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externalLinks/externalLink437.xml" ContentType="application/vnd.openxmlformats-officedocument.spreadsheetml.externalLink+xml"/>
  <Override PartName="/xl/externalLinks/externalLink438.xml" ContentType="application/vnd.openxmlformats-officedocument.spreadsheetml.externalLink+xml"/>
  <Override PartName="/xl/externalLinks/externalLink439.xml" ContentType="application/vnd.openxmlformats-officedocument.spreadsheetml.externalLink+xml"/>
  <Override PartName="/xl/externalLinks/externalLink440.xml" ContentType="application/vnd.openxmlformats-officedocument.spreadsheetml.externalLink+xml"/>
  <Override PartName="/xl/externalLinks/externalLink441.xml" ContentType="application/vnd.openxmlformats-officedocument.spreadsheetml.externalLink+xml"/>
  <Override PartName="/xl/externalLinks/externalLink442.xml" ContentType="application/vnd.openxmlformats-officedocument.spreadsheetml.externalLink+xml"/>
  <Override PartName="/xl/externalLinks/externalLink443.xml" ContentType="application/vnd.openxmlformats-officedocument.spreadsheetml.externalLink+xml"/>
  <Override PartName="/xl/externalLinks/externalLink444.xml" ContentType="application/vnd.openxmlformats-officedocument.spreadsheetml.externalLink+xml"/>
  <Override PartName="/xl/externalLinks/externalLink445.xml" ContentType="application/vnd.openxmlformats-officedocument.spreadsheetml.externalLink+xml"/>
  <Override PartName="/xl/externalLinks/externalLink446.xml" ContentType="application/vnd.openxmlformats-officedocument.spreadsheetml.externalLink+xml"/>
  <Override PartName="/xl/externalLinks/externalLink447.xml" ContentType="application/vnd.openxmlformats-officedocument.spreadsheetml.externalLink+xml"/>
  <Override PartName="/xl/externalLinks/externalLink44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/Supplier Sheets/"/>
    </mc:Choice>
  </mc:AlternateContent>
  <xr:revisionPtr revIDLastSave="176" documentId="8_{D066BA93-667A-4BFA-BD84-8308F7B3AF7F}" xr6:coauthVersionLast="47" xr6:coauthVersionMax="47" xr10:uidLastSave="{4B0D7938-2662-4C35-AC0F-374B86F3D62B}"/>
  <bookViews>
    <workbookView xWindow="-110" yWindow="-110" windowWidth="19420" windowHeight="11500" tabRatio="818" xr2:uid="{446CB38D-674A-4252-99F4-A6074DF37699}"/>
  </bookViews>
  <sheets>
    <sheet name="Base Listas" sheetId="9" r:id="rId1"/>
    <sheet name=" Amcor  - Brazil  " sheetId="62" r:id="rId2"/>
    <sheet name="Resina" sheetId="49" r:id="rId3"/>
    <sheet name="MAR'26" sheetId="57" r:id="rId4"/>
    <sheet name="ABR'26" sheetId="60" r:id="rId5"/>
    <sheet name="Indexadores" sheetId="11" r:id="rId6"/>
    <sheet name="BD Conv" sheetId="58" r:id="rId7"/>
    <sheet name="Carga" sheetId="52" r:id="rId8"/>
    <sheet name="Carga (2)" sheetId="61" r:id="rId9"/>
    <sheet name="Check" sheetId="5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  <externalReference r:id="rId448"/>
    <externalReference r:id="rId449"/>
    <externalReference r:id="rId450"/>
    <externalReference r:id="rId451"/>
    <externalReference r:id="rId452"/>
    <externalReference r:id="rId453"/>
    <externalReference r:id="rId454"/>
    <externalReference r:id="rId455"/>
    <externalReference r:id="rId456"/>
    <externalReference r:id="rId457"/>
    <externalReference r:id="rId458"/>
  </externalReferences>
  <definedNames>
    <definedName name="\">#REF!</definedName>
    <definedName name="\0">#REF!</definedName>
    <definedName name="\a" localSheetId="6">#N/A</definedName>
    <definedName name="\a" localSheetId="5">#N/A</definedName>
    <definedName name="\a">#REF!</definedName>
    <definedName name="\b">#REF!</definedName>
    <definedName name="\c">#REF!</definedName>
    <definedName name="\E">#REF!</definedName>
    <definedName name="\F">#REF!</definedName>
    <definedName name="\G">#REF!</definedName>
    <definedName name="\i">#REF!</definedName>
    <definedName name="\III_1" localSheetId="6">'[1]Back-up'!$A$1:$Q$37</definedName>
    <definedName name="\III_1">#REF!</definedName>
    <definedName name="\III_2" localSheetId="6">'[1]Back-up'!#REF!</definedName>
    <definedName name="\III_2">#REF!</definedName>
    <definedName name="\III_3" localSheetId="6">'[1]Back-up'!#REF!</definedName>
    <definedName name="\III_3">#REF!</definedName>
    <definedName name="\III_4" localSheetId="6">'[1]Back-up'!#REF!</definedName>
    <definedName name="\III_4">#REF!</definedName>
    <definedName name="\III_5" localSheetId="6">'[1]Back-up'!#REF!</definedName>
    <definedName name="\III_5">#REF!</definedName>
    <definedName name="\III_6">#REF!</definedName>
    <definedName name="\m">#REF!</definedName>
    <definedName name="\P">#REF!</definedName>
    <definedName name="\page1">#REF!</definedName>
    <definedName name="\page2">#REF!</definedName>
    <definedName name="\page3">#REF!</definedName>
    <definedName name="\page4">#REF!</definedName>
    <definedName name="\page5">#REF!</definedName>
    <definedName name="\page6">#REF!</definedName>
    <definedName name="\page7">#REF!</definedName>
    <definedName name="\page8">#REF!</definedName>
    <definedName name="\page9">#REF!</definedName>
    <definedName name="\pages10">#REF!</definedName>
    <definedName name="\pages11">#REF!</definedName>
    <definedName name="\S">#REF!</definedName>
    <definedName name="\T">#REF!</definedName>
    <definedName name="\W">#REF!</definedName>
    <definedName name="\z">#REF!</definedName>
    <definedName name="_" localSheetId="6" hidden="1">{"Prenissas",#N/A,FALSE,"Consolidado (3)";"Lucros000",#N/A,FALSE,"Consolidado (3)";"LucrosHL",#N/A,FALSE,"Consolidado (3)";"Balanco",#N/A,FALSE,"Consolidado (3)";"FluxoC",#N/A,FALSE,"Consolidado (3)"}</definedName>
    <definedName name="_" localSheetId="5" hidden="1">{"Prenissas",#N/A,FALSE,"Consolidado (3)";"Lucros000",#N/A,FALSE,"Consolidado (3)";"LucrosHL",#N/A,FALSE,"Consolidado (3)";"Balanco",#N/A,FALSE,"Consolidado (3)";"FluxoC",#N/A,FALSE,"Consolidado (3)"}</definedName>
    <definedName name="_">#REF!</definedName>
    <definedName name="_____________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_________CED10" localSheetId="5" hidden="1">{"Prenissas",#N/A,FALSE,"Consolidado (3)";"Lucros000",#N/A,FALSE,"Consolidado (3)";"LucrosHL",#N/A,FALSE,"Consolidado (3)";"Balanco",#N/A,FALSE,"Consolidado (3)";"FluxoC",#N/A,FALSE,"Consolidado (3)"}</definedName>
    <definedName name="_____________________CED10" localSheetId="2" hidden="1">{"Prenissas",#N/A,FALSE,"Consolidado (3)";"Lucros000",#N/A,FALSE,"Consolidado (3)";"LucrosHL",#N/A,FALSE,"Consolidado (3)";"Balanco",#N/A,FALSE,"Consolidado (3)";"FluxoC",#N/A,FALSE,"Consolidado (3)"}</definedName>
    <definedName name="_____________________CED10" hidden="1">{"Prenissas",#N/A,FALSE,"Consolidado (3)";"Lucros000",#N/A,FALSE,"Consolidado (3)";"LucrosHL",#N/A,FALSE,"Consolidado (3)";"Balanco",#N/A,FALSE,"Consolidado (3)";"FluxoC",#N/A,FALSE,"Consolidado (3)"}</definedName>
    <definedName name="_____________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_________CED101" localSheetId="5" hidden="1">{"Prenissas",#N/A,FALSE,"Consolidado (3)";"Lucros000",#N/A,FALSE,"Consolidado (3)";"LucrosHL",#N/A,FALSE,"Consolidado (3)";"Balanco",#N/A,FALSE,"Consolidado (3)";"FluxoC",#N/A,FALSE,"Consolidado (3)"}</definedName>
    <definedName name="_____________________CED101" localSheetId="2" hidden="1">{"Prenissas",#N/A,FALSE,"Consolidado (3)";"Lucros000",#N/A,FALSE,"Consolidado (3)";"LucrosHL",#N/A,FALSE,"Consolidado (3)";"Balanco",#N/A,FALSE,"Consolidado (3)";"FluxoC",#N/A,FALSE,"Consolidado (3)"}</definedName>
    <definedName name="_____________________CED101" hidden="1">{"Prenissas",#N/A,FALSE,"Consolidado (3)";"Lucros000",#N/A,FALSE,"Consolidado (3)";"LucrosHL",#N/A,FALSE,"Consolidado (3)";"Balanco",#N/A,FALSE,"Consolidado (3)";"FluxoC",#N/A,FALSE,"Consolidado (3)"}</definedName>
    <definedName name="_____________________CED11" localSheetId="6" hidden="1">{"miles",#N/A,FALSE,"LUCROS E PERDAS (US$ 000)";"hl",#N/A,FALSE,"LUCROS E PERDAS (US$ 000)"}</definedName>
    <definedName name="_____________________CED11" localSheetId="5" hidden="1">{"miles",#N/A,FALSE,"LUCROS E PERDAS (US$ 000)";"hl",#N/A,FALSE,"LUCROS E PERDAS (US$ 000)"}</definedName>
    <definedName name="_____________________CED11" localSheetId="2" hidden="1">{"miles",#N/A,FALSE,"LUCROS E PERDAS (US$ 000)";"hl",#N/A,FALSE,"LUCROS E PERDAS (US$ 000)"}</definedName>
    <definedName name="_____________________CED11" hidden="1">{"miles",#N/A,FALSE,"LUCROS E PERDAS (US$ 000)";"hl",#N/A,FALSE,"LUCROS E PERDAS (US$ 000)"}</definedName>
    <definedName name="_____________________CED112" localSheetId="6" hidden="1">{"miles",#N/A,FALSE,"LUCROS E PERDAS (US$ 000)";"hl",#N/A,FALSE,"LUCROS E PERDAS (US$ 000)"}</definedName>
    <definedName name="_____________________CED112" localSheetId="5" hidden="1">{"miles",#N/A,FALSE,"LUCROS E PERDAS (US$ 000)";"hl",#N/A,FALSE,"LUCROS E PERDAS (US$ 000)"}</definedName>
    <definedName name="_____________________CED112" localSheetId="2" hidden="1">{"miles",#N/A,FALSE,"LUCROS E PERDAS (US$ 000)";"hl",#N/A,FALSE,"LUCROS E PERDAS (US$ 000)"}</definedName>
    <definedName name="_____________________CED112" hidden="1">{"miles",#N/A,FALSE,"LUCROS E PERDAS (US$ 000)";"hl",#N/A,FALSE,"LUCROS E PERDAS (US$ 000)"}</definedName>
    <definedName name="______________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________ds13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________ds13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_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________imp2" localSheetId="6" hidden="1">{#N/A,#N/A,FALSE,"Hoja1";#N/A,#N/A,FALSE,"Hoja2"}</definedName>
    <definedName name="_____________________imp2" localSheetId="5" hidden="1">{#N/A,#N/A,FALSE,"Hoja1";#N/A,#N/A,FALSE,"Hoja2"}</definedName>
    <definedName name="_____________________imp2" localSheetId="2" hidden="1">{#N/A,#N/A,FALSE,"Hoja1";#N/A,#N/A,FALSE,"Hoja2"}</definedName>
    <definedName name="_____________________imp2" hidden="1">{#N/A,#N/A,FALSE,"Hoja1";#N/A,#N/A,FALSE,"Hoja2"}</definedName>
    <definedName name="_____________________o1" localSheetId="6" hidden="1">{"det (May)",#N/A,FALSE,"June";"sum (MAY YTD)",#N/A,FALSE,"June YTD"}</definedName>
    <definedName name="_____________________o1" localSheetId="5" hidden="1">{"det (May)",#N/A,FALSE,"June";"sum (MAY YTD)",#N/A,FALSE,"June YTD"}</definedName>
    <definedName name="_____________________o1" localSheetId="2" hidden="1">{"det (May)",#N/A,FALSE,"June";"sum (MAY YTD)",#N/A,FALSE,"June YTD"}</definedName>
    <definedName name="_____________________o1" hidden="1">{"det (May)",#N/A,FALSE,"June";"sum (MAY YTD)",#N/A,FALSE,"June YTD"}</definedName>
    <definedName name="__________________Act6" localSheetId="6">[2]Parameters!#REF!</definedName>
    <definedName name="__________________Act6">#REF!</definedName>
    <definedName name="__________________DAT10" localSheetId="6">'[3]Target Book'!#REF!</definedName>
    <definedName name="__________________DAT10">#REF!</definedName>
    <definedName name="__________________DAT11" localSheetId="6">'[3]Target Book'!#REF!</definedName>
    <definedName name="__________________DAT11">#REF!</definedName>
    <definedName name="__________________DAT12" localSheetId="6">'[3]Target Book'!#REF!</definedName>
    <definedName name="__________________DAT12">#REF!</definedName>
    <definedName name="__________________DAT13" localSheetId="6">'[3]Target Book'!#REF!</definedName>
    <definedName name="__________________DAT13">#REF!</definedName>
    <definedName name="__________________DAT14" localSheetId="6">'[3]Target Book'!#REF!</definedName>
    <definedName name="__________________DAT14">#REF!</definedName>
    <definedName name="__________________DAT15" localSheetId="6">'[3]Target Book'!#REF!</definedName>
    <definedName name="__________________DAT15">#REF!</definedName>
    <definedName name="__________________DAT16" localSheetId="6">'[3]Target Book'!#REF!</definedName>
    <definedName name="__________________DAT16">#REF!</definedName>
    <definedName name="__________________DAT17" localSheetId="6">'[3]Target Book'!#REF!</definedName>
    <definedName name="__________________DAT17">#REF!</definedName>
    <definedName name="__________________DAT18" localSheetId="6">'[3]Target Book'!#REF!</definedName>
    <definedName name="__________________DAT18">#REF!</definedName>
    <definedName name="__________________DAT19" localSheetId="6">'[3]Target Book'!#REF!</definedName>
    <definedName name="__________________DAT19">#REF!</definedName>
    <definedName name="__________________DAT2" localSheetId="6">'[3]Target Book'!#REF!</definedName>
    <definedName name="__________________DAT2">#REF!</definedName>
    <definedName name="__________________DAT20" localSheetId="6">'[3]Target Book'!#REF!</definedName>
    <definedName name="__________________DAT20">#REF!</definedName>
    <definedName name="__________________DAT21" localSheetId="6">'[3]Target Book'!#REF!</definedName>
    <definedName name="__________________DAT21">#REF!</definedName>
    <definedName name="__________________DAT22" localSheetId="6">'[3]Target Book'!#REF!</definedName>
    <definedName name="__________________DAT22">#REF!</definedName>
    <definedName name="__________________DAT23" localSheetId="6">'[3]Target Book'!#REF!</definedName>
    <definedName name="__________________DAT23">#REF!</definedName>
    <definedName name="__________________DAT24" localSheetId="6">'[3]Target Book'!#REF!</definedName>
    <definedName name="__________________DAT24">#REF!</definedName>
    <definedName name="__________________DAT25" localSheetId="6">'[3]Target Book'!#REF!</definedName>
    <definedName name="__________________DAT25">#REF!</definedName>
    <definedName name="__________________DAT3" localSheetId="6">'[3]Target Book'!#REF!</definedName>
    <definedName name="__________________DAT3">#REF!</definedName>
    <definedName name="__________________DAT4" localSheetId="6">'[3]Target Book'!#REF!</definedName>
    <definedName name="__________________DAT4">#REF!</definedName>
    <definedName name="__________________DAT5" localSheetId="6">'[3]Target Book'!#REF!</definedName>
    <definedName name="__________________DAT5">#REF!</definedName>
    <definedName name="__________________DAT6" localSheetId="6">'[3]Target Book'!#REF!</definedName>
    <definedName name="__________________DAT6">#REF!</definedName>
    <definedName name="__________________DAT7" localSheetId="6">'[3]Target Book'!#REF!</definedName>
    <definedName name="__________________DAT7">#REF!</definedName>
    <definedName name="__________________DAT8" localSheetId="6">'[3]Target Book'!#REF!</definedName>
    <definedName name="__________________DAT8">#REF!</definedName>
    <definedName name="__________________DAT9" localSheetId="6">'[3]Target Book'!#REF!</definedName>
    <definedName name="__________________DAT9">#REF!</definedName>
    <definedName name="__________________JOB2" localSheetId="6">[4]Data!#REF!</definedName>
    <definedName name="__________________JOB2">#REF!</definedName>
    <definedName name="__________________MK244" localSheetId="6">'[5]MK 244'!#REF!</definedName>
    <definedName name="__________________MK244">#REF!</definedName>
    <definedName name="__________________Per2" localSheetId="6">[2]Parameters!#REF!</definedName>
    <definedName name="__________________Per2">#REF!</definedName>
    <definedName name="__________________Per3" localSheetId="6">[2]Parameters!#REF!</definedName>
    <definedName name="__________________Per3">#REF!</definedName>
    <definedName name="__________________Per4" localSheetId="6">[2]Parameters!#REF!</definedName>
    <definedName name="__________________Per4">#REF!</definedName>
    <definedName name="__________________Per5" localSheetId="6">[2]Parameters!#REF!</definedName>
    <definedName name="__________________Per5">#REF!</definedName>
    <definedName name="__________________Per6" localSheetId="6">[2]Parameters!#REF!</definedName>
    <definedName name="__________________Per6">#REF!</definedName>
    <definedName name="__________________pg2" localSheetId="6">[6]COMPS!#REF!</definedName>
    <definedName name="__________________pg2">#REF!</definedName>
    <definedName name="__________________Poa1" localSheetId="6">[7]POA!#REF!</definedName>
    <definedName name="__________________Poa1">#REF!</definedName>
    <definedName name="__________________Rio1" localSheetId="6">[7]POA!#REF!</definedName>
    <definedName name="__________________Rio1">#REF!</definedName>
    <definedName name="_________________ABC1" localSheetId="6">[7]POA!#REF!</definedName>
    <definedName name="_________________ABC1">#REF!</definedName>
    <definedName name="_________________DAT12" localSheetId="6">'[3]Target Book'!#REF!</definedName>
    <definedName name="_________________DAT12">#REF!</definedName>
    <definedName name="_________________DAT13" localSheetId="6">'[3]Target Book'!#REF!</definedName>
    <definedName name="_________________DAT13">#REF!</definedName>
    <definedName name="_________________DAT14" localSheetId="6">'[3]Target Book'!#REF!</definedName>
    <definedName name="_________________DAT14">#REF!</definedName>
    <definedName name="_________________DAT15" localSheetId="6">'[3]Target Book'!#REF!</definedName>
    <definedName name="_________________DAT15">#REF!</definedName>
    <definedName name="_________________DAT16" localSheetId="6">'[3]Target Book'!#REF!</definedName>
    <definedName name="_________________DAT16">#REF!</definedName>
    <definedName name="_________________DAT17" localSheetId="6">'[3]Target Book'!#REF!</definedName>
    <definedName name="_________________DAT17">#REF!</definedName>
    <definedName name="_________________DAT18" localSheetId="6">'[3]Target Book'!#REF!</definedName>
    <definedName name="_________________DAT18">#REF!</definedName>
    <definedName name="_________________DAT19" localSheetId="6">'[3]Target Book'!#REF!</definedName>
    <definedName name="_________________DAT19">#REF!</definedName>
    <definedName name="_________________DAT2" localSheetId="6">'[3]Target Book'!#REF!</definedName>
    <definedName name="_________________DAT2">#REF!</definedName>
    <definedName name="_________________DAT20" localSheetId="6">'[3]Target Book'!#REF!</definedName>
    <definedName name="_________________DAT20">#REF!</definedName>
    <definedName name="_________________DAT21" localSheetId="6">'[3]Target Book'!#REF!</definedName>
    <definedName name="_________________DAT21">#REF!</definedName>
    <definedName name="_________________DAT22" localSheetId="6">'[3]Target Book'!#REF!</definedName>
    <definedName name="_________________DAT22">#REF!</definedName>
    <definedName name="_________________DAT23" localSheetId="6">'[3]Target Book'!#REF!</definedName>
    <definedName name="_________________DAT23">#REF!</definedName>
    <definedName name="_________________DAT24" localSheetId="6">'[3]Target Book'!#REF!</definedName>
    <definedName name="_________________DAT24">#REF!</definedName>
    <definedName name="_________________DAT25" localSheetId="6">'[3]Target Book'!#REF!</definedName>
    <definedName name="_________________DAT25">#REF!</definedName>
    <definedName name="_________________DAT3" localSheetId="6">'[3]Target Book'!#REF!</definedName>
    <definedName name="_________________DAT3">#REF!</definedName>
    <definedName name="_________________DAT4" localSheetId="6">'[3]Target Book'!#REF!</definedName>
    <definedName name="_________________DAT4">#REF!</definedName>
    <definedName name="_________________DAT5" localSheetId="6">'[3]Target Book'!#REF!</definedName>
    <definedName name="_________________DAT5">#REF!</definedName>
    <definedName name="_________________DAT6" localSheetId="6">'[3]Target Book'!#REF!</definedName>
    <definedName name="_________________DAT6">#REF!</definedName>
    <definedName name="_________________DAT7" localSheetId="6">'[3]Target Book'!#REF!</definedName>
    <definedName name="_________________DAT7">#REF!</definedName>
    <definedName name="_________________DAT8" localSheetId="6">'[3]Target Book'!#REF!</definedName>
    <definedName name="_________________DAT8">#REF!</definedName>
    <definedName name="_________________DAT9" localSheetId="6">'[3]Target Book'!#REF!</definedName>
    <definedName name="_________________DAT9">#REF!</definedName>
    <definedName name="________________DAT12" localSheetId="6">'[8]Target Book'!#REF!</definedName>
    <definedName name="________________DAT12">#REF!</definedName>
    <definedName name="________________DAT13" localSheetId="6">'[8]Target Book'!#REF!</definedName>
    <definedName name="________________DAT13">#REF!</definedName>
    <definedName name="________________DAT14" localSheetId="6">'[8]Target Book'!#REF!</definedName>
    <definedName name="________________DAT14">#REF!</definedName>
    <definedName name="________________DAT15" localSheetId="6">'[8]Target Book'!#REF!</definedName>
    <definedName name="________________DAT15">#REF!</definedName>
    <definedName name="________________DAT16" localSheetId="6">'[8]Target Book'!#REF!</definedName>
    <definedName name="________________DAT16">#REF!</definedName>
    <definedName name="________________DAT17" localSheetId="6">'[8]Target Book'!#REF!</definedName>
    <definedName name="________________DAT17">#REF!</definedName>
    <definedName name="________________DAT18" localSheetId="6">'[8]Target Book'!#REF!</definedName>
    <definedName name="________________DAT18">#REF!</definedName>
    <definedName name="________________DAT19" localSheetId="6">'[8]Target Book'!#REF!</definedName>
    <definedName name="________________DAT19">#REF!</definedName>
    <definedName name="________________DAT2" localSheetId="6">'[8]Target Book'!#REF!</definedName>
    <definedName name="________________DAT2">#REF!</definedName>
    <definedName name="________________DAT20" localSheetId="6">'[8]Target Book'!#REF!</definedName>
    <definedName name="________________DAT20">#REF!</definedName>
    <definedName name="________________DAT21" localSheetId="6">'[8]Target Book'!#REF!</definedName>
    <definedName name="________________DAT21">#REF!</definedName>
    <definedName name="________________DAT22" localSheetId="6">'[8]Target Book'!#REF!</definedName>
    <definedName name="________________DAT22">#REF!</definedName>
    <definedName name="________________DAT23" localSheetId="6">'[8]Target Book'!#REF!</definedName>
    <definedName name="________________DAT23">#REF!</definedName>
    <definedName name="________________DAT24" localSheetId="6">'[8]Target Book'!#REF!</definedName>
    <definedName name="________________DAT24">#REF!</definedName>
    <definedName name="________________DAT25" localSheetId="6">'[8]Target Book'!#REF!</definedName>
    <definedName name="________________DAT25">#REF!</definedName>
    <definedName name="________________DAT3" localSheetId="6">'[8]Target Book'!#REF!</definedName>
    <definedName name="________________DAT3">#REF!</definedName>
    <definedName name="________________DAT4" localSheetId="6">'[8]Target Book'!#REF!</definedName>
    <definedName name="________________DAT4">#REF!</definedName>
    <definedName name="________________DAT5" localSheetId="6">'[8]Target Book'!#REF!</definedName>
    <definedName name="________________DAT5">#REF!</definedName>
    <definedName name="________________DAT6" localSheetId="6">'[8]Target Book'!#REF!</definedName>
    <definedName name="________________DAT6">#REF!</definedName>
    <definedName name="________________DAT7" localSheetId="6">'[8]Target Book'!#REF!</definedName>
    <definedName name="________________DAT7">#REF!</definedName>
    <definedName name="________________DAT8" localSheetId="6">'[8]Target Book'!#REF!</definedName>
    <definedName name="________________DAT8">#REF!</definedName>
    <definedName name="________________DAT9" localSheetId="6">'[8]Target Book'!#REF!</definedName>
    <definedName name="________________DAT9">#REF!</definedName>
    <definedName name="______________Act6" localSheetId="6">[2]Parameters!#REF!</definedName>
    <definedName name="______________Act6">#REF!</definedName>
    <definedName name="______________Per2" localSheetId="6">[2]Parameters!#REF!</definedName>
    <definedName name="______________Per2">#REF!</definedName>
    <definedName name="______________Per3" localSheetId="6">[2]Parameters!#REF!</definedName>
    <definedName name="______________Per3">#REF!</definedName>
    <definedName name="______________Per4" localSheetId="6">[2]Parameters!#REF!</definedName>
    <definedName name="______________Per4">#REF!</definedName>
    <definedName name="______________Per5" localSheetId="6">[2]Parameters!#REF!</definedName>
    <definedName name="______________Per5">#REF!</definedName>
    <definedName name="______________Per6" localSheetId="6">[2]Parameters!#REF!</definedName>
    <definedName name="______________Per6">#REF!</definedName>
    <definedName name="______________pg2" localSheetId="6">[6]COMPS!#REF!</definedName>
    <definedName name="______________pg2">#REF!</definedName>
    <definedName name="______________Poa1" localSheetId="6">[7]POA!#REF!</definedName>
    <definedName name="______________Poa1">#REF!</definedName>
    <definedName name="______________Rio1" localSheetId="6">[7]POA!#REF!</definedName>
    <definedName name="______________Rio1">#REF!</definedName>
    <definedName name="_____________act0412" localSheetId="6">[9]Hidden!$AE$11</definedName>
    <definedName name="_____________act0412">#REF!</definedName>
    <definedName name="_____________act042" localSheetId="6">[10]Hidden!$U$11</definedName>
    <definedName name="_____________act042">#REF!</definedName>
    <definedName name="_____________act043" localSheetId="6">[10]Hidden!$V$11</definedName>
    <definedName name="_____________act043">#REF!</definedName>
    <definedName name="_____________act044" localSheetId="6">[10]Hidden!$W$11</definedName>
    <definedName name="_____________act044">#REF!</definedName>
    <definedName name="_____________act045" localSheetId="6">[10]Hidden!$X$11</definedName>
    <definedName name="_____________act045">#REF!</definedName>
    <definedName name="_____________act046" localSheetId="6">[10]Hidden!$Y$11</definedName>
    <definedName name="_____________act046">#REF!</definedName>
    <definedName name="_____________act047" localSheetId="6">[9]Hidden!$Z$11</definedName>
    <definedName name="_____________act047">#REF!</definedName>
    <definedName name="_____________act048" localSheetId="6">[9]Hidden!$AA$11</definedName>
    <definedName name="_____________act048">#REF!</definedName>
    <definedName name="_____________act049" localSheetId="6">[9]Hidden!$AB$11</definedName>
    <definedName name="_____________act049">#REF!</definedName>
    <definedName name="_____________ACT1" localSheetId="6">[11]Hidden!$F$11</definedName>
    <definedName name="_____________ACT1">#REF!</definedName>
    <definedName name="_____________ACT2" localSheetId="6">[11]Hidden!$G$11</definedName>
    <definedName name="_____________ACT2">#REF!</definedName>
    <definedName name="_____________ACT3" localSheetId="6">[11]Hidden!$H$11</definedName>
    <definedName name="_____________ACT3">#REF!</definedName>
    <definedName name="_____________bud0411" localSheetId="6">[10]Hidden!$Q$11</definedName>
    <definedName name="_____________bud0411">#REF!</definedName>
    <definedName name="_____________bud0412" localSheetId="6">[10]Hidden!$R$11</definedName>
    <definedName name="_____________bud0412">#REF!</definedName>
    <definedName name="_____________bud042" localSheetId="6">[10]Hidden!$H$11</definedName>
    <definedName name="_____________bud042">#REF!</definedName>
    <definedName name="_____________bud043" localSheetId="6">[10]Hidden!$I$11</definedName>
    <definedName name="_____________bud043">#REF!</definedName>
    <definedName name="_____________bud044" localSheetId="6">[10]Hidden!$J$11</definedName>
    <definedName name="_____________bud044">#REF!</definedName>
    <definedName name="_____________bud045" localSheetId="6">[10]Hidden!$K$11</definedName>
    <definedName name="_____________bud045">#REF!</definedName>
    <definedName name="_____________bud046" localSheetId="6">[10]Hidden!$L$11</definedName>
    <definedName name="_____________bud046">#REF!</definedName>
    <definedName name="_____________bud047" localSheetId="6">[10]Hidden!$M$11</definedName>
    <definedName name="_____________bud047">#REF!</definedName>
    <definedName name="_____________bud048" localSheetId="6">[10]Hidden!$N$11</definedName>
    <definedName name="_____________bud048">#REF!</definedName>
    <definedName name="_____________bud049" localSheetId="6">[10]Hidden!$O$11</definedName>
    <definedName name="_____________bud049">#REF!</definedName>
    <definedName name="_____________Bud3">#REF!</definedName>
    <definedName name="_____________Bud31">#REF!</definedName>
    <definedName name="_____________Hei3" localSheetId="6">[12]Hoja1!$AN$80</definedName>
    <definedName name="_____________Hei3">#REF!</definedName>
    <definedName name="_____________HLN101">#REF!</definedName>
    <definedName name="_____________TAB13">#N/A</definedName>
    <definedName name="_____________TAB15">#N/A</definedName>
    <definedName name="_____________TAB17">#N/A</definedName>
    <definedName name="_____________TAB18">#N/A</definedName>
    <definedName name="_____________TAB19">#N/A</definedName>
    <definedName name="_____________TAB2">#REF!</definedName>
    <definedName name="_____________TAB20">#N/A</definedName>
    <definedName name="_____________TAB21">#N/A</definedName>
    <definedName name="_____________TAB22">#N/A</definedName>
    <definedName name="_____________TAB23">#N/A</definedName>
    <definedName name="_____________TAB24">#N/A</definedName>
    <definedName name="_____________TAB25">#N/A</definedName>
    <definedName name="_____________TAB26">#N/A</definedName>
    <definedName name="_____________TAB27">#N/A</definedName>
    <definedName name="____________act0412" localSheetId="6">[9]Hidden!$AE$11</definedName>
    <definedName name="____________act0412">#REF!</definedName>
    <definedName name="____________act042" localSheetId="6">[10]Hidden!$U$11</definedName>
    <definedName name="____________act042">#REF!</definedName>
    <definedName name="____________act043" localSheetId="6">[10]Hidden!$V$11</definedName>
    <definedName name="____________act043">#REF!</definedName>
    <definedName name="____________act044" localSheetId="6">[10]Hidden!$W$11</definedName>
    <definedName name="____________act044">#REF!</definedName>
    <definedName name="____________act045" localSheetId="6">[10]Hidden!$X$11</definedName>
    <definedName name="____________act045">#REF!</definedName>
    <definedName name="____________act046" localSheetId="6">[10]Hidden!$Y$11</definedName>
    <definedName name="____________act046">#REF!</definedName>
    <definedName name="____________act047" localSheetId="6">[9]Hidden!$Z$11</definedName>
    <definedName name="____________act047">#REF!</definedName>
    <definedName name="____________act048" localSheetId="6">[9]Hidden!$AA$11</definedName>
    <definedName name="____________act048">#REF!</definedName>
    <definedName name="____________act049" localSheetId="6">[9]Hidden!$AB$11</definedName>
    <definedName name="____________act049">#REF!</definedName>
    <definedName name="____________ACT1" localSheetId="6">[11]Hidden!$F$11</definedName>
    <definedName name="____________ACT1">#REF!</definedName>
    <definedName name="____________ACT2" localSheetId="6">[11]Hidden!$G$11</definedName>
    <definedName name="____________ACT2">#REF!</definedName>
    <definedName name="____________ACT3" localSheetId="6">[11]Hidden!$H$11</definedName>
    <definedName name="____________ACT3">#REF!</definedName>
    <definedName name="____________bud0411" localSheetId="6">[10]Hidden!$Q$11</definedName>
    <definedName name="____________bud0411">#REF!</definedName>
    <definedName name="____________bud0412" localSheetId="6">[10]Hidden!$R$11</definedName>
    <definedName name="____________bud0412">#REF!</definedName>
    <definedName name="____________bud042" localSheetId="6">[10]Hidden!$H$11</definedName>
    <definedName name="____________bud042">#REF!</definedName>
    <definedName name="____________bud043" localSheetId="6">[10]Hidden!$I$11</definedName>
    <definedName name="____________bud043">#REF!</definedName>
    <definedName name="____________bud044" localSheetId="6">[10]Hidden!$J$11</definedName>
    <definedName name="____________bud044">#REF!</definedName>
    <definedName name="____________bud045" localSheetId="6">[10]Hidden!$K$11</definedName>
    <definedName name="____________bud045">#REF!</definedName>
    <definedName name="____________bud046" localSheetId="6">[10]Hidden!$L$11</definedName>
    <definedName name="____________bud046">#REF!</definedName>
    <definedName name="____________bud047" localSheetId="6">[10]Hidden!$M$11</definedName>
    <definedName name="____________bud047">#REF!</definedName>
    <definedName name="____________bud048" localSheetId="6">[10]Hidden!$N$11</definedName>
    <definedName name="____________bud048">#REF!</definedName>
    <definedName name="____________bud049" localSheetId="6">[10]Hidden!$O$11</definedName>
    <definedName name="____________bud049">#REF!</definedName>
    <definedName name="____________Hei3" localSheetId="6">[12]Hoja1!$AN$80</definedName>
    <definedName name="____________Hei3">#REF!</definedName>
    <definedName name="____________TAB13">#N/A</definedName>
    <definedName name="____________TAB15">#N/A</definedName>
    <definedName name="____________TAB17">#N/A</definedName>
    <definedName name="____________TAB18">#N/A</definedName>
    <definedName name="____________TAB19">#N/A</definedName>
    <definedName name="____________TAB21">#N/A</definedName>
    <definedName name="____________TAB22">#N/A</definedName>
    <definedName name="____________TAB23">#N/A</definedName>
    <definedName name="____________TAB24">#N/A</definedName>
    <definedName name="____________TAB25">#N/A</definedName>
    <definedName name="____________TAB26">#N/A</definedName>
    <definedName name="____________TAB27">#N/A</definedName>
    <definedName name="___________act0412" localSheetId="6">[9]Hidden!$AE$11</definedName>
    <definedName name="___________act0412">#REF!</definedName>
    <definedName name="___________act042" localSheetId="6">[10]Hidden!$U$11</definedName>
    <definedName name="___________act042">#REF!</definedName>
    <definedName name="___________act043" localSheetId="6">[10]Hidden!$V$11</definedName>
    <definedName name="___________act043">#REF!</definedName>
    <definedName name="___________act044" localSheetId="6">[10]Hidden!$W$11</definedName>
    <definedName name="___________act044">#REF!</definedName>
    <definedName name="___________act045" localSheetId="6">[10]Hidden!$X$11</definedName>
    <definedName name="___________act045">#REF!</definedName>
    <definedName name="___________act046" localSheetId="6">[10]Hidden!$Y$11</definedName>
    <definedName name="___________act046">#REF!</definedName>
    <definedName name="___________act047" localSheetId="6">[9]Hidden!$Z$11</definedName>
    <definedName name="___________act047">#REF!</definedName>
    <definedName name="___________act048" localSheetId="6">[9]Hidden!$AA$11</definedName>
    <definedName name="___________act048">#REF!</definedName>
    <definedName name="___________act049" localSheetId="6">[9]Hidden!$AB$11</definedName>
    <definedName name="___________act049">#REF!</definedName>
    <definedName name="___________ACT1" localSheetId="6">[11]Hidden!$F$11</definedName>
    <definedName name="___________ACT1">#REF!</definedName>
    <definedName name="___________ACT2" localSheetId="6">[11]Hidden!$G$11</definedName>
    <definedName name="___________ACT2">#REF!</definedName>
    <definedName name="___________ACT3" localSheetId="6">[11]Hidden!$H$11</definedName>
    <definedName name="___________ACT3">#REF!</definedName>
    <definedName name="___________bud0411" localSheetId="6">[10]Hidden!$Q$11</definedName>
    <definedName name="___________bud0411">#REF!</definedName>
    <definedName name="___________bud0412" localSheetId="6">[10]Hidden!$R$11</definedName>
    <definedName name="___________bud0412">#REF!</definedName>
    <definedName name="___________bud042" localSheetId="6">[10]Hidden!$H$11</definedName>
    <definedName name="___________bud042">#REF!</definedName>
    <definedName name="___________bud043" localSheetId="6">[10]Hidden!$I$11</definedName>
    <definedName name="___________bud043">#REF!</definedName>
    <definedName name="___________bud044" localSheetId="6">[10]Hidden!$J$11</definedName>
    <definedName name="___________bud044">#REF!</definedName>
    <definedName name="___________bud045" localSheetId="6">[10]Hidden!$K$11</definedName>
    <definedName name="___________bud045">#REF!</definedName>
    <definedName name="___________bud046" localSheetId="6">[10]Hidden!$L$11</definedName>
    <definedName name="___________bud046">#REF!</definedName>
    <definedName name="___________bud047" localSheetId="6">[10]Hidden!$M$11</definedName>
    <definedName name="___________bud047">#REF!</definedName>
    <definedName name="___________bud048" localSheetId="6">[10]Hidden!$N$11</definedName>
    <definedName name="___________bud048">#REF!</definedName>
    <definedName name="___________bud049" localSheetId="6">[10]Hidden!$O$11</definedName>
    <definedName name="___________bud049">#REF!</definedName>
    <definedName name="___________Hei3" localSheetId="6">[12]Hoja1!$AN$80</definedName>
    <definedName name="___________Hei3">#REF!</definedName>
    <definedName name="___________TAB13">#N/A</definedName>
    <definedName name="___________TAB15">#N/A</definedName>
    <definedName name="___________TAB17">#N/A</definedName>
    <definedName name="___________TAB18">#N/A</definedName>
    <definedName name="___________TAB19">#N/A</definedName>
    <definedName name="___________TAB21">#N/A</definedName>
    <definedName name="___________TAB22">#N/A</definedName>
    <definedName name="___________TAB23">#N/A</definedName>
    <definedName name="___________TAB24">#N/A</definedName>
    <definedName name="___________TAB25">#N/A</definedName>
    <definedName name="___________TAB26">#N/A</definedName>
    <definedName name="___________TAB27">#N/A</definedName>
    <definedName name="__________act0411" localSheetId="6">[9]Hidden!$AD$11</definedName>
    <definedName name="__________act0411">#REF!</definedName>
    <definedName name="__________act0412" localSheetId="6">[9]Hidden!$AE$11</definedName>
    <definedName name="__________act0412">#REF!</definedName>
    <definedName name="__________act042" localSheetId="6">[10]Hidden!$U$11</definedName>
    <definedName name="__________act042">#REF!</definedName>
    <definedName name="__________act043" localSheetId="6">[10]Hidden!$V$11</definedName>
    <definedName name="__________act043">#REF!</definedName>
    <definedName name="__________act044" localSheetId="6">[10]Hidden!$W$11</definedName>
    <definedName name="__________act044">#REF!</definedName>
    <definedName name="__________act045" localSheetId="6">[10]Hidden!$X$11</definedName>
    <definedName name="__________act045">#REF!</definedName>
    <definedName name="__________act046" localSheetId="6">[10]Hidden!$Y$11</definedName>
    <definedName name="__________act046">#REF!</definedName>
    <definedName name="__________act047" localSheetId="6">[9]Hidden!$Z$11</definedName>
    <definedName name="__________act047">#REF!</definedName>
    <definedName name="__________act048" localSheetId="6">[9]Hidden!$AA$11</definedName>
    <definedName name="__________act048">#REF!</definedName>
    <definedName name="__________act049" localSheetId="6">[9]Hidden!$AB$11</definedName>
    <definedName name="__________act049">#REF!</definedName>
    <definedName name="__________ACT1" localSheetId="6">[11]Hidden!$F$11</definedName>
    <definedName name="__________ACT1">#REF!</definedName>
    <definedName name="__________ACT2" localSheetId="6">[11]Hidden!$G$11</definedName>
    <definedName name="__________ACT2">#REF!</definedName>
    <definedName name="__________ACT3" localSheetId="6">[11]Hidden!$H$11</definedName>
    <definedName name="__________ACT3">#REF!</definedName>
    <definedName name="__________bud0411" localSheetId="6">[10]Hidden!$Q$11</definedName>
    <definedName name="__________bud0411">#REF!</definedName>
    <definedName name="__________bud0412" localSheetId="6">[10]Hidden!$R$11</definedName>
    <definedName name="__________bud0412">#REF!</definedName>
    <definedName name="__________bud042" localSheetId="6">[10]Hidden!$H$11</definedName>
    <definedName name="__________bud042">#REF!</definedName>
    <definedName name="__________bud043" localSheetId="6">[10]Hidden!$I$11</definedName>
    <definedName name="__________bud043">#REF!</definedName>
    <definedName name="__________bud044" localSheetId="6">[10]Hidden!$J$11</definedName>
    <definedName name="__________bud044">#REF!</definedName>
    <definedName name="__________bud045" localSheetId="6">[10]Hidden!$K$11</definedName>
    <definedName name="__________bud045">#REF!</definedName>
    <definedName name="__________bud046" localSheetId="6">[10]Hidden!$L$11</definedName>
    <definedName name="__________bud046">#REF!</definedName>
    <definedName name="__________bud047" localSheetId="6">[10]Hidden!$M$11</definedName>
    <definedName name="__________bud047">#REF!</definedName>
    <definedName name="__________bud048" localSheetId="6">[10]Hidden!$N$11</definedName>
    <definedName name="__________bud048">#REF!</definedName>
    <definedName name="__________bud049" localSheetId="6">[10]Hidden!$O$11</definedName>
    <definedName name="__________bud049">#REF!</definedName>
    <definedName name="__________Hei3" localSheetId="6">[12]Hoja1!$AN$80</definedName>
    <definedName name="__________Hei3">#REF!</definedName>
    <definedName name="__________TAB12">#N/A</definedName>
    <definedName name="__________TAB13">#N/A</definedName>
    <definedName name="__________TAB15">#N/A</definedName>
    <definedName name="__________TAB17">#N/A</definedName>
    <definedName name="__________TAB18">#N/A</definedName>
    <definedName name="__________TAB19">#N/A</definedName>
    <definedName name="__________TAB21">#N/A</definedName>
    <definedName name="__________TAB22">#N/A</definedName>
    <definedName name="__________TAB23">#N/A</definedName>
    <definedName name="__________TAB24">#N/A</definedName>
    <definedName name="__________TAB25">#N/A</definedName>
    <definedName name="__________TAB26">#N/A</definedName>
    <definedName name="__________TAB27">#N/A</definedName>
    <definedName name="_________act0411" localSheetId="6">[9]Hidden!$AD$11</definedName>
    <definedName name="_________act0411">#REF!</definedName>
    <definedName name="_________act0412" localSheetId="6">[9]Hidden!$AE$11</definedName>
    <definedName name="_________act0412">#REF!</definedName>
    <definedName name="_________act042" localSheetId="6">[10]Hidden!$U$11</definedName>
    <definedName name="_________act042">#REF!</definedName>
    <definedName name="_________act043" localSheetId="6">[10]Hidden!$V$11</definedName>
    <definedName name="_________act043">#REF!</definedName>
    <definedName name="_________act044" localSheetId="6">[10]Hidden!$W$11</definedName>
    <definedName name="_________act044">#REF!</definedName>
    <definedName name="_________act045" localSheetId="6">[10]Hidden!$X$11</definedName>
    <definedName name="_________act045">#REF!</definedName>
    <definedName name="_________act046" localSheetId="6">[10]Hidden!$Y$11</definedName>
    <definedName name="_________act046">#REF!</definedName>
    <definedName name="_________act047" localSheetId="6">[9]Hidden!$Z$11</definedName>
    <definedName name="_________act047">#REF!</definedName>
    <definedName name="_________act048" localSheetId="6">[9]Hidden!$AA$11</definedName>
    <definedName name="_________act048">#REF!</definedName>
    <definedName name="_________act049" localSheetId="6">[9]Hidden!$AB$11</definedName>
    <definedName name="_________act049">#REF!</definedName>
    <definedName name="_________ACT1" localSheetId="6">[11]Hidden!$F$11</definedName>
    <definedName name="_________ACT1">#REF!</definedName>
    <definedName name="_________ACT2" localSheetId="6">[11]Hidden!$G$11</definedName>
    <definedName name="_________ACT2">#REF!</definedName>
    <definedName name="_________ACT3" localSheetId="6">[11]Hidden!$H$11</definedName>
    <definedName name="_________ACT3">#REF!</definedName>
    <definedName name="_________bud0410" localSheetId="6">[10]Hidden!$P$11</definedName>
    <definedName name="_________bud0410">#REF!</definedName>
    <definedName name="_________bud0411" localSheetId="6">[10]Hidden!$Q$11</definedName>
    <definedName name="_________bud0411">#REF!</definedName>
    <definedName name="_________bud0412" localSheetId="6">[10]Hidden!$R$11</definedName>
    <definedName name="_________bud0412">#REF!</definedName>
    <definedName name="_________bud042" localSheetId="6">[10]Hidden!$H$11</definedName>
    <definedName name="_________bud042">#REF!</definedName>
    <definedName name="_________bud043" localSheetId="6">[10]Hidden!$I$11</definedName>
    <definedName name="_________bud043">#REF!</definedName>
    <definedName name="_________bud044" localSheetId="6">[10]Hidden!$J$11</definedName>
    <definedName name="_________bud044">#REF!</definedName>
    <definedName name="_________bud045" localSheetId="6">[10]Hidden!$K$11</definedName>
    <definedName name="_________bud045">#REF!</definedName>
    <definedName name="_________bud046" localSheetId="6">[10]Hidden!$L$11</definedName>
    <definedName name="_________bud046">#REF!</definedName>
    <definedName name="_________bud047" localSheetId="6">[10]Hidden!$M$11</definedName>
    <definedName name="_________bud047">#REF!</definedName>
    <definedName name="_________bud048" localSheetId="6">[10]Hidden!$N$11</definedName>
    <definedName name="_________bud048">#REF!</definedName>
    <definedName name="_________bud049" localSheetId="6">[10]Hidden!$O$11</definedName>
    <definedName name="_________bud049">#REF!</definedName>
    <definedName name="_________TAB12">#N/A</definedName>
    <definedName name="_________TAB13">#N/A</definedName>
    <definedName name="_________TAB15">#N/A</definedName>
    <definedName name="_________TAB17">#N/A</definedName>
    <definedName name="_________TAB18">#N/A</definedName>
    <definedName name="_________TAB19">#N/A</definedName>
    <definedName name="_________TAB22">#N/A</definedName>
    <definedName name="_________TAB23">#N/A</definedName>
    <definedName name="_________TAB24">#N/A</definedName>
    <definedName name="_________TAB25">#N/A</definedName>
    <definedName name="_________TAB26">#N/A</definedName>
    <definedName name="_________TAB27">#N/A</definedName>
    <definedName name="________act0411" localSheetId="6">[9]Hidden!$AD$11</definedName>
    <definedName name="________act0411">#REF!</definedName>
    <definedName name="________act0412" localSheetId="6">[9]Hidden!$AE$11</definedName>
    <definedName name="________act0412">#REF!</definedName>
    <definedName name="________act042" localSheetId="6">[10]Hidden!$U$11</definedName>
    <definedName name="________act042">#REF!</definedName>
    <definedName name="________act043" localSheetId="6">[10]Hidden!$V$11</definedName>
    <definedName name="________act043">#REF!</definedName>
    <definedName name="________act044" localSheetId="6">[10]Hidden!$W$11</definedName>
    <definedName name="________act044">#REF!</definedName>
    <definedName name="________act045" localSheetId="6">[10]Hidden!$X$11</definedName>
    <definedName name="________act045">#REF!</definedName>
    <definedName name="________act046" localSheetId="6">[10]Hidden!$Y$11</definedName>
    <definedName name="________act046">#REF!</definedName>
    <definedName name="________act047" localSheetId="6">[9]Hidden!$Z$11</definedName>
    <definedName name="________act047">#REF!</definedName>
    <definedName name="________act048" localSheetId="6">[9]Hidden!$AA$11</definedName>
    <definedName name="________act048">#REF!</definedName>
    <definedName name="________act049" localSheetId="6">[9]Hidden!$AB$11</definedName>
    <definedName name="________act049">#REF!</definedName>
    <definedName name="________ACT1" localSheetId="6">[11]Hidden!$F$11</definedName>
    <definedName name="________ACT1">#REF!</definedName>
    <definedName name="________ACT2" localSheetId="6">[11]Hidden!$G$11</definedName>
    <definedName name="________ACT2">#REF!</definedName>
    <definedName name="________ACT3" localSheetId="6">[11]Hidden!$H$11</definedName>
    <definedName name="________ACT3">#REF!</definedName>
    <definedName name="________bud0410" localSheetId="6">[10]Hidden!$P$11</definedName>
    <definedName name="________bud0410">#REF!</definedName>
    <definedName name="________bud0411" localSheetId="6">[10]Hidden!$Q$11</definedName>
    <definedName name="________bud0411">#REF!</definedName>
    <definedName name="________bud0412" localSheetId="6">[10]Hidden!$R$11</definedName>
    <definedName name="________bud0412">#REF!</definedName>
    <definedName name="________bud042" localSheetId="6">[10]Hidden!$H$11</definedName>
    <definedName name="________bud042">#REF!</definedName>
    <definedName name="________bud043" localSheetId="6">[10]Hidden!$I$11</definedName>
    <definedName name="________bud043">#REF!</definedName>
    <definedName name="________bud044" localSheetId="6">[10]Hidden!$J$11</definedName>
    <definedName name="________bud044">#REF!</definedName>
    <definedName name="________bud045" localSheetId="6">[10]Hidden!$K$11</definedName>
    <definedName name="________bud045">#REF!</definedName>
    <definedName name="________bud046" localSheetId="6">[10]Hidden!$L$11</definedName>
    <definedName name="________bud046">#REF!</definedName>
    <definedName name="________bud047" localSheetId="6">[10]Hidden!$M$11</definedName>
    <definedName name="________bud047">#REF!</definedName>
    <definedName name="________bud048" localSheetId="6">[10]Hidden!$N$11</definedName>
    <definedName name="________bud048">#REF!</definedName>
    <definedName name="________bud049" localSheetId="6">[10]Hidden!$O$11</definedName>
    <definedName name="________bud049">#REF!</definedName>
    <definedName name="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CED10" localSheetId="5" hidden="1">{"Prenissas",#N/A,FALSE,"Consolidado (3)";"Lucros000",#N/A,FALSE,"Consolidado (3)";"LucrosHL",#N/A,FALSE,"Consolidado (3)";"Balanco",#N/A,FALSE,"Consolidado (3)";"FluxoC",#N/A,FALSE,"Consolidado (3)"}</definedName>
    <definedName name="________CED10" localSheetId="2" hidden="1">{"Prenissas",#N/A,FALSE,"Consolidado (3)";"Lucros000",#N/A,FALSE,"Consolidado (3)";"LucrosHL",#N/A,FALSE,"Consolidado (3)";"Balanco",#N/A,FALSE,"Consolidado (3)";"FluxoC",#N/A,FALSE,"Consolidado (3)"}</definedName>
    <definedName name="________CED10" hidden="1">{"Prenissas",#N/A,FALSE,"Consolidado (3)";"Lucros000",#N/A,FALSE,"Consolidado (3)";"LucrosHL",#N/A,FALSE,"Consolidado (3)";"Balanco",#N/A,FALSE,"Consolidado (3)";"FluxoC",#N/A,FALSE,"Consolidado (3)"}</definedName>
    <definedName name="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CED101" localSheetId="5" hidden="1">{"Prenissas",#N/A,FALSE,"Consolidado (3)";"Lucros000",#N/A,FALSE,"Consolidado (3)";"LucrosHL",#N/A,FALSE,"Consolidado (3)";"Balanco",#N/A,FALSE,"Consolidado (3)";"FluxoC",#N/A,FALSE,"Consolidado (3)"}</definedName>
    <definedName name="________CED101" localSheetId="2" hidden="1">{"Prenissas",#N/A,FALSE,"Consolidado (3)";"Lucros000",#N/A,FALSE,"Consolidado (3)";"LucrosHL",#N/A,FALSE,"Consolidado (3)";"Balanco",#N/A,FALSE,"Consolidado (3)";"FluxoC",#N/A,FALSE,"Consolidado (3)"}</definedName>
    <definedName name="________CED101" hidden="1">{"Prenissas",#N/A,FALSE,"Consolidado (3)";"Lucros000",#N/A,FALSE,"Consolidado (3)";"LucrosHL",#N/A,FALSE,"Consolidado (3)";"Balanco",#N/A,FALSE,"Consolidado (3)";"FluxoC",#N/A,FALSE,"Consolidado (3)"}</definedName>
    <definedName name="________CED11" localSheetId="6" hidden="1">{"miles",#N/A,FALSE,"LUCROS E PERDAS (US$ 000)";"hl",#N/A,FALSE,"LUCROS E PERDAS (US$ 000)"}</definedName>
    <definedName name="________CED11" localSheetId="5" hidden="1">{"miles",#N/A,FALSE,"LUCROS E PERDAS (US$ 000)";"hl",#N/A,FALSE,"LUCROS E PERDAS (US$ 000)"}</definedName>
    <definedName name="________CED11" localSheetId="2" hidden="1">{"miles",#N/A,FALSE,"LUCROS E PERDAS (US$ 000)";"hl",#N/A,FALSE,"LUCROS E PERDAS (US$ 000)"}</definedName>
    <definedName name="________CED11" hidden="1">{"miles",#N/A,FALSE,"LUCROS E PERDAS (US$ 000)";"hl",#N/A,FALSE,"LUCROS E PERDAS (US$ 000)"}</definedName>
    <definedName name="________CED112" localSheetId="6" hidden="1">{"miles",#N/A,FALSE,"LUCROS E PERDAS (US$ 000)";"hl",#N/A,FALSE,"LUCROS E PERDAS (US$ 000)"}</definedName>
    <definedName name="________CED112" localSheetId="5" hidden="1">{"miles",#N/A,FALSE,"LUCROS E PERDAS (US$ 000)";"hl",#N/A,FALSE,"LUCROS E PERDAS (US$ 000)"}</definedName>
    <definedName name="________CED112" localSheetId="2" hidden="1">{"miles",#N/A,FALSE,"LUCROS E PERDAS (US$ 000)";"hl",#N/A,FALSE,"LUCROS E PERDAS (US$ 000)"}</definedName>
    <definedName name="________CED112" hidden="1">{"miles",#N/A,FALSE,"LUCROS E PERDAS (US$ 000)";"hl",#N/A,FALSE,"LUCROS E PERDAS (US$ 000)"}</definedName>
    <definedName name="________imp2" localSheetId="6" hidden="1">{#N/A,#N/A,FALSE,"Hoja1";#N/A,#N/A,FALSE,"Hoja2"}</definedName>
    <definedName name="________imp2" localSheetId="5" hidden="1">{#N/A,#N/A,FALSE,"Hoja1";#N/A,#N/A,FALSE,"Hoja2"}</definedName>
    <definedName name="________imp2" localSheetId="2" hidden="1">{#N/A,#N/A,FALSE,"Hoja1";#N/A,#N/A,FALSE,"Hoja2"}</definedName>
    <definedName name="________imp2" hidden="1">{#N/A,#N/A,FALSE,"Hoja1";#N/A,#N/A,FALSE,"Hoja2"}</definedName>
    <definedName name="________TAB12">#N/A</definedName>
    <definedName name="________TAB13">#N/A</definedName>
    <definedName name="________TAB15">#N/A</definedName>
    <definedName name="________TAB17">#N/A</definedName>
    <definedName name="________TAB18">#N/A</definedName>
    <definedName name="________TAB19">#N/A</definedName>
    <definedName name="________TAB22">#N/A</definedName>
    <definedName name="________TAB23">#N/A</definedName>
    <definedName name="________TAB24">#N/A</definedName>
    <definedName name="________TAB25">#N/A</definedName>
    <definedName name="________TAB26">#N/A</definedName>
    <definedName name="________TAB27">#N/A</definedName>
    <definedName name="_______act0411" localSheetId="6">[9]Hidden!$AD$11</definedName>
    <definedName name="_______act0411">#REF!</definedName>
    <definedName name="_______act0412" localSheetId="6">[9]Hidden!$AE$11</definedName>
    <definedName name="_______act0412">#REF!</definedName>
    <definedName name="_______act042" localSheetId="6">[10]Hidden!$U$11</definedName>
    <definedName name="_______act042">#REF!</definedName>
    <definedName name="_______act043" localSheetId="6">[10]Hidden!$V$11</definedName>
    <definedName name="_______act043">#REF!</definedName>
    <definedName name="_______act044" localSheetId="6">[10]Hidden!$W$11</definedName>
    <definedName name="_______act044">#REF!</definedName>
    <definedName name="_______act045" localSheetId="6">[10]Hidden!$X$11</definedName>
    <definedName name="_______act045">#REF!</definedName>
    <definedName name="_______act046" localSheetId="6">[10]Hidden!$Y$11</definedName>
    <definedName name="_______act046">#REF!</definedName>
    <definedName name="_______act047" localSheetId="6">[9]Hidden!$Z$11</definedName>
    <definedName name="_______act047">#REF!</definedName>
    <definedName name="_______act048" localSheetId="6">[9]Hidden!$AA$11</definedName>
    <definedName name="_______act048">#REF!</definedName>
    <definedName name="_______act049" localSheetId="6">[9]Hidden!$AB$11</definedName>
    <definedName name="_______act049">#REF!</definedName>
    <definedName name="_______ACT1" localSheetId="6">[11]Hidden!$F$11</definedName>
    <definedName name="_______ACT1">#REF!</definedName>
    <definedName name="_______ACT2" localSheetId="6">[11]Hidden!$G$11</definedName>
    <definedName name="_______ACT2">#REF!</definedName>
    <definedName name="_______ACT3" localSheetId="6">[11]Hidden!$H$11</definedName>
    <definedName name="_______ACT3">#REF!</definedName>
    <definedName name="_______BEP1" localSheetId="6">[13]BEP!$A$6:$S$22</definedName>
    <definedName name="_______BEP1">#REF!</definedName>
    <definedName name="_______BEP2" localSheetId="6">[13]BEP!$A$30:$E$45</definedName>
    <definedName name="_______BEP2">#REF!</definedName>
    <definedName name="_______bud0410" localSheetId="6">[10]Hidden!$P$11</definedName>
    <definedName name="_______bud0410">#REF!</definedName>
    <definedName name="_______bud0411" localSheetId="6">[10]Hidden!$Q$11</definedName>
    <definedName name="_______bud0411">#REF!</definedName>
    <definedName name="_______bud0412" localSheetId="6">[10]Hidden!$R$11</definedName>
    <definedName name="_______bud0412">#REF!</definedName>
    <definedName name="_______bud042" localSheetId="6">[10]Hidden!$H$11</definedName>
    <definedName name="_______bud042">#REF!</definedName>
    <definedName name="_______bud043" localSheetId="6">[10]Hidden!$I$11</definedName>
    <definedName name="_______bud043">#REF!</definedName>
    <definedName name="_______bud044" localSheetId="6">[10]Hidden!$J$11</definedName>
    <definedName name="_______bud044">#REF!</definedName>
    <definedName name="_______bud045" localSheetId="6">[10]Hidden!$K$11</definedName>
    <definedName name="_______bud045">#REF!</definedName>
    <definedName name="_______bud046" localSheetId="6">[10]Hidden!$L$11</definedName>
    <definedName name="_______bud046">#REF!</definedName>
    <definedName name="_______bud047" localSheetId="6">[10]Hidden!$M$11</definedName>
    <definedName name="_______bud047">#REF!</definedName>
    <definedName name="_______bud048" localSheetId="6">[10]Hidden!$N$11</definedName>
    <definedName name="_______bud048">#REF!</definedName>
    <definedName name="_______bud049" localSheetId="6">[10]Hidden!$O$11</definedName>
    <definedName name="_______bud049">#REF!</definedName>
    <definedName name="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CED10" localSheetId="5" hidden="1">{"Prenissas",#N/A,FALSE,"Consolidado (3)";"Lucros000",#N/A,FALSE,"Consolidado (3)";"LucrosHL",#N/A,FALSE,"Consolidado (3)";"Balanco",#N/A,FALSE,"Consolidado (3)";"FluxoC",#N/A,FALSE,"Consolidado (3)"}</definedName>
    <definedName name="_______CED10" localSheetId="2" hidden="1">{"Prenissas",#N/A,FALSE,"Consolidado (3)";"Lucros000",#N/A,FALSE,"Consolidado (3)";"LucrosHL",#N/A,FALSE,"Consolidado (3)";"Balanco",#N/A,FALSE,"Consolidado (3)";"FluxoC",#N/A,FALSE,"Consolidado (3)"}</definedName>
    <definedName name="_______CED10" hidden="1">{"Prenissas",#N/A,FALSE,"Consolidado (3)";"Lucros000",#N/A,FALSE,"Consolidado (3)";"LucrosHL",#N/A,FALSE,"Consolidado (3)";"Balanco",#N/A,FALSE,"Consolidado (3)";"FluxoC",#N/A,FALSE,"Consolidado (3)"}</definedName>
    <definedName name="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CED101" localSheetId="5" hidden="1">{"Prenissas",#N/A,FALSE,"Consolidado (3)";"Lucros000",#N/A,FALSE,"Consolidado (3)";"LucrosHL",#N/A,FALSE,"Consolidado (3)";"Balanco",#N/A,FALSE,"Consolidado (3)";"FluxoC",#N/A,FALSE,"Consolidado (3)"}</definedName>
    <definedName name="_______CED101" localSheetId="2" hidden="1">{"Prenissas",#N/A,FALSE,"Consolidado (3)";"Lucros000",#N/A,FALSE,"Consolidado (3)";"LucrosHL",#N/A,FALSE,"Consolidado (3)";"Balanco",#N/A,FALSE,"Consolidado (3)";"FluxoC",#N/A,FALSE,"Consolidado (3)"}</definedName>
    <definedName name="_______CED101" hidden="1">{"Prenissas",#N/A,FALSE,"Consolidado (3)";"Lucros000",#N/A,FALSE,"Consolidado (3)";"LucrosHL",#N/A,FALSE,"Consolidado (3)";"Balanco",#N/A,FALSE,"Consolidado (3)";"FluxoC",#N/A,FALSE,"Consolidado (3)"}</definedName>
    <definedName name="_______CED11" localSheetId="6" hidden="1">{"miles",#N/A,FALSE,"LUCROS E PERDAS (US$ 000)";"hl",#N/A,FALSE,"LUCROS E PERDAS (US$ 000)"}</definedName>
    <definedName name="_______CED11" localSheetId="5" hidden="1">{"miles",#N/A,FALSE,"LUCROS E PERDAS (US$ 000)";"hl",#N/A,FALSE,"LUCROS E PERDAS (US$ 000)"}</definedName>
    <definedName name="_______CED11" localSheetId="2" hidden="1">{"miles",#N/A,FALSE,"LUCROS E PERDAS (US$ 000)";"hl",#N/A,FALSE,"LUCROS E PERDAS (US$ 000)"}</definedName>
    <definedName name="_______CED11" hidden="1">{"miles",#N/A,FALSE,"LUCROS E PERDAS (US$ 000)";"hl",#N/A,FALSE,"LUCROS E PERDAS (US$ 000)"}</definedName>
    <definedName name="_______CED112" localSheetId="6" hidden="1">{"miles",#N/A,FALSE,"LUCROS E PERDAS (US$ 000)";"hl",#N/A,FALSE,"LUCROS E PERDAS (US$ 000)"}</definedName>
    <definedName name="_______CED112" localSheetId="5" hidden="1">{"miles",#N/A,FALSE,"LUCROS E PERDAS (US$ 000)";"hl",#N/A,FALSE,"LUCROS E PERDAS (US$ 000)"}</definedName>
    <definedName name="_______CED112" localSheetId="2" hidden="1">{"miles",#N/A,FALSE,"LUCROS E PERDAS (US$ 000)";"hl",#N/A,FALSE,"LUCROS E PERDAS (US$ 000)"}</definedName>
    <definedName name="_______CED112" hidden="1">{"miles",#N/A,FALSE,"LUCROS E PERDAS (US$ 000)";"hl",#N/A,FALSE,"LUCROS E PERDAS (US$ 000)"}</definedName>
    <definedName name="_______DAT4">#REF!</definedName>
    <definedName name="_______DAT5" localSheetId="6">[14]EF!#REF!</definedName>
    <definedName name="_______DAT5">#REF!</definedName>
    <definedName name="_______DAT9" localSheetId="6">[14]EF!#REF!</definedName>
    <definedName name="_______DAT9">#REF!</definedName>
    <definedName name="_______imp2" localSheetId="6" hidden="1">{#N/A,#N/A,FALSE,"Hoja1";#N/A,#N/A,FALSE,"Hoja2"}</definedName>
    <definedName name="_______imp2" localSheetId="5" hidden="1">{#N/A,#N/A,FALSE,"Hoja1";#N/A,#N/A,FALSE,"Hoja2"}</definedName>
    <definedName name="_______imp2" localSheetId="2" hidden="1">{#N/A,#N/A,FALSE,"Hoja1";#N/A,#N/A,FALSE,"Hoja2"}</definedName>
    <definedName name="_______imp2" hidden="1">{#N/A,#N/A,FALSE,"Hoja1";#N/A,#N/A,FALSE,"Hoja2"}</definedName>
    <definedName name="_______o1" localSheetId="6" hidden="1">{"det (May)",#N/A,FALSE,"June";"sum (MAY YTD)",#N/A,FALSE,"June YTD"}</definedName>
    <definedName name="_______o1" localSheetId="5" hidden="1">{"det (May)",#N/A,FALSE,"June";"sum (MAY YTD)",#N/A,FALSE,"June YTD"}</definedName>
    <definedName name="_______o1" localSheetId="2" hidden="1">{"det (May)",#N/A,FALSE,"June";"sum (MAY YTD)",#N/A,FALSE,"June YTD"}</definedName>
    <definedName name="_______o1" hidden="1">{"det (May)",#N/A,FALSE,"June";"sum (MAY YTD)",#N/A,FALSE,"June YTD"}</definedName>
    <definedName name="_______RES98" localSheetId="6">[15]CSL!$A$72:$N$145</definedName>
    <definedName name="_______RES98">#REF!</definedName>
    <definedName name="_______RES99" localSheetId="6">[15]CSL!$A$286:$N$349</definedName>
    <definedName name="_______RES99">#REF!</definedName>
    <definedName name="_______TAB12">#N/A</definedName>
    <definedName name="_______TAB13">#N/A</definedName>
    <definedName name="_______TAB15">#N/A</definedName>
    <definedName name="_______TAB17">#N/A</definedName>
    <definedName name="_______TAB18">#N/A</definedName>
    <definedName name="_______TAB19">#N/A</definedName>
    <definedName name="_______TAB22">#N/A</definedName>
    <definedName name="_______TAB23">#N/A</definedName>
    <definedName name="_______TAB24">#N/A</definedName>
    <definedName name="_______TAB25">#N/A</definedName>
    <definedName name="_______TAB26">#N/A</definedName>
    <definedName name="_______TAB27">#N/A</definedName>
    <definedName name="______act0411" localSheetId="6">[9]Hidden!$AD$11</definedName>
    <definedName name="______act0411">#REF!</definedName>
    <definedName name="______act0412" localSheetId="6">[9]Hidden!$AE$11</definedName>
    <definedName name="______act0412">#REF!</definedName>
    <definedName name="______act042" localSheetId="6">[10]Hidden!$U$11</definedName>
    <definedName name="______act042">#REF!</definedName>
    <definedName name="______act043" localSheetId="6">[10]Hidden!$V$11</definedName>
    <definedName name="______act043">#REF!</definedName>
    <definedName name="______act044" localSheetId="6">[10]Hidden!$W$11</definedName>
    <definedName name="______act044">#REF!</definedName>
    <definedName name="______act045" localSheetId="6">[10]Hidden!$X$11</definedName>
    <definedName name="______act045">#REF!</definedName>
    <definedName name="______act046" localSheetId="6">[10]Hidden!$Y$11</definedName>
    <definedName name="______act046">#REF!</definedName>
    <definedName name="______act047" localSheetId="6">[9]Hidden!$Z$11</definedName>
    <definedName name="______act047">#REF!</definedName>
    <definedName name="______act048" localSheetId="6">[9]Hidden!$AA$11</definedName>
    <definedName name="______act048">#REF!</definedName>
    <definedName name="______act049" localSheetId="6">[9]Hidden!$AB$11</definedName>
    <definedName name="______act049">#REF!</definedName>
    <definedName name="______ACT1" localSheetId="6">[11]Hidden!$F$11</definedName>
    <definedName name="______ACT1">#REF!</definedName>
    <definedName name="______ACT2" localSheetId="6">[11]Hidden!$G$11</definedName>
    <definedName name="______ACT2">#REF!</definedName>
    <definedName name="______ACT3" localSheetId="6">[11]Hidden!$H$11</definedName>
    <definedName name="______ACT3">#REF!</definedName>
    <definedName name="______BAL99" localSheetId="6">[16]balanco_Uru!#REF!</definedName>
    <definedName name="______BAL99">#REF!</definedName>
    <definedName name="______BEP1" localSheetId="6">[13]BEP!$A$6:$S$22</definedName>
    <definedName name="______BEP1">#REF!</definedName>
    <definedName name="______BEP2" localSheetId="6">[13]BEP!$A$30:$E$45</definedName>
    <definedName name="______BEP2">#REF!</definedName>
    <definedName name="______bud0410" localSheetId="6">[10]Hidden!$P$11</definedName>
    <definedName name="______bud0410">#REF!</definedName>
    <definedName name="______bud0411" localSheetId="6">[10]Hidden!$Q$11</definedName>
    <definedName name="______bud0411">#REF!</definedName>
    <definedName name="______bud0412" localSheetId="6">[10]Hidden!$R$11</definedName>
    <definedName name="______bud0412">#REF!</definedName>
    <definedName name="______bud042" localSheetId="6">[10]Hidden!$H$11</definedName>
    <definedName name="______bud042">#REF!</definedName>
    <definedName name="______bud043" localSheetId="6">[10]Hidden!$I$11</definedName>
    <definedName name="______bud043">#REF!</definedName>
    <definedName name="______bud044" localSheetId="6">[10]Hidden!$J$11</definedName>
    <definedName name="______bud044">#REF!</definedName>
    <definedName name="______bud045" localSheetId="6">[10]Hidden!$K$11</definedName>
    <definedName name="______bud045">#REF!</definedName>
    <definedName name="______bud046" localSheetId="6">[10]Hidden!$L$11</definedName>
    <definedName name="______bud046">#REF!</definedName>
    <definedName name="______bud047" localSheetId="6">[10]Hidden!$M$11</definedName>
    <definedName name="______bud047">#REF!</definedName>
    <definedName name="______bud048" localSheetId="6">[10]Hidden!$N$11</definedName>
    <definedName name="______bud048">#REF!</definedName>
    <definedName name="______bud049" localSheetId="6">[10]Hidden!$O$11</definedName>
    <definedName name="______bud049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Poa1" localSheetId="6">[17]POA!#REF!</definedName>
    <definedName name="______Poa1">#REF!</definedName>
    <definedName name="______RES98" localSheetId="6">[15]CSL!$A$72:$N$145</definedName>
    <definedName name="______RES98">#REF!</definedName>
    <definedName name="______RES99" localSheetId="6">[15]CSL!$A$286:$N$349</definedName>
    <definedName name="______RES99">#REF!</definedName>
    <definedName name="______TAB12">#N/A</definedName>
    <definedName name="______TAB13">#N/A</definedName>
    <definedName name="______TAB15">#N/A</definedName>
    <definedName name="______TAB17">#N/A</definedName>
    <definedName name="______TAB18">#N/A</definedName>
    <definedName name="______TAB19">#N/A</definedName>
    <definedName name="______TAB22">#N/A</definedName>
    <definedName name="______TAB23">#N/A</definedName>
    <definedName name="______TAB24">#N/A</definedName>
    <definedName name="______TAB25">#N/A</definedName>
    <definedName name="______TAB26">#N/A</definedName>
    <definedName name="______TAB27">#N/A</definedName>
    <definedName name="_____ABC1" localSheetId="6">[17]POA!#REF!</definedName>
    <definedName name="_____ABC1">#REF!</definedName>
    <definedName name="_____act0411" localSheetId="6">[9]Hidden!$AD$11</definedName>
    <definedName name="_____act0411">#REF!</definedName>
    <definedName name="_____act0412" localSheetId="6">[9]Hidden!$AE$11</definedName>
    <definedName name="_____act0412">#REF!</definedName>
    <definedName name="_____act042" localSheetId="6">[10]Hidden!$U$11</definedName>
    <definedName name="_____act042">#REF!</definedName>
    <definedName name="_____act043" localSheetId="6">[10]Hidden!$V$11</definedName>
    <definedName name="_____act043">#REF!</definedName>
    <definedName name="_____act044" localSheetId="6">[10]Hidden!$W$11</definedName>
    <definedName name="_____act044">#REF!</definedName>
    <definedName name="_____act045" localSheetId="6">[10]Hidden!$X$11</definedName>
    <definedName name="_____act045">#REF!</definedName>
    <definedName name="_____act046" localSheetId="6">[10]Hidden!$Y$11</definedName>
    <definedName name="_____act046">#REF!</definedName>
    <definedName name="_____act047" localSheetId="6">[9]Hidden!$Z$11</definedName>
    <definedName name="_____act047">#REF!</definedName>
    <definedName name="_____act048" localSheetId="6">[9]Hidden!$AA$11</definedName>
    <definedName name="_____act048">#REF!</definedName>
    <definedName name="_____act049" localSheetId="6">[9]Hidden!$AB$11</definedName>
    <definedName name="_____act049">#REF!</definedName>
    <definedName name="_____ACT1" localSheetId="6">[11]Hidden!$F$11</definedName>
    <definedName name="_____ACT1">#REF!</definedName>
    <definedName name="_____ACT2" localSheetId="6">[11]Hidden!$G$11</definedName>
    <definedName name="_____ACT2">#REF!</definedName>
    <definedName name="_____ACT3" localSheetId="6">[11]Hidden!$H$11</definedName>
    <definedName name="_____ACT3">#REF!</definedName>
    <definedName name="_____BAL99" localSheetId="6">[16]balanco_Uru!#REF!</definedName>
    <definedName name="_____BAL99">#REF!</definedName>
    <definedName name="_____bas1" localSheetId="6">[18]Dados!$L$3</definedName>
    <definedName name="_____bas1">#REF!</definedName>
    <definedName name="_____bas2" localSheetId="6">[18]Dados!$L$4</definedName>
    <definedName name="_____bas2">#REF!</definedName>
    <definedName name="_____bas3" localSheetId="6">[18]Dados!$L$5</definedName>
    <definedName name="_____bas3">#REF!</definedName>
    <definedName name="_____BEP1" localSheetId="6">[13]BEP!$A$6:$S$22</definedName>
    <definedName name="_____BEP1">#REF!</definedName>
    <definedName name="_____BEP2" localSheetId="6">[13]BEP!$A$30:$E$45</definedName>
    <definedName name="_____BEP2">#REF!</definedName>
    <definedName name="_____bud0410" localSheetId="6">[10]Hidden!$P$11</definedName>
    <definedName name="_____bud0410">#REF!</definedName>
    <definedName name="_____bud0411" localSheetId="6">[10]Hidden!$Q$11</definedName>
    <definedName name="_____bud0411">#REF!</definedName>
    <definedName name="_____bud0412" localSheetId="6">[10]Hidden!$R$11</definedName>
    <definedName name="_____bud0412">#REF!</definedName>
    <definedName name="_____bud042" localSheetId="6">[10]Hidden!$H$11</definedName>
    <definedName name="_____bud042">#REF!</definedName>
    <definedName name="_____bud043" localSheetId="6">[10]Hidden!$I$11</definedName>
    <definedName name="_____bud043">#REF!</definedName>
    <definedName name="_____bud044" localSheetId="6">[10]Hidden!$J$11</definedName>
    <definedName name="_____bud044">#REF!</definedName>
    <definedName name="_____bud045" localSheetId="6">[10]Hidden!$K$11</definedName>
    <definedName name="_____bud045">#REF!</definedName>
    <definedName name="_____bud046" localSheetId="6">[10]Hidden!$L$11</definedName>
    <definedName name="_____bud046">#REF!</definedName>
    <definedName name="_____bud047" localSheetId="6">[10]Hidden!$M$11</definedName>
    <definedName name="_____bud047">#REF!</definedName>
    <definedName name="_____bud048" localSheetId="6">[10]Hidden!$N$11</definedName>
    <definedName name="_____bud048">#REF!</definedName>
    <definedName name="_____bud049" localSheetId="6">[10]Hidden!$O$11</definedName>
    <definedName name="_____bud049">#REF!</definedName>
    <definedName name="_____cd1" localSheetId="6" hidden="1">{"'cua 42'!$A$1:$O$40"}</definedName>
    <definedName name="_____cd1" localSheetId="5" hidden="1">{"'cua 42'!$A$1:$O$40"}</definedName>
    <definedName name="_____cd1" localSheetId="2" hidden="1">{"'cua 42'!$A$1:$O$40"}</definedName>
    <definedName name="_____cd1" hidden="1">{"'cua 42'!$A$1:$O$40"}</definedName>
    <definedName name="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CED10" localSheetId="5" hidden="1">{"Prenissas",#N/A,FALSE,"Consolidado (3)";"Lucros000",#N/A,FALSE,"Consolidado (3)";"LucrosHL",#N/A,FALSE,"Consolidado (3)";"Balanco",#N/A,FALSE,"Consolidado (3)";"FluxoC",#N/A,FALSE,"Consolidado (3)"}</definedName>
    <definedName name="_____CED10" localSheetId="2" hidden="1">{"Prenissas",#N/A,FALSE,"Consolidado (3)";"Lucros000",#N/A,FALSE,"Consolidado (3)";"LucrosHL",#N/A,FALSE,"Consolidado (3)";"Balanco",#N/A,FALSE,"Consolidado (3)";"FluxoC",#N/A,FALSE,"Consolidado (3)"}</definedName>
    <definedName name="_____CED10" hidden="1">{"Prenissas",#N/A,FALSE,"Consolidado (3)";"Lucros000",#N/A,FALSE,"Consolidado (3)";"LucrosHL",#N/A,FALSE,"Consolidado (3)";"Balanco",#N/A,FALSE,"Consolidado (3)";"FluxoC",#N/A,FALSE,"Consolidado (3)"}</definedName>
    <definedName name="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CED101" localSheetId="5" hidden="1">{"Prenissas",#N/A,FALSE,"Consolidado (3)";"Lucros000",#N/A,FALSE,"Consolidado (3)";"LucrosHL",#N/A,FALSE,"Consolidado (3)";"Balanco",#N/A,FALSE,"Consolidado (3)";"FluxoC",#N/A,FALSE,"Consolidado (3)"}</definedName>
    <definedName name="_____CED101" localSheetId="2" hidden="1">{"Prenissas",#N/A,FALSE,"Consolidado (3)";"Lucros000",#N/A,FALSE,"Consolidado (3)";"LucrosHL",#N/A,FALSE,"Consolidado (3)";"Balanco",#N/A,FALSE,"Consolidado (3)";"FluxoC",#N/A,FALSE,"Consolidado (3)"}</definedName>
    <definedName name="_____CED101" hidden="1">{"Prenissas",#N/A,FALSE,"Consolidado (3)";"Lucros000",#N/A,FALSE,"Consolidado (3)";"LucrosHL",#N/A,FALSE,"Consolidado (3)";"Balanco",#N/A,FALSE,"Consolidado (3)";"FluxoC",#N/A,FALSE,"Consolidado (3)"}</definedName>
    <definedName name="_____CED11" localSheetId="6" hidden="1">{"miles",#N/A,FALSE,"LUCROS E PERDAS (US$ 000)";"hl",#N/A,FALSE,"LUCROS E PERDAS (US$ 000)"}</definedName>
    <definedName name="_____CED11" localSheetId="5" hidden="1">{"miles",#N/A,FALSE,"LUCROS E PERDAS (US$ 000)";"hl",#N/A,FALSE,"LUCROS E PERDAS (US$ 000)"}</definedName>
    <definedName name="_____CED11" localSheetId="2" hidden="1">{"miles",#N/A,FALSE,"LUCROS E PERDAS (US$ 000)";"hl",#N/A,FALSE,"LUCROS E PERDAS (US$ 000)"}</definedName>
    <definedName name="_____CED11" hidden="1">{"miles",#N/A,FALSE,"LUCROS E PERDAS (US$ 000)";"hl",#N/A,FALSE,"LUCROS E PERDAS (US$ 000)"}</definedName>
    <definedName name="_____CED112" localSheetId="6" hidden="1">{"miles",#N/A,FALSE,"LUCROS E PERDAS (US$ 000)";"hl",#N/A,FALSE,"LUCROS E PERDAS (US$ 000)"}</definedName>
    <definedName name="_____CED112" localSheetId="5" hidden="1">{"miles",#N/A,FALSE,"LUCROS E PERDAS (US$ 000)";"hl",#N/A,FALSE,"LUCROS E PERDAS (US$ 000)"}</definedName>
    <definedName name="_____CED112" localSheetId="2" hidden="1">{"miles",#N/A,FALSE,"LUCROS E PERDAS (US$ 000)";"hl",#N/A,FALSE,"LUCROS E PERDAS (US$ 000)"}</definedName>
    <definedName name="_____CED112" hidden="1">{"miles",#N/A,FALSE,"LUCROS E PERDAS (US$ 000)";"hl",#N/A,FALSE,"LUCROS E PERDAS (US$ 000)"}</definedName>
    <definedName name="_____Cor1">#REF!</definedName>
    <definedName name="_____Cor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a1" localSheetId="6">[18]Dados!$P$2</definedName>
    <definedName name="_____dia1">#REF!</definedName>
    <definedName name="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ds13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_____ds13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emb1" localSheetId="6">[19]Crit!$F$5:$H$6</definedName>
    <definedName name="_____emb1">#REF!</definedName>
    <definedName name="_____emb10" localSheetId="6">[19]Crit!$F$32:$H$33</definedName>
    <definedName name="_____emb10">#REF!</definedName>
    <definedName name="_____emb11" localSheetId="6">[19]Crit!$F$35:$H$36</definedName>
    <definedName name="_____emb11">#REF!</definedName>
    <definedName name="_____emb12" localSheetId="6">[19]Crit!$F$38:$H$39</definedName>
    <definedName name="_____emb12">#REF!</definedName>
    <definedName name="_____emb13" localSheetId="6">[19]Crit!$F$41:$H$42</definedName>
    <definedName name="_____emb13">#REF!</definedName>
    <definedName name="_____emb2" localSheetId="6">[19]Crit!$F$8:$H$9</definedName>
    <definedName name="_____emb2">#REF!</definedName>
    <definedName name="_____emb3" localSheetId="6">[19]Crit!$F$11:$H$12</definedName>
    <definedName name="_____emb3">#REF!</definedName>
    <definedName name="_____emb4" localSheetId="6">[19]Crit!$F$14:$H$15</definedName>
    <definedName name="_____emb4">#REF!</definedName>
    <definedName name="_____emb5" localSheetId="6">[19]Crit!$F$17:$H$18</definedName>
    <definedName name="_____emb5">#REF!</definedName>
    <definedName name="_____emb6" localSheetId="6">[19]Crit!$F$20:$H$21</definedName>
    <definedName name="_____emb6">#REF!</definedName>
    <definedName name="_____emb7" localSheetId="6">[19]Crit!$F$23:$H$24</definedName>
    <definedName name="_____emb7">#REF!</definedName>
    <definedName name="_____emb8" localSheetId="6">[19]Crit!$F$26:$H$27</definedName>
    <definedName name="_____emb8">#REF!</definedName>
    <definedName name="_____emb9" localSheetId="6">[19]Crit!$F$29:$H$30</definedName>
    <definedName name="_____emb9">#REF!</definedName>
    <definedName name="_____Fab1" localSheetId="6">[18]Base_Apt1A!$A$2:$A$5862</definedName>
    <definedName name="_____Fab1">#REF!</definedName>
    <definedName name="_____HLN101">#REF!</definedName>
    <definedName name="_____imp2" localSheetId="6" hidden="1">{#N/A,#N/A,FALSE,"Hoja1";#N/A,#N/A,FALSE,"Hoja2"}</definedName>
    <definedName name="_____imp2" localSheetId="5" hidden="1">{#N/A,#N/A,FALSE,"Hoja1";#N/A,#N/A,FALSE,"Hoja2"}</definedName>
    <definedName name="_____imp2" localSheetId="2" hidden="1">{#N/A,#N/A,FALSE,"Hoja1";#N/A,#N/A,FALSE,"Hoja2"}</definedName>
    <definedName name="_____imp2" hidden="1">{#N/A,#N/A,FALSE,"Hoja1";#N/A,#N/A,FALSE,"Hoja2"}</definedName>
    <definedName name="_____o1" localSheetId="6" hidden="1">{"det (May)",#N/A,FALSE,"June";"sum (MAY YTD)",#N/A,FALSE,"June YTD"}</definedName>
    <definedName name="_____o1" localSheetId="5" hidden="1">{"det (May)",#N/A,FALSE,"June";"sum (MAY YTD)",#N/A,FALSE,"June YTD"}</definedName>
    <definedName name="_____o1" localSheetId="2" hidden="1">{"det (May)",#N/A,FALSE,"June";"sum (MAY YTD)",#N/A,FALSE,"June YTD"}</definedName>
    <definedName name="_____o1" hidden="1">{"det (May)",#N/A,FALSE,"June";"sum (MAY YTD)",#N/A,FALSE,"June YTD"}</definedName>
    <definedName name="_____pag3">#REF!</definedName>
    <definedName name="_____Poa1" localSheetId="6">[17]POA!#REF!</definedName>
    <definedName name="_____Poa1">#REF!</definedName>
    <definedName name="_____Reg1" localSheetId="6">[18]Base_Inef!$I$1:$I$65536</definedName>
    <definedName name="_____Reg1">#REF!</definedName>
    <definedName name="_____RES98" localSheetId="6">[15]CSL!$A$72:$N$145</definedName>
    <definedName name="_____RES98">#REF!</definedName>
    <definedName name="_____RES99" localSheetId="6">[15]CSL!$A$286:$N$349</definedName>
    <definedName name="_____RES99">#REF!</definedName>
    <definedName name="_____Rio1" localSheetId="6">[17]POA!#REF!</definedName>
    <definedName name="_____Rio1">#REF!</definedName>
    <definedName name="_____sac2" localSheetId="6">'[20]Unidades SAC-REVENDA'!$A$5:$A$6</definedName>
    <definedName name="_____sac2">#REF!</definedName>
    <definedName name="_____set2001" localSheetId="6">[21]Interface!$C$6:$L$38</definedName>
    <definedName name="_____set2001">#REF!</definedName>
    <definedName name="_____TAB12">#N/A</definedName>
    <definedName name="_____TAB13">#N/A</definedName>
    <definedName name="_____TAB15">#N/A</definedName>
    <definedName name="_____TAB17">#N/A</definedName>
    <definedName name="_____TAB18">#N/A</definedName>
    <definedName name="_____TAB19">#N/A</definedName>
    <definedName name="_____TAB22">#N/A</definedName>
    <definedName name="_____TAB23">#N/A</definedName>
    <definedName name="_____TAB24">#N/A</definedName>
    <definedName name="_____TAB25">#N/A</definedName>
    <definedName name="_____TAB26">#N/A</definedName>
    <definedName name="_____TAB27">#N/A</definedName>
    <definedName name="____ABC1" localSheetId="6">[7]POA!#REF!</definedName>
    <definedName name="____ABC1">#REF!</definedName>
    <definedName name="____act041" localSheetId="6">[22]Hidden!$T$11</definedName>
    <definedName name="____act041">#REF!</definedName>
    <definedName name="____act0410" localSheetId="6">[9]Hidden!$AC$11</definedName>
    <definedName name="____act0410">#REF!</definedName>
    <definedName name="____act0411" localSheetId="6">[9]Hidden!$AD$11</definedName>
    <definedName name="____act0411">#REF!</definedName>
    <definedName name="____act0412" localSheetId="6">[9]Hidden!$AE$11</definedName>
    <definedName name="____act0412">#REF!</definedName>
    <definedName name="____act042" localSheetId="6">[22]Hidden!$U$11</definedName>
    <definedName name="____act042">#REF!</definedName>
    <definedName name="____act043" localSheetId="6">[22]Hidden!$V$11</definedName>
    <definedName name="____act043">#REF!</definedName>
    <definedName name="____act044" localSheetId="6">[22]Hidden!$W$11</definedName>
    <definedName name="____act044">#REF!</definedName>
    <definedName name="____act045" localSheetId="6">[22]Hidden!$X$11</definedName>
    <definedName name="____act045">#REF!</definedName>
    <definedName name="____act046" localSheetId="6">[22]Hidden!$Y$11</definedName>
    <definedName name="____act046">#REF!</definedName>
    <definedName name="____act047" localSheetId="6">[9]Hidden!$Z$11</definedName>
    <definedName name="____act047">#REF!</definedName>
    <definedName name="____act048" localSheetId="6">[9]Hidden!$AA$11</definedName>
    <definedName name="____act048">#REF!</definedName>
    <definedName name="____act049" localSheetId="6">[9]Hidden!$AB$11</definedName>
    <definedName name="____act049">#REF!</definedName>
    <definedName name="____ACT1" localSheetId="6">[11]Hidden!$F$11</definedName>
    <definedName name="____ACT1">#REF!</definedName>
    <definedName name="____ACT2" localSheetId="6">[11]Hidden!$G$11</definedName>
    <definedName name="____ACT2">#REF!</definedName>
    <definedName name="____ACT3" localSheetId="6">[11]Hidden!$H$11</definedName>
    <definedName name="____ACT3">#REF!</definedName>
    <definedName name="____Act4" localSheetId="6">[2]Parameters!#REF!</definedName>
    <definedName name="____Act4">#REF!</definedName>
    <definedName name="____Act5" localSheetId="6">[2]Parameters!#REF!</definedName>
    <definedName name="____Act5">#REF!</definedName>
    <definedName name="____Act6" localSheetId="6">[2]Parameters!#REF!</definedName>
    <definedName name="____Act6">#REF!</definedName>
    <definedName name="____BAL99" localSheetId="6">[16]balanco_Uru!#REF!</definedName>
    <definedName name="____BAL99">#REF!</definedName>
    <definedName name="____bas1" localSheetId="6">[18]Dados!$L$3</definedName>
    <definedName name="____bas1">#REF!</definedName>
    <definedName name="____bas2" localSheetId="6">[18]Dados!$L$4</definedName>
    <definedName name="____bas2">#REF!</definedName>
    <definedName name="____bas3" localSheetId="6">[18]Dados!$L$5</definedName>
    <definedName name="____bas3">#REF!</definedName>
    <definedName name="____BEP1" localSheetId="6">[13]BEP!$A$6:$S$22</definedName>
    <definedName name="____BEP1">#REF!</definedName>
    <definedName name="____BEP2" localSheetId="6">[13]BEP!$A$30:$E$45</definedName>
    <definedName name="____BEP2">#REF!</definedName>
    <definedName name="____bud041" localSheetId="6">[22]Hidden!$G$11</definedName>
    <definedName name="____bud041">#REF!</definedName>
    <definedName name="____bud0410" localSheetId="6">[22]Hidden!$P$11</definedName>
    <definedName name="____bud0410">#REF!</definedName>
    <definedName name="____bud0411" localSheetId="6">[22]Hidden!$Q$11</definedName>
    <definedName name="____bud0411">#REF!</definedName>
    <definedName name="____bud0412" localSheetId="6">[22]Hidden!$R$11</definedName>
    <definedName name="____bud0412">#REF!</definedName>
    <definedName name="____bud042" localSheetId="6">[22]Hidden!$H$11</definedName>
    <definedName name="____bud042">#REF!</definedName>
    <definedName name="____bud043" localSheetId="6">[22]Hidden!$I$11</definedName>
    <definedName name="____bud043">#REF!</definedName>
    <definedName name="____bud044" localSheetId="6">[22]Hidden!$J$11</definedName>
    <definedName name="____bud044">#REF!</definedName>
    <definedName name="____bud045" localSheetId="6">[22]Hidden!$K$11</definedName>
    <definedName name="____bud045">#REF!</definedName>
    <definedName name="____bud046" localSheetId="6">[22]Hidden!$L$11</definedName>
    <definedName name="____bud046">#REF!</definedName>
    <definedName name="____bud047" localSheetId="6">[22]Hidden!$M$11</definedName>
    <definedName name="____bud047">#REF!</definedName>
    <definedName name="____bud048" localSheetId="6">[22]Hidden!$N$11</definedName>
    <definedName name="____bud048">#REF!</definedName>
    <definedName name="____bud049" localSheetId="6">[22]Hidden!$O$11</definedName>
    <definedName name="____bud049">#REF!</definedName>
    <definedName name="____Bud3">#REF!</definedName>
    <definedName name="____Bud31">#REF!</definedName>
    <definedName name="____cd1" localSheetId="6" hidden="1">{"'cua 42'!$A$1:$O$40"}</definedName>
    <definedName name="____cd1" localSheetId="5" hidden="1">{"'cua 42'!$A$1:$O$40"}</definedName>
    <definedName name="____cd1" localSheetId="2" hidden="1">{"'cua 42'!$A$1:$O$40"}</definedName>
    <definedName name="____cd1" hidden="1">{"'cua 42'!$A$1:$O$40"}</definedName>
    <definedName name="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CED10" localSheetId="5" hidden="1">{"Prenissas",#N/A,FALSE,"Consolidado (3)";"Lucros000",#N/A,FALSE,"Consolidado (3)";"LucrosHL",#N/A,FALSE,"Consolidado (3)";"Balanco",#N/A,FALSE,"Consolidado (3)";"FluxoC",#N/A,FALSE,"Consolidado (3)"}</definedName>
    <definedName name="____CED10" localSheetId="2" hidden="1">{"Prenissas",#N/A,FALSE,"Consolidado (3)";"Lucros000",#N/A,FALSE,"Consolidado (3)";"LucrosHL",#N/A,FALSE,"Consolidado (3)";"Balanco",#N/A,FALSE,"Consolidado (3)";"FluxoC",#N/A,FALSE,"Consolidado (3)"}</definedName>
    <definedName name="____CED10" hidden="1">{"Prenissas",#N/A,FALSE,"Consolidado (3)";"Lucros000",#N/A,FALSE,"Consolidado (3)";"LucrosHL",#N/A,FALSE,"Consolidado (3)";"Balanco",#N/A,FALSE,"Consolidado (3)";"FluxoC",#N/A,FALSE,"Consolidado (3)"}</definedName>
    <definedName name="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CED101" localSheetId="5" hidden="1">{"Prenissas",#N/A,FALSE,"Consolidado (3)";"Lucros000",#N/A,FALSE,"Consolidado (3)";"LucrosHL",#N/A,FALSE,"Consolidado (3)";"Balanco",#N/A,FALSE,"Consolidado (3)";"FluxoC",#N/A,FALSE,"Consolidado (3)"}</definedName>
    <definedName name="____CED101" localSheetId="2" hidden="1">{"Prenissas",#N/A,FALSE,"Consolidado (3)";"Lucros000",#N/A,FALSE,"Consolidado (3)";"LucrosHL",#N/A,FALSE,"Consolidado (3)";"Balanco",#N/A,FALSE,"Consolidado (3)";"FluxoC",#N/A,FALSE,"Consolidado (3)"}</definedName>
    <definedName name="____CED101" hidden="1">{"Prenissas",#N/A,FALSE,"Consolidado (3)";"Lucros000",#N/A,FALSE,"Consolidado (3)";"LucrosHL",#N/A,FALSE,"Consolidado (3)";"Balanco",#N/A,FALSE,"Consolidado (3)";"FluxoC",#N/A,FALSE,"Consolidado (3)"}</definedName>
    <definedName name="____CED11" localSheetId="6" hidden="1">{"miles",#N/A,FALSE,"LUCROS E PERDAS (US$ 000)";"hl",#N/A,FALSE,"LUCROS E PERDAS (US$ 000)"}</definedName>
    <definedName name="____CED11" localSheetId="5" hidden="1">{"miles",#N/A,FALSE,"LUCROS E PERDAS (US$ 000)";"hl",#N/A,FALSE,"LUCROS E PERDAS (US$ 000)"}</definedName>
    <definedName name="____CED11" localSheetId="2" hidden="1">{"miles",#N/A,FALSE,"LUCROS E PERDAS (US$ 000)";"hl",#N/A,FALSE,"LUCROS E PERDAS (US$ 000)"}</definedName>
    <definedName name="____CED11" hidden="1">{"miles",#N/A,FALSE,"LUCROS E PERDAS (US$ 000)";"hl",#N/A,FALSE,"LUCROS E PERDAS (US$ 000)"}</definedName>
    <definedName name="____CED112" localSheetId="6" hidden="1">{"miles",#N/A,FALSE,"LUCROS E PERDAS (US$ 000)";"hl",#N/A,FALSE,"LUCROS E PERDAS (US$ 000)"}</definedName>
    <definedName name="____CED112" localSheetId="5" hidden="1">{"miles",#N/A,FALSE,"LUCROS E PERDAS (US$ 000)";"hl",#N/A,FALSE,"LUCROS E PERDAS (US$ 000)"}</definedName>
    <definedName name="____CED112" localSheetId="2" hidden="1">{"miles",#N/A,FALSE,"LUCROS E PERDAS (US$ 000)";"hl",#N/A,FALSE,"LUCROS E PERDAS (US$ 000)"}</definedName>
    <definedName name="____CED112" hidden="1">{"miles",#N/A,FALSE,"LUCROS E PERDAS (US$ 000)";"hl",#N/A,FALSE,"LUCROS E PERDAS (US$ 000)"}</definedName>
    <definedName name="____Cor1">#REF!</definedName>
    <definedName name="____Cor2">#REF!</definedName>
    <definedName name="____DAT1" localSheetId="6">'[3]Target Book'!#REF!</definedName>
    <definedName name="____DAT1">#REF!</definedName>
    <definedName name="____DAT10" localSheetId="6">'[3]Target Book'!#REF!</definedName>
    <definedName name="____DAT10">#REF!</definedName>
    <definedName name="____DAT11" localSheetId="6">'[3]Target Book'!#REF!</definedName>
    <definedName name="____DAT11">#REF!</definedName>
    <definedName name="____DAT12" localSheetId="6">'[3]Target Book'!#REF!</definedName>
    <definedName name="____DAT12">#REF!</definedName>
    <definedName name="____DAT13" localSheetId="6">'[3]Target Book'!#REF!</definedName>
    <definedName name="____DAT13">#REF!</definedName>
    <definedName name="____DAT14" localSheetId="6">'[3]Target Book'!#REF!</definedName>
    <definedName name="____DAT14">#REF!</definedName>
    <definedName name="____DAT15" localSheetId="6">'[3]Target Book'!#REF!</definedName>
    <definedName name="____DAT15">#REF!</definedName>
    <definedName name="____DAT16" localSheetId="6">'[3]Target Book'!#REF!</definedName>
    <definedName name="____DAT16">#REF!</definedName>
    <definedName name="____DAT17" localSheetId="6">'[3]Target Book'!#REF!</definedName>
    <definedName name="____DAT17">#REF!</definedName>
    <definedName name="____DAT18" localSheetId="6">'[3]Target Book'!#REF!</definedName>
    <definedName name="____DAT18">#REF!</definedName>
    <definedName name="____DAT19" localSheetId="6">'[3]Target Book'!#REF!</definedName>
    <definedName name="____DAT19">#REF!</definedName>
    <definedName name="____DAT2" localSheetId="6">'[3]Target Book'!#REF!</definedName>
    <definedName name="____DAT2">#REF!</definedName>
    <definedName name="____DAT20" localSheetId="6">'[3]Target Book'!#REF!</definedName>
    <definedName name="____DAT20">#REF!</definedName>
    <definedName name="____DAT21" localSheetId="6">'[3]Target Book'!#REF!</definedName>
    <definedName name="____DAT21">#REF!</definedName>
    <definedName name="____DAT22" localSheetId="6">'[3]Target Book'!#REF!</definedName>
    <definedName name="____DAT22">#REF!</definedName>
    <definedName name="____DAT23" localSheetId="6">'[3]Target Book'!#REF!</definedName>
    <definedName name="____DAT23">#REF!</definedName>
    <definedName name="____DAT24" localSheetId="6">'[3]Target Book'!#REF!</definedName>
    <definedName name="____DAT24">#REF!</definedName>
    <definedName name="____DAT25" localSheetId="6">'[3]Target Book'!#REF!</definedName>
    <definedName name="____DAT25">#REF!</definedName>
    <definedName name="____DAT26">#REF!</definedName>
    <definedName name="____DAT27">#REF!</definedName>
    <definedName name="____DAT3" localSheetId="6">'[3]Target Book'!#REF!</definedName>
    <definedName name="____DAT3">#REF!</definedName>
    <definedName name="____DAT4" localSheetId="6">'[3]Target Book'!#REF!</definedName>
    <definedName name="____DAT4">#REF!</definedName>
    <definedName name="____DAT5" localSheetId="6">'[3]Target Book'!#REF!</definedName>
    <definedName name="____DAT5">#REF!</definedName>
    <definedName name="____DAT6" localSheetId="6">'[3]Target Book'!#REF!</definedName>
    <definedName name="____DAT6">#REF!</definedName>
    <definedName name="____DAT7" localSheetId="6">'[3]Target Book'!#REF!</definedName>
    <definedName name="____DAT7">#REF!</definedName>
    <definedName name="____DAT8" localSheetId="6">'[3]Target Book'!#REF!</definedName>
    <definedName name="____DAT8">#REF!</definedName>
    <definedName name="____DAT9" localSheetId="6">'[3]Target Book'!#REF!</definedName>
    <definedName name="____DAT9">#REF!</definedName>
    <definedName name="____dia1" localSheetId="6">[18]Dados!$P$2</definedName>
    <definedName name="____dia1">#REF!</definedName>
    <definedName name="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ds13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____ds13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emb1" localSheetId="6">[19]Crit!$F$5:$H$6</definedName>
    <definedName name="____emb1">#REF!</definedName>
    <definedName name="____emb10" localSheetId="6">[19]Crit!$F$32:$H$33</definedName>
    <definedName name="____emb10">#REF!</definedName>
    <definedName name="____emb11" localSheetId="6">[19]Crit!$F$35:$H$36</definedName>
    <definedName name="____emb11">#REF!</definedName>
    <definedName name="____emb12" localSheetId="6">[19]Crit!$F$38:$H$39</definedName>
    <definedName name="____emb12">#REF!</definedName>
    <definedName name="____emb13" localSheetId="6">[19]Crit!$F$41:$H$42</definedName>
    <definedName name="____emb13">#REF!</definedName>
    <definedName name="____emb2" localSheetId="6">[19]Crit!$F$8:$H$9</definedName>
    <definedName name="____emb2">#REF!</definedName>
    <definedName name="____emb3" localSheetId="6">[19]Crit!$F$11:$H$12</definedName>
    <definedName name="____emb3">#REF!</definedName>
    <definedName name="____emb4" localSheetId="6">[19]Crit!$F$14:$H$15</definedName>
    <definedName name="____emb4">#REF!</definedName>
    <definedName name="____emb5" localSheetId="6">[19]Crit!$F$17:$H$18</definedName>
    <definedName name="____emb5">#REF!</definedName>
    <definedName name="____emb6" localSheetId="6">[19]Crit!$F$20:$H$21</definedName>
    <definedName name="____emb6">#REF!</definedName>
    <definedName name="____emb7" localSheetId="6">[19]Crit!$F$23:$H$24</definedName>
    <definedName name="____emb7">#REF!</definedName>
    <definedName name="____emb8" localSheetId="6">[19]Crit!$F$26:$H$27</definedName>
    <definedName name="____emb8">#REF!</definedName>
    <definedName name="____emb9" localSheetId="6">[19]Crit!$F$29:$H$30</definedName>
    <definedName name="____emb9">#REF!</definedName>
    <definedName name="____Fab1" localSheetId="6">[18]Base_Apt1A!$A$2:$A$5862</definedName>
    <definedName name="____Fab1">#REF!</definedName>
    <definedName name="____ga67800">#REF!</definedName>
    <definedName name="____Hei2" localSheetId="6">[12]Hoja1!$AN$79</definedName>
    <definedName name="____Hei2">#REF!</definedName>
    <definedName name="____Hei3" localSheetId="6">[12]Hoja1!$AN$80</definedName>
    <definedName name="____Hei3">#REF!</definedName>
    <definedName name="____HLN101">#REF!</definedName>
    <definedName name="____imp2" localSheetId="6" hidden="1">{#N/A,#N/A,FALSE,"Hoja1";#N/A,#N/A,FALSE,"Hoja2"}</definedName>
    <definedName name="____imp2" localSheetId="5" hidden="1">{#N/A,#N/A,FALSE,"Hoja1";#N/A,#N/A,FALSE,"Hoja2"}</definedName>
    <definedName name="____imp2" localSheetId="2" hidden="1">{#N/A,#N/A,FALSE,"Hoja1";#N/A,#N/A,FALSE,"Hoja2"}</definedName>
    <definedName name="____imp2" hidden="1">{#N/A,#N/A,FALSE,"Hoja1";#N/A,#N/A,FALSE,"Hoja2"}</definedName>
    <definedName name="____JOB1" localSheetId="6">[4]Data!#REF!</definedName>
    <definedName name="____JOB1">#REF!</definedName>
    <definedName name="____JOB2" localSheetId="6">[4]Data!#REF!</definedName>
    <definedName name="____JOB2">#REF!</definedName>
    <definedName name="____KF3">#REF!</definedName>
    <definedName name="____MK244" localSheetId="6">'[5]MK 244'!#REF!</definedName>
    <definedName name="____MK244">#REF!</definedName>
    <definedName name="____o1" localSheetId="6" hidden="1">{"det (May)",#N/A,FALSE,"June";"sum (MAY YTD)",#N/A,FALSE,"June YTD"}</definedName>
    <definedName name="____o1" localSheetId="5" hidden="1">{"det (May)",#N/A,FALSE,"June";"sum (MAY YTD)",#N/A,FALSE,"June YTD"}</definedName>
    <definedName name="____o1" localSheetId="2" hidden="1">{"det (May)",#N/A,FALSE,"June";"sum (MAY YTD)",#N/A,FALSE,"June YTD"}</definedName>
    <definedName name="____o1" hidden="1">{"det (May)",#N/A,FALSE,"June";"sum (MAY YTD)",#N/A,FALSE,"June YTD"}</definedName>
    <definedName name="____Per1" localSheetId="6">[2]Parameters!#REF!</definedName>
    <definedName name="____Per1">#REF!</definedName>
    <definedName name="____Per2" localSheetId="6">[2]Parameters!#REF!</definedName>
    <definedName name="____Per2">#REF!</definedName>
    <definedName name="____Per3" localSheetId="6">[2]Parameters!#REF!</definedName>
    <definedName name="____Per3">#REF!</definedName>
    <definedName name="____Per4" localSheetId="6">[2]Parameters!#REF!</definedName>
    <definedName name="____Per4">#REF!</definedName>
    <definedName name="____Per5" localSheetId="6">[2]Parameters!#REF!</definedName>
    <definedName name="____Per5">#REF!</definedName>
    <definedName name="____Per6" localSheetId="6">[2]Parameters!#REF!</definedName>
    <definedName name="____Per6">#REF!</definedName>
    <definedName name="____pg2" localSheetId="6">[6]COMPS!#REF!</definedName>
    <definedName name="____pg2">#REF!</definedName>
    <definedName name="____Poa1" localSheetId="6">[7]POA!#REF!</definedName>
    <definedName name="____Poa1">#REF!</definedName>
    <definedName name="____PT1">#REF!</definedName>
    <definedName name="____Reg1" localSheetId="6">[18]Base_Inef!$I$1:$I$65536</definedName>
    <definedName name="____Reg1">#REF!</definedName>
    <definedName name="____RES98" localSheetId="6">[15]CSL!$A$72:$N$145</definedName>
    <definedName name="____RES98">#REF!</definedName>
    <definedName name="____RES99" localSheetId="6">[15]CSL!$A$286:$N$349</definedName>
    <definedName name="____RES99">#REF!</definedName>
    <definedName name="____Rio1" localSheetId="6">[7]POA!#REF!</definedName>
    <definedName name="____Rio1">#REF!</definedName>
    <definedName name="____sac2" localSheetId="6">'[20]Unidades SAC-REVENDA'!$A$5:$A$6</definedName>
    <definedName name="____sac2">#REF!</definedName>
    <definedName name="____sdf2" localSheetId="6" hidden="1">{#N/A,#N/A,FALSE,"Calc";#N/A,#N/A,FALSE,"Sensitivity";#N/A,#N/A,FALSE,"LT Earn.Dil.";#N/A,#N/A,FALSE,"Dil. AVP"}</definedName>
    <definedName name="____sdf2" localSheetId="5" hidden="1">{#N/A,#N/A,FALSE,"Calc";#N/A,#N/A,FALSE,"Sensitivity";#N/A,#N/A,FALSE,"LT Earn.Dil.";#N/A,#N/A,FALSE,"Dil. AVP"}</definedName>
    <definedName name="____sdf2" localSheetId="2" hidden="1">{#N/A,#N/A,FALSE,"Calc";#N/A,#N/A,FALSE,"Sensitivity";#N/A,#N/A,FALSE,"LT Earn.Dil.";#N/A,#N/A,FALSE,"Dil. AVP"}</definedName>
    <definedName name="____sdf2" hidden="1">{#N/A,#N/A,FALSE,"Calc";#N/A,#N/A,FALSE,"Sensitivity";#N/A,#N/A,FALSE,"LT Earn.Dil.";#N/A,#N/A,FALSE,"Dil. AVP"}</definedName>
    <definedName name="____set2001" localSheetId="6">[21]Interface!$C$6:$L$38</definedName>
    <definedName name="____set2001">#REF!</definedName>
    <definedName name="____tab1" localSheetId="6">[23]EQR!#REF!</definedName>
    <definedName name="____tab1">#REF!</definedName>
    <definedName name="____TAB10">#N/A</definedName>
    <definedName name="____TAB11">#N/A</definedName>
    <definedName name="____TAB12">#N/A</definedName>
    <definedName name="____TAB13">#N/A</definedName>
    <definedName name="____TAB15">#N/A</definedName>
    <definedName name="____TAB17">#N/A</definedName>
    <definedName name="____TAB18">#N/A</definedName>
    <definedName name="____TAB19">#N/A</definedName>
    <definedName name="____TAB2">#REF!</definedName>
    <definedName name="____TAB20">#N/A</definedName>
    <definedName name="____TAB21">#N/A</definedName>
    <definedName name="____TAB22">#N/A</definedName>
    <definedName name="____TAB23">#N/A</definedName>
    <definedName name="____TAB24">#N/A</definedName>
    <definedName name="____TAB25">#N/A</definedName>
    <definedName name="____TAB26">#N/A</definedName>
    <definedName name="____TAB27">#N/A</definedName>
    <definedName name="____tab3" localSheetId="6">'[24]2004'!#REF!</definedName>
    <definedName name="____tab3">#REF!</definedName>
    <definedName name="____w2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_w2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_w2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_w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_wrn2" localSheetId="6" hidden="1">{#N/A,#N/A,FALSE,"Calc";#N/A,#N/A,FALSE,"Sensitivity";#N/A,#N/A,FALSE,"LT Earn.Dil.";#N/A,#N/A,FALSE,"Dil. AVP"}</definedName>
    <definedName name="____wrn2" localSheetId="5" hidden="1">{#N/A,#N/A,FALSE,"Calc";#N/A,#N/A,FALSE,"Sensitivity";#N/A,#N/A,FALSE,"LT Earn.Dil.";#N/A,#N/A,FALSE,"Dil. AVP"}</definedName>
    <definedName name="____wrn2" localSheetId="2" hidden="1">{#N/A,#N/A,FALSE,"Calc";#N/A,#N/A,FALSE,"Sensitivity";#N/A,#N/A,FALSE,"LT Earn.Dil.";#N/A,#N/A,FALSE,"Dil. AVP"}</definedName>
    <definedName name="____wrn2" hidden="1">{#N/A,#N/A,FALSE,"Calc";#N/A,#N/A,FALSE,"Sensitivity";#N/A,#N/A,FALSE,"LT Earn.Dil.";#N/A,#N/A,FALSE,"Dil. AVP"}</definedName>
    <definedName name="___ABC1">#REF!</definedName>
    <definedName name="___act041">#REF!</definedName>
    <definedName name="___act0410">#REF!</definedName>
    <definedName name="___act0411">#REF!</definedName>
    <definedName name="___act0412">#REF!</definedName>
    <definedName name="___act042">#REF!</definedName>
    <definedName name="___act043">#REF!</definedName>
    <definedName name="___act044">#REF!</definedName>
    <definedName name="___act045">#REF!</definedName>
    <definedName name="___act046">#REF!</definedName>
    <definedName name="___act047">#REF!</definedName>
    <definedName name="___act048">#REF!</definedName>
    <definedName name="___act049">#REF!</definedName>
    <definedName name="___ACT1">#REF!</definedName>
    <definedName name="___ACT2">#REF!</definedName>
    <definedName name="___ACT3">#REF!</definedName>
    <definedName name="___Act4">#N/A</definedName>
    <definedName name="___Act5">#N/A</definedName>
    <definedName name="___Act6">#N/A</definedName>
    <definedName name="___BAL99" localSheetId="6">[16]balanco_Uru!#REF!</definedName>
    <definedName name="___BAL99">#REF!</definedName>
    <definedName name="___bas1" localSheetId="6">[18]Dados!$L$3</definedName>
    <definedName name="___bas1">#REF!</definedName>
    <definedName name="___bas2" localSheetId="6">[18]Dados!$L$4</definedName>
    <definedName name="___bas2">#REF!</definedName>
    <definedName name="___bas3" localSheetId="6">[18]Dados!$L$5</definedName>
    <definedName name="___bas3">#REF!</definedName>
    <definedName name="___BEP1" localSheetId="6">[13]BEP!$A$6:$S$22</definedName>
    <definedName name="___BEP1">#REF!</definedName>
    <definedName name="___BEP2" localSheetId="6">[13]BEP!$A$30:$E$45</definedName>
    <definedName name="___BEP2">#REF!</definedName>
    <definedName name="___Buc2" localSheetId="6">[12]Hoja1!$AN$81</definedName>
    <definedName name="___Buc2">#REF!</definedName>
    <definedName name="___bud041">#REF!</definedName>
    <definedName name="___bud0410">#REF!</definedName>
    <definedName name="___bud0411">#REF!</definedName>
    <definedName name="___bud0412">#REF!</definedName>
    <definedName name="___bud042">#REF!</definedName>
    <definedName name="___bud043">#REF!</definedName>
    <definedName name="___bud044">#REF!</definedName>
    <definedName name="___bud045">#REF!</definedName>
    <definedName name="___bud046">#REF!</definedName>
    <definedName name="___bud047">#REF!</definedName>
    <definedName name="___bud048">#REF!</definedName>
    <definedName name="___bud049">#REF!</definedName>
    <definedName name="___Bud3">#N/A</definedName>
    <definedName name="___Bud31">#N/A</definedName>
    <definedName name="___cd1" localSheetId="6" hidden="1">{"'cua 42'!$A$1:$O$40"}</definedName>
    <definedName name="___cd1" localSheetId="5" hidden="1">{"'cua 42'!$A$1:$O$40"}</definedName>
    <definedName name="___cd1" localSheetId="2" hidden="1">{"'cua 42'!$A$1:$O$40"}</definedName>
    <definedName name="___cd1" hidden="1">{"'cua 42'!$A$1:$O$40"}</definedName>
    <definedName name="___CED10" localSheetId="6" hidden="1">{"Prenissas",#N/A,FALSE,"Consolidado (3)";"Lucros000",#N/A,FALSE,"Consolidado (3)";"LucrosHL",#N/A,FALSE,"Consolidado (3)";"Balanco",#N/A,FALSE,"Consolidado (3)";"FluxoC",#N/A,FALSE,"Consolidado (3)"}</definedName>
    <definedName name="___CED10" localSheetId="5" hidden="1">{"Prenissas",#N/A,FALSE,"Consolidado (3)";"Lucros000",#N/A,FALSE,"Consolidado (3)";"LucrosHL",#N/A,FALSE,"Consolidado (3)";"Balanco",#N/A,FALSE,"Consolidado (3)";"FluxoC",#N/A,FALSE,"Consolidado (3)"}</definedName>
    <definedName name="___CED10" localSheetId="2" hidden="1">{"Prenissas",#N/A,FALSE,"Consolidado (3)";"Lucros000",#N/A,FALSE,"Consolidado (3)";"LucrosHL",#N/A,FALSE,"Consolidado (3)";"Balanco",#N/A,FALSE,"Consolidado (3)";"FluxoC",#N/A,FALSE,"Consolidado (3)"}</definedName>
    <definedName name="___CED10" hidden="1">{"Prenissas",#N/A,FALSE,"Consolidado (3)";"Lucros000",#N/A,FALSE,"Consolidado (3)";"LucrosHL",#N/A,FALSE,"Consolidado (3)";"Balanco",#N/A,FALSE,"Consolidado (3)";"FluxoC",#N/A,FALSE,"Consolidado (3)"}</definedName>
    <definedName name="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CED101" localSheetId="5" hidden="1">{"Prenissas",#N/A,FALSE,"Consolidado (3)";"Lucros000",#N/A,FALSE,"Consolidado (3)";"LucrosHL",#N/A,FALSE,"Consolidado (3)";"Balanco",#N/A,FALSE,"Consolidado (3)";"FluxoC",#N/A,FALSE,"Consolidado (3)"}</definedName>
    <definedName name="___CED101" localSheetId="2" hidden="1">{"Prenissas",#N/A,FALSE,"Consolidado (3)";"Lucros000",#N/A,FALSE,"Consolidado (3)";"LucrosHL",#N/A,FALSE,"Consolidado (3)";"Balanco",#N/A,FALSE,"Consolidado (3)";"FluxoC",#N/A,FALSE,"Consolidado (3)"}</definedName>
    <definedName name="___CED101" hidden="1">{"Prenissas",#N/A,FALSE,"Consolidado (3)";"Lucros000",#N/A,FALSE,"Consolidado (3)";"LucrosHL",#N/A,FALSE,"Consolidado (3)";"Balanco",#N/A,FALSE,"Consolidado (3)";"FluxoC",#N/A,FALSE,"Consolidado (3)"}</definedName>
    <definedName name="___CED11" localSheetId="6" hidden="1">{"miles",#N/A,FALSE,"LUCROS E PERDAS (US$ 000)";"hl",#N/A,FALSE,"LUCROS E PERDAS (US$ 000)"}</definedName>
    <definedName name="___CED11" localSheetId="5" hidden="1">{"miles",#N/A,FALSE,"LUCROS E PERDAS (US$ 000)";"hl",#N/A,FALSE,"LUCROS E PERDAS (US$ 000)"}</definedName>
    <definedName name="___CED11" localSheetId="2" hidden="1">{"miles",#N/A,FALSE,"LUCROS E PERDAS (US$ 000)";"hl",#N/A,FALSE,"LUCROS E PERDAS (US$ 000)"}</definedName>
    <definedName name="___CED11" hidden="1">{"miles",#N/A,FALSE,"LUCROS E PERDAS (US$ 000)";"hl",#N/A,FALSE,"LUCROS E PERDAS (US$ 000)"}</definedName>
    <definedName name="___CED112" localSheetId="6" hidden="1">{"miles",#N/A,FALSE,"LUCROS E PERDAS (US$ 000)";"hl",#N/A,FALSE,"LUCROS E PERDAS (US$ 000)"}</definedName>
    <definedName name="___CED112" localSheetId="5" hidden="1">{"miles",#N/A,FALSE,"LUCROS E PERDAS (US$ 000)";"hl",#N/A,FALSE,"LUCROS E PERDAS (US$ 000)"}</definedName>
    <definedName name="___CED112" localSheetId="2" hidden="1">{"miles",#N/A,FALSE,"LUCROS E PERDAS (US$ 000)";"hl",#N/A,FALSE,"LUCROS E PERDAS (US$ 000)"}</definedName>
    <definedName name="___CED112" hidden="1">{"miles",#N/A,FALSE,"LUCROS E PERDAS (US$ 000)";"hl",#N/A,FALSE,"LUCROS E PERDAS (US$ 000)"}</definedName>
    <definedName name="___Cor1">#REF!</definedName>
    <definedName name="___Cor2">#REF!</definedName>
    <definedName name="___DAT1">#N/A</definedName>
    <definedName name="___DAT10">#N/A</definedName>
    <definedName name="___DAT11">#N/A</definedName>
    <definedName name="___DAT12">#N/A</definedName>
    <definedName name="___DAT13">#N/A</definedName>
    <definedName name="___DAT14">#N/A</definedName>
    <definedName name="___DAT15">#N/A</definedName>
    <definedName name="___DAT16">#N/A</definedName>
    <definedName name="___DAT17">#N/A</definedName>
    <definedName name="___DAT18">#N/A</definedName>
    <definedName name="___DAT19">#N/A</definedName>
    <definedName name="___DAT2">#N/A</definedName>
    <definedName name="___DAT20">#N/A</definedName>
    <definedName name="___DAT21">#N/A</definedName>
    <definedName name="___DAT22">#N/A</definedName>
    <definedName name="___DAT23">#N/A</definedName>
    <definedName name="___DAT24">#N/A</definedName>
    <definedName name="___DAT25">#N/A</definedName>
    <definedName name="___DAT26">#REF!</definedName>
    <definedName name="___DAT27">#REF!</definedName>
    <definedName name="___DAT3">#N/A</definedName>
    <definedName name="___DAT4">#N/A</definedName>
    <definedName name="___DAT5">#N/A</definedName>
    <definedName name="___DAT6">#N/A</definedName>
    <definedName name="___DAT7">#N/A</definedName>
    <definedName name="___DAT8">#N/A</definedName>
    <definedName name="___DAT9">#N/A</definedName>
    <definedName name="___dcf2" localSheetId="6">'[25]presto wacc'!$A$3:$S$47</definedName>
    <definedName name="___dcf2">#REF!</definedName>
    <definedName name="___dia1" localSheetId="6">[18]Dados!$P$2</definedName>
    <definedName name="___dia1">#REF!</definedName>
    <definedName name="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ds13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___ds13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___ds13" hidden="1">{#N/A,#N/A,FALSE,"PRECIO FULL";#N/A,#N/A,FALSE,"LARA";#N/A,#N/A,FALSE,"CARACAS";#N/A,#N/A,FALSE,"DISBRACENTRO";#N/A,#N/A,FALSE,"ANDES";#N/A,#N/A,FALSE,"MAR CARIBE";#N/A,#N/A,FALSE,"RIO BEER";#N/A,#N/A,FALSE,"DISBRAH"}</definedName>
    <definedName name="___emb1" localSheetId="6">[19]Crit!$F$5:$H$6</definedName>
    <definedName name="___emb1">#REF!</definedName>
    <definedName name="___emb10" localSheetId="6">[19]Crit!$F$32:$H$33</definedName>
    <definedName name="___emb10">#REF!</definedName>
    <definedName name="___emb11" localSheetId="6">[19]Crit!$F$35:$H$36</definedName>
    <definedName name="___emb11">#REF!</definedName>
    <definedName name="___emb12" localSheetId="6">[19]Crit!$F$38:$H$39</definedName>
    <definedName name="___emb12">#REF!</definedName>
    <definedName name="___emb13" localSheetId="6">[19]Crit!$F$41:$H$42</definedName>
    <definedName name="___emb13">#REF!</definedName>
    <definedName name="___emb2" localSheetId="6">[19]Crit!$F$8:$H$9</definedName>
    <definedName name="___emb2">#REF!</definedName>
    <definedName name="___emb3" localSheetId="6">[19]Crit!$F$11:$H$12</definedName>
    <definedName name="___emb3">#REF!</definedName>
    <definedName name="___emb4" localSheetId="6">[19]Crit!$F$14:$H$15</definedName>
    <definedName name="___emb4">#REF!</definedName>
    <definedName name="___emb5" localSheetId="6">[19]Crit!$F$17:$H$18</definedName>
    <definedName name="___emb5">#REF!</definedName>
    <definedName name="___emb6" localSheetId="6">[19]Crit!$F$20:$H$21</definedName>
    <definedName name="___emb6">#REF!</definedName>
    <definedName name="___emb7" localSheetId="6">[19]Crit!$F$23:$H$24</definedName>
    <definedName name="___emb7">#REF!</definedName>
    <definedName name="___emb8" localSheetId="6">[19]Crit!$F$26:$H$27</definedName>
    <definedName name="___emb8">#REF!</definedName>
    <definedName name="___emb9" localSheetId="6">[19]Crit!$F$29:$H$30</definedName>
    <definedName name="___emb9">#REF!</definedName>
    <definedName name="___Fab1" localSheetId="6">[18]Base_Apt1A!$A$2:$A$5862</definedName>
    <definedName name="___Fab1">#REF!</definedName>
    <definedName name="___ga67800">#REF!</definedName>
    <definedName name="___Hei2">#REF!</definedName>
    <definedName name="___Hei3">#REF!</definedName>
    <definedName name="___HLN101">#REF!</definedName>
    <definedName name="___imp2" localSheetId="6" hidden="1">{#N/A,#N/A,FALSE,"Hoja1";#N/A,#N/A,FALSE,"Hoja2"}</definedName>
    <definedName name="___imp2" localSheetId="5" hidden="1">{#N/A,#N/A,FALSE,"Hoja1";#N/A,#N/A,FALSE,"Hoja2"}</definedName>
    <definedName name="___imp2" localSheetId="2" hidden="1">{#N/A,#N/A,FALSE,"Hoja1";#N/A,#N/A,FALSE,"Hoja2"}</definedName>
    <definedName name="___imp2" hidden="1">{#N/A,#N/A,FALSE,"Hoja1";#N/A,#N/A,FALSE,"Hoja2"}</definedName>
    <definedName name="___IRR01" localSheetId="6">[26]IRR!$J$38:$J$41</definedName>
    <definedName name="___IRR01">#REF!</definedName>
    <definedName name="___IRR02" localSheetId="6">[26]IRR!$J$42:$J$45</definedName>
    <definedName name="___IRR02">#REF!</definedName>
    <definedName name="___IRR03" localSheetId="6">[26]IRR!$J$46:$J$49</definedName>
    <definedName name="___IRR03">#REF!</definedName>
    <definedName name="___irr04" localSheetId="6">[26]IRR!$J$50:$J$53</definedName>
    <definedName name="___irr04">#REF!</definedName>
    <definedName name="___irr05" localSheetId="6">[26]IRR!$J$54:$J$57</definedName>
    <definedName name="___irr05">#REF!</definedName>
    <definedName name="___IRR96" localSheetId="6">[26]IRR!$J$18:$J$21</definedName>
    <definedName name="___IRR96">#REF!</definedName>
    <definedName name="___IRR97" localSheetId="6">[26]IRR!$J$22:$J$25</definedName>
    <definedName name="___IRR97">#REF!</definedName>
    <definedName name="___IRR98" localSheetId="6">[26]IRR!$J$26:$J$29</definedName>
    <definedName name="___IRR98">#REF!</definedName>
    <definedName name="___IRR99" localSheetId="6">[26]IRR!$J$30:$J$33</definedName>
    <definedName name="___IRR99">#REF!</definedName>
    <definedName name="___JOB1">#N/A</definedName>
    <definedName name="___JOB2">#N/A</definedName>
    <definedName name="___KF3">#REF!</definedName>
    <definedName name="___mc1" localSheetId="6">[27]Merger!$A$1:$T$46</definedName>
    <definedName name="___mc1">#REF!</definedName>
    <definedName name="___mc2" localSheetId="6">[27]Merger!$U$52:$AD$82</definedName>
    <definedName name="___mc2">#REF!</definedName>
    <definedName name="___mc3" localSheetId="6">[27]Merger!$AE$83:$AO$121</definedName>
    <definedName name="___mc3">#REF!</definedName>
    <definedName name="___mc4" localSheetId="6">[27]Merger!$AP$123:$BD$155</definedName>
    <definedName name="___mc4">#REF!</definedName>
    <definedName name="___mds_first_cell___">#REF!</definedName>
    <definedName name="___mds_view_data___">#REF!</definedName>
    <definedName name="___MK244">#N/A</definedName>
    <definedName name="___o1" localSheetId="6" hidden="1">{"det (May)",#N/A,FALSE,"June";"sum (MAY YTD)",#N/A,FALSE,"June YTD"}</definedName>
    <definedName name="___o1" localSheetId="5" hidden="1">{"det (May)",#N/A,FALSE,"June";"sum (MAY YTD)",#N/A,FALSE,"June YTD"}</definedName>
    <definedName name="___o1" localSheetId="2" hidden="1">{"det (May)",#N/A,FALSE,"June";"sum (MAY YTD)",#N/A,FALSE,"June YTD"}</definedName>
    <definedName name="___o1" hidden="1">{"det (May)",#N/A,FALSE,"June";"sum (MAY YTD)",#N/A,FALSE,"June YTD"}</definedName>
    <definedName name="___Per1">#N/A</definedName>
    <definedName name="___Per2">#N/A</definedName>
    <definedName name="___Per3">#N/A</definedName>
    <definedName name="___Per4">#N/A</definedName>
    <definedName name="___Per5">#N/A</definedName>
    <definedName name="___Per6">#N/A</definedName>
    <definedName name="___pg2">#N/A</definedName>
    <definedName name="___Poa1">#REF!</definedName>
    <definedName name="___PT1" localSheetId="6">[9]Hidden!$A$3:$Q$671</definedName>
    <definedName name="___PT1">#REF!</definedName>
    <definedName name="___Reg1" localSheetId="6">[18]Base_Inef!$I$1:$I$65536</definedName>
    <definedName name="___Reg1">#REF!</definedName>
    <definedName name="___RES98" localSheetId="6">[15]CSL!$A$72:$N$145</definedName>
    <definedName name="___RES98">#REF!</definedName>
    <definedName name="___RES99" localSheetId="6">[15]CSL!$A$286:$N$349</definedName>
    <definedName name="___RES99">#REF!</definedName>
    <definedName name="___Rio1">#REF!</definedName>
    <definedName name="___sac2" localSheetId="6">'[20]Unidades SAC-REVENDA'!$A$5:$A$6</definedName>
    <definedName name="___sac2">#REF!</definedName>
    <definedName name="___sdf2" localSheetId="6" hidden="1">{#N/A,#N/A,FALSE,"Calc";#N/A,#N/A,FALSE,"Sensitivity";#N/A,#N/A,FALSE,"LT Earn.Dil.";#N/A,#N/A,FALSE,"Dil. AVP"}</definedName>
    <definedName name="___sdf2" localSheetId="5" hidden="1">{#N/A,#N/A,FALSE,"Calc";#N/A,#N/A,FALSE,"Sensitivity";#N/A,#N/A,FALSE,"LT Earn.Dil.";#N/A,#N/A,FALSE,"Dil. AVP"}</definedName>
    <definedName name="___sdf2" localSheetId="2" hidden="1">{#N/A,#N/A,FALSE,"Calc";#N/A,#N/A,FALSE,"Sensitivity";#N/A,#N/A,FALSE,"LT Earn.Dil.";#N/A,#N/A,FALSE,"Dil. AVP"}</definedName>
    <definedName name="___sdf2" hidden="1">{#N/A,#N/A,FALSE,"Calc";#N/A,#N/A,FALSE,"Sensitivity";#N/A,#N/A,FALSE,"LT Earn.Dil.";#N/A,#N/A,FALSE,"Dil. AVP"}</definedName>
    <definedName name="___set2001" localSheetId="6">[21]Interface!$C$6:$L$38</definedName>
    <definedName name="___set2001">#REF!</definedName>
    <definedName name="___tab1" localSheetId="6">[23]EQR!#REF!</definedName>
    <definedName name="___tab1">#REF!</definedName>
    <definedName name="___TAB10">#N/A</definedName>
    <definedName name="___TAB11">#N/A</definedName>
    <definedName name="___TAB12">#N/A</definedName>
    <definedName name="___TAB13">#N/A</definedName>
    <definedName name="___TAB15">#N/A</definedName>
    <definedName name="___TAB17">#N/A</definedName>
    <definedName name="___TAB18">#N/A</definedName>
    <definedName name="___TAB19">#N/A</definedName>
    <definedName name="___TAB2">#REF!</definedName>
    <definedName name="___TAB20">#N/A</definedName>
    <definedName name="___TAB21">#N/A</definedName>
    <definedName name="___TAB22">#N/A</definedName>
    <definedName name="___TAB23">#N/A</definedName>
    <definedName name="___TAB24">#N/A</definedName>
    <definedName name="___TAB25">#N/A</definedName>
    <definedName name="___TAB26">#N/A</definedName>
    <definedName name="___TAB27">#N/A</definedName>
    <definedName name="___tab3" localSheetId="6">'[24]2004'!#REF!</definedName>
    <definedName name="___tab3">#REF!</definedName>
    <definedName name="___w2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w2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w2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w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_wrn2" localSheetId="6" hidden="1">{#N/A,#N/A,FALSE,"Calc";#N/A,#N/A,FALSE,"Sensitivity";#N/A,#N/A,FALSE,"LT Earn.Dil.";#N/A,#N/A,FALSE,"Dil. AVP"}</definedName>
    <definedName name="___wrn2" localSheetId="5" hidden="1">{#N/A,#N/A,FALSE,"Calc";#N/A,#N/A,FALSE,"Sensitivity";#N/A,#N/A,FALSE,"LT Earn.Dil.";#N/A,#N/A,FALSE,"Dil. AVP"}</definedName>
    <definedName name="___wrn2" localSheetId="2" hidden="1">{#N/A,#N/A,FALSE,"Calc";#N/A,#N/A,FALSE,"Sensitivity";#N/A,#N/A,FALSE,"LT Earn.Dil.";#N/A,#N/A,FALSE,"Dil. AVP"}</definedName>
    <definedName name="___wrn2" hidden="1">{#N/A,#N/A,FALSE,"Calc";#N/A,#N/A,FALSE,"Sensitivity";#N/A,#N/A,FALSE,"LT Earn.Dil.";#N/A,#N/A,FALSE,"Dil. AVP"}</definedName>
    <definedName name="__1__123Graph_ACHART_1" localSheetId="6" hidden="1">[28]A!$F$59:$AG$59</definedName>
    <definedName name="__1__123Graph_ACHART_1" hidden="1">#REF!</definedName>
    <definedName name="__123Graph_A" localSheetId="6" hidden="1">[28]A!$AF$59:$AF$65</definedName>
    <definedName name="__123Graph_A" localSheetId="5" hidden="1">[28]A!$AF$59:$AF$65</definedName>
    <definedName name="__123Graph_A" hidden="1">#REF!</definedName>
    <definedName name="__123Graph_ABKHORECA" hidden="1">#REF!</definedName>
    <definedName name="__123Graph_ACHOMAGE" hidden="1">#REF!</definedName>
    <definedName name="__123Graph_AGRAF1" localSheetId="6" hidden="1">'[29]RG Depots'!$C$43:$E$43</definedName>
    <definedName name="__123Graph_AGRAF1" hidden="1">#REF!</definedName>
    <definedName name="__123Graph_AINDMES" hidden="1">#REF!</definedName>
    <definedName name="__123Graph_AMERC" hidden="1">#REF!</definedName>
    <definedName name="__123Graph_ARESFIN" hidden="1">#REF!</definedName>
    <definedName name="__123Graph_ATEST1" hidden="1">#REF!</definedName>
    <definedName name="__123Graph_ATEST2" hidden="1">#REF!</definedName>
    <definedName name="__123Graph_ATEST5" hidden="1">#REF!</definedName>
    <definedName name="__123Graph_AUSS" hidden="1">#REF!</definedName>
    <definedName name="__123Graph_B" localSheetId="6" hidden="1">[28]A!$AG$58:$AG$64</definedName>
    <definedName name="__123Graph_B" localSheetId="5" hidden="1">[28]A!$AG$58:$AG$64</definedName>
    <definedName name="__123Graph_B" hidden="1">#REF!</definedName>
    <definedName name="__123Graph_BBKHORECA" hidden="1">#REF!</definedName>
    <definedName name="__123Graph_BCHOMAGE" hidden="1">#REF!</definedName>
    <definedName name="__123Graph_BGRAF1" localSheetId="6" hidden="1">'[29]RG Depots'!$C$44:$E$44</definedName>
    <definedName name="__123Graph_BGRAF1" hidden="1">#REF!</definedName>
    <definedName name="__123Graph_BINDMES" hidden="1">#REF!</definedName>
    <definedName name="__123Graph_BMERC" hidden="1">#REF!</definedName>
    <definedName name="__123Graph_BRESFIN" hidden="1">#REF!</definedName>
    <definedName name="__123Graph_BTEST1" hidden="1">#REF!</definedName>
    <definedName name="__123Graph_BTEST2" hidden="1">#REF!</definedName>
    <definedName name="__123Graph_BTEST5" hidden="1">#REF!</definedName>
    <definedName name="__123Graph_C" localSheetId="6" hidden="1">'[29]RG Depots'!$C$45:$E$45</definedName>
    <definedName name="__123Graph_C" localSheetId="5" hidden="1">'[29]RG Depots'!$C$45:$E$45</definedName>
    <definedName name="__123Graph_C" hidden="1">#REF!</definedName>
    <definedName name="__123Graph_CBKHORECA" hidden="1">#REF!</definedName>
    <definedName name="__123Graph_CGRAF1" localSheetId="6" hidden="1">'[29]RG Depots'!$C$45:$E$45</definedName>
    <definedName name="__123Graph_CGRAF1" hidden="1">#REF!</definedName>
    <definedName name="__123Graph_CINDMES" hidden="1">#REF!</definedName>
    <definedName name="__123Graph_CMERC" hidden="1">#REF!</definedName>
    <definedName name="__123Graph_CRESFIN" hidden="1">#REF!</definedName>
    <definedName name="__123Graph_CTEST1" hidden="1">#REF!</definedName>
    <definedName name="__123Graph_CTEST5" hidden="1">#REF!</definedName>
    <definedName name="__123Graph_D" localSheetId="6" hidden="1">'[29]RG Depots'!$C$46:$E$46</definedName>
    <definedName name="__123Graph_D" localSheetId="5" hidden="1">'[29]RG Depots'!$C$46:$E$46</definedName>
    <definedName name="__123Graph_D" hidden="1">#REF!</definedName>
    <definedName name="__123Graph_DBKHORECA" hidden="1">#REF!</definedName>
    <definedName name="__123Graph_DGRAF1" localSheetId="6" hidden="1">'[29]RG Depots'!$C$46:$E$46</definedName>
    <definedName name="__123Graph_DGRAF1" hidden="1">#REF!</definedName>
    <definedName name="__123Graph_DINDMES" hidden="1">#REF!</definedName>
    <definedName name="__123Graph_DTEST1" hidden="1">#REF!</definedName>
    <definedName name="__123Graph_E" localSheetId="6" hidden="1">'[29]RG Depots'!$C$48:$E$48</definedName>
    <definedName name="__123Graph_E" localSheetId="5" hidden="1">'[29]RG Depots'!$C$48:$E$48</definedName>
    <definedName name="__123Graph_E" hidden="1">#REF!</definedName>
    <definedName name="__123Graph_EGRAF1" localSheetId="6" hidden="1">'[29]RG Depots'!$C$48:$E$48</definedName>
    <definedName name="__123Graph_EGRAF1" hidden="1">#REF!</definedName>
    <definedName name="__123Graph_F" hidden="1">#REF!</definedName>
    <definedName name="__123Graph_LBL_A" hidden="1">#REF!</definedName>
    <definedName name="__123Graph_LBL_ABKHORECA" hidden="1">#REF!</definedName>
    <definedName name="__123Graph_LBL_ACHOMAGE" hidden="1">#REF!</definedName>
    <definedName name="__123Graph_LBL_ATEST1" hidden="1">#REF!</definedName>
    <definedName name="__123Graph_LBL_ATEST2" hidden="1">#REF!</definedName>
    <definedName name="__123Graph_LBL_ATEST5" hidden="1">#REF!</definedName>
    <definedName name="__123Graph_LBL_B" hidden="1">#REF!</definedName>
    <definedName name="__123Graph_LBL_BBKHORECA" hidden="1">#REF!</definedName>
    <definedName name="__123Graph_LBL_BCHOMAGE" hidden="1">#REF!</definedName>
    <definedName name="__123Graph_LBL_BTEST1" hidden="1">#REF!</definedName>
    <definedName name="__123Graph_LBL_BTEST2" hidden="1">#REF!</definedName>
    <definedName name="__123Graph_LBL_BTEST5" hidden="1">#REF!</definedName>
    <definedName name="__123Graph_LBL_C" hidden="1">#REF!</definedName>
    <definedName name="__123Graph_LBL_CBKHORECA" hidden="1">#REF!</definedName>
    <definedName name="__123Graph_LBL_CTEST1" hidden="1">#REF!</definedName>
    <definedName name="__123Graph_LBL_CTEST5" hidden="1">#REF!</definedName>
    <definedName name="__123Graph_LBL_D" hidden="1">#REF!</definedName>
    <definedName name="__123Graph_LBL_DBKHORECA" hidden="1">#REF!</definedName>
    <definedName name="__123Graph_LBL_DTEST1" hidden="1">#REF!</definedName>
    <definedName name="__123Graph_X" localSheetId="6" hidden="1">[28]A!$AE$59:$AE$65</definedName>
    <definedName name="__123Graph_X" localSheetId="5" hidden="1">[28]A!$AE$59:$AE$65</definedName>
    <definedName name="__123Graph_X" hidden="1">#REF!</definedName>
    <definedName name="__123Graph_XBKHORECA" hidden="1">#REF!</definedName>
    <definedName name="__123Graph_XCHOMAGE" hidden="1">#REF!</definedName>
    <definedName name="__123Graph_XGRAF1" localSheetId="6" hidden="1">'[29]RG Depots'!$C$42:$E$42</definedName>
    <definedName name="__123Graph_XGRAF1" hidden="1">#REF!</definedName>
    <definedName name="__123Graph_XINDMES" hidden="1">#REF!</definedName>
    <definedName name="__123Graph_XMERC" hidden="1">#REF!</definedName>
    <definedName name="__123Graph_XRESFIN" hidden="1">#REF!</definedName>
    <definedName name="__123Graph_XTEST1" hidden="1">#REF!</definedName>
    <definedName name="__123Graph_XTEST2" hidden="1">#REF!</definedName>
    <definedName name="__123Graph_XTEST5" hidden="1">#REF!</definedName>
    <definedName name="__123Graph_XUSS" hidden="1">#REF!</definedName>
    <definedName name="__3__123Graph_BCHART_1" localSheetId="6" hidden="1">[28]A!$F$63:$AG$63</definedName>
    <definedName name="__3__123Graph_BCHART_1" hidden="1">#REF!</definedName>
    <definedName name="__ABC1" localSheetId="6">[17]POA!#REF!</definedName>
    <definedName name="__ABC1">#REF!</definedName>
    <definedName name="__act041">#REF!</definedName>
    <definedName name="__act0410">#REF!</definedName>
    <definedName name="__act0411">#REF!</definedName>
    <definedName name="__act0412">#REF!</definedName>
    <definedName name="__act042">#REF!</definedName>
    <definedName name="__act043">#REF!</definedName>
    <definedName name="__act044">#REF!</definedName>
    <definedName name="__act045">#REF!</definedName>
    <definedName name="__act046">#REF!</definedName>
    <definedName name="__act047">#REF!</definedName>
    <definedName name="__act048">#REF!</definedName>
    <definedName name="__act049">#REF!</definedName>
    <definedName name="__ACT1" localSheetId="5">#REF!</definedName>
    <definedName name="__act1">#REF!</definedName>
    <definedName name="__ACT2">#REF!</definedName>
    <definedName name="__ACT3">#REF!</definedName>
    <definedName name="__Act4">#N/A</definedName>
    <definedName name="__Act5">#N/A</definedName>
    <definedName name="__Act6">#N/A</definedName>
    <definedName name="__ag1" localSheetId="6">[30]POA!#REF!</definedName>
    <definedName name="__ag1">#REF!</definedName>
    <definedName name="__BAC2">#REF!</definedName>
    <definedName name="__BAL99" localSheetId="6">[16]balanco_Uru!#REF!</definedName>
    <definedName name="__BAL99">#REF!</definedName>
    <definedName name="__bas1" localSheetId="6">[18]Dados!$L$3</definedName>
    <definedName name="__bas1">#REF!</definedName>
    <definedName name="__bas2" localSheetId="6">[18]Dados!$L$4</definedName>
    <definedName name="__bas2">#REF!</definedName>
    <definedName name="__bas3" localSheetId="6">[18]Dados!$L$5</definedName>
    <definedName name="__bas3">#REF!</definedName>
    <definedName name="__BEP1" localSheetId="6">[13]BEP!$A$6:$S$22</definedName>
    <definedName name="__BEP1">#REF!</definedName>
    <definedName name="__BEP2" localSheetId="6">[13]BEP!$A$30:$E$45</definedName>
    <definedName name="__BEP2">#REF!</definedName>
    <definedName name="__br1">#REF!</definedName>
    <definedName name="__bs1">#REF!</definedName>
    <definedName name="__Buc2">#REF!</definedName>
    <definedName name="__bud041">#REF!</definedName>
    <definedName name="__bud0410">#REF!</definedName>
    <definedName name="__bud0411">#REF!</definedName>
    <definedName name="__bud0412">#REF!</definedName>
    <definedName name="__bud042">#REF!</definedName>
    <definedName name="__bud043">#REF!</definedName>
    <definedName name="__bud044">#REF!</definedName>
    <definedName name="__bud045">#REF!</definedName>
    <definedName name="__bud046">#REF!</definedName>
    <definedName name="__bud047">#REF!</definedName>
    <definedName name="__bud048">#REF!</definedName>
    <definedName name="__bud049">#REF!</definedName>
    <definedName name="__Bud3">#N/A</definedName>
    <definedName name="__Bud31">#N/A</definedName>
    <definedName name="__cd1" localSheetId="6" hidden="1">{"'cua 42'!$A$1:$O$40"}</definedName>
    <definedName name="__cd1" localSheetId="5" hidden="1">{"'cua 42'!$A$1:$O$40"}</definedName>
    <definedName name="__cd1" localSheetId="2" hidden="1">{"'cua 42'!$A$1:$O$40"}</definedName>
    <definedName name="__cd1" hidden="1">{"'cua 42'!$A$1:$O$40"}</definedName>
    <definedName name="__CED10" localSheetId="6" hidden="1">{"Prenissas",#N/A,FALSE,"Consolidado (3)";"Lucros000",#N/A,FALSE,"Consolidado (3)";"LucrosHL",#N/A,FALSE,"Consolidado (3)";"Balanco",#N/A,FALSE,"Consolidado (3)";"FluxoC",#N/A,FALSE,"Consolidado (3)"}</definedName>
    <definedName name="__CED10" localSheetId="5" hidden="1">{"Prenissas",#N/A,FALSE,"Consolidado (3)";"Lucros000",#N/A,FALSE,"Consolidado (3)";"LucrosHL",#N/A,FALSE,"Consolidado (3)";"Balanco",#N/A,FALSE,"Consolidado (3)";"FluxoC",#N/A,FALSE,"Consolidado (3)"}</definedName>
    <definedName name="__CED10" localSheetId="2" hidden="1">{"Prenissas",#N/A,FALSE,"Consolidado (3)";"Lucros000",#N/A,FALSE,"Consolidado (3)";"LucrosHL",#N/A,FALSE,"Consolidado (3)";"Balanco",#N/A,FALSE,"Consolidado (3)";"FluxoC",#N/A,FALSE,"Consolidado (3)"}</definedName>
    <definedName name="__CED10" hidden="1">{"Prenissas",#N/A,FALSE,"Consolidado (3)";"Lucros000",#N/A,FALSE,"Consolidado (3)";"LucrosHL",#N/A,FALSE,"Consolidado (3)";"Balanco",#N/A,FALSE,"Consolidado (3)";"FluxoC",#N/A,FALSE,"Consolidado (3)"}</definedName>
    <definedName name="__CED101" localSheetId="6" hidden="1">{"Prenissas",#N/A,FALSE,"Consolidado (3)";"Lucros000",#N/A,FALSE,"Consolidado (3)";"LucrosHL",#N/A,FALSE,"Consolidado (3)";"Balanco",#N/A,FALSE,"Consolidado (3)";"FluxoC",#N/A,FALSE,"Consolidado (3)"}</definedName>
    <definedName name="__CED101" localSheetId="5" hidden="1">{"Prenissas",#N/A,FALSE,"Consolidado (3)";"Lucros000",#N/A,FALSE,"Consolidado (3)";"LucrosHL",#N/A,FALSE,"Consolidado (3)";"Balanco",#N/A,FALSE,"Consolidado (3)";"FluxoC",#N/A,FALSE,"Consolidado (3)"}</definedName>
    <definedName name="__CED101" localSheetId="2" hidden="1">{"Prenissas",#N/A,FALSE,"Consolidado (3)";"Lucros000",#N/A,FALSE,"Consolidado (3)";"LucrosHL",#N/A,FALSE,"Consolidado (3)";"Balanco",#N/A,FALSE,"Consolidado (3)";"FluxoC",#N/A,FALSE,"Consolidado (3)"}</definedName>
    <definedName name="__CED101" hidden="1">{"Prenissas",#N/A,FALSE,"Consolidado (3)";"Lucros000",#N/A,FALSE,"Consolidado (3)";"LucrosHL",#N/A,FALSE,"Consolidado (3)";"Balanco",#N/A,FALSE,"Consolidado (3)";"FluxoC",#N/A,FALSE,"Consolidado (3)"}</definedName>
    <definedName name="__CED11" localSheetId="6" hidden="1">{"miles",#N/A,FALSE,"LUCROS E PERDAS (US$ 000)";"hl",#N/A,FALSE,"LUCROS E PERDAS (US$ 000)"}</definedName>
    <definedName name="__CED11" localSheetId="5" hidden="1">{"miles",#N/A,FALSE,"LUCROS E PERDAS (US$ 000)";"hl",#N/A,FALSE,"LUCROS E PERDAS (US$ 000)"}</definedName>
    <definedName name="__CED11" localSheetId="2" hidden="1">{"miles",#N/A,FALSE,"LUCROS E PERDAS (US$ 000)";"hl",#N/A,FALSE,"LUCROS E PERDAS (US$ 000)"}</definedName>
    <definedName name="__CED11" hidden="1">{"miles",#N/A,FALSE,"LUCROS E PERDAS (US$ 000)";"hl",#N/A,FALSE,"LUCROS E PERDAS (US$ 000)"}</definedName>
    <definedName name="__CED112" localSheetId="6" hidden="1">{"miles",#N/A,FALSE,"LUCROS E PERDAS (US$ 000)";"hl",#N/A,FALSE,"LUCROS E PERDAS (US$ 000)"}</definedName>
    <definedName name="__CED112" localSheetId="5" hidden="1">{"miles",#N/A,FALSE,"LUCROS E PERDAS (US$ 000)";"hl",#N/A,FALSE,"LUCROS E PERDAS (US$ 000)"}</definedName>
    <definedName name="__CED112" localSheetId="2" hidden="1">{"miles",#N/A,FALSE,"LUCROS E PERDAS (US$ 000)";"hl",#N/A,FALSE,"LUCROS E PERDAS (US$ 000)"}</definedName>
    <definedName name="__CED112" hidden="1">{"miles",#N/A,FALSE,"LUCROS E PERDAS (US$ 000)";"hl",#N/A,FALSE,"LUCROS E PERDAS (US$ 000)"}</definedName>
    <definedName name="__Cor1">#REF!</definedName>
    <definedName name="__Cor2">#REF!</definedName>
    <definedName name="__DAT1">#N/A</definedName>
    <definedName name="__DAT10">#N/A</definedName>
    <definedName name="__DAT11">#N/A</definedName>
    <definedName name="__DAT12">#N/A</definedName>
    <definedName name="__DAT13">#N/A</definedName>
    <definedName name="__DAT14">#N/A</definedName>
    <definedName name="__DAT15">#N/A</definedName>
    <definedName name="__DAT16">#N/A</definedName>
    <definedName name="__DAT17">#N/A</definedName>
    <definedName name="__DAT18">#N/A</definedName>
    <definedName name="__DAT19">#N/A</definedName>
    <definedName name="__DAT2">#N/A</definedName>
    <definedName name="__DAT20">#N/A</definedName>
    <definedName name="__DAT21">#N/A</definedName>
    <definedName name="__DAT22">#N/A</definedName>
    <definedName name="__DAT23">#N/A</definedName>
    <definedName name="__DAT24">#N/A</definedName>
    <definedName name="__DAT25">#N/A</definedName>
    <definedName name="__DAT26">#REF!</definedName>
    <definedName name="__DAT27">#REF!</definedName>
    <definedName name="__DAT3">#N/A</definedName>
    <definedName name="__DAT4">#N/A</definedName>
    <definedName name="__DAT5">#N/A</definedName>
    <definedName name="__DAT6">#N/A</definedName>
    <definedName name="__DAT7">#N/A</definedName>
    <definedName name="__DAT8">#N/A</definedName>
    <definedName name="__DAT9">#N/A</definedName>
    <definedName name="__dcf2" localSheetId="6">'[25]presto wacc'!$A$3:$S$47</definedName>
    <definedName name="__dcf2">#REF!</definedName>
    <definedName name="__Description">#REF!</definedName>
    <definedName name="__dia1" localSheetId="6">[18]Dados!$P$2</definedName>
    <definedName name="__dia1">#REF!</definedName>
    <definedName name="__DPS96">#REF!</definedName>
    <definedName name="__DPS97">#REF!</definedName>
    <definedName name="__DPS98">#REF!</definedName>
    <definedName name="__DPS99">#REF!</definedName>
    <definedName name="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ds13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__ds13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__ds13" hidden="1">{#N/A,#N/A,FALSE,"PRECIO FULL";#N/A,#N/A,FALSE,"LARA";#N/A,#N/A,FALSE,"CARACAS";#N/A,#N/A,FALSE,"DISBRACENTRO";#N/A,#N/A,FALSE,"ANDES";#N/A,#N/A,FALSE,"MAR CARIBE";#N/A,#N/A,FALSE,"RIO BEER";#N/A,#N/A,FALSE,"DISBRAH"}</definedName>
    <definedName name="__emb1" localSheetId="6">[19]Crit!$F$5:$H$6</definedName>
    <definedName name="__emb1">#REF!</definedName>
    <definedName name="__emb10" localSheetId="6">[19]Crit!$F$32:$H$33</definedName>
    <definedName name="__emb10">#REF!</definedName>
    <definedName name="__emb11" localSheetId="6">[19]Crit!$F$35:$H$36</definedName>
    <definedName name="__emb11">#REF!</definedName>
    <definedName name="__emb12" localSheetId="6">[19]Crit!$F$38:$H$39</definedName>
    <definedName name="__emb12">#REF!</definedName>
    <definedName name="__emb13" localSheetId="6">[19]Crit!$F$41:$H$42</definedName>
    <definedName name="__emb13">#REF!</definedName>
    <definedName name="__emb2" localSheetId="6">[19]Crit!$F$8:$H$9</definedName>
    <definedName name="__emb2">#REF!</definedName>
    <definedName name="__emb3" localSheetId="6">[19]Crit!$F$11:$H$12</definedName>
    <definedName name="__emb3">#REF!</definedName>
    <definedName name="__emb4" localSheetId="6">[19]Crit!$F$14:$H$15</definedName>
    <definedName name="__emb4">#REF!</definedName>
    <definedName name="__emb5" localSheetId="6">[19]Crit!$F$17:$H$18</definedName>
    <definedName name="__emb5">#REF!</definedName>
    <definedName name="__emb6" localSheetId="6">[19]Crit!$F$20:$H$21</definedName>
    <definedName name="__emb6">#REF!</definedName>
    <definedName name="__emb7" localSheetId="6">[19]Crit!$F$23:$H$24</definedName>
    <definedName name="__emb7">#REF!</definedName>
    <definedName name="__emb8" localSheetId="6">[19]Crit!$F$26:$H$27</definedName>
    <definedName name="__emb8">#REF!</definedName>
    <definedName name="__emb9" localSheetId="6">[19]Crit!$F$29:$H$30</definedName>
    <definedName name="__emb9">#REF!</definedName>
    <definedName name="__EPS1">#REF!</definedName>
    <definedName name="__EPS2">#REF!</definedName>
    <definedName name="__EPS3">#REF!</definedName>
    <definedName name="__EPS96">#REF!</definedName>
    <definedName name="__EPS97">#REF!</definedName>
    <definedName name="__EPS98">#REF!</definedName>
    <definedName name="__EPS99">#REF!</definedName>
    <definedName name="__Fab1" localSheetId="6">[18]Base_Apt1A!$A$2:$A$5862</definedName>
    <definedName name="__Fab1">#REF!</definedName>
    <definedName name="__fs2">#REF!</definedName>
    <definedName name="__ga67800">#REF!</definedName>
    <definedName name="__Group">#REF!</definedName>
    <definedName name="__gsa2">#REF!</definedName>
    <definedName name="__Hei2">#REF!</definedName>
    <definedName name="__Hei3">#REF!</definedName>
    <definedName name="__HLN101">#REF!</definedName>
    <definedName name="__imp2" localSheetId="6" hidden="1">{#N/A,#N/A,FALSE,"Hoja1";#N/A,#N/A,FALSE,"Hoja2"}</definedName>
    <definedName name="__imp2" localSheetId="5" hidden="1">{#N/A,#N/A,FALSE,"Hoja1";#N/A,#N/A,FALSE,"Hoja2"}</definedName>
    <definedName name="__imp2" localSheetId="2" hidden="1">{#N/A,#N/A,FALSE,"Hoja1";#N/A,#N/A,FALSE,"Hoja2"}</definedName>
    <definedName name="__imp2" hidden="1">{#N/A,#N/A,FALSE,"Hoja1";#N/A,#N/A,FALSE,"Hoja2"}</definedName>
    <definedName name="__IRR01" localSheetId="6">[31]IRR!$J$38:$J$41</definedName>
    <definedName name="__IRR01">#REF!</definedName>
    <definedName name="__IRR02" localSheetId="6">[31]IRR!$J$42:$J$45</definedName>
    <definedName name="__IRR02">#REF!</definedName>
    <definedName name="__IRR03" localSheetId="6">[31]IRR!$J$46:$J$49</definedName>
    <definedName name="__IRR03">#REF!</definedName>
    <definedName name="__irr04" localSheetId="6">[31]IRR!$J$50:$J$53</definedName>
    <definedName name="__irr04">#REF!</definedName>
    <definedName name="__irr05" localSheetId="6">[31]IRR!$J$54:$J$57</definedName>
    <definedName name="__irr05">#REF!</definedName>
    <definedName name="__IRR96" localSheetId="6">[31]IRR!$J$18:$J$21</definedName>
    <definedName name="__IRR96">#REF!</definedName>
    <definedName name="__IRR97" localSheetId="6">[31]IRR!$J$22:$J$25</definedName>
    <definedName name="__IRR97">#REF!</definedName>
    <definedName name="__IRR98" localSheetId="6">[31]IRR!$J$26:$J$29</definedName>
    <definedName name="__IRR98">#REF!</definedName>
    <definedName name="__IRR99" localSheetId="6">[31]IRR!$J$30:$J$33</definedName>
    <definedName name="__IRR99">#REF!</definedName>
    <definedName name="__JOB1">#N/A</definedName>
    <definedName name="__JOB2">#N/A</definedName>
    <definedName name="__KF3">#REF!</definedName>
    <definedName name="__LC">#REF!</definedName>
    <definedName name="__LongDescrip">#REF!</definedName>
    <definedName name="__Low1">#REF!</definedName>
    <definedName name="__Low2">#REF!</definedName>
    <definedName name="__Low3">#REF!</definedName>
    <definedName name="__Low4">#REF!</definedName>
    <definedName name="__Low5">#REF!</definedName>
    <definedName name="__Low6">#REF!</definedName>
    <definedName name="__Low7">#REF!</definedName>
    <definedName name="__Low8">#REF!</definedName>
    <definedName name="__Low9">#REF!</definedName>
    <definedName name="__LTM2">#REF!</definedName>
    <definedName name="__mc1" localSheetId="6">[27]Merger!$A$1:$T$46</definedName>
    <definedName name="__mc1">#REF!</definedName>
    <definedName name="__mc2" localSheetId="6">[27]Merger!$U$52:$AD$82</definedName>
    <definedName name="__mc2">#REF!</definedName>
    <definedName name="__mc3" localSheetId="6">[27]Merger!$AE$83:$AO$121</definedName>
    <definedName name="__mc3">#REF!</definedName>
    <definedName name="__mc4" localSheetId="6">[27]Merger!$AP$123:$BD$155</definedName>
    <definedName name="__mc4">#REF!</definedName>
    <definedName name="__MK244">#N/A</definedName>
    <definedName name="__nfy2">#REF!</definedName>
    <definedName name="__NFY3">#REF!</definedName>
    <definedName name="__o1" localSheetId="6" hidden="1">{"det (May)",#N/A,FALSE,"June";"sum (MAY YTD)",#N/A,FALSE,"June YTD"}</definedName>
    <definedName name="__o1" localSheetId="5" hidden="1">{"det (May)",#N/A,FALSE,"June";"sum (MAY YTD)",#N/A,FALSE,"June YTD"}</definedName>
    <definedName name="__o1" localSheetId="2" hidden="1">{"det (May)",#N/A,FALSE,"June";"sum (MAY YTD)",#N/A,FALSE,"June YTD"}</definedName>
    <definedName name="__o1" hidden="1">{"det (May)",#N/A,FALSE,"June";"sum (MAY YTD)",#N/A,FALSE,"June YTD"}</definedName>
    <definedName name="__pag2">#REF!</definedName>
    <definedName name="__pag3">#REF!</definedName>
    <definedName name="__PE1">#REF!</definedName>
    <definedName name="__PE1998" localSheetId="6">'[32]Rank Tables'!#REF!</definedName>
    <definedName name="__PE1998">#REF!</definedName>
    <definedName name="__PE1999" localSheetId="6">'[32]Rank Tables'!#REF!</definedName>
    <definedName name="__PE1999">#REF!</definedName>
    <definedName name="__PE2">#REF!</definedName>
    <definedName name="__PE3">#REF!</definedName>
    <definedName name="__Per1">#N/A</definedName>
    <definedName name="__Per2">#N/A</definedName>
    <definedName name="__Per3">#N/A</definedName>
    <definedName name="__Per4">#N/A</definedName>
    <definedName name="__Per5">#N/A</definedName>
    <definedName name="__Per6">#N/A</definedName>
    <definedName name="__PFY1">#REF!</definedName>
    <definedName name="__PFY2">#REF!</definedName>
    <definedName name="__PFY3">#REF!</definedName>
    <definedName name="__PFY4">#REF!</definedName>
    <definedName name="__Pg1">#REF!</definedName>
    <definedName name="__pg2">#N/A</definedName>
    <definedName name="__Poa1" localSheetId="6">[17]POA!#REF!</definedName>
    <definedName name="__Poa1">#REF!</definedName>
    <definedName name="__PT1" localSheetId="6">[9]Hidden!$A$3:$Q$671</definedName>
    <definedName name="__PT1">#REF!</definedName>
    <definedName name="__PTP96">#REF!</definedName>
    <definedName name="__PTP97">#REF!</definedName>
    <definedName name="__PTP98">#REF!</definedName>
    <definedName name="__PTP99">#REF!</definedName>
    <definedName name="__ran1">#REF!</definedName>
    <definedName name="__RAN10">#REF!</definedName>
    <definedName name="__RAN11">#REF!</definedName>
    <definedName name="__RAN12">#REF!</definedName>
    <definedName name="__RAN13">#REF!</definedName>
    <definedName name="__RAN14">#REF!</definedName>
    <definedName name="__RAN15">#REF!</definedName>
    <definedName name="__RAN16">#REF!</definedName>
    <definedName name="__RAN17">#REF!</definedName>
    <definedName name="__RAN18">#REF!</definedName>
    <definedName name="__ran19">#REF!</definedName>
    <definedName name="__ran2">#REF!</definedName>
    <definedName name="__ran20">#REF!</definedName>
    <definedName name="__ran21">#REF!</definedName>
    <definedName name="__ran3">#REF!</definedName>
    <definedName name="__ran4">#REF!</definedName>
    <definedName name="__ran5">#REF!</definedName>
    <definedName name="__ran6">#REF!</definedName>
    <definedName name="__ran7">#REF!</definedName>
    <definedName name="__ran8">#REF!</definedName>
    <definedName name="__ran9">#REF!</definedName>
    <definedName name="__RC">#REF!</definedName>
    <definedName name="__Reg1" localSheetId="6">[18]Base_Inef!$I:$I</definedName>
    <definedName name="__Reg1">#REF!</definedName>
    <definedName name="__RES98" localSheetId="6">[15]CSL!$A$72:$N$145</definedName>
    <definedName name="__RES98">#REF!</definedName>
    <definedName name="__RES99" localSheetId="6">[15]CSL!$A$286:$N$349</definedName>
    <definedName name="__RES99">#REF!</definedName>
    <definedName name="__Rev">#REF!</definedName>
    <definedName name="__Rio1" localSheetId="6">[17]POA!#REF!</definedName>
    <definedName name="__Rio1">#REF!</definedName>
    <definedName name="__sac2" localSheetId="6">'[20]Unidades SAC-REVENDA'!$A$5:$A$6</definedName>
    <definedName name="__sac2">#REF!</definedName>
    <definedName name="__SAR2" localSheetId="6">[33]LTD!#REF!</definedName>
    <definedName name="__SAR2">#REF!</definedName>
    <definedName name="__sar21" localSheetId="6">[33]LTD!#REF!</definedName>
    <definedName name="__sar21">#REF!</definedName>
    <definedName name="__SAR3" localSheetId="6">[33]GPS!#REF!</definedName>
    <definedName name="__SAR3">#REF!</definedName>
    <definedName name="__sar4" localSheetId="6">[33]LTD!#REF!</definedName>
    <definedName name="__sar4">#REF!</definedName>
    <definedName name="__SC1">#REF!</definedName>
    <definedName name="__sdf2" localSheetId="6" hidden="1">{#N/A,#N/A,FALSE,"Calc";#N/A,#N/A,FALSE,"Sensitivity";#N/A,#N/A,FALSE,"LT Earn.Dil.";#N/A,#N/A,FALSE,"Dil. AVP"}</definedName>
    <definedName name="__sdf2" localSheetId="5" hidden="1">{#N/A,#N/A,FALSE,"Calc";#N/A,#N/A,FALSE,"Sensitivity";#N/A,#N/A,FALSE,"LT Earn.Dil.";#N/A,#N/A,FALSE,"Dil. AVP"}</definedName>
    <definedName name="__sdf2" localSheetId="2" hidden="1">{#N/A,#N/A,FALSE,"Calc";#N/A,#N/A,FALSE,"Sensitivity";#N/A,#N/A,FALSE,"LT Earn.Dil.";#N/A,#N/A,FALSE,"Dil. AVP"}</definedName>
    <definedName name="__sdf2" hidden="1">{#N/A,#N/A,FALSE,"Calc";#N/A,#N/A,FALSE,"Sensitivity";#N/A,#N/A,FALSE,"LT Earn.Dil.";#N/A,#N/A,FALSE,"Dil. AVP"}</definedName>
    <definedName name="__set2001" localSheetId="6">[21]Interface!$C$6:$L$38</definedName>
    <definedName name="__set2001">#REF!</definedName>
    <definedName name="__SO10" localSheetId="6">[34]Income!#REF!</definedName>
    <definedName name="__SO10">#REF!</definedName>
    <definedName name="__SO6" localSheetId="6">[34]Income!#REF!</definedName>
    <definedName name="__SO6">#REF!</definedName>
    <definedName name="__SO7" localSheetId="6">[34]Income!#REF!</definedName>
    <definedName name="__SO7">#REF!</definedName>
    <definedName name="__SO8" localSheetId="6">[34]Income!#REF!</definedName>
    <definedName name="__SO8">#REF!</definedName>
    <definedName name="__SO9" localSheetId="6">[34]Income!#REF!</definedName>
    <definedName name="__SO9">#REF!</definedName>
    <definedName name="__tab1" localSheetId="6">[23]EQR!#REF!</definedName>
    <definedName name="__tab1">#REF!</definedName>
    <definedName name="__TAB10">#N/A</definedName>
    <definedName name="__TAB11">#N/A</definedName>
    <definedName name="__TAB12">#N/A</definedName>
    <definedName name="__TAB13">#N/A</definedName>
    <definedName name="__TAB15">#N/A</definedName>
    <definedName name="__TAB17">#N/A</definedName>
    <definedName name="__TAB18">#N/A</definedName>
    <definedName name="__TAB19">#N/A</definedName>
    <definedName name="__TAB2">#REF!</definedName>
    <definedName name="__TAB20">#N/A</definedName>
    <definedName name="__TAB21">#N/A</definedName>
    <definedName name="__TAB22">#N/A</definedName>
    <definedName name="__TAB23">#N/A</definedName>
    <definedName name="__TAB24">#N/A</definedName>
    <definedName name="__TAB25">#N/A</definedName>
    <definedName name="__TAB26">#N/A</definedName>
    <definedName name="__TAB27">#N/A</definedName>
    <definedName name="__tab3" localSheetId="6">'[24]2004'!#REF!</definedName>
    <definedName name="__tab3">#REF!</definedName>
    <definedName name="__TitleTemp">#NAME?</definedName>
    <definedName name="__Type">#REF!</definedName>
    <definedName name="__US2">#REF!</definedName>
    <definedName name="__US3">#REF!</definedName>
    <definedName name="__US4" localSheetId="6">[35]DCF!#REF!</definedName>
    <definedName name="__US4">#REF!</definedName>
    <definedName name="__w2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w2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w2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w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_wrn2" localSheetId="6" hidden="1">{#N/A,#N/A,FALSE,"Calc";#N/A,#N/A,FALSE,"Sensitivity";#N/A,#N/A,FALSE,"LT Earn.Dil.";#N/A,#N/A,FALSE,"Dil. AVP"}</definedName>
    <definedName name="__wrn2" localSheetId="5" hidden="1">{#N/A,#N/A,FALSE,"Calc";#N/A,#N/A,FALSE,"Sensitivity";#N/A,#N/A,FALSE,"LT Earn.Dil.";#N/A,#N/A,FALSE,"Dil. AVP"}</definedName>
    <definedName name="__wrn2" localSheetId="2" hidden="1">{#N/A,#N/A,FALSE,"Calc";#N/A,#N/A,FALSE,"Sensitivity";#N/A,#N/A,FALSE,"LT Earn.Dil.";#N/A,#N/A,FALSE,"Dil. AVP"}</definedName>
    <definedName name="__wrn2" hidden="1">{#N/A,#N/A,FALSE,"Calc";#N/A,#N/A,FALSE,"Sensitivity";#N/A,#N/A,FALSE,"LT Earn.Dil.";#N/A,#N/A,FALSE,"Dil. AVP"}</definedName>
    <definedName name="_0_____50">#REF!</definedName>
    <definedName name="_02_07_1997">#REF!</definedName>
    <definedName name="_03_03_1996">#REF!</definedName>
    <definedName name="_03_04_1996">#REF!</definedName>
    <definedName name="_04_93">#REF!</definedName>
    <definedName name="_05_05_1997">#REF!</definedName>
    <definedName name="_05_12_1997">#REF!</definedName>
    <definedName name="_05_93">#REF!</definedName>
    <definedName name="_0507" localSheetId="6">[36]Par!#REF!</definedName>
    <definedName name="_0507">#REF!</definedName>
    <definedName name="_1" localSheetId="5">#REF!</definedName>
    <definedName name="_1">#REF!</definedName>
    <definedName name="_1__123Graph_ACDIUS" hidden="1">#REF!</definedName>
    <definedName name="_1__123Graph_ACHART_1" localSheetId="6" hidden="1">[28]A!$F$59:$AG$59</definedName>
    <definedName name="_1__123Graph_ACHART_1" hidden="1">#REF!</definedName>
    <definedName name="_10__123Graph_LBL_ACHART_1" localSheetId="6" hidden="1">[37]synthgraph!#REF!</definedName>
    <definedName name="_10__123Graph_LBL_ACHART_1" hidden="1">#REF!</definedName>
    <definedName name="_101_____150">#REF!</definedName>
    <definedName name="_101_____300">#REF!</definedName>
    <definedName name="_11__123Graph_LBL_ACHART_3" hidden="1">#REF!</definedName>
    <definedName name="_12">#REF!</definedName>
    <definedName name="_12__123Graph_DCHART_1" localSheetId="6" hidden="1">[37]synthgraph!#REF!</definedName>
    <definedName name="_12__123Graph_DCHART_1" hidden="1">#REF!</definedName>
    <definedName name="_13__123Graph_LBL_DCHART_1" localSheetId="6" hidden="1">[37]synthgraph!#REF!</definedName>
    <definedName name="_13__123Graph_LBL_DCHART_1" hidden="1">#REF!</definedName>
    <definedName name="_13_06_1997">#REF!</definedName>
    <definedName name="_13_11_1996">#REF!</definedName>
    <definedName name="_14__123Graph_XCHART_1" localSheetId="6" hidden="1">[28]A!$F$11:$AG$11</definedName>
    <definedName name="_14__123Graph_XCHART_1" hidden="1">#REF!</definedName>
    <definedName name="_15_07_1997">#REF!</definedName>
    <definedName name="_15_09_1997">#REF!</definedName>
    <definedName name="_151___200">#REF!</definedName>
    <definedName name="_16__123Graph_LBL_ACHART_1" localSheetId="6" hidden="1">[37]synthgraph!#REF!</definedName>
    <definedName name="_16__123Graph_LBL_ACHART_1" hidden="1">#REF!</definedName>
    <definedName name="_16Módulo1_.impressão_GER" localSheetId="6">[38]!'[Módulo1].impressão_GER'</definedName>
    <definedName name="_16Módulo1_.impressão_GER">#REF!</definedName>
    <definedName name="_17__123Graph_LBL_ACHART_3" hidden="1">#REF!</definedName>
    <definedName name="_19_12_1996">#REF!</definedName>
    <definedName name="_1Módulo1_.impressão_CTB" localSheetId="6">[38]!'[Módulo1].impressão_CTB'</definedName>
    <definedName name="_1Módulo1_.impressão_CTB">#REF!</definedName>
    <definedName name="_1st_Year">#REF!</definedName>
    <definedName name="_2">#REF!</definedName>
    <definedName name="_2__123Graph_ACHART_1" localSheetId="6" hidden="1">[37]synthgraph!#REF!</definedName>
    <definedName name="_2__123Graph_ACHART_1" hidden="1">#REF!</definedName>
    <definedName name="_2__123Graph_ACHART_3" hidden="1">#REF!</definedName>
    <definedName name="_2__123Graph_BCDIUS" hidden="1">#REF!</definedName>
    <definedName name="_2__123Graph_BCHART_1" localSheetId="6" hidden="1">[28]A!$F$63:$AG$63</definedName>
    <definedName name="_2__123Graph_BCHART_1" hidden="1">#REF!</definedName>
    <definedName name="_20__123Graph_DCHART_1" localSheetId="6" hidden="1">[37]synthgraph!#REF!</definedName>
    <definedName name="_20__123Graph_DCHART_1" hidden="1">#REF!</definedName>
    <definedName name="_20_05_1996">#REF!</definedName>
    <definedName name="_2003_Monthly_Total_Flex_NA_Capital_Spending_by_Project">#REF!</definedName>
    <definedName name="_201___300">#REF!</definedName>
    <definedName name="_21__123Graph_LBL_DCHART_1" localSheetId="6" hidden="1">[37]synthgraph!#REF!</definedName>
    <definedName name="_21__123Graph_LBL_DCHART_1" hidden="1">#REF!</definedName>
    <definedName name="_22__123Graph_XCHART_1" localSheetId="6" hidden="1">[28]A!$F$11:$AG$11</definedName>
    <definedName name="_22__123Graph_XCHART_1" hidden="1">#REF!</definedName>
    <definedName name="_24Módulo1_.impressão_GER_CTB" localSheetId="6">[38]!'[Módulo1].impressão_GER_CTB'</definedName>
    <definedName name="_24Módulo1_.impressão_GER_CTB">#REF!</definedName>
    <definedName name="_25__123Graph_ACHART_1" localSheetId="6" hidden="1">[28]A!$F$59:$AG$59</definedName>
    <definedName name="_25__123Graph_ACHART_1" hidden="1">#REF!</definedName>
    <definedName name="_26__123Graph_BCHART_1" localSheetId="6" hidden="1">[28]A!$F$63:$AG$63</definedName>
    <definedName name="_26__123Graph_BCHART_1" hidden="1">#REF!</definedName>
    <definedName name="_26_12_1995">#REF!</definedName>
    <definedName name="_27__123Graph_XCHART_1" localSheetId="6" hidden="1">[28]A!$F$11:$AG$11</definedName>
    <definedName name="_27__123Graph_XCHART_1" hidden="1">#REF!</definedName>
    <definedName name="_2Módulo1_.impressão_GER" localSheetId="6">[38]!'[Módulo1].impressão_GER'</definedName>
    <definedName name="_2Módulo1_.impressão_GER">#REF!</definedName>
    <definedName name="_3">#REF!</definedName>
    <definedName name="_3__123Graph_ACHART_1" localSheetId="6" hidden="1">[28]A!$F$59:$AG$59</definedName>
    <definedName name="_3__123Graph_ACHART_1" hidden="1">#REF!</definedName>
    <definedName name="_3__123Graph_ACHART_3" hidden="1">#REF!</definedName>
    <definedName name="_3__123Graph_BCHART_1" localSheetId="6" hidden="1">[28]A!$F$63:$AG$63</definedName>
    <definedName name="_3__123Graph_BCHART_1" hidden="1">#REF!</definedName>
    <definedName name="_3__123Graph_XCDIUS" hidden="1">#REF!</definedName>
    <definedName name="_3__123Graph_XCHART_1" localSheetId="6" hidden="1">[28]A!$F$11:$AG$11</definedName>
    <definedName name="_3__123Graph_XCHART_1" hidden="1">#REF!</definedName>
    <definedName name="_30_08_1996">#REF!</definedName>
    <definedName name="_301___600">#REF!</definedName>
    <definedName name="_3087_200_T_PQ_001">#REF!</definedName>
    <definedName name="_3087_300_T_PQ_001">#REF!</definedName>
    <definedName name="_3087_800_T_PQ_001">#REF!</definedName>
    <definedName name="_3087_900_T_PQ_001">#REF!</definedName>
    <definedName name="_31_11_1995">#REF!</definedName>
    <definedName name="_36__123Graph_LBL_ACHART_1" localSheetId="6" hidden="1">[37]synthgraph!#REF!</definedName>
    <definedName name="_36__123Graph_LBL_ACHART_1" hidden="1">#REF!</definedName>
    <definedName name="_37__123Graph_LBL_ACHART_3" hidden="1">#REF!</definedName>
    <definedName name="_38LINE">#REF!</definedName>
    <definedName name="_39LINE">#REF!</definedName>
    <definedName name="_3Módulo1_.impressão_GER_CTB" localSheetId="6">[38]!'[Módulo1].impressão_GER_CTB'</definedName>
    <definedName name="_3Módulo1_.impressão_GER_CTB">#REF!</definedName>
    <definedName name="_3YPLAN">#N/A</definedName>
    <definedName name="_4">#REF!</definedName>
    <definedName name="_4__123Graph_ACHART_1" localSheetId="6" hidden="1">[28]A!$F$59:$AG$59</definedName>
    <definedName name="_4__123Graph_ACHART_1" hidden="1">#REF!</definedName>
    <definedName name="_4__123Graph_ACHART_3" hidden="1">#REF!</definedName>
    <definedName name="_4__123Graph_BCHART_3" hidden="1">#REF!</definedName>
    <definedName name="_4LINEADJ">#REF!</definedName>
    <definedName name="_5__123Graph_BCHART_1" localSheetId="6" hidden="1">[28]A!$F$63:$AG$63</definedName>
    <definedName name="_5__123Graph_BCHART_1" hidden="1">#REF!</definedName>
    <definedName name="_51_____100">#REF!</definedName>
    <definedName name="_51__123Graph_LBL_ACHART_3" hidden="1">#REF!</definedName>
    <definedName name="_53__123Graph_LBL_DCHART_1" localSheetId="6" hidden="1">[37]synthgraph!#REF!</definedName>
    <definedName name="_53__123Graph_LBL_DCHART_1" hidden="1">#REF!</definedName>
    <definedName name="_54__123Graph_XCHART_1" localSheetId="6" hidden="1">[28]A!$F$11:$AG$11</definedName>
    <definedName name="_54__123Graph_XCHART_1" hidden="1">#REF!</definedName>
    <definedName name="_6__123Graph_BCHART_3" hidden="1">#REF!</definedName>
    <definedName name="_6__123Graph_XCHART_1" localSheetId="6" hidden="1">[28]A!$F$11:$AG$11</definedName>
    <definedName name="_6__123Graph_XCHART_1" hidden="1">#REF!</definedName>
    <definedName name="_601___1000">#REF!</definedName>
    <definedName name="_7__123Graph_BCHART_1" localSheetId="6" hidden="1">[28]A!$F$63:$AG$63</definedName>
    <definedName name="_7__123Graph_BCHART_1" hidden="1">#REF!</definedName>
    <definedName name="_8__123Graph_BCHART_3" hidden="1">#REF!</definedName>
    <definedName name="_8__123Graph_DCHART_1" localSheetId="6" hidden="1">[37]synthgraph!#REF!</definedName>
    <definedName name="_8__123Graph_DCHART_1" hidden="1">#REF!</definedName>
    <definedName name="_8Módulo1_.impressão_CTB" localSheetId="6">[38]!'[Módulo1].impressão_CTB'</definedName>
    <definedName name="_8Módulo1_.impressão_CTB">#REF!</definedName>
    <definedName name="_9__123Graph_XCHART_1" localSheetId="6" hidden="1">[28]A!$F$11:$AG$11</definedName>
    <definedName name="_9__123Graph_XCHART_1" hidden="1">#REF!</definedName>
    <definedName name="_94BPRICE">#REF!</definedName>
    <definedName name="_95BPRICE">#REF!</definedName>
    <definedName name="_A11" localSheetId="2" hidden="1">{#N/A,#N/A,FALSE,"Umsatz 99";#N/A,#N/A,FALSE,"ER 99 "}</definedName>
    <definedName name="_A11" hidden="1">{#N/A,#N/A,FALSE,"Umsatz 99";#N/A,#N/A,FALSE,"ER 99 "}</definedName>
    <definedName name="_aaa1">#REF!</definedName>
    <definedName name="_ABC1" localSheetId="6">[7]POA!#REF!</definedName>
    <definedName name="_ABC1">#REF!</definedName>
    <definedName name="_ABR07">#REF!</definedName>
    <definedName name="_Acc1">#REF!</definedName>
    <definedName name="_ACT01">#REF!</definedName>
    <definedName name="_ACT02">#REF!</definedName>
    <definedName name="_ACT03">#REF!</definedName>
    <definedName name="_ACT04">#REF!</definedName>
    <definedName name="_act041" localSheetId="6">[22]Hidden!$T$11</definedName>
    <definedName name="_act041">#REF!</definedName>
    <definedName name="_act0410" localSheetId="6">[9]Hidden!$AC$11</definedName>
    <definedName name="_act0410">#REF!</definedName>
    <definedName name="_act0411" localSheetId="6">[9]Hidden!$AD$11</definedName>
    <definedName name="_act0411">#REF!</definedName>
    <definedName name="_act0412" localSheetId="6">[9]Hidden!$AE$11</definedName>
    <definedName name="_act0412">#REF!</definedName>
    <definedName name="_act042" localSheetId="6">[22]Hidden!$U$11</definedName>
    <definedName name="_act042">#REF!</definedName>
    <definedName name="_act043" localSheetId="6">[22]Hidden!$V$11</definedName>
    <definedName name="_act043">#REF!</definedName>
    <definedName name="_act044" localSheetId="6">[22]Hidden!$W$11</definedName>
    <definedName name="_act044">#REF!</definedName>
    <definedName name="_act045" localSheetId="6">[22]Hidden!$X$11</definedName>
    <definedName name="_act045">#REF!</definedName>
    <definedName name="_act046" localSheetId="6">[22]Hidden!$Y$11</definedName>
    <definedName name="_act046">#REF!</definedName>
    <definedName name="_act047" localSheetId="6">[9]Hidden!$Z$11</definedName>
    <definedName name="_act047">#REF!</definedName>
    <definedName name="_act048" localSheetId="6">[9]Hidden!$AA$11</definedName>
    <definedName name="_act048">#REF!</definedName>
    <definedName name="_act049" localSheetId="6">[9]Hidden!$AB$11</definedName>
    <definedName name="_act049">#REF!</definedName>
    <definedName name="_ACT05">#REF!</definedName>
    <definedName name="_ACT06">#REF!</definedName>
    <definedName name="_ACT07">#REF!</definedName>
    <definedName name="_ACT08">#REF!</definedName>
    <definedName name="_ACT09">#REF!</definedName>
    <definedName name="_ACT1" localSheetId="6">[11]Hidden!$F$11</definedName>
    <definedName name="_ACT1" localSheetId="5">[11]Hidden!$F$11</definedName>
    <definedName name="_act1">#REF!</definedName>
    <definedName name="_ACT10">#REF!</definedName>
    <definedName name="_ACT11">#REF!</definedName>
    <definedName name="_ACT12">#REF!</definedName>
    <definedName name="_ACT2" localSheetId="6">[11]Hidden!$G$11</definedName>
    <definedName name="_ACT2" localSheetId="5">[11]Hidden!$G$11</definedName>
    <definedName name="_ACT2">#REF!</definedName>
    <definedName name="_ACT3" localSheetId="6">[11]Hidden!$H$11</definedName>
    <definedName name="_ACT3" localSheetId="5">[11]Hidden!$H$11</definedName>
    <definedName name="_ACT3">#REF!</definedName>
    <definedName name="_Act4" localSheetId="6">[2]Parameters!#REF!</definedName>
    <definedName name="_Act4">#REF!</definedName>
    <definedName name="_Act5" localSheetId="6">[2]Parameters!#REF!</definedName>
    <definedName name="_Act5">#REF!</definedName>
    <definedName name="_Act6" localSheetId="6">[2]Parameters!#REF!</definedName>
    <definedName name="_Act6">#REF!</definedName>
    <definedName name="_afb2">#REF!</definedName>
    <definedName name="_ag1" localSheetId="6">[30]POA!#REF!</definedName>
    <definedName name="_ag1">#REF!</definedName>
    <definedName name="_App1">#REF!</definedName>
    <definedName name="_atl1997">#REF!:#REF!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C2">#REF!</definedName>
    <definedName name="_BAL99" localSheetId="6">[16]balanco_Uru!#REF!</definedName>
    <definedName name="_BAL99">#REF!</definedName>
    <definedName name="_bas1" localSheetId="6">[18]Dados!$L$3</definedName>
    <definedName name="_bas1">#REF!</definedName>
    <definedName name="_bas2" localSheetId="6">[18]Dados!$L$4</definedName>
    <definedName name="_bas2">#REF!</definedName>
    <definedName name="_bas3" localSheetId="6">[18]Dados!$L$5</definedName>
    <definedName name="_bas3">#REF!</definedName>
    <definedName name="_bdm.3D489FF782644E41A1236B6FF90B2B54.edm" hidden="1">#REF!</definedName>
    <definedName name="_bdm.D2866DA761E747E59470D6CEB2BFA49F.edm" hidden="1">#REF!</definedName>
    <definedName name="_bdm.DADFC1BC480C4BB0AFE36D8DE0700E58.edm" hidden="1">#REF!</definedName>
    <definedName name="_BEP1" localSheetId="6">[13]BEP!$A$6:$S$22</definedName>
    <definedName name="_BEP1">#REF!</definedName>
    <definedName name="_BEP2" localSheetId="6">[13]BEP!$A$30:$E$45</definedName>
    <definedName name="_BEP2">#REF!</definedName>
    <definedName name="_br1">#REF!</definedName>
    <definedName name="_bs1">#REF!</definedName>
    <definedName name="_Buc2" localSheetId="6">[12]Hoja1!$AN$81</definedName>
    <definedName name="_Buc2">#REF!</definedName>
    <definedName name="_bud041" localSheetId="6">[22]Hidden!$G$11</definedName>
    <definedName name="_bud041">#REF!</definedName>
    <definedName name="_bud0410" localSheetId="6">[22]Hidden!$P$11</definedName>
    <definedName name="_bud0410">#REF!</definedName>
    <definedName name="_bud0411" localSheetId="6">[22]Hidden!$Q$11</definedName>
    <definedName name="_bud0411">#REF!</definedName>
    <definedName name="_bud0412" localSheetId="6">[22]Hidden!$R$11</definedName>
    <definedName name="_bud0412">#REF!</definedName>
    <definedName name="_bud042" localSheetId="6">[22]Hidden!$H$11</definedName>
    <definedName name="_bud042">#REF!</definedName>
    <definedName name="_bud043" localSheetId="6">[22]Hidden!$I$11</definedName>
    <definedName name="_bud043">#REF!</definedName>
    <definedName name="_bud044" localSheetId="6">[22]Hidden!$J$11</definedName>
    <definedName name="_bud044">#REF!</definedName>
    <definedName name="_bud045" localSheetId="6">[22]Hidden!$K$11</definedName>
    <definedName name="_bud045">#REF!</definedName>
    <definedName name="_bud046" localSheetId="6">[22]Hidden!$L$11</definedName>
    <definedName name="_bud046">#REF!</definedName>
    <definedName name="_bud047" localSheetId="6">[22]Hidden!$M$11</definedName>
    <definedName name="_bud047">#REF!</definedName>
    <definedName name="_bud048" localSheetId="6">[22]Hidden!$N$11</definedName>
    <definedName name="_bud048">#REF!</definedName>
    <definedName name="_bud049" localSheetId="6">[22]Hidden!$O$11</definedName>
    <definedName name="_bud049">#REF!</definedName>
    <definedName name="_Bud3">#REF!</definedName>
    <definedName name="_Bud31">#REF!</definedName>
    <definedName name="_c" localSheetId="2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at2">#REF!</definedName>
    <definedName name="_Cat5">#REF!</definedName>
    <definedName name="_cd1" localSheetId="6" hidden="1">{"'cua 42'!$A$1:$O$40"}</definedName>
    <definedName name="_cd1" localSheetId="5" hidden="1">{"'cua 42'!$A$1:$O$40"}</definedName>
    <definedName name="_cd1" localSheetId="2" hidden="1">{"'cua 42'!$A$1:$O$40"}</definedName>
    <definedName name="_cd1" hidden="1">{"'cua 42'!$A$1:$O$40"}</definedName>
    <definedName name="_CED10" localSheetId="6" hidden="1">{"Prenissas",#N/A,FALSE,"Consolidado (3)";"Lucros000",#N/A,FALSE,"Consolidado (3)";"LucrosHL",#N/A,FALSE,"Consolidado (3)";"Balanco",#N/A,FALSE,"Consolidado (3)";"FluxoC",#N/A,FALSE,"Consolidado (3)"}</definedName>
    <definedName name="_CED10" localSheetId="5" hidden="1">{"Prenissas",#N/A,FALSE,"Consolidado (3)";"Lucros000",#N/A,FALSE,"Consolidado (3)";"LucrosHL",#N/A,FALSE,"Consolidado (3)";"Balanco",#N/A,FALSE,"Consolidado (3)";"FluxoC",#N/A,FALSE,"Consolidado (3)"}</definedName>
    <definedName name="_CED10" localSheetId="2" hidden="1">{"Prenissas",#N/A,FALSE,"Consolidado (3)";"Lucros000",#N/A,FALSE,"Consolidado (3)";"LucrosHL",#N/A,FALSE,"Consolidado (3)";"Balanco",#N/A,FALSE,"Consolidado (3)";"FluxoC",#N/A,FALSE,"Consolidado (3)"}</definedName>
    <definedName name="_CED10" hidden="1">{"Prenissas",#N/A,FALSE,"Consolidado (3)";"Lucros000",#N/A,FALSE,"Consolidado (3)";"LucrosHL",#N/A,FALSE,"Consolidado (3)";"Balanco",#N/A,FALSE,"Consolidado (3)";"FluxoC",#N/A,FALSE,"Consolidado (3)"}</definedName>
    <definedName name="_CED101" localSheetId="6" hidden="1">{"Prenissas",#N/A,FALSE,"Consolidado (3)";"Lucros000",#N/A,FALSE,"Consolidado (3)";"LucrosHL",#N/A,FALSE,"Consolidado (3)";"Balanco",#N/A,FALSE,"Consolidado (3)";"FluxoC",#N/A,FALSE,"Consolidado (3)"}</definedName>
    <definedName name="_CED101" localSheetId="5" hidden="1">{"Prenissas",#N/A,FALSE,"Consolidado (3)";"Lucros000",#N/A,FALSE,"Consolidado (3)";"LucrosHL",#N/A,FALSE,"Consolidado (3)";"Balanco",#N/A,FALSE,"Consolidado (3)";"FluxoC",#N/A,FALSE,"Consolidado (3)"}</definedName>
    <definedName name="_CED101" localSheetId="2" hidden="1">{"Prenissas",#N/A,FALSE,"Consolidado (3)";"Lucros000",#N/A,FALSE,"Consolidado (3)";"LucrosHL",#N/A,FALSE,"Consolidado (3)";"Balanco",#N/A,FALSE,"Consolidado (3)";"FluxoC",#N/A,FALSE,"Consolidado (3)"}</definedName>
    <definedName name="_CED101" hidden="1">{"Prenissas",#N/A,FALSE,"Consolidado (3)";"Lucros000",#N/A,FALSE,"Consolidado (3)";"LucrosHL",#N/A,FALSE,"Consolidado (3)";"Balanco",#N/A,FALSE,"Consolidado (3)";"FluxoC",#N/A,FALSE,"Consolidado (3)"}</definedName>
    <definedName name="_CED11" localSheetId="6" hidden="1">{"miles",#N/A,FALSE,"LUCROS E PERDAS (US$ 000)";"hl",#N/A,FALSE,"LUCROS E PERDAS (US$ 000)"}</definedName>
    <definedName name="_CED11" localSheetId="5" hidden="1">{"miles",#N/A,FALSE,"LUCROS E PERDAS (US$ 000)";"hl",#N/A,FALSE,"LUCROS E PERDAS (US$ 000)"}</definedName>
    <definedName name="_CED11" localSheetId="2" hidden="1">{"miles",#N/A,FALSE,"LUCROS E PERDAS (US$ 000)";"hl",#N/A,FALSE,"LUCROS E PERDAS (US$ 000)"}</definedName>
    <definedName name="_CED11" hidden="1">{"miles",#N/A,FALSE,"LUCROS E PERDAS (US$ 000)";"hl",#N/A,FALSE,"LUCROS E PERDAS (US$ 000)"}</definedName>
    <definedName name="_CED112" localSheetId="6" hidden="1">{"miles",#N/A,FALSE,"LUCROS E PERDAS (US$ 000)";"hl",#N/A,FALSE,"LUCROS E PERDAS (US$ 000)"}</definedName>
    <definedName name="_CED112" localSheetId="5" hidden="1">{"miles",#N/A,FALSE,"LUCROS E PERDAS (US$ 000)";"hl",#N/A,FALSE,"LUCROS E PERDAS (US$ 000)"}</definedName>
    <definedName name="_CED112" localSheetId="2" hidden="1">{"miles",#N/A,FALSE,"LUCROS E PERDAS (US$ 000)";"hl",#N/A,FALSE,"LUCROS E PERDAS (US$ 000)"}</definedName>
    <definedName name="_CED112" hidden="1">{"miles",#N/A,FALSE,"LUCROS E PERDAS (US$ 000)";"hl",#N/A,FALSE,"LUCROS E PERDAS (US$ 000)"}</definedName>
    <definedName name="_Cor1">#REF!</definedName>
    <definedName name="_Cor2">#REF!</definedName>
    <definedName name="_CTM1">#REF!</definedName>
    <definedName name="_CTM2">#REF!</definedName>
    <definedName name="_CTM3">#REF!</definedName>
    <definedName name="_CTM4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19" localSheetId="5">#REF!</definedName>
    <definedName name="_DAT19">#REF!</definedName>
    <definedName name="_DAT2" localSheetId="5">#REF!</definedName>
    <definedName name="_DAT2">#REF!</definedName>
    <definedName name="_DAT20" localSheetId="5">#REF!</definedName>
    <definedName name="_DAT20">#REF!</definedName>
    <definedName name="_DAT21" localSheetId="5">#REF!</definedName>
    <definedName name="_DAT21">#REF!</definedName>
    <definedName name="_DAT22" localSheetId="5">#REF!</definedName>
    <definedName name="_DAT22">#REF!</definedName>
    <definedName name="_DAT23" localSheetId="5">#REF!</definedName>
    <definedName name="_DAT23">#REF!</definedName>
    <definedName name="_DAT24" localSheetId="5">#REF!</definedName>
    <definedName name="_DAT24">#REF!</definedName>
    <definedName name="_DAT25" localSheetId="5">#REF!</definedName>
    <definedName name="_DAT25">#REF!</definedName>
    <definedName name="_DAT26" localSheetId="5">#REF!</definedName>
    <definedName name="_DAT26">#REF!</definedName>
    <definedName name="_DAT27" localSheetId="5">#REF!</definedName>
    <definedName name="_DAT27">#REF!</definedName>
    <definedName name="_DAT28">#REF!</definedName>
    <definedName name="_DAT29">#REF!</definedName>
    <definedName name="_DAT3" localSheetId="5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 localSheetId="5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cf2" localSheetId="6">'[39]presto wacc'!$A$3:$S$47</definedName>
    <definedName name="_dcf2">#REF!</definedName>
    <definedName name="_dia1" localSheetId="6">[18]Dados!$P$2</definedName>
    <definedName name="_dia1">#REF!</definedName>
    <definedName name="_DIC06">#REF!</definedName>
    <definedName name="_DPS96">#REF!</definedName>
    <definedName name="_DPS97">#REF!</definedName>
    <definedName name="_DPS98">#REF!</definedName>
    <definedName name="_DPS99">#REF!</definedName>
    <definedName name="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ds13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_ds13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_ds13" hidden="1">{#N/A,#N/A,FALSE,"PRECIO FULL";#N/A,#N/A,FALSE,"LARA";#N/A,#N/A,FALSE,"CARACAS";#N/A,#N/A,FALSE,"DISBRACENTRO";#N/A,#N/A,FALSE,"ANDES";#N/A,#N/A,FALSE,"MAR CARIBE";#N/A,#N/A,FALSE,"RIO BEER";#N/A,#N/A,FALSE,"DISBRAH"}</definedName>
    <definedName name="_E1048545">#REF!</definedName>
    <definedName name="_emb1" localSheetId="6">[19]Crit!$F$5:$H$6</definedName>
    <definedName name="_emb1">#REF!</definedName>
    <definedName name="_emb10" localSheetId="6">[19]Crit!$F$32:$H$33</definedName>
    <definedName name="_emb10">#REF!</definedName>
    <definedName name="_emb11" localSheetId="6">[19]Crit!$F$35:$H$36</definedName>
    <definedName name="_emb11">#REF!</definedName>
    <definedName name="_emb12" localSheetId="6">[19]Crit!$F$38:$H$39</definedName>
    <definedName name="_emb12">#REF!</definedName>
    <definedName name="_emb13" localSheetId="6">[19]Crit!$F$41:$H$42</definedName>
    <definedName name="_emb13">#REF!</definedName>
    <definedName name="_emb2" localSheetId="6">[19]Crit!$F$8:$H$9</definedName>
    <definedName name="_emb2">#REF!</definedName>
    <definedName name="_emb3" localSheetId="6">[19]Crit!$F$11:$H$12</definedName>
    <definedName name="_emb3">#REF!</definedName>
    <definedName name="_emb4" localSheetId="6">[19]Crit!$F$14:$H$15</definedName>
    <definedName name="_emb4">#REF!</definedName>
    <definedName name="_emb5" localSheetId="6">[19]Crit!$F$17:$H$18</definedName>
    <definedName name="_emb5">#REF!</definedName>
    <definedName name="_emb6" localSheetId="6">[19]Crit!$F$20:$H$21</definedName>
    <definedName name="_emb6">#REF!</definedName>
    <definedName name="_emb7" localSheetId="6">[19]Crit!$F$23:$H$24</definedName>
    <definedName name="_emb7">#REF!</definedName>
    <definedName name="_emb8" localSheetId="6">[19]Crit!$F$26:$H$27</definedName>
    <definedName name="_emb8">#REF!</definedName>
    <definedName name="_emb9" localSheetId="6">[19]Crit!$F$29:$H$30</definedName>
    <definedName name="_emb9">#REF!</definedName>
    <definedName name="_ENE07">#REF!</definedName>
    <definedName name="_EPS1">#REF!</definedName>
    <definedName name="_EPS2">#REF!</definedName>
    <definedName name="_EPS3">#REF!</definedName>
    <definedName name="_EPS96">#REF!</definedName>
    <definedName name="_EPS97">#REF!</definedName>
    <definedName name="_EPS98">#REF!</definedName>
    <definedName name="_EPS99">#REF!</definedName>
    <definedName name="_F1">#REF!</definedName>
    <definedName name="_Fab1" localSheetId="6">[18]Base_Apt1A!$A$2:$A$5862</definedName>
    <definedName name="_Fab1">#REF!</definedName>
    <definedName name="_FEB07">#REF!</definedName>
    <definedName name="_Fill" hidden="1">#REF!</definedName>
    <definedName name="_xlnm._FilterDatabase" localSheetId="4" hidden="1">'ABR''26'!$A$4:$ER$65</definedName>
    <definedName name="_xlnm._FilterDatabase" localSheetId="7" hidden="1">Carga!$A$1:$M$2185</definedName>
    <definedName name="_xlnm._FilterDatabase" localSheetId="8" hidden="1">'Carga (2)'!$A$1:$M$770</definedName>
    <definedName name="_xlnm._FilterDatabase" localSheetId="3" hidden="1">'MAR''26'!$C$5:$AF$66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e1">#REF!</definedName>
    <definedName name="_fs2">#REF!</definedName>
    <definedName name="_ga67800">#REF!</definedName>
    <definedName name="_gsa2">#REF!</definedName>
    <definedName name="_Hei2" localSheetId="6">[12]Hoja1!$AN$79</definedName>
    <definedName name="_Hei2">#REF!</definedName>
    <definedName name="_Hei3" localSheetId="6">[12]Hoja1!$AN$80</definedName>
    <definedName name="_Hei3">#REF!</definedName>
    <definedName name="_HLN101">#REF!</definedName>
    <definedName name="_I001_Discounted_Cash_Flow">#REF!</definedName>
    <definedName name="_I027611" localSheetId="6" hidden="1">{#N/A,#N/A,FALSE,"지침";#N/A,#N/A,FALSE,"환경분석";#N/A,#N/A,FALSE,"Sheet16"}</definedName>
    <definedName name="_I027611" localSheetId="5" hidden="1">{#N/A,#N/A,FALSE,"지침";#N/A,#N/A,FALSE,"환경분석";#N/A,#N/A,FALSE,"Sheet16"}</definedName>
    <definedName name="_I027611" localSheetId="2" hidden="1">{#N/A,#N/A,FALSE,"지침";#N/A,#N/A,FALSE,"환경분석";#N/A,#N/A,FALSE,"Sheet16"}</definedName>
    <definedName name="_I027611" hidden="1">{#N/A,#N/A,FALSE,"지침";#N/A,#N/A,FALSE,"환경분석";#N/A,#N/A,FALSE,"Sheet16"}</definedName>
    <definedName name="_i482_Assumptions">#REF!</definedName>
    <definedName name="_IMP01">#REF!</definedName>
    <definedName name="_IMP02">#REF!</definedName>
    <definedName name="_IMP03">#REF!</definedName>
    <definedName name="_IMP04">#REF!</definedName>
    <definedName name="_imp2" localSheetId="6" hidden="1">{#N/A,#N/A,FALSE,"Hoja1";#N/A,#N/A,FALSE,"Hoja2"}</definedName>
    <definedName name="_imp2" localSheetId="5" hidden="1">{#N/A,#N/A,FALSE,"Hoja1";#N/A,#N/A,FALSE,"Hoja2"}</definedName>
    <definedName name="_imp2" localSheetId="2" hidden="1">{#N/A,#N/A,FALSE,"Hoja1";#N/A,#N/A,FALSE,"Hoja2"}</definedName>
    <definedName name="_imp2" hidden="1">{#N/A,#N/A,FALSE,"Hoja1";#N/A,#N/A,FALSE,"Hoja2"}</definedName>
    <definedName name="_IRR01" localSheetId="6">[26]IRR!$J$38:$J$41</definedName>
    <definedName name="_IRR01">#REF!</definedName>
    <definedName name="_IRR02" localSheetId="6">[26]IRR!$J$42:$J$45</definedName>
    <definedName name="_IRR02">#REF!</definedName>
    <definedName name="_IRR03" localSheetId="6">[26]IRR!$J$46:$J$49</definedName>
    <definedName name="_IRR03">#REF!</definedName>
    <definedName name="_irr04" localSheetId="6">[26]IRR!$J$50:$J$53</definedName>
    <definedName name="_irr04">#REF!</definedName>
    <definedName name="_irr05" localSheetId="6">[26]IRR!$J$54:$J$57</definedName>
    <definedName name="_irr05">#REF!</definedName>
    <definedName name="_IRR96" localSheetId="6">[26]IRR!$J$18:$J$21</definedName>
    <definedName name="_IRR96">#REF!</definedName>
    <definedName name="_IRR97" localSheetId="6">[26]IRR!$J$22:$J$25</definedName>
    <definedName name="_IRR97">#REF!</definedName>
    <definedName name="_IRR98" localSheetId="6">[26]IRR!$J$26:$J$29</definedName>
    <definedName name="_IRR98">#REF!</definedName>
    <definedName name="_IRR99" localSheetId="6">[26]IRR!$J$30:$J$33</definedName>
    <definedName name="_IRR99">#REF!</definedName>
    <definedName name="_JOB1" localSheetId="6">[4]Data!#REF!</definedName>
    <definedName name="_JOB1">#REF!</definedName>
    <definedName name="_JOB2" localSheetId="6">[4]Data!#REF!</definedName>
    <definedName name="_JOB2">#REF!</definedName>
    <definedName name="_JUN07">#REF!</definedName>
    <definedName name="_KE33" comment="Margin source">#REF!</definedName>
    <definedName name="_Key1" localSheetId="6" hidden="1">'[40]dep pre'!#REF!</definedName>
    <definedName name="_Key1" localSheetId="5" hidden="1">'[40]dep pre'!#REF!</definedName>
    <definedName name="_Key1" hidden="1">#REF!</definedName>
    <definedName name="_Key2" localSheetId="5" hidden="1">#REF!</definedName>
    <definedName name="_Key2" hidden="1">#REF!</definedName>
    <definedName name="_KF3">#REF!</definedName>
    <definedName name="_l" localSheetId="6" hidden="1">{#N/A,#N/A,FALSE,"Hoja1";#N/A,#N/A,FALSE,"Hoja2"}</definedName>
    <definedName name="_l" localSheetId="5" hidden="1">{#N/A,#N/A,FALSE,"Hoja1";#N/A,#N/A,FALSE,"Hoja2"}</definedName>
    <definedName name="_l" localSheetId="2" hidden="1">{#N/A,#N/A,FALSE,"Hoja1";#N/A,#N/A,FALSE,"Hoja2"}</definedName>
    <definedName name="_l" hidden="1">{#N/A,#N/A,FALSE,"Hoja1";#N/A,#N/A,FALSE,"Hoja2"}</definedName>
    <definedName name="_LC">#REF!</definedName>
    <definedName name="_LIN7330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LTM2">#REF!</definedName>
    <definedName name="_MAG1">#REF!</definedName>
    <definedName name="_MAG2">#REF!</definedName>
    <definedName name="_MAG3">#REF!</definedName>
    <definedName name="_MAG4">#REF!</definedName>
    <definedName name="_max2">#REF!</definedName>
    <definedName name="_max3">#REF!</definedName>
    <definedName name="_MAY07">#REF!</definedName>
    <definedName name="_mc1" localSheetId="6">[27]Merger!$A$1:$T$46</definedName>
    <definedName name="_mc1">#REF!</definedName>
    <definedName name="_mc2" localSheetId="6">[27]Merger!$U$52:$AD$82</definedName>
    <definedName name="_mc2">#REF!</definedName>
    <definedName name="_mc3" localSheetId="6">[27]Merger!$AE$83:$AO$121</definedName>
    <definedName name="_mc3">#REF!</definedName>
    <definedName name="_mc4" localSheetId="6">[27]Merger!$AP$123:$BD$155</definedName>
    <definedName name="_mc4">#REF!</definedName>
    <definedName name="_MK244" localSheetId="6">'[5]MK 244'!#REF!</definedName>
    <definedName name="_MK244">#REF!</definedName>
    <definedName name="_MOR3" hidden="1">#REF!</definedName>
    <definedName name="_MOR4" hidden="1">#REF!</definedName>
    <definedName name="_MOR5" hidden="1">#REF!</definedName>
    <definedName name="_nfy2">#REF!</definedName>
    <definedName name="_NFY3">#REF!</definedName>
    <definedName name="_NOV06">#REF!</definedName>
    <definedName name="_o1" localSheetId="6" hidden="1">{"det (May)",#N/A,FALSE,"June";"sum (MAY YTD)",#N/A,FALSE,"June YTD"}</definedName>
    <definedName name="_o1" localSheetId="5" hidden="1">{"det (May)",#N/A,FALSE,"June";"sum (MAY YTD)",#N/A,FALSE,"June YTD"}</definedName>
    <definedName name="_o1" localSheetId="2" hidden="1">{"det (May)",#N/A,FALSE,"June";"sum (MAY YTD)",#N/A,FALSE,"June YTD"}</definedName>
    <definedName name="_o1" hidden="1">{"det (May)",#N/A,FALSE,"June";"sum (MAY YTD)",#N/A,FALSE,"June YTD"}</definedName>
    <definedName name="_old" localSheetId="6">{0.1;0;0.382758620689655;0;0;0;0.258620689655172;0;0.258620689655172}</definedName>
    <definedName name="_old" localSheetId="5">{0.1;0;0.382758620689655;0;0;0;0.258620689655172;0;0.258620689655172}</definedName>
    <definedName name="_old" localSheetId="2">{0.1;0;0.382758620689655;0;0;0;0.258620689655172;0;0.258620689655172}</definedName>
    <definedName name="_old">{0.1;0;0.382758620689655;0;0;0;0.258620689655172;0;0.258620689655172}</definedName>
    <definedName name="_Order1" hidden="1">255</definedName>
    <definedName name="_Order2" hidden="1">255</definedName>
    <definedName name="_p">#REF!</definedName>
    <definedName name="_P00costdebt">#REF!</definedName>
    <definedName name="_P00Data1">#REF!</definedName>
    <definedName name="_P00dilution">#REF!</definedName>
    <definedName name="_P00dilution2">#REF!</definedName>
    <definedName name="_P00Multiple">#REF!</definedName>
    <definedName name="_P00Notes">#REF!</definedName>
    <definedName name="_P00Print_All">#REF!</definedName>
    <definedName name="_P00Val_Summ">#REF!</definedName>
    <definedName name="_P0376001" localSheetId="6" hidden="1">{#N/A,#N/A,FALSE,"지침";#N/A,#N/A,FALSE,"환경분석";#N/A,#N/A,FALSE,"Sheet16"}</definedName>
    <definedName name="_P0376001" localSheetId="5" hidden="1">{#N/A,#N/A,FALSE,"지침";#N/A,#N/A,FALSE,"환경분석";#N/A,#N/A,FALSE,"Sheet16"}</definedName>
    <definedName name="_P0376001" localSheetId="2" hidden="1">{#N/A,#N/A,FALSE,"지침";#N/A,#N/A,FALSE,"환경분석";#N/A,#N/A,FALSE,"Sheet16"}</definedName>
    <definedName name="_P0376001" hidden="1">{#N/A,#N/A,FALSE,"지침";#N/A,#N/A,FALSE,"환경분석";#N/A,#N/A,FALSE,"Sheet16"}</definedName>
    <definedName name="_PAG13">#REF!</definedName>
    <definedName name="_PAG14">#REF!</definedName>
    <definedName name="_PAG2">#REF!</definedName>
    <definedName name="_PAG3">#REF!</definedName>
    <definedName name="_PAG4">#REF!</definedName>
    <definedName name="_Parse_In" localSheetId="6" hidden="1">'[40]dep pre'!#REF!</definedName>
    <definedName name="_Parse_In" hidden="1">#REF!</definedName>
    <definedName name="_Parse_Out" localSheetId="6" hidden="1">'[40]dep pre'!#REF!</definedName>
    <definedName name="_Parse_Out" localSheetId="5" hidden="1">'[40]dep pre'!#REF!</definedName>
    <definedName name="_Parse_Out" hidden="1">#REF!</definedName>
    <definedName name="_PE1">#REF!</definedName>
    <definedName name="_PE1998" localSheetId="6">'[41]Rank Tables'!#REF!</definedName>
    <definedName name="_PE1998">#REF!</definedName>
    <definedName name="_PE1999" localSheetId="6">'[41]Rank Tables'!#REF!</definedName>
    <definedName name="_PE1999">#REF!</definedName>
    <definedName name="_PE2">#REF!</definedName>
    <definedName name="_PE3">#REF!</definedName>
    <definedName name="_Per1" localSheetId="6">[2]Parameters!#REF!</definedName>
    <definedName name="_Per1" localSheetId="5">[2]Parameters!#REF!</definedName>
    <definedName name="_Per1">#REF!</definedName>
    <definedName name="_Per2" localSheetId="6">[2]Parameters!#REF!</definedName>
    <definedName name="_Per2" localSheetId="5">[2]Parameters!#REF!</definedName>
    <definedName name="_Per2">#REF!</definedName>
    <definedName name="_Per3" localSheetId="6">[2]Parameters!#REF!</definedName>
    <definedName name="_Per3">#REF!</definedName>
    <definedName name="_Per4" localSheetId="6">[2]Parameters!#REF!</definedName>
    <definedName name="_Per4">#REF!</definedName>
    <definedName name="_Per5" localSheetId="6">[2]Parameters!#REF!</definedName>
    <definedName name="_Per5">#REF!</definedName>
    <definedName name="_Per6" localSheetId="6">[2]Parameters!#REF!</definedName>
    <definedName name="_Per6" localSheetId="5">[2]Parameters!#REF!</definedName>
    <definedName name="_PER6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2" localSheetId="6">[6]COMPS!#REF!</definedName>
    <definedName name="_pg2">#REF!</definedName>
    <definedName name="_Poa1" localSheetId="6">[7]POA!#REF!</definedName>
    <definedName name="_Poa1">#REF!</definedName>
    <definedName name="_PriorMoLookup">#REF!</definedName>
    <definedName name="_PRO1">#REF!</definedName>
    <definedName name="_PRO4">#REF!</definedName>
    <definedName name="_PRO5">#REF!</definedName>
    <definedName name="_PRO6">#REF!</definedName>
    <definedName name="_PRO8">#REF!</definedName>
    <definedName name="_PRO9">#REF!</definedName>
    <definedName name="_PRP2" localSheetId="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T1">#REF!</definedName>
    <definedName name="_PTP96">#REF!</definedName>
    <definedName name="_PTP97">#REF!</definedName>
    <definedName name="_PTP98">#REF!</definedName>
    <definedName name="_PTP99">#REF!</definedName>
    <definedName name="_q">#REF!</definedName>
    <definedName name="_r">#REF!</definedName>
    <definedName name="_ran1">#REF!</definedName>
    <definedName name="_RAN10">#REF!</definedName>
    <definedName name="_RAN11">#REF!</definedName>
    <definedName name="_RAN12">#REF!</definedName>
    <definedName name="_RAN13">#REF!</definedName>
    <definedName name="_RAN14">#REF!</definedName>
    <definedName name="_RAN15">#REF!</definedName>
    <definedName name="_RAN16">#REF!</definedName>
    <definedName name="_RAN17">#REF!</definedName>
    <definedName name="_RAN18">#REF!</definedName>
    <definedName name="_ran19">#REF!</definedName>
    <definedName name="_ran2">#REF!</definedName>
    <definedName name="_ran20">#REF!</definedName>
    <definedName name="_ran21">#REF!</definedName>
    <definedName name="_ran3">#REF!</definedName>
    <definedName name="_ran4">#REF!</definedName>
    <definedName name="_ran5">#REF!</definedName>
    <definedName name="_ran6">#REF!</definedName>
    <definedName name="_ran7">#REF!</definedName>
    <definedName name="_ran8">#REF!</definedName>
    <definedName name="_ran9">#REF!</definedName>
    <definedName name="_RC">#REF!</definedName>
    <definedName name="_Reg1" localSheetId="6">[18]Base_Inef!$I$1:$I$65536</definedName>
    <definedName name="_Reg1" localSheetId="5">[18]Base_Inef!$I$1:$I$65536</definedName>
    <definedName name="_REG1">#REF!</definedName>
    <definedName name="_REG2">#REF!</definedName>
    <definedName name="_REG3">#REF!</definedName>
    <definedName name="_REG4">#REF!</definedName>
    <definedName name="_REG5">#REF!</definedName>
    <definedName name="_REG6">#REF!</definedName>
    <definedName name="_REG7">#REF!</definedName>
    <definedName name="_Regression_Int" hidden="1">1</definedName>
    <definedName name="_Report">"Val Summ"</definedName>
    <definedName name="_RES98" localSheetId="6">[15]CSL!$A$72:$N$145</definedName>
    <definedName name="_RES98">#REF!</definedName>
    <definedName name="_RES99" localSheetId="6">[15]CSL!$A$286:$N$349</definedName>
    <definedName name="_RES99">#REF!</definedName>
    <definedName name="_Rio1" localSheetId="6">[7]POA!#REF!</definedName>
    <definedName name="_Rio1">#REF!</definedName>
    <definedName name="_RS04">#REF!</definedName>
    <definedName name="_S_1" localSheetId="6">{0.1;0;0.382758620689655;0;0;0;0.258620689655172;0;0.258620689655172}</definedName>
    <definedName name="_S_1" localSheetId="5">{0.1;0;0.382758620689655;0;0;0;0.258620689655172;0;0.258620689655172}</definedName>
    <definedName name="_S_1" localSheetId="2">{0.1;0;0.382758620689655;0;0;0;0.258620689655172;0;0.258620689655172}</definedName>
    <definedName name="_S_1">{0.1;0;0.382758620689655;0;0;0;0.258620689655172;0;0.258620689655172}</definedName>
    <definedName name="_S_B" localSheetId="6">{0.1;0;0.382758620689655;0;0;0;0.258620689655172;0;0.258620689655172}</definedName>
    <definedName name="_S_B" localSheetId="5">{0.1;0;0.382758620689655;0;0;0;0.258620689655172;0;0.258620689655172}</definedName>
    <definedName name="_S_B" localSheetId="2">{0.1;0;0.382758620689655;0;0;0;0.258620689655172;0;0.258620689655172}</definedName>
    <definedName name="_S_B">{0.1;0;0.382758620689655;0;0;0;0.258620689655172;0;0.258620689655172}</definedName>
    <definedName name="_S_Bas" localSheetId="6">{0.1;0;0.382758620689655;0;0;0;0.258620689655172;0;0.258620689655172}</definedName>
    <definedName name="_S_Bas" localSheetId="5">{0.1;0;0.382758620689655;0;0;0;0.258620689655172;0;0.258620689655172}</definedName>
    <definedName name="_S_Bas" localSheetId="2">{0.1;0;0.382758620689655;0;0;0;0.258620689655172;0;0.258620689655172}</definedName>
    <definedName name="_S_Bas">{0.1;0;0.382758620689655;0;0;0;0.258620689655172;0;0.258620689655172}</definedName>
    <definedName name="_S_Base" localSheetId="6">{0.1;0;0.382758620689655;0;0;0;0.258620689655172;0;0.258620689655172}</definedName>
    <definedName name="_S_Base" localSheetId="5">{0.1;0;0.382758620689655;0;0;0;0.258620689655172;0;0.258620689655172}</definedName>
    <definedName name="_S_Base" localSheetId="2">{0.1;0;0.382758620689655;0;0;0;0.258620689655172;0;0.258620689655172}</definedName>
    <definedName name="_S_Base">{0.1;0;0.382758620689655;0;0;0;0.258620689655172;0;0.258620689655172}</definedName>
    <definedName name="_S_Base2" localSheetId="6">{0.1;0;0.382758620689655;0;0;0;0.258620689655172;0;0.258620689655172}</definedName>
    <definedName name="_S_Base2" localSheetId="5">{0.1;0;0.382758620689655;0;0;0;0.258620689655172;0;0.258620689655172}</definedName>
    <definedName name="_S_Base2" localSheetId="2">{0.1;0;0.382758620689655;0;0;0;0.258620689655172;0;0.258620689655172}</definedName>
    <definedName name="_S_Base2">{0.1;0;0.382758620689655;0;0;0;0.258620689655172;0;0.258620689655172}</definedName>
    <definedName name="_S_Base3" localSheetId="6">{0.1;0;0.382758620689655;0;0;0;0.258620689655172;0;0.258620689655172}</definedName>
    <definedName name="_S_Base3" localSheetId="5">{0.1;0;0.382758620689655;0;0;0;0.258620689655172;0;0.258620689655172}</definedName>
    <definedName name="_S_Base3" localSheetId="2">{0.1;0;0.382758620689655;0;0;0;0.258620689655172;0;0.258620689655172}</definedName>
    <definedName name="_S_Base3">{0.1;0;0.382758620689655;0;0;0;0.258620689655172;0;0.258620689655172}</definedName>
    <definedName name="_S_Base4" localSheetId="6">{0.1;0;0.382758620689655;0;0;0;0.258620689655172;0;0.258620689655172}</definedName>
    <definedName name="_S_Base4" localSheetId="5">{0.1;0;0.382758620689655;0;0;0;0.258620689655172;0;0.258620689655172}</definedName>
    <definedName name="_S_Base4" localSheetId="2">{0.1;0;0.382758620689655;0;0;0;0.258620689655172;0;0.258620689655172}</definedName>
    <definedName name="_S_Base4">{0.1;0;0.382758620689655;0;0;0;0.258620689655172;0;0.258620689655172}</definedName>
    <definedName name="_S_Base7" localSheetId="6">{0.1;0;0.382758620689655;0;0;0;0.258620689655172;0;0.258620689655172}</definedName>
    <definedName name="_S_Base7" localSheetId="5">{0.1;0;0.382758620689655;0;0;0;0.258620689655172;0;0.258620689655172}</definedName>
    <definedName name="_S_Base7" localSheetId="2">{0.1;0;0.382758620689655;0;0;0;0.258620689655172;0;0.258620689655172}</definedName>
    <definedName name="_S_Base7">{0.1;0;0.382758620689655;0;0;0;0.258620689655172;0;0.258620689655172}</definedName>
    <definedName name="_S_BOD" localSheetId="6">{0.1;0;0.45;0;0;0;0;0;0.45}</definedName>
    <definedName name="_S_BOD" localSheetId="5">{0.1;0;0.45;0;0;0;0;0;0.45}</definedName>
    <definedName name="_S_BOD" localSheetId="2">{0.1;0;0.45;0;0;0;0;0;0.45}</definedName>
    <definedName name="_S_BOD">{0.1;0;0.45;0;0;0;0;0;0.45}</definedName>
    <definedName name="_S_C" localSheetId="6">{0.1;0;0.382758620689655;0;0;0;0.258620689655172;0;0.258620689655172}</definedName>
    <definedName name="_S_C" localSheetId="5">{0.1;0;0.382758620689655;0;0;0;0.258620689655172;0;0.258620689655172}</definedName>
    <definedName name="_S_C" localSheetId="2">{0.1;0;0.382758620689655;0;0;0;0.258620689655172;0;0.258620689655172}</definedName>
    <definedName name="_S_C">{0.1;0;0.382758620689655;0;0;0;0.258620689655172;0;0.258620689655172}</definedName>
    <definedName name="_S_case" localSheetId="6">{0.1;0;0.45;0;0;0;0;0;0.45}</definedName>
    <definedName name="_S_case" localSheetId="5">{0.1;0;0.45;0;0;0;0;0;0.45}</definedName>
    <definedName name="_S_case" localSheetId="2">{0.1;0;0.45;0;0;0;0;0;0.45}</definedName>
    <definedName name="_S_case">{0.1;0;0.45;0;0;0;0;0;0.45}</definedName>
    <definedName name="_S_D" localSheetId="6">{0.1;0;0.382758620689655;0;0;0;0.258620689655172;0;0.258620689655172}</definedName>
    <definedName name="_S_D" localSheetId="5">{0.1;0;0.382758620689655;0;0;0;0.258620689655172;0;0.258620689655172}</definedName>
    <definedName name="_S_D" localSheetId="2">{0.1;0;0.382758620689655;0;0;0;0.258620689655172;0;0.258620689655172}</definedName>
    <definedName name="_S_D">{0.1;0;0.382758620689655;0;0;0;0.258620689655172;0;0.258620689655172}</definedName>
    <definedName name="_S_New" localSheetId="6">{0.1;0;0.382758620689655;0;0;0;0.258620689655172;0;0.258620689655172}</definedName>
    <definedName name="_S_New" localSheetId="5">{0.1;0;0.382758620689655;0;0;0;0.258620689655172;0;0.258620689655172}</definedName>
    <definedName name="_S_New" localSheetId="2">{0.1;0;0.382758620689655;0;0;0;0.258620689655172;0;0.258620689655172}</definedName>
    <definedName name="_S_New">{0.1;0;0.382758620689655;0;0;0;0.258620689655172;0;0.258620689655172}</definedName>
    <definedName name="_S_new_case" localSheetId="6">{0.1;0;0.45;0;0;0;0;0;0.45}</definedName>
    <definedName name="_S_new_case" localSheetId="5">{0.1;0;0.45;0;0;0;0;0;0.45}</definedName>
    <definedName name="_S_new_case" localSheetId="2">{0.1;0;0.45;0;0;0;0;0;0.45}</definedName>
    <definedName name="_S_new_case">{0.1;0;0.45;0;0;0;0;0;0.45}</definedName>
    <definedName name="_S_new_case2" localSheetId="6">{0.1;0;0.45;0;0;0;0;0;0.45}</definedName>
    <definedName name="_S_new_case2" localSheetId="5">{0.1;0;0.45;0;0;0;0;0;0.45}</definedName>
    <definedName name="_S_new_case2" localSheetId="2">{0.1;0;0.45;0;0;0;0;0;0.45}</definedName>
    <definedName name="_S_new_case2">{0.1;0;0.45;0;0;0;0;0;0.45}</definedName>
    <definedName name="_S_old_case" localSheetId="6">{0.1;0;0.45;0;0;0;0;0;0.45}</definedName>
    <definedName name="_S_old_case" localSheetId="5">{0.1;0;0.45;0;0;0;0;0;0.45}</definedName>
    <definedName name="_S_old_case" localSheetId="2">{0.1;0;0.45;0;0;0;0;0;0.45}</definedName>
    <definedName name="_S_old_case">{0.1;0;0.45;0;0;0;0;0;0.45}</definedName>
    <definedName name="_S_Tony" localSheetId="6">{0.1;0;0.382758620689655;0;0;0;0.258620689655172;0;0.258620689655172}</definedName>
    <definedName name="_S_Tony" localSheetId="5">{0.1;0;0.382758620689655;0;0;0;0.258620689655172;0;0.258620689655172}</definedName>
    <definedName name="_S_Tony" localSheetId="2">{0.1;0;0.382758620689655;0;0;0;0.258620689655172;0;0.258620689655172}</definedName>
    <definedName name="_S_Tony">{0.1;0;0.382758620689655;0;0;0;0.258620689655172;0;0.258620689655172}</definedName>
    <definedName name="_S_Trend" localSheetId="6">{0.1;0;0.382758620689655;0;0;0;0.258620689655172;0;0.258620689655172}</definedName>
    <definedName name="_S_Trend" localSheetId="5">{0.1;0;0.382758620689655;0;0;0;0.258620689655172;0;0.258620689655172}</definedName>
    <definedName name="_S_Trend" localSheetId="2">{0.1;0;0.382758620689655;0;0;0;0.258620689655172;0;0.258620689655172}</definedName>
    <definedName name="_S_Trend">{0.1;0;0.382758620689655;0;0;0;0.258620689655172;0;0.258620689655172}</definedName>
    <definedName name="_sac2" localSheetId="6">'[20]Unidades SAC-REVENDA'!$A$5:$A$6</definedName>
    <definedName name="_sac2">#REF!</definedName>
    <definedName name="_SALVADIS">#REF!</definedName>
    <definedName name="_SALVARED">#REF!</definedName>
    <definedName name="_SAR2" localSheetId="6">[42]LTD!#REF!</definedName>
    <definedName name="_SAR2">#REF!</definedName>
    <definedName name="_sar21" localSheetId="6">[42]LTD!#REF!</definedName>
    <definedName name="_sar21">#REF!</definedName>
    <definedName name="_SAR3" localSheetId="6">[42]GPS!#REF!</definedName>
    <definedName name="_SAR3">#REF!</definedName>
    <definedName name="_sar4" localSheetId="6">[42]LTD!#REF!</definedName>
    <definedName name="_sar4">#REF!</definedName>
    <definedName name="_SBaseRef" localSheetId="6">[43]LDE!#REF!</definedName>
    <definedName name="_SBaseRef">#REF!</definedName>
    <definedName name="_SC1">#REF!</definedName>
    <definedName name="_SCH2">#REF!</definedName>
    <definedName name="_sdf2" localSheetId="6" hidden="1">{#N/A,#N/A,FALSE,"Calc";#N/A,#N/A,FALSE,"Sensitivity";#N/A,#N/A,FALSE,"LT Earn.Dil.";#N/A,#N/A,FALSE,"Dil. AVP"}</definedName>
    <definedName name="_sdf2" localSheetId="5" hidden="1">{#N/A,#N/A,FALSE,"Calc";#N/A,#N/A,FALSE,"Sensitivity";#N/A,#N/A,FALSE,"LT Earn.Dil.";#N/A,#N/A,FALSE,"Dil. AVP"}</definedName>
    <definedName name="_sdf2" localSheetId="2" hidden="1">{#N/A,#N/A,FALSE,"Calc";#N/A,#N/A,FALSE,"Sensitivity";#N/A,#N/A,FALSE,"LT Earn.Dil.";#N/A,#N/A,FALSE,"Dil. AVP"}</definedName>
    <definedName name="_sdf2" hidden="1">{#N/A,#N/A,FALSE,"Calc";#N/A,#N/A,FALSE,"Sensitivity";#N/A,#N/A,FALSE,"LT Earn.Dil.";#N/A,#N/A,FALSE,"Dil. AVP"}</definedName>
    <definedName name="_sem1">#REF!</definedName>
    <definedName name="_set2001" localSheetId="6">[21]Interface!$C$6:$L$38</definedName>
    <definedName name="_set2001">#REF!</definedName>
    <definedName name="_SO10" localSheetId="6">[44]Income!#REF!</definedName>
    <definedName name="_SO10">#REF!</definedName>
    <definedName name="_SO6" localSheetId="6">[44]Income!#REF!</definedName>
    <definedName name="_SO6">#REF!</definedName>
    <definedName name="_SO7" localSheetId="6">[44]Income!#REF!</definedName>
    <definedName name="_SO7">#REF!</definedName>
    <definedName name="_SO8" localSheetId="6">[44]Income!#REF!</definedName>
    <definedName name="_SO8">#REF!</definedName>
    <definedName name="_SO9" localSheetId="6">[44]Income!#REF!</definedName>
    <definedName name="_SO9">#REF!</definedName>
    <definedName name="_Sort" localSheetId="6" hidden="1">'[40]dep pre'!#REF!</definedName>
    <definedName name="_Sort" localSheetId="5" hidden="1">'[40]dep pre'!#REF!</definedName>
    <definedName name="_Sort" hidden="1">#REF!</definedName>
    <definedName name="_tab1" localSheetId="6">[23]EQR!#REF!</definedName>
    <definedName name="_tab1">#REF!</definedName>
    <definedName name="_TAB10">#N/A</definedName>
    <definedName name="_TAB11">#N/A</definedName>
    <definedName name="_TAB12">#N/A</definedName>
    <definedName name="_TAB13">#N/A</definedName>
    <definedName name="_TAB15">#N/A</definedName>
    <definedName name="_TAB17">#N/A</definedName>
    <definedName name="_TAB18">#N/A</definedName>
    <definedName name="_TAB19">#N/A</definedName>
    <definedName name="_TAB2">#REF!</definedName>
    <definedName name="_TAB20">#N/A</definedName>
    <definedName name="_TAB21">#N/A</definedName>
    <definedName name="_TAB22">#N/A</definedName>
    <definedName name="_TAB23">#N/A</definedName>
    <definedName name="_TAB24">#N/A</definedName>
    <definedName name="_TAB25">#N/A</definedName>
    <definedName name="_TAB26">#N/A</definedName>
    <definedName name="_TAB27">#N/A</definedName>
    <definedName name="_tab3" localSheetId="6">'[24]2004'!#REF!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k2" localSheetId="6" hidden="1">{#N/A,#N/A,FALSE,"지침";#N/A,#N/A,FALSE,"환경분석";#N/A,#N/A,FALSE,"Sheet16"}</definedName>
    <definedName name="_tk2" localSheetId="5" hidden="1">{#N/A,#N/A,FALSE,"지침";#N/A,#N/A,FALSE,"환경분석";#N/A,#N/A,FALSE,"Sheet16"}</definedName>
    <definedName name="_tk2" localSheetId="2" hidden="1">{#N/A,#N/A,FALSE,"지침";#N/A,#N/A,FALSE,"환경분석";#N/A,#N/A,FALSE,"Sheet16"}</definedName>
    <definedName name="_tk2" hidden="1">{#N/A,#N/A,FALSE,"지침";#N/A,#N/A,FALSE,"환경분석";#N/A,#N/A,FALSE,"Sheet16"}</definedName>
    <definedName name="_TP1" localSheetId="6">[45]CAD!$D:$D</definedName>
    <definedName name="_TP1">#REF!</definedName>
    <definedName name="_TP2" localSheetId="6">[45]CAD!$E:$E</definedName>
    <definedName name="_TP2">#REF!</definedName>
    <definedName name="_TP3" localSheetId="6">[45]CAD!$F:$F</definedName>
    <definedName name="_TP3">#REF!</definedName>
    <definedName name="_TP4" localSheetId="6">[45]CAD!$G:$G</definedName>
    <definedName name="_TP4">#REF!</definedName>
    <definedName name="_TP5" localSheetId="6">[45]CAD!$H:$H</definedName>
    <definedName name="_TP5">#REF!</definedName>
    <definedName name="_uc2">#REF!</definedName>
    <definedName name="_US2">#REF!</definedName>
    <definedName name="_US3">#REF!</definedName>
    <definedName name="_US4" localSheetId="6">[46]DCF!#REF!</definedName>
    <definedName name="_US4">#REF!</definedName>
    <definedName name="_w">#REF!</definedName>
    <definedName name="_w2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w2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w2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w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_W2010" localSheetId="6" hidden="1">{"'Farol'!$A$1:$AC$49"}</definedName>
    <definedName name="_W2010" localSheetId="5" hidden="1">{"'Farol'!$A$1:$AC$49"}</definedName>
    <definedName name="_W2010" localSheetId="2" hidden="1">{"'Farol'!$A$1:$AC$49"}</definedName>
    <definedName name="_W2010" hidden="1">{"'Farol'!$A$1:$AC$49"}</definedName>
    <definedName name="_wrn2" localSheetId="6" hidden="1">{#N/A,#N/A,FALSE,"Calc";#N/A,#N/A,FALSE,"Sensitivity";#N/A,#N/A,FALSE,"LT Earn.Dil.";#N/A,#N/A,FALSE,"Dil. AVP"}</definedName>
    <definedName name="_wrn2" localSheetId="5" hidden="1">{#N/A,#N/A,FALSE,"Calc";#N/A,#N/A,FALSE,"Sensitivity";#N/A,#N/A,FALSE,"LT Earn.Dil.";#N/A,#N/A,FALSE,"Dil. AVP"}</definedName>
    <definedName name="_wrn2" localSheetId="2" hidden="1">{#N/A,#N/A,FALSE,"Calc";#N/A,#N/A,FALSE,"Sensitivity";#N/A,#N/A,FALSE,"LT Earn.Dil.";#N/A,#N/A,FALSE,"Dil. AVP"}</definedName>
    <definedName name="_wrn2" hidden="1">{#N/A,#N/A,FALSE,"Calc";#N/A,#N/A,FALSE,"Sensitivity";#N/A,#N/A,FALSE,"LT Earn.Dil.";#N/A,#N/A,FALSE,"Dil. AVP"}</definedName>
    <definedName name="_Zcostdebt" localSheetId="6">{0;0;0;0;1;#N/A;0.55;0.2;0.6;0.55;2;TRUE;FALSE;FALSE;FALSE;FALSE;#N/A;1;100;#N/A;#N/A;"&amp;R&amp;""Times New Roman,Italic""&amp;11Confidential";"&amp;L&amp;""Kennerly,Roman""&amp;11LEHMAN BROTHERS"}</definedName>
    <definedName name="_Zcostdebt" localSheetId="5">{0;0;0;0;1;#N/A;0.55;0.2;0.6;0.55;2;TRUE;FALSE;FALSE;FALSE;FALSE;#N/A;1;100;#N/A;#N/A;"&amp;R&amp;""Times New Roman,Italic""&amp;11Confidential";"&amp;L&amp;""Kennerly,Roman""&amp;11LEHMAN BROTHERS"}</definedName>
    <definedName name="_Zcostdebt" localSheetId="2">{0;0;0;0;1;#N/A;0.55;0.2;0.6;0.55;2;TRUE;FALSE;FALSE;FALSE;FALSE;#N/A;1;100;#N/A;#N/A;"&amp;R&amp;""Times New Roman,Italic""&amp;11Confidential";"&amp;L&amp;""Kennerly,Roman""&amp;11LEHMAN BROTHERS"}</definedName>
    <definedName name="_Zcostdebt">{0;0;0;0;1;#N/A;0.55;0.2;0.6;0.55;2;TRUE;FALSE;FALSE;FALSE;FALSE;#N/A;1;100;#N/A;#N/A;"&amp;R&amp;""Times New Roman,Italic""&amp;11Confidential";"&amp;L&amp;""Kennerly,Roman""&amp;11LEHMAN BROTHERS"}</definedName>
    <definedName name="_ZData1" localSheetId="6">{0;0;0;0;1;#N/A;0.4;0.15;0.25;0.15;2;FALSE;FALSE;FALSE;FALSE;FALSE;#N/A;1;79;#N/A;#N/A;"&amp;R&amp;""Times New Roman,Italic""&amp;11Confidential";"&amp;L&amp;""Kennerly,Roman""&amp;11LEHMAN BROTHERS"}</definedName>
    <definedName name="_ZData1" localSheetId="5">{0;0;0;0;1;#N/A;0.4;0.15;0.25;0.15;2;FALSE;FALSE;FALSE;FALSE;FALSE;#N/A;1;79;#N/A;#N/A;"&amp;R&amp;""Times New Roman,Italic""&amp;11Confidential";"&amp;L&amp;""Kennerly,Roman""&amp;11LEHMAN BROTHERS"}</definedName>
    <definedName name="_ZData1" localSheetId="2">{0;0;0;0;1;#N/A;0.4;0.15;0.25;0.15;2;FALSE;FALSE;FALSE;FALSE;FALSE;#N/A;1;79;#N/A;#N/A;"&amp;R&amp;""Times New Roman,Italic""&amp;11Confidential";"&amp;L&amp;""Kennerly,Roman""&amp;11LEHMAN BROTHERS"}</definedName>
    <definedName name="_ZData1">{0;0;0;0;1;#N/A;0.4;0.15;0.25;0.15;2;FALSE;FALSE;FALSE;FALSE;FALSE;#N/A;1;79;#N/A;#N/A;"&amp;R&amp;""Times New Roman,Italic""&amp;11Confidential";"&amp;L&amp;""Kennerly,Roman""&amp;11LEHMAN BROTHERS"}</definedName>
    <definedName name="_Zdilution" localSheetId="6">{0;0;0;0;1;#N/A;0.55;0.2;0.6;0.55;2;FALSE;FALSE;FALSE;FALSE;FALSE;#N/A;1;100;#N/A;#N/A;"&amp;R&amp;""Times New Roman,Italic""&amp;11Confidential";"&amp;L&amp;""Kennerly,Roman""&amp;11LEHMAN BROTHERS"}</definedName>
    <definedName name="_Zdilution" localSheetId="5">{0;0;0;0;1;#N/A;0.55;0.2;0.6;0.55;2;FALSE;FALSE;FALSE;FALSE;FALSE;#N/A;1;100;#N/A;#N/A;"&amp;R&amp;""Times New Roman,Italic""&amp;11Confidential";"&amp;L&amp;""Kennerly,Roman""&amp;11LEHMAN BROTHERS"}</definedName>
    <definedName name="_Zdilution" localSheetId="2">{0;0;0;0;1;#N/A;0.55;0.2;0.6;0.55;2;FALSE;FALSE;FALSE;FALSE;FALSE;#N/A;1;100;#N/A;#N/A;"&amp;R&amp;""Times New Roman,Italic""&amp;11Confidential";"&amp;L&amp;""Kennerly,Roman""&amp;11LEHMAN BROTHERS"}</definedName>
    <definedName name="_Zdilution">{0;0;0;0;1;#N/A;0.55;0.2;0.6;0.55;2;FALSE;FALSE;FALSE;FALSE;FALSE;#N/A;1;100;#N/A;#N/A;"&amp;R&amp;""Times New Roman,Italic""&amp;11Confidential";"&amp;L&amp;""Kennerly,Roman""&amp;11LEHMAN BROTHERS"}</definedName>
    <definedName name="_Zdilution2" localSheetId="6">{0;0;0;0;1;#N/A;0.55;0.2;0.6;0.55;2;FALSE;FALSE;FALSE;FALSE;FALSE;#N/A;1;100;#N/A;#N/A;"&amp;R&amp;""Times New Roman,Italic""&amp;11Confidential";"&amp;L&amp;""Kennerly,Roman""&amp;11LEHMAN BROTHERS"}</definedName>
    <definedName name="_Zdilution2" localSheetId="5">{0;0;0;0;1;#N/A;0.55;0.2;0.6;0.55;2;FALSE;FALSE;FALSE;FALSE;FALSE;#N/A;1;100;#N/A;#N/A;"&amp;R&amp;""Times New Roman,Italic""&amp;11Confidential";"&amp;L&amp;""Kennerly,Roman""&amp;11LEHMAN BROTHERS"}</definedName>
    <definedName name="_Zdilution2" localSheetId="2">{0;0;0;0;1;#N/A;0.55;0.2;0.6;0.55;2;FALSE;FALSE;FALSE;FALSE;FALSE;#N/A;1;100;#N/A;#N/A;"&amp;R&amp;""Times New Roman,Italic""&amp;11Confidential";"&amp;L&amp;""Kennerly,Roman""&amp;11LEHMAN BROTHERS"}</definedName>
    <definedName name="_Zdilution2">{0;0;0;0;1;#N/A;0.55;0.2;0.6;0.55;2;FALSE;FALSE;FALSE;FALSE;FALSE;#N/A;1;100;#N/A;#N/A;"&amp;R&amp;""Times New Roman,Italic""&amp;11Confidential";"&amp;L&amp;""Kennerly,Roman""&amp;11LEHMAN BROTHERS"}</definedName>
    <definedName name="_ZMrktg_Syn_Agrevo" localSheetId="6">{0;0;0;0;1;#N/A;0.75;0.75;0.58;0.92;2;FALSE;FALSE;FALSE;FALSE;FALSE;#N/A;1;100;#N/A;#N/A;"";"&amp;L&amp;""Arial,Italic""&amp;8&amp;F Page &amp;P of &amp;N &amp;D &amp;T "}</definedName>
    <definedName name="_ZMrktg_Syn_Agrevo" localSheetId="5">{0;0;0;0;1;#N/A;0.75;0.75;0.58;0.92;2;FALSE;FALSE;FALSE;FALSE;FALSE;#N/A;1;100;#N/A;#N/A;"";"&amp;L&amp;""Arial,Italic""&amp;8&amp;F Page &amp;P of &amp;N &amp;D &amp;T "}</definedName>
    <definedName name="_ZMrktg_Syn_Agrevo" localSheetId="2">{0;0;0;0;1;#N/A;0.75;0.75;0.58;0.92;2;FALSE;FALSE;FALSE;FALSE;FALSE;#N/A;1;100;#N/A;#N/A;"";"&amp;L&amp;""Arial,Italic""&amp;8&amp;F Page &amp;P of &amp;N &amp;D &amp;T "}</definedName>
    <definedName name="_ZMrktg_Syn_Agrevo">{0;0;0;0;1;#N/A;0.75;0.75;0.58;0.92;2;FALSE;FALSE;FALSE;FALSE;FALSE;#N/A;1;100;#N/A;#N/A;"";"&amp;L&amp;""Arial,Italic""&amp;8&amp;F Page &amp;P of &amp;N &amp;D &amp;T "}</definedName>
    <definedName name="_ZMrktg_Syn_Bway" localSheetId="6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5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ultiple" localSheetId="6">{0;0;0;0;1;#N/A;0.15;0.15;0.35;0.2;2;FALSE;FALSE;FALSE;FALSE;FALSE;#N/A;1;78;#N/A;#N/A;"&amp;R&amp;""Times New Roman,Italic""&amp;11Confidential";"&amp;L&amp;""Kennerly,Roman""&amp;11LEHMAN BROTHERS"}</definedName>
    <definedName name="_ZMultiple" localSheetId="5">{0;0;0;0;1;#N/A;0.15;0.15;0.35;0.2;2;FALSE;FALSE;FALSE;FALSE;FALSE;#N/A;1;78;#N/A;#N/A;"&amp;R&amp;""Times New Roman,Italic""&amp;11Confidential";"&amp;L&amp;""Kennerly,Roman""&amp;11LEHMAN BROTHERS"}</definedName>
    <definedName name="_ZMultiple" localSheetId="2">{0;0;0;0;1;#N/A;0.15;0.15;0.35;0.2;2;FALSE;FALSE;FALSE;FALSE;FALSE;#N/A;1;78;#N/A;#N/A;"&amp;R&amp;""Times New Roman,Italic""&amp;11Confidential";"&amp;L&amp;""Kennerly,Roman""&amp;11LEHMAN BROTHERS"}</definedName>
    <definedName name="_ZMultiple">{0;0;0;0;1;#N/A;0.15;0.15;0.35;0.2;2;FALSE;FALSE;FALSE;FALSE;FALSE;#N/A;1;78;#N/A;#N/A;"&amp;R&amp;""Times New Roman,Italic""&amp;11Confidential";"&amp;L&amp;""Kennerly,Roman""&amp;11LEHMAN BROTHERS"}</definedName>
    <definedName name="_ZNotes" localSheetId="6">{0;0;0;0;1;#N/A;0.2;0.2;0.4;0.3;2;FALSE;FALSE;FALSE;FALSE;FALSE;#N/A;1;#N/A;1;1;"&amp;R&amp;""Times New Roman,Italic""&amp;11Confidential";"&amp;L&amp;""Kennerly,Roman""&amp;11LEHMAN BROTHERS"}</definedName>
    <definedName name="_ZNotes" localSheetId="5">{0;0;0;0;1;#N/A;0.2;0.2;0.4;0.3;2;FALSE;FALSE;FALSE;FALSE;FALSE;#N/A;1;#N/A;1;1;"&amp;R&amp;""Times New Roman,Italic""&amp;11Confidential";"&amp;L&amp;""Kennerly,Roman""&amp;11LEHMAN BROTHERS"}</definedName>
    <definedName name="_ZNotes" localSheetId="2">{0;0;0;0;1;#N/A;0.2;0.2;0.4;0.3;2;FALSE;FALSE;FALSE;FALSE;FALSE;#N/A;1;#N/A;1;1;"&amp;R&amp;""Times New Roman,Italic""&amp;11Confidential";"&amp;L&amp;""Kennerly,Roman""&amp;11LEHMAN BROTHERS"}</definedName>
    <definedName name="_ZNotes">{0;0;0;0;1;#N/A;0.2;0.2;0.4;0.3;2;FALSE;FALSE;FALSE;FALSE;FALSE;#N/A;1;#N/A;1;1;"&amp;R&amp;""Times New Roman,Italic""&amp;11Confidential";"&amp;L&amp;""Kennerly,Roman""&amp;11LEHMAN BROTHERS"}</definedName>
    <definedName name="_ZVal_Summ" localSheetId="6">{0;0;0;0;1;#N/A;0.354330708661417;0.354330708661417;0.590551181102362;0.590551181102362;2;TRUE;FALSE;FALSE;FALSE;FALSE;#N/A;1;#N/A;1;1;"";""}</definedName>
    <definedName name="_ZVal_Summ" localSheetId="5">{0;0;0;0;1;#N/A;0.354330708661417;0.354330708661417;0.590551181102362;0.590551181102362;2;TRUE;FALSE;FALSE;FALSE;FALSE;#N/A;1;#N/A;1;1;"";""}</definedName>
    <definedName name="_ZVal_Summ" localSheetId="2">{0;0;0;0;1;#N/A;0.354330708661417;0.354330708661417;0.590551181102362;0.590551181102362;2;TRUE;FALSE;FALSE;FALSE;FALSE;#N/A;1;#N/A;1;1;"";""}</definedName>
    <definedName name="_ZVal_Summ">{0;0;0;0;1;#N/A;0.354330708661417;0.354330708661417;0.590551181102362;0.590551181102362;2;TRUE;FALSE;FALSE;FALSE;FALSE;#N/A;1;#N/A;1;1;"";""}</definedName>
    <definedName name="a" localSheetId="6" hidden="1">{#N/A,#N/A,FALSE,"ROTINA";#N/A,#N/A,FALSE,"ITENS";#N/A,#N/A,FALSE,"ACOMP"}</definedName>
    <definedName name="a" localSheetId="5" hidden="1">{#N/A,#N/A,FALSE,"ROTINA";#N/A,#N/A,FALSE,"ITENS";#N/A,#N/A,FALSE,"ACOMP"}</definedName>
    <definedName name="A">#REF!</definedName>
    <definedName name="A.???" localSheetId="6" hidden="1">{"det (May)",#N/A,FALSE,"June";"sum (MAY YTD)",#N/A,FALSE,"June YTD"}</definedName>
    <definedName name="A.???" localSheetId="5" hidden="1">{"det (May)",#N/A,FALSE,"June";"sum (MAY YTD)",#N/A,FALSE,"June YTD"}</definedName>
    <definedName name="A.???" localSheetId="2" hidden="1">{"det (May)",#N/A,FALSE,"June";"sum (MAY YTD)",#N/A,FALSE,"June YTD"}</definedName>
    <definedName name="A.???" hidden="1">{"det (May)",#N/A,FALSE,"June";"sum (MAY YTD)",#N/A,FALSE,"June YTD"}</definedName>
    <definedName name="A._SILVEIRA" localSheetId="6">[47]Industria!#REF!</definedName>
    <definedName name="A._SILVEIRA">#REF!</definedName>
    <definedName name="A.Ⅱ.i2" localSheetId="6" hidden="1">{"det (May)",#N/A,FALSE,"June";"sum (MAY YTD)",#N/A,FALSE,"June YTD"}</definedName>
    <definedName name="A.Ⅱ.i2" localSheetId="5" hidden="1">{"det (May)",#N/A,FALSE,"June";"sum (MAY YTD)",#N/A,FALSE,"June YTD"}</definedName>
    <definedName name="A.Ⅱ.i2" localSheetId="2" hidden="1">{"det (May)",#N/A,FALSE,"June";"sum (MAY YTD)",#N/A,FALSE,"June YTD"}</definedName>
    <definedName name="A.Ⅱ.i2" hidden="1">{"det (May)",#N/A,FALSE,"June";"sum (MAY YTD)",#N/A,FALSE,"June YTD"}</definedName>
    <definedName name="A.I.2" localSheetId="6" hidden="1">{"det (May)",#N/A,FALSE,"June";"sum (MAY YTD)",#N/A,FALSE,"June YTD"}</definedName>
    <definedName name="A.I.2" localSheetId="5" hidden="1">{"det (May)",#N/A,FALSE,"June";"sum (MAY YTD)",#N/A,FALSE,"June YTD"}</definedName>
    <definedName name="A.I.2" localSheetId="2" hidden="1">{"det (May)",#N/A,FALSE,"June";"sum (MAY YTD)",#N/A,FALSE,"June YTD"}</definedName>
    <definedName name="A.I.2" hidden="1">{"det (May)",#N/A,FALSE,"June";"sum (MAY YTD)",#N/A,FALSE,"June YTD"}</definedName>
    <definedName name="A.I.AA" localSheetId="6" hidden="1">{"det (May)",#N/A,FALSE,"June";"sum (MAY YTD)",#N/A,FALSE,"June YTD"}</definedName>
    <definedName name="A.I.AA" localSheetId="5" hidden="1">{"det (May)",#N/A,FALSE,"June";"sum (MAY YTD)",#N/A,FALSE,"June YTD"}</definedName>
    <definedName name="A.I.AA" localSheetId="2" hidden="1">{"det (May)",#N/A,FALSE,"June";"sum (MAY YTD)",#N/A,FALSE,"June YTD"}</definedName>
    <definedName name="A.I.AA" hidden="1">{"det (May)",#N/A,FALSE,"June";"sum (MAY YTD)",#N/A,FALSE,"June YTD"}</definedName>
    <definedName name="a_123_error_3" localSheetId="6">'[48]Summary R$'!#REF!</definedName>
    <definedName name="a_123_error_3">#REF!</definedName>
    <definedName name="A_IMPRESIÓN_IM" localSheetId="6">[49]Vieja!$R$1:$AF$360</definedName>
    <definedName name="A_IMPRESIÓN_IM" localSheetId="5">[49]Vieja!$R$1:$AF$360</definedName>
    <definedName name="A_impresión_IM">#REF!</definedName>
    <definedName name="A_P">#REF!</definedName>
    <definedName name="A_PJE">#REF!</definedName>
    <definedName name="A_Prev" localSheetId="6">'[50]A-Prev'!$A$51:$O$90</definedName>
    <definedName name="A_Prev">#REF!</definedName>
    <definedName name="A_Price" localSheetId="6">[51]ModAssump!$J$12</definedName>
    <definedName name="A_Price">#REF!</definedName>
    <definedName name="A_SPM" localSheetId="6">'[50]A-SPM'!$A$51:$O$90</definedName>
    <definedName name="A_SPM">#REF!</definedName>
    <definedName name="a_z_error_3" localSheetId="6">'[48]Summary R$'!#REF!</definedName>
    <definedName name="a_z_error_3">#REF!</definedName>
    <definedName name="aa" localSheetId="6" hidden="1">{"det (May)",#N/A,FALSE,"June";"sum (MAY YTD)",#N/A,FALSE,"June YTD"}</definedName>
    <definedName name="aa" localSheetId="5" hidden="1">{"det (May)",#N/A,FALSE,"June";"sum (MAY YTD)",#N/A,FALSE,"June YTD"}</definedName>
    <definedName name="AA">#REF!</definedName>
    <definedName name="ÀA">#REF!</definedName>
    <definedName name="AAA" localSheetId="6">'[52]600ML'!#REF!</definedName>
    <definedName name="AAA" localSheetId="5">'[52]600ML'!#REF!</definedName>
    <definedName name="AAA">#REF!</definedName>
    <definedName name="aaaa" localSheetId="6" hidden="1">{"det (May)",#N/A,FALSE,"June";"sum (MAY YTD)",#N/A,FALSE,"June YTD"}</definedName>
    <definedName name="aaaa" localSheetId="5" hidden="1">{"det (May)",#N/A,FALSE,"June";"sum (MAY YTD)",#N/A,FALSE,"June YTD"}</definedName>
    <definedName name="aaaa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aa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aaa" localSheetId="6" hidden="1">{"det (May)",#N/A,FALSE,"June";"sum (MAY YTD)",#N/A,FALSE,"June YTD"}</definedName>
    <definedName name="aaaaa" localSheetId="5" hidden="1">{"det (May)",#N/A,FALSE,"June";"sum (MAY YTD)",#N/A,FALSE,"June YTD"}</definedName>
    <definedName name="AAAAA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AAA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AAAA" localSheetId="6" hidden="1">{#N/A,#N/A,FALSE,"FIN AÑO"}</definedName>
    <definedName name="AAAAAA" localSheetId="5" hidden="1">{#N/A,#N/A,FALSE,"FIN AÑO"}</definedName>
    <definedName name="AAAAAA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AAAA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aaaaa" localSheetId="6" hidden="1">{"det (May)",#N/A,FALSE,"June";"sum (MAY YTD)",#N/A,FALSE,"June YTD"}</definedName>
    <definedName name="aaaaaaa" localSheetId="5" hidden="1">{"det (May)",#N/A,FALSE,"June";"sum (MAY YTD)",#N/A,FALSE,"June YTD"}</definedName>
    <definedName name="aaaaaaa" localSheetId="2" hidden="1">{"det (May)",#N/A,FALSE,"June";"sum (MAY YTD)",#N/A,FALSE,"June YTD"}</definedName>
    <definedName name="aaaaaaa" hidden="1">{"det (May)",#N/A,FALSE,"June";"sum (MAY YTD)",#N/A,FALSE,"June YTD"}</definedName>
    <definedName name="AAAAAAAAAA" localSheetId="6" hidden="1">{"prem1",#N/A,FALSE,"Consolidado";"pl_us",#N/A,FALSE,"Consolidado";"pl_hl",#N/A,FALSE,"Consolidado";"bs",#N/A,FALSE,"Consolidado";"cf",#N/A,FALSE,"Consolidado"}</definedName>
    <definedName name="AAAAAAAAAA" localSheetId="5" hidden="1">{"prem1",#N/A,FALSE,"Consolidado";"pl_us",#N/A,FALSE,"Consolidado";"pl_hl",#N/A,FALSE,"Consolidado";"bs",#N/A,FALSE,"Consolidado";"cf",#N/A,FALSE,"Consolidado"}</definedName>
    <definedName name="AAAAAAAAAA" localSheetId="2" hidden="1">{"prem1",#N/A,FALSE,"Consolidado";"pl_us",#N/A,FALSE,"Consolidado";"pl_hl",#N/A,FALSE,"Consolidado";"bs",#N/A,FALSE,"Consolidado";"cf",#N/A,FALSE,"Consolidado"}</definedName>
    <definedName name="AAAAAAAAAA" hidden="1">{"prem1",#N/A,FALSE,"Consolidado";"pl_us",#N/A,FALSE,"Consolidado";"pl_hl",#N/A,FALSE,"Consolidado";"bs",#N/A,FALSE,"Consolidado";"cf",#N/A,FALSE,"Consolidado"}</definedName>
    <definedName name="AAAAAAAAAAAA" localSheetId="2" hidden="1">{"RA_1",#N/A,FALSE,"RF Att";"RA_2",#N/A,FALSE,"RF Att";"RA_2.1",#N/A,FALSE,"RF Att"}</definedName>
    <definedName name="AAAAAAAAAAAA" hidden="1">{"RA_1",#N/A,FALSE,"RF Att";"RA_2",#N/A,FALSE,"RF Att";"RA_2.1",#N/A,FALSE,"RF Att"}</definedName>
    <definedName name="aaaaaaaaaaaaaaaaaaaaaaaaaaaaaaaaaaaaaaaaaaa" localSheetId="2" hidden="1">{"'CONSOLIDADO'!$B$10:$R$57"}</definedName>
    <definedName name="aaaaaaaaaaaaaaaaaaaaaaaaaaaaaaaaaaaaaaaaaaa" hidden="1">{"'CONSOLIDADO'!$B$10:$R$57"}</definedName>
    <definedName name="aaaf">#REF!</definedName>
    <definedName name="AAD">#REF!</definedName>
    <definedName name="AADADADA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DADADA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AADAFDSA" localSheetId="2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AADAFDSA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AADisc">OFFSET(#REF!,0,1,1,COUNT(#REF!))</definedName>
    <definedName name="AADuty">OFFSET(#REF!,0,1,1,COUNT(#REF!))</definedName>
    <definedName name="aafafa" localSheetId="6" hidden="1">{#N/A,#N/A,FALSE,"FIN AÑO"}</definedName>
    <definedName name="aafafa" localSheetId="5" hidden="1">{#N/A,#N/A,FALSE,"FIN AÑO"}</definedName>
    <definedName name="aafafa" localSheetId="2" hidden="1">{#N/A,#N/A,FALSE,"FIN AÑO"}</definedName>
    <definedName name="aafafa" hidden="1">{#N/A,#N/A,FALSE,"FIN AÑO"}</definedName>
    <definedName name="AAGT">OFFSET(#REF!,0,1,1,COUNT(#REF!))</definedName>
    <definedName name="aald" localSheetId="6" hidden="1">{#N/A,#N/A,FALSE,"Hoja1";#N/A,#N/A,FALSE,"Hoja2"}</definedName>
    <definedName name="aald" localSheetId="5" hidden="1">{#N/A,#N/A,FALSE,"Hoja1";#N/A,#N/A,FALSE,"Hoja2"}</definedName>
    <definedName name="aald" localSheetId="2" hidden="1">{#N/A,#N/A,FALSE,"Hoja1";#N/A,#N/A,FALSE,"Hoja2"}</definedName>
    <definedName name="aald" hidden="1">{#N/A,#N/A,FALSE,"Hoja1";#N/A,#N/A,FALSE,"Hoja2"}</definedName>
    <definedName name="AAMACO">OFFSET(#REF!,0,1,1,COUNT(#REF!))</definedName>
    <definedName name="aas" localSheetId="2" hidden="1">{"MA_1",#N/A,FALSE,"Mgt Att";"MA_2",#N/A,FALSE,"Mgt Att"}</definedName>
    <definedName name="aas" hidden="1">{"MA_1",#N/A,FALSE,"Mgt Att";"MA_2",#N/A,FALSE,"Mgt Att"}</definedName>
    <definedName name="aasaqqqqqq" localSheetId="2" hidden="1">{#N/A,#N/A,FALSE,"Resultado x Rev"}</definedName>
    <definedName name="aasaqqqqqq" hidden="1">{#N/A,#N/A,FALSE,"Resultado x Rev"}</definedName>
    <definedName name="AAVIC">OFFSET(#REF!,0,1,1,COUNT(#REF!))</definedName>
    <definedName name="AAVLC">OFFSET(#REF!,0,1,1,COUNT(#REF!))</definedName>
    <definedName name="ab" localSheetId="6" hidden="1">{"'cua 42'!$A$1:$O$40"}</definedName>
    <definedName name="ab" localSheetId="5" hidden="1">{"'cua 42'!$A$1:$O$40"}</definedName>
    <definedName name="ab" localSheetId="2" hidden="1">{"'cua 42'!$A$1:$O$40"}</definedName>
    <definedName name="ab" hidden="1">{"'cua 42'!$A$1:$O$40"}</definedName>
    <definedName name="abc" localSheetId="6" hidden="1">{"det (May)",#N/A,FALSE,"June";"sum (MAY YTD)",#N/A,FALSE,"June YTD"}</definedName>
    <definedName name="abc" localSheetId="5" hidden="1">{"det (May)",#N/A,FALSE,"June";"sum (MAY YTD)",#N/A,FALSE,"June YTD"}</definedName>
    <definedName name="ABC" localSheetId="2" hidden="1">{#N/A,#N/A,FALSE,"Análise";#N/A,#N/A,FALSE,"Análise"}</definedName>
    <definedName name="ABC" hidden="1">{#N/A,#N/A,FALSE,"Análise";#N/A,#N/A,FALSE,"Análise"}</definedName>
    <definedName name="ABC_EMP">#REF!</definedName>
    <definedName name="ABC_EMP2">#REF!</definedName>
    <definedName name="ABC1o" localSheetId="6">[53]POA!#REF!</definedName>
    <definedName name="ABC1o">#REF!</definedName>
    <definedName name="ABCAcumulado" localSheetId="6">[7]POA!#REF!</definedName>
    <definedName name="ABCAcumulado">#REF!</definedName>
    <definedName name="ABCAcumulado1" localSheetId="6">[7]POA!#REF!</definedName>
    <definedName name="ABCAcumulado1">#REF!</definedName>
    <definedName name="ABCD" localSheetId="6">[53]POA!#REF!</definedName>
    <definedName name="ABCD">#REF!</definedName>
    <definedName name="abertura_tampa_anel_colorido">#REF!</definedName>
    <definedName name="abertura_tampa_por_cliente">#REF!</definedName>
    <definedName name="abono_data">#REF!</definedName>
    <definedName name="abono_desc">#REF!</definedName>
    <definedName name="abono_item">#REF!</definedName>
    <definedName name="abono_prev">#REF!</definedName>
    <definedName name="ABONO_ST">#REF!</definedName>
    <definedName name="abono_value">#REF!</definedName>
    <definedName name="abr" localSheetId="5">#REF!</definedName>
    <definedName name="ABR">#REF!</definedName>
    <definedName name="abrdepadm">#REF!</definedName>
    <definedName name="abrdepcos">#REF!</definedName>
    <definedName name="abrdepvta">#REF!</definedName>
    <definedName name="Abril" localSheetId="6">'[54]Resumen Costo'!$B$5:$E$5</definedName>
    <definedName name="Abril">#REF!</definedName>
    <definedName name="AbrilM" localSheetId="6">'[55]Resumen Costo'!$B$10:$E$10</definedName>
    <definedName name="AbrilM">#REF!</definedName>
    <definedName name="AbrilMM" localSheetId="6">'[55]Resumen Costo'!$B$9:$E$9</definedName>
    <definedName name="AbrilMM">#REF!</definedName>
    <definedName name="abrilR" localSheetId="6">'[55]Resumen Costo'!$B$4:$E$4</definedName>
    <definedName name="abrilR">#REF!</definedName>
    <definedName name="AC">#REF!</definedName>
    <definedName name="ACase">#REF!</definedName>
    <definedName name="acc">#REF!</definedName>
    <definedName name="Accepted">#REF!</definedName>
    <definedName name="Account" localSheetId="6">[56]Parameters!$D$6</definedName>
    <definedName name="Account">#REF!</definedName>
    <definedName name="accounting">#REF!</definedName>
    <definedName name="Accounts">#REF!</definedName>
    <definedName name="Accounts_Payable" localSheetId="6">'[57]Input Sheet'!$C$58:$Z$58</definedName>
    <definedName name="Accounts_Payable">#REF!</definedName>
    <definedName name="AccPay">#REF!</definedName>
    <definedName name="AccPorADR" localSheetId="6">[58]Options!$C$5</definedName>
    <definedName name="AccPorADR">#REF!</definedName>
    <definedName name="AccRec">#REF!</definedName>
    <definedName name="accret_out">#REF!</definedName>
    <definedName name="Accretion">#REF!</definedName>
    <definedName name="Accretion2">#REF!</definedName>
    <definedName name="ACCRITION">#REF!</definedName>
    <definedName name="ACCT" localSheetId="6">[22]Hidden!$D$11</definedName>
    <definedName name="ACCT" localSheetId="5">[22]Hidden!$D$11</definedName>
    <definedName name="Acct">#REF!</definedName>
    <definedName name="Acct_CAPEX">#REF!</definedName>
    <definedName name="Acct_DEPR">#REF!</definedName>
    <definedName name="Acct_DIN">#REF!</definedName>
    <definedName name="Acct_INV">#REF!</definedName>
    <definedName name="Acct_NEBIT">#REF!</definedName>
    <definedName name="Acct_NEBITDA">#REF!</definedName>
    <definedName name="Acct_NS">#REF!</definedName>
    <definedName name="ACCT_NS3">#REF!</definedName>
    <definedName name="Acct_NSP_NEBITDA">#REF!</definedName>
    <definedName name="Acct_OWC">#REF!</definedName>
    <definedName name="Acct_PDFA">#REF!</definedName>
    <definedName name="Acct_TP">#REF!</definedName>
    <definedName name="Acct_TR">#REF!</definedName>
    <definedName name="Acct_UI_NEBITDA">#REF!</definedName>
    <definedName name="ACDIL">#REF!</definedName>
    <definedName name="acess">#REF!</definedName>
    <definedName name="achar_laudo" localSheetId="6">[18]Dados!$Q$10</definedName>
    <definedName name="achar_laudo">#REF!</definedName>
    <definedName name="achar1" localSheetId="6">[18]Menu!$G$14</definedName>
    <definedName name="achar1">#REF!</definedName>
    <definedName name="Acima_1000">#REF!</definedName>
    <definedName name="Acima_600">#REF!</definedName>
    <definedName name="ACN" localSheetId="6">[59]Volumes!$B$2:$CG$2</definedName>
    <definedName name="ACN">#REF!</definedName>
    <definedName name="Acomp_Item">#REF!</definedName>
    <definedName name="acq">#REF!</definedName>
    <definedName name="Acq_Price" localSheetId="6">'[60]Utility Page'!$D$19</definedName>
    <definedName name="Acq_Price">#REF!</definedName>
    <definedName name="acqcapacity">#N/A</definedName>
    <definedName name="AcqDate">#REF!</definedName>
    <definedName name="ACQHGPF">#REF!</definedName>
    <definedName name="ACQHGPF1" localSheetId="6">'[61]Has-Gets'!#REF!</definedName>
    <definedName name="ACQHGPF1">#REF!</definedName>
    <definedName name="ACQHGPF2" localSheetId="6">'[61]Has-Gets'!#REF!</definedName>
    <definedName name="ACQHGPF2">#REF!</definedName>
    <definedName name="ACQHGSA">#REF!</definedName>
    <definedName name="acqua_pack">#REF!</definedName>
    <definedName name="Acquiree">#REF!</definedName>
    <definedName name="acquirer">#REF!</definedName>
    <definedName name="Acquiror" localSheetId="6">'[62]Acquiror Finsum'!$AD$8</definedName>
    <definedName name="Acquiror">#REF!</definedName>
    <definedName name="AcquirorExRate" localSheetId="6">'[63]P&amp;L'!#REF!</definedName>
    <definedName name="AcquirorExRate">#REF!</definedName>
    <definedName name="acquirorname" localSheetId="6">[64]Params!$G$6</definedName>
    <definedName name="acquirorname">#REF!</definedName>
    <definedName name="AcréscimoO2" localSheetId="6">'[65]Dados do Packaging'!$B$3:$AD$21</definedName>
    <definedName name="AcréscimoO2">#REF!</definedName>
    <definedName name="ACS" localSheetId="6">[59]Volumes!$B$3:$CG$3</definedName>
    <definedName name="ACS">#REF!</definedName>
    <definedName name="act" localSheetId="5">#REF!</definedName>
    <definedName name="ACT">#REF!</definedName>
    <definedName name="ACT_CUR" localSheetId="6">[11]Hidden!$E$11</definedName>
    <definedName name="ACT_CUR">#REF!</definedName>
    <definedName name="ACT_YTD" localSheetId="6">[11]Hidden!$H$11</definedName>
    <definedName name="ACT_YTD">#REF!</definedName>
    <definedName name="Act1_KPI" localSheetId="6">[2]Parameters!#REF!</definedName>
    <definedName name="Act1_KPI">#REF!</definedName>
    <definedName name="Act1_KPI_LY" localSheetId="6">[2]Parameters!#REF!</definedName>
    <definedName name="Act1_KPI_LY">#REF!</definedName>
    <definedName name="Act1_LY" localSheetId="6">[2]Parameters!#REF!</definedName>
    <definedName name="Act1_LY">#REF!</definedName>
    <definedName name="Act2_KPI" localSheetId="6">[2]Parameters!#REF!</definedName>
    <definedName name="Act2_KPI">#REF!</definedName>
    <definedName name="Act2_KPI_LY" localSheetId="6">[2]Parameters!#REF!</definedName>
    <definedName name="Act2_KPI_LY">#REF!</definedName>
    <definedName name="Act2_LY" localSheetId="6">[2]Parameters!#REF!</definedName>
    <definedName name="Act2_LY">#REF!</definedName>
    <definedName name="Act3_KPI" localSheetId="6">[2]Parameters!#REF!</definedName>
    <definedName name="Act3_KPI">#REF!</definedName>
    <definedName name="Act3_KPI_LY" localSheetId="6">[2]Parameters!#REF!</definedName>
    <definedName name="Act3_KPI_LY">#REF!</definedName>
    <definedName name="Act3_LY" localSheetId="6">[2]Parameters!#REF!</definedName>
    <definedName name="Act3_LY">#REF!</definedName>
    <definedName name="Act4_KPI" localSheetId="6">[2]Parameters!#REF!</definedName>
    <definedName name="Act4_KPI">#REF!</definedName>
    <definedName name="Act4_KPI_LY" localSheetId="6">[2]Parameters!#REF!</definedName>
    <definedName name="Act4_KPI_LY">#REF!</definedName>
    <definedName name="Act4_LY" localSheetId="6">[2]Parameters!#REF!</definedName>
    <definedName name="Act4_LY">#REF!</definedName>
    <definedName name="Act5_KPI" localSheetId="6">[2]Parameters!#REF!</definedName>
    <definedName name="Act5_KPI">#REF!</definedName>
    <definedName name="Act5_KPI_LY" localSheetId="6">[2]Parameters!#REF!</definedName>
    <definedName name="Act5_KPI_LY">#REF!</definedName>
    <definedName name="Act5_LY" localSheetId="6">[2]Parameters!#REF!</definedName>
    <definedName name="Act5_LY">#REF!</definedName>
    <definedName name="Act6_KPI" localSheetId="6">[2]Parameters!#REF!</definedName>
    <definedName name="Act6_KPI">#REF!</definedName>
    <definedName name="Act6_KPI_LY" localSheetId="6">[2]Parameters!#REF!</definedName>
    <definedName name="Act6_KPI_LY">#REF!</definedName>
    <definedName name="Act6_LY" localSheetId="6">[2]Parameters!#REF!</definedName>
    <definedName name="Act6_LY">#REF!</definedName>
    <definedName name="ActFcst">#REF!</definedName>
    <definedName name="ACTION">#REF!</definedName>
    <definedName name="ACTION_COMMENTS">#REF!</definedName>
    <definedName name="ACTIONS_DATA">OFFSET(#REF!,,,COUNTA(#REF!),)</definedName>
    <definedName name="ActionStatus">#REF!</definedName>
    <definedName name="ACTIVO">#REF!</definedName>
    <definedName name="ACTIVO1">#REF!</definedName>
    <definedName name="ACTIVOSF">#REF!</definedName>
    <definedName name="ACTPRE">#REF!</definedName>
    <definedName name="ACTU">#REF!</definedName>
    <definedName name="actual" localSheetId="6">[66]Constantes!$B$2</definedName>
    <definedName name="actual" localSheetId="5">[66]Constantes!$B$2</definedName>
    <definedName name="ACTUAL">#REF!</definedName>
    <definedName name="actual_month">#REF!</definedName>
    <definedName name="actuality" localSheetId="6">[67]Parameters!$J$10</definedName>
    <definedName name="actuality">#REF!</definedName>
    <definedName name="Actuality_1" localSheetId="6">[68]Parameters!$D$10</definedName>
    <definedName name="Actuality_1">#REF!</definedName>
    <definedName name="Actuality_2" localSheetId="6">[68]Parameters!$E$10</definedName>
    <definedName name="Actuality_2">#REF!</definedName>
    <definedName name="Actuality_3" localSheetId="6">[68]Parameters!$F$10</definedName>
    <definedName name="Actuality_3">#REF!</definedName>
    <definedName name="Actuality_BGT">#REF!</definedName>
    <definedName name="Actuality_IS_1" localSheetId="6">[69]Parameters!$D$10</definedName>
    <definedName name="Actuality_IS_1">#REF!</definedName>
    <definedName name="Actuality_IS_2" localSheetId="6">[69]Parameters!$E$10</definedName>
    <definedName name="Actuality_IS_2">#REF!</definedName>
    <definedName name="Actuality_IS_3" localSheetId="6">[69]Parameters!$F$10</definedName>
    <definedName name="Actuality_IS_3">#REF!</definedName>
    <definedName name="Actuality_IS_4">#REF!</definedName>
    <definedName name="Actuality_IS_5">#REF!</definedName>
    <definedName name="Actuality_IS_6">#REF!</definedName>
    <definedName name="Actuality_KPI">#REF!</definedName>
    <definedName name="Actuality_KPI_1" localSheetId="6">[69]Parameters!$D$11</definedName>
    <definedName name="Actuality_KPI_1">#REF!</definedName>
    <definedName name="Actuality_KPI_2" localSheetId="6">[69]Parameters!$E$11</definedName>
    <definedName name="Actuality_KPI_2">#REF!</definedName>
    <definedName name="Actuality_KPI_3" localSheetId="6">[69]Parameters!$F$11</definedName>
    <definedName name="Actuality_KPI_3">#REF!</definedName>
    <definedName name="Actuality_KPI_4">#REF!</definedName>
    <definedName name="Actuality_KPI_5">#REF!</definedName>
    <definedName name="Actuality_KPI_6">#REF!</definedName>
    <definedName name="ActualMS" localSheetId="6">[36]Par!#REF!</definedName>
    <definedName name="ActualMS">#REF!</definedName>
    <definedName name="ActYTD">#REF!</definedName>
    <definedName name="Açúcar_Cristal" localSheetId="6">[70]Lista!$D$3:$D$200</definedName>
    <definedName name="Açúcar_Cristal">#REF!</definedName>
    <definedName name="Açúcar_Refinado" localSheetId="6">[70]Lista!$C$3:$C$2850</definedName>
    <definedName name="Açúcar_Refinado">#REF!</definedName>
    <definedName name="Acum">#REF!</definedName>
    <definedName name="acumulada" localSheetId="6">[18]Base_Apt1A!$V$2:$W$19</definedName>
    <definedName name="acumulada">#REF!</definedName>
    <definedName name="AD">#REF!</definedName>
    <definedName name="ad_out">#REF!</definedName>
    <definedName name="adAD">#REF!</definedName>
    <definedName name="adadf">#N/A</definedName>
    <definedName name="addback?">#REF!</definedName>
    <definedName name="Addback_of_Cumulative_Goodwill_Amtz." localSheetId="6">'[57]Input Sheet'!#REF!</definedName>
    <definedName name="Addback_of_Cumulative_Goodwill_Amtz.">#REF!</definedName>
    <definedName name="addg" localSheetId="6" hidden="1">{#N/A,#N/A,FALSE,"CBE";#N/A,#N/A,FALSE,"SWK"}</definedName>
    <definedName name="addg" localSheetId="5" hidden="1">{#N/A,#N/A,FALSE,"CBE";#N/A,#N/A,FALSE,"SWK"}</definedName>
    <definedName name="addg" localSheetId="2" hidden="1">{#N/A,#N/A,FALSE,"CBE";#N/A,#N/A,FALSE,"SWK"}</definedName>
    <definedName name="addg" hidden="1">{#N/A,#N/A,FALSE,"CBE";#N/A,#N/A,FALSE,"SWK"}</definedName>
    <definedName name="addr" localSheetId="6" hidden="1">{#N/A,#N/A,FALSE,"FIN AÑO"}</definedName>
    <definedName name="addr" localSheetId="5" hidden="1">{#N/A,#N/A,FALSE,"FIN AÑO"}</definedName>
    <definedName name="addr" localSheetId="2" hidden="1">{#N/A,#N/A,FALSE,"FIN AÑO"}</definedName>
    <definedName name="addr" hidden="1">{#N/A,#N/A,FALSE,"FIN AÑO"}</definedName>
    <definedName name="adfa" localSheetId="6" hidden="1">{"bs",#N/A,FALSE,"Consolidado";"cf",#N/A,FALSE,"Consolidado";"pl_hl",#N/A,FALSE,"Consolidado";"pl_us",#N/A,FALSE,"Consolidado";"Prem1",#N/A,FALSE,"Consolidado"}</definedName>
    <definedName name="adfa" localSheetId="5" hidden="1">{"bs",#N/A,FALSE,"Consolidado";"cf",#N/A,FALSE,"Consolidado";"pl_hl",#N/A,FALSE,"Consolidado";"pl_us",#N/A,FALSE,"Consolidado";"Prem1",#N/A,FALSE,"Consolidado"}</definedName>
    <definedName name="adfa" localSheetId="2" hidden="1">{"bs",#N/A,FALSE,"Consolidado";"cf",#N/A,FALSE,"Consolidado";"pl_hl",#N/A,FALSE,"Consolidado";"pl_us",#N/A,FALSE,"Consolidado";"Prem1",#N/A,FALSE,"Consolidado"}</definedName>
    <definedName name="adfa" hidden="1">{"bs",#N/A,FALSE,"Consolidado";"cf",#N/A,FALSE,"Consolidado";"pl_hl",#N/A,FALSE,"Consolidado";"pl_us",#N/A,FALSE,"Consolidado";"Prem1",#N/A,FALSE,"Consolidado"}</definedName>
    <definedName name="adfaf" localSheetId="6" hidden="1">{#N/A,#N/A,FALSE,"ROTINA";#N/A,#N/A,FALSE,"ITENS";#N/A,#N/A,FALSE,"ACOMP"}</definedName>
    <definedName name="adfaf" localSheetId="5" hidden="1">{#N/A,#N/A,FALSE,"ROTINA";#N/A,#N/A,FALSE,"ITENS";#N/A,#N/A,FALSE,"ACOMP"}</definedName>
    <definedName name="adfaf" localSheetId="2" hidden="1">{#N/A,#N/A,FALSE,"ROTINA";#N/A,#N/A,FALSE,"ITENS";#N/A,#N/A,FALSE,"ACOMP"}</definedName>
    <definedName name="adfaf" hidden="1">{#N/A,#N/A,FALSE,"ROTINA";#N/A,#N/A,FALSE,"ITENS";#N/A,#N/A,FALSE,"ACOMP"}</definedName>
    <definedName name="adfafafdafafaf" localSheetId="6" hidden="1">{"Prenissas",#N/A,FALSE,"Consolidado (3)";"Lucros000",#N/A,FALSE,"Consolidado (3)";"LucrosHL",#N/A,FALSE,"Consolidado (3)";"Balanco",#N/A,FALSE,"Consolidado (3)";"FluxoC",#N/A,FALSE,"Consolidado (3)"}</definedName>
    <definedName name="adfafafdafafaf" localSheetId="5" hidden="1">{"Prenissas",#N/A,FALSE,"Consolidado (3)";"Lucros000",#N/A,FALSE,"Consolidado (3)";"LucrosHL",#N/A,FALSE,"Consolidado (3)";"Balanco",#N/A,FALSE,"Consolidado (3)";"FluxoC",#N/A,FALSE,"Consolidado (3)"}</definedName>
    <definedName name="adfafafdafafaf" localSheetId="2" hidden="1">{"Prenissas",#N/A,FALSE,"Consolidado (3)";"Lucros000",#N/A,FALSE,"Consolidado (3)";"LucrosHL",#N/A,FALSE,"Consolidado (3)";"Balanco",#N/A,FALSE,"Consolidado (3)";"FluxoC",#N/A,FALSE,"Consolidado (3)"}</definedName>
    <definedName name="adfafafdafafaf" hidden="1">{"Prenissas",#N/A,FALSE,"Consolidado (3)";"Lucros000",#N/A,FALSE,"Consolidado (3)";"LucrosHL",#N/A,FALSE,"Consolidado (3)";"Balanco",#N/A,FALSE,"Consolidado (3)";"FluxoC",#N/A,FALSE,"Consolidado (3)"}</definedName>
    <definedName name="adfgestr">#REF!</definedName>
    <definedName name="ADFLO">#REF!</definedName>
    <definedName name="ADIHF">#REF!</definedName>
    <definedName name="ADIHF2">#REF!</definedName>
    <definedName name="Adj">#REF!</definedName>
    <definedName name="AdjTaxes">#REF!</definedName>
    <definedName name="Adjust" localSheetId="6">[71]Controls!$C$15</definedName>
    <definedName name="Adjust">#REF!</definedName>
    <definedName name="AdjustedEPS">#REF!</definedName>
    <definedName name="AdjustedEPSLFY">#REF!</definedName>
    <definedName name="AdjustedEPSLTM">#REF!</definedName>
    <definedName name="AdjustedNI">#REF!</definedName>
    <definedName name="AdjustedPELFY">#REF!</definedName>
    <definedName name="AdjustedPELTM">#REF!</definedName>
    <definedName name="AdjustedSGA">#REF!</definedName>
    <definedName name="ADM" localSheetId="6">[72]DBF!#REF!</definedName>
    <definedName name="ADM">#REF!</definedName>
    <definedName name="admin">#REF!</definedName>
    <definedName name="Administrative_Expense" localSheetId="6">'[57]Input Sheet'!$B$36:$Z$36</definedName>
    <definedName name="Administrative_Expense">#REF!</definedName>
    <definedName name="ADR" localSheetId="6">[58]Options!$C$6</definedName>
    <definedName name="ADR">#REF!</definedName>
    <definedName name="adrequiv">#REF!</definedName>
    <definedName name="ADS">#REF!</definedName>
    <definedName name="AEEEEE" localSheetId="6" hidden="1">{#N/A,#N/A,FALSE,"Hoja1";#N/A,#N/A,FALSE,"Hoja2"}</definedName>
    <definedName name="AEEEEE" localSheetId="5" hidden="1">{#N/A,#N/A,FALSE,"Hoja1";#N/A,#N/A,FALSE,"Hoja2"}</definedName>
    <definedName name="AEEEEE" localSheetId="2" hidden="1">{#N/A,#N/A,FALSE,"Hoja1";#N/A,#N/A,FALSE,"Hoja2"}</definedName>
    <definedName name="AEEEEE" hidden="1">{#N/A,#N/A,FALSE,"Hoja1";#N/A,#N/A,FALSE,"Hoja2"}</definedName>
    <definedName name="aeerf" localSheetId="6" hidden="1">{"det (May)",#N/A,FALSE,"June";"sum (MAY YTD)",#N/A,FALSE,"June YTD"}</definedName>
    <definedName name="aeerf" localSheetId="5" hidden="1">{"det (May)",#N/A,FALSE,"June";"sum (MAY YTD)",#N/A,FALSE,"June YTD"}</definedName>
    <definedName name="aeerf" localSheetId="2" hidden="1">{"det (May)",#N/A,FALSE,"June";"sum (MAY YTD)",#N/A,FALSE,"June YTD"}</definedName>
    <definedName name="aeerf" hidden="1">{"det (May)",#N/A,FALSE,"June";"sum (MAY YTD)",#N/A,FALSE,"June YTD"}</definedName>
    <definedName name="aes">#REF!</definedName>
    <definedName name="A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adfaffafafad" localSheetId="6" hidden="1">{#N/A,#N/A,FALSE,"FIN AÑO"}</definedName>
    <definedName name="afadfaffafafad" localSheetId="5" hidden="1">{#N/A,#N/A,FALSE,"FIN AÑO"}</definedName>
    <definedName name="afadfaffafafad" localSheetId="2" hidden="1">{#N/A,#N/A,FALSE,"FIN AÑO"}</definedName>
    <definedName name="afadfaffafafad" hidden="1">{#N/A,#N/A,FALSE,"FIN AÑO"}</definedName>
    <definedName name="afafaa" localSheetId="6" hidden="1">{#N/A,#N/A,FALSE,"ROTINA";#N/A,#N/A,FALSE,"ITENS";#N/A,#N/A,FALSE,"ACOMP"}</definedName>
    <definedName name="afafaa" localSheetId="5" hidden="1">{#N/A,#N/A,FALSE,"ROTINA";#N/A,#N/A,FALSE,"ITENS";#N/A,#N/A,FALSE,"ACOMP"}</definedName>
    <definedName name="afafaa" localSheetId="2" hidden="1">{#N/A,#N/A,FALSE,"ROTINA";#N/A,#N/A,FALSE,"ITENS";#N/A,#N/A,FALSE,"ACOMP"}</definedName>
    <definedName name="afafaa" hidden="1">{#N/A,#N/A,FALSE,"ROTINA";#N/A,#N/A,FALSE,"ITENS";#N/A,#N/A,FALSE,"ACOMP"}</definedName>
    <definedName name="afafadfafafafafafaf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dfafafafafafaf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dfafafafafafaf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dfafafafafafaf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f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f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f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f" hidden="1">{"total",#N/A,FALSE,"TOTAL $";"totalhl",#N/A,FALSE,"TOTAL $HL";"vol",#N/A,FALSE,"VOLUMEN";"xprod1",#N/A,FALSE,"X PROD";"xprod2",#N/A,FALSE,"X PROD";"finaño1",#N/A,FALSE,"FIN AÑO Meta";"finaño2",#N/A,FALSE,"FIN AÑO Meta"}</definedName>
    <definedName name="afafafafafaf" localSheetId="6" hidden="1">{#N/A,#N/A,FALSE,"ROTINA";#N/A,#N/A,FALSE,"ITENS";#N/A,#N/A,FALSE,"ACOMP"}</definedName>
    <definedName name="afafafafafaf" localSheetId="5" hidden="1">{#N/A,#N/A,FALSE,"ROTINA";#N/A,#N/A,FALSE,"ITENS";#N/A,#N/A,FALSE,"ACOMP"}</definedName>
    <definedName name="afafafafafaf" localSheetId="2" hidden="1">{#N/A,#N/A,FALSE,"ROTINA";#N/A,#N/A,FALSE,"ITENS";#N/A,#N/A,FALSE,"ACOMP"}</definedName>
    <definedName name="afafafafafaf" hidden="1">{#N/A,#N/A,FALSE,"ROTINA";#N/A,#N/A,FALSE,"ITENS";#N/A,#N/A,FALSE,"ACOMP"}</definedName>
    <definedName name="afafdadfadfafaf" localSheetId="6" hidden="1">{"bs",#N/A,FALSE,"Consolidado";"cf",#N/A,FALSE,"Consolidado";"pl_hl",#N/A,FALSE,"Consolidado";"pl_us",#N/A,FALSE,"Consolidado";"Prem1",#N/A,FALSE,"Consolidado"}</definedName>
    <definedName name="afafdadfadfafaf" localSheetId="5" hidden="1">{"bs",#N/A,FALSE,"Consolidado";"cf",#N/A,FALSE,"Consolidado";"pl_hl",#N/A,FALSE,"Consolidado";"pl_us",#N/A,FALSE,"Consolidado";"Prem1",#N/A,FALSE,"Consolidado"}</definedName>
    <definedName name="afafdadfadfafaf" localSheetId="2" hidden="1">{"bs",#N/A,FALSE,"Consolidado";"cf",#N/A,FALSE,"Consolidado";"pl_hl",#N/A,FALSE,"Consolidado";"pl_us",#N/A,FALSE,"Consolidado";"Prem1",#N/A,FALSE,"Consolidado"}</definedName>
    <definedName name="afafdadfadfafaf" hidden="1">{"bs",#N/A,FALSE,"Consolidado";"cf",#N/A,FALSE,"Consolidado";"pl_hl",#N/A,FALSE,"Consolidado";"pl_us",#N/A,FALSE,"Consolidado";"Prem1",#N/A,FALSE,"Consolidado"}</definedName>
    <definedName name="afafdafafaffffff" localSheetId="6" hidden="1">{#N/A,#N/A,FALSE,"ROTINA";#N/A,#N/A,FALSE,"ITENS";#N/A,#N/A,FALSE,"ACOMP"}</definedName>
    <definedName name="afafdafafaffffff" localSheetId="5" hidden="1">{#N/A,#N/A,FALSE,"ROTINA";#N/A,#N/A,FALSE,"ITENS";#N/A,#N/A,FALSE,"ACOMP"}</definedName>
    <definedName name="afafdafafaffffff" localSheetId="2" hidden="1">{#N/A,#N/A,FALSE,"ROTINA";#N/A,#N/A,FALSE,"ITENS";#N/A,#N/A,FALSE,"ACOMP"}</definedName>
    <definedName name="afafdafafaffffff" hidden="1">{#N/A,#N/A,FALSE,"ROTINA";#N/A,#N/A,FALSE,"ITENS";#N/A,#N/A,FALSE,"ACOMP"}</definedName>
    <definedName name="afb">#REF!</definedName>
    <definedName name="AFDaf" hidden="1">#REF!</definedName>
    <definedName name="AFF_AUD_CO">#REF!</definedName>
    <definedName name="AFF_AUD_DO">#REF!</definedName>
    <definedName name="AFF_LC_CO">#REF!</definedName>
    <definedName name="AFF_LC_DO">#REF!</definedName>
    <definedName name="affff" localSheetId="6" hidden="1">{"'cua 42'!$A$1:$O$40"}</definedName>
    <definedName name="affff" localSheetId="5" hidden="1">{"'cua 42'!$A$1:$O$40"}</definedName>
    <definedName name="affff" localSheetId="2" hidden="1">{"'cua 42'!$A$1:$O$40"}</definedName>
    <definedName name="affff" hidden="1">{"'cua 42'!$A$1:$O$40"}</definedName>
    <definedName name="AFH_AUD_CO">#REF!</definedName>
    <definedName name="AFH_AUD_DO">#REF!</definedName>
    <definedName name="AFH_ce">#REF!</definedName>
    <definedName name="AFH_LC_CO">#REF!</definedName>
    <definedName name="AFH_LC_DO">#REF!</definedName>
    <definedName name="AFH_MCD">#REF!</definedName>
    <definedName name="AFH_ne">#REF!</definedName>
    <definedName name="AFH_nw">#REF!</definedName>
    <definedName name="afñh" localSheetId="6" hidden="1">{"CAP VOL",#N/A,FALSE,"CAPITAL";"CAP VAR",#N/A,FALSE,"CAPITAL";"CAP FIJ",#N/A,FALSE,"CAPITAL";"CAP CONS",#N/A,FALSE,"CAPITAL";"CAP DATA",#N/A,FALSE,"CAPITAL"}</definedName>
    <definedName name="afñh" localSheetId="5" hidden="1">{"CAP VOL",#N/A,FALSE,"CAPITAL";"CAP VAR",#N/A,FALSE,"CAPITAL";"CAP FIJ",#N/A,FALSE,"CAPITAL";"CAP CONS",#N/A,FALSE,"CAPITAL";"CAP DATA",#N/A,FALSE,"CAPITAL"}</definedName>
    <definedName name="afñh" localSheetId="2" hidden="1">{"CAP VOL",#N/A,FALSE,"CAPITAL";"CAP VAR",#N/A,FALSE,"CAPITAL";"CAP FIJ",#N/A,FALSE,"CAPITAL";"CAP CONS",#N/A,FALSE,"CAPITAL";"CAP DATA",#N/A,FALSE,"CAPITAL"}</definedName>
    <definedName name="afñh" hidden="1">{"CAP VOL",#N/A,FALSE,"CAPITAL";"CAP VAR",#N/A,FALSE,"CAPITAL";"CAP FIJ",#N/A,FALSE,"CAPITAL";"CAP CONS",#N/A,FALSE,"CAPITAL";"CAP DATA",#N/A,FALSE,"CAPITAL"}</definedName>
    <definedName name="AfterTaxItem1">#REF!</definedName>
    <definedName name="AfterTaxItem2">#REF!</definedName>
    <definedName name="AfterTaxItem3">#REF!</definedName>
    <definedName name="AfterTaxItem4">#REF!</definedName>
    <definedName name="AfterTaxItems">#REF!</definedName>
    <definedName name="AG" localSheetId="6">[59]Volumes!$B$4:$CG$4</definedName>
    <definedName name="AG">#REF!</definedName>
    <definedName name="Agency">#REF!</definedName>
    <definedName name="Agent_List">#REF!</definedName>
    <definedName name="Agente_Armador" localSheetId="6">[73]Validation!$M$2:$M$26</definedName>
    <definedName name="Agente_Armador">#REF!</definedName>
    <definedName name="AGO">#REF!</definedName>
    <definedName name="Agora">#REF!,#REF!,#REF!,#REF!,#REF!,#REF!,#REF!,#REF!,#REF!,#REF!,#REF!,#REF!,#REF!,#REF!</definedName>
    <definedName name="Agosto">#REF!</definedName>
    <definedName name="Agt_Stat">#REF!</definedName>
    <definedName name="Agu_1">#REF!</definedName>
    <definedName name="AGUA">#REF!</definedName>
    <definedName name="Agudos" localSheetId="6">[7]POA!#REF!</definedName>
    <definedName name="Agudos">#REF!</definedName>
    <definedName name="Agudos1" localSheetId="6">[7]POA!#REF!</definedName>
    <definedName name="Agudos1">#REF!</definedName>
    <definedName name="AgudosAcumulado" localSheetId="6">[7]POA!#REF!</definedName>
    <definedName name="AgudosAcumulado">#REF!</definedName>
    <definedName name="AgudosAcumulado1" localSheetId="6">[7]POA!#REF!</definedName>
    <definedName name="AgudosAcumulado1">#REF!</definedName>
    <definedName name="AIR">#REF!</definedName>
    <definedName name="Aj_mens_legal">#REF!</definedName>
    <definedName name="AJES">#REF!</definedName>
    <definedName name="ajhjhl" localSheetId="6" hidden="1">{"miles",#N/A,FALSE,"LUCROS E PERDAS (US$ 000)";"hl",#N/A,FALSE,"LUCROS E PERDAS (US$ 000)"}</definedName>
    <definedName name="ajhjhl" localSheetId="5" hidden="1">{"miles",#N/A,FALSE,"LUCROS E PERDAS (US$ 000)";"hl",#N/A,FALSE,"LUCROS E PERDAS (US$ 000)"}</definedName>
    <definedName name="ajhjhl" localSheetId="2" hidden="1">{"miles",#N/A,FALSE,"LUCROS E PERDAS (US$ 000)";"hl",#N/A,FALSE,"LUCROS E PERDAS (US$ 000)"}</definedName>
    <definedName name="ajhjhl" hidden="1">{"miles",#N/A,FALSE,"LUCROS E PERDAS (US$ 000)";"hl",#N/A,FALSE,"LUCROS E PERDAS (US$ 000)"}</definedName>
    <definedName name="Ajuda">"Equipamento"</definedName>
    <definedName name="Ajuste_Fasb">#REF!</definedName>
    <definedName name="Ajuste_Fasb_52">#REF!</definedName>
    <definedName name="ajusteE3" localSheetId="6">[18]Dados!$V$16</definedName>
    <definedName name="ajusteE3">#REF!</definedName>
    <definedName name="ajusteE4" localSheetId="6">[18]Dados!$V$17</definedName>
    <definedName name="ajusteE4">#REF!</definedName>
    <definedName name="Ajustes">#REF!</definedName>
    <definedName name="Ajustes_mensuales">#REF!</definedName>
    <definedName name="al" localSheetId="6">[74]Engine!A$21</definedName>
    <definedName name="al" localSheetId="5">[74]Engine!A$21</definedName>
    <definedName name="Al">#REF!</definedName>
    <definedName name="alçsdfjla" localSheetId="6" hidden="1">{"'171'!$A$1:$Z$50"}</definedName>
    <definedName name="alçsdfjla" localSheetId="5" hidden="1">{"'171'!$A$1:$Z$50"}</definedName>
    <definedName name="alçsdfjla" localSheetId="2" hidden="1">{"'171'!$A$1:$Z$50"}</definedName>
    <definedName name="alçsdfjla" hidden="1">{"'171'!$A$1:$Z$50"}</definedName>
    <definedName name="ALE">#REF!</definedName>
    <definedName name="ALERTA">#REF!</definedName>
    <definedName name="ALGEMENE_OMS" localSheetId="6">'[75]jnp kortingen'!#REF!</definedName>
    <definedName name="ALGEMENE_OMS">#REF!</definedName>
    <definedName name="Alignement">#REF!</definedName>
    <definedName name="ALIMENTOS">#REF!</definedName>
    <definedName name="alk" localSheetId="6" hidden="1">{#N/A,#N/A,FALSE,"Hoja1";#N/A,#N/A,FALSE,"Hoja2"}</definedName>
    <definedName name="alk" localSheetId="5" hidden="1">{#N/A,#N/A,FALSE,"Hoja1";#N/A,#N/A,FALSE,"Hoja2"}</definedName>
    <definedName name="alk" localSheetId="2" hidden="1">{#N/A,#N/A,FALSE,"Hoja1";#N/A,#N/A,FALSE,"Hoja2"}</definedName>
    <definedName name="alk" hidden="1">{#N/A,#N/A,FALSE,"Hoja1";#N/A,#N/A,FALSE,"Hoja2"}</definedName>
    <definedName name="ALL" localSheetId="5">#REF!</definedName>
    <definedName name="all">#REF!</definedName>
    <definedName name="all_input" localSheetId="6">'[57]Input Sheet'!$D$14:$Z$181</definedName>
    <definedName name="all_input">#REF!</definedName>
    <definedName name="all3_ACCRU97_List">#REF!</definedName>
    <definedName name="allexcelpages" localSheetId="6">[76]!allexcelpages</definedName>
    <definedName name="allexcelpages">#REF!</definedName>
    <definedName name="Allocation" localSheetId="6">'[77]Target Rejection'!$J$11:$J$14</definedName>
    <definedName name="Allocation">#REF!</definedName>
    <definedName name="allsum" localSheetId="6">[78]!nfysumm,[78]!ltmsumm,[78]!capsumm</definedName>
    <definedName name="allsum">#REF!,#REF!,#REF!</definedName>
    <definedName name="allsum1">#N/A</definedName>
    <definedName name="allsumm">#REF!,#REF!</definedName>
    <definedName name="alt" localSheetId="6" hidden="1">{"det (May)",#N/A,FALSE,"June";"sum (MAY YTD)",#N/A,FALSE,"June YTD"}</definedName>
    <definedName name="alt" localSheetId="5" hidden="1">{"det (May)",#N/A,FALSE,"June";"sum (MAY YTD)",#N/A,FALSE,"June YTD"}</definedName>
    <definedName name="alt" localSheetId="2" hidden="1">{"det (May)",#N/A,FALSE,"June";"sum (MAY YTD)",#N/A,FALSE,"June YTD"}</definedName>
    <definedName name="alt" hidden="1">{"det (May)",#N/A,FALSE,"June";"sum (MAY YTD)",#N/A,FALSE,"June YTD"}</definedName>
    <definedName name="alte_losgröße" localSheetId="6">[79]Losgrößen!$I$5:$J$253</definedName>
    <definedName name="alte_losgröße">#REF!</definedName>
    <definedName name="AltVCM" localSheetId="6">[80]Assumptions!#REF!</definedName>
    <definedName name="AltVCM">#REF!</definedName>
    <definedName name="ALVARO">#REF!</definedName>
    <definedName name="AMCOR_CO">#REF!</definedName>
    <definedName name="AMCOR_DEED">#REF!</definedName>
    <definedName name="AMCOR_DO">#REF!</definedName>
    <definedName name="AMCOR_LTD">#REF!</definedName>
    <definedName name="AMORT" localSheetId="6">[43]LDE!#REF!</definedName>
    <definedName name="AMORT">#REF!</definedName>
    <definedName name="Amortisation">#REF!</definedName>
    <definedName name="AmortYears">#REF!</definedName>
    <definedName name="AN">#REF!</definedName>
    <definedName name="AN_600_AGO00" localSheetId="6">[59]Volumes!$C$2:$C$28</definedName>
    <definedName name="AN_600_AGO00">#REF!</definedName>
    <definedName name="AN_600_DEZ00" localSheetId="6">[59]Volumes!$G$2:$G$28</definedName>
    <definedName name="AN_600_DEZ00">#REF!</definedName>
    <definedName name="AN_600_FEV01">#REF!</definedName>
    <definedName name="AN_600_JAN01" localSheetId="6">[59]Volumes!$H$2:$H$28</definedName>
    <definedName name="AN_600_JAN01">#REF!</definedName>
    <definedName name="AN_600_JUL00" localSheetId="6">[59]Volumes!$B$2:$B$28</definedName>
    <definedName name="AN_600_JUL00">#REF!</definedName>
    <definedName name="AN_600_NOV00" localSheetId="6">[59]Volumes!$F$2:$F$28</definedName>
    <definedName name="AN_600_NOV00">#REF!</definedName>
    <definedName name="AN_600_OUT00" localSheetId="6">[59]Volumes!$E$2:$E$28</definedName>
    <definedName name="AN_600_OUT00">#REF!</definedName>
    <definedName name="AN_600_SET00" localSheetId="6">[59]Volumes!$D$2:$D$28</definedName>
    <definedName name="AN_600_SET00">#REF!</definedName>
    <definedName name="AN_LN_AGO00" localSheetId="6">[59]Volumes!$J$2:$J$28</definedName>
    <definedName name="AN_LN_AGO00">#REF!</definedName>
    <definedName name="AN_LN_DEZ00" localSheetId="6">[59]Volumes!$N$2:$N$28</definedName>
    <definedName name="AN_LN_DEZ00">#REF!</definedName>
    <definedName name="AN_LN_FEV01">#REF!</definedName>
    <definedName name="AN_LN_JAN01" localSheetId="6">[59]Volumes!$O$2:$O$28</definedName>
    <definedName name="AN_LN_JAN01">#REF!</definedName>
    <definedName name="AN_LN_JUL00" localSheetId="6">[59]Volumes!$I$2:$I$28</definedName>
    <definedName name="AN_LN_JUL00">#REF!</definedName>
    <definedName name="AN_LN_NOV00" localSheetId="6">[59]Volumes!$M$2:$M$28</definedName>
    <definedName name="AN_LN_NOV00">#REF!</definedName>
    <definedName name="AN_LN_OUT00" localSheetId="6">[59]Volumes!$L$2:$L$28</definedName>
    <definedName name="AN_LN_OUT00">#REF!</definedName>
    <definedName name="AN_LN_SET00" localSheetId="6">[59]Volumes!$K$2:$K$28</definedName>
    <definedName name="AN_LN_SET00">#REF!</definedName>
    <definedName name="AN_LT_AGO00" localSheetId="6">[59]Volumes!$Q$2:$Q$28</definedName>
    <definedName name="AN_LT_AGO00">#REF!</definedName>
    <definedName name="AN_LT_DEZ00" localSheetId="6">[59]Volumes!$U$2:$U$28</definedName>
    <definedName name="AN_LT_DEZ00">#REF!</definedName>
    <definedName name="AN_LT_FEV01">#REF!</definedName>
    <definedName name="AN_LT_JAN01" localSheetId="6">[59]Volumes!$V$2:$V$28</definedName>
    <definedName name="AN_LT_JAN01">#REF!</definedName>
    <definedName name="AN_LT_JUL00" localSheetId="6">[59]Volumes!$P$2:$P$28</definedName>
    <definedName name="AN_LT_JUL00">#REF!</definedName>
    <definedName name="AN_LT_NOV00" localSheetId="6">[59]Volumes!$T$2:$T$28</definedName>
    <definedName name="AN_LT_NOV00">#REF!</definedName>
    <definedName name="AN_LT_OUT00" localSheetId="6">[59]Volumes!$S$2:$S$28</definedName>
    <definedName name="AN_LT_OUT00">#REF!</definedName>
    <definedName name="AN_LT_SET00" localSheetId="6">[59]Volumes!$R$2:$R$28</definedName>
    <definedName name="AN_LT_SET00">#REF!</definedName>
    <definedName name="AN_TODAS_AGO00" localSheetId="6">[59]Volumes!$BN$2:$BN$28</definedName>
    <definedName name="AN_TODAS_AGO00">#REF!</definedName>
    <definedName name="AN_TODAS_DEZ00" localSheetId="6">[59]Volumes!$BR$2:$BR$28</definedName>
    <definedName name="AN_TODAS_DEZ00">#REF!</definedName>
    <definedName name="AN_TODAS_FEV01">#REF!</definedName>
    <definedName name="AN_TODAS_JAN01" localSheetId="6">[59]Volumes!$BS$2:$BS$28</definedName>
    <definedName name="AN_TODAS_JAN01">#REF!</definedName>
    <definedName name="AN_TODAS_JUL00" localSheetId="6">[59]Volumes!$BM$2:$BM$28</definedName>
    <definedName name="AN_TODAS_JUL00">#REF!</definedName>
    <definedName name="AN_TODAS_NOV00" localSheetId="6">[59]Volumes!$BQ$2:$BQ$28</definedName>
    <definedName name="AN_TODAS_NOV00">#REF!</definedName>
    <definedName name="AN_TODAS_OUT00" localSheetId="6">[59]Volumes!$BP$2:$BP$28</definedName>
    <definedName name="AN_TODAS_OUT00">#REF!</definedName>
    <definedName name="AN_TODAS_SET00" localSheetId="6">[59]Volumes!$BO$2:$BO$28</definedName>
    <definedName name="AN_TODAS_SET00">#REF!</definedName>
    <definedName name="ana">#N/A</definedName>
    <definedName name="ANAGO00" localSheetId="6">'[59]Tabelas Antarctica'!$B$27:$AD$50</definedName>
    <definedName name="ANAGO00">#REF!</definedName>
    <definedName name="analese" localSheetId="6">'[81]REALxMETA - CERVEJA'!$H$7:$K$25</definedName>
    <definedName name="analese">#REF!</definedName>
    <definedName name="Analogue_control" localSheetId="6">[82]Cover!#REF!</definedName>
    <definedName name="Analogue_control">#REF!</definedName>
    <definedName name="Analysis_Home">#REF!</definedName>
    <definedName name="analyzesort">#REF!</definedName>
    <definedName name="anamaria">#N/A</definedName>
    <definedName name="Anapolis">#REF!</definedName>
    <definedName name="Anápolis" localSheetId="6">[7]POA!#REF!</definedName>
    <definedName name="Anápolis">#REF!</definedName>
    <definedName name="Anápolis1" localSheetId="6">[7]POA!#REF!</definedName>
    <definedName name="Anápolis1">#REF!</definedName>
    <definedName name="AnápolisAcumulado" localSheetId="6">[7]POA!#REF!</definedName>
    <definedName name="AnápolisAcumulado">#REF!</definedName>
    <definedName name="AnápolisAcumulado1" localSheetId="6">[7]POA!#REF!</definedName>
    <definedName name="AnápolisAcumulado1">#REF!</definedName>
    <definedName name="Anapolismanu">#REF!</definedName>
    <definedName name="ANDEZ00" localSheetId="6">'[59]Tabelas Antarctica'!$B$127:$AD$150</definedName>
    <definedName name="ANDEZ00">#REF!</definedName>
    <definedName name="André" localSheetId="6" hidden="1">{#N/A,#N/A,FALSE,"ROTINA";#N/A,#N/A,FALSE,"ITENS";#N/A,#N/A,FALSE,"ACOMP"}</definedName>
    <definedName name="André" localSheetId="5" hidden="1">{#N/A,#N/A,FALSE,"ROTINA";#N/A,#N/A,FALSE,"ITENS";#N/A,#N/A,FALSE,"ACOMP"}</definedName>
    <definedName name="André" localSheetId="2" hidden="1">{#N/A,#N/A,FALSE,"ROTINA";#N/A,#N/A,FALSE,"ITENS";#N/A,#N/A,FALSE,"ACOMP"}</definedName>
    <definedName name="André" hidden="1">{#N/A,#N/A,FALSE,"ROTINA";#N/A,#N/A,FALSE,"ITENS";#N/A,#N/A,FALSE,"ACOMP"}</definedName>
    <definedName name="ANEXO_A">#REF!</definedName>
    <definedName name="ANJAN01" localSheetId="6">'[59]Tabelas Antarctica'!$B$152:$AD$170</definedName>
    <definedName name="ANJAN01">#REF!</definedName>
    <definedName name="ANJUL00" localSheetId="6">'[59]Tabelas Antarctica'!$B$2:$AD$25</definedName>
    <definedName name="ANJUL00">#REF!</definedName>
    <definedName name="ANNA" localSheetId="6" hidden="1">{"det (May)",#N/A,FALSE,"June";"sum (MAY YTD)",#N/A,FALSE,"June YTD"}</definedName>
    <definedName name="ANNA" localSheetId="5" hidden="1">{"det (May)",#N/A,FALSE,"June";"sum (MAY YTD)",#N/A,FALSE,"June YTD"}</definedName>
    <definedName name="ANNA" localSheetId="2" hidden="1">{"det (May)",#N/A,FALSE,"June";"sum (MAY YTD)",#N/A,FALSE,"June YTD"}</definedName>
    <definedName name="ANNA" hidden="1">{"det (May)",#N/A,FALSE,"June";"sum (MAY YTD)",#N/A,FALSE,"June YTD"}</definedName>
    <definedName name="Annale" localSheetId="6">'[81]REALxMETA - CERVEJA'!$A$7</definedName>
    <definedName name="Annale">#REF!</definedName>
    <definedName name="ANNOV00" localSheetId="6">'[59]Tabelas Antarctica'!$B$102:$AD$125</definedName>
    <definedName name="ANNOV00">#REF!</definedName>
    <definedName name="ANNUAL_CAPACITY">#REF!</definedName>
    <definedName name="ano" localSheetId="6">[83]Proced.!$C$18</definedName>
    <definedName name="ano">#REF!</definedName>
    <definedName name="AÑO" localSheetId="6">#N/A</definedName>
    <definedName name="AÑO" localSheetId="5">#N/A</definedName>
    <definedName name="Año">#REF!</definedName>
    <definedName name="Año_ant" localSheetId="6">'[84]Captura Año Ant'!$A$108:$C$144,'[84]Captura Año Ant'!$A$58:$C$102,'[84]Captura Año Ant'!$A$7:$C$47</definedName>
    <definedName name="Año_ant">#REF!,#REF!,#REF!</definedName>
    <definedName name="Ano_Atual">#REF!</definedName>
    <definedName name="año01" localSheetId="6">[85]CCR!$B$44:$M$49</definedName>
    <definedName name="año01">#REF!</definedName>
    <definedName name="año02" localSheetId="6">[85]CCR!$N$44:$Y$49</definedName>
    <definedName name="año02">#REF!</definedName>
    <definedName name="año03" localSheetId="6">[85]CCR!$Z$44:$AA$49</definedName>
    <definedName name="año03">#REF!</definedName>
    <definedName name="año2004" localSheetId="6">[86]Parche0405!$A$208:$N$247</definedName>
    <definedName name="año2004">#REF!</definedName>
    <definedName name="año2005" localSheetId="6">[86]Parche0405!$A$405:$N$444</definedName>
    <definedName name="año2005">#REF!</definedName>
    <definedName name="Anomalias" localSheetId="6">[73]Validation!$O$2:$O$9</definedName>
    <definedName name="Anomalias">#REF!</definedName>
    <definedName name="ANOUT00" localSheetId="6">'[59]Tabelas Antarctica'!$B$77:$AD$100</definedName>
    <definedName name="ANOUT00">#REF!</definedName>
    <definedName name="anscount" hidden="1">1</definedName>
    <definedName name="ANSET00" localSheetId="6">'[59]Tabelas Antarctica'!$B$52:$AD$75</definedName>
    <definedName name="ANSET00">#REF!</definedName>
    <definedName name="anterior" localSheetId="6">[66]Constantes!$B$1</definedName>
    <definedName name="anterior">#REF!</definedName>
    <definedName name="ANTERIORES">#REF!</definedName>
    <definedName name="AOIREC">#REF!</definedName>
    <definedName name="AOITOTAL">#REF!</definedName>
    <definedName name="AOKI_100">#REF!</definedName>
    <definedName name="ap" localSheetId="6" hidden="1">{"'171'!$A$1:$Z$50"}</definedName>
    <definedName name="ap" localSheetId="5" hidden="1">{"'171'!$A$1:$Z$50"}</definedName>
    <definedName name="ap" localSheetId="2" hidden="1">{"'171'!$A$1:$Z$50"}</definedName>
    <definedName name="ap" hidden="1">{"'171'!$A$1:$Z$50"}</definedName>
    <definedName name="APERTURA">#N/A</definedName>
    <definedName name="Apoio">#REF!</definedName>
    <definedName name="app" localSheetId="6">[87]Income_Statement!$E$8</definedName>
    <definedName name="app" localSheetId="5">[87]Income_Statement!$E$8</definedName>
    <definedName name="APP">#REF!</definedName>
    <definedName name="AppB">#REF!</definedName>
    <definedName name="AppF">#REF!</definedName>
    <definedName name="Appl">#REF!</definedName>
    <definedName name="Application" localSheetId="6">[88]Asset!$E$8</definedName>
    <definedName name="Application">#REF!</definedName>
    <definedName name="Application_Name">#REF!</definedName>
    <definedName name="APPRAISAL">#REF!</definedName>
    <definedName name="Approval">#REF!</definedName>
    <definedName name="apres" localSheetId="6" hidden="1">{"'171'!$A$1:$Z$50"}</definedName>
    <definedName name="apres" localSheetId="5" hidden="1">{"'171'!$A$1:$Z$50"}</definedName>
    <definedName name="apres" localSheetId="2" hidden="1">{"'171'!$A$1:$Z$50"}</definedName>
    <definedName name="apres" hidden="1">{"'171'!$A$1:$Z$50"}</definedName>
    <definedName name="aprese" localSheetId="6" hidden="1">{"'171'!$A$1:$Z$50"}</definedName>
    <definedName name="aprese" localSheetId="5" hidden="1">{"'171'!$A$1:$Z$50"}</definedName>
    <definedName name="aprese" localSheetId="2" hidden="1">{"'171'!$A$1:$Z$50"}</definedName>
    <definedName name="aprese" hidden="1">{"'171'!$A$1:$Z$50"}</definedName>
    <definedName name="AQ" localSheetId="6">[59]Volumes!$B$5:$CG$5</definedName>
    <definedName name="AQ">#REF!</definedName>
    <definedName name="aqaq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aqaq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aqaq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aqaq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aqaw" localSheetId="2" hidden="1">{#N/A,#N/A,FALSE,"Invest"}</definedName>
    <definedName name="aqaw" hidden="1">{#N/A,#N/A,FALSE,"Invest"}</definedName>
    <definedName name="AQPMIX">#REF!</definedName>
    <definedName name="aqzs" localSheetId="6" hidden="1">{"det (May)",#N/A,FALSE,"June";"sum (MAY YTD)",#N/A,FALSE,"June YTD"}</definedName>
    <definedName name="aqzs" localSheetId="5" hidden="1">{"det (May)",#N/A,FALSE,"June";"sum (MAY YTD)",#N/A,FALSE,"June YTD"}</definedName>
    <definedName name="aqzs" localSheetId="2" hidden="1">{"det (May)",#N/A,FALSE,"June";"sum (MAY YTD)",#N/A,FALSE,"June YTD"}</definedName>
    <definedName name="aqzs" hidden="1">{"det (May)",#N/A,FALSE,"June";"sum (MAY YTD)",#N/A,FALSE,"June YTD"}</definedName>
    <definedName name="AR" localSheetId="6">[89]Adjustments!$B$17</definedName>
    <definedName name="AR">#REF!</definedName>
    <definedName name="Araraquara" localSheetId="6">[7]POA!#REF!</definedName>
    <definedName name="Araraquara">#REF!</definedName>
    <definedName name="Araraquara1" localSheetId="6">[7]POA!#REF!</definedName>
    <definedName name="Araraquara1">#REF!</definedName>
    <definedName name="AraraquaraAcumulado" localSheetId="6">[7]POA!#REF!</definedName>
    <definedName name="AraraquaraAcumulado">#REF!</definedName>
    <definedName name="AraraquaraAcumulado1" localSheetId="6">[7]POA!#REF!</definedName>
    <definedName name="AraraquaraAcumulado1">#REF!</definedName>
    <definedName name="arc_1" localSheetId="6">[90]RDT!$E$14</definedName>
    <definedName name="arc_1">#REF!</definedName>
    <definedName name="arc_2" localSheetId="6">[90]RDT!$E$15</definedName>
    <definedName name="arc_2">#REF!</definedName>
    <definedName name="arc_3" localSheetId="6">[90]RDT!$E$16</definedName>
    <definedName name="arc_3">#REF!</definedName>
    <definedName name="arc_4" localSheetId="6">[90]RDT!$E$17</definedName>
    <definedName name="arc_4">#REF!</definedName>
    <definedName name="ARC_SAC" localSheetId="6" hidden="1">{"'Farol'!$A$1:$AC$49"}</definedName>
    <definedName name="ARC_SAC" localSheetId="5" hidden="1">{"'Farol'!$A$1:$AC$49"}</definedName>
    <definedName name="ARC_SAC" localSheetId="2" hidden="1">{"'Farol'!$A$1:$AC$49"}</definedName>
    <definedName name="ARC_SAC" hidden="1">{"'Farol'!$A$1:$AC$49"}</definedName>
    <definedName name="ARC_SAC1" localSheetId="6" hidden="1">{"'Farol'!$A$1:$AC$49"}</definedName>
    <definedName name="ARC_SAC1" localSheetId="5" hidden="1">{"'Farol'!$A$1:$AC$49"}</definedName>
    <definedName name="ARC_SAC1" localSheetId="2" hidden="1">{"'Farol'!$A$1:$AC$49"}</definedName>
    <definedName name="ARC_SAC1" hidden="1">{"'Farol'!$A$1:$AC$49"}</definedName>
    <definedName name="ARE">#REF!</definedName>
    <definedName name="AREA" localSheetId="6">'[91]Drop down lists'!#REF!</definedName>
    <definedName name="AREA" localSheetId="5">'[91]Drop down lists'!#REF!</definedName>
    <definedName name="Area">#REF!</definedName>
    <definedName name="Area_CR" localSheetId="6">[92]Árvore!$E$2</definedName>
    <definedName name="Area_CR">#REF!</definedName>
    <definedName name="Área_de_impressãoCO">#REF!</definedName>
    <definedName name="AREA_FIEX_ABERTO">#REF!</definedName>
    <definedName name="area_graf1">#N/A</definedName>
    <definedName name="area_graf2">#N/A</definedName>
    <definedName name="area_graf3">#N/A</definedName>
    <definedName name="area_graf4">#N/A</definedName>
    <definedName name="Área_impressão_IM">#REF!</definedName>
    <definedName name="AREA_OFFSHORE_ABERTO">#REF!</definedName>
    <definedName name="AREA_RF_ABERTO">#REF!</definedName>
    <definedName name="AREA_RV_ABERTO">#REF!</definedName>
    <definedName name="Area_SDG" localSheetId="6">[93]Árvore!$B$2</definedName>
    <definedName name="Area_SDG">#REF!</definedName>
    <definedName name="AREA_SUCESSAO_ABERTO">#REF!</definedName>
    <definedName name="Area1">#REF!</definedName>
    <definedName name="Area2">#REF!</definedName>
    <definedName name="AREAA" localSheetId="6">'[91]Drop down lists'!#REF!</definedName>
    <definedName name="AREAA">#REF!</definedName>
    <definedName name="AREAAA" localSheetId="6">'[91]Drop down lists'!#REF!</definedName>
    <definedName name="AREAAA">#REF!</definedName>
    <definedName name="AreaRepAct">#REF!</definedName>
    <definedName name="AreaRepEdoFin">#REF!</definedName>
    <definedName name="AreaRepEdoRes">#REF!</definedName>
    <definedName name="AreaRepPas">#REF!</definedName>
    <definedName name="Areas" localSheetId="6">[94]Hoja3!$V$10:$V$12</definedName>
    <definedName name="Areas">#REF!</definedName>
    <definedName name="AreaVAR__G502" localSheetId="6">'[95]Ações da Quilmes'!#REF!</definedName>
    <definedName name="AreaVAR__G502">#REF!</definedName>
    <definedName name="arehgrty">#REF!</definedName>
    <definedName name="argaer">#REF!</definedName>
    <definedName name="ARMA">#REF!</definedName>
    <definedName name="Arq_Nome" localSheetId="6">[96]Principal!$D$22</definedName>
    <definedName name="Arq_Nome">#REF!</definedName>
    <definedName name="ARQPESQ">#REF!</definedName>
    <definedName name="arquivo" localSheetId="6">[97]Proced.!$C$93</definedName>
    <definedName name="arquivo">#REF!</definedName>
    <definedName name="arrrrr" localSheetId="2" hidden="1">{"RA_1",#N/A,FALSE,"RF Att";"RA_2",#N/A,FALSE,"RF Att";"RA_2.1",#N/A,FALSE,"RF Att"}</definedName>
    <definedName name="arrrrr" hidden="1">{"RA_1",#N/A,FALSE,"RF Att";"RA_2",#N/A,FALSE,"RF Att";"RA_2.1",#N/A,FALSE,"RF Att"}</definedName>
    <definedName name="artigassilveira" localSheetId="6">[47]Industria!#REF!</definedName>
    <definedName name="artigassilveira">#REF!</definedName>
    <definedName name="ArTotal" localSheetId="6">'[65]Dados do Packaging'!$B$87:$AD$105</definedName>
    <definedName name="ArTotal">#REF!</definedName>
    <definedName name="ARUMA_LATAS">#REF!</definedName>
    <definedName name="arv" localSheetId="6">'[98]Target Finsum'!#REF!</definedName>
    <definedName name="arv">#REF!</definedName>
    <definedName name="as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2" hidden="1">{#N/A,#N/A,FALSE,"Análise";#N/A,#N/A,FALSE,"Análise"}</definedName>
    <definedName name="as" hidden="1">{#N/A,#N/A,FALSE,"Análise";#N/A,#N/A,FALSE,"Análise"}</definedName>
    <definedName name="AS_IS_SITUATION" localSheetId="6">[99]Tables!$C$2:$C$7</definedName>
    <definedName name="AS_IS_SITUATION">#REF!</definedName>
    <definedName name="AS2DocOpenMode" hidden="1">"AS2DocumentEdit"</definedName>
    <definedName name="AS2HasNoAutoHeaderFooter">"OFF"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asasas" localSheetId="6" hidden="1">{#N/A,#N/A,TRUE,"Pro Forma";#N/A,#N/A,TRUE,"PF_Bal";#N/A,#N/A,TRUE,"PF_INC";#N/A,#N/A,TRUE,"CBE";#N/A,#N/A,TRUE,"SWK"}</definedName>
    <definedName name="asasasasas" localSheetId="5" hidden="1">{#N/A,#N/A,TRUE,"Pro Forma";#N/A,#N/A,TRUE,"PF_Bal";#N/A,#N/A,TRUE,"PF_INC";#N/A,#N/A,TRUE,"CBE";#N/A,#N/A,TRUE,"SWK"}</definedName>
    <definedName name="asasasasas" localSheetId="2" hidden="1">{#N/A,#N/A,TRUE,"Pro Forma";#N/A,#N/A,TRUE,"PF_Bal";#N/A,#N/A,TRUE,"PF_INC";#N/A,#N/A,TRUE,"CBE";#N/A,#N/A,TRUE,"SWK"}</definedName>
    <definedName name="asasasasas" hidden="1">{#N/A,#N/A,TRUE,"Pro Forma";#N/A,#N/A,TRUE,"PF_Bal";#N/A,#N/A,TRUE,"PF_INC";#N/A,#N/A,TRUE,"CBE";#N/A,#N/A,TRUE,"SWK"}</definedName>
    <definedName name="asd" localSheetId="6" hidden="1">{#N/A,#N/A,FALSE,"FIN AÑO"}</definedName>
    <definedName name="asd" localSheetId="5" hidden="1">{#N/A,#N/A,FALSE,"FIN AÑO"}</definedName>
    <definedName name="asd" localSheetId="2" hidden="1">{#N/A,#N/A,FALSE,"Resultado x Rev"}</definedName>
    <definedName name="asd" hidden="1">{#N/A,#N/A,FALSE,"Resultado x Rev"}</definedName>
    <definedName name="asdadasdasda" localSheetId="6" hidden="1">{#N/A,#N/A,FALSE,"ROTINA";#N/A,#N/A,FALSE,"ITENS";#N/A,#N/A,FALSE,"ACOMP"}</definedName>
    <definedName name="asdadasdasda" localSheetId="5" hidden="1">{#N/A,#N/A,FALSE,"ROTINA";#N/A,#N/A,FALSE,"ITENS";#N/A,#N/A,FALSE,"ACOMP"}</definedName>
    <definedName name="asdadasdasda" localSheetId="2" hidden="1">{#N/A,#N/A,FALSE,"ROTINA";#N/A,#N/A,FALSE,"ITENS";#N/A,#N/A,FALSE,"ACOMP"}</definedName>
    <definedName name="asdadasdasda" hidden="1">{#N/A,#N/A,FALSE,"ROTINA";#N/A,#N/A,FALSE,"ITENS";#N/A,#N/A,FALSE,"ACOMP"}</definedName>
    <definedName name="asdas" localSheetId="6" hidden="1">{"'171'!$A$1:$Z$50"}</definedName>
    <definedName name="asdas" localSheetId="5" hidden="1">{"'171'!$A$1:$Z$50"}</definedName>
    <definedName name="asdas" localSheetId="2" hidden="1">{"'171'!$A$1:$Z$50"}</definedName>
    <definedName name="asdas" hidden="1">{"'171'!$A$1:$Z$50"}</definedName>
    <definedName name="asdasda" localSheetId="6" hidden="1">{"prem1",#N/A,FALSE,"Consolidado";"pl_us",#N/A,FALSE,"Consolidado";"pl_hl",#N/A,FALSE,"Consolidado";"bs",#N/A,FALSE,"Consolidado";"cf",#N/A,FALSE,"Consolidado"}</definedName>
    <definedName name="asdasda" localSheetId="5" hidden="1">{"prem1",#N/A,FALSE,"Consolidado";"pl_us",#N/A,FALSE,"Consolidado";"pl_hl",#N/A,FALSE,"Consolidado";"bs",#N/A,FALSE,"Consolidado";"cf",#N/A,FALSE,"Consolidado"}</definedName>
    <definedName name="asdasda" localSheetId="2" hidden="1">{"prem1",#N/A,FALSE,"Consolidado";"pl_us",#N/A,FALSE,"Consolidado";"pl_hl",#N/A,FALSE,"Consolidado";"bs",#N/A,FALSE,"Consolidado";"cf",#N/A,FALSE,"Consolidado"}</definedName>
    <definedName name="asdasda" hidden="1">{"prem1",#N/A,FALSE,"Consolidado";"pl_us",#N/A,FALSE,"Consolidado";"pl_hl",#N/A,FALSE,"Consolidado";"bs",#N/A,FALSE,"Consolidado";"cf",#N/A,FALSE,"Consolidado"}</definedName>
    <definedName name="ASDE" localSheetId="6" hidden="1">{#N/A,#N/A,FALSE,"FIN AÑO"}</definedName>
    <definedName name="ASDE" localSheetId="5" hidden="1">{#N/A,#N/A,FALSE,"FIN AÑO"}</definedName>
    <definedName name="ASDE" localSheetId="2" hidden="1">{#N/A,#N/A,FALSE,"FIN AÑO"}</definedName>
    <definedName name="ASDE" hidden="1">{#N/A,#N/A,FALSE,"FIN AÑO"}</definedName>
    <definedName name="asdf" localSheetId="6" hidden="1">{"miles",#N/A,FALSE,"LUCROS E PERDAS (US$ 000)";"hl",#N/A,FALSE,"LUCROS E PERDAS (US$ 000)"}</definedName>
    <definedName name="asdf" localSheetId="5" hidden="1">{"miles",#N/A,FALSE,"LUCROS E PERDAS (US$ 000)";"hl",#N/A,FALSE,"LUCROS E PERDAS (US$ 000)"}</definedName>
    <definedName name="A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" localSheetId="6" hidden="1">{#N/A,#N/A,FALSE,"Hoja1";#N/A,#N/A,FALSE,"Hoja2"}</definedName>
    <definedName name="asdfa" localSheetId="5" hidden="1">{#N/A,#N/A,FALSE,"Hoja1";#N/A,#N/A,FALSE,"Hoja2"}</definedName>
    <definedName name="asdfa" localSheetId="2" hidden="1">{#N/A,#N/A,FALSE,"Hoja1";#N/A,#N/A,FALSE,"Hoja2"}</definedName>
    <definedName name="asdfa" hidden="1">{#N/A,#N/A,FALSE,"Hoja1";#N/A,#N/A,FALSE,"Hoja2"}</definedName>
    <definedName name="asdfasd" localSheetId="6" hidden="1">{#N/A,#N/A,FALSE,"ROTINA";#N/A,#N/A,FALSE,"ITENS";#N/A,#N/A,FALSE,"ACOMP"}</definedName>
    <definedName name="asdfasd" localSheetId="5" hidden="1">{#N/A,#N/A,FALSE,"ROTINA";#N/A,#N/A,FALSE,"ITENS";#N/A,#N/A,FALSE,"ACOMP"}</definedName>
    <definedName name="asdfasd" localSheetId="2" hidden="1">{#N/A,#N/A,FALSE,"ROTINA";#N/A,#N/A,FALSE,"ITENS";#N/A,#N/A,FALSE,"ACOMP"}</definedName>
    <definedName name="asdfasd" hidden="1">{#N/A,#N/A,FALSE,"ROTINA";#N/A,#N/A,FALSE,"ITENS";#N/A,#N/A,FALSE,"ACOMP"}</definedName>
    <definedName name="ASDFASFA" localSheetId="6" hidden="1">{#N/A,#N/A,FALSE,"ROTINA";#N/A,#N/A,FALSE,"ITENS";#N/A,#N/A,FALSE,"ACOMP"}</definedName>
    <definedName name="ASDFASFA" localSheetId="5" hidden="1">{#N/A,#N/A,FALSE,"ROTINA";#N/A,#N/A,FALSE,"ITENS";#N/A,#N/A,FALSE,"ACOMP"}</definedName>
    <definedName name="ASDFASFA" localSheetId="2" hidden="1">{#N/A,#N/A,FALSE,"ROTINA";#N/A,#N/A,FALSE,"ITENS";#N/A,#N/A,FALSE,"ACOMP"}</definedName>
    <definedName name="ASDFASFA" hidden="1">{#N/A,#N/A,FALSE,"ROTINA";#N/A,#N/A,FALSE,"ITENS";#N/A,#N/A,FALSE,"ACOMP"}</definedName>
    <definedName name="asdfasg" localSheetId="6" hidden="1">{"det (May)",#N/A,FALSE,"June";"sum (MAY YTD)",#N/A,FALSE,"June YTD"}</definedName>
    <definedName name="asdfasg" localSheetId="5" hidden="1">{"det (May)",#N/A,FALSE,"June";"sum (MAY YTD)",#N/A,FALSE,"June YTD"}</definedName>
    <definedName name="asdfasg" localSheetId="2" hidden="1">{"det (May)",#N/A,FALSE,"June";"sum (MAY YTD)",#N/A,FALSE,"June YTD"}</definedName>
    <definedName name="asdfasg" hidden="1">{"det (May)",#N/A,FALSE,"June";"sum (MAY YTD)",#N/A,FALSE,"June YTD"}</definedName>
    <definedName name="ASG">#REF!</definedName>
    <definedName name="ASGJE">#REF!</definedName>
    <definedName name="ASI_AUD_CO">#REF!</definedName>
    <definedName name="ASI_AUD_DO">#REF!</definedName>
    <definedName name="ASI_LC_CO">#REF!</definedName>
    <definedName name="ASI_LC_DO">#REF!</definedName>
    <definedName name="ass" localSheetId="6" hidden="1">{#N/A,#N/A,FALSE,"Hoja1";#N/A,#N/A,FALSE,"Hoja2"}</definedName>
    <definedName name="ass" localSheetId="5" hidden="1">{#N/A,#N/A,FALSE,"Hoja1";#N/A,#N/A,FALSE,"Hoja2"}</definedName>
    <definedName name="ass" localSheetId="2" hidden="1">{#N/A,#N/A,FALSE,"Hoja1";#N/A,#N/A,FALSE,"Hoja2"}</definedName>
    <definedName name="ass" hidden="1">{#N/A,#N/A,FALSE,"Hoja1";#N/A,#N/A,FALSE,"Hoja2"}</definedName>
    <definedName name="ASSET" localSheetId="6">[100]Cockpit!#REF!</definedName>
    <definedName name="ASSET">#REF!</definedName>
    <definedName name="Asset_Disposals" localSheetId="6">[57]Macro1!$F$26:$F$29</definedName>
    <definedName name="Asset_Disposals">#REF!</definedName>
    <definedName name="asset_writeup" localSheetId="6">'[26]Base &amp; LBO Assumptions'!$U$26</definedName>
    <definedName name="asset_writeup">#REF!</definedName>
    <definedName name="ASSETCAP">#REF!</definedName>
    <definedName name="Assumptions" localSheetId="6">"INPUT"</definedName>
    <definedName name="Assumptions" localSheetId="5">"INPUT"</definedName>
    <definedName name="ASSUMPTIONS">#REF!</definedName>
    <definedName name="asx" localSheetId="6" hidden="1">{"Prenissas",#N/A,FALSE,"Consolidado (3)";"Lucros000",#N/A,FALSE,"Consolidado (3)";"LucrosHL",#N/A,FALSE,"Consolidado (3)";"Balanco",#N/A,FALSE,"Consolidado (3)";"FluxoC",#N/A,FALSE,"Consolidado (3)"}</definedName>
    <definedName name="asx" localSheetId="5" hidden="1">{"Prenissas",#N/A,FALSE,"Consolidado (3)";"Lucros000",#N/A,FALSE,"Consolidado (3)";"LucrosHL",#N/A,FALSE,"Consolidado (3)";"Balanco",#N/A,FALSE,"Consolidado (3)";"FluxoC",#N/A,FALSE,"Consolidado (3)"}</definedName>
    <definedName name="asx" localSheetId="2" hidden="1">{"Prenissas",#N/A,FALSE,"Consolidado (3)";"Lucros000",#N/A,FALSE,"Consolidado (3)";"LucrosHL",#N/A,FALSE,"Consolidado (3)";"Balanco",#N/A,FALSE,"Consolidado (3)";"FluxoC",#N/A,FALSE,"Consolidado (3)"}</definedName>
    <definedName name="asx" hidden="1">{"Prenissas",#N/A,FALSE,"Consolidado (3)";"Lucros000",#N/A,FALSE,"Consolidado (3)";"LucrosHL",#N/A,FALSE,"Consolidado (3)";"Balanco",#N/A,FALSE,"Consolidado (3)";"FluxoC",#N/A,FALSE,"Consolidado (3)"}</definedName>
    <definedName name="aszz" localSheetId="6" hidden="1">{"det (May)",#N/A,FALSE,"June";"sum (MAY YTD)",#N/A,FALSE,"June YTD"}</definedName>
    <definedName name="aszz" localSheetId="5" hidden="1">{"det (May)",#N/A,FALSE,"June";"sum (MAY YTD)",#N/A,FALSE,"June YTD"}</definedName>
    <definedName name="aszz" localSheetId="2" hidden="1">{"det (May)",#N/A,FALSE,"June";"sum (MAY YTD)",#N/A,FALSE,"June YTD"}</definedName>
    <definedName name="aszz" hidden="1">{"det (May)",#N/A,FALSE,"June";"sum (MAY YTD)",#N/A,FALSE,"June YTD"}</definedName>
    <definedName name="Ata" localSheetId="6" hidden="1">{#N/A,#N/A,FALSE,"ROTINA";#N/A,#N/A,FALSE,"ITENS";#N/A,#N/A,FALSE,"ACOMP"}</definedName>
    <definedName name="Ata" localSheetId="5" hidden="1">{#N/A,#N/A,FALSE,"ROTINA";#N/A,#N/A,FALSE,"ITENS";#N/A,#N/A,FALSE,"ACOMP"}</definedName>
    <definedName name="Ata" localSheetId="2" hidden="1">{#N/A,#N/A,FALSE,"ROTINA";#N/A,#N/A,FALSE,"ITENS";#N/A,#N/A,FALSE,"ACOMP"}</definedName>
    <definedName name="Ata" hidden="1">{#N/A,#N/A,FALSE,"ROTINA";#N/A,#N/A,FALSE,"ITENS";#N/A,#N/A,FALSE,"ACOMP"}</definedName>
    <definedName name="atax" localSheetId="6">[101]Sheet1!$F$10</definedName>
    <definedName name="atax">#REF!</definedName>
    <definedName name="AtivosGiro" localSheetId="6">[102]cadastro!$J$19:$J$45</definedName>
    <definedName name="AtivosGiro">#REF!</definedName>
    <definedName name="Audit_legal_fees">#REF!</definedName>
    <definedName name="Auditoria" localSheetId="6">[103]PM!$F$30</definedName>
    <definedName name="Auditoria">#REF!</definedName>
    <definedName name="AUS_CO">#REF!</definedName>
    <definedName name="AUS_DO">#REF!</definedName>
    <definedName name="auseur" localSheetId="6">[104]Datastream!$B$34</definedName>
    <definedName name="auseur">#REF!</definedName>
    <definedName name="ausuk" localSheetId="6">[104]Datastream!$B$35</definedName>
    <definedName name="ausuk">#REF!</definedName>
    <definedName name="ausus" localSheetId="6">[104]Datastream!$B$36</definedName>
    <definedName name="ausus">#REF!</definedName>
    <definedName name="auto" localSheetId="6">[105]Target!$R$184</definedName>
    <definedName name="auto">#REF!</definedName>
    <definedName name="AUTO_STATUS">OFFSET(#REF!,,,COUNTA(#REF!),)</definedName>
    <definedName name="Autoridade" localSheetId="6">[106]Empresas!$D$1:$D$2</definedName>
    <definedName name="Autoridade">#REF!</definedName>
    <definedName name="AuxPFCRA">#REF!</definedName>
    <definedName name="AuxPFCRR">#REF!</definedName>
    <definedName name="AuxPFTRC">#REF!</definedName>
    <definedName name="AuxPFTRO">#REF!</definedName>
    <definedName name="AuxPP">#REF!</definedName>
    <definedName name="AuxVF">#REF!</definedName>
    <definedName name="AVAGRAIN">#REF!</definedName>
    <definedName name="AVAGRAINBS">#REF!</definedName>
    <definedName name="avb" localSheetId="6" hidden="1">{"ratios",#N/A,FALSE,"Analyse";"multiples",#N/A,FALSE,"Analyse";"places",#N/A,FALSE,"Analyse";"résultats_édition client",#N/A,FALSE,"Résultats";"reg_edition client",#N/A,FALSE,"Regressions";"SYNTHESE",#N/A,FALSE,"Synthese"}</definedName>
    <definedName name="avb" localSheetId="5" hidden="1">{"ratios",#N/A,FALSE,"Analyse";"multiples",#N/A,FALSE,"Analyse";"places",#N/A,FALSE,"Analyse";"résultats_édition client",#N/A,FALSE,"Résultats";"reg_edition client",#N/A,FALSE,"Regressions";"SYNTHESE",#N/A,FALSE,"Synthese"}</definedName>
    <definedName name="avb" localSheetId="2" hidden="1">{"ratios",#N/A,FALSE,"Analyse";"multiples",#N/A,FALSE,"Analyse";"places",#N/A,FALSE,"Analyse";"résultats_édition client",#N/A,FALSE,"Résultats";"reg_edition client",#N/A,FALSE,"Regressions";"SYNTHESE",#N/A,FALSE,"Synthese"}</definedName>
    <definedName name="avb" hidden="1">{"ratios",#N/A,FALSE,"Analyse";"multiples",#N/A,FALSE,"Analyse";"places",#N/A,FALSE,"Analyse";"résultats_édition client",#N/A,FALSE,"Résultats";"reg_edition client",#N/A,FALSE,"Regressions";"SYNTHESE",#N/A,FALSE,"Synthese"}</definedName>
    <definedName name="AVG">#REF!</definedName>
    <definedName name="AVGMTH_USD">#REF!</definedName>
    <definedName name="AVGRATE_CAD">#REF!</definedName>
    <definedName name="AVGRATE_EUR">#REF!</definedName>
    <definedName name="AVGRATE_SGD">#REF!</definedName>
    <definedName name="AVGRATE_USD">#REF!</definedName>
    <definedName name="AvgShares">#REF!</definedName>
    <definedName name="AVP" localSheetId="6">[107]AVP!$B$1</definedName>
    <definedName name="AVP">#REF!</definedName>
    <definedName name="avp_out">#REF!</definedName>
    <definedName name="awe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hidden="1">{"total",#N/A,FALSE,"TOTAL $";"totalhl",#N/A,FALSE,"TOTAL $HL";"vol",#N/A,FALSE,"VOLUMEN";"xprod1",#N/A,FALSE,"X PROD";"xprod2",#N/A,FALSE,"X PROD";"finaño1",#N/A,FALSE,"FIN AÑO Meta";"finaño2",#N/A,FALSE,"FIN AÑO Meta"}</definedName>
    <definedName name="AWK_OUT">#REF!</definedName>
    <definedName name="azedsd" localSheetId="6" hidden="1">{"det (May)",#N/A,FALSE,"June";"sum (MAY YTD)",#N/A,FALSE,"June YTD"}</definedName>
    <definedName name="azedsd" localSheetId="5" hidden="1">{"det (May)",#N/A,FALSE,"June";"sum (MAY YTD)",#N/A,FALSE,"June YTD"}</definedName>
    <definedName name="azedsd" localSheetId="2" hidden="1">{"det (May)",#N/A,FALSE,"June";"sum (MAY YTD)",#N/A,FALSE,"June YTD"}</definedName>
    <definedName name="azedsd" hidden="1">{"det (May)",#N/A,FALSE,"June";"sum (MAY YTD)",#N/A,FALSE,"June YTD"}</definedName>
    <definedName name="B" localSheetId="6" hidden="1">[108]bud99!$H$9</definedName>
    <definedName name="B" hidden="1">#REF!</definedName>
    <definedName name="B.IV.r" localSheetId="6" hidden="1">{"det (May)",#N/A,FALSE,"June";"sum (MAY YTD)",#N/A,FALSE,"June YTD"}</definedName>
    <definedName name="B.IV.r" localSheetId="5" hidden="1">{"det (May)",#N/A,FALSE,"June";"sum (MAY YTD)",#N/A,FALSE,"June YTD"}</definedName>
    <definedName name="B.IV.r" localSheetId="2" hidden="1">{"det (May)",#N/A,FALSE,"June";"sum (MAY YTD)",#N/A,FALSE,"June YTD"}</definedName>
    <definedName name="B.IV.r" hidden="1">{"det (May)",#N/A,FALSE,"June";"sum (MAY YTD)",#N/A,FALSE,"June YTD"}</definedName>
    <definedName name="B.IV.r.SBC" localSheetId="6" hidden="1">{"det (May)",#N/A,FALSE,"June";"sum (MAY YTD)",#N/A,FALSE,"June YTD"}</definedName>
    <definedName name="B.IV.r.SBC" localSheetId="5" hidden="1">{"det (May)",#N/A,FALSE,"June";"sum (MAY YTD)",#N/A,FALSE,"June YTD"}</definedName>
    <definedName name="B.IV.r.SBC" localSheetId="2" hidden="1">{"det (May)",#N/A,FALSE,"June";"sum (MAY YTD)",#N/A,FALSE,"June YTD"}</definedName>
    <definedName name="B.IV.r.SBC" hidden="1">{"det (May)",#N/A,FALSE,"June";"sum (MAY YTD)",#N/A,FALSE,"June YTD"}</definedName>
    <definedName name="B_debt_expense" localSheetId="6">'[26]Base &amp; LBO Assumptions'!$U$29</definedName>
    <definedName name="B_debt_expense">#REF!</definedName>
    <definedName name="B_Dist" localSheetId="6">'[50]B-Dist'!$A$51:$O$90</definedName>
    <definedName name="B_Dist">#REF!</definedName>
    <definedName name="B_O">#REF!</definedName>
    <definedName name="B_Prev" localSheetId="6">'[50]B-Prev'!$A$51:$O$90</definedName>
    <definedName name="B_Prev">#REF!</definedName>
    <definedName name="B_Price" localSheetId="6">[51]ModAssump!$J$9</definedName>
    <definedName name="B_Price">#REF!</definedName>
    <definedName name="B5Disc">OFFSET(#REF!,0,1,1,COUNT(#REF!))</definedName>
    <definedName name="B5Duty">OFFSET(#REF!,0,1,1,COUNT(#REF!))</definedName>
    <definedName name="B5GT">OFFSET(#REF!,0,1,1,COUNT(#REF!))</definedName>
    <definedName name="B5MACO">OFFSET(#REF!,0,1,1,COUNT(#REF!))</definedName>
    <definedName name="B5VIC">OFFSET(#REF!,0,1,1,COUNT(#REF!))</definedName>
    <definedName name="B5VLC">OFFSET(#REF!,0,1,1,COUNT(#REF!))</definedName>
    <definedName name="baba">#REF!</definedName>
    <definedName name="baba1">#REF!</definedName>
    <definedName name="babab" localSheetId="6" hidden="1">{#N/A,#N/A,FALSE,"Hoja1";#N/A,#N/A,FALSE,"Hoja2"}</definedName>
    <definedName name="babab" localSheetId="5" hidden="1">{#N/A,#N/A,FALSE,"Hoja1";#N/A,#N/A,FALSE,"Hoja2"}</definedName>
    <definedName name="babab" localSheetId="2" hidden="1">{#N/A,#N/A,FALSE,"Hoja1";#N/A,#N/A,FALSE,"Hoja2"}</definedName>
    <definedName name="babab" hidden="1">{#N/A,#N/A,FALSE,"Hoja1";#N/A,#N/A,FALSE,"Hoja2"}</definedName>
    <definedName name="BABABB" localSheetId="6" hidden="1">{#N/A,#N/A,FALSE,"Hoja1";#N/A,#N/A,FALSE,"Hoja2"}</definedName>
    <definedName name="BABABB" localSheetId="5" hidden="1">{#N/A,#N/A,FALSE,"Hoja1";#N/A,#N/A,FALSE,"Hoja2"}</definedName>
    <definedName name="BABABB" localSheetId="2" hidden="1">{#N/A,#N/A,FALSE,"Hoja1";#N/A,#N/A,FALSE,"Hoja2"}</definedName>
    <definedName name="BABABB" hidden="1">{#N/A,#N/A,FALSE,"Hoja1";#N/A,#N/A,FALSE,"Hoja2"}</definedName>
    <definedName name="BAC">#REF!</definedName>
    <definedName name="BACADR">#REF!</definedName>
    <definedName name="backup" localSheetId="6">IF([78]!BefAft=1,"","[1] The Pre-Tax Cost of Capital = After-Tax Cost of Capital/(1-Tax Rate)")</definedName>
    <definedName name="backup">IF(#REF!=1,"","[1] The Pre-Tax Cost of Capital = After-Tax Cost of Capital/(1-Tax Rate)")</definedName>
    <definedName name="Bahia" localSheetId="6">[7]POA!#REF!</definedName>
    <definedName name="Bahia">#REF!</definedName>
    <definedName name="Bahia1" localSheetId="6">[7]POA!#REF!</definedName>
    <definedName name="Bahia1">#REF!</definedName>
    <definedName name="BahiaAcumulado" localSheetId="6">[7]POA!#REF!</definedName>
    <definedName name="BahiaAcumulado">#REF!</definedName>
    <definedName name="BahiaAcumulado1" localSheetId="6">[7]POA!#REF!</definedName>
    <definedName name="BahiaAcumulado1">#REF!</definedName>
    <definedName name="BALANCE" localSheetId="5">#REF!</definedName>
    <definedName name="BALANCE">#REF!</definedName>
    <definedName name="BALANCE_AT_PERIOD_END">#REF!</definedName>
    <definedName name="balance_sheet" localSheetId="5">#REF!</definedName>
    <definedName name="BALANCE_SHEET">#REF!</definedName>
    <definedName name="BALANCEHDG">#REF!</definedName>
    <definedName name="Balances_Históricos_MC_Lista">#REF!</definedName>
    <definedName name="BALANCO">#REF!</definedName>
    <definedName name="Balanço">#REF!,#REF!,#REF!</definedName>
    <definedName name="Balanco1">#REF!,#REF!,#REF!</definedName>
    <definedName name="BALASSUME">#REF!</definedName>
    <definedName name="Baltap">#REF!</definedName>
    <definedName name="BANAMEX">#REF!</definedName>
    <definedName name="Banco" localSheetId="5">#REF!</definedName>
    <definedName name="banco">#REF!</definedName>
    <definedName name="Banco_Melhores_Práticas">#REF!</definedName>
    <definedName name="BANCOMER">#REF!</definedName>
    <definedName name="BAND">#REF!</definedName>
    <definedName name="Bandas_ABC">#REF!</definedName>
    <definedName name="BankDebtBookValue">#REF!</definedName>
    <definedName name="BankDebtMarketValue">#REF!</definedName>
    <definedName name="BankDebtPrice">#REF!</definedName>
    <definedName name="BANKHDG">#REF!</definedName>
    <definedName name="BANORTE">#REF!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se" localSheetId="5">#REF!</definedName>
    <definedName name="base">#REF!</definedName>
    <definedName name="base_cityname" localSheetId="6">'[109]WCOL INDEX'!$D$173</definedName>
    <definedName name="base_cityname">#REF!</definedName>
    <definedName name="base_comercial" localSheetId="6">[97]Comercial!$A$1:$X$65536</definedName>
    <definedName name="base_comercial">#REF!</definedName>
    <definedName name="base_currency" localSheetId="6">'[109]WCOL INDEX'!$E$173</definedName>
    <definedName name="base_currency">#REF!</definedName>
    <definedName name="base_exp" localSheetId="6">'[97]Base Vol Exp'!$A$1:$T$65536</definedName>
    <definedName name="base_exp">#REF!</definedName>
    <definedName name="base_geografias" localSheetId="6">'[110]Volume per Region'!#REF!</definedName>
    <definedName name="base_geografias">#REF!</definedName>
    <definedName name="base_inflation" localSheetId="6">'[109]WCOL INDEX'!$F$173</definedName>
    <definedName name="base_inflation">#REF!</definedName>
    <definedName name="Base_Safra">#REF!</definedName>
    <definedName name="base_total" localSheetId="6">'[97]Base Vol Total'!$A$1:$T$65536</definedName>
    <definedName name="base_total">#REF!</definedName>
    <definedName name="base_ttv" localSheetId="6">'[97]Base TTV'!$A$1:$P$65536</definedName>
    <definedName name="base_ttv">#REF!</definedName>
    <definedName name="base_xrate" localSheetId="6">'[109]WCOL INDEX'!$E$341</definedName>
    <definedName name="base_xrate">#REF!</definedName>
    <definedName name="BASE1">#REF!</definedName>
    <definedName name="BASEAFH_CE">#REF!</definedName>
    <definedName name="BASEAFH_MCDON">#REF!</definedName>
    <definedName name="BASEAFH_NE">#REF!</definedName>
    <definedName name="BASEAFH_NW">#REF!</definedName>
    <definedName name="BaseBeerEBIT2001">#REF!</definedName>
    <definedName name="BaseBeerEBITDA2001">#REF!</definedName>
    <definedName name="BaseBeerRev2001">#REF!</definedName>
    <definedName name="BaseBeerVol2001">#REF!</definedName>
    <definedName name="BASECAN_DO">#REF!</definedName>
    <definedName name="BASECAN_GD">#REF!</definedName>
    <definedName name="BASECAN_GRO">#REF!</definedName>
    <definedName name="BaseEBITDA">#REF!</definedName>
    <definedName name="BASEHM_CE">#REF!</definedName>
    <definedName name="BASEHM_NE">#REF!</definedName>
    <definedName name="BASEHM_NW">#REF!</definedName>
    <definedName name="BaseTick">#REF!</definedName>
    <definedName name="BaseTotalEBIT2001">#REF!</definedName>
    <definedName name="BaseTotalEBITDA2001">#REF!</definedName>
    <definedName name="BaseTotalRev2001">#REF!</definedName>
    <definedName name="BaseTotalVol2001">#REF!</definedName>
    <definedName name="BASEVD">#REF!</definedName>
    <definedName name="BASEVEN_CE">#REF!</definedName>
    <definedName name="BASEVEN_NE">#REF!</definedName>
    <definedName name="BASEVEN_NW">#REF!</definedName>
    <definedName name="BaseYear" localSheetId="6">'[111]Summary BS - Lazard'!$G$7</definedName>
    <definedName name="BaseYear">#REF!</definedName>
    <definedName name="BAT">#REF!</definedName>
    <definedName name="BATJE">#REF!</definedName>
    <definedName name="Baviera">#REF!</definedName>
    <definedName name="BB" localSheetId="6" hidden="1">{"'cua 42'!$A$1:$O$40"}</definedName>
    <definedName name="BB" localSheetId="5" hidden="1">{"'cua 42'!$A$1:$O$40"}</definedName>
    <definedName name="BB" localSheetId="2" hidden="1">{"'cua 42'!$A$1:$O$40"}</definedName>
    <definedName name="BB" hidden="1">{"'cua 42'!$A$1:$O$40"}</definedName>
    <definedName name="BBB">#REF!</definedName>
    <definedName name="bbbb" localSheetId="6" hidden="1">{"det (May)",#N/A,FALSE,"June";"sum (MAY YTD)",#N/A,FALSE,"June YTD"}</definedName>
    <definedName name="bbbb" localSheetId="5" hidden="1">{"det (May)",#N/A,FALSE,"June";"sum (MAY YTD)",#N/A,FALSE,"June YTD"}</definedName>
    <definedName name="bbbb" localSheetId="2" hidden="1">{"det (May)",#N/A,FALSE,"June";"sum (MAY YTD)",#N/A,FALSE,"June YTD"}</definedName>
    <definedName name="bbbb" hidden="1">{"det (May)",#N/A,FALSE,"June";"sum (MAY YTD)",#N/A,FALSE,"June YTD"}</definedName>
    <definedName name="bbbbbbbbbbbbbbb" localSheetId="6" hidden="1">{"det (May)",#N/A,FALSE,"June";"sum (MAY YTD)",#N/A,FALSE,"June YTD"}</definedName>
    <definedName name="bbbbbbbbbbbbbbb" localSheetId="5" hidden="1">{"det (May)",#N/A,FALSE,"June";"sum (MAY YTD)",#N/A,FALSE,"June YTD"}</definedName>
    <definedName name="bbbbbbbbbbbbbbb" localSheetId="2" hidden="1">{"det (May)",#N/A,FALSE,"June";"sum (MAY YTD)",#N/A,FALSE,"June YTD"}</definedName>
    <definedName name="bbbbbbbbbbbbbbb" hidden="1">{"det (May)",#N/A,FALSE,"June";"sum (MAY YTD)",#N/A,FALSE,"June YTD"}</definedName>
    <definedName name="bbbbnn" localSheetId="6" hidden="1">{"det (May)",#N/A,FALSE,"June";"sum (MAY YTD)",#N/A,FALSE,"June YTD"}</definedName>
    <definedName name="bbbbnn" localSheetId="5" hidden="1">{"det (May)",#N/A,FALSE,"June";"sum (MAY YTD)",#N/A,FALSE,"June YTD"}</definedName>
    <definedName name="bbbbnn" localSheetId="2" hidden="1">{"det (May)",#N/A,FALSE,"June";"sum (MAY YTD)",#N/A,FALSE,"June YTD"}</definedName>
    <definedName name="bbbbnn" hidden="1">{"det (May)",#N/A,FALSE,"June";"sum (MAY YTD)",#N/A,FALSE,"June YTD"}</definedName>
    <definedName name="bbbbvfdbghgdf" localSheetId="6" hidden="1">{"det (May)",#N/A,FALSE,"June";"sum (MAY YTD)",#N/A,FALSE,"June YTD"}</definedName>
    <definedName name="bbbbvfdbghgdf" localSheetId="5" hidden="1">{"det (May)",#N/A,FALSE,"June";"sum (MAY YTD)",#N/A,FALSE,"June YTD"}</definedName>
    <definedName name="bbbbvfdbghgdf" localSheetId="2" hidden="1">{"det (May)",#N/A,FALSE,"June";"sum (MAY YTD)",#N/A,FALSE,"June YTD"}</definedName>
    <definedName name="bbbbvfdbghgdf" hidden="1">{"det (May)",#N/A,FALSE,"June";"sum (MAY YTD)",#N/A,FALSE,"June YTD"}</definedName>
    <definedName name="BBC">#REF!</definedName>
    <definedName name="BC">#REF!</definedName>
    <definedName name="BC_600_AGO00" localSheetId="6">[59]Volumes!$AL$2:$AL$28</definedName>
    <definedName name="BC_600_AGO00">#REF!</definedName>
    <definedName name="BC_600_DEZ00" localSheetId="6">[59]Volumes!$AP$2:$AP$28</definedName>
    <definedName name="BC_600_DEZ00">#REF!</definedName>
    <definedName name="BC_600_FEV01">#REF!</definedName>
    <definedName name="BC_600_JAN01" localSheetId="6">[59]Volumes!$AQ$2:$AQ$28</definedName>
    <definedName name="BC_600_JAN01">#REF!</definedName>
    <definedName name="BC_600_JUL00" localSheetId="6">[59]Volumes!$AK$2:$AK$28</definedName>
    <definedName name="BC_600_JUL00">#REF!</definedName>
    <definedName name="BC_600_NOV00" localSheetId="6">[59]Volumes!$AO$2:$AO$28</definedName>
    <definedName name="BC_600_NOV00">#REF!</definedName>
    <definedName name="BC_600_OUT00" localSheetId="6">[59]Volumes!$AN$2:$AN$28</definedName>
    <definedName name="BC_600_OUT00">#REF!</definedName>
    <definedName name="BC_600_SET00" localSheetId="6">[59]Volumes!$AM$2:$AM$28</definedName>
    <definedName name="BC_600_SET00">#REF!</definedName>
    <definedName name="BC_LN_AGO00" localSheetId="6">[59]Volumes!$AE$2:$AE$28</definedName>
    <definedName name="BC_LN_AGO00">#REF!</definedName>
    <definedName name="BC_LN_DEZ00" localSheetId="6">[59]Volumes!$AI$2:$AI$28</definedName>
    <definedName name="BC_LN_DEZ00">#REF!</definedName>
    <definedName name="BC_LN_FEV01">#REF!</definedName>
    <definedName name="BC_LN_JAN01" localSheetId="6">[59]Volumes!$AJ$2:$AJ$28</definedName>
    <definedName name="BC_LN_JAN01">#REF!</definedName>
    <definedName name="BC_LN_JUL00" localSheetId="6">[59]Volumes!$AD$2:$AD$28</definedName>
    <definedName name="BC_LN_JUL00">#REF!</definedName>
    <definedName name="BC_LN_NOV00" localSheetId="6">[59]Volumes!$AH$2:$AH$28</definedName>
    <definedName name="BC_LN_NOV00">#REF!</definedName>
    <definedName name="BC_LN_OUT00" localSheetId="6">[59]Volumes!$AG$2:$AG$28</definedName>
    <definedName name="BC_LN_OUT00">#REF!</definedName>
    <definedName name="BC_LN_SET00" localSheetId="6">[59]Volumes!$AF$2:$AF$28</definedName>
    <definedName name="BC_LN_SET00">#REF!</definedName>
    <definedName name="BC_LT_AGO00" localSheetId="6">[59]Volumes!$X$2:$X$28</definedName>
    <definedName name="BC_LT_AGO00">#REF!</definedName>
    <definedName name="BC_LT_DEZ00" localSheetId="6">[59]Volumes!$AB$2:$AB$28</definedName>
    <definedName name="BC_LT_DEZ00">#REF!</definedName>
    <definedName name="BC_LT_FEV01">#REF!</definedName>
    <definedName name="BC_LT_JAN01" localSheetId="6">[59]Volumes!$AC$2:$AC$28</definedName>
    <definedName name="BC_LT_JAN01">#REF!</definedName>
    <definedName name="BC_LT_JUL00" localSheetId="6">[59]Volumes!$W$2:$W$28</definedName>
    <definedName name="BC_LT_JUL00">#REF!</definedName>
    <definedName name="BC_LT_NOV00" localSheetId="6">[59]Volumes!$AA$2:$AA$28</definedName>
    <definedName name="BC_LT_NOV00">#REF!</definedName>
    <definedName name="BC_LT_OUT00" localSheetId="6">[59]Volumes!$Z$2:$Z$28</definedName>
    <definedName name="BC_LT_OUT00">#REF!</definedName>
    <definedName name="BC_LT_SET00" localSheetId="6">[59]Volumes!$Y$2:$Y$28</definedName>
    <definedName name="BC_LT_SET00">#REF!</definedName>
    <definedName name="BC_TODAS_AGO00" localSheetId="6">[59]Volumes!$BU$2:$BU$28</definedName>
    <definedName name="BC_TODAS_AGO00">#REF!</definedName>
    <definedName name="BC_TODAS_DEZ00" localSheetId="6">[59]Volumes!$BY$2:$BY$28</definedName>
    <definedName name="BC_TODAS_DEZ00">#REF!</definedName>
    <definedName name="BC_TODAS_FEV01">#REF!</definedName>
    <definedName name="BC_TODAS_JAN01" localSheetId="6">[59]Volumes!$BZ$2:$BZ$28</definedName>
    <definedName name="BC_TODAS_JAN01">#REF!</definedName>
    <definedName name="BC_TODAS_JUL00" localSheetId="6">[59]Volumes!$BT$2:$BT$28</definedName>
    <definedName name="BC_TODAS_JUL00">#REF!</definedName>
    <definedName name="BC_TODAS_NOV00" localSheetId="6">[59]Volumes!$BX$2:$BX$28</definedName>
    <definedName name="BC_TODAS_NOV00">#REF!</definedName>
    <definedName name="BC_TODAS_OUT00" localSheetId="6">[59]Volumes!$BW$2:$BW$28</definedName>
    <definedName name="BC_TODAS_OUT00">#REF!</definedName>
    <definedName name="BC_TODAS_SET00" localSheetId="6">[59]Volumes!$BV$2:$BV$28</definedName>
    <definedName name="BC_TODAS_SET00">#REF!</definedName>
    <definedName name="BCAGO00" localSheetId="6">'[59]Tabelas Brahma'!$B$27:$AD$50</definedName>
    <definedName name="BCAGO00">#REF!</definedName>
    <definedName name="BCDEZ00" localSheetId="6">'[59]Tabelas Brahma'!$B$127:$AD$150</definedName>
    <definedName name="BCDEZ00">#REF!</definedName>
    <definedName name="BCJAN01" localSheetId="6">'[59]Tabelas Brahma'!$B$152:$AD$170</definedName>
    <definedName name="BCJAN01">#REF!</definedName>
    <definedName name="BCJUL00" localSheetId="6">'[59]Tabelas Brahma'!$B$2:$AD$25</definedName>
    <definedName name="BCJUL00">#REF!</definedName>
    <definedName name="BCNOV00" localSheetId="6">'[59]Tabelas Brahma'!$B$102:$AD$125</definedName>
    <definedName name="BCNOV00">#REF!</definedName>
    <definedName name="BCOUT00" localSheetId="6">'[59]Tabelas Brahma'!$B$77:$AD$100</definedName>
    <definedName name="BCOUT00">#REF!</definedName>
    <definedName name="BCSET00" localSheetId="6">'[59]Tabelas Brahma'!$B$52:$AD$75</definedName>
    <definedName name="BCSET00">#REF!</definedName>
    <definedName name="BD">#REF!</definedName>
    <definedName name="BDColEmp">#REF!</definedName>
    <definedName name="BEBIDAS">#REF!</definedName>
    <definedName name="BefAft" localSheetId="6">[112]MOL!$A$9</definedName>
    <definedName name="BefAft">#REF!</definedName>
    <definedName name="Belgium">#REF!</definedName>
    <definedName name="Bemberg">#REF!</definedName>
    <definedName name="BembergADR">#REF!</definedName>
    <definedName name="BEREIK_BERICHT">#REF!</definedName>
    <definedName name="BEREIK_JNPREGELS">#REF!</definedName>
    <definedName name="Beta">#REF!</definedName>
    <definedName name="BetaInc">#REF!</definedName>
    <definedName name="BetaSource">#REF!</definedName>
    <definedName name="BETTER">#REF!</definedName>
    <definedName name="bevcase">#REF!</definedName>
    <definedName name="bg">#REF!</definedName>
    <definedName name="BG_Del" hidden="1">15</definedName>
    <definedName name="BG_Ins" hidden="1">4</definedName>
    <definedName name="BG_Mod" hidden="1">6</definedName>
    <definedName name="BGCurrencySelected">#REF!</definedName>
    <definedName name="BGDetailSpendCategory">#REF!</definedName>
    <definedName name="bgggggbbbbbbbbbb" localSheetId="6" hidden="1">{"det (May)",#N/A,FALSE,"June";"sum (MAY YTD)",#N/A,FALSE,"June YTD"}</definedName>
    <definedName name="bgggggbbbbbbbbbb" localSheetId="5" hidden="1">{"det (May)",#N/A,FALSE,"June";"sum (MAY YTD)",#N/A,FALSE,"June YTD"}</definedName>
    <definedName name="bgggggbbbbbbbbbb" localSheetId="2" hidden="1">{"det (May)",#N/A,FALSE,"June";"sum (MAY YTD)",#N/A,FALSE,"June YTD"}</definedName>
    <definedName name="bgggggbbbbbbbbbb" hidden="1">{"det (May)",#N/A,FALSE,"June";"sum (MAY YTD)",#N/A,FALSE,"June YTD"}</definedName>
    <definedName name="bggggggggggggggggggggf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ggggggggggggggggggggfr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ggggggggggggggggggggf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gggggggggggggggggggg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GOffset">#REF!</definedName>
    <definedName name="BGSelected">#REF!</definedName>
    <definedName name="BGSelectedList">#REF!</definedName>
    <definedName name="BGSpendCategory">#REF!</definedName>
    <definedName name="BGValidationList">#REF!</definedName>
    <definedName name="bhu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blio" localSheetId="6">[18]Dados!$E$19:$E$25</definedName>
    <definedName name="biblio">#REF!</definedName>
    <definedName name="BIDDER" localSheetId="6">[113]Assumptions!$D$40</definedName>
    <definedName name="BIDDER">#REF!</definedName>
    <definedName name="BIDNOSH" localSheetId="6">[113]Assumptions!$D$10</definedName>
    <definedName name="BIDNOSH">#REF!</definedName>
    <definedName name="BIDSHR" localSheetId="6">[114]Assumptions!$D$9</definedName>
    <definedName name="BIDSHR">#REF!</definedName>
    <definedName name="BigCol" localSheetId="6">[115]Data!$E$1:$E$65536,[115]Data!$C$1:$C$65536,[115]Data!$G$1:$G$65536,[115]Data!$I$1:$I$65536,[115]Data!$K$1:$K$65536,[115]Data!$M$1:$M$65536,[115]Data!$O$1:$O$65536,[115]Data!$Q$1:$Q$65536,[115]Data!$S$1:$S$65536,[115]Data!$U$1:$U$65536,[115]Data!$W$1:$W$65536,[115]Data!$Y$1:$Y$65536,[115]Data!$AA$1:$AA$65536,[115]Data!$AC$1:$AC$65536,[115]Data!$AE$1:$AE$65536,[115]Data!$AG$1:$AG$65536,[115]Data!$AI$1:$AI$65536,[115]Data!$AK$1:$AK$65536,[115]Data!$AM$1:$AM$65536,[115]Data!$AO$1:$AO$65536,[115]Data!$AQ$1:$AQ$65536,[115]Data!$AS$1:$AS$65536,[115]Data!$AU$1:$AU$65536</definedName>
    <definedName name="BigCol">#REF!,#REF!,#REF!,#REF!,#REF!,#REF!,#REF!,#REF!,#REF!,#REF!,#REF!,#REF!,#REF!,#REF!,#REF!,#REF!,#REF!,#REF!,#REF!,#REF!,#REF!,#REF!,#REF!</definedName>
    <definedName name="bilan">#REF!</definedName>
    <definedName name="BITAL">#REF!</definedName>
    <definedName name="blb" localSheetId="6" hidden="1">{"det (May)",#N/A,FALSE,"June";"sum (MAY YTD)",#N/A,FALSE,"June YTD"}</definedName>
    <definedName name="blb" localSheetId="5" hidden="1">{"det (May)",#N/A,FALSE,"June";"sum (MAY YTD)",#N/A,FALSE,"June YTD"}</definedName>
    <definedName name="blb" localSheetId="2" hidden="1">{"det (May)",#N/A,FALSE,"June";"sum (MAY YTD)",#N/A,FALSE,"June YTD"}</definedName>
    <definedName name="blb" hidden="1">{"det (May)",#N/A,FALSE,"June";"sum (MAY YTD)",#N/A,FALSE,"June YTD"}</definedName>
    <definedName name="BLOKCAV">#REF!</definedName>
    <definedName name="BlowEffic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localSheetId="6" hidden="1">'[116]Brazil Sovereign'!#REF!</definedName>
    <definedName name="BLPH1" hidden="1">#REF!</definedName>
    <definedName name="BLPH100" localSheetId="6" hidden="1">[117]BLP!$I$5</definedName>
    <definedName name="BLPH100" hidden="1">#REF!</definedName>
    <definedName name="BLPH101" localSheetId="6" hidden="1">[117]BLP!$G$5</definedName>
    <definedName name="BLPH101" hidden="1">#REF!</definedName>
    <definedName name="BLPH102" localSheetId="6" hidden="1">[117]BLP!$E$5</definedName>
    <definedName name="BLPH102" hidden="1">#REF!</definedName>
    <definedName name="BLPH103" localSheetId="6" hidden="1">[117]BLP!$C$5</definedName>
    <definedName name="BLPH103" hidden="1">#REF!</definedName>
    <definedName name="BLPH104" localSheetId="6" hidden="1">[117]BLP!$A$5</definedName>
    <definedName name="BLPH104" hidden="1">#REF!</definedName>
    <definedName name="BLPH107" localSheetId="6" hidden="1">'[118]Dados BLP'!#REF!</definedName>
    <definedName name="BLPH107" hidden="1">#REF!</definedName>
    <definedName name="BLPH19" localSheetId="6" hidden="1">[119]COTAÇÕES!$A$4</definedName>
    <definedName name="BLPH19" hidden="1">#REF!</definedName>
    <definedName name="BLPH2" hidden="1">#REF!</definedName>
    <definedName name="BLPH20" localSheetId="6" hidden="1">[119]COTAÇÕES!$C$4</definedName>
    <definedName name="BLPH20" hidden="1">#REF!</definedName>
    <definedName name="BLPH21" localSheetId="6" hidden="1">[119]COTAÇÕES!#REF!</definedName>
    <definedName name="BLPH21" hidden="1">#REF!</definedName>
    <definedName name="BLPH22" localSheetId="6" hidden="1">[119]COTAÇÕES!#REF!</definedName>
    <definedName name="BLPH2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6" hidden="1">[117]BLP!$Q$5</definedName>
    <definedName name="BLPH96" hidden="1">#REF!</definedName>
    <definedName name="BLPH97" localSheetId="6" hidden="1">[117]BLP!$O$5</definedName>
    <definedName name="BLPH97" hidden="1">#REF!</definedName>
    <definedName name="BLPH98" localSheetId="6" hidden="1">[117]BLP!$M$5</definedName>
    <definedName name="BLPH98" hidden="1">#REF!</definedName>
    <definedName name="BLPH99" localSheetId="6" hidden="1">[117]BLP!$K$5</definedName>
    <definedName name="BLPH99" hidden="1">#REF!</definedName>
    <definedName name="bm">#REF!</definedName>
    <definedName name="bn" localSheetId="6" hidden="1">{#N/A,#N/A,TRUE,"Pro Forma";#N/A,#N/A,TRUE,"PF_Bal";#N/A,#N/A,TRUE,"PF_INC";#N/A,#N/A,TRUE,"CBE";#N/A,#N/A,TRUE,"SWK"}</definedName>
    <definedName name="bn" localSheetId="5" hidden="1">{#N/A,#N/A,TRUE,"Pro Forma";#N/A,#N/A,TRUE,"PF_Bal";#N/A,#N/A,TRUE,"PF_INC";#N/A,#N/A,TRUE,"CBE";#N/A,#N/A,TRUE,"SWK"}</definedName>
    <definedName name="bn" localSheetId="2" hidden="1">{#N/A,#N/A,TRUE,"Pro Forma";#N/A,#N/A,TRUE,"PF_Bal";#N/A,#N/A,TRUE,"PF_INC";#N/A,#N/A,TRUE,"CBE";#N/A,#N/A,TRUE,"SWK"}</definedName>
    <definedName name="bn" hidden="1">{#N/A,#N/A,TRUE,"Pro Forma";#N/A,#N/A,TRUE,"PF_Bal";#N/A,#N/A,TRUE,"PF_INC";#N/A,#N/A,TRUE,"CBE";#N/A,#N/A,TRUE,"SWK"}</definedName>
    <definedName name="bnb" localSheetId="6" hidden="1">{#N/A,#N/A,FALSE,"Hoja1";#N/A,#N/A,FALSE,"Hoja2"}</definedName>
    <definedName name="bnb" localSheetId="5" hidden="1">{#N/A,#N/A,FALSE,"Hoja1";#N/A,#N/A,FALSE,"Hoja2"}</definedName>
    <definedName name="bnb" localSheetId="2" hidden="1">{#N/A,#N/A,FALSE,"Hoja1";#N/A,#N/A,FALSE,"Hoja2"}</definedName>
    <definedName name="bnb" hidden="1">{#N/A,#N/A,FALSE,"Hoja1";#N/A,#N/A,FALSE,"Hoja2"}</definedName>
    <definedName name="bo" localSheetId="6">[120]Financials!#REF!</definedName>
    <definedName name="bo">#REF!</definedName>
    <definedName name="bom">#REF!</definedName>
    <definedName name="book" localSheetId="6" hidden="1">{"det (May)",#N/A,FALSE,"June";"sum (MAY YTD)",#N/A,FALSE,"June YTD"}</definedName>
    <definedName name="book" localSheetId="5" hidden="1">{"det (May)",#N/A,FALSE,"June";"sum (MAY YTD)",#N/A,FALSE,"June YTD"}</definedName>
    <definedName name="book" localSheetId="2" hidden="1">{"det (May)",#N/A,FALSE,"June";"sum (MAY YTD)",#N/A,FALSE,"June YTD"}</definedName>
    <definedName name="book" hidden="1">{"det (May)",#N/A,FALSE,"June";"sum (MAY YTD)",#N/A,FALSE,"June YTD"}</definedName>
    <definedName name="BookCap">#REF!</definedName>
    <definedName name="BookTotalDebt">#REF!</definedName>
    <definedName name="BookValue">#REF!</definedName>
    <definedName name="BOOLEAN">#REF!</definedName>
    <definedName name="BOPLAM">#REF!</definedName>
    <definedName name="BOPP">#REF!</definedName>
    <definedName name="BORD_LEFT_A">#REF!</definedName>
    <definedName name="BORD_LEFT_B">#REF!</definedName>
    <definedName name="BORD_LEFT_C">#REF!</definedName>
    <definedName name="BORD_LEFT_E">#REF!</definedName>
    <definedName name="BORD_TOP_A">#REF!</definedName>
    <definedName name="BORD_TOP_B">#REF!</definedName>
    <definedName name="BORD_TOP_C">#REF!</definedName>
    <definedName name="BORD_TOP_E">#REF!</definedName>
    <definedName name="botellas1000">#REF!</definedName>
    <definedName name="botellas1500">#REF!</definedName>
    <definedName name="botellas2000">#REF!</definedName>
    <definedName name="botellas2250">#REF!</definedName>
    <definedName name="botellas2500">#REF!</definedName>
    <definedName name="botellas3000">#REF!</definedName>
    <definedName name="botellas500">#REF!</definedName>
    <definedName name="BOTMHR01">#REF!</definedName>
    <definedName name="Bottle_Weight" localSheetId="6">[121]Support!$B$8:$N$18</definedName>
    <definedName name="Bottle_Weight">#REF!</definedName>
    <definedName name="BOX">#REF!</definedName>
    <definedName name="BOY">#REF!</definedName>
    <definedName name="bp">#REF!</definedName>
    <definedName name="BPC">#REF!</definedName>
    <definedName name="BPFX">#REF!</definedName>
    <definedName name="Bprimero">#REF!</definedName>
    <definedName name="BR" localSheetId="6">[59]Volumes!$B$6:$CG$6</definedName>
    <definedName name="BR" localSheetId="5">[59]Volumes!$B$6:$CG$6</definedName>
    <definedName name="br">#REF!</definedName>
    <definedName name="br_1">#REF!</definedName>
    <definedName name="br_1a">#REF!</definedName>
    <definedName name="br_2">#REF!</definedName>
    <definedName name="br_2a">#REF!</definedName>
    <definedName name="BR_SK" localSheetId="6">[122]Critérios!$G$2,[122]Critérios!$G$4,[122]Critérios!$G$6,[122]Critérios!$G$8,[122]Critérios!$G$10,[122]Critérios!$G$12,[122]Critérios!$G$14,[122]Critérios!$G$16,[122]Critérios!$G$18,[122]Critérios!$G$20,[122]Critérios!$G$22,[122]Critérios!$G$24,[122]Critérios!$G$26,[122]Critérios!$G$28,[122]Critérios!$N$31</definedName>
    <definedName name="BR_SK">#REF!,#REF!,#REF!,#REF!,#REF!,#REF!,#REF!,#REF!,#REF!,#REF!,#REF!,#REF!,#REF!,#REF!,#REF!</definedName>
    <definedName name="Brahma">#REF!</definedName>
    <definedName name="BRAND" localSheetId="6">[123]validation!$B$2:$B$27</definedName>
    <definedName name="BRAND">#REF!</definedName>
    <definedName name="BRANDPROF">#REF!</definedName>
    <definedName name="brasil">#REF!</definedName>
    <definedName name="Brasília" localSheetId="6">[7]POA!#REF!</definedName>
    <definedName name="Brasília">#REF!</definedName>
    <definedName name="Brasília1" localSheetId="6">[7]POA!#REF!</definedName>
    <definedName name="Brasília1">#REF!</definedName>
    <definedName name="BrasíliaAcumulado" localSheetId="6">[7]POA!#REF!</definedName>
    <definedName name="BrasíliaAcumulado">#REF!</definedName>
    <definedName name="BrasíliaAcumulado1" localSheetId="6">[7]POA!#REF!</definedName>
    <definedName name="BrasíliaAcumulado1">#REF!</definedName>
    <definedName name="Break" localSheetId="6">'[124]Val Matrix'!#REF!</definedName>
    <definedName name="Break" localSheetId="5">'[124]Val Matrix'!#REF!</definedName>
    <definedName name="BREAK">#REF!</definedName>
    <definedName name="BREAKEVEN">#REF!</definedName>
    <definedName name="BREAKUP" localSheetId="6">'[125]Break-Up'!#REF!</definedName>
    <definedName name="BREAKUP">#REF!</definedName>
    <definedName name="BREWMHR01">#REF!</definedName>
    <definedName name="BREWMHRLE">#REF!</definedName>
    <definedName name="BREWVOL01">#REF!</definedName>
    <definedName name="BREWVOLLE">#REF!</definedName>
    <definedName name="bri" localSheetId="6">[74]Assumptions!#REF!</definedName>
    <definedName name="bri">#REF!</definedName>
    <definedName name="brinc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US00">#REF!</definedName>
    <definedName name="BRUS01">#REF!</definedName>
    <definedName name="BRUS02">#REF!</definedName>
    <definedName name="BRUS03">#REF!</definedName>
    <definedName name="BRUS99">#REF!</definedName>
    <definedName name="BRUSSpot">#REF!</definedName>
    <definedName name="BRWBTL" localSheetId="6">'[126]Drop down lists'!$F$3:$F$15</definedName>
    <definedName name="BRWBTL">#REF!</definedName>
    <definedName name="bs">#REF!</definedName>
    <definedName name="BS_AP">#REF!</definedName>
    <definedName name="BS_AR">#REF!</definedName>
    <definedName name="BS_Cash">#REF!</definedName>
    <definedName name="BS_CL">#REF!</definedName>
    <definedName name="BS_Convertible_Debt">#REF!</definedName>
    <definedName name="BS_Convertible_Preferred">#REF!</definedName>
    <definedName name="BS_Deferred_Taxes">#REF!</definedName>
    <definedName name="BS_Equity">#REF!</definedName>
    <definedName name="BS_Intangibles">#REF!</definedName>
    <definedName name="BS_Inventory">#REF!</definedName>
    <definedName name="BS_Investments">#REF!</definedName>
    <definedName name="BS_Minority">#REF!</definedName>
    <definedName name="BS_Other_CA">#REF!</definedName>
    <definedName name="BS_Other_LTAssets">#REF!</definedName>
    <definedName name="BS_Other_LTLiabilities">#REF!</definedName>
    <definedName name="BS_PPE">#REF!</definedName>
    <definedName name="BS_Provisions">#REF!</definedName>
    <definedName name="BS_Revolver">#REF!</definedName>
    <definedName name="BS_Straight_Debt">#REF!</definedName>
    <definedName name="BS_Straight_Preferred">#REF!</definedName>
    <definedName name="bsacq">#REF!</definedName>
    <definedName name="bschaeck" localSheetId="6">[74]Validate!$F$10:$P$10</definedName>
    <definedName name="bschaeck">#REF!</definedName>
    <definedName name="Bsegundo">#REF!</definedName>
    <definedName name="BSFORECAST1">#REF!</definedName>
    <definedName name="BSFORECAST2">#REF!</definedName>
    <definedName name="BShares">#REF!</definedName>
    <definedName name="bsopen">#REF!</definedName>
    <definedName name="bspfma">#REF!</definedName>
    <definedName name="BSR">#REF!</definedName>
    <definedName name="BSREPORT">#REF!</definedName>
    <definedName name="BSU">#REF!</definedName>
    <definedName name="BT_TAE">#REF!</definedName>
    <definedName name="BTOTAL">#REF!</definedName>
    <definedName name="bu" localSheetId="6">[74]Assumptions!#REF!</definedName>
    <definedName name="bu">#REF!</definedName>
    <definedName name="BUD">#REF!</definedName>
    <definedName name="BUD_CUR" localSheetId="6">[11]Hidden!$G$11</definedName>
    <definedName name="BUD_CUR">#REF!</definedName>
    <definedName name="BUD_YTD" localSheetId="6">[11]Hidden!$I$11</definedName>
    <definedName name="BUD_YTD">#REF!</definedName>
    <definedName name="bud04_TOT" localSheetId="6">[22]Hidden!$S$11</definedName>
    <definedName name="bud04_TOT">#REF!</definedName>
    <definedName name="BUDAVG_CAD">#REF!</definedName>
    <definedName name="BUDAVG_EUR">#REF!</definedName>
    <definedName name="BUDAVG_SGD">#REF!</definedName>
    <definedName name="BUDAVG_USD">#REF!</definedName>
    <definedName name="BudFY">#REF!</definedName>
    <definedName name="BUDGET">#REF!</definedName>
    <definedName name="Budget_ID">#REF!</definedName>
    <definedName name="Budget_Year" localSheetId="6">[127]Front!$F$21</definedName>
    <definedName name="Budget_Year">#REF!</definedName>
    <definedName name="budgetname" localSheetId="6">[128]Cases!$R$20</definedName>
    <definedName name="budgetname">#REF!</definedName>
    <definedName name="BudHY">#REF!</definedName>
    <definedName name="BUDNEW">#REF!</definedName>
    <definedName name="BUDNY_USD">#REF!</definedName>
    <definedName name="BUDNYAVG_CAD">#REF!</definedName>
    <definedName name="BUDNYAVG_EUR">#REF!</definedName>
    <definedName name="BUDNYAVG_SGD">#REF!</definedName>
    <definedName name="BUDNYAVG_USD">#REF!</definedName>
    <definedName name="BUDSPOT_CAD">#REF!</definedName>
    <definedName name="BUDSPOT_EUR">#REF!</definedName>
    <definedName name="BUDSPOT_SGD">#REF!</definedName>
    <definedName name="BUDSPOT_USD">#REF!</definedName>
    <definedName name="BudType">#REF!</definedName>
    <definedName name="BudYTD">#REF!</definedName>
    <definedName name="BUFA">#REF!</definedName>
    <definedName name="Build">#REF!</definedName>
    <definedName name="Buildings">#REF!</definedName>
    <definedName name="BuscaEmpCom">#REF!</definedName>
    <definedName name="BusinessGroupCodes">#REF!</definedName>
    <definedName name="BusinessGroupCurrency">#REF!</definedName>
    <definedName name="BusinessGroups">#REF!</definedName>
    <definedName name="BUSpendCategory">#REF!</definedName>
    <definedName name="But_Close">#REF!</definedName>
    <definedName name="But_Print">#REF!</definedName>
    <definedName name="buyer">#REF!</definedName>
    <definedName name="buyname">#REF!</definedName>
    <definedName name="buyticker">#REF!</definedName>
    <definedName name="BV">#REF!</definedName>
    <definedName name="BV_Agenda" localSheetId="6" hidden="1">{"'171'!$A$1:$Z$50"}</definedName>
    <definedName name="BV_Agenda" localSheetId="5" hidden="1">{"'171'!$A$1:$Z$50"}</definedName>
    <definedName name="BV_Agenda" localSheetId="2" hidden="1">{"'171'!$A$1:$Z$50"}</definedName>
    <definedName name="BV_Agenda" hidden="1">{"'171'!$A$1:$Z$50"}</definedName>
    <definedName name="bvbn" localSheetId="6" hidden="1">{"det (May)",#N/A,FALSE,"June";"sum (MAY YTD)",#N/A,FALSE,"June YTD"}</definedName>
    <definedName name="bvbn" localSheetId="5" hidden="1">{"det (May)",#N/A,FALSE,"June";"sum (MAY YTD)",#N/A,FALSE,"June YTD"}</definedName>
    <definedName name="bvbn" localSheetId="2" hidden="1">{"det (May)",#N/A,FALSE,"June";"sum (MAY YTD)",#N/A,FALSE,"June YTD"}</definedName>
    <definedName name="bvbn" hidden="1">{"det (May)",#N/A,FALSE,"June";"sum (MAY YTD)",#N/A,FALSE,"June YTD"}</definedName>
    <definedName name="bvbv" localSheetId="6" hidden="1">{"prem1",#N/A,FALSE,"Consolidado";"pl_us",#N/A,FALSE,"Consolidado";"pl_hl",#N/A,FALSE,"Consolidado";"bs",#N/A,FALSE,"Consolidado";"cf",#N/A,FALSE,"Consolidado"}</definedName>
    <definedName name="bvbv" localSheetId="5" hidden="1">{"prem1",#N/A,FALSE,"Consolidado";"pl_us",#N/A,FALSE,"Consolidado";"pl_hl",#N/A,FALSE,"Consolidado";"bs",#N/A,FALSE,"Consolidado";"cf",#N/A,FALSE,"Consolidado"}</definedName>
    <definedName name="bvbv" localSheetId="2" hidden="1">{"prem1",#N/A,FALSE,"Consolidado";"pl_us",#N/A,FALSE,"Consolidado";"pl_hl",#N/A,FALSE,"Consolidado";"bs",#N/A,FALSE,"Consolidado";"cf",#N/A,FALSE,"Consolidado"}</definedName>
    <definedName name="bvbv" hidden="1">{"prem1",#N/A,FALSE,"Consolidado";"pl_us",#N/A,FALSE,"Consolidado";"pl_hl",#N/A,FALSE,"Consolidado";"bs",#N/A,FALSE,"Consolidado";"cf",#N/A,FALSE,"Consolidado"}</definedName>
    <definedName name="bvbvbv" localSheetId="6" hidden="1">{#N/A,"Carabeer",FALSE,"Dscto.";#N/A,"Disbracentro",FALSE,"Dscto.";#N/A,"Río Beer",FALSE,"Dscto.";#N/A,"Andes",FALSE,"Dscto."}</definedName>
    <definedName name="bvbvbv" localSheetId="5" hidden="1">{#N/A,"Carabeer",FALSE,"Dscto.";#N/A,"Disbracentro",FALSE,"Dscto.";#N/A,"Río Beer",FALSE,"Dscto.";#N/A,"Andes",FALSE,"Dscto."}</definedName>
    <definedName name="bvbvbv" localSheetId="2" hidden="1">{#N/A,"Carabeer",FALSE,"Dscto.";#N/A,"Disbracentro",FALSE,"Dscto.";#N/A,"Río Beer",FALSE,"Dscto.";#N/A,"Andes",FALSE,"Dscto."}</definedName>
    <definedName name="bvbvbv" hidden="1">{#N/A,"Carabeer",FALSE,"Dscto.";#N/A,"Disbracentro",FALSE,"Dscto.";#N/A,"Río Beer",FALSE,"Dscto.";#N/A,"Andes",FALSE,"Dscto."}</definedName>
    <definedName name="bvbvgfhg" localSheetId="6" hidden="1">{"prem1",#N/A,FALSE,"Consolidado";"pl_us",#N/A,FALSE,"Consolidado";"pl_hl",#N/A,FALSE,"Consolidado";"bs",#N/A,FALSE,"Consolidado";"cf",#N/A,FALSE,"Consolidado"}</definedName>
    <definedName name="bvbvgfhg" localSheetId="5" hidden="1">{"prem1",#N/A,FALSE,"Consolidado";"pl_us",#N/A,FALSE,"Consolidado";"pl_hl",#N/A,FALSE,"Consolidado";"bs",#N/A,FALSE,"Consolidado";"cf",#N/A,FALSE,"Consolidado"}</definedName>
    <definedName name="bvbvgfhg" localSheetId="2" hidden="1">{"prem1",#N/A,FALSE,"Consolidado";"pl_us",#N/A,FALSE,"Consolidado";"pl_hl",#N/A,FALSE,"Consolidado";"bs",#N/A,FALSE,"Consolidado";"cf",#N/A,FALSE,"Consolidado"}</definedName>
    <definedName name="bvbvgfhg" hidden="1">{"prem1",#N/A,FALSE,"Consolidado";"pl_us",#N/A,FALSE,"Consolidado";"pl_hl",#N/A,FALSE,"Consolidado";"bs",#N/A,FALSE,"Consolidado";"cf",#N/A,FALSE,"Consolidado"}</definedName>
    <definedName name="bvcbcbf" localSheetId="6" hidden="1">{"miles",#N/A,FALSE,"LUCROS E PERDAS (US$ 000)";"hl",#N/A,FALSE,"LUCROS E PERDAS (US$ 000)"}</definedName>
    <definedName name="bvcbcbf" localSheetId="5" hidden="1">{"miles",#N/A,FALSE,"LUCROS E PERDAS (US$ 000)";"hl",#N/A,FALSE,"LUCROS E PERDAS (US$ 000)"}</definedName>
    <definedName name="bvcbcbf" localSheetId="2" hidden="1">{"miles",#N/A,FALSE,"LUCROS E PERDAS (US$ 000)";"hl",#N/A,FALSE,"LUCROS E PERDAS (US$ 000)"}</definedName>
    <definedName name="bvcbcbf" hidden="1">{"miles",#N/A,FALSE,"LUCROS E PERDAS (US$ 000)";"hl",#N/A,FALSE,"LUCROS E PERDAS (US$ 000)"}</definedName>
    <definedName name="bvgffgdqget" localSheetId="6" hidden="1">{"det (May)",#N/A,FALSE,"June";"sum (MAY YTD)",#N/A,FALSE,"June YTD"}</definedName>
    <definedName name="bvgffgdqget" localSheetId="5" hidden="1">{"det (May)",#N/A,FALSE,"June";"sum (MAY YTD)",#N/A,FALSE,"June YTD"}</definedName>
    <definedName name="bvgffgdqget" localSheetId="2" hidden="1">{"det (May)",#N/A,FALSE,"June";"sum (MAY YTD)",#N/A,FALSE,"June YTD"}</definedName>
    <definedName name="bvgffgdqget" hidden="1">{"det (May)",#N/A,FALSE,"June";"sum (MAY YTD)",#N/A,FALSE,"June YTD"}</definedName>
    <definedName name="bvhfhgff" localSheetId="6" hidden="1">{#N/A,#N/A,FALSE,"Hoja1";#N/A,#N/A,FALSE,"Hoja2"}</definedName>
    <definedName name="bvhfhgff" localSheetId="5" hidden="1">{#N/A,#N/A,FALSE,"Hoja1";#N/A,#N/A,FALSE,"Hoja2"}</definedName>
    <definedName name="bvhfhgff" localSheetId="2" hidden="1">{#N/A,#N/A,FALSE,"Hoja1";#N/A,#N/A,FALSE,"Hoja2"}</definedName>
    <definedName name="bvhfhgff" hidden="1">{#N/A,#N/A,FALSE,"Hoja1";#N/A,#N/A,FALSE,"Hoja2"}</definedName>
    <definedName name="bvnbvnv" localSheetId="6" hidden="1">{"prem1",#N/A,FALSE,"Consolidado";"pl_us",#N/A,FALSE,"Consolidado";"pl_hl",#N/A,FALSE,"Consolidado";"bs",#N/A,FALSE,"Consolidado";"cf",#N/A,FALSE,"Consolidado"}</definedName>
    <definedName name="bvnbvnv" localSheetId="5" hidden="1">{"prem1",#N/A,FALSE,"Consolidado";"pl_us",#N/A,FALSE,"Consolidado";"pl_hl",#N/A,FALSE,"Consolidado";"bs",#N/A,FALSE,"Consolidado";"cf",#N/A,FALSE,"Consolidado"}</definedName>
    <definedName name="bvnbvnv" localSheetId="2" hidden="1">{"prem1",#N/A,FALSE,"Consolidado";"pl_us",#N/A,FALSE,"Consolidado";"pl_hl",#N/A,FALSE,"Consolidado";"bs",#N/A,FALSE,"Consolidado";"cf",#N/A,FALSE,"Consolidado"}</definedName>
    <definedName name="bvnbvnv" hidden="1">{"prem1",#N/A,FALSE,"Consolidado";"pl_us",#N/A,FALSE,"Consolidado";"pl_hl",#N/A,FALSE,"Consolidado";"bs",#N/A,FALSE,"Consolidado";"cf",#N/A,FALSE,"Consolidado"}</definedName>
    <definedName name="bxbcbcv" localSheetId="6" hidden="1">{"Prenissas",#N/A,FALSE,"Consolidado (3)";"Lucros000",#N/A,FALSE,"Consolidado (3)";"LucrosHL",#N/A,FALSE,"Consolidado (3)";"Balanco",#N/A,FALSE,"Consolidado (3)";"FluxoC",#N/A,FALSE,"Consolidado (3)"}</definedName>
    <definedName name="bxbcbcv" localSheetId="5" hidden="1">{"Prenissas",#N/A,FALSE,"Consolidado (3)";"Lucros000",#N/A,FALSE,"Consolidado (3)";"LucrosHL",#N/A,FALSE,"Consolidado (3)";"Balanco",#N/A,FALSE,"Consolidado (3)";"FluxoC",#N/A,FALSE,"Consolidado (3)"}</definedName>
    <definedName name="bxbcbcv" localSheetId="2" hidden="1">{"Prenissas",#N/A,FALSE,"Consolidado (3)";"Lucros000",#N/A,FALSE,"Consolidado (3)";"LucrosHL",#N/A,FALSE,"Consolidado (3)";"Balanco",#N/A,FALSE,"Consolidado (3)";"FluxoC",#N/A,FALSE,"Consolidado (3)"}</definedName>
    <definedName name="bxbcbcv" hidden="1">{"Prenissas",#N/A,FALSE,"Consolidado (3)";"Lucros000",#N/A,FALSE,"Consolidado (3)";"LucrosHL",#N/A,FALSE,"Consolidado (3)";"Balanco",#N/A,FALSE,"Consolidado (3)";"FluxoC",#N/A,FALSE,"Consolidado (3)"}</definedName>
    <definedName name="bxcghgj" localSheetId="6" hidden="1">{"det (May)",#N/A,FALSE,"June";"sum (MAY YTD)",#N/A,FALSE,"June YTD"}</definedName>
    <definedName name="bxcghgj" localSheetId="5" hidden="1">{"det (May)",#N/A,FALSE,"June";"sum (MAY YTD)",#N/A,FALSE,"June YTD"}</definedName>
    <definedName name="bxcghgj" localSheetId="2" hidden="1">{"det (May)",#N/A,FALSE,"June";"sum (MAY YTD)",#N/A,FALSE,"June YTD"}</definedName>
    <definedName name="bxcghgj" hidden="1">{"det (May)",#N/A,FALSE,"June";"sum (MAY YTD)",#N/A,FALSE,"June YTD"}</definedName>
    <definedName name="By_Products" localSheetId="6">'[57]Input Sheet'!#REF!</definedName>
    <definedName name="By_Products">#REF!</definedName>
    <definedName name="ç" localSheetId="6" hidden="1">{"'171'!$A$1:$Z$50"}</definedName>
    <definedName name="ç" localSheetId="5" hidden="1">{"'171'!$A$1:$Z$50"}</definedName>
    <definedName name="ç" localSheetId="2" hidden="1">{"'171'!$A$1:$Z$50"}</definedName>
    <definedName name="ç" hidden="1">{"'171'!$A$1:$Z$50"}</definedName>
    <definedName name="c_date" localSheetId="6">'[129]Print Controls'!#REF!</definedName>
    <definedName name="c_date">#REF!</definedName>
    <definedName name="c_dateswitch">#REF!</definedName>
    <definedName name="C_Dist" localSheetId="6">'[50]C-Dist'!$A$51:$O$90</definedName>
    <definedName name="C_Dist">#REF!</definedName>
    <definedName name="c_hora" localSheetId="6">[18]Dados!$L$40</definedName>
    <definedName name="c_hora">#REF!</definedName>
    <definedName name="C_I">#REF!</definedName>
    <definedName name="c_pageswitch">#REF!</definedName>
    <definedName name="c_pathswitch">#REF!</definedName>
    <definedName name="c_proj_switch">#REF!</definedName>
    <definedName name="c_SSBswitch">#REF!</definedName>
    <definedName name="CA">#REF!</definedName>
    <definedName name="caas" localSheetId="6" hidden="1">{"bs",#N/A,FALSE,"Consolidado";"cf",#N/A,FALSE,"Consolidado";"pl_hl",#N/A,FALSE,"Consolidado";"pl_us",#N/A,FALSE,"Consolidado";"Prem1",#N/A,FALSE,"Consolidado"}</definedName>
    <definedName name="caas" localSheetId="5" hidden="1">{"bs",#N/A,FALSE,"Consolidado";"cf",#N/A,FALSE,"Consolidado";"pl_hl",#N/A,FALSE,"Consolidado";"pl_us",#N/A,FALSE,"Consolidado";"Prem1",#N/A,FALSE,"Consolidado"}</definedName>
    <definedName name="caas" localSheetId="2" hidden="1">{"bs",#N/A,FALSE,"Consolidado";"cf",#N/A,FALSE,"Consolidado";"pl_hl",#N/A,FALSE,"Consolidado";"pl_us",#N/A,FALSE,"Consolidado";"Prem1",#N/A,FALSE,"Consolidado"}</definedName>
    <definedName name="caas" hidden="1">{"bs",#N/A,FALSE,"Consolidado";"cf",#N/A,FALSE,"Consolidado";"pl_hl",#N/A,FALSE,"Consolidado";"pl_us",#N/A,FALSE,"Consolidado";"Prem1",#N/A,FALSE,"Consolidado"}</definedName>
    <definedName name="CAASS" localSheetId="6" hidden="1">{"bs",#N/A,FALSE,"Consolidado";"cf",#N/A,FALSE,"Consolidado";"pl_hl",#N/A,FALSE,"Consolidado";"pl_us",#N/A,FALSE,"Consolidado";"Prem1",#N/A,FALSE,"Consolidado"}</definedName>
    <definedName name="CAASS" localSheetId="5" hidden="1">{"bs",#N/A,FALSE,"Consolidado";"cf",#N/A,FALSE,"Consolidado";"pl_hl",#N/A,FALSE,"Consolidado";"pl_us",#N/A,FALSE,"Consolidado";"Prem1",#N/A,FALSE,"Consolidado"}</definedName>
    <definedName name="CAASS" localSheetId="2" hidden="1">{"bs",#N/A,FALSE,"Consolidado";"cf",#N/A,FALSE,"Consolidado";"pl_hl",#N/A,FALSE,"Consolidado";"pl_us",#N/A,FALSE,"Consolidado";"Prem1",#N/A,FALSE,"Consolidado"}</definedName>
    <definedName name="CAASS" hidden="1">{"bs",#N/A,FALSE,"Consolidado";"cf",#N/A,FALSE,"Consolidado";"pl_hl",#N/A,FALSE,"Consolidado";"pl_us",#N/A,FALSE,"Consolidado";"Prem1",#N/A,FALSE,"Consolidado"}</definedName>
    <definedName name="Cable" localSheetId="6" hidden="1">{#N/A,#N/A,FALSE,"Operations";#N/A,#N/A,FALSE,"Financials"}</definedName>
    <definedName name="Cable" localSheetId="5" hidden="1">{#N/A,#N/A,FALSE,"Operations";#N/A,#N/A,FALSE,"Financials"}</definedName>
    <definedName name="Cable" localSheetId="2" hidden="1">{#N/A,#N/A,FALSE,"Operations";#N/A,#N/A,FALSE,"Financials"}</definedName>
    <definedName name="Cable" hidden="1">{#N/A,#N/A,FALSE,"Operations";#N/A,#N/A,FALSE,"Financials"}</definedName>
    <definedName name="Cable2" localSheetId="6" hidden="1">{#N/A,#N/A,FALSE,"Operations";#N/A,#N/A,FALSE,"Financials"}</definedName>
    <definedName name="Cable2" localSheetId="5" hidden="1">{#N/A,#N/A,FALSE,"Operations";#N/A,#N/A,FALSE,"Financials"}</definedName>
    <definedName name="Cable2" localSheetId="2" hidden="1">{#N/A,#N/A,FALSE,"Operations";#N/A,#N/A,FALSE,"Financials"}</definedName>
    <definedName name="Cable2" hidden="1">{#N/A,#N/A,FALSE,"Operations";#N/A,#N/A,FALSE,"Financials"}</definedName>
    <definedName name="CACN" localSheetId="6">[59]Volumes!$B$7:$CG$7</definedName>
    <definedName name="CACN">#REF!</definedName>
    <definedName name="CAD" localSheetId="5">#REF!</definedName>
    <definedName name="Cad">#REF!</definedName>
    <definedName name="Cad_Fábrica" localSheetId="6">'[130]Base PEF'!$B$9:$B$37</definedName>
    <definedName name="Cad_Fábrica">#REF!</definedName>
    <definedName name="Cad_Rev" localSheetId="6">[131]Cad_Rev!$E$2:$E$113</definedName>
    <definedName name="Cad_Rev">#REF!</definedName>
    <definedName name="cadastro">#REF!</definedName>
    <definedName name="CADENA_IM_UM" localSheetId="6">'[132]ESTACIONAL CIFO'!#REF!</definedName>
    <definedName name="CADENA_IM_UM">#REF!</definedName>
    <definedName name="cadol" localSheetId="6">[47]Industria!#REF!</definedName>
    <definedName name="cadol">#REF!</definedName>
    <definedName name="cadolsem" localSheetId="6">[133]Semilla!#REF!</definedName>
    <definedName name="cadolsem">#REF!</definedName>
    <definedName name="CADPROD" localSheetId="6">[134]CADASTRO!$A$3:$L$93</definedName>
    <definedName name="CADPROD">#REF!</definedName>
    <definedName name="CADYL" localSheetId="6">[47]Industria!#REF!</definedName>
    <definedName name="CADYL">#REF!</definedName>
    <definedName name="cadylsem" localSheetId="6">[133]Semilla!#REF!</definedName>
    <definedName name="cadylsem">#REF!</definedName>
    <definedName name="CAGR">#REF!</definedName>
    <definedName name="CAGRProjCapEx">#REF!</definedName>
    <definedName name="CAGRProjEBIT">#REF!</definedName>
    <definedName name="CAGRProjEBITDA">#REF!</definedName>
    <definedName name="CAGRProjEPS">#REF!</definedName>
    <definedName name="CAGRProjExtra1">#REF!</definedName>
    <definedName name="CAGRProjExtra2">#REF!</definedName>
    <definedName name="CAGRProjExtra3">#REF!</definedName>
    <definedName name="CAGRProjGrossProfit">#REF!</definedName>
    <definedName name="CAGRProjNetInc">#REF!</definedName>
    <definedName name="CAGRProjOther1">#REF!</definedName>
    <definedName name="CAGRProjOther2">#REF!</definedName>
    <definedName name="CAGRProjOther3">#REF!</definedName>
    <definedName name="CAGRProjRevenues">#REF!</definedName>
    <definedName name="CAGRProjShares">#REF!</definedName>
    <definedName name="CAGRTEXT">#REF!</definedName>
    <definedName name="CAGRTrig">#REF!</definedName>
    <definedName name="CAGRTrigger">#REF!</definedName>
    <definedName name="CAJAS">#REF!</definedName>
    <definedName name="CAJASQKR">#REF!</definedName>
    <definedName name="CAJASQKR1">#REF!</definedName>
    <definedName name="cal">#REF!</definedName>
    <definedName name="calce" localSheetId="6">[47]Industria!#REF!</definedName>
    <definedName name="calce">#REF!</definedName>
    <definedName name="CalcFacINPC">#REF!</definedName>
    <definedName name="Calcular" localSheetId="6">[135]Resultados!$A$1</definedName>
    <definedName name="Calcular">#REF!</definedName>
    <definedName name="Calefacción">#REF!</definedName>
    <definedName name="CalendarYear1">#REF!</definedName>
    <definedName name="CalendarYear2">#REF!</definedName>
    <definedName name="CalendarYear3">#REF!</definedName>
    <definedName name="CalEPS1">#REF!</definedName>
    <definedName name="CalEPS2">#REF!</definedName>
    <definedName name="CalEPS3">#REF!</definedName>
    <definedName name="CALOL" localSheetId="6">[47]Industria!#REF!</definedName>
    <definedName name="CALOL">#REF!</definedName>
    <definedName name="CALPA" localSheetId="6">[47]Industria!#REF!</definedName>
    <definedName name="CALPA">#REF!</definedName>
    <definedName name="CalPE1">#REF!</definedName>
    <definedName name="CalPE2">#REF!</definedName>
    <definedName name="CalPE3">#REF!</definedName>
    <definedName name="CALPROSE" localSheetId="6">[47]Industria!#REF!</definedName>
    <definedName name="CALPROSE">#REF!</definedName>
    <definedName name="calprosesem" localSheetId="6">[133]Semilla!#REF!</definedName>
    <definedName name="calprosesem">#REF!</definedName>
    <definedName name="calvin">#REF!</definedName>
    <definedName name="calvin2">#REF!</definedName>
    <definedName name="CAM" localSheetId="6">[59]Volumes!$B$8:$CG$8</definedName>
    <definedName name="CAM">#REF!</definedName>
    <definedName name="Caminho">#REF!</definedName>
    <definedName name="CaminhoGBV">#REF!</definedName>
    <definedName name="Caminhos">#REF!</definedName>
    <definedName name="CAMPINAS">#REF!</definedName>
    <definedName name="CampoBom">#REF!</definedName>
    <definedName name="Campobommanu">#REF!</definedName>
    <definedName name="Campoqa">#REF!</definedName>
    <definedName name="Can_D">#REF!</definedName>
    <definedName name="canal" localSheetId="6">[97]Proced.!$C$98</definedName>
    <definedName name="canal" localSheetId="5">[97]Proced.!$C$98</definedName>
    <definedName name="CANAL">#REF!</definedName>
    <definedName name="CANALE">#REF!</definedName>
    <definedName name="CANALEAFH">#REF!</definedName>
    <definedName name="CANALECHN">#REF!</definedName>
    <definedName name="CANALEHM">#REF!</definedName>
    <definedName name="CANDY">#N/A</definedName>
    <definedName name="CANEX" localSheetId="6">[120]FACTSET!#REF!</definedName>
    <definedName name="CANEX">#REF!</definedName>
    <definedName name="CANPA" localSheetId="6">'[15]CANPA-NEW'!$A$1:$O$70</definedName>
    <definedName name="CANPA">#REF!</definedName>
    <definedName name="CANRE" localSheetId="6">'[15]RE-NEW'!$A$1:$O$70</definedName>
    <definedName name="CANRE">#REF!</definedName>
    <definedName name="CANRJ" localSheetId="6">'[15]RJ-NEW'!$A$1:$O$70</definedName>
    <definedName name="CANRJ">#REF!</definedName>
    <definedName name="CanSales">#REF!</definedName>
    <definedName name="CANSP" localSheetId="6">'[15]SP-NEW'!$A$1:$O$70</definedName>
    <definedName name="CANSP">#REF!</definedName>
    <definedName name="CANTOT" localSheetId="6">'[15]CAN-TOT'!$A$1:$O$70</definedName>
    <definedName name="CANTOT">#REF!</definedName>
    <definedName name="CAOPEX" localSheetId="6">[136]Validation!$B$17:$B$18</definedName>
    <definedName name="CAOPEX">#REF!</definedName>
    <definedName name="CAP_SUMMARY">#REF!</definedName>
    <definedName name="Cap1a">#REF!</definedName>
    <definedName name="Cap1b">#REF!</definedName>
    <definedName name="Cap1c">#REF!</definedName>
    <definedName name="Cap1d">#REF!</definedName>
    <definedName name="Cap1e">#REF!</definedName>
    <definedName name="Cap1f">#REF!</definedName>
    <definedName name="Cap1g">#REF!</definedName>
    <definedName name="Cap1h">#REF!</definedName>
    <definedName name="Cap1i">#REF!</definedName>
    <definedName name="Cap1j">#REF!</definedName>
    <definedName name="Cap1k">#REF!</definedName>
    <definedName name="Cap1l">#REF!</definedName>
    <definedName name="CAPA">#REF!</definedName>
    <definedName name="capacity">#REF!</definedName>
    <definedName name="CapAct">#REF!</definedName>
    <definedName name="CapBud">#REF!</definedName>
    <definedName name="capcase" localSheetId="6">[128]Cases!$H$29</definedName>
    <definedName name="capcase">#REF!</definedName>
    <definedName name="capcasename" localSheetId="6">[128]Cases!$H$27</definedName>
    <definedName name="capcasename">#REF!</definedName>
    <definedName name="capex" localSheetId="6">[137]Premissas!$B$6</definedName>
    <definedName name="capex" localSheetId="5">[137]Premissas!$B$6</definedName>
    <definedName name="Capex">#REF!</definedName>
    <definedName name="CAPEX.." localSheetId="6" hidden="1">{"'171'!$A$1:$Z$50"}</definedName>
    <definedName name="CAPEX.." localSheetId="5" hidden="1">{"'171'!$A$1:$Z$50"}</definedName>
    <definedName name="CAPEX.." localSheetId="2" hidden="1">{"'171'!$A$1:$Z$50"}</definedName>
    <definedName name="CAPEX.." hidden="1">{"'171'!$A$1:$Z$50"}</definedName>
    <definedName name="capex_eur">#REF!</definedName>
    <definedName name="capex_excl">#REF!</definedName>
    <definedName name="capex_marg">#REF!</definedName>
    <definedName name="capex_na">#REF!</definedName>
    <definedName name="capex_rheox">#REF!</definedName>
    <definedName name="CapExIncrement">#REF!</definedName>
    <definedName name="CapExMargin">#REF!</definedName>
    <definedName name="CapexYear">#REF!</definedName>
    <definedName name="CapFct">#REF!</definedName>
    <definedName name="CapIntExp">#REF!</definedName>
    <definedName name="capital" localSheetId="6">[74]Engine!A$19</definedName>
    <definedName name="capital" localSheetId="5">[74]Engine!A$19</definedName>
    <definedName name="CAPITAL">#REF!</definedName>
    <definedName name="CAPITAL_RANGE">#REF!</definedName>
    <definedName name="Capital_Spending" localSheetId="6">[57]Macro1!$E$26:$E$29</definedName>
    <definedName name="Capital_Spending">#REF!</definedName>
    <definedName name="Capitalized_Operating_Leases" localSheetId="6">'[57]Input Sheet'!#REF!</definedName>
    <definedName name="Capitalized_Operating_Leases">#REF!</definedName>
    <definedName name="Capitalized_Restructuring_Costs" localSheetId="6">'[57]Input Sheet'!$C$46:$Z$46</definedName>
    <definedName name="Capitalized_Restructuring_Costs">#REF!</definedName>
    <definedName name="CapitalizedDebt">#REF!</definedName>
    <definedName name="CapitalizedEBITDA">#REF!</definedName>
    <definedName name="CapitalizedIntExp">#REF!</definedName>
    <definedName name="CapitalizedIntExpPF">#REF!</definedName>
    <definedName name="CapitalizedLease">#REF!</definedName>
    <definedName name="CapitalizedLeaseTrigger">#REF!</definedName>
    <definedName name="CapOther">#REF!</definedName>
    <definedName name="CapRate">#REF!</definedName>
    <definedName name="capsumm">#REF!</definedName>
    <definedName name="CAPTURA2" localSheetId="6" hidden="1">{"'171'!$A$1:$Z$50"}</definedName>
    <definedName name="CAPTURA2" localSheetId="5" hidden="1">{"'171'!$A$1:$Z$50"}</definedName>
    <definedName name="CAPTURA2" localSheetId="2" hidden="1">{"'171'!$A$1:$Z$50"}</definedName>
    <definedName name="CAPTURA2" hidden="1">{"'171'!$A$1:$Z$50"}</definedName>
    <definedName name="CapturaEmpresas">#REF!</definedName>
    <definedName name="CAR">#REF!</definedName>
    <definedName name="Carga_datos">#REF!</definedName>
    <definedName name="CARGAS_SOCIALES" localSheetId="6">[49]Vieja!$B$128</definedName>
    <definedName name="CARGAS_SOCIALES">#REF!</definedName>
    <definedName name="CARGOGE">#REF!</definedName>
    <definedName name="CARGOSOR">#REF!</definedName>
    <definedName name="CARLI" localSheetId="6">[47]Industria!#REF!</definedName>
    <definedName name="CARLI">#REF!</definedName>
    <definedName name="CARLOS" localSheetId="6" hidden="1">{#N/A,#N/A,FALSE,"Hoja1";#N/A,#N/A,FALSE,"Hoja2"}</definedName>
    <definedName name="CARLOS" localSheetId="5" hidden="1">{#N/A,#N/A,FALSE,"Hoja1";#N/A,#N/A,FALSE,"Hoja2"}</definedName>
    <definedName name="CARLOS" localSheetId="2" hidden="1">{#N/A,#N/A,FALSE,"Hoja1";#N/A,#N/A,FALSE,"Hoja2"}</definedName>
    <definedName name="CARLOS" hidden="1">{#N/A,#N/A,FALSE,"Hoja1";#N/A,#N/A,FALSE,"Hoja2"}</definedName>
    <definedName name="Cars">#REF!</definedName>
    <definedName name="CARTAO">#REF!</definedName>
    <definedName name="Carteiras" localSheetId="6">[138]Menu!$E$12:$E$111</definedName>
    <definedName name="Carteiras">#REF!</definedName>
    <definedName name="CASA" localSheetId="6" hidden="1">{"'Resumen US$'!$A$104:$B$104"}</definedName>
    <definedName name="CASA" localSheetId="5" hidden="1">{"'Resumen US$'!$A$104:$B$104"}</definedName>
    <definedName name="CASA" localSheetId="2" hidden="1">{"'Resumen US$'!$A$104:$B$104"}</definedName>
    <definedName name="CASA" hidden="1">{"'Resumen US$'!$A$104:$B$104"}</definedName>
    <definedName name="casal">#REF!</definedName>
    <definedName name="Case" localSheetId="6">'[62]#REF'!$C$8</definedName>
    <definedName name="Case" localSheetId="5">'[62]#REF'!$C$8</definedName>
    <definedName name="Case">#REF!</definedName>
    <definedName name="case_2">#REF!</definedName>
    <definedName name="Case_control" localSheetId="6">[82]Cover!#REF!</definedName>
    <definedName name="Case_control">#REF!</definedName>
    <definedName name="Case1">#REF!</definedName>
    <definedName name="Case2">#REF!</definedName>
    <definedName name="Case3">#REF!</definedName>
    <definedName name="CaseC">#REF!</definedName>
    <definedName name="casedown" localSheetId="6">[100]Cockpit!#REF!</definedName>
    <definedName name="casedown">#REF!</definedName>
    <definedName name="casenum" localSheetId="6">'[139]Summary R$'!$J$2</definedName>
    <definedName name="casenum">#REF!</definedName>
    <definedName name="CaseP">#REF!</definedName>
    <definedName name="CASH" localSheetId="6">[43]LDE!#REF!</definedName>
    <definedName name="CASH">#REF!</definedName>
    <definedName name="cash_flow">#REF!</definedName>
    <definedName name="Cash_Flow_Novo" localSheetId="6">IF([78]!BefAft=1,"","[1] The Pre-Tax Cost of Capital = After-Tax Cost of Capital/(1-Tax Rate)")</definedName>
    <definedName name="Cash_Flow_Novo">IF(#REF!=1,"","[1] The Pre-Tax Cost of Capital = After-Tax Cost of Capital/(1-Tax Rate)")</definedName>
    <definedName name="cash_for_debt" localSheetId="6">'[140]JAII Cashflow'!$H$22:$U$22</definedName>
    <definedName name="cash_for_debt">#REF!</definedName>
    <definedName name="CASHFLOW" localSheetId="5">#REF!</definedName>
    <definedName name="CASHFLOW">#REF!</definedName>
    <definedName name="CashMarketableSec">#REF!</definedName>
    <definedName name="CASHPROP" localSheetId="6">[114]Assumptions!$D$17</definedName>
    <definedName name="CASHPROP">#REF!</definedName>
    <definedName name="CASKMHR01">#REF!</definedName>
    <definedName name="CASKMHRLE">#REF!</definedName>
    <definedName name="CASKVOL01">#REF!</definedName>
    <definedName name="CASKVOLLE">#REF!</definedName>
    <definedName name="CAT_CDD" localSheetId="6">'[93]Base OBZ'!$AC$2:$CD$500</definedName>
    <definedName name="CAT_CDD">#REF!</definedName>
    <definedName name="CatAct">#REF!</definedName>
    <definedName name="catalogo">#REF!</definedName>
    <definedName name="CatBud">#REF!</definedName>
    <definedName name="CatCur">#REF!</definedName>
    <definedName name="CATEGORIES" localSheetId="6">[141]support!$H$2:$H$7</definedName>
    <definedName name="CATEGORIES">#REF!</definedName>
    <definedName name="CATEGORY" localSheetId="6">'[91]Drop down lists'!$I$3:$I$14</definedName>
    <definedName name="CATEGORY">#REF!</definedName>
    <definedName name="CategoryGroups" localSheetId="6">[136]Validation!$B$31:$B$35</definedName>
    <definedName name="CategoryGroups">#REF!</definedName>
    <definedName name="Categorys">#REF!</definedName>
    <definedName name="CatFcst01">#REF!</definedName>
    <definedName name="CatFcst02">#REF!</definedName>
    <definedName name="CatFcst03">#REF!</definedName>
    <definedName name="CatFcst04">#REF!</definedName>
    <definedName name="CatFcst05">#REF!</definedName>
    <definedName name="CatFcst06">#REF!</definedName>
    <definedName name="CatFcst07">#REF!</definedName>
    <definedName name="CatPre">#REF!</definedName>
    <definedName name="CatSta">#REF!</definedName>
    <definedName name="CATV">#REF!</definedName>
    <definedName name="Causas">#REF!</definedName>
    <definedName name="CauseDrop">#REF!</definedName>
    <definedName name="CavitySpeed" localSheetId="6">[121]Support!$B$35:$D$38</definedName>
    <definedName name="CavitySpeed">#REF!</definedName>
    <definedName name="Caxias" localSheetId="6">[7]POA!#REF!</definedName>
    <definedName name="Caxias">#REF!</definedName>
    <definedName name="Caxias1" localSheetId="6">[7]POA!#REF!</definedName>
    <definedName name="Caxias1">#REF!</definedName>
    <definedName name="CaxiasAcumulado" localSheetId="6">[7]POA!#REF!</definedName>
    <definedName name="CaxiasAcumulado">#REF!</definedName>
    <definedName name="CaxiasAcumulado1" localSheetId="6">[7]POA!#REF!</definedName>
    <definedName name="CaxiasAcumulado1">#REF!</definedName>
    <definedName name="CB" localSheetId="6">[43]LDE!#REF!</definedName>
    <definedName name="CB">#REF!</definedName>
    <definedName name="cbvdf" localSheetId="6" hidden="1">{"det (May)",#N/A,FALSE,"June";"sum (MAY YTD)",#N/A,FALSE,"June YTD"}</definedName>
    <definedName name="cbvdf" localSheetId="5" hidden="1">{"det (May)",#N/A,FALSE,"June";"sum (MAY YTD)",#N/A,FALSE,"June YTD"}</definedName>
    <definedName name="cbvdf" localSheetId="2" hidden="1">{"det (May)",#N/A,FALSE,"June";"sum (MAY YTD)",#N/A,FALSE,"June YTD"}</definedName>
    <definedName name="cbvdf" hidden="1">{"det (May)",#N/A,FALSE,"June";"sum (MAY YTD)",#N/A,FALSE,"June YTD"}</definedName>
    <definedName name="cc" localSheetId="6" hidden="1">{"CAP VOL",#N/A,FALSE,"CAPITAL";"CAP VAR",#N/A,FALSE,"CAPITAL";"CAP FIJ",#N/A,FALSE,"CAPITAL";"CAP CONS",#N/A,FALSE,"CAPITAL";"CAP DATA",#N/A,FALSE,"CAPITAL"}</definedName>
    <definedName name="cc" localSheetId="5" hidden="1">{"CAP VOL",#N/A,FALSE,"CAPITAL";"CAP VAR",#N/A,FALSE,"CAPITAL";"CAP FIJ",#N/A,FALSE,"CAPITAL";"CAP CONS",#N/A,FALSE,"CAPITAL";"CAP DATA",#N/A,FALSE,"CAPITAL"}</definedName>
    <definedName name="cc">#REF!</definedName>
    <definedName name="CCBA" localSheetId="6">[59]Volumes!$B$9:$CG$9</definedName>
    <definedName name="CCBA">#REF!</definedName>
    <definedName name="CCC" localSheetId="6">[142]Cover!$B$3:$P$47</definedName>
    <definedName name="CCC" localSheetId="5">[142]Cover!$B$3:$P$47</definedName>
    <definedName name="ccc" localSheetId="2" hidden="1">{"'CONSOLIDADO'!$B$10:$R$57"}</definedName>
    <definedName name="ccc" hidden="1">{"'CONSOLIDADO'!$B$10:$R$57"}</definedName>
    <definedName name="cccc" localSheetId="6" hidden="1">{"det (May)",#N/A,FALSE,"June";"sum (MAY YTD)",#N/A,FALSE,"June YTD"}</definedName>
    <definedName name="cccc" localSheetId="5" hidden="1">{"det (May)",#N/A,FALSE,"June";"sum (MAY YTD)",#N/A,FALSE,"June YTD"}</definedName>
    <definedName name="cccc" localSheetId="2" hidden="1">{"det (May)",#N/A,FALSE,"June";"sum (MAY YTD)",#N/A,FALSE,"June YTD"}</definedName>
    <definedName name="cccc" hidden="1">{"det (May)",#N/A,FALSE,"June";"sum (MAY YTD)",#N/A,FALSE,"June YTD"}</definedName>
    <definedName name="ccccc">#REF!</definedName>
    <definedName name="cccccc" localSheetId="6" hidden="1">{"det (May)",#N/A,FALSE,"June";"sum (MAY YTD)",#N/A,FALSE,"June YTD"}</definedName>
    <definedName name="cccccc" localSheetId="5" hidden="1">{"det (May)",#N/A,FALSE,"June";"sum (MAY YTD)",#N/A,FALSE,"June YTD"}</definedName>
    <definedName name="cccccc" localSheetId="2" hidden="1">{"det (May)",#N/A,FALSE,"June";"sum (MAY YTD)",#N/A,FALSE,"June YTD"}</definedName>
    <definedName name="cccccc" hidden="1">{"det (May)",#N/A,FALSE,"June";"sum (MAY YTD)",#N/A,FALSE,"June YTD"}</definedName>
    <definedName name="ccd" localSheetId="6">[74]Engine!A$25</definedName>
    <definedName name="ccd">#REF!</definedName>
    <definedName name="CCF_Tab">#REF!</definedName>
    <definedName name="ccFootnote" localSheetId="6">IF([78]!BefAft=1,"","[1] The Pre-Tax Cost of Capital = After-Tax Cost of Capital/(1-Tax Rate)")</definedName>
    <definedName name="ccFootnote">IF(#REF!=1,"","[1] The Pre-Tax Cost of Capital = After-Tax Cost of Capital/(1-Tax Rate)")</definedName>
    <definedName name="cchbc">#REF!</definedName>
    <definedName name="cchj" localSheetId="6" hidden="1">{#N/A,#N/A,FALSE,"Aging Summary";#N/A,#N/A,FALSE,"Ratio Analysis";#N/A,#N/A,FALSE,"Test 120 Day Accts";#N/A,#N/A,FALSE,"Tickmarks"}</definedName>
    <definedName name="cchj" localSheetId="5" hidden="1">{#N/A,#N/A,FALSE,"Aging Summary";#N/A,#N/A,FALSE,"Ratio Analysis";#N/A,#N/A,FALSE,"Test 120 Day Accts";#N/A,#N/A,FALSE,"Tickmarks"}</definedName>
    <definedName name="cchj" localSheetId="2" hidden="1">{#N/A,#N/A,FALSE,"Aging Summary";#N/A,#N/A,FALSE,"Ratio Analysis";#N/A,#N/A,FALSE,"Test 120 Day Accts";#N/A,#N/A,FALSE,"Tickmarks"}</definedName>
    <definedName name="cchj" hidden="1">{#N/A,#N/A,FALSE,"Aging Summary";#N/A,#N/A,FALSE,"Ratio Analysis";#N/A,#N/A,FALSE,"Test 120 Day Accts";#N/A,#N/A,FALSE,"Tickmarks"}</definedName>
    <definedName name="CCILDISP">#REF!</definedName>
    <definedName name="CCILHDGBAL">#REF!</definedName>
    <definedName name="CCILHDGBALPAS">#REF!</definedName>
    <definedName name="CCILHDGRECAT1">#REF!</definedName>
    <definedName name="CCILHDGRECAT2">#REF!</definedName>
    <definedName name="CCILHDGRECPAS1">#REF!</definedName>
    <definedName name="CCILHDGRECPAS2">#REF!</definedName>
    <definedName name="CCILHDGYATCDI">#REF!</definedName>
    <definedName name="CCILHDGYATUS">#REF!</definedName>
    <definedName name="CCILHDGYPASCDI">#REF!</definedName>
    <definedName name="CCILHDGYPASUS">#REF!</definedName>
    <definedName name="CCILOP">#REF!</definedName>
    <definedName name="CCILOUT">#REF!</definedName>
    <definedName name="CCILOUTR">#REF!</definedName>
    <definedName name="CCILREC">#REF!</definedName>
    <definedName name="CCILVAL">#REF!</definedName>
    <definedName name="ccss">#REF!</definedName>
    <definedName name="ccStatutory">#REF!</definedName>
    <definedName name="ccu" localSheetId="6">[143]Cadastro!$C$86:$C$89</definedName>
    <definedName name="ccu">#REF!</definedName>
    <definedName name="ccvbnj" localSheetId="6" hidden="1">{"det (May)",#N/A,FALSE,"June";"sum (MAY YTD)",#N/A,FALSE,"June YTD"}</definedName>
    <definedName name="ccvbnj" localSheetId="5" hidden="1">{"det (May)",#N/A,FALSE,"June";"sum (MAY YTD)",#N/A,FALSE,"June YTD"}</definedName>
    <definedName name="ccvbnj" localSheetId="2" hidden="1">{"det (May)",#N/A,FALSE,"June";"sum (MAY YTD)",#N/A,FALSE,"June YTD"}</definedName>
    <definedName name="ccvbnj" hidden="1">{"det (May)",#N/A,FALSE,"June";"sum (MAY YTD)",#N/A,FALSE,"June YTD"}</definedName>
    <definedName name="ccvvbn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cvvbn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cvvbn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cvvbn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cvvxcvvcv" localSheetId="6" hidden="1">{"det (May)",#N/A,FALSE,"June";"sum (MAY YTD)",#N/A,FALSE,"June YTD"}</definedName>
    <definedName name="ccvvxcvvcv" localSheetId="5" hidden="1">{"det (May)",#N/A,FALSE,"June";"sum (MAY YTD)",#N/A,FALSE,"June YTD"}</definedName>
    <definedName name="ccvvxcvvcv" localSheetId="2" hidden="1">{"det (May)",#N/A,FALSE,"June";"sum (MAY YTD)",#N/A,FALSE,"June YTD"}</definedName>
    <definedName name="ccvvxcvvcv" hidden="1">{"det (May)",#N/A,FALSE,"June";"sum (MAY YTD)",#N/A,FALSE,"June YTD"}</definedName>
    <definedName name="cd" localSheetId="6" hidden="1">{"prem1",#N/A,FALSE,"Consolidado";"pl_us",#N/A,FALSE,"Consolidado";"pl_hl",#N/A,FALSE,"Consolidado";"bs",#N/A,FALSE,"Consolidado";"cf",#N/A,FALSE,"Consolidado"}</definedName>
    <definedName name="cd" localSheetId="5" hidden="1">{"prem1",#N/A,FALSE,"Consolidado";"pl_us",#N/A,FALSE,"Consolidado";"pl_hl",#N/A,FALSE,"Consolidado";"bs",#N/A,FALSE,"Consolidado";"cf",#N/A,FALSE,"Consolidado"}</definedName>
    <definedName name="cd" localSheetId="2" hidden="1">{"prem1",#N/A,FALSE,"Consolidado";"pl_us",#N/A,FALSE,"Consolidado";"pl_hl",#N/A,FALSE,"Consolidado";"bs",#N/A,FALSE,"Consolidado";"cf",#N/A,FALSE,"Consolidado"}</definedName>
    <definedName name="cd" hidden="1">{"prem1",#N/A,FALSE,"Consolidado";"pl_us",#N/A,FALSE,"Consolidado";"pl_hl",#N/A,FALSE,"Consolidado";"bs",#N/A,FALSE,"Consolidado";"cf",#N/A,FALSE,"Consolidado"}</definedName>
    <definedName name="cdfx" localSheetId="6" hidden="1">{"det (May)",#N/A,FALSE,"June";"sum (MAY YTD)",#N/A,FALSE,"June YTD"}</definedName>
    <definedName name="cdfx" localSheetId="5" hidden="1">{"det (May)",#N/A,FALSE,"June";"sum (MAY YTD)",#N/A,FALSE,"June YTD"}</definedName>
    <definedName name="cdfx" localSheetId="2" hidden="1">{"det (May)",#N/A,FALSE,"June";"sum (MAY YTD)",#N/A,FALSE,"June YTD"}</definedName>
    <definedName name="cdfx" hidden="1">{"det (May)",#N/A,FALSE,"June";"sum (MAY YTD)",#N/A,FALSE,"June YTD"}</definedName>
    <definedName name="CDI_Accum" localSheetId="6">[144]dados!$A$6:$B$1507</definedName>
    <definedName name="CDI_Accum">#REF!</definedName>
    <definedName name="CDI_Accum2" localSheetId="6">[145]dados!$A$6:$B$1507</definedName>
    <definedName name="CDI_Accum2">#REF!</definedName>
    <definedName name="CDI_Accumu" localSheetId="6">[146]dados!$A$6:$B$1507</definedName>
    <definedName name="CDI_Accumu">#REF!</definedName>
    <definedName name="CDI_Proj_Mes">#REF!</definedName>
    <definedName name="cdi_tab">#REF!</definedName>
    <definedName name="CDI_Table" localSheetId="6">[147]CDI!$A$1:$G$2702</definedName>
    <definedName name="CDI_Table">#REF!</definedName>
    <definedName name="cdxx" localSheetId="6" hidden="1">{"det (May)",#N/A,FALSE,"June";"sum (MAY YTD)",#N/A,FALSE,"June YTD"}</definedName>
    <definedName name="cdxx" localSheetId="5" hidden="1">{"det (May)",#N/A,FALSE,"June";"sum (MAY YTD)",#N/A,FALSE,"June YTD"}</definedName>
    <definedName name="cdxx" localSheetId="2" hidden="1">{"det (May)",#N/A,FALSE,"June";"sum (MAY YTD)",#N/A,FALSE,"June YTD"}</definedName>
    <definedName name="cdxx" hidden="1">{"det (May)",#N/A,FALSE,"June";"sum (MAY YTD)",#N/A,FALSE,"June YTD"}</definedName>
    <definedName name="CE" localSheetId="6">[59]Volumes!$B$10:$CG$10</definedName>
    <definedName name="CE">#REF!</definedName>
    <definedName name="CEENTEROS" localSheetId="6">[148]Cover!#REF!</definedName>
    <definedName name="CEENTEROS">#REF!</definedName>
    <definedName name="Cell_Errors" localSheetId="6">OFFSET([78]!File_Name,0,5,1,1)</definedName>
    <definedName name="Cell_Errors">OFFSET(#REF!,0,5,1,1)</definedName>
    <definedName name="CellErrors" localSheetId="6">OFFSET([78]!File_Name,0,5,1,1)</definedName>
    <definedName name="CellErrors">OFFSET(#REF!,0,5,1,1)</definedName>
    <definedName name="celula" localSheetId="6">[18]Dados!$R$13</definedName>
    <definedName name="celula">#REF!</definedName>
    <definedName name="CEMILES" localSheetId="6">[148]Cover!#REF!</definedName>
    <definedName name="CEMILES">#REF!</definedName>
    <definedName name="CEN">#REF!</definedName>
    <definedName name="Central" localSheetId="6">[149]MKT_Terr!#REF!</definedName>
    <definedName name="Central">#REF!</definedName>
    <definedName name="centro">#REF!</definedName>
    <definedName name="CERCAR" localSheetId="6">[47]Industria!#REF!</definedName>
    <definedName name="CERCAR">#REF!</definedName>
    <definedName name="CERV">#REF!</definedName>
    <definedName name="cerva" localSheetId="6">'[20]REALxMETA - CERVEJA'!$H$7:$K$25</definedName>
    <definedName name="cerva">#REF!</definedName>
    <definedName name="cervejaria">#REF!</definedName>
    <definedName name="Cervesur" localSheetId="6" hidden="1">{"Prenissas",#N/A,FALSE,"Consolidado (3)";"Lucros000",#N/A,FALSE,"Consolidado (3)";"LucrosHL",#N/A,FALSE,"Consolidado (3)";"Balanco",#N/A,FALSE,"Consolidado (3)";"FluxoC",#N/A,FALSE,"Consolidado (3)"}</definedName>
    <definedName name="Cervesur" localSheetId="5" hidden="1">{"Prenissas",#N/A,FALSE,"Consolidado (3)";"Lucros000",#N/A,FALSE,"Consolidado (3)";"LucrosHL",#N/A,FALSE,"Consolidado (3)";"Balanco",#N/A,FALSE,"Consolidado (3)";"FluxoC",#N/A,FALSE,"Consolidado (3)"}</definedName>
    <definedName name="Cervesur" localSheetId="2" hidden="1">{"Prenissas",#N/A,FALSE,"Consolidado (3)";"Lucros000",#N/A,FALSE,"Consolidado (3)";"LucrosHL",#N/A,FALSE,"Consolidado (3)";"Balanco",#N/A,FALSE,"Consolidado (3)";"FluxoC",#N/A,FALSE,"Consolidado (3)"}</definedName>
    <definedName name="Cervesur" hidden="1">{"Prenissas",#N/A,FALSE,"Consolidado (3)";"Lucros000",#N/A,FALSE,"Consolidado (3)";"LucrosHL",#N/A,FALSE,"Consolidado (3)";"Balanco",#N/A,FALSE,"Consolidado (3)";"FluxoC",#N/A,FALSE,"Consolidado (3)"}</definedName>
    <definedName name="cesar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cesar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cesar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cesar" hidden="1">{"total",#N/A,FALSE,"TOTAL $";"totalhl",#N/A,FALSE,"TOTAL $HL";"vol",#N/A,FALSE,"VOLUMEN";"xprod1",#N/A,FALSE,"X PROD";"xprod2",#N/A,FALSE,"X PROD";"finaño1",#N/A,FALSE,"FIN AÑO Meta";"finaño2",#N/A,FALSE,"FIN AÑO Meta"}</definedName>
    <definedName name="cetregfdbbcmx" localSheetId="6" hidden="1">{#N/A,"Carabeer",FALSE,"Dscto.";#N/A,"Disbracentro",FALSE,"Dscto.";#N/A,"Río Beer",FALSE,"Dscto.";#N/A,"Andes",FALSE,"Dscto."}</definedName>
    <definedName name="cetregfdbbcmx" localSheetId="5" hidden="1">{#N/A,"Carabeer",FALSE,"Dscto.";#N/A,"Disbracentro",FALSE,"Dscto.";#N/A,"Río Beer",FALSE,"Dscto.";#N/A,"Andes",FALSE,"Dscto."}</definedName>
    <definedName name="cetregfdbbcmx" localSheetId="2" hidden="1">{#N/A,"Carabeer",FALSE,"Dscto.";#N/A,"Disbracentro",FALSE,"Dscto.";#N/A,"Río Beer",FALSE,"Dscto.";#N/A,"Andes",FALSE,"Dscto."}</definedName>
    <definedName name="cetregfdbbcmx" hidden="1">{#N/A,"Carabeer",FALSE,"Dscto.";#N/A,"Disbracentro",FALSE,"Dscto.";#N/A,"Río Beer",FALSE,"Dscto.";#N/A,"Andes",FALSE,"Dscto."}</definedName>
    <definedName name="cf" localSheetId="6" hidden="1">{#N/A,#N/A,FALSE,"TOTAL"}</definedName>
    <definedName name="cf" localSheetId="5" hidden="1">{#N/A,#N/A,FALSE,"TOTAL"}</definedName>
    <definedName name="cf" localSheetId="2" hidden="1">{#N/A,#N/A,FALSE,"TOTAL"}</definedName>
    <definedName name="cf" hidden="1">{#N/A,#N/A,FALSE,"TOTAL"}</definedName>
    <definedName name="CF_Amortization">#REF!</definedName>
    <definedName name="CF_AP">#REF!</definedName>
    <definedName name="CF_AR">#REF!</definedName>
    <definedName name="CF_Beg_Cash">#REF!</definedName>
    <definedName name="CF_Capex">#REF!</definedName>
    <definedName name="CF_Convertible_Debt">#REF!</definedName>
    <definedName name="CF_Convertible_Preferred">#REF!</definedName>
    <definedName name="CF_Deferred_Taxes">#REF!</definedName>
    <definedName name="CF_Depreciation">#REF!</definedName>
    <definedName name="CF_Dividends">#REF!</definedName>
    <definedName name="CF_Dividends_Subsidiary">#REF!</definedName>
    <definedName name="CF_Equity">#REF!</definedName>
    <definedName name="CF_Equity_Earnings">#REF!</definedName>
    <definedName name="CF_Inventory">#REF!</definedName>
    <definedName name="CF_Investments">#REF!</definedName>
    <definedName name="CF_Minority_NI">#REF!</definedName>
    <definedName name="CF_Mult">#REF!</definedName>
    <definedName name="CF_NI">#REF!</definedName>
    <definedName name="CF_Non_Cash_Charges">#REF!</definedName>
    <definedName name="CF_Non_Cash_Interest">#REF!</definedName>
    <definedName name="CF_Non_Cash_Straight_PDividend">#REF!</definedName>
    <definedName name="CF_Other">#REF!</definedName>
    <definedName name="CF_Other_CA">#REF!</definedName>
    <definedName name="CF_Other_CL">#REF!</definedName>
    <definedName name="CF_Provisions">#REF!</definedName>
    <definedName name="CF_Straight_Debt">#REF!</definedName>
    <definedName name="CF_Straight_Preferred">#REF!</definedName>
    <definedName name="cfacq">#REF!</definedName>
    <definedName name="CFAOA" localSheetId="6">'[150]Données Spéc.'!#REF!</definedName>
    <definedName name="CFAOA">#REF!</definedName>
    <definedName name="cfpfma">#REF!</definedName>
    <definedName name="CFPS00">#REF!</definedName>
    <definedName name="CFPS96">#REF!</definedName>
    <definedName name="CFPS97">#REF!</definedName>
    <definedName name="CFPS98">#REF!</definedName>
    <definedName name="CFPS99">#REF!</definedName>
    <definedName name="CGEBITDA97">#REF!</definedName>
    <definedName name="CGEBITDA98">#REF!</definedName>
    <definedName name="CGEBITDA99">#REF!</definedName>
    <definedName name="CGH97S">#REF!</definedName>
    <definedName name="CGOpMar99">#REF!</definedName>
    <definedName name="CGPTP97">#REF!</definedName>
    <definedName name="CGShares97">#REF!</definedName>
    <definedName name="CGShares98">#REF!</definedName>
    <definedName name="CGShares99">#REF!</definedName>
    <definedName name="CGTotalSales97">#REF!</definedName>
    <definedName name="CGTotalSales98">#REF!</definedName>
    <definedName name="challenges" localSheetId="6">[151]Challenges!$B$8:$AA$169</definedName>
    <definedName name="challenges">#REF!</definedName>
    <definedName name="Changes">#REF!</definedName>
    <definedName name="chart97">"Chart 3"</definedName>
    <definedName name="Chatham" localSheetId="6">[152]Model!#REF!</definedName>
    <definedName name="Chatham">#REF!</definedName>
    <definedName name="ChCenter">#REF!</definedName>
    <definedName name="Check">#REF!</definedName>
    <definedName name="Check1">#REF!</definedName>
    <definedName name="checklist">#REF!</definedName>
    <definedName name="CheckPlanInfo">#REF!</definedName>
    <definedName name="CheckPreparer">#REF!</definedName>
    <definedName name="CheckYesNo3">#REF!</definedName>
    <definedName name="CHEM_DATA_Sheet1_List">#REF!</definedName>
    <definedName name="ChemSys">#REF!</definedName>
    <definedName name="CHF">#REF!</definedName>
    <definedName name="ChKiev">#REF!</definedName>
    <definedName name="ChNE">#REF!</definedName>
    <definedName name="chppmTotnetCapexAtNetBookvsTNT_Root" localSheetId="6">'[153]CHARTS ADHOC2 REP CURR'!#REF!</definedName>
    <definedName name="chppmTotnetCapexAtNetBookvsTNT_Root">#REF!</definedName>
    <definedName name="chppmTotnetCapexAtNetBookvsTNTEUR_Root" localSheetId="6">'[153]CHARTS ADHOC2 K-EUR'!#REF!</definedName>
    <definedName name="chppmTotnetCapexAtNetBookvsTNTEUR_Root">#REF!</definedName>
    <definedName name="ChSE">#REF!</definedName>
    <definedName name="ChSouth">#REF!</definedName>
    <definedName name="Chwest">#REF!</definedName>
    <definedName name="CIAL" localSheetId="6">[122]Critérios!$O$31,[122]Critérios!$H$2,[122]Critérios!$H$4,[122]Critérios!$H$6,[122]Critérios!$H$8,[122]Critérios!$H$10,[122]Critérios!$H$12,[122]Critérios!$H$14,[122]Critérios!$H$16,[122]Critérios!$H$18,[122]Critérios!$H$20,[122]Critérios!$H$22,[122]Critérios!$H$24,[122]Critérios!$H$26,[122]Critérios!$H$28</definedName>
    <definedName name="CIAL">#REF!,#REF!,#REF!,#REF!,#REF!,#REF!,#REF!,#REF!,#REF!,#REF!,#REF!,#REF!,#REF!,#REF!,#REF!</definedName>
    <definedName name="CICINV">#REF!</definedName>
    <definedName name="CICQKR">#REF!</definedName>
    <definedName name="Cidade">#REF!</definedName>
    <definedName name="Cidade1">#REF!</definedName>
    <definedName name="Cif">#REF!</definedName>
    <definedName name="CIF___0_____50">#REF!</definedName>
    <definedName name="CIF___101_____150">#REF!</definedName>
    <definedName name="CIF___151___200">#REF!</definedName>
    <definedName name="CIF___201___300">#REF!</definedName>
    <definedName name="CIF___301___600">#REF!</definedName>
    <definedName name="CIF___51_____100">#REF!</definedName>
    <definedName name="CIF___Acima_600">#REF!</definedName>
    <definedName name="cif_lata_latasa">#REF!</definedName>
    <definedName name="cif_latatampa_latasa">#REF!</definedName>
    <definedName name="cif_tampa_latasa">#REF!</definedName>
    <definedName name="cintrapetro" localSheetId="6">[154]Cadastro!$G$99:$G$105,[154]Cadastro!$G$101:$G$114</definedName>
    <definedName name="cintrapetro">#REF!,#REF!</definedName>
    <definedName name="CIQWBGuid" hidden="1">"617c6394-24ad-4e82-a7ef-f5380733b054"</definedName>
    <definedName name="citation" localSheetId="6">'[98]Target Finsum'!#REF!</definedName>
    <definedName name="citation">#REF!</definedName>
    <definedName name="city_name" localSheetId="6">'[109]WCOL INPUT'!$A$1</definedName>
    <definedName name="city_name">#REF!</definedName>
    <definedName name="CL_LIST">#REF!</definedName>
    <definedName name="CLASS" localSheetId="6">'[91]Drop down lists'!#REF!</definedName>
    <definedName name="CLASS">#REF!</definedName>
    <definedName name="Class_B">#REF!,#REF!</definedName>
    <definedName name="Classe.da.Ocorrência">#REF!</definedName>
    <definedName name="Classes.Cerveja" localSheetId="6">[155]Setup!$I$3:$I$10</definedName>
    <definedName name="Classes.Cerveja">#REF!</definedName>
    <definedName name="Classes.Refri" localSheetId="6">[155]Setup!$I$24:$I$31</definedName>
    <definedName name="Classes.Refri">#REF!</definedName>
    <definedName name="Classificação" localSheetId="6">'[59]Consolidado Escore'!$L$7:$L$9</definedName>
    <definedName name="Classificação">#REF!</definedName>
    <definedName name="CLASSIFICATION">#REF!</definedName>
    <definedName name="Cli_DO">#REF!</definedName>
    <definedName name="Cli_GD">#REF!</definedName>
    <definedName name="Cliente_nome_nwxls_rf">#REF!</definedName>
    <definedName name="Clientes" localSheetId="5">#REF!</definedName>
    <definedName name="Clientes">#REF!</definedName>
    <definedName name="CLO_AUD_CO">#REF!</definedName>
    <definedName name="CLO_AUD_DO">#REF!</definedName>
    <definedName name="CLO_LC_CO">#REF!</definedName>
    <definedName name="CLO_LC_DO">#REF!</definedName>
    <definedName name="ClosingVersion" localSheetId="6">'[156]Cover &amp; Parameters'!$E$19</definedName>
    <definedName name="ClosingVersion">#REF!</definedName>
    <definedName name="ClosingVersion_1" localSheetId="6">[69]Parameters!$D$14</definedName>
    <definedName name="ClosingVersion_1">#REF!</definedName>
    <definedName name="ClosingVersion_2" localSheetId="6">[69]Parameters!$E$14</definedName>
    <definedName name="ClosingVersion_2">#REF!</definedName>
    <definedName name="ClosingVersion_3" localSheetId="6">[69]Parameters!$F$14</definedName>
    <definedName name="ClosingVersion_3">#REF!</definedName>
    <definedName name="ClosingVersion_4">#REF!</definedName>
    <definedName name="ClosingVersion_5">#REF!</definedName>
    <definedName name="ClosingVersion_6">#REF!</definedName>
    <definedName name="Clus_Label">#REF!</definedName>
    <definedName name="Clus_Val_Actual_Month">#REF!</definedName>
    <definedName name="Clus_Val_Actual_YTD">#REF!</definedName>
    <definedName name="Clus_Val_Budget_Month">#REF!</definedName>
    <definedName name="Clus_Val_Budget_YTD">#REF!</definedName>
    <definedName name="Clus_Val_LE_Month">#REF!</definedName>
    <definedName name="Clus_Val_LE_YTD">#REF!</definedName>
    <definedName name="Clus_Val_LY_Month">#REF!</definedName>
    <definedName name="Clus_Val_LY_YTD">#REF!</definedName>
    <definedName name="Clus_Vol_Actual_Month">#REF!</definedName>
    <definedName name="Clus_Vol_Actual_YTD">#REF!</definedName>
    <definedName name="Clus_Vol_Budget_Month">#REF!</definedName>
    <definedName name="Clus_Vol_Budget_YTD">#REF!</definedName>
    <definedName name="Clus_Vol_LE_Month">#REF!</definedName>
    <definedName name="Clus_Vol_LE_YTD">#REF!</definedName>
    <definedName name="Clus_Vol_LY_Month">#REF!</definedName>
    <definedName name="Clus_Vol_LY_YTD">#REF!</definedName>
    <definedName name="CLUSTERS">#REF!</definedName>
    <definedName name="CM">#REF!</definedName>
    <definedName name="CM_JD">#REF!</definedName>
    <definedName name="CMAI_Asia">#REF!</definedName>
    <definedName name="Cname1" localSheetId="6">[157]Sheet1!#REF!</definedName>
    <definedName name="Cname1">#REF!</definedName>
    <definedName name="Cname2" localSheetId="6">[157]Sheet1!#REF!</definedName>
    <definedName name="Cname2">#REF!</definedName>
    <definedName name="cnc" localSheetId="6" hidden="1">{"CAP VOL",#N/A,FALSE,"CAPITAL";"CAP VAR",#N/A,FALSE,"CAPITAL";"CAP FIJ",#N/A,FALSE,"CAPITAL";"CAP CONS",#N/A,FALSE,"CAPITAL";"CAP DATA",#N/A,FALSE,"CAPITAL"}</definedName>
    <definedName name="cnc" localSheetId="5" hidden="1">{"CAP VOL",#N/A,FALSE,"CAPITAL";"CAP VAR",#N/A,FALSE,"CAPITAL";"CAP FIJ",#N/A,FALSE,"CAPITAL";"CAP CONS",#N/A,FALSE,"CAPITAL";"CAP DATA",#N/A,FALSE,"CAPITAL"}</definedName>
    <definedName name="cnc" localSheetId="2" hidden="1">{"CAP VOL",#N/A,FALSE,"CAPITAL";"CAP VAR",#N/A,FALSE,"CAPITAL";"CAP FIJ",#N/A,FALSE,"CAPITAL";"CAP CONS",#N/A,FALSE,"CAPITAL";"CAP DATA",#N/A,FALSE,"CAPITAL"}</definedName>
    <definedName name="cnc" hidden="1">{"CAP VOL",#N/A,FALSE,"CAPITAL";"CAP VAR",#N/A,FALSE,"CAPITAL";"CAP FIJ",#N/A,FALSE,"CAPITAL";"CAP CONS",#N/A,FALSE,"CAPITAL";"CAP DATA",#N/A,FALSE,"CAPITAL"}</definedName>
    <definedName name="cnhhj" localSheetId="6" hidden="1">{"det (May)",#N/A,FALSE,"June";"sum (MAY YTD)",#N/A,FALSE,"June YTD"}</definedName>
    <definedName name="cnhhj" localSheetId="5" hidden="1">{"det (May)",#N/A,FALSE,"June";"sum (MAY YTD)",#N/A,FALSE,"June YTD"}</definedName>
    <definedName name="cnhhj" localSheetId="2" hidden="1">{"det (May)",#N/A,FALSE,"June";"sum (MAY YTD)",#N/A,FALSE,"June YTD"}</definedName>
    <definedName name="cnhhj" hidden="1">{"det (May)",#N/A,FALSE,"June";"sum (MAY YTD)",#N/A,FALSE,"June YTD"}</definedName>
    <definedName name="Cob_GAP_PR">#REF!</definedName>
    <definedName name="COD" localSheetId="6">[158]CAD!$A:$A</definedName>
    <definedName name="COD">#REF!</definedName>
    <definedName name="Cod_Prod" localSheetId="6">[159]Tabelas!$A$1:$D$154</definedName>
    <definedName name="Cod_Prod">#REF!</definedName>
    <definedName name="Cod_Revenda" localSheetId="6">[122]Critérios!$I$31,[122]Critérios!$I$2,[122]Critérios!$I$4,[122]Critérios!$I$6,[122]Critérios!$I$8,[122]Critérios!$I$10,[122]Critérios!$I$12,[122]Critérios!$I$14,[122]Critérios!$I$16,[122]Critérios!$I$18,[122]Critérios!$I$20,[122]Critérios!$I$22,[122]Critérios!$I$24,[122]Critérios!$I$26,[122]Critérios!$I$28</definedName>
    <definedName name="Cod_Revenda">#REF!,#REF!,#REF!,#REF!,#REF!,#REF!,#REF!,#REF!,#REF!,#REF!,#REF!,#REF!,#REF!,#REF!,#REF!</definedName>
    <definedName name="Code" localSheetId="5">#REF!</definedName>
    <definedName name="Code">#REF!</definedName>
    <definedName name="Code1" localSheetId="6">'[160]Database (RUR)Mar YTD'!#REF!</definedName>
    <definedName name="Code1">#REF!</definedName>
    <definedName name="CODE3">#REF!</definedName>
    <definedName name="CodeCompany">#REF!</definedName>
    <definedName name="Codifica">#REF!</definedName>
    <definedName name="CODIGO">#REF!</definedName>
    <definedName name="Código_SKU_FEMSA_Homologado">#REF!</definedName>
    <definedName name="CoE">#REF!</definedName>
    <definedName name="coef">#REF!</definedName>
    <definedName name="COFINS">#REF!</definedName>
    <definedName name="cog_it_pl">#REF!</definedName>
    <definedName name="CoGS">#REF!</definedName>
    <definedName name="COGS_Syn">#REF!</definedName>
    <definedName name="CokeBrand" comment="Lookup_Brand">#REF!</definedName>
    <definedName name="ColClaveEmp">#REF!</definedName>
    <definedName name="ColClaves">#REF!</definedName>
    <definedName name="ColCuentas">#REF!</definedName>
    <definedName name="ColDH">#REF!</definedName>
    <definedName name="colgroup" localSheetId="6">[22]Orientation!$G$6</definedName>
    <definedName name="colgroup">#REF!</definedName>
    <definedName name="colHide">#REF!</definedName>
    <definedName name="COLOMBIA">#REF!</definedName>
    <definedName name="COLOMCONS">#REF!</definedName>
    <definedName name="COLOR">#REF!,#REF!,#REF!,#REF!,#REF!,#REF!,#REF!,#REF!,#REF!,#REF!,#REF!,#REF!,#REF!,#REF!,#REF!,#REF!,#REF!</definedName>
    <definedName name="Color_Group">#REF!</definedName>
    <definedName name="Colorante">#REF!</definedName>
    <definedName name="COLORES">#REF!</definedName>
    <definedName name="COLORSTATUS" localSheetId="6">'[126]Drop down lists'!$D$3:$D$8</definedName>
    <definedName name="COLORSTATUS">#REF!</definedName>
    <definedName name="ColRazones">#REF!</definedName>
    <definedName name="colsegment" localSheetId="6">[22]Orientation!$F$6</definedName>
    <definedName name="colsegment">#REF!</definedName>
    <definedName name="colspace" localSheetId="6">[161]C_Calc!$M:$M,[161]C_Calc!$O:$O,[161]C_Calc!$Q:$Q,[161]C_Calc!#REF!,[161]C_Calc!#REF!,[161]C_Calc!#REF!</definedName>
    <definedName name="colspace">#REF!,#REF!,#REF!,#REF!,#REF!,#REF!</definedName>
    <definedName name="Coluna_Meta" localSheetId="6">[92]Árvore!$B$6</definedName>
    <definedName name="Coluna_Meta">#REF!</definedName>
    <definedName name="Coluna_Real" localSheetId="6">[93]Árvore!$B$5</definedName>
    <definedName name="Coluna_Real">#REF!</definedName>
    <definedName name="com" localSheetId="6">[162]Daten!$D$10</definedName>
    <definedName name="com">#REF!</definedName>
    <definedName name="CombDatos">#REF!</definedName>
    <definedName name="Combinar">#REF!</definedName>
    <definedName name="combo1">"ComboBox3"</definedName>
    <definedName name="ComDivPaid">#REF!</definedName>
    <definedName name="começo">#REF!</definedName>
    <definedName name="comentarios" localSheetId="6">[90]RDT!$B$27</definedName>
    <definedName name="comentarios">#REF!</definedName>
    <definedName name="COMERCIAIS" localSheetId="6">[134]TABELAS!$B$78:$E$103</definedName>
    <definedName name="COMERCIAIS">#REF!</definedName>
    <definedName name="Comisiones" localSheetId="6">[50]Comisiones!$C$78:$U$597</definedName>
    <definedName name="Comisiones">#REF!</definedName>
    <definedName name="COMISS_MERCAD">#REF!</definedName>
    <definedName name="COMISS_TRAD">#REF!</definedName>
    <definedName name="Comm" localSheetId="6" hidden="1">{"miles",#N/A,FALSE,"LUCROS E PERDAS (US$ 000)";"hl",#N/A,FALSE,"LUCROS E PERDAS (US$ 000)"}</definedName>
    <definedName name="Comm" localSheetId="5" hidden="1">{"miles",#N/A,FALSE,"LUCROS E PERDAS (US$ 000)";"hl",#N/A,FALSE,"LUCROS E PERDAS (US$ 000)"}</definedName>
    <definedName name="Comm" localSheetId="2" hidden="1">{"miles",#N/A,FALSE,"LUCROS E PERDAS (US$ 000)";"hl",#N/A,FALSE,"LUCROS E PERDAS (US$ 000)"}</definedName>
    <definedName name="Comm" hidden="1">{"miles",#N/A,FALSE,"LUCROS E PERDAS (US$ 000)";"hl",#N/A,FALSE,"LUCROS E PERDAS (US$ 000)"}</definedName>
    <definedName name="CommonEquity">#REF!</definedName>
    <definedName name="comp" localSheetId="6">[163]Assumptions!$U$6</definedName>
    <definedName name="comp">#REF!</definedName>
    <definedName name="COMP_ANOANT">#REF!</definedName>
    <definedName name="comp_fijos">#REF!</definedName>
    <definedName name="comp_number" localSheetId="6">[164]Comps!#REF!</definedName>
    <definedName name="comp_number">#REF!</definedName>
    <definedName name="comp1stsem_fin" localSheetId="6">'[15]COMP-1stSEM'!$B$49:$Q$94</definedName>
    <definedName name="comp1stsem_fin">#REF!</definedName>
    <definedName name="comp1stsem_prem" localSheetId="6">'[15]COMP-1stSEM'!$B$3:$Q$47</definedName>
    <definedName name="comp1stsem_prem">#REF!</definedName>
    <definedName name="comp2nd_fin" localSheetId="6">'[15]COMP-2nd'!$B$49:$Q$94</definedName>
    <definedName name="comp2nd_fin">#REF!</definedName>
    <definedName name="comp2nd_prem" localSheetId="6">'[15]COMP-2nd'!$B$3:$Q$47</definedName>
    <definedName name="comp2nd_prem">#REF!</definedName>
    <definedName name="comp2ndsem_fin" localSheetId="6">'[15]COMP-2ndSEM'!$B$49:$Q$91</definedName>
    <definedName name="comp2ndsem_fin">#REF!</definedName>
    <definedName name="comp2ndsem_prem" localSheetId="6">'[15]COMP-2ndSEM'!$B$3:$Q$47</definedName>
    <definedName name="comp2ndsem_prem">#REF!</definedName>
    <definedName name="comp3rd_fin" localSheetId="6">'[15]COMP-3rd'!$B$49:$Q$94</definedName>
    <definedName name="comp3rd_fin">#REF!</definedName>
    <definedName name="comp3rd_prem" localSheetId="6">'[15]COMP-3rd'!$B$3:$Q$47</definedName>
    <definedName name="comp3rd_prem">#REF!</definedName>
    <definedName name="comp4th_fin" localSheetId="6">'[15]COMP-4th'!$B$49:$Q$93</definedName>
    <definedName name="comp4th_fin">#REF!</definedName>
    <definedName name="comp4th_prem" localSheetId="6">'[15]COMP-4th'!$B$3:$Q$47</definedName>
    <definedName name="comp4th_prem">#REF!</definedName>
    <definedName name="Company" localSheetId="6">[165]Controls!$C$6</definedName>
    <definedName name="Company">#REF!</definedName>
    <definedName name="Company_1">#REF!</definedName>
    <definedName name="Company_2" localSheetId="6">'[166]Pg 1'!$E$28</definedName>
    <definedName name="Company_2">#REF!</definedName>
    <definedName name="Company_3">#REF!</definedName>
    <definedName name="Company_4">#REF!</definedName>
    <definedName name="Company_5">#REF!</definedName>
    <definedName name="Company_6">#REF!</definedName>
    <definedName name="Company_IS_1">#REF!</definedName>
    <definedName name="Company_IS_2">#REF!</definedName>
    <definedName name="Company_IS_3">#REF!</definedName>
    <definedName name="Company_IS_4">#REF!</definedName>
    <definedName name="Company_IS_5">#REF!</definedName>
    <definedName name="Company_IS_6">#REF!</definedName>
    <definedName name="Company_KPI" localSheetId="6">[2]Parameters!#REF!</definedName>
    <definedName name="Company_KPI">#REF!</definedName>
    <definedName name="Company_KPI_1">#REF!</definedName>
    <definedName name="Company_KPI_2">#REF!</definedName>
    <definedName name="Company_KPI_3">#REF!</definedName>
    <definedName name="Company_KPI_4">#REF!</definedName>
    <definedName name="Company_KPI_5">#REF!</definedName>
    <definedName name="Company_KPI_6">#REF!</definedName>
    <definedName name="CompanyDesc_Brand">#REF!</definedName>
    <definedName name="CompanyDesc_IS" localSheetId="6">'[167]Pg 1'!$H$17</definedName>
    <definedName name="CompanyDesc_IS">#REF!</definedName>
    <definedName name="CompanyDesc_KPI">#REF!</definedName>
    <definedName name="CompanyName">#REF!</definedName>
    <definedName name="compaqsyn">#REF!</definedName>
    <definedName name="ComparableAnalysis">#REF!</definedName>
    <definedName name="Compco1" localSheetId="6" hidden="1">{"Page1",#N/A,FALSE,"CompCo";"Page2",#N/A,FALSE,"CompCo"}</definedName>
    <definedName name="Compco1" localSheetId="5" hidden="1">{"Page1",#N/A,FALSE,"CompCo";"Page2",#N/A,FALSE,"CompCo"}</definedName>
    <definedName name="Compco1" localSheetId="2" hidden="1">{"Page1",#N/A,FALSE,"CompCo";"Page2",#N/A,FALSE,"CompCo"}</definedName>
    <definedName name="Compco1" hidden="1">{"Page1",#N/A,FALSE,"CompCo";"Page2",#N/A,FALSE,"CompCo"}</definedName>
    <definedName name="Compco2" localSheetId="6" hidden="1">{"Page1",#N/A,FALSE,"CompCo";"Page2",#N/A,FALSE,"CompCo"}</definedName>
    <definedName name="Compco2" localSheetId="5" hidden="1">{"Page1",#N/A,FALSE,"CompCo";"Page2",#N/A,FALSE,"CompCo"}</definedName>
    <definedName name="Compco2" localSheetId="2" hidden="1">{"Page1",#N/A,FALSE,"CompCo";"Page2",#N/A,FALSE,"CompCo"}</definedName>
    <definedName name="Compco2" hidden="1">{"Page1",#N/A,FALSE,"CompCo";"Page2",#N/A,FALSE,"CompCo"}</definedName>
    <definedName name="compdata">#REF!</definedName>
    <definedName name="CompDebtCap">#REF!</definedName>
    <definedName name="compheader">#REF!</definedName>
    <definedName name="complete" localSheetId="6">[168]SMT1!$A$1:$Q$109,[168]SMT1!$A$110:$Q$266,[168]SMT1!#REF!,[168]SMT1!#REF!,[168]SMT1!#REF!,[168]SMT1!#REF!</definedName>
    <definedName name="complete">#REF!,#REF!,#REF!,#REF!,#REF!,#REF!</definedName>
    <definedName name="Componente">#REF!</definedName>
    <definedName name="COMPRAS">#REF!</definedName>
    <definedName name="COMPRAS99">#REF!</definedName>
    <definedName name="Comprometer">#REF!</definedName>
    <definedName name="comps" localSheetId="6">'[98]Target Finsum'!#REF!</definedName>
    <definedName name="comps">#REF!</definedName>
    <definedName name="comps_out">#REF!</definedName>
    <definedName name="CompTaxRate">#REF!</definedName>
    <definedName name="CompTrig">#REF!</definedName>
    <definedName name="CoName">#REF!</definedName>
    <definedName name="conasd">#REF!</definedName>
    <definedName name="CONC">#N/A</definedName>
    <definedName name="ConcDebtConv">#REF!</definedName>
    <definedName name="Conciliacion">#REF!</definedName>
    <definedName name="Condição_de_Pagamento" localSheetId="6">[73]Validation!$R$2:$R$11</definedName>
    <definedName name="Condição_de_Pagamento">#REF!</definedName>
    <definedName name="CONFIA">#REF!</definedName>
    <definedName name="Confidential">#REF!,#REF!,#REF!,#REF!,#REF!,#REF!,#REF!,#REF!,#REF!,#REF!,#REF!,#REF!,#REF!,#REF!,#REF!,#REF!,#REF!,#REF!,#REF!</definedName>
    <definedName name="CONJ">#REF!</definedName>
    <definedName name="CONJ1">#REF!</definedName>
    <definedName name="cons">#REF!</definedName>
    <definedName name="CONSGRAIN">#REF!</definedName>
    <definedName name="CONSGRAINBS">#REF!</definedName>
    <definedName name="CONSID" localSheetId="6">[114]Assumptions!$D$23</definedName>
    <definedName name="CONSID">#REF!</definedName>
    <definedName name="consideration">#REF!</definedName>
    <definedName name="consol">#REF!</definedName>
    <definedName name="Consol1999">#REF!</definedName>
    <definedName name="Consol2000">#REF!</definedName>
    <definedName name="Consol99">#REF!</definedName>
    <definedName name="consold">#REF!</definedName>
    <definedName name="Consolidado" localSheetId="6">#REF!</definedName>
    <definedName name="Consolidado" localSheetId="5">#REF!</definedName>
    <definedName name="consolidado">#REF!,#REF!,#REF!,#REF!,#REF!,#REF!,#REF!</definedName>
    <definedName name="consolidated">#REF!</definedName>
    <definedName name="consolidation">#REF!</definedName>
    <definedName name="ConsoTp_1" localSheetId="6">[169]Parameters!$D$6</definedName>
    <definedName name="ConsoTp_1">#REF!</definedName>
    <definedName name="ConsoTp_2" localSheetId="6">[169]Parameters!$E$6</definedName>
    <definedName name="ConsoTp_2">#REF!</definedName>
    <definedName name="ConsoTp_3" localSheetId="6">[169]Parameters!$F$6</definedName>
    <definedName name="ConsoTp_3">#REF!</definedName>
    <definedName name="ConsoTp1" localSheetId="6">[2]Parameters!#REF!</definedName>
    <definedName name="ConsoTp1">#REF!</definedName>
    <definedName name="ConsoTp1_LY" localSheetId="6">[2]Parameters!#REF!</definedName>
    <definedName name="ConsoTp1_LY">#REF!</definedName>
    <definedName name="ConsoTp10" localSheetId="6">[2]Parameters!#REF!</definedName>
    <definedName name="ConsoTp10">#REF!</definedName>
    <definedName name="ConsoTp11" localSheetId="6">[2]Parameters!#REF!</definedName>
    <definedName name="ConsoTp11">#REF!</definedName>
    <definedName name="ConsoTp12" localSheetId="6">[2]Parameters!#REF!</definedName>
    <definedName name="ConsoTp12">#REF!</definedName>
    <definedName name="ConsoTp2" localSheetId="6">[2]Parameters!#REF!</definedName>
    <definedName name="ConsoTp2">#REF!</definedName>
    <definedName name="ConsoTp2_LY" localSheetId="6">[2]Parameters!#REF!</definedName>
    <definedName name="ConsoTp2_LY">#REF!</definedName>
    <definedName name="ConsoTp3" localSheetId="6">[2]Parameters!#REF!</definedName>
    <definedName name="ConsoTp3">#REF!</definedName>
    <definedName name="ConsoTp3_LY" localSheetId="6">[2]Parameters!#REF!</definedName>
    <definedName name="ConsoTp3_LY">#REF!</definedName>
    <definedName name="ConsoTp4" localSheetId="6">[2]Parameters!#REF!</definedName>
    <definedName name="ConsoTp4">#REF!</definedName>
    <definedName name="ConsoTp4_LY" localSheetId="6">[2]Parameters!#REF!</definedName>
    <definedName name="ConsoTp4_LY">#REF!</definedName>
    <definedName name="ConsoTp5" localSheetId="6">[2]Parameters!#REF!</definedName>
    <definedName name="ConsoTp5">#REF!</definedName>
    <definedName name="ConsoTp5_LY" localSheetId="6">[2]Parameters!#REF!</definedName>
    <definedName name="ConsoTp5_LY">#REF!</definedName>
    <definedName name="ConsoTp6" localSheetId="6">[2]Parameters!#REF!</definedName>
    <definedName name="ConsoTp6">#REF!</definedName>
    <definedName name="ConsoTp6_LY" localSheetId="6">[2]Parameters!#REF!</definedName>
    <definedName name="ConsoTp6_LY">#REF!</definedName>
    <definedName name="ConsoTp7" localSheetId="6">[2]Parameters!#REF!</definedName>
    <definedName name="ConsoTp7">#REF!</definedName>
    <definedName name="ConsoTp8" localSheetId="6">[2]Parameters!#REF!</definedName>
    <definedName name="ConsoTp8">#REF!</definedName>
    <definedName name="ConsoTp9" localSheetId="6">[2]Parameters!#REF!</definedName>
    <definedName name="ConsoTp9">#REF!</definedName>
    <definedName name="ConsoType" localSheetId="6">[2]Parameters!#REF!</definedName>
    <definedName name="ConsoType">#REF!</definedName>
    <definedName name="CONSQTDANT">#REF!</definedName>
    <definedName name="CONSQTDAT">#REF!</definedName>
    <definedName name="CONSQTDPERC">#REF!</definedName>
    <definedName name="CONSTPROC">#REF!</definedName>
    <definedName name="CONSUSANT">#REF!</definedName>
    <definedName name="CONSUSAT">#REF!</definedName>
    <definedName name="CONSUSPERC">#REF!</definedName>
    <definedName name="conta_exclui" localSheetId="6">[18]Dados!$AM$1</definedName>
    <definedName name="conta_exclui">#REF!</definedName>
    <definedName name="conta_Extrai" localSheetId="6">[18]Extrai!$AS$7:$AS$2875</definedName>
    <definedName name="conta_Extrai">#REF!</definedName>
    <definedName name="Conta_lotes" localSheetId="6">[18]Dados!$V$49</definedName>
    <definedName name="Conta_lotes">#REF!</definedName>
    <definedName name="Conta_lotes2" localSheetId="6">[18]Dados!$V$50</definedName>
    <definedName name="Conta_lotes2">#REF!</definedName>
    <definedName name="CONTA1">#REF!</definedName>
    <definedName name="CONTACONTABIL">#REF!</definedName>
    <definedName name="Contagem">#REF!</definedName>
    <definedName name="Contagemmanu">#REF!</definedName>
    <definedName name="containers2" localSheetId="6">'[170]Danone OpProf Marg Bar_D'!$A$6:$B$6</definedName>
    <definedName name="containers2">#REF!</definedName>
    <definedName name="Contract" localSheetId="6">'[57]Input Sheet'!$C$21:$Z$21</definedName>
    <definedName name="Contract">#REF!</definedName>
    <definedName name="Contract_Materials" localSheetId="6">'[57]Input Sheet'!$C$21:$Z$21</definedName>
    <definedName name="Contract_Materials">#REF!</definedName>
    <definedName name="Contract_Revenue" localSheetId="6">'[57]Input Sheet'!$C$15:$Z$15</definedName>
    <definedName name="Contract_Revenue">#REF!</definedName>
    <definedName name="Contratistas">#REF!</definedName>
    <definedName name="ContribVersion">#REF!</definedName>
    <definedName name="Control" localSheetId="6">[171]Volumen!$D$4:$O$10,[171]Volumen!$D$12:$O$15,[171]Volumen!$D$17:$O$20,[171]Volumen!$D$22:$O$26,[171]Volumen!$D$28:$O$29,[171]Volumen!$D$31:$O$33,[171]Volumen!$D$35:$O$36,[171]Volumen!$D$38:$O$43</definedName>
    <definedName name="Control">#REF!,#REF!,#REF!,#REF!,#REF!,#REF!,#REF!,#REF!</definedName>
    <definedName name="Control_5_dígitos">#REF!</definedName>
    <definedName name="control_canal" localSheetId="6">[172]Canal!$F$668:$Q$672,[172]Canal!$F$674:$Q$677,[172]Canal!$F$679:$Q$682,[172]Canal!$F$684:$Q$687,[172]Canal!$F$689:$Q$690,[172]Canal!$F$692:$Q$694,[172]Canal!$F$696:$Q$698,[172]Canal!$F$700:$Q$706,[172]Canal!$F$708:$Q$711,[172]Canal!$F$713:$Q$716</definedName>
    <definedName name="control_canal">#REF!,#REF!,#REF!,#REF!,#REF!,#REF!,#REF!,#REF!,#REF!,#REF!</definedName>
    <definedName name="Controla" localSheetId="6">[173]Volumen!$F$311:$Q$315,[173]Volumen!$F$317:$Q$320,[173]Volumen!$F$322:$Q$325,[173]Volumen!$F$327:$Q$330,[173]Volumen!$F$332:$Q$333,[173]Volumen!$F$335:$Q$337,[173]Volumen!$F$339:$Q$341,[173]Volumen!$F$343:$Q$349,[173]Volumen!$F$351:$Q$354,[173]Volumen!$F$356:$Q$359</definedName>
    <definedName name="Controla">#REF!,#REF!,#REF!,#REF!,#REF!,#REF!,#REF!,#REF!,#REF!,#REF!</definedName>
    <definedName name="ContrVersion_1" localSheetId="6">[169]Parameters!$D$10</definedName>
    <definedName name="ContrVersion_1">#REF!</definedName>
    <definedName name="ContrVersion_2" localSheetId="6">[169]Parameters!$E$10</definedName>
    <definedName name="ContrVersion_2">#REF!</definedName>
    <definedName name="ContrVersion_3" localSheetId="6">[169]Parameters!$F$10</definedName>
    <definedName name="ContrVersion_3">#REF!</definedName>
    <definedName name="Conuber" localSheetId="6">[47]Industria!#REF!</definedName>
    <definedName name="Conuber">#REF!</definedName>
    <definedName name="conv">#REF!</definedName>
    <definedName name="conv1">#REF!</definedName>
    <definedName name="ConvDebt1">#REF!</definedName>
    <definedName name="ConvDebt2">#REF!</definedName>
    <definedName name="ConvDebtA">#REF!</definedName>
    <definedName name="ConvDebtB">#REF!</definedName>
    <definedName name="ConvDebtOut">#REF!</definedName>
    <definedName name="ConvDebtRate">#REF!</definedName>
    <definedName name="ConvertHide">#REF!</definedName>
    <definedName name="Convertible_Debt_1_1">#REF!</definedName>
    <definedName name="Convertible_Debt_1_2">#REF!</definedName>
    <definedName name="Convertible_Debt_1_3">#REF!</definedName>
    <definedName name="Convertible_Debt_1_4">#REF!</definedName>
    <definedName name="Convertible_Debt_1_5">#REF!</definedName>
    <definedName name="Convertible_Debt_2_1">#REF!</definedName>
    <definedName name="Convertible_Debt_2_2">#REF!</definedName>
    <definedName name="Convertible_Debt_2_3">#REF!</definedName>
    <definedName name="Convertible_Debt_2_4">#REF!</definedName>
    <definedName name="Convertible_Debt_2_5">#REF!</definedName>
    <definedName name="Convertible_Debt_3_1">#REF!</definedName>
    <definedName name="Convertible_Debt_3_2">#REF!</definedName>
    <definedName name="Convertible_Debt_3_3">#REF!</definedName>
    <definedName name="Convertible_Debt_3_4">#REF!</definedName>
    <definedName name="Convertible_Debt_3_5">#REF!</definedName>
    <definedName name="Convertible_Debt_4_1">#REF!</definedName>
    <definedName name="Convertible_Debt_4_2">#REF!</definedName>
    <definedName name="Convertible_Debt_4_3">#REF!</definedName>
    <definedName name="Convertible_Debt_4_4">#REF!</definedName>
    <definedName name="Convertible_Debt_4_5">#REF!</definedName>
    <definedName name="Convertible_Debt_5_1">#REF!</definedName>
    <definedName name="Convertible_Debt_5_2">#REF!</definedName>
    <definedName name="Convertible_Debt_5_3">#REF!</definedName>
    <definedName name="Convertible_Debt_5_4">#REF!</definedName>
    <definedName name="Convertible_Debt_5_5">#REF!</definedName>
    <definedName name="Convertible_Debt_6_1">#REF!</definedName>
    <definedName name="Convertible_Debt_6_2">#REF!</definedName>
    <definedName name="Convertible_Debt_6_3">#REF!</definedName>
    <definedName name="Convertible_Debt_6_4">#REF!</definedName>
    <definedName name="Convertible_Debt_6_5">#REF!</definedName>
    <definedName name="Convertible_Debt_Converted">#REF!</definedName>
    <definedName name="Convertible_Preferred_1_1">#REF!</definedName>
    <definedName name="Convertible_Preferred_1_2">#REF!</definedName>
    <definedName name="Convertible_Preferred_1_3">#REF!</definedName>
    <definedName name="Convertible_Preferred_1_4">#REF!</definedName>
    <definedName name="Convertible_Preferred_1_5">#REF!</definedName>
    <definedName name="Convertible_Preferred_2_1">#REF!</definedName>
    <definedName name="Convertible_Preferred_2_2">#REF!</definedName>
    <definedName name="Convertible_Preferred_2_3">#REF!</definedName>
    <definedName name="Convertible_Preferred_2_4">#REF!</definedName>
    <definedName name="Convertible_Preferred_2_5">#REF!</definedName>
    <definedName name="Convertible_Preferred_3_1">#REF!</definedName>
    <definedName name="Convertible_Preferred_3_2">#REF!</definedName>
    <definedName name="Convertible_Preferred_3_3">#REF!</definedName>
    <definedName name="Convertible_Preferred_3_4">#REF!</definedName>
    <definedName name="Convertible_Preferred_3_5">#REF!</definedName>
    <definedName name="Convertible_Preferred_4_1">#REF!</definedName>
    <definedName name="Convertible_Preferred_4_2">#REF!</definedName>
    <definedName name="Convertible_Preferred_4_3">#REF!</definedName>
    <definedName name="Convertible_Preferred_4_4">#REF!</definedName>
    <definedName name="Convertible_Preferred_4_5">#REF!</definedName>
    <definedName name="Convertible_Preferred_5_1">#REF!</definedName>
    <definedName name="Convertible_Preferred_5_2">#REF!</definedName>
    <definedName name="Convertible_Preferred_5_3">#REF!</definedName>
    <definedName name="Convertible_Preferred_5_4">#REF!</definedName>
    <definedName name="Convertible_Preferred_5_5">#REF!</definedName>
    <definedName name="Convertible_Preferred_6_1">#REF!</definedName>
    <definedName name="Convertible_Preferred_6_2">#REF!</definedName>
    <definedName name="Convertible_Preferred_6_3">#REF!</definedName>
    <definedName name="Convertible_Preferred_6_4">#REF!</definedName>
    <definedName name="Convertible_Preferred_6_5">#REF!</definedName>
    <definedName name="Convertible_Preferred_Converted">#REF!</definedName>
    <definedName name="ConvertibleBookValue">#REF!</definedName>
    <definedName name="ConvertiblePrice">#REF!</definedName>
    <definedName name="ConvPerfTaxDedDiv">#REF!</definedName>
    <definedName name="ConvPerfTaxDedRate">#REF!</definedName>
    <definedName name="ConvPref1">#REF!</definedName>
    <definedName name="ConvPref2">#REF!</definedName>
    <definedName name="ConvPrefA">#REF!</definedName>
    <definedName name="ConvPrefB">#REF!</definedName>
    <definedName name="ConvPrefHide">#REF!</definedName>
    <definedName name="ConvPrefLiq1">#REF!</definedName>
    <definedName name="ConvPrefLiq2">#REF!</definedName>
    <definedName name="ConvPrefLiqA">#REF!</definedName>
    <definedName name="ConvPrefLiqB">#REF!</definedName>
    <definedName name="ConvPrefLiquidation">#REF!</definedName>
    <definedName name="ConvPrefOut">#REF!</definedName>
    <definedName name="ConvTrig">#REF!</definedName>
    <definedName name="ConvTrigger">#REF!</definedName>
    <definedName name="cooper2" localSheetId="6" hidden="1">{#N/A,#N/A,TRUE,"Pro Forma";#N/A,#N/A,TRUE,"PF_Bal";#N/A,#N/A,TRUE,"PF_INC";#N/A,#N/A,TRUE,"CBE";#N/A,#N/A,TRUE,"SWK"}</definedName>
    <definedName name="cooper2" localSheetId="5" hidden="1">{#N/A,#N/A,TRUE,"Pro Forma";#N/A,#N/A,TRUE,"PF_Bal";#N/A,#N/A,TRUE,"PF_INC";#N/A,#N/A,TRUE,"CBE";#N/A,#N/A,TRUE,"SWK"}</definedName>
    <definedName name="cooper2" localSheetId="2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IA_CODDESC">#REF!</definedName>
    <definedName name="copiar">#REF!</definedName>
    <definedName name="Copiar_OBZ" localSheetId="6">'[174]Base OBZ'!$AC$2:$CD$500</definedName>
    <definedName name="Copiar_OBZ">#REF!</definedName>
    <definedName name="COPIAR_TAMPAS">#REF!</definedName>
    <definedName name="CopyBack">#REF!</definedName>
    <definedName name="CopyFrom">#REF!</definedName>
    <definedName name="CopyRange">#REF!</definedName>
    <definedName name="coresalevolumes">#REF!</definedName>
    <definedName name="CORP">#REF!</definedName>
    <definedName name="CORPJE">#REF!</definedName>
    <definedName name="Corporate" localSheetId="6">[152]Model!#REF!</definedName>
    <definedName name="Corporate">#REF!</definedName>
    <definedName name="Corporate_Expense" localSheetId="6">'[57]Input Sheet'!$C$39:$Z$39</definedName>
    <definedName name="Corporate_Expense">#REF!</definedName>
    <definedName name="CORRIENTE">#REF!</definedName>
    <definedName name="cost">#REF!</definedName>
    <definedName name="Cost_Savings" localSheetId="6">'[57]Input Sheet'!#REF!</definedName>
    <definedName name="Cost_Savings">#REF!</definedName>
    <definedName name="costacq">#REF!</definedName>
    <definedName name="costact">#REF!</definedName>
    <definedName name="COSTO">#REF!</definedName>
    <definedName name="CostOfDebt">#REF!</definedName>
    <definedName name="COSTQKR">#REF!</definedName>
    <definedName name="COSTQKR1">#REF!</definedName>
    <definedName name="CostSavings">#REF!</definedName>
    <definedName name="Cota" localSheetId="6" hidden="1">{#N/A,#N/A,FALSE,"RELATÓRIO";#N/A,#N/A,FALSE,"RELATÓRIO"}</definedName>
    <definedName name="Cota" localSheetId="5" hidden="1">{#N/A,#N/A,FALSE,"RELATÓRIO";#N/A,#N/A,FALSE,"RELATÓRIO"}</definedName>
    <definedName name="Cota" localSheetId="2" hidden="1">{#N/A,#N/A,FALSE,"RELATÓRIO";#N/A,#N/A,FALSE,"RELATÓRIO"}</definedName>
    <definedName name="Cota" hidden="1">{#N/A,#N/A,FALSE,"RELATÓRIO";#N/A,#N/A,FALSE,"RELATÓRIO"}</definedName>
    <definedName name="Cota2" localSheetId="6" hidden="1">{#N/A,#N/A,FALSE,"ROTINA";#N/A,#N/A,FALSE,"ITENS";#N/A,#N/A,FALSE,"ACOMP"}</definedName>
    <definedName name="Cota2" localSheetId="5" hidden="1">{#N/A,#N/A,FALSE,"ROTINA";#N/A,#N/A,FALSE,"ITENS";#N/A,#N/A,FALSE,"ACOMP"}</definedName>
    <definedName name="Cota2" localSheetId="2" hidden="1">{#N/A,#N/A,FALSE,"ROTINA";#N/A,#N/A,FALSE,"ITENS";#N/A,#N/A,FALSE,"ACOMP"}</definedName>
    <definedName name="Cota2" hidden="1">{#N/A,#N/A,FALSE,"ROTINA";#N/A,#N/A,FALSE,"ITENS";#N/A,#N/A,FALSE,"ACOMP"}</definedName>
    <definedName name="countries" localSheetId="6">{0.1;0;0.382758620689655;0;0;0;0.258620689655172;0;0.258620689655172}</definedName>
    <definedName name="countries" localSheetId="5">{0.1;0;0.382758620689655;0;0;0;0.258620689655172;0;0.258620689655172}</definedName>
    <definedName name="countries" localSheetId="2">{0.1;0;0.382758620689655;0;0;0;0.258620689655172;0;0.258620689655172}</definedName>
    <definedName name="countries">{0.1;0;0.382758620689655;0;0;0;0.258620689655172;0;0.258620689655172}</definedName>
    <definedName name="Country" localSheetId="5">#REF!</definedName>
    <definedName name="Country">#REF!</definedName>
    <definedName name="COUNTRY1" localSheetId="6">'[126]Drop down lists'!$B$3:$B$33</definedName>
    <definedName name="COUNTRY1">#REF!</definedName>
    <definedName name="Cov_Lev">#REF!</definedName>
    <definedName name="Cov_Lever">#REF!</definedName>
    <definedName name="COVER_SHEET">#REF!</definedName>
    <definedName name="Coviedo" localSheetId="6">'[50]C-Prev'!$A$93:$O$132</definedName>
    <definedName name="Coviedo">#REF!</definedName>
    <definedName name="cow">#N/A</definedName>
    <definedName name="cpaex_excl">#REF!</definedName>
    <definedName name="CPE_CO">#REF!</definedName>
    <definedName name="CPE_DO">#REF!</definedName>
    <definedName name="CPERNR">#REF!</definedName>
    <definedName name="CPMENDS">#REF!</definedName>
    <definedName name="cpp_sem">#REF!</definedName>
    <definedName name="CPVPROD">#REF!</definedName>
    <definedName name="CR">#N/A</definedName>
    <definedName name="CRADECO" localSheetId="6">[47]Industria!#REF!</definedName>
    <definedName name="CRADECO">#REF!</definedName>
    <definedName name="crecim">#REF!</definedName>
    <definedName name="CreditCash">#REF!</definedName>
    <definedName name="CreditEBITDA">#REF!</definedName>
    <definedName name="CreditIntExp">#REF!</definedName>
    <definedName name="CreditMinInt">#REF!</definedName>
    <definedName name="CreditTotalDebt">#REF!</definedName>
    <definedName name="CreditTotalPref">#REF!</definedName>
    <definedName name="CRIT">#REF!</definedName>
    <definedName name="CRIT1">#REF!</definedName>
    <definedName name="CRIT2">#REF!</definedName>
    <definedName name="CRIT3">#REF!</definedName>
    <definedName name="_xlnm.Criteria">#REF!</definedName>
    <definedName name="CriteriaRange" comment="Criteria range">#REF!</definedName>
    <definedName name="criterio">#REF!</definedName>
    <definedName name="CRITÉRIO_A">#REF!</definedName>
    <definedName name="CRITÉRIO_D">#REF!</definedName>
    <definedName name="CRITÉRIO_P">#REF!</definedName>
    <definedName name="CRITÉRIO_T">#REF!</definedName>
    <definedName name="criterio1">#REF!</definedName>
    <definedName name="Critério1">#REF!</definedName>
    <definedName name="Critérios1" localSheetId="6">[94]PM!$BB$4:$BC$5</definedName>
    <definedName name="Critérios1">#REF!</definedName>
    <definedName name="Critérios2" localSheetId="6">'[94]Tela Inicial'!$BB$4:$BC$5</definedName>
    <definedName name="Critérios2">#REF!</definedName>
    <definedName name="Critérios3" localSheetId="6">[94]Hoja3!$AL$4:$AM$5</definedName>
    <definedName name="Critérios3">#REF!</definedName>
    <definedName name="Critérios4" localSheetId="6">[94]Hoja3!$AC$10:$AD$11</definedName>
    <definedName name="Critérios4">#REF!</definedName>
    <definedName name="CritO">#REF!</definedName>
    <definedName name="CRITSM1F1">#REF!</definedName>
    <definedName name="CROISSANCE">#REF!</definedName>
    <definedName name="Cronograma_2004" localSheetId="6" hidden="1">{"'171'!$A$1:$Z$50"}</definedName>
    <definedName name="Cronograma_2004" localSheetId="5" hidden="1">{"'171'!$A$1:$Z$50"}</definedName>
    <definedName name="Cronograma_2004" localSheetId="2" hidden="1">{"'171'!$A$1:$Z$50"}</definedName>
    <definedName name="Cronograma_2004" hidden="1">{"'171'!$A$1:$Z$50"}</definedName>
    <definedName name="CS">#REF!</definedName>
    <definedName name="cs_sens">#REF!</definedName>
    <definedName name="CSD">#REF!</definedName>
    <definedName name="csd_pack">#REF!</definedName>
    <definedName name="csDesignMode">1</definedName>
    <definedName name="csds">#REF!</definedName>
    <definedName name="csumscnya">#REF!</definedName>
    <definedName name="CSvcm" localSheetId="6">[80]Assumptions!#REF!</definedName>
    <definedName name="CSvcm">#REF!</definedName>
    <definedName name="ct">#REF!</definedName>
    <definedName name="Cta_Esp" localSheetId="6">'[50]A-C.Esp'!$A$51:$O$90</definedName>
    <definedName name="Cta_Esp">#REF!</definedName>
    <definedName name="CTAS">#REF!</definedName>
    <definedName name="cte">#REF!</definedName>
    <definedName name="CTM_2">#REF!</definedName>
    <definedName name="cto">#REF!</definedName>
    <definedName name="ctpcsdw">#REF!</definedName>
    <definedName name="ctpcustbev">#REF!</definedName>
    <definedName name="ctppreform">#REF!</definedName>
    <definedName name="cu">#REF!</definedName>
    <definedName name="CUADRO_4">#REF!</definedName>
    <definedName name="CUADRO1" localSheetId="5">#REF!</definedName>
    <definedName name="cuadro1">#REF!</definedName>
    <definedName name="CUADRO10">#REF!</definedName>
    <definedName name="CUADRO2" localSheetId="5">#REF!</definedName>
    <definedName name="CUADRO2">#REF!</definedName>
    <definedName name="CUADRO3" localSheetId="5">#REF!</definedName>
    <definedName name="CUADRO3">#REF!</definedName>
    <definedName name="CUADRO4">#REF!</definedName>
    <definedName name="CUADRO5">#REF!</definedName>
    <definedName name="CUADRO6">#REF!</definedName>
    <definedName name="CUADRO7">#REF!</definedName>
    <definedName name="CUADRO8">#REF!</definedName>
    <definedName name="CUADRO9">#REF!</definedName>
    <definedName name="CUI" localSheetId="6">[59]Volumes!$B$11:$CG$11</definedName>
    <definedName name="CUI">#REF!</definedName>
    <definedName name="cumples">#REF!</definedName>
    <definedName name="cumul">#REF!</definedName>
    <definedName name="cumulb">#REF!</definedName>
    <definedName name="CupomCambial_dc_d" localSheetId="6">[138]Curvas!$G$6:$G$27</definedName>
    <definedName name="CupomCambial_dc_d">#REF!</definedName>
    <definedName name="CupomCambial_Taxa_d" localSheetId="6">[138]Curvas!$I$6:$I$27</definedName>
    <definedName name="CupomCambial_Taxa_d">#REF!</definedName>
    <definedName name="CupomUSD_dc" localSheetId="6">[138]Curvas!$G1:$G1033035</definedName>
    <definedName name="CupomUSD_dc">#REF!</definedName>
    <definedName name="CupomUSD_du" localSheetId="6">[138]Curvas!$H1:$H1033035</definedName>
    <definedName name="CupomUSD_du">#REF!</definedName>
    <definedName name="CupomUSD_Taxa" localSheetId="6">[138]Curvas!$I1:$I1033035</definedName>
    <definedName name="CupomUSD_Taxa">#REF!</definedName>
    <definedName name="cur" localSheetId="6">[120]Financials!#REF!</definedName>
    <definedName name="cur">#REF!</definedName>
    <definedName name="cur_list_2">#REF!</definedName>
    <definedName name="CUR_REF" localSheetId="6">[175]aux!$K$1</definedName>
    <definedName name="CUR_REF">#REF!</definedName>
    <definedName name="Cur_Year">#REF!</definedName>
    <definedName name="Curitiba" localSheetId="6">[7]POA!#REF!</definedName>
    <definedName name="Curitiba">#REF!</definedName>
    <definedName name="Curitiba1" localSheetId="6">[7]POA!#REF!</definedName>
    <definedName name="Curitiba1">#REF!</definedName>
    <definedName name="CuritibaAcumulado" localSheetId="6">[7]POA!#REF!</definedName>
    <definedName name="CuritibaAcumulado">#REF!</definedName>
    <definedName name="CuritibaAcumulado1" localSheetId="6">[7]POA!#REF!</definedName>
    <definedName name="CuritibaAcumulado1">#REF!</definedName>
    <definedName name="Curr_Rates">#REF!</definedName>
    <definedName name="currency" localSheetId="6">[176]Front!$F$22</definedName>
    <definedName name="currency" localSheetId="5">[176]Front!$F$22</definedName>
    <definedName name="Currency">#REF!</definedName>
    <definedName name="Currency_1" localSheetId="6">[69]Parameters!$D$13</definedName>
    <definedName name="Currency_1">#REF!</definedName>
    <definedName name="Currency_2" localSheetId="6">[69]Parameters!$E$13</definedName>
    <definedName name="Currency_2">#REF!</definedName>
    <definedName name="Currency_3" localSheetId="6">[69]Parameters!$F$13</definedName>
    <definedName name="Currency_3">#REF!</definedName>
    <definedName name="Currency_4">#REF!</definedName>
    <definedName name="Currency_5">#REF!</definedName>
    <definedName name="Currency_6">#REF!</definedName>
    <definedName name="Currency_Switch" localSheetId="6">[177]WMIassump!$D$4</definedName>
    <definedName name="Currency_Switch">#REF!</definedName>
    <definedName name="current" localSheetId="6">'[178]Macro Assumptions'!$B$8</definedName>
    <definedName name="current">#REF!</definedName>
    <definedName name="current_year" localSheetId="6">[176]Front!$F$26</definedName>
    <definedName name="current_year">#REF!</definedName>
    <definedName name="CurrentAssets">#REF!</definedName>
    <definedName name="CurrentLiab">#REF!</definedName>
    <definedName name="CurrentPrice">#REF!</definedName>
    <definedName name="CurrentRatio">#REF!</definedName>
    <definedName name="CurrentSO">#REF!</definedName>
    <definedName name="CurrentYear" localSheetId="5">#REF!</definedName>
    <definedName name="CurrentYear">#REF!</definedName>
    <definedName name="CurrYear" localSheetId="6">[179]StartSheet!$D$5</definedName>
    <definedName name="CurrYear">#REF!</definedName>
    <definedName name="Curva_DDIFuturo">#REF!</definedName>
    <definedName name="Curva_DIFuturo">#REF!</definedName>
    <definedName name="CURVA2" localSheetId="6" hidden="1">{"'171'!$A$1:$Z$50"}</definedName>
    <definedName name="CURVA2" localSheetId="5" hidden="1">{"'171'!$A$1:$Z$50"}</definedName>
    <definedName name="CURVA2" localSheetId="2" hidden="1">{"'171'!$A$1:$Z$50"}</definedName>
    <definedName name="CURVA2" hidden="1">{"'171'!$A$1:$Z$50"}</definedName>
    <definedName name="CUSMIX">#REF!</definedName>
    <definedName name="cust_96x97" localSheetId="6">[180]Cust_97x98!$A$2:$E$20</definedName>
    <definedName name="cust_96x97">#REF!</definedName>
    <definedName name="cust_conv" localSheetId="6">[181]Cust_conv!$A$2:$O$27</definedName>
    <definedName name="cust_conv">#REF!</definedName>
    <definedName name="cust_fab" localSheetId="6">[182]cust_Fab!$A$1:$H$60</definedName>
    <definedName name="cust_fab">#REF!</definedName>
    <definedName name="CUSTO_VAR">#REF!</definedName>
    <definedName name="Customer">#REF!</definedName>
    <definedName name="Custos">#REF!</definedName>
    <definedName name="Custos_Fev" localSheetId="2" hidden="1">{"'Comp. Gram. 2 x 1,5 Multi'!$F$5:$G$13","'Comp. Gram. 2 x 1,5 Multi'!$B$5:$C$13"}</definedName>
    <definedName name="Custos_Fev" hidden="1">{"'Comp. Gram. 2 x 1,5 Multi'!$F$5:$G$13","'Comp. Gram. 2 x 1,5 Multi'!$B$5:$C$13"}</definedName>
    <definedName name="Custos1">#REF!</definedName>
    <definedName name="custos2">#REF!</definedName>
    <definedName name="custototal" localSheetId="6">[183]Fab2!$I$10:$I$19</definedName>
    <definedName name="custototal">#REF!</definedName>
    <definedName name="Cut">#REF!</definedName>
    <definedName name="CV">#REF!</definedName>
    <definedName name="CVar">#REF!</definedName>
    <definedName name="cvbbnhj" localSheetId="6" hidden="1">{"det (May)",#N/A,FALSE,"June";"sum (MAY YTD)",#N/A,FALSE,"June YTD"}</definedName>
    <definedName name="cvbbnhj" localSheetId="5" hidden="1">{"det (May)",#N/A,FALSE,"June";"sum (MAY YTD)",#N/A,FALSE,"June YTD"}</definedName>
    <definedName name="cvbbnhj" localSheetId="2" hidden="1">{"det (May)",#N/A,FALSE,"June";"sum (MAY YTD)",#N/A,FALSE,"June YTD"}</definedName>
    <definedName name="cvbbnhj" hidden="1">{"det (May)",#N/A,FALSE,"June";"sum (MAY YTD)",#N/A,FALSE,"June YTD"}</definedName>
    <definedName name="cvbhgf" localSheetId="6" hidden="1">{"CAP VOL",#N/A,FALSE,"CAPITAL";"CAP VAR",#N/A,FALSE,"CAPITAL";"CAP FIJ",#N/A,FALSE,"CAPITAL";"CAP CONS",#N/A,FALSE,"CAPITAL";"CAP DATA",#N/A,FALSE,"CAPITAL"}</definedName>
    <definedName name="cvbhgf" localSheetId="5" hidden="1">{"CAP VOL",#N/A,FALSE,"CAPITAL";"CAP VAR",#N/A,FALSE,"CAPITAL";"CAP FIJ",#N/A,FALSE,"CAPITAL";"CAP CONS",#N/A,FALSE,"CAPITAL";"CAP DATA",#N/A,FALSE,"CAPITAL"}</definedName>
    <definedName name="cvbhgf" localSheetId="2" hidden="1">{"CAP VOL",#N/A,FALSE,"CAPITAL";"CAP VAR",#N/A,FALSE,"CAPITAL";"CAP FIJ",#N/A,FALSE,"CAPITAL";"CAP CONS",#N/A,FALSE,"CAPITAL";"CAP DATA",#N/A,FALSE,"CAPITAL"}</definedName>
    <definedName name="cvbhgf" hidden="1">{"CAP VOL",#N/A,FALSE,"CAPITAL";"CAP VAR",#N/A,FALSE,"CAPITAL";"CAP FIJ",#N/A,FALSE,"CAPITAL";"CAP CONS",#N/A,FALSE,"CAPITAL";"CAP DATA",#N/A,FALSE,"CAPITAL"}</definedName>
    <definedName name="cvcvcvcv" localSheetId="6" hidden="1">{"det (May)",#N/A,FALSE,"June";"sum (MAY YTD)",#N/A,FALSE,"June YTD"}</definedName>
    <definedName name="cvcvcvcv" localSheetId="5" hidden="1">{"det (May)",#N/A,FALSE,"June";"sum (MAY YTD)",#N/A,FALSE,"June YTD"}</definedName>
    <definedName name="cvcvcvcv" localSheetId="2" hidden="1">{"det (May)",#N/A,FALSE,"June";"sum (MAY YTD)",#N/A,FALSE,"June YTD"}</definedName>
    <definedName name="cvcvcvcv" hidden="1">{"det (May)",#N/A,FALSE,"June";"sum (MAY YTD)",#N/A,FALSE,"June YTD"}</definedName>
    <definedName name="cvfiliais" localSheetId="2" hidden="1">{#N/A,#N/A,FALSE,"Invest"}</definedName>
    <definedName name="cvfiliais" hidden="1">{#N/A,#N/A,FALSE,"Invest"}</definedName>
    <definedName name="cvghgfhdgfhddf" localSheetId="6" hidden="1">{"det (May)",#N/A,FALSE,"June";"sum (MAY YTD)",#N/A,FALSE,"June YTD"}</definedName>
    <definedName name="cvghgfhdgfhddf" localSheetId="5" hidden="1">{"det (May)",#N/A,FALSE,"June";"sum (MAY YTD)",#N/A,FALSE,"June YTD"}</definedName>
    <definedName name="cvghgfhdgfhddf" localSheetId="2" hidden="1">{"det (May)",#N/A,FALSE,"June";"sum (MAY YTD)",#N/A,FALSE,"June YTD"}</definedName>
    <definedName name="cvghgfhdgfhddf" hidden="1">{"det (May)",#N/A,FALSE,"June";"sum (MAY YTD)",#N/A,FALSE,"June YTD"}</definedName>
    <definedName name="CVGQ">#REF!</definedName>
    <definedName name="cvvg" localSheetId="6" hidden="1">{"det (May)",#N/A,FALSE,"June";"sum (MAY YTD)",#N/A,FALSE,"June YTD"}</definedName>
    <definedName name="cvvg" localSheetId="5" hidden="1">{"det (May)",#N/A,FALSE,"June";"sum (MAY YTD)",#N/A,FALSE,"June YTD"}</definedName>
    <definedName name="cvvg" localSheetId="2" hidden="1">{"det (May)",#N/A,FALSE,"June";"sum (MAY YTD)",#N/A,FALSE,"June YTD"}</definedName>
    <definedName name="cvvg" hidden="1">{"det (May)",#N/A,FALSE,"June";"sum (MAY YTD)",#N/A,FALSE,"June YTD"}</definedName>
    <definedName name="CW" localSheetId="6">[59]Volumes!$B$12:$CG$12</definedName>
    <definedName name="CW">#REF!</definedName>
    <definedName name="Cwvu.GREY_ALL." hidden="1">#REF!</definedName>
    <definedName name="Cy">#REF!</definedName>
    <definedName name="cy_net_income">#REF!</definedName>
    <definedName name="cy_ret_earn_beg">#REF!</definedName>
    <definedName name="cy_retained_earnings">#REF!</definedName>
    <definedName name="cy_share_equity">#REF!</definedName>
    <definedName name="CY_Vol_Tot_BU">#REF!</definedName>
    <definedName name="CY_Vol_Tot_Period">#REF!</definedName>
    <definedName name="CY_Vol_Tot_Range">#REF!</definedName>
    <definedName name="Cyear" localSheetId="6">[184]STARTSHEET!$C$2</definedName>
    <definedName name="Cyear">#REF!</definedName>
    <definedName name="CYEPS1">#REF!</definedName>
    <definedName name="CYEPS2">#REF!</definedName>
    <definedName name="CYEPS3">#REF!</definedName>
    <definedName name="Cympay_Pta._Ind." localSheetId="6">[47]Industria!#REF!</definedName>
    <definedName name="Cympay_Pta._Ind.">#REF!</definedName>
    <definedName name="cympaysem" localSheetId="6">[133]Semilla!#REF!</definedName>
    <definedName name="cympaysem">#REF!</definedName>
    <definedName name="CYPE1">#REF!</definedName>
    <definedName name="CYPE2">#REF!</definedName>
    <definedName name="CYPE3">#REF!</definedName>
    <definedName name="CZA">#REF!</definedName>
    <definedName name="czn">#REF!</definedName>
    <definedName name="d" localSheetId="6">{0.1;0;0.382758620689655;0;0;0;0.258620689655172;0;0.258620689655172}</definedName>
    <definedName name="d" localSheetId="5">{0.1;0;0.382758620689655;0;0;0;0.258620689655172;0;0.258620689655172}</definedName>
    <definedName name="D">#REF!</definedName>
    <definedName name="D_Dist" localSheetId="6">'[50]O.C.Oeste'!$A$51:$O$90</definedName>
    <definedName name="D_Dist">#REF!</definedName>
    <definedName name="D_in_out_of_pocket_costs" localSheetId="6">'[57]Input Sheet'!$C$28:$Z$28</definedName>
    <definedName name="D_in_out_of_pocket_costs">#REF!</definedName>
    <definedName name="D126757F_8C22_4332_AE16_6A56D0626CD4_tinplate_Chart_2_ChartType" hidden="1">64</definedName>
    <definedName name="D126757F_8C22_4332_AE16_6A56D0626CD4_tinplate_Chart_2_distributionSingle" hidden="1">FALSE</definedName>
    <definedName name="D126757F_8C22_4332_AE16_6A56D0626CD4_tinplate_Chart_2_HorAxisGridlines" hidden="1">FALSE</definedName>
    <definedName name="D126757F_8C22_4332_AE16_6A56D0626CD4_tinplate_Chart_2_VerAxisGridlines" hidden="1">FALSE</definedName>
    <definedName name="da" localSheetId="6" hidden="1">{"miles",#N/A,FALSE,"LUCROS E PERDAS (US$ 000)";"hl",#N/A,FALSE,"LUCROS E PERDAS (US$ 000)"}</definedName>
    <definedName name="da" localSheetId="5" hidden="1">{"miles",#N/A,FALSE,"LUCROS E PERDAS (US$ 000)";"hl",#N/A,FALSE,"LUCROS E PERDAS (US$ 000)"}</definedName>
    <definedName name="da" localSheetId="2" hidden="1">{"miles",#N/A,FALSE,"LUCROS E PERDAS (US$ 000)";"hl",#N/A,FALSE,"LUCROS E PERDAS (US$ 000)"}</definedName>
    <definedName name="da" hidden="1">{"miles",#N/A,FALSE,"LUCROS E PERDAS (US$ 000)";"hl",#N/A,FALSE,"LUCROS E PERDAS (US$ 000)"}</definedName>
    <definedName name="dACC">#REF!</definedName>
    <definedName name="dado" localSheetId="6" hidden="1">{#N/A,#N/A,FALSE,"FIN AÑO"}</definedName>
    <definedName name="dado" localSheetId="5" hidden="1">{#N/A,#N/A,FALSE,"FIN AÑO"}</definedName>
    <definedName name="dado" localSheetId="2" hidden="1">{#N/A,#N/A,FALSE,"FIN AÑO"}</definedName>
    <definedName name="dado" hidden="1">{#N/A,#N/A,FALSE,"FIN AÑO"}</definedName>
    <definedName name="dados" localSheetId="5">#REF!</definedName>
    <definedName name="DADOS">#REF!</definedName>
    <definedName name="dados_emitente" localSheetId="6">[90]RDT!$B$22</definedName>
    <definedName name="dados_emitente">#REF!</definedName>
    <definedName name="dados_emitente_2" localSheetId="6">[90]RDT!$D$22</definedName>
    <definedName name="dados_emitente_2">#REF!</definedName>
    <definedName name="dados_mes_corrente">#REF!</definedName>
    <definedName name="dados_skus">#REF!</definedName>
    <definedName name="dados1" localSheetId="5">#REF!</definedName>
    <definedName name="DADOS1">#REF!</definedName>
    <definedName name="DadosGráfico">#REF!</definedName>
    <definedName name="daldjaio" localSheetId="2" hidden="1">{#N/A,#N/A,FALSE,"Despesas"}</definedName>
    <definedName name="daldjaio" hidden="1">{#N/A,#N/A,FALSE,"Despesas"}</definedName>
    <definedName name="dalkflakfladkfa" localSheetId="6" hidden="1">{#N/A,#N/A,FALSE,"Hoja1";#N/A,#N/A,FALSE,"Hoja2"}</definedName>
    <definedName name="dalkflakfladkfa" localSheetId="5" hidden="1">{#N/A,#N/A,FALSE,"Hoja1";#N/A,#N/A,FALSE,"Hoja2"}</definedName>
    <definedName name="dalkflakfladkfa" localSheetId="2" hidden="1">{#N/A,#N/A,FALSE,"Hoja1";#N/A,#N/A,FALSE,"Hoja2"}</definedName>
    <definedName name="dalkflakfladkfa" hidden="1">{#N/A,#N/A,FALSE,"Hoja1";#N/A,#N/A,FALSE,"Hoja2"}</definedName>
    <definedName name="dAPP">#REF!</definedName>
    <definedName name="dAPP1">#REF!</definedName>
    <definedName name="das">#REF!</definedName>
    <definedName name="dasasd" localSheetId="6" hidden="1">{#N/A,#N/A,FALSE,"Hoja1";#N/A,#N/A,FALSE,"Hoja2"}</definedName>
    <definedName name="dasasd" localSheetId="5" hidden="1">{#N/A,#N/A,FALSE,"Hoja1";#N/A,#N/A,FALSE,"Hoja2"}</definedName>
    <definedName name="dasasd" localSheetId="2" hidden="1">{#N/A,#N/A,FALSE,"Hoja1";#N/A,#N/A,FALSE,"Hoja2"}</definedName>
    <definedName name="dasasd" hidden="1">{#N/A,#N/A,FALSE,"Hoja1";#N/A,#N/A,FALSE,"Hoja2"}</definedName>
    <definedName name="dasasdads" localSheetId="6" hidden="1">{#N/A,#N/A,FALSE,"Hoja1";#N/A,#N/A,FALSE,"Hoja2"}</definedName>
    <definedName name="dasasdads" localSheetId="5" hidden="1">{#N/A,#N/A,FALSE,"Hoja1";#N/A,#N/A,FALSE,"Hoja2"}</definedName>
    <definedName name="dasasdads" localSheetId="2" hidden="1">{#N/A,#N/A,FALSE,"Hoja1";#N/A,#N/A,FALSE,"Hoja2"}</definedName>
    <definedName name="dasasdads" hidden="1">{#N/A,#N/A,FALSE,"Hoja1";#N/A,#N/A,FALSE,"Hoja2"}</definedName>
    <definedName name="Data" localSheetId="6">[185]SCO3!$N$22:$N$25</definedName>
    <definedName name="Data" localSheetId="5">[185]SCO3!$N$22:$N$25</definedName>
    <definedName name="data">#REF!</definedName>
    <definedName name="data_da_deteccao" localSheetId="6">[90]RDT!$D$11</definedName>
    <definedName name="data_da_deteccao">#REF!</definedName>
    <definedName name="Data_de_Processamento" localSheetId="6">[186]PRINCIPAL!$C$7</definedName>
    <definedName name="Data_de_Processamento">#REF!</definedName>
    <definedName name="Data_Fech_Mes">#REF!</definedName>
    <definedName name="_xlnm.Data_Form" localSheetId="6">#REF!</definedName>
    <definedName name="_xlnm.Data_Form" localSheetId="5">#REF!</definedName>
    <definedName name="_xlnm.Data_Form">#N/A</definedName>
    <definedName name="Data_Group">#REF!</definedName>
    <definedName name="data_menor_apt1a" localSheetId="6">[18]Dados!$Z$54</definedName>
    <definedName name="data_menor_apt1a">#REF!</definedName>
    <definedName name="Data_Outofred">#REF!</definedName>
    <definedName name="data1" localSheetId="6">[18]Dados!$A$3:$A$35</definedName>
    <definedName name="data1" localSheetId="5">[18]Dados!$A$3:$A$35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localSheetId="6">[18]Dados!$A$2</definedName>
    <definedName name="data2" localSheetId="5">[18]Dados!$A$2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 localSheetId="6">[185]SCO3!$N$22:$N$25</definedName>
    <definedName name="Data4" localSheetId="5">[185]SCO3!$N$22:$N$25</definedName>
    <definedName name="DATA4">#REF!</definedName>
    <definedName name="Data5" localSheetId="6">[185]SCO3!$N$15:$N$18</definedName>
    <definedName name="Data5" localSheetId="5">[185]SCO3!$N$15:$N$18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 localSheetId="5">#REF!</definedName>
    <definedName name="_xlnm.Database">#REF!</definedName>
    <definedName name="DataEntrega">#REF!</definedName>
    <definedName name="DataEnvio">#REF!</definedName>
    <definedName name="DataFinal">#REF!</definedName>
    <definedName name="datainicial" localSheetId="6">[187]Tabela1!#REF!</definedName>
    <definedName name="datainicial">#REF!</definedName>
    <definedName name="DataInicio" localSheetId="6">[138]Parâmetros!$C$6</definedName>
    <definedName name="DataInicio">#REF!</definedName>
    <definedName name="DataLimite">#REF!</definedName>
    <definedName name="DataSpendCategory">#REF!</definedName>
    <definedName name="DataThrough">#REF!</definedName>
    <definedName name="date" localSheetId="6">[188]Assumptions!$E$3</definedName>
    <definedName name="date" localSheetId="5">[188]Assumptions!$E$3</definedName>
    <definedName name="Date">#REF!</definedName>
    <definedName name="date1">#REF!</definedName>
    <definedName name="DATEHDG">#REF!</definedName>
    <definedName name="DateHeader" localSheetId="6">[165]Controls!$E$27</definedName>
    <definedName name="DateHeader">#REF!</definedName>
    <definedName name="DATELY">#REF!</definedName>
    <definedName name="DateUpdated">#REF!</definedName>
    <definedName name="DATOS" localSheetId="6">#N/A</definedName>
    <definedName name="DATOS" localSheetId="5">#N/A</definedName>
    <definedName name="DATOS">#REF!</definedName>
    <definedName name="DAWithoutCAGR">#REF!</definedName>
    <definedName name="Days">365</definedName>
    <definedName name="DaysInv">#REF!</definedName>
    <definedName name="DaysPay">#REF!</definedName>
    <definedName name="DaysRec">#REF!</definedName>
    <definedName name="DB_34">#REF!</definedName>
    <definedName name="DB_ANS">#REF!</definedName>
    <definedName name="DB_Invoices">#REF!</definedName>
    <definedName name="DB_J50">#REF!</definedName>
    <definedName name="DB_Porjects">#REF!</definedName>
    <definedName name="DB_samuil">#REF!</definedName>
    <definedName name="DB_samuilikovich">#REF!</definedName>
    <definedName name="DC" localSheetId="6">[123]validation!$A$2:$A$30</definedName>
    <definedName name="DC">#REF!</definedName>
    <definedName name="dcf" localSheetId="6">[189]Assumptions!$B$33</definedName>
    <definedName name="dcf">#REF!</definedName>
    <definedName name="dcf_paste">#REF!</definedName>
    <definedName name="dcf_sum">#REF!</definedName>
    <definedName name="dcfcase" localSheetId="6">[190]Assumptions!$B$11</definedName>
    <definedName name="dcfcase">#REF!</definedName>
    <definedName name="DCol1">#REF!</definedName>
    <definedName name="DCol10">#REF!</definedName>
    <definedName name="DCol11">#REF!</definedName>
    <definedName name="DCol12">#REF!</definedName>
    <definedName name="DCol13">#REF!</definedName>
    <definedName name="DCol14">#REF!</definedName>
    <definedName name="DCol15">#REF!</definedName>
    <definedName name="DCol16">#REF!</definedName>
    <definedName name="DCol17">#REF!</definedName>
    <definedName name="DCol18">#REF!</definedName>
    <definedName name="DCol19">#REF!</definedName>
    <definedName name="DCol2">#REF!</definedName>
    <definedName name="DCol20">#REF!</definedName>
    <definedName name="DCol21">#REF!</definedName>
    <definedName name="DCol22">#REF!</definedName>
    <definedName name="DCol23">#REF!</definedName>
    <definedName name="DCol24">#REF!</definedName>
    <definedName name="DCol3">#REF!</definedName>
    <definedName name="DCol30">#REF!</definedName>
    <definedName name="DCol31">#REF!</definedName>
    <definedName name="DCol4">#REF!</definedName>
    <definedName name="DCol5">#REF!</definedName>
    <definedName name="DCol6">#REF!</definedName>
    <definedName name="DCol7">#REF!</definedName>
    <definedName name="DCol8">#REF!</definedName>
    <definedName name="DCol9">#REF!</definedName>
    <definedName name="DColBG">#REF!</definedName>
    <definedName name="dCTM_1AUD">#REF!</definedName>
    <definedName name="dCTM_3None">#REF!</definedName>
    <definedName name="dCTM_4None">#REF!</definedName>
    <definedName name="dCTM1">#REF!</definedName>
    <definedName name="dCTM1AUD">#REF!</definedName>
    <definedName name="dCTM2">#REF!</definedName>
    <definedName name="dCTM3">#REF!</definedName>
    <definedName name="dCTM3None">#REF!</definedName>
    <definedName name="dCTM4">#REF!</definedName>
    <definedName name="dCTM4None">#REF!</definedName>
    <definedName name="dd" localSheetId="6">'[191]INCOME STT'!$A$1:$R$48</definedName>
    <definedName name="dd">#REF!</definedName>
    <definedName name="dd_1" localSheetId="6">[90]RDT!$D$14</definedName>
    <definedName name="dd_1">#REF!</definedName>
    <definedName name="dd_2" localSheetId="6">[90]RDT!$D$15</definedName>
    <definedName name="dd_2">#REF!</definedName>
    <definedName name="dd_3" localSheetId="6">[90]RDT!$D$16</definedName>
    <definedName name="dd_3">#REF!</definedName>
    <definedName name="dd_4" localSheetId="6">[90]RDT!$D$17</definedName>
    <definedName name="dd_4">#REF!</definedName>
    <definedName name="dda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dda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ddd" localSheetId="6" hidden="1">{"'Resumen US$'!$A$104:$B$104"}</definedName>
    <definedName name="ddd" localSheetId="5" hidden="1">{"'Resumen US$'!$A$104:$B$104"}</definedName>
    <definedName name="ddd" localSheetId="2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ddd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dddd" localSheetId="5">#REF!</definedName>
    <definedName name="dddd">#REF!</definedName>
    <definedName name="ddddd" localSheetId="2" hidden="1">{#N/A,#N/A,FALSE,"Análise";#N/A,#N/A,FALSE,"Análise"}</definedName>
    <definedName name="ddddd" hidden="1">{#N/A,#N/A,FALSE,"Análise";#N/A,#N/A,FALSE,"Análise"}</definedName>
    <definedName name="dddfff" localSheetId="6" hidden="1">{"det (May)",#N/A,FALSE,"June";"sum (MAY YTD)",#N/A,FALSE,"June YTD"}</definedName>
    <definedName name="dddfff" localSheetId="5" hidden="1">{"det (May)",#N/A,FALSE,"June";"sum (MAY YTD)",#N/A,FALSE,"June YTD"}</definedName>
    <definedName name="dddfff" localSheetId="2" hidden="1">{"det (May)",#N/A,FALSE,"June";"sum (MAY YTD)",#N/A,FALSE,"June YTD"}</definedName>
    <definedName name="dddfff" hidden="1">{"det (May)",#N/A,FALSE,"June";"sum (MAY YTD)",#N/A,FALSE,"June YTD"}</definedName>
    <definedName name="dde" localSheetId="6" hidden="1">{#N/A,#N/A,TRUE,"Pro Forma";#N/A,#N/A,TRUE,"PF_Bal";#N/A,#N/A,TRUE,"PF_INC";#N/A,#N/A,TRUE,"CBE";#N/A,#N/A,TRUE,"SWK"}</definedName>
    <definedName name="dde" localSheetId="5" hidden="1">{#N/A,#N/A,TRUE,"Pro Forma";#N/A,#N/A,TRUE,"PF_Bal";#N/A,#N/A,TRUE,"PF_INC";#N/A,#N/A,TRUE,"CBE";#N/A,#N/A,TRUE,"SWK"}</definedName>
    <definedName name="dde" localSheetId="2" hidden="1">{#N/A,#N/A,TRUE,"Pro Forma";#N/A,#N/A,TRUE,"PF_Bal";#N/A,#N/A,TRUE,"PF_INC";#N/A,#N/A,TRUE,"CBE";#N/A,#N/A,TRUE,"SWK"}</definedName>
    <definedName name="dde" hidden="1">{#N/A,#N/A,TRUE,"Pro Forma";#N/A,#N/A,TRUE,"PF_Bal";#N/A,#N/A,TRUE,"PF_INC";#N/A,#N/A,TRUE,"CBE";#N/A,#N/A,TRUE,"SWK"}</definedName>
    <definedName name="dDEC">#REF!</definedName>
    <definedName name="ddfdfdg" localSheetId="6" hidden="1">{"det (May)",#N/A,FALSE,"June";"sum (MAY YTD)",#N/A,FALSE,"June YTD"}</definedName>
    <definedName name="ddfdfdg" localSheetId="5" hidden="1">{"det (May)",#N/A,FALSE,"June";"sum (MAY YTD)",#N/A,FALSE,"June YTD"}</definedName>
    <definedName name="ddfdfdg" localSheetId="2" hidden="1">{"det (May)",#N/A,FALSE,"June";"sum (MAY YTD)",#N/A,FALSE,"June YTD"}</definedName>
    <definedName name="ddfdfdg" hidden="1">{"det (May)",#N/A,FALSE,"June";"sum (MAY YTD)",#N/A,FALSE,"June YTD"}</definedName>
    <definedName name="ddffc" localSheetId="6" hidden="1">{"det (May)",#N/A,FALSE,"June";"sum (MAY YTD)",#N/A,FALSE,"June YTD"}</definedName>
    <definedName name="ddffc" localSheetId="5" hidden="1">{"det (May)",#N/A,FALSE,"June";"sum (MAY YTD)",#N/A,FALSE,"June YTD"}</definedName>
    <definedName name="ddffc" localSheetId="2" hidden="1">{"det (May)",#N/A,FALSE,"June";"sum (MAY YTD)",#N/A,FALSE,"June YTD"}</definedName>
    <definedName name="ddffc" hidden="1">{"det (May)",#N/A,FALSE,"June";"sum (MAY YTD)",#N/A,FALSE,"June YTD"}</definedName>
    <definedName name="de" localSheetId="6" hidden="1">{"'171'!$A$1:$Z$50"}</definedName>
    <definedName name="de" localSheetId="5" hidden="1">{"'171'!$A$1:$Z$50"}</definedName>
    <definedName name="de" localSheetId="2" hidden="1">{"' calendrier 2000'!$A$1:$Q$38"}</definedName>
    <definedName name="de" hidden="1">{"' calendrier 2000'!$A$1:$Q$38"}</definedName>
    <definedName name="de_para">#REF!</definedName>
    <definedName name="de_para_sku">#REF!</definedName>
    <definedName name="deal_avp">#REF!</definedName>
    <definedName name="DEBT" localSheetId="6">[43]LDE!#REF!</definedName>
    <definedName name="DEBT">#REF!</definedName>
    <definedName name="Debt_1_1">#REF!</definedName>
    <definedName name="Debt_1_2">#REF!</definedName>
    <definedName name="Debt_1_3">#REF!</definedName>
    <definedName name="Debt_1_4">#REF!</definedName>
    <definedName name="Debt_1_5">#REF!</definedName>
    <definedName name="Debt_10_1">#REF!</definedName>
    <definedName name="Debt_10_2">#REF!</definedName>
    <definedName name="Debt_10_3">#REF!</definedName>
    <definedName name="Debt_10_4">#REF!</definedName>
    <definedName name="Debt_10_5">#REF!</definedName>
    <definedName name="Debt_11_1">#REF!</definedName>
    <definedName name="Debt_11_2">#REF!</definedName>
    <definedName name="Debt_11_3">#REF!</definedName>
    <definedName name="Debt_11_4">#REF!</definedName>
    <definedName name="Debt_11_5">#REF!</definedName>
    <definedName name="Debt_12_1">#REF!</definedName>
    <definedName name="Debt_12_2">#REF!</definedName>
    <definedName name="Debt_12_3">#REF!</definedName>
    <definedName name="Debt_12_4">#REF!</definedName>
    <definedName name="Debt_12_5">#REF!</definedName>
    <definedName name="Debt_13_1">#REF!</definedName>
    <definedName name="Debt_13_2">#REF!</definedName>
    <definedName name="Debt_13_3">#REF!</definedName>
    <definedName name="Debt_13_4">#REF!</definedName>
    <definedName name="Debt_13_5">#REF!</definedName>
    <definedName name="Debt_14_1">#REF!</definedName>
    <definedName name="Debt_14_2">#REF!</definedName>
    <definedName name="Debt_14_3">#REF!</definedName>
    <definedName name="Debt_14_4">#REF!</definedName>
    <definedName name="Debt_14_5">#REF!</definedName>
    <definedName name="Debt_15_1">#REF!</definedName>
    <definedName name="Debt_15_2">#REF!</definedName>
    <definedName name="Debt_15_3">#REF!</definedName>
    <definedName name="Debt_15_4">#REF!</definedName>
    <definedName name="Debt_15_5">#REF!</definedName>
    <definedName name="Debt_16_1">#REF!</definedName>
    <definedName name="Debt_16_2">#REF!</definedName>
    <definedName name="Debt_16_3">#REF!</definedName>
    <definedName name="Debt_16_4">#REF!</definedName>
    <definedName name="Debt_16_5">#REF!</definedName>
    <definedName name="Debt_17_1">#REF!</definedName>
    <definedName name="Debt_17_2">#REF!</definedName>
    <definedName name="Debt_17_3">#REF!</definedName>
    <definedName name="Debt_17_4">#REF!</definedName>
    <definedName name="Debt_17_5">#REF!</definedName>
    <definedName name="Debt_18_1">#REF!</definedName>
    <definedName name="Debt_18_2">#REF!</definedName>
    <definedName name="Debt_18_3">#REF!</definedName>
    <definedName name="Debt_18_4">#REF!</definedName>
    <definedName name="Debt_18_5">#REF!</definedName>
    <definedName name="Debt_19_1">#REF!</definedName>
    <definedName name="Debt_19_2">#REF!</definedName>
    <definedName name="Debt_19_3">#REF!</definedName>
    <definedName name="Debt_19_4">#REF!</definedName>
    <definedName name="Debt_19_5">#REF!</definedName>
    <definedName name="Debt_2_1">#REF!</definedName>
    <definedName name="Debt_2_2">#REF!</definedName>
    <definedName name="Debt_2_3">#REF!</definedName>
    <definedName name="Debt_2_4">#REF!</definedName>
    <definedName name="Debt_2_5">#REF!</definedName>
    <definedName name="Debt_3_1">#REF!</definedName>
    <definedName name="Debt_3_2">#REF!</definedName>
    <definedName name="Debt_3_3">#REF!</definedName>
    <definedName name="Debt_3_4">#REF!</definedName>
    <definedName name="Debt_3_5">#REF!</definedName>
    <definedName name="Debt_4_1">#REF!</definedName>
    <definedName name="Debt_4_2">#REF!</definedName>
    <definedName name="Debt_4_3">#REF!</definedName>
    <definedName name="Debt_4_4">#REF!</definedName>
    <definedName name="Debt_4_5">#REF!</definedName>
    <definedName name="Debt_5_1">#REF!</definedName>
    <definedName name="Debt_5_2">#REF!</definedName>
    <definedName name="Debt_5_3">#REF!</definedName>
    <definedName name="Debt_5_4">#REF!</definedName>
    <definedName name="Debt_5_5">#REF!</definedName>
    <definedName name="Debt_6_1">#REF!</definedName>
    <definedName name="Debt_6_2">#REF!</definedName>
    <definedName name="Debt_6_3">#REF!</definedName>
    <definedName name="Debt_6_4">#REF!</definedName>
    <definedName name="Debt_6_5">#REF!</definedName>
    <definedName name="Debt_7_1">#REF!</definedName>
    <definedName name="Debt_7_2">#REF!</definedName>
    <definedName name="Debt_7_3">#REF!</definedName>
    <definedName name="Debt_7_4">#REF!</definedName>
    <definedName name="Debt_7_5">#REF!</definedName>
    <definedName name="Debt_8_1">#REF!</definedName>
    <definedName name="Debt_8_2">#REF!</definedName>
    <definedName name="Debt_8_3">#REF!</definedName>
    <definedName name="Debt_8_4">#REF!</definedName>
    <definedName name="Debt_8_5">#REF!</definedName>
    <definedName name="Debt_9_1">#REF!</definedName>
    <definedName name="Debt_9_2">#REF!</definedName>
    <definedName name="Debt_9_3">#REF!</definedName>
    <definedName name="Debt_9_4">#REF!</definedName>
    <definedName name="Debt_9_5">#REF!</definedName>
    <definedName name="debt1_rate">#REF!</definedName>
    <definedName name="debt2_rate">#REF!</definedName>
    <definedName name="debtacq">#REF!</definedName>
    <definedName name="DebtBeta">#REF!</definedName>
    <definedName name="DebtBook">#REF!</definedName>
    <definedName name="DebtCap">#REF!</definedName>
    <definedName name="DebtEBITDA">#REF!</definedName>
    <definedName name="DebtEnt">#REF!</definedName>
    <definedName name="DebtEntInc">#REF!</definedName>
    <definedName name="DebtHide">#REF!</definedName>
    <definedName name="debtpfma">#REF!</definedName>
    <definedName name="DebtPrice1">#REF!</definedName>
    <definedName name="DebtPrice2">#REF!</definedName>
    <definedName name="DebtPriceA">#REF!</definedName>
    <definedName name="DebtPriceB">#REF!</definedName>
    <definedName name="DebtShares1">#REF!</definedName>
    <definedName name="DebtShares2">#REF!</definedName>
    <definedName name="DebtSharesA">#REF!</definedName>
    <definedName name="DebtSharesB">#REF!</definedName>
    <definedName name="DECOTE">#REF!</definedName>
    <definedName name="ded">#REF!</definedName>
    <definedName name="dededed" localSheetId="6">{0.1;0;0.382758620689655;0;0;0;0.258620689655172;0;0.258620689655172}</definedName>
    <definedName name="dededed" localSheetId="5">{0.1;0;0.382758620689655;0;0;0;0.258620689655172;0;0.258620689655172}</definedName>
    <definedName name="dededed" localSheetId="2">{0.1;0;0.382758620689655;0;0;0;0.258620689655172;0;0.258620689655172}</definedName>
    <definedName name="dededed">{0.1;0;0.382758620689655;0;0;0;0.258620689655172;0;0.258620689655172}</definedName>
    <definedName name="default">#REF!</definedName>
    <definedName name="Defecto">#REF!</definedName>
    <definedName name="DEFECTOSPARADA">#REF!</definedName>
    <definedName name="DEFECTOSPYS">#REF!</definedName>
    <definedName name="DeferredTaxes">#REF!</definedName>
    <definedName name="Definite">#REF!</definedName>
    <definedName name="definitions" localSheetId="6">[192]Definitions!$A$1:$D$28</definedName>
    <definedName name="definitions">#REF!</definedName>
    <definedName name="DELETAR">#REF!,#REF!,#REF!,#REF!,#REF!,#REF!,#REF!,#REF!,#REF!,#REF!,#REF!,#REF!</definedName>
    <definedName name="Delete">#REF!</definedName>
    <definedName name="demanda">#REF!</definedName>
    <definedName name="DEMONSTRATIVO_LANESA">#REF!</definedName>
    <definedName name="DEMONSTRATIVO_LATASA">#REF!</definedName>
    <definedName name="dENT">#REF!</definedName>
    <definedName name="dENT1">#REF!</definedName>
    <definedName name="dENTNone">#REF!</definedName>
    <definedName name="dep" localSheetId="5">#REF!</definedName>
    <definedName name="DEP">#REF!</definedName>
    <definedName name="DEP_2">#REF!</definedName>
    <definedName name="dep_eur">#REF!</definedName>
    <definedName name="dep_na">#REF!</definedName>
    <definedName name="dep_rheox">#REF!</definedName>
    <definedName name="dep_xecl">#REF!</definedName>
    <definedName name="Dep00" localSheetId="6">[89]Adjustments!$B$21</definedName>
    <definedName name="Dep00">#REF!</definedName>
    <definedName name="DeParaVenctosFuturos" localSheetId="6">'[138]Tabelas De Para'!$B$2:$C$65536</definedName>
    <definedName name="DeParaVenctosFuturos">#REF!</definedName>
    <definedName name="DEPARTAM">#REF!</definedName>
    <definedName name="DEPARTMENT">OFFSET(#REF!,,,COUNTA(#REF!),)</definedName>
    <definedName name="DepFech">#REF!</definedName>
    <definedName name="DepFisc">#REF!</definedName>
    <definedName name="DEPN">#REF!</definedName>
    <definedName name="depnacq">#REF!</definedName>
    <definedName name="depnpfma">#REF!</definedName>
    <definedName name="Depot_security">#REF!</definedName>
    <definedName name="DEPR">#REF!</definedName>
    <definedName name="DEPR1">#REF!</definedName>
    <definedName name="Depre">#REF!</definedName>
    <definedName name="Depreciation">#REF!</definedName>
    <definedName name="Depreciation_Expense" localSheetId="6">'[57]Input Sheet'!$C$32:$Z$32</definedName>
    <definedName name="Depreciation_Expense">#REF!</definedName>
    <definedName name="DepreciationExp">#REF!</definedName>
    <definedName name="DEPT" localSheetId="6">[11]Hidden!$D$11</definedName>
    <definedName name="DEPT">#REF!</definedName>
    <definedName name="dermid">#REF!</definedName>
    <definedName name="DESARROLLOS">#REF!</definedName>
    <definedName name="DESC">#REF!</definedName>
    <definedName name="desc_mes" localSheetId="6">[193]Proced.!$C$7</definedName>
    <definedName name="desc_mes">#REF!</definedName>
    <definedName name="desc_month" localSheetId="6">[193]Proced.!$C$8</definedName>
    <definedName name="desc_month">#REF!</definedName>
    <definedName name="desc_period" localSheetId="6">[83]Proced.!$C$8</definedName>
    <definedName name="desc_period">#REF!</definedName>
    <definedName name="desc_periodo" localSheetId="6">[83]Proced.!$C$7</definedName>
    <definedName name="desc_periodo">#REF!</definedName>
    <definedName name="Descrição">#REF!</definedName>
    <definedName name="Description">#REF!</definedName>
    <definedName name="Description2">#REF!</definedName>
    <definedName name="Description3">#REF!</definedName>
    <definedName name="Description4">#REF!</definedName>
    <definedName name="DESCUENTOS">#REF!</definedName>
    <definedName name="desder" localSheetId="6" hidden="1">{"det (May)",#N/A,FALSE,"June";"sum (MAY YTD)",#N/A,FALSE,"June YTD"}</definedName>
    <definedName name="desder" localSheetId="5" hidden="1">{"det (May)",#N/A,FALSE,"June";"sum (MAY YTD)",#N/A,FALSE,"June YTD"}</definedName>
    <definedName name="desder" localSheetId="2" hidden="1">{"det (May)",#N/A,FALSE,"June";"sum (MAY YTD)",#N/A,FALSE,"June YTD"}</definedName>
    <definedName name="desder" hidden="1">{"det (May)",#N/A,FALSE,"June";"sum (MAY YTD)",#N/A,FALSE,"June YTD"}</definedName>
    <definedName name="Desembolsado">#REF!</definedName>
    <definedName name="DESIN">#REF!</definedName>
    <definedName name="desin2">#REF!</definedName>
    <definedName name="DESLOC">#REF!</definedName>
    <definedName name="DESLOC_PARIDADE">#REF!</definedName>
    <definedName name="Desp" localSheetId="2" hidden="1">{#N/A,#N/A,FALSE,"Invest"}</definedName>
    <definedName name="Desp" hidden="1">{#N/A,#N/A,FALSE,"Invest"}</definedName>
    <definedName name="Desp_1" localSheetId="2" hidden="1">{#N/A,#N/A,FALSE,"Invest"}</definedName>
    <definedName name="Desp_1" hidden="1">{#N/A,#N/A,FALSE,"Invest"}</definedName>
    <definedName name="desp_adm" localSheetId="6">[194]Desp_adm!$A$2:$G$36</definedName>
    <definedName name="desp_adm">#REF!</definedName>
    <definedName name="desp_ven" localSheetId="6">[195]Desp_ven!$A$3:$E$14</definedName>
    <definedName name="desp_ven">#REF!</definedName>
    <definedName name="Despachante" localSheetId="6">[73]Validation!$W$2:$W$5</definedName>
    <definedName name="Despachante">#REF!</definedName>
    <definedName name="Despesas">#REF!</definedName>
    <definedName name="Destinatário">#REF!</definedName>
    <definedName name="desvest" localSheetId="6">[196]Precios!#REF!</definedName>
    <definedName name="desvest">#REF!</definedName>
    <definedName name="desvio_detectado_em" localSheetId="6">[90]RDT!$B$11</definedName>
    <definedName name="desvio_detectado_em">#REF!</definedName>
    <definedName name="desvios_do_produto" localSheetId="6">[197]Produtos_Desvios!#REF!</definedName>
    <definedName name="desvios_do_produto">#REF!</definedName>
    <definedName name="DETAIL_AMORT_96">#REF!</definedName>
    <definedName name="DETAIL_AMORT_97">#REF!</definedName>
    <definedName name="DETAIL_LIST">#REF!</definedName>
    <definedName name="Detail_Var">#REF!</definedName>
    <definedName name="Dete2">#REF!</definedName>
    <definedName name="deteccao" localSheetId="6">[198]Diversas!$B$2:$B$4</definedName>
    <definedName name="deteccao">#REF!</definedName>
    <definedName name="dev" localSheetId="6">[199]Devolução_Cx_Mês!$I$3</definedName>
    <definedName name="dev" localSheetId="5">[199]Devolução_Cx_Mês!$I$3</definedName>
    <definedName name="Dev">#REF!</definedName>
    <definedName name="Devaldif">#REF!</definedName>
    <definedName name="DevRevendaExterna">#REF!</definedName>
    <definedName name="DevRevendaFabrica">#REF!</definedName>
    <definedName name="DevSACExterna">#REF!</definedName>
    <definedName name="DevSACFabrica">#REF!</definedName>
    <definedName name="dez">#REF!</definedName>
    <definedName name="Dezembro">#REF!</definedName>
    <definedName name="df">#REF!</definedName>
    <definedName name="dfbsefg" localSheetId="6">[155]Setup!$C$19:$C$36</definedName>
    <definedName name="dfbsefg">#REF!</definedName>
    <definedName name="dfd" localSheetId="6" hidden="1">{"comp1",#N/A,FALSE,"COMPS";"footnotes",#N/A,FALSE,"COMPS"}</definedName>
    <definedName name="dfd" localSheetId="5" hidden="1">{"comp1",#N/A,FALSE,"COMPS";"footnotes",#N/A,FALSE,"COMPS"}</definedName>
    <definedName name="dfd" localSheetId="2" hidden="1">{"comp1",#N/A,FALSE,"COMPS";"footnotes",#N/A,FALSE,"COMPS"}</definedName>
    <definedName name="dfd" hidden="1">{"comp1",#N/A,FALSE,"COMPS";"footnotes",#N/A,FALSE,"COMPS"}</definedName>
    <definedName name="dfdfddfdf" localSheetId="2" hidden="1">{"'CONSOLIDADO'!$B$10:$R$57"}</definedName>
    <definedName name="dfdfddfdf" hidden="1">{"'CONSOLIDADO'!$B$10:$R$57"}</definedName>
    <definedName name="dfdfdfd" localSheetId="2" hidden="1">{#N/A,#N/A,FALSE,"Resultado x Orig"}</definedName>
    <definedName name="dfdfdfd" hidden="1">{#N/A,#N/A,FALSE,"Resultado x Orig"}</definedName>
    <definedName name="dfdfdffdfd" localSheetId="6" hidden="1">{"det (May)",#N/A,FALSE,"June";"sum (MAY YTD)",#N/A,FALSE,"June YTD"}</definedName>
    <definedName name="dfdfdffdfd" localSheetId="5" hidden="1">{"det (May)",#N/A,FALSE,"June";"sum (MAY YTD)",#N/A,FALSE,"June YTD"}</definedName>
    <definedName name="dfdfdffdfd" localSheetId="2" hidden="1">{"det (May)",#N/A,FALSE,"June";"sum (MAY YTD)",#N/A,FALSE,"June YTD"}</definedName>
    <definedName name="dfdfdffdfd" hidden="1">{"det (May)",#N/A,FALSE,"June";"sum (MAY YTD)",#N/A,FALSE,"June YTD"}</definedName>
    <definedName name="dfdxffx" localSheetId="6" hidden="1">{"det (May)",#N/A,FALSE,"June";"sum (MAY YTD)",#N/A,FALSE,"June YTD"}</definedName>
    <definedName name="dfdxffx" localSheetId="5" hidden="1">{"det (May)",#N/A,FALSE,"June";"sum (MAY YTD)",#N/A,FALSE,"June YTD"}</definedName>
    <definedName name="dfdxffx" localSheetId="2" hidden="1">{"det (May)",#N/A,FALSE,"June";"sum (MAY YTD)",#N/A,FALSE,"June YTD"}</definedName>
    <definedName name="dfdxffx" hidden="1">{"det (May)",#N/A,FALSE,"June";"sum (MAY YTD)",#N/A,FALSE,"June YTD"}</definedName>
    <definedName name="dff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fd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fd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f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g">#REF!</definedName>
    <definedName name="dfgdfgs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dfgdfgs" hidden="1">{#N/A,#N/A,FALSE,"PRECIO FULL";#N/A,#N/A,FALSE,"LARA";#N/A,#N/A,FALSE,"CARACAS";#N/A,#N/A,FALSE,"DISBRACENTRO";#N/A,#N/A,FALSE,"ANDES";#N/A,#N/A,FALSE,"MAR CARIBE";#N/A,#N/A,FALSE,"RIO BEER";#N/A,#N/A,FALSE,"DISBRAH"}</definedName>
    <definedName name="dfgdgf" localSheetId="6" hidden="1">{#N/A,#N/A,FALSE,"FIN AÑO"}</definedName>
    <definedName name="dfgdgf" localSheetId="5" hidden="1">{#N/A,#N/A,FALSE,"FIN AÑO"}</definedName>
    <definedName name="dfgdgf" localSheetId="2" hidden="1">{#N/A,#N/A,FALSE,"FIN AÑO"}</definedName>
    <definedName name="dfgdgf" hidden="1">{#N/A,#N/A,FALSE,"FIN AÑO"}</definedName>
    <definedName name="dfgdgr" localSheetId="6" hidden="1">{"det (May)",#N/A,FALSE,"June";"sum (MAY YTD)",#N/A,FALSE,"June YTD"}</definedName>
    <definedName name="dfgdgr" localSheetId="5" hidden="1">{"det (May)",#N/A,FALSE,"June";"sum (MAY YTD)",#N/A,FALSE,"June YTD"}</definedName>
    <definedName name="dfgdgr" localSheetId="2" hidden="1">{"det (May)",#N/A,FALSE,"June";"sum (MAY YTD)",#N/A,FALSE,"June YTD"}</definedName>
    <definedName name="dfgdgr" hidden="1">{"det (May)",#N/A,FALSE,"June";"sum (MAY YTD)",#N/A,FALSE,"June YTD"}</definedName>
    <definedName name="dfgh" localSheetId="6" hidden="1">{"'cua 42'!$A$1:$O$40"}</definedName>
    <definedName name="dfgh" localSheetId="5" hidden="1">{"'cua 42'!$A$1:$O$40"}</definedName>
    <definedName name="dfgh" localSheetId="2" hidden="1">{"'cua 42'!$A$1:$O$40"}</definedName>
    <definedName name="dfgh" hidden="1">{"'cua 42'!$A$1:$O$40"}</definedName>
    <definedName name="dfgsdfhh" localSheetId="6" hidden="1">{"det (May)",#N/A,FALSE,"June";"sum (MAY YTD)",#N/A,FALSE,"June YTD"}</definedName>
    <definedName name="dfgsdfhh" localSheetId="5" hidden="1">{"det (May)",#N/A,FALSE,"June";"sum (MAY YTD)",#N/A,FALSE,"June YTD"}</definedName>
    <definedName name="dfgsdfhh" localSheetId="2" hidden="1">{"det (May)",#N/A,FALSE,"June";"sum (MAY YTD)",#N/A,FALSE,"June YTD"}</definedName>
    <definedName name="dfgsdfhh" hidden="1">{"det (May)",#N/A,FALSE,"June";"sum (MAY YTD)",#N/A,FALSE,"June YTD"}</definedName>
    <definedName name="dfh">#REF!</definedName>
    <definedName name="dfhfdhdf" localSheetId="6" hidden="1">{"det (May)",#N/A,FALSE,"June";"sum (MAY YTD)",#N/A,FALSE,"June YTD"}</definedName>
    <definedName name="dfhfdhdf" localSheetId="5" hidden="1">{"det (May)",#N/A,FALSE,"June";"sum (MAY YTD)",#N/A,FALSE,"June YTD"}</definedName>
    <definedName name="dfhfdhdf" localSheetId="2" hidden="1">{"det (May)",#N/A,FALSE,"June";"sum (MAY YTD)",#N/A,FALSE,"June YTD"}</definedName>
    <definedName name="dfhfdhdf" hidden="1">{"det (May)",#N/A,FALSE,"June";"sum (MAY YTD)",#N/A,FALSE,"June YTD"}</definedName>
    <definedName name="dfhg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hgd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hgd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hg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s">#REF!</definedName>
    <definedName name="dfsd">#REF!</definedName>
    <definedName name="dfsdfs">#REF!</definedName>
    <definedName name="dfsfsdf" localSheetId="6" hidden="1">{"prem1",#N/A,FALSE,"Consolidado";"pl_us",#N/A,FALSE,"Consolidado";"pl_hl",#N/A,FALSE,"Consolidado";"bs",#N/A,FALSE,"Consolidado";"cf",#N/A,FALSE,"Consolidado"}</definedName>
    <definedName name="dfsfsdf" localSheetId="5" hidden="1">{"prem1",#N/A,FALSE,"Consolidado";"pl_us",#N/A,FALSE,"Consolidado";"pl_hl",#N/A,FALSE,"Consolidado";"bs",#N/A,FALSE,"Consolidado";"cf",#N/A,FALSE,"Consolidado"}</definedName>
    <definedName name="dfsfsdf" localSheetId="2" hidden="1">{"prem1",#N/A,FALSE,"Consolidado";"pl_us",#N/A,FALSE,"Consolidado";"pl_hl",#N/A,FALSE,"Consolidado";"bs",#N/A,FALSE,"Consolidado";"cf",#N/A,FALSE,"Consolidado"}</definedName>
    <definedName name="dfsfsdf" hidden="1">{"prem1",#N/A,FALSE,"Consolidado";"pl_us",#N/A,FALSE,"Consolidado";"pl_hl",#N/A,FALSE,"Consolidado";"bs",#N/A,FALSE,"Consolidado";"cf",#N/A,FALSE,"Consolidado"}</definedName>
    <definedName name="dfsgfh" localSheetId="6" hidden="1">{"det (May)",#N/A,FALSE,"June";"sum (MAY YTD)",#N/A,FALSE,"June YTD"}</definedName>
    <definedName name="dfsgfh" localSheetId="5" hidden="1">{"det (May)",#N/A,FALSE,"June";"sum (MAY YTD)",#N/A,FALSE,"June YTD"}</definedName>
    <definedName name="dfsgfh" localSheetId="2" hidden="1">{"det (May)",#N/A,FALSE,"June";"sum (MAY YTD)",#N/A,FALSE,"June YTD"}</definedName>
    <definedName name="dfsgfh" hidden="1">{"det (May)",#N/A,FALSE,"June";"sum (MAY YTD)",#N/A,FALSE,"June YTD"}</definedName>
    <definedName name="dfss" localSheetId="6" hidden="1">{#N/A,#N/A,FALSE,"FIN AÑO"}</definedName>
    <definedName name="dfss" localSheetId="5" hidden="1">{#N/A,#N/A,FALSE,"FIN AÑO"}</definedName>
    <definedName name="dfss" localSheetId="2" hidden="1">{#N/A,#N/A,FALSE,"FIN AÑO"}</definedName>
    <definedName name="dfss" hidden="1">{#N/A,#N/A,FALSE,"FIN AÑO"}</definedName>
    <definedName name="dfzd" localSheetId="6" hidden="1">{"det (May)",#N/A,FALSE,"June";"sum (MAY YTD)",#N/A,FALSE,"June YTD"}</definedName>
    <definedName name="dfzd" localSheetId="5" hidden="1">{"det (May)",#N/A,FALSE,"June";"sum (MAY YTD)",#N/A,FALSE,"June YTD"}</definedName>
    <definedName name="dfzd" localSheetId="2" hidden="1">{"det (May)",#N/A,FALSE,"June";"sum (MAY YTD)",#N/A,FALSE,"June YTD"}</definedName>
    <definedName name="dfzd" hidden="1">{"det (May)",#N/A,FALSE,"June";"sum (MAY YTD)",#N/A,FALSE,"June YTD"}</definedName>
    <definedName name="dghgg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ghggd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ghggd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ghgg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ghj" localSheetId="6" hidden="1">{"det (May)",#N/A,FALSE,"June";"sum (MAY YTD)",#N/A,FALSE,"June YTD"}</definedName>
    <definedName name="dghj" localSheetId="5" hidden="1">{"det (May)",#N/A,FALSE,"June";"sum (MAY YTD)",#N/A,FALSE,"June YTD"}</definedName>
    <definedName name="dghj" localSheetId="2" hidden="1">{"det (May)",#N/A,FALSE,"June";"sum (MAY YTD)",#N/A,FALSE,"June YTD"}</definedName>
    <definedName name="dghj" hidden="1">{"det (May)",#N/A,FALSE,"June";"sum (MAY YTD)",#N/A,FALSE,"June YTD"}</definedName>
    <definedName name="dh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hd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hd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h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IA">#N/A</definedName>
    <definedName name="diaatual" localSheetId="6">[200]Plan2!$B$6</definedName>
    <definedName name="diaatual">#REF!</definedName>
    <definedName name="DialRadius" localSheetId="6">[201]Gauge!$L$2</definedName>
    <definedName name="DialRadius">#REF!</definedName>
    <definedName name="DialRadiusA">#REF!</definedName>
    <definedName name="DialRadiusB">#REF!</definedName>
    <definedName name="DialXCenter" localSheetId="6">[201]Gauge!$L$3</definedName>
    <definedName name="DialXCenter">#REF!</definedName>
    <definedName name="DialXCenterA">#REF!</definedName>
    <definedName name="DialXCenterB">#REF!</definedName>
    <definedName name="DialYCenter" localSheetId="6">[201]Gauge!$M$3</definedName>
    <definedName name="DialYCenter">#REF!</definedName>
    <definedName name="DialYCenterA">#REF!</definedName>
    <definedName name="DialYCenterB">#REF!</definedName>
    <definedName name="Dias_Úteis_no_Mês" localSheetId="6">[186]PRINCIPAL!$C$8</definedName>
    <definedName name="Dias_Úteis_no_Mês">#REF!</definedName>
    <definedName name="Dias_Úteis_Realizados" localSheetId="6">[186]PRINCIPAL!$C$9</definedName>
    <definedName name="Dias_Úteis_Realizados">#REF!</definedName>
    <definedName name="diasemana" localSheetId="6">[18]Dados!$Q$2</definedName>
    <definedName name="diasemana">#REF!</definedName>
    <definedName name="DiasÚteisAtéAgora">#REF!</definedName>
    <definedName name="DiasÚteisMesAtual">#REF!</definedName>
    <definedName name="diautil" localSheetId="6">[200]Plan2!$B$7</definedName>
    <definedName name="diautil">#REF!</definedName>
    <definedName name="DIC">#REF!</definedName>
    <definedName name="dICP">#REF!</definedName>
    <definedName name="dICPNone">#REF!</definedName>
    <definedName name="DilutedShares">#REF!</definedName>
    <definedName name="Dimension_1">#REF!</definedName>
    <definedName name="Dimension1_1" localSheetId="6">[69]Parameters!$D$15</definedName>
    <definedName name="Dimension1_1">#REF!</definedName>
    <definedName name="Dimension1_2" localSheetId="6">[69]Parameters!$E$15</definedName>
    <definedName name="Dimension1_2">#REF!</definedName>
    <definedName name="Dimension1_3" localSheetId="6">[69]Parameters!$F$15</definedName>
    <definedName name="Dimension1_3">#REF!</definedName>
    <definedName name="Dimension1_4">#REF!</definedName>
    <definedName name="Dimension1_5">#REF!</definedName>
    <definedName name="Dimension1_6">#REF!</definedName>
    <definedName name="DIOH_Assumption__COM___COS" localSheetId="6">'[57]Input Sheet'!$C$53:$Z$53</definedName>
    <definedName name="DIOH_Assumption__COM___COS">#REF!</definedName>
    <definedName name="DIR" localSheetId="6">[122]Critérios!$P$31,[122]Critérios!$F$2,[122]Critérios!$F$4,[122]Critérios!$F$6,[122]Critérios!$F$8,[122]Critérios!$F$10,[122]Critérios!$F$12,[122]Critérios!$F$14,[122]Critérios!$F$16,[122]Critérios!$F$18,[122]Critérios!$F$18,[122]Critérios!$F$20,[122]Critérios!$F$18,[122]Critérios!$F$22,[122]Critérios!$F$24</definedName>
    <definedName name="DIR">#REF!,#REF!,#REF!,#REF!,#REF!,#REF!,#REF!,#REF!,#REF!,#REF!,#REF!,#REF!,#REF!,#REF!,#REF!</definedName>
    <definedName name="Diret">#REF!</definedName>
    <definedName name="Dis" localSheetId="6">'[202]Boca de Jacaré Scenario 2'!Dis</definedName>
    <definedName name="Dis">#REF!</definedName>
    <definedName name="Disc_Period" localSheetId="6">[203]dcf!$E$23</definedName>
    <definedName name="Disc_Period">#REF!</definedName>
    <definedName name="Disc_Rate" localSheetId="6">[204]Assumptions!$I$30</definedName>
    <definedName name="Disc_Rate">#REF!</definedName>
    <definedName name="Disc_Rate_Inc" localSheetId="6">[204]Assumptions!$I$31</definedName>
    <definedName name="Disc_Rate_Inc">#REF!</definedName>
    <definedName name="Disc_Years" localSheetId="6">[203]dcf!$F$23</definedName>
    <definedName name="Disc_Years">#REF!</definedName>
    <definedName name="disciplinas" localSheetId="6">[205]Sheet1!$E$3:$AB$25</definedName>
    <definedName name="disciplinas">#REF!</definedName>
    <definedName name="DISCNTS" localSheetId="6">'[206]CONT.'!#REF!</definedName>
    <definedName name="DISCNTS">#REF!</definedName>
    <definedName name="discount">#REF!</definedName>
    <definedName name="discount_rate" localSheetId="6">'[207]Medoc Detail'!#REF!</definedName>
    <definedName name="discount_rate">#REF!</definedName>
    <definedName name="Discounted_Payback" localSheetId="6">'[57]Cash Flow'!$H$3</definedName>
    <definedName name="Discounted_Payback">#REF!</definedName>
    <definedName name="DiscountYears">#REF!</definedName>
    <definedName name="DiscRate" localSheetId="6">IF([78]!BefAft=1,"Cost of Capital (C*)","Pre-Tax Cost of Capital [1]")</definedName>
    <definedName name="DiscRate">IF(#REF!=1,"Cost of Capital (C*)","Pre-Tax Cost of Capital [1]")</definedName>
    <definedName name="disposicao" localSheetId="6">[90]RDT!$B$20</definedName>
    <definedName name="disposicao">#REF!</definedName>
    <definedName name="Disposição" localSheetId="6">[155]Setup!$C$13:$C$16</definedName>
    <definedName name="Disposição">#REF!</definedName>
    <definedName name="Disposição.Adotada">#REF!</definedName>
    <definedName name="disposicoes" localSheetId="6">[198]Diversas!$C$2:$C$5</definedName>
    <definedName name="disposicoes">#REF!</definedName>
    <definedName name="DIST">#REF!</definedName>
    <definedName name="DIST.EXP">#REF!</definedName>
    <definedName name="DIST.NAC">#REF!</definedName>
    <definedName name="DISTRIBCO">#REF!</definedName>
    <definedName name="DistributionSynergies">#REF!</definedName>
    <definedName name="Div">#REF!</definedName>
    <definedName name="DIV_ADMIN" localSheetId="6">'[208]Divestment Russia'!$C$100:$S$109</definedName>
    <definedName name="DIV_ADMIN">#REF!</definedName>
    <definedName name="DIV_COM">#REF!</definedName>
    <definedName name="DIV_EURCountry">#REF!</definedName>
    <definedName name="DIV_EURExercise">#REF!</definedName>
    <definedName name="DIV_EURPlant">#REF!</definedName>
    <definedName name="DIV_EURPlantNo">#REF!</definedName>
    <definedName name="DIV_IT">#REF!</definedName>
    <definedName name="DIV_LOG">#REF!</definedName>
    <definedName name="DIV_OTHERCountry">#REF!</definedName>
    <definedName name="DIV_OtherCountryOld" localSheetId="6">'[209]Cost Leadership Capex Div.'!#REF!</definedName>
    <definedName name="DIV_OtherCountryOld">#REF!</definedName>
    <definedName name="DIV_OtherExcerciseOld" localSheetId="6">'[209]Cost Leadership Capex Div.'!#REF!</definedName>
    <definedName name="DIV_OtherExcerciseOld">#REF!</definedName>
    <definedName name="DIV_OTHERExercise">#REF!</definedName>
    <definedName name="DIV_OTHERPlant">#REF!</definedName>
    <definedName name="DIV_OTHERPlantNo">#REF!</definedName>
    <definedName name="DIV_OtherPlantNoOld" localSheetId="6">'[209]Cost Leadership Capex Div.'!#REF!</definedName>
    <definedName name="DIV_OtherPlantNoOld">#REF!</definedName>
    <definedName name="DIV_OtherPlantOld" localSheetId="6">'[209]Cost Leadership Capex Div.'!#REF!</definedName>
    <definedName name="DIV_OtherPlantOld">#REF!</definedName>
    <definedName name="DIV_PACK">#REF!</definedName>
    <definedName name="DIV_PROD">#REF!</definedName>
    <definedName name="DIV_SEC" localSheetId="6">'[208]Divestment Russia'!$C$89:$S$98</definedName>
    <definedName name="DIV_SEC">#REF!</definedName>
    <definedName name="DivAfterRate">#REF!</definedName>
    <definedName name="DivAvRate1">#REF!</definedName>
    <definedName name="DivAvRate2">#REF!</definedName>
    <definedName name="DivAvRate3">#REF!</definedName>
    <definedName name="DivBefore">#REF!</definedName>
    <definedName name="DivBudgetRate">#REF!</definedName>
    <definedName name="divcase" localSheetId="6">[210]Case!$E$19</definedName>
    <definedName name="divcase">#REF!</definedName>
    <definedName name="DIVISION_COMERCIO">#REF!</definedName>
    <definedName name="Division_Name" localSheetId="6">'[57]Input Sheet'!$C$2</definedName>
    <definedName name="Division_Name">#REF!</definedName>
    <definedName name="Division1" localSheetId="6">'[211]IM Case'!#REF!</definedName>
    <definedName name="Division1">#REF!</definedName>
    <definedName name="Division2" localSheetId="6">'[211]IM Case'!#REF!</definedName>
    <definedName name="Division2">#REF!</definedName>
    <definedName name="Division3" localSheetId="6">'[211]IM Case'!#REF!</definedName>
    <definedName name="Division3">#REF!</definedName>
    <definedName name="Division4" localSheetId="6">'[211]IM Case'!#REF!</definedName>
    <definedName name="Division4">#REF!</definedName>
    <definedName name="Division5" localSheetId="6">'[211]IM Case'!#REF!</definedName>
    <definedName name="Division5">#REF!</definedName>
    <definedName name="DivLERate">#REF!</definedName>
    <definedName name="DivPayoutRatio">#REF!</definedName>
    <definedName name="DivSpendCategory">#REF!</definedName>
    <definedName name="DivYield">#REF!</definedName>
    <definedName name="djdhadpjfg" localSheetId="2" hidden="1">{"'CONSOLIDADO'!$B$10:$R$57"}</definedName>
    <definedName name="djdhadpjfg" hidden="1">{"'CONSOLIDADO'!$B$10:$R$57"}</definedName>
    <definedName name="dJUN">#REF!</definedName>
    <definedName name="dkjf" localSheetId="6" hidden="1">{"Prenissas",#N/A,FALSE,"Consolidado (3)";"Lucros000",#N/A,FALSE,"Consolidado (3)";"LucrosHL",#N/A,FALSE,"Consolidado (3)";"Balanco",#N/A,FALSE,"Consolidado (3)";"FluxoC",#N/A,FALSE,"Consolidado (3)"}</definedName>
    <definedName name="dkjf" localSheetId="5" hidden="1">{"Prenissas",#N/A,FALSE,"Consolidado (3)";"Lucros000",#N/A,FALSE,"Consolidado (3)";"LucrosHL",#N/A,FALSE,"Consolidado (3)";"Balanco",#N/A,FALSE,"Consolidado (3)";"FluxoC",#N/A,FALSE,"Consolidado (3)"}</definedName>
    <definedName name="dkjf" localSheetId="2" hidden="1">{"Prenissas",#N/A,FALSE,"Consolidado (3)";"Lucros000",#N/A,FALSE,"Consolidado (3)";"LucrosHL",#N/A,FALSE,"Consolidado (3)";"Balanco",#N/A,FALSE,"Consolidado (3)";"FluxoC",#N/A,FALSE,"Consolidado (3)"}</definedName>
    <definedName name="dkjf" hidden="1">{"Prenissas",#N/A,FALSE,"Consolidado (3)";"Lucros000",#N/A,FALSE,"Consolidado (3)";"LucrosHL",#N/A,FALSE,"Consolidado (3)";"Balanco",#N/A,FALSE,"Consolidado (3)";"FluxoC",#N/A,FALSE,"Consolidado (3)"}</definedName>
    <definedName name="dk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dkk" hidden="1">{#N/A,#N/A,FALSE,"PRECIO FULL";#N/A,#N/A,FALSE,"LARA";#N/A,#N/A,FALSE,"CARACAS";#N/A,#N/A,FALSE,"DISBRACENTRO";#N/A,#N/A,FALSE,"ANDES";#N/A,#N/A,FALSE,"MAR CARIBE";#N/A,#N/A,FALSE,"RIO BEER";#N/A,#N/A,FALSE,"DISBRAH"}</definedName>
    <definedName name="dlkflakdfa" localSheetId="6" hidden="1">{#N/A,#N/A,FALSE,"ROTINA";#N/A,#N/A,FALSE,"ITENS";#N/A,#N/A,FALSE,"ACOMP"}</definedName>
    <definedName name="dlkflakdfa" localSheetId="5" hidden="1">{#N/A,#N/A,FALSE,"ROTINA";#N/A,#N/A,FALSE,"ITENS";#N/A,#N/A,FALSE,"ACOMP"}</definedName>
    <definedName name="dlkflakdfa" localSheetId="2" hidden="1">{#N/A,#N/A,FALSE,"ROTINA";#N/A,#N/A,FALSE,"ITENS";#N/A,#N/A,FALSE,"ACOMP"}</definedName>
    <definedName name="dlkflakdfa" hidden="1">{#N/A,#N/A,FALSE,"ROTINA";#N/A,#N/A,FALSE,"ITENS";#N/A,#N/A,FALSE,"ACOMP"}</definedName>
    <definedName name="DLSPTMO1">#REF!</definedName>
    <definedName name="DLSPTMO2">#REF!</definedName>
    <definedName name="DLSPTMO3">#REF!</definedName>
    <definedName name="dm">#REF!</definedName>
    <definedName name="DME_FC">#REF!</definedName>
    <definedName name="DME_HQ">#REF!</definedName>
    <definedName name="DME_IC">#REF!</definedName>
    <definedName name="DME_TOTAL">#REF!</definedName>
    <definedName name="dms" localSheetId="6">[74]Engine!A$15</definedName>
    <definedName name="dms">#REF!</definedName>
    <definedName name="dNPER">#REF!</definedName>
    <definedName name="dNYEAR">#REF!</definedName>
    <definedName name="DO">#REF!</definedName>
    <definedName name="DocType" localSheetId="4">PPt</definedName>
    <definedName name="DocType" localSheetId="6">PPt</definedName>
    <definedName name="DocType" localSheetId="8">PPt</definedName>
    <definedName name="DocType" localSheetId="5">PPt</definedName>
    <definedName name="DocType" localSheetId="3">PPt</definedName>
    <definedName name="DocType" localSheetId="2">PPt</definedName>
    <definedName name="DocType">PPt</definedName>
    <definedName name="dolar" localSheetId="6">[212]Custos!$O$3</definedName>
    <definedName name="dolar">#REF!</definedName>
    <definedName name="Dolar_do_Mes">#REF!</definedName>
    <definedName name="Dolar_Fech_Mes">#REF!</definedName>
    <definedName name="Dolar_Spot_Ultima">#REF!</definedName>
    <definedName name="Dolar_utilizado__US">#REF!</definedName>
    <definedName name="dolar1" localSheetId="6">[213]Custos!$O$3</definedName>
    <definedName name="dolar1">#REF!</definedName>
    <definedName name="dolar2" localSheetId="6">[212]Custos!$O$4</definedName>
    <definedName name="dolar2">#REF!</definedName>
    <definedName name="dolar22" localSheetId="6">[213]Custos!$O$4</definedName>
    <definedName name="dolar22">#REF!</definedName>
    <definedName name="dolar6" localSheetId="6">[214]Custos!$O$3</definedName>
    <definedName name="dolar6">#REF!</definedName>
    <definedName name="Dollar95" localSheetId="6">[157]Sheet1!#REF!</definedName>
    <definedName name="Dollar95">#REF!</definedName>
    <definedName name="dom_sense">#REF!</definedName>
    <definedName name="domani">#REF!</definedName>
    <definedName name="domestic">#REF!</definedName>
    <definedName name="Doom">#REF!</definedName>
    <definedName name="Dor_Sol_98" localSheetId="6">'[12]Distribución D'!$AL$35,'[12]Distribución D'!$AL$48,'[12]Distribución D'!$AL$61,'[12]Distribución D'!$AL$74,'[12]Distribución D'!$AL$87,'[12]Distribución D'!$AL$100</definedName>
    <definedName name="Dor_Sol_98">#REF!,#REF!,#REF!,#REF!,#REF!,#REF!</definedName>
    <definedName name="Dor_Solver" localSheetId="6">'[12]Distribución D'!$AL$35:$AN$35,'[12]Distribución D'!$AL$48:$AN$48,'[12]Distribución D'!$AL$61:$AN$61,'[12]Distribución D'!$AL$74:$AN$74,'[12]Distribución D'!$AL$87:$AN$87,'[12]Distribución D'!$AL$100:$AN$100</definedName>
    <definedName name="Dor_Solver">#REF!,#REF!,#REF!,#REF!,#REF!,#REF!</definedName>
    <definedName name="DOTA1">#REF!</definedName>
    <definedName name="DOTA2">#REF!</definedName>
    <definedName name="Dota3">#REF!</definedName>
    <definedName name="dPER">#REF!</definedName>
    <definedName name="dPPER">#REF!</definedName>
    <definedName name="dPRPER">#REF!</definedName>
    <definedName name="DPS">#REF!</definedName>
    <definedName name="DPS00">#REF!</definedName>
    <definedName name="dPVIEW">#REF!</definedName>
    <definedName name="dPYEAR">#REF!</definedName>
    <definedName name="draft53" localSheetId="6" hidden="1">{"det (May)",#N/A,FALSE,"June";"sum (MAY YTD)",#N/A,FALSE,"June YTD"}</definedName>
    <definedName name="draft53" localSheetId="5" hidden="1">{"det (May)",#N/A,FALSE,"June";"sum (MAY YTD)",#N/A,FALSE,"June YTD"}</definedName>
    <definedName name="draft53" localSheetId="2" hidden="1">{"det (May)",#N/A,FALSE,"June";"sum (MAY YTD)",#N/A,FALSE,"June YTD"}</definedName>
    <definedName name="draft53" hidden="1">{"det (May)",#N/A,FALSE,"June";"sum (MAY YTD)",#N/A,FALSE,"June YTD"}</definedName>
    <definedName name="DRE">#REF!</definedName>
    <definedName name="dre_9798">#REF!</definedName>
    <definedName name="DRE_A">#REF!</definedName>
    <definedName name="dre_evol9798">#REF!</definedName>
    <definedName name="DRE_O_US">#REF!</definedName>
    <definedName name="dre_proj">#REF!</definedName>
    <definedName name="drlFilter" localSheetId="6">[22]Settings!$D$27</definedName>
    <definedName name="drlFilter">#REF!</definedName>
    <definedName name="dROUND">#REF!</definedName>
    <definedName name="ds" localSheetId="6">IF([78]!BefAft=1,"Cost of Capital (C*)","Pre-Tax Cost of Capital [1]")</definedName>
    <definedName name="ds" localSheetId="5">IF([78]!BefAft=1,"Cost of Capital (C*)","Pre-Tax Cost of Capital [1]")</definedName>
    <definedName name="ds">#REF!</definedName>
    <definedName name="DSA">#REF!</definedName>
    <definedName name="DSB" localSheetId="6">'[215]Soc 30'!#REF!</definedName>
    <definedName name="DSB">#REF!</definedName>
    <definedName name="dsc" localSheetId="6" hidden="1">{#N/A,#N/A,FALSE,"Hoja1";#N/A,#N/A,FALSE,"Hoja2"}</definedName>
    <definedName name="dsc" localSheetId="5" hidden="1">{#N/A,#N/A,FALSE,"Hoja1";#N/A,#N/A,FALSE,"Hoja2"}</definedName>
    <definedName name="dsc" localSheetId="2" hidden="1">{#N/A,#N/A,FALSE,"Hoja1";#N/A,#N/A,FALSE,"Hoja2"}</definedName>
    <definedName name="dsc" hidden="1">{#N/A,#N/A,FALSE,"Hoja1";#N/A,#N/A,FALSE,"Hoja2"}</definedName>
    <definedName name="DSCA" localSheetId="6" hidden="1">{#N/A,#N/A,FALSE,"Hoja1";#N/A,#N/A,FALSE,"Hoja2"}</definedName>
    <definedName name="DSCA" localSheetId="5" hidden="1">{#N/A,#N/A,FALSE,"Hoja1";#N/A,#N/A,FALSE,"Hoja2"}</definedName>
    <definedName name="DSCA" localSheetId="2" hidden="1">{#N/A,#N/A,FALSE,"Hoja1";#N/A,#N/A,FALSE,"Hoja2"}</definedName>
    <definedName name="DSCA" hidden="1">{#N/A,#N/A,FALSE,"Hoja1";#N/A,#N/A,FALSE,"Hoja2"}</definedName>
    <definedName name="dSCALE">#REF!</definedName>
    <definedName name="dSCE">#REF!</definedName>
    <definedName name="dSCE2">#REF!</definedName>
    <definedName name="dSCEACTALT">#REF!</definedName>
    <definedName name="dSCEBUD">#REF!</definedName>
    <definedName name="dSCEBUDALT">#REF!</definedName>
    <definedName name="dSCEFC">#REF!</definedName>
    <definedName name="dsdf">#REF!</definedName>
    <definedName name="dsdsd" localSheetId="6" hidden="1">{#N/A,#N/A,FALSE,"Hoja1";#N/A,#N/A,FALSE,"Hoja2"}</definedName>
    <definedName name="dsdsd" localSheetId="5" hidden="1">{#N/A,#N/A,FALSE,"Hoja1";#N/A,#N/A,FALSE,"Hoja2"}</definedName>
    <definedName name="dsdsd" localSheetId="2" hidden="1">{#N/A,#N/A,FALSE,"Hoja1";#N/A,#N/A,FALSE,"Hoja2"}</definedName>
    <definedName name="dsdsd" hidden="1">{#N/A,#N/A,FALSE,"Hoja1";#N/A,#N/A,FALSE,"Hoja2"}</definedName>
    <definedName name="DSF" localSheetId="6" hidden="1">{#N/A,#N/A,FALSE,"Hoja1";#N/A,#N/A,FALSE,"Hoja2"}</definedName>
    <definedName name="DSF" localSheetId="5" hidden="1">{#N/A,#N/A,FALSE,"Hoja1";#N/A,#N/A,FALSE,"Hoja2"}</definedName>
    <definedName name="DSF" localSheetId="2" hidden="1">{#N/A,#N/A,FALSE,"Hoja1";#N/A,#N/A,FALSE,"Hoja2"}</definedName>
    <definedName name="DSF" hidden="1">{#N/A,#N/A,FALSE,"Hoja1";#N/A,#N/A,FALSE,"Hoja2"}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gdfgfghf" localSheetId="6" hidden="1">{"det (May)",#N/A,FALSE,"June";"sum (MAY YTD)",#N/A,FALSE,"June YTD"}</definedName>
    <definedName name="dsgdfgfghf" localSheetId="5" hidden="1">{"det (May)",#N/A,FALSE,"June";"sum (MAY YTD)",#N/A,FALSE,"June YTD"}</definedName>
    <definedName name="dsgdfgfghf" localSheetId="2" hidden="1">{"det (May)",#N/A,FALSE,"June";"sum (MAY YTD)",#N/A,FALSE,"June YTD"}</definedName>
    <definedName name="dsgdfgfghf" hidden="1">{"det (May)",#N/A,FALSE,"June";"sum (MAY YTD)",#N/A,FALSE,"June YTD"}</definedName>
    <definedName name="dso">#REF!</definedName>
    <definedName name="DSO_Assumption__Revenue" localSheetId="6">'[57]Input Sheet'!$C$52:$Z$52</definedName>
    <definedName name="DSO_Assumption__Revenue">#REF!</definedName>
    <definedName name="dssdsd" localSheetId="6" hidden="1">{#N/A,#N/A,FALSE,"Hoja1";#N/A,#N/A,FALSE,"Hoja2"}</definedName>
    <definedName name="dssdsd" localSheetId="5" hidden="1">{#N/A,#N/A,FALSE,"Hoja1";#N/A,#N/A,FALSE,"Hoja2"}</definedName>
    <definedName name="dssdsd" localSheetId="2" hidden="1">{#N/A,#N/A,FALSE,"Hoja1";#N/A,#N/A,FALSE,"Hoja2"}</definedName>
    <definedName name="dssdsd" hidden="1">{#N/A,#N/A,FALSE,"Hoja1";#N/A,#N/A,FALSE,"Hoja2"}</definedName>
    <definedName name="dsvbgl" localSheetId="6" hidden="1">{"det (May)",#N/A,FALSE,"June";"sum (MAY YTD)",#N/A,FALSE,"June YTD"}</definedName>
    <definedName name="dsvbgl" localSheetId="5" hidden="1">{"det (May)",#N/A,FALSE,"June";"sum (MAY YTD)",#N/A,FALSE,"June YTD"}</definedName>
    <definedName name="dsvbgl" localSheetId="2" hidden="1">{"det (May)",#N/A,FALSE,"June";"sum (MAY YTD)",#N/A,FALSE,"June YTD"}</definedName>
    <definedName name="dsvbgl" hidden="1">{"det (May)",#N/A,FALSE,"June";"sum (MAY YTD)",#N/A,FALSE,"June YTD"}</definedName>
    <definedName name="dsx" localSheetId="6" hidden="1">{"prem1",#N/A,FALSE,"Consolidado";"pl_us",#N/A,FALSE,"Consolidado";"pl_hl",#N/A,FALSE,"Consolidado";"bs",#N/A,FALSE,"Consolidado";"cf",#N/A,FALSE,"Consolidado"}</definedName>
    <definedName name="dsx" localSheetId="5" hidden="1">{"prem1",#N/A,FALSE,"Consolidado";"pl_us",#N/A,FALSE,"Consolidado";"pl_hl",#N/A,FALSE,"Consolidado";"bs",#N/A,FALSE,"Consolidado";"cf",#N/A,FALSE,"Consolidado"}</definedName>
    <definedName name="dsx" localSheetId="2" hidden="1">{"prem1",#N/A,FALSE,"Consolidado";"pl_us",#N/A,FALSE,"Consolidado";"pl_hl",#N/A,FALSE,"Consolidado";"bs",#N/A,FALSE,"Consolidado";"cf",#N/A,FALSE,"Consolidado"}</definedName>
    <definedName name="dsx" hidden="1">{"prem1",#N/A,FALSE,"Consolidado";"pl_us",#N/A,FALSE,"Consolidado";"pl_hl",#N/A,FALSE,"Consolidado";"bs",#N/A,FALSE,"Consolidado";"cf",#N/A,FALSE,"Consolidado"}</definedName>
    <definedName name="DSXA" localSheetId="6" hidden="1">{"prem1",#N/A,FALSE,"Consolidado";"pl_us",#N/A,FALSE,"Consolidado";"pl_hl",#N/A,FALSE,"Consolidado";"bs",#N/A,FALSE,"Consolidado";"cf",#N/A,FALSE,"Consolidado"}</definedName>
    <definedName name="DSXA" localSheetId="5" hidden="1">{"prem1",#N/A,FALSE,"Consolidado";"pl_us",#N/A,FALSE,"Consolidado";"pl_hl",#N/A,FALSE,"Consolidado";"bs",#N/A,FALSE,"Consolidado";"cf",#N/A,FALSE,"Consolidado"}</definedName>
    <definedName name="DSXA" localSheetId="2" hidden="1">{"prem1",#N/A,FALSE,"Consolidado";"pl_us",#N/A,FALSE,"Consolidado";"pl_hl",#N/A,FALSE,"Consolidado";"bs",#N/A,FALSE,"Consolidado";"cf",#N/A,FALSE,"Consolidado"}</definedName>
    <definedName name="DSXA" hidden="1">{"prem1",#N/A,FALSE,"Consolidado";"pl_us",#N/A,FALSE,"Consolidado";"pl_hl",#N/A,FALSE,"Consolidado";"bs",#N/A,FALSE,"Consolidado";"cf",#N/A,FALSE,"Consolidado"}</definedName>
    <definedName name="dt_1" localSheetId="6">[90]RDT!$C$14</definedName>
    <definedName name="dt_1">#REF!</definedName>
    <definedName name="dt_2" localSheetId="6">[90]RDT!$C$15</definedName>
    <definedName name="dt_2">#REF!</definedName>
    <definedName name="dt_3" localSheetId="6">[90]RDT!$C$16</definedName>
    <definedName name="dt_3">#REF!</definedName>
    <definedName name="dt_4" localSheetId="6">[90]RDT!$C$17</definedName>
    <definedName name="dt_4">#REF!</definedName>
    <definedName name="dtype" localSheetId="6">[22]Hidden!$E$11</definedName>
    <definedName name="dtype">#REF!</definedName>
    <definedName name="DU" localSheetId="6">[216]Menu!$L$8</definedName>
    <definedName name="DU">#REF!</definedName>
    <definedName name="Duty">#REF!</definedName>
    <definedName name="Duty1">#REF!</definedName>
    <definedName name="DV_NAMED_LIST_RANGES_0">#REF!</definedName>
    <definedName name="DV_NAMED_LIST_RANGES_1">#REF!</definedName>
    <definedName name="DV_NAMED_LIST_RANGES_2">#REF!</definedName>
    <definedName name="DV_NAMED_LIST_RANGES_3">#REF!</definedName>
    <definedName name="dVAL">#REF!</definedName>
    <definedName name="dVIEW">#REF!</definedName>
    <definedName name="dx" localSheetId="6" hidden="1">{"miles",#N/A,FALSE,"LUCROS E PERDAS (US$ 000)";"hl",#N/A,FALSE,"LUCROS E PERDAS (US$ 000)"}</definedName>
    <definedName name="dx" localSheetId="5" hidden="1">{"miles",#N/A,FALSE,"LUCROS E PERDAS (US$ 000)";"hl",#N/A,FALSE,"LUCROS E PERDAS (US$ 000)"}</definedName>
    <definedName name="dx" localSheetId="2" hidden="1">{"miles",#N/A,FALSE,"LUCROS E PERDAS (US$ 000)";"hl",#N/A,FALSE,"LUCROS E PERDAS (US$ 000)"}</definedName>
    <definedName name="dx" hidden="1">{"miles",#N/A,FALSE,"LUCROS E PERDAS (US$ 000)";"hl",#N/A,FALSE,"LUCROS E PERDAS (US$ 000)"}</definedName>
    <definedName name="DXC" localSheetId="6" hidden="1">{"miles",#N/A,FALSE,"LUCROS E PERDAS (US$ 000)";"hl",#N/A,FALSE,"LUCROS E PERDAS (US$ 000)"}</definedName>
    <definedName name="DXC" localSheetId="5" hidden="1">{"miles",#N/A,FALSE,"LUCROS E PERDAS (US$ 000)";"hl",#N/A,FALSE,"LUCROS E PERDAS (US$ 000)"}</definedName>
    <definedName name="DXC" localSheetId="2" hidden="1">{"miles",#N/A,FALSE,"LUCROS E PERDAS (US$ 000)";"hl",#N/A,FALSE,"LUCROS E PERDAS (US$ 000)"}</definedName>
    <definedName name="DXC" hidden="1">{"miles",#N/A,FALSE,"LUCROS E PERDAS (US$ 000)";"hl",#N/A,FALSE,"LUCROS E PERDAS (US$ 000)"}</definedName>
    <definedName name="dYEAR">#REF!</definedName>
    <definedName name="DZFGZ">#REF!</definedName>
    <definedName name="e" localSheetId="5">#REF!</definedName>
    <definedName name="e">#REF!</definedName>
    <definedName name="E_Ajustado" localSheetId="6">[134]DIST!$E$3:$E$7000</definedName>
    <definedName name="E_Ajustado">#REF!</definedName>
    <definedName name="E_Mail">#REF!</definedName>
    <definedName name="E3FC" localSheetId="6">[18]Dados!$V$22</definedName>
    <definedName name="E3FC">#REF!</definedName>
    <definedName name="E3FS" localSheetId="6">[18]Dados!$V$23</definedName>
    <definedName name="E3FS">#REF!</definedName>
    <definedName name="E3IC" localSheetId="6">[18]Dados!$V$21</definedName>
    <definedName name="E3IC">#REF!</definedName>
    <definedName name="E4FC" localSheetId="6">[18]Dados!$V$25</definedName>
    <definedName name="E4FC">#REF!</definedName>
    <definedName name="E4FS" localSheetId="6">[18]Dados!$V$26</definedName>
    <definedName name="E4FS">#REF!</definedName>
    <definedName name="E4IC" localSheetId="6">[18]Dados!$V$24</definedName>
    <definedName name="E4IC">#REF!</definedName>
    <definedName name="ea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ea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EBIT">#REF!</definedName>
    <definedName name="EBITA">#REF!</definedName>
    <definedName name="EBITDA">#REF!</definedName>
    <definedName name="EBITDA_Exit" localSheetId="6">[204]Assumptions!$I$32</definedName>
    <definedName name="EBITDA_Exit">#REF!</definedName>
    <definedName name="EBITDA_Exit_Inc" localSheetId="6">[204]Assumptions!$I$33</definedName>
    <definedName name="EBITDA_Exit_Inc">#REF!</definedName>
    <definedName name="EBITDA_Rec.Liquida_Graf" localSheetId="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DAAdjustment">#REF!</definedName>
    <definedName name="EBITDACAGR">#REF!</definedName>
    <definedName name="EBITDACapExInt">#REF!</definedName>
    <definedName name="EBITDAGrowth">#REF!</definedName>
    <definedName name="EBITDAInt">#REF!</definedName>
    <definedName name="EBITDAMargin">#REF!</definedName>
    <definedName name="EBITDAR">#REF!</definedName>
    <definedName name="EBITDARCAGR">#REF!</definedName>
    <definedName name="EBITGrowth">#REF!</definedName>
    <definedName name="EBITInt">#REF!</definedName>
    <definedName name="EBITMargin">#REF!</definedName>
    <definedName name="EBITR">#REF!</definedName>
    <definedName name="EBM" localSheetId="6">'[217]Supporting Data'!$L$2:$L$9</definedName>
    <definedName name="EBM">#REF!</definedName>
    <definedName name="EBT">#REF!</definedName>
    <definedName name="ec">#REF!</definedName>
    <definedName name="Economic_Adjs." localSheetId="6">[57]Macro1!$C$26:$C$29</definedName>
    <definedName name="Economic_Adjs.">#REF!</definedName>
    <definedName name="Economic_Capital" localSheetId="6">'[57]Income &amp; EVA'!$B$22:$Z$22</definedName>
    <definedName name="Economic_Capital">#REF!</definedName>
    <definedName name="ed" localSheetId="6" hidden="1">{#N/A,#N/A,FALSE,"RELATÓRIO";#N/A,#N/A,FALSE,"RELATÓRIO"}</definedName>
    <definedName name="ed" localSheetId="5" hidden="1">{#N/A,#N/A,FALSE,"RELATÓRIO";#N/A,#N/A,FALSE,"RELATÓRIO"}</definedName>
    <definedName name="ed" localSheetId="2" hidden="1">{#N/A,#N/A,FALSE,"RELATÓRIO";#N/A,#N/A,FALSE,"RELATÓRIO"}</definedName>
    <definedName name="ed" hidden="1">{#N/A,#N/A,FALSE,"RELATÓRIO";#N/A,#N/A,FALSE,"RELATÓRIO"}</definedName>
    <definedName name="EDESSS" localSheetId="2" hidden="1">{"RA_1",#N/A,FALSE,"RF Att";"RA_2",#N/A,FALSE,"RF Att";"RA_2.1",#N/A,FALSE,"RF Att"}</definedName>
    <definedName name="EDESSS" hidden="1">{"RA_1",#N/A,FALSE,"RF Att";"RA_2",#N/A,FALSE,"RF Att";"RA_2.1",#N/A,FALSE,"RF Att"}</definedName>
    <definedName name="edotap">#REF!</definedName>
    <definedName name="edp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6" hidden="1">{"det (May)",#N/A,FALSE,"June";"sum (MAY YTD)",#N/A,FALSE,"June YTD"}</definedName>
    <definedName name="ee" localSheetId="5" hidden="1">{"det (May)",#N/A,FALSE,"June";"sum (MAY YTD)",#N/A,FALSE,"June YTD"}</definedName>
    <definedName name="ee" localSheetId="2" hidden="1">{"det (May)",#N/A,FALSE,"June";"sum (MAY YTD)",#N/A,FALSE,"June YTD"}</definedName>
    <definedName name="ee" hidden="1">{"det (May)",#N/A,FALSE,"June";"sum (MAY YTD)",#N/A,FALSE,"June YTD"}</definedName>
    <definedName name="eebitmv" localSheetId="6">[74]Assumptions!#REF!</definedName>
    <definedName name="eebitmv">#REF!</definedName>
    <definedName name="eee" localSheetId="6" hidden="1">{"det (May)",#N/A,FALSE,"June";"sum (MAY YTD)",#N/A,FALSE,"June YTD"}</definedName>
    <definedName name="eee" localSheetId="5" hidden="1">{"det (May)",#N/A,FALSE,"June";"sum (MAY YTD)",#N/A,FALSE,"June YTD"}</definedName>
    <definedName name="EE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e" localSheetId="5">#REF!</definedName>
    <definedName name="eeee" hidden="1">#REF!</definedName>
    <definedName name="eeeee">#REF!</definedName>
    <definedName name="eeeeee" hidden="1">#REF!</definedName>
    <definedName name="eeeeeeee" localSheetId="6">{0.1;0;0.382758620689655;0;0;0;0.258620689655172;0;0.258620689655172}</definedName>
    <definedName name="eeeeeeee" localSheetId="5">{0.1;0;0.382758620689655;0;0;0;0.258620689655172;0;0.258620689655172}</definedName>
    <definedName name="eeeeeeee" localSheetId="2">{0.1;0;0.382758620689655;0;0;0;0.258620689655172;0;0.258620689655172}</definedName>
    <definedName name="eeeeeeee">{0.1;0;0.382758620689655;0;0;0;0.258620689655172;0;0.258620689655172}</definedName>
    <definedName name="EEEEERRR" localSheetId="6" hidden="1">{#N/A,"Carabeer",FALSE,"Dscto.";#N/A,"Disbracentro",FALSE,"Dscto.";#N/A,"Río Beer",FALSE,"Dscto.";#N/A,"Andes",FALSE,"Dscto."}</definedName>
    <definedName name="EEEEERRR" localSheetId="5" hidden="1">{#N/A,"Carabeer",FALSE,"Dscto.";#N/A,"Disbracentro",FALSE,"Dscto.";#N/A,"Río Beer",FALSE,"Dscto.";#N/A,"Andes",FALSE,"Dscto."}</definedName>
    <definedName name="EEEEERRR" localSheetId="2" hidden="1">{#N/A,"Carabeer",FALSE,"Dscto.";#N/A,"Disbracentro",FALSE,"Dscto.";#N/A,"Río Beer",FALSE,"Dscto.";#N/A,"Andes",FALSE,"Dscto."}</definedName>
    <definedName name="EEEEERRR" hidden="1">{#N/A,"Carabeer",FALSE,"Dscto.";#N/A,"Disbracentro",FALSE,"Dscto.";#N/A,"Río Beer",FALSE,"Dscto.";#N/A,"Andes",FALSE,"Dscto."}</definedName>
    <definedName name="eer" localSheetId="6" hidden="1">{#N/A,#N/A,FALSE,"Hoja1";#N/A,#N/A,FALSE,"Hoja2"}</definedName>
    <definedName name="eer" localSheetId="5" hidden="1">{#N/A,#N/A,FALSE,"Hoja1";#N/A,#N/A,FALSE,"Hoja2"}</definedName>
    <definedName name="eer" localSheetId="2" hidden="1">{#N/A,#N/A,FALSE,"Hoja1";#N/A,#N/A,FALSE,"Hoja2"}</definedName>
    <definedName name="eer" hidden="1">{#N/A,#N/A,FALSE,"Hoja1";#N/A,#N/A,FALSE,"Hoja2"}</definedName>
    <definedName name="ef">#REF!</definedName>
    <definedName name="EF_INMOB">#REF!</definedName>
    <definedName name="E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iciency">#REF!</definedName>
    <definedName name="efftax" localSheetId="6">[74]Financials!$H$29:$Y$29</definedName>
    <definedName name="efftax">#REF!</definedName>
    <definedName name="efrfer" localSheetId="6" hidden="1">{"det (May)",#N/A,FALSE,"June";"sum (MAY YTD)",#N/A,FALSE,"June YTD"}</definedName>
    <definedName name="efrfer" localSheetId="5" hidden="1">{"det (May)",#N/A,FALSE,"June";"sum (MAY YTD)",#N/A,FALSE,"June YTD"}</definedName>
    <definedName name="efrfer" localSheetId="2" hidden="1">{"det (May)",#N/A,FALSE,"June";"sum (MAY YTD)",#N/A,FALSE,"June YTD"}</definedName>
    <definedName name="efrfer" hidden="1">{"det (May)",#N/A,FALSE,"June";"sum (MAY YTD)",#N/A,FALSE,"June YTD"}</definedName>
    <definedName name="efze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fze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fze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fze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irhg" localSheetId="6" hidden="1">{"det (May)",#N/A,FALSE,"June";"sum (MAY YTD)",#N/A,FALSE,"June YTD"}</definedName>
    <definedName name="eirhg" localSheetId="5" hidden="1">{"det (May)",#N/A,FALSE,"June";"sum (MAY YTD)",#N/A,FALSE,"June YTD"}</definedName>
    <definedName name="eirhg" localSheetId="2" hidden="1">{"det (May)",#N/A,FALSE,"June";"sum (MAY YTD)",#N/A,FALSE,"June YTD"}</definedName>
    <definedName name="eirhg" hidden="1">{"det (May)",#N/A,FALSE,"June";"sum (MAY YTD)",#N/A,FALSE,"June YTD"}</definedName>
    <definedName name="eirnf" localSheetId="6" hidden="1">{"det (May)",#N/A,FALSE,"June";"sum (MAY YTD)",#N/A,FALSE,"June YTD"}</definedName>
    <definedName name="eirnf" localSheetId="5" hidden="1">{"det (May)",#N/A,FALSE,"June";"sum (MAY YTD)",#N/A,FALSE,"June YTD"}</definedName>
    <definedName name="eirnf" localSheetId="2" hidden="1">{"det (May)",#N/A,FALSE,"June";"sum (MAY YTD)",#N/A,FALSE,"June YTD"}</definedName>
    <definedName name="eirnf" hidden="1">{"det (May)",#N/A,FALSE,"June";"sum (MAY YTD)",#N/A,FALSE,"June YTD"}</definedName>
    <definedName name="el" localSheetId="2" hidden="1">{"MA_1",#N/A,FALSE,"Mgt Att";"MA_2",#N/A,FALSE,"Mgt Att"}</definedName>
    <definedName name="el" hidden="1">{"MA_1",#N/A,FALSE,"Mgt Att";"MA_2",#N/A,FALSE,"Mgt Att"}</definedName>
    <definedName name="elata">#REF!</definedName>
    <definedName name="elco" localSheetId="6">'[218]Target Finsum'!$A$1:$Q$49</definedName>
    <definedName name="elco">#REF!</definedName>
    <definedName name="Electricity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IM_TAP">#REF!</definedName>
    <definedName name="ELIMINACIONES">#REF!</definedName>
    <definedName name="els" localSheetId="6">[219]Hyp!$D$7</definedName>
    <definedName name="els">#REF!</definedName>
    <definedName name="Em_Aberto" localSheetId="6">[220]Validação!$C$3</definedName>
    <definedName name="Em_Aberto">#REF!</definedName>
    <definedName name="EMB">#REF!</definedName>
    <definedName name="Emb.Cerv" localSheetId="6">[155]Setup!$C$39:$C$57</definedName>
    <definedName name="Emb.Cerv">#REF!</definedName>
    <definedName name="Emb.Nanc" localSheetId="6">[155]Setup!$C$19:$C$36</definedName>
    <definedName name="Emb.Nanc">#REF!</definedName>
    <definedName name="EMB_TARAHUMARA">#REF!</definedName>
    <definedName name="EMBALAGE" localSheetId="6">[134]TABELAS!$B$24:$D$36</definedName>
    <definedName name="EMBALAGE">#REF!</definedName>
    <definedName name="Embalagens">#REF!</definedName>
    <definedName name="EMIL" localSheetId="6">[221]galpao!#REF!</definedName>
    <definedName name="EMIL">#REF!</definedName>
    <definedName name="empleados">#REF!</definedName>
    <definedName name="Empresa_de_Courier" localSheetId="6">[73]Validation!$U$2:$U$5</definedName>
    <definedName name="Empresa_de_Courier">#REF!</definedName>
    <definedName name="Empresas1" localSheetId="6">[222]Empresas!$A$1:$A$139</definedName>
    <definedName name="Empresas1">#REF!</definedName>
    <definedName name="ems" localSheetId="6">[74]Engine!A$28</definedName>
    <definedName name="ems">#REF!</definedName>
    <definedName name="EMSU">#REF!</definedName>
    <definedName name="EMSUJE">#REF!</definedName>
    <definedName name="END" localSheetId="6">[221]galpao!#REF!</definedName>
    <definedName name="END">#REF!</definedName>
    <definedName name="End_Year" localSheetId="6">[204]Assumptions!$I$29</definedName>
    <definedName name="End_Year">#REF!</definedName>
    <definedName name="EndereçoEmail">#REF!</definedName>
    <definedName name="EndSales">#REF!</definedName>
    <definedName name="ENDTOT" localSheetId="6">'[15]END-TOT'!$A$1:$O$70</definedName>
    <definedName name="ENDTOT">#REF!</definedName>
    <definedName name="ENE">#REF!</definedName>
    <definedName name="enedepadm">#REF!</definedName>
    <definedName name="enedepcos">#REF!</definedName>
    <definedName name="enedepvta">#REF!</definedName>
    <definedName name="Enero" localSheetId="6">'[55]Resumen Costo'!$B$5</definedName>
    <definedName name="Enero" localSheetId="5">'[55]Resumen Costo'!$B$5</definedName>
    <definedName name="enero">#REF!</definedName>
    <definedName name="EneroM" localSheetId="6">'[55]Resumen Costo'!$B$10</definedName>
    <definedName name="EneroM">#REF!</definedName>
    <definedName name="EneroMM" localSheetId="6">'[55]Resumen Costo'!$B$9</definedName>
    <definedName name="EneroMM">#REF!</definedName>
    <definedName name="EneroR" localSheetId="6">'[55]Resumen Costo'!$B$4</definedName>
    <definedName name="EneroR">#REF!</definedName>
    <definedName name="ENG">#REF!</definedName>
    <definedName name="ENT">#REF!</definedName>
    <definedName name="Enteros">#REF!</definedName>
    <definedName name="Enterprise">#REF!</definedName>
    <definedName name="EnterpriseValue">#REF!</definedName>
    <definedName name="Entidade" localSheetId="6">[223]Entidade!$A$2:$A$263</definedName>
    <definedName name="Entidade">#REF!</definedName>
    <definedName name="entidades" localSheetId="6">[183]Fab2!$H$10:$H$19</definedName>
    <definedName name="entidades">#REF!</definedName>
    <definedName name="entities">#REF!</definedName>
    <definedName name="entity" localSheetId="6">[67]Parameters!$J$20</definedName>
    <definedName name="entity" localSheetId="5">[67]Parameters!$J$20</definedName>
    <definedName name="ENTITY">#REF!</definedName>
    <definedName name="ENTITY_2">#REF!</definedName>
    <definedName name="entitytype" localSheetId="6">[67]Parameters!$J$22</definedName>
    <definedName name="entitytype">#REF!</definedName>
    <definedName name="Entra" localSheetId="6">[224]!Entra</definedName>
    <definedName name="Entra" localSheetId="5">[224]!Entra</definedName>
    <definedName name="ENTRA">#REF!</definedName>
    <definedName name="Entrada" localSheetId="6">'[225]Planilha resultados'!$C$8:$K$10,'[225]Planilha resultados'!$C$23:$K$26,'[225]Planilha resultados'!$C$20:$K$21,'[225]Planilha resultados'!$C$12:$G$17,'[225]Planilha resultados'!$H$12:$K$17</definedName>
    <definedName name="Entrada" localSheetId="5">'[225]Planilha resultados'!$C$8:$K$10,'[225]Planilha resultados'!$C$23:$K$26,'[225]Planilha resultados'!$C$20:$K$21,'[225]Planilha resultados'!$C$12:$G$17,'[225]Planilha resultados'!$H$12:$K$17</definedName>
    <definedName name="ENTRADA">#REF!</definedName>
    <definedName name="entradas">#REF!</definedName>
    <definedName name="ENTRY">#REF!</definedName>
    <definedName name="ENTVALShortTermDebt">#REF!</definedName>
    <definedName name="EOEOROROR" localSheetId="6" hidden="1">{"Cons_Occ_Lar",#N/A,FALSE,"márgenes";"Cen_met",#N/A,FALSE,"márgenes";"Ori_pl",#N/A,FALSE,"márgenes"}</definedName>
    <definedName name="EOEOROROR" localSheetId="5" hidden="1">{"Cons_Occ_Lar",#N/A,FALSE,"márgenes";"Cen_met",#N/A,FALSE,"márgenes";"Ori_pl",#N/A,FALSE,"márgenes"}</definedName>
    <definedName name="EOEOROROR" localSheetId="2" hidden="1">{"Cons_Occ_Lar",#N/A,FALSE,"márgenes";"Cen_met",#N/A,FALSE,"márgenes";"Ori_pl",#N/A,FALSE,"márgenes"}</definedName>
    <definedName name="EOEOROROR" hidden="1">{"Cons_Occ_Lar",#N/A,FALSE,"márgenes";"Cen_met",#N/A,FALSE,"márgenes";"Ori_pl",#N/A,FALSE,"márgenes"}</definedName>
    <definedName name="EOER" localSheetId="6" hidden="1">{"CAP VOL",#N/A,FALSE,"CAPITAL";"CAP VAR",#N/A,FALSE,"CAPITAL";"CAP FIJ",#N/A,FALSE,"CAPITAL";"CAP CONS",#N/A,FALSE,"CAPITAL";"CAP DATA",#N/A,FALSE,"CAPITAL"}</definedName>
    <definedName name="EOER" localSheetId="5" hidden="1">{"CAP VOL",#N/A,FALSE,"CAPITAL";"CAP VAR",#N/A,FALSE,"CAPITAL";"CAP FIJ",#N/A,FALSE,"CAPITAL";"CAP CONS",#N/A,FALSE,"CAPITAL";"CAP DATA",#N/A,FALSE,"CAPITAL"}</definedName>
    <definedName name="EOER" localSheetId="2" hidden="1">{"CAP VOL",#N/A,FALSE,"CAPITAL";"CAP VAR",#N/A,FALSE,"CAPITAL";"CAP FIJ",#N/A,FALSE,"CAPITAL";"CAP CONS",#N/A,FALSE,"CAPITAL";"CAP DATA",#N/A,FALSE,"CAPITAL"}</definedName>
    <definedName name="EOER" hidden="1">{"CAP VOL",#N/A,FALSE,"CAPITAL";"CAP VAR",#N/A,FALSE,"CAPITAL";"CAP FIJ",#N/A,FALSE,"CAPITAL";"CAP CONS",#N/A,FALSE,"CAPITAL";"CAP DATA",#N/A,FALSE,"CAPITAL"}</definedName>
    <definedName name="EPMWorkbookOptions_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PMWorkbookOptions_4" hidden="1">"VVPqj0oDLwM7rntChlyarlwzeG29tq3hTXbGmexWMR5+qseNrVK/u9lY0LiTZF4WJL6hJx2QKnUMjdYq4X+rWgH4sO+gKXN63dI0W6Hp48uWSV/ZCrwh3ivaE7OkqqAb+R+K9o8k3yedrLGBwgtGi0/8YnZBtTv2fGcE0cmlWyyWSizLHl+6hRSWbks3lKaohSQ1FINvtGdWQtTINE8g6uxEpSPz9D2GKzN0pVI+nqjF9BG1zhu8rgnMBlH5"</definedName>
    <definedName name="EPMWorkbookOptions_5" hidden="1">"+nddJUSNTPMUokIXIB/b/+AYQ9McVyx+4H2ITSFXRZXXjKa4encP2IrNZFWNTvMEsoq2b/nTM563Sx8gKlPiSj3Y6eVKXJfFRO1d5SolCHM0gAW22ymz5U7xAoiKGSoZTyFJSwzNJJ2f8SDBMjRLkFggUSBIBMc37X5mkHmxITUJJPMFo5D4BeNyNjTJ9gXnjPsZl74XL0k2BGVZsI1GGxtEDZsISaPSPIGkzbt7Y+rCM9K0nD6azkB8UsWN"</definedName>
    <definedName name="EPMWorkbookOptions_6" hidden="1">"w0FoI0yNSvMUpjpv8M+Osh+maiWFVFUexfWDrHibdIbGhcS8ahdG8pVcdJon1K3m+vNUzXMe7q/SV7qaaggtTRNlYfnC3hCSztMYwWjp9aSjcTlVq8P+mTdbJoX9L7p4v7PFhDZC1ag0T6CqgW3n5GkKGz4Mqbk8vRRoppIPmJp0isaDBl1KBxqXU7BNkddbmqifs2hT2OoRwohZOuutFDVJqUuJfyGMkaZHOG1kE+1UpaL6yzesoTuOFtV2"</definedName>
    <definedName name="EPMWorkbookOptions_7" hidden="1">"fxnN+Lfjbh/+3Vb8eQqkEZ804pNG/O3AZ23EV4wHRZVkQfyZ+G6rmBBRb6XEH8ligoLoEogu4TJXsZ0W/NtW/V78tHUbBUd7JtUggBCJxmV2vhOJxm7nuySrrU9bsttgzF8+xDY+txJIiDLigpURRMQTJYyQlTVbwukaHypELnJxchGia9qRBnAFLun8jAcJXlNlnkARkKLM0QSJeXlwREO0QKJIZCLRaSZAJvIR2WNC9rENmYisyGmRicSC"</definedName>
    <definedName name="EPMWorkbookOptions_8" hidden="1">"B5HNpEI2k0J115ZsRlZSopmJCQ8iI0qJjCiNijciI9qDBJERpUlGlEIFIJERHQaDyIj2pZkIGVEKhX9bKiJZwYakUzQmLIiiKg2KqhQ23BJF1QE0ygSNNTS4/PeWTLBYYMG3Pu3eFsGLxNfI5Wxqf0N1mMIebKI6TITqcN24+wNBVQ32EPQGiq240A4FZJvGwE8YQoBmQRVbB2+h3G3bGriGP4SEqekHKIZhdy9s+k+6i4dWlbxHgCzQGcIm"</definedName>
    <definedName name="EPMWorkbookOptions_9" hidden="1">"RP1VhB371y+rsIsfXqr9B0b5A5mzaQAA"</definedName>
    <definedName name="EPS">#REF!</definedName>
    <definedName name="EPS_Source">#REF!</definedName>
    <definedName name="EPS00">#REF!</definedName>
    <definedName name="EPSDate">#REF!</definedName>
    <definedName name="EPSGrowth">#REF!</definedName>
    <definedName name="EPSLFY">#REF!</definedName>
    <definedName name="EPSLTM">#REF!</definedName>
    <definedName name="EPSSource">#REF!</definedName>
    <definedName name="EQ" localSheetId="6">[59]Volumes!$B$13:$CG$13</definedName>
    <definedName name="EQ">#REF!</definedName>
    <definedName name="eqgg" localSheetId="6" hidden="1">{"det (May)",#N/A,FALSE,"June";"sum (MAY YTD)",#N/A,FALSE,"June YTD"}</definedName>
    <definedName name="eqgg" localSheetId="5" hidden="1">{"det (May)",#N/A,FALSE,"June";"sum (MAY YTD)",#N/A,FALSE,"June YTD"}</definedName>
    <definedName name="eqgg" localSheetId="2" hidden="1">{"det (May)",#N/A,FALSE,"June";"sum (MAY YTD)",#N/A,FALSE,"June YTD"}</definedName>
    <definedName name="eqgg" hidden="1">{"det (May)",#N/A,FALSE,"June";"sum (MAY YTD)",#N/A,FALSE,"June YTD"}</definedName>
    <definedName name="Equatorial" localSheetId="6" hidden="1">{#N/A,#N/A,FALSE,"TOTAL"}</definedName>
    <definedName name="Equatorial" localSheetId="5" hidden="1">{#N/A,#N/A,FALSE,"TOTAL"}</definedName>
    <definedName name="Equatorial" localSheetId="2" hidden="1">{#N/A,#N/A,FALSE,"TOTAL"}</definedName>
    <definedName name="Equatorial" hidden="1">{#N/A,#N/A,FALSE,"TOTAL"}</definedName>
    <definedName name="Equipo1">#REF!</definedName>
    <definedName name="Equity">#REF!</definedName>
    <definedName name="equityacq">#REF!</definedName>
    <definedName name="EquityBeta">#REF!</definedName>
    <definedName name="equitypfma">#REF!</definedName>
    <definedName name="EquityRiskPremium">#REF!</definedName>
    <definedName name="EquityUncAff">#REF!</definedName>
    <definedName name="EquityValue">#REF!</definedName>
    <definedName name="ER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ER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er" localSheetId="2" hidden="1">{#N/A,#N/A,FALSE,"Análise";#N/A,#N/A,FALSE,"Análise"}</definedName>
    <definedName name="er" hidden="1">{#N/A,#N/A,FALSE,"Análise";#N/A,#N/A,FALSE,"Análise"}</definedName>
    <definedName name="er98bs">#REF!</definedName>
    <definedName name="er98is">#REF!</definedName>
    <definedName name="er99bs">#REF!</definedName>
    <definedName name="er99is">#REF!</definedName>
    <definedName name="ERAERARAER" localSheetId="6" hidden="1">{#N/A,#N/A,FALSE,"ROTINA";#N/A,#N/A,FALSE,"ITENS";#N/A,#N/A,FALSE,"ACOMP"}</definedName>
    <definedName name="ERAERARAER" localSheetId="5" hidden="1">{#N/A,#N/A,FALSE,"ROTINA";#N/A,#N/A,FALSE,"ITENS";#N/A,#N/A,FALSE,"ACOMP"}</definedName>
    <definedName name="ERAERARAER" localSheetId="2" hidden="1">{#N/A,#N/A,FALSE,"ROTINA";#N/A,#N/A,FALSE,"ITENS";#N/A,#N/A,FALSE,"ACOMP"}</definedName>
    <definedName name="ERAERARAER" hidden="1">{#N/A,#N/A,FALSE,"ROTINA";#N/A,#N/A,FALSE,"ITENS";#N/A,#N/A,FALSE,"ACOMP"}</definedName>
    <definedName name="Erase">#REF!</definedName>
    <definedName name="erer" localSheetId="6" hidden="1">{#N/A,#N/A,FALSE,"Hoja1";#N/A,#N/A,FALSE,"Hoja2"}</definedName>
    <definedName name="erer" localSheetId="5" hidden="1">{#N/A,#N/A,FALSE,"Hoja1";#N/A,#N/A,FALSE,"Hoja2"}</definedName>
    <definedName name="erer" localSheetId="2" hidden="1">{#N/A,#N/A,FALSE,"Hoja1";#N/A,#N/A,FALSE,"Hoja2"}</definedName>
    <definedName name="erer" hidden="1">{#N/A,#N/A,FALSE,"Hoja1";#N/A,#N/A,FALSE,"Hoja2"}</definedName>
    <definedName name="ERERAERAR" localSheetId="6" hidden="1">{#N/A,#N/A,FALSE,"Hoja1";#N/A,#N/A,FALSE,"Hoja2"}</definedName>
    <definedName name="ERERAERAR" localSheetId="5" hidden="1">{#N/A,#N/A,FALSE,"Hoja1";#N/A,#N/A,FALSE,"Hoja2"}</definedName>
    <definedName name="ERERAERAR" localSheetId="2" hidden="1">{#N/A,#N/A,FALSE,"Hoja1";#N/A,#N/A,FALSE,"Hoja2"}</definedName>
    <definedName name="ERERAERAR" hidden="1">{#N/A,#N/A,FALSE,"Hoja1";#N/A,#N/A,FALSE,"Hoja2"}</definedName>
    <definedName name="ERERE" localSheetId="6" hidden="1">{#N/A,#N/A,FALSE,"Hoja1";#N/A,#N/A,FALSE,"Hoja2"}</definedName>
    <definedName name="ERERE" localSheetId="5" hidden="1">{#N/A,#N/A,FALSE,"Hoja1";#N/A,#N/A,FALSE,"Hoja2"}</definedName>
    <definedName name="ERERE" localSheetId="2" hidden="1">{#N/A,#N/A,FALSE,"Hoja1";#N/A,#N/A,FALSE,"Hoja2"}</definedName>
    <definedName name="ERERE" hidden="1">{#N/A,#N/A,FALSE,"Hoja1";#N/A,#N/A,FALSE,"Hoja2"}</definedName>
    <definedName name="ERERERE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ERERERE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ERERERE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ERERERE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erg" localSheetId="6" hidden="1">{"det (May)",#N/A,FALSE,"June";"sum (MAY YTD)",#N/A,FALSE,"June YTD"}</definedName>
    <definedName name="erg" localSheetId="5" hidden="1">{"det (May)",#N/A,FALSE,"June";"sum (MAY YTD)",#N/A,FALSE,"June YTD"}</definedName>
    <definedName name="erg" localSheetId="2" hidden="1">{"det (May)",#N/A,FALSE,"June";"sum (MAY YTD)",#N/A,FALSE,"June YTD"}</definedName>
    <definedName name="erg" hidden="1">{"det (May)",#N/A,FALSE,"June";"sum (MAY YTD)",#N/A,FALSE,"June YTD"}</definedName>
    <definedName name="ergqag" localSheetId="6" hidden="1">{"det (May)",#N/A,FALSE,"June";"sum (MAY YTD)",#N/A,FALSE,"June YTD"}</definedName>
    <definedName name="ergqag" localSheetId="5" hidden="1">{"det (May)",#N/A,FALSE,"June";"sum (MAY YTD)",#N/A,FALSE,"June YTD"}</definedName>
    <definedName name="ergqag" localSheetId="2" hidden="1">{"det (May)",#N/A,FALSE,"June";"sum (MAY YTD)",#N/A,FALSE,"June YTD"}</definedName>
    <definedName name="ergqag" hidden="1">{"det (May)",#N/A,FALSE,"June";"sum (MAY YTD)",#N/A,FALSE,"June YTD"}</definedName>
    <definedName name="ergqegqs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gqegqsd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gqegqsd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gqegqs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gqgqg" localSheetId="6" hidden="1">{"det (May)",#N/A,FALSE,"June";"sum (MAY YTD)",#N/A,FALSE,"June YTD"}</definedName>
    <definedName name="ergqgqg" localSheetId="5" hidden="1">{"det (May)",#N/A,FALSE,"June";"sum (MAY YTD)",#N/A,FALSE,"June YTD"}</definedName>
    <definedName name="ergqgqg" localSheetId="2" hidden="1">{"det (May)",#N/A,FALSE,"June";"sum (MAY YTD)",#N/A,FALSE,"June YTD"}</definedName>
    <definedName name="ergqgqg" hidden="1">{"det (May)",#N/A,FALSE,"June";"sum (MAY YTD)",#N/A,FALSE,"June YTD"}</definedName>
    <definedName name="ergqsgxcvfgh" localSheetId="6" hidden="1">{"det (May)",#N/A,FALSE,"June";"sum (MAY YTD)",#N/A,FALSE,"June YTD"}</definedName>
    <definedName name="ergqsgxcvfgh" localSheetId="5" hidden="1">{"det (May)",#N/A,FALSE,"June";"sum (MAY YTD)",#N/A,FALSE,"June YTD"}</definedName>
    <definedName name="ergqsgxcvfgh" localSheetId="2" hidden="1">{"det (May)",#N/A,FALSE,"June";"sum (MAY YTD)",#N/A,FALSE,"June YTD"}</definedName>
    <definedName name="ergqsgxcvfgh" hidden="1">{"det (May)",#N/A,FALSE,"June";"sum (MAY YTD)",#N/A,FALSE,"June YTD"}</definedName>
    <definedName name="ERIE">#REF!</definedName>
    <definedName name="eroweir" localSheetId="6" hidden="1">{"det (May)",#N/A,FALSE,"June";"sum (MAY YTD)",#N/A,FALSE,"June YTD"}</definedName>
    <definedName name="eroweir" localSheetId="5" hidden="1">{"det (May)",#N/A,FALSE,"June";"sum (MAY YTD)",#N/A,FALSE,"June YTD"}</definedName>
    <definedName name="eroweir" localSheetId="2" hidden="1">{"det (May)",#N/A,FALSE,"June";"sum (MAY YTD)",#N/A,FALSE,"June YTD"}</definedName>
    <definedName name="eroweir" hidden="1">{"det (May)",#N/A,FALSE,"June";"sum (MAY YTD)",#N/A,FALSE,"June YTD"}</definedName>
    <definedName name="erre" localSheetId="6" hidden="1">{"CAP VOL",#N/A,FALSE,"CAPITAL";"CAP VAR",#N/A,FALSE,"CAPITAL";"CAP FIJ",#N/A,FALSE,"CAPITAL";"CAP CONS",#N/A,FALSE,"CAPITAL";"CAP DATA",#N/A,FALSE,"CAPITAL"}</definedName>
    <definedName name="erre" localSheetId="5" hidden="1">{"CAP VOL",#N/A,FALSE,"CAPITAL";"CAP VAR",#N/A,FALSE,"CAPITAL";"CAP FIJ",#N/A,FALSE,"CAPITAL";"CAP CONS",#N/A,FALSE,"CAPITAL";"CAP DATA",#N/A,FALSE,"CAPITAL"}</definedName>
    <definedName name="erre" localSheetId="2" hidden="1">{"CAP VOL",#N/A,FALSE,"CAPITAL";"CAP VAR",#N/A,FALSE,"CAPITAL";"CAP FIJ",#N/A,FALSE,"CAPITAL";"CAP CONS",#N/A,FALSE,"CAPITAL";"CAP DATA",#N/A,FALSE,"CAPITAL"}</definedName>
    <definedName name="erre" hidden="1">{"CAP VOL",#N/A,FALSE,"CAPITAL";"CAP VAR",#N/A,FALSE,"CAPITAL";"CAP FIJ",#N/A,FALSE,"CAPITAL";"CAP CONS",#N/A,FALSE,"CAPITAL";"CAP DATA",#N/A,FALSE,"CAPITAL"}</definedName>
    <definedName name="ERRER" localSheetId="6" hidden="1">{"CAP VOL",#N/A,FALSE,"CAPITAL";"CAP VAR",#N/A,FALSE,"CAPITAL";"CAP FIJ",#N/A,FALSE,"CAPITAL";"CAP CONS",#N/A,FALSE,"CAPITAL";"CAP DATA",#N/A,FALSE,"CAPITAL"}</definedName>
    <definedName name="ERRER" localSheetId="5" hidden="1">{"CAP VOL",#N/A,FALSE,"CAPITAL";"CAP VAR",#N/A,FALSE,"CAPITAL";"CAP FIJ",#N/A,FALSE,"CAPITAL";"CAP CONS",#N/A,FALSE,"CAPITAL";"CAP DATA",#N/A,FALSE,"CAPITAL"}</definedName>
    <definedName name="ERRER" localSheetId="2" hidden="1">{"CAP VOL",#N/A,FALSE,"CAPITAL";"CAP VAR",#N/A,FALSE,"CAPITAL";"CAP FIJ",#N/A,FALSE,"CAPITAL";"CAP CONS",#N/A,FALSE,"CAPITAL";"CAP DATA",#N/A,FALSE,"CAPITAL"}</definedName>
    <definedName name="ERRER" hidden="1">{"CAP VOL",#N/A,FALSE,"CAPITAL";"CAP VAR",#N/A,FALSE,"CAPITAL";"CAP FIJ",#N/A,FALSE,"CAPITAL";"CAP CONS",#N/A,FALSE,"CAPITAL";"CAP DATA",#N/A,FALSE,"CAPITAL"}</definedName>
    <definedName name="erro" localSheetId="6">[47]Industria!#REF!</definedName>
    <definedName name="erro">#REF!</definedName>
    <definedName name="erros" localSheetId="6">[90]RDT!$G$4:$G$30</definedName>
    <definedName name="erros">#REF!</definedName>
    <definedName name="ERRR" localSheetId="6">[226]Assumptions!$C$6</definedName>
    <definedName name="ERRR">#REF!</definedName>
    <definedName name="errrr" localSheetId="6" hidden="1">{"prem1",#N/A,FALSE,"Consolidado";"pl_us",#N/A,FALSE,"Consolidado";"pl_hl",#N/A,FALSE,"Consolidado";"bs",#N/A,FALSE,"Consolidado";"cf",#N/A,FALSE,"Consolidado"}</definedName>
    <definedName name="errrr" localSheetId="5" hidden="1">{"prem1",#N/A,FALSE,"Consolidado";"pl_us",#N/A,FALSE,"Consolidado";"pl_hl",#N/A,FALSE,"Consolidado";"bs",#N/A,FALSE,"Consolidado";"cf",#N/A,FALSE,"Consolidado"}</definedName>
    <definedName name="errrr" localSheetId="2" hidden="1">{"prem1",#N/A,FALSE,"Consolidado";"pl_us",#N/A,FALSE,"Consolidado";"pl_hl",#N/A,FALSE,"Consolidado";"bs",#N/A,FALSE,"Consolidado";"cf",#N/A,FALSE,"Consolidado"}</definedName>
    <definedName name="errrr" hidden="1">{"prem1",#N/A,FALSE,"Consolidado";"pl_us",#N/A,FALSE,"Consolidado";"pl_hl",#N/A,FALSE,"Consolidado";"bs",#N/A,FALSE,"Consolidado";"cf",#N/A,FALSE,"Consolidado"}</definedName>
    <definedName name="errrrr" localSheetId="6" hidden="1">{"Prenissas",#N/A,FALSE,"Consolidado (3)";"Lucros000",#N/A,FALSE,"Consolidado (3)";"LucrosHL",#N/A,FALSE,"Consolidado (3)";"Balanco",#N/A,FALSE,"Consolidado (3)";"FluxoC",#N/A,FALSE,"Consolidado (3)"}</definedName>
    <definedName name="errrrr" localSheetId="5" hidden="1">{"Prenissas",#N/A,FALSE,"Consolidado (3)";"Lucros000",#N/A,FALSE,"Consolidado (3)";"LucrosHL",#N/A,FALSE,"Consolidado (3)";"Balanco",#N/A,FALSE,"Consolidado (3)";"FluxoC",#N/A,FALSE,"Consolidado (3)"}</definedName>
    <definedName name="errrrr" localSheetId="2" hidden="1">{"Prenissas",#N/A,FALSE,"Consolidado (3)";"Lucros000",#N/A,FALSE,"Consolidado (3)";"LucrosHL",#N/A,FALSE,"Consolidado (3)";"Balanco",#N/A,FALSE,"Consolidado (3)";"FluxoC",#N/A,FALSE,"Consolidado (3)"}</definedName>
    <definedName name="errrrr" hidden="1">{"Prenissas",#N/A,FALSE,"Consolidado (3)";"Lucros000",#N/A,FALSE,"Consolidado (3)";"LucrosHL",#N/A,FALSE,"Consolidado (3)";"Balanco",#N/A,FALSE,"Consolidado (3)";"FluxoC",#N/A,FALSE,"Consolidado (3)"}</definedName>
    <definedName name="ert">#REF!</definedName>
    <definedName name="erttyy" localSheetId="6" hidden="1">{"det (May)",#N/A,FALSE,"June";"sum (MAY YTD)",#N/A,FALSE,"June YTD"}</definedName>
    <definedName name="erttyy" localSheetId="5" hidden="1">{"det (May)",#N/A,FALSE,"June";"sum (MAY YTD)",#N/A,FALSE,"June YTD"}</definedName>
    <definedName name="erttyy" localSheetId="2" hidden="1">{"det (May)",#N/A,FALSE,"June";"sum (MAY YTD)",#N/A,FALSE,"June YTD"}</definedName>
    <definedName name="erttyy" hidden="1">{"det (May)",#N/A,FALSE,"June";"sum (MAY YTD)",#N/A,FALSE,"June YTD"}</definedName>
    <definedName name="ertyfrgh" localSheetId="6" hidden="1">{"det (May)",#N/A,FALSE,"June";"sum (MAY YTD)",#N/A,FALSE,"June YTD"}</definedName>
    <definedName name="ertyfrgh" localSheetId="5" hidden="1">{"det (May)",#N/A,FALSE,"June";"sum (MAY YTD)",#N/A,FALSE,"June YTD"}</definedName>
    <definedName name="ertyfrgh" localSheetId="2" hidden="1">{"det (May)",#N/A,FALSE,"June";"sum (MAY YTD)",#N/A,FALSE,"June YTD"}</definedName>
    <definedName name="ertyfrgh" hidden="1">{"det (May)",#N/A,FALSE,"June";"sum (MAY YTD)",#N/A,FALSE,"June YTD"}</definedName>
    <definedName name="eryhrh" localSheetId="6" hidden="1">{"det (May)",#N/A,FALSE,"June";"sum (MAY YTD)",#N/A,FALSE,"June YTD"}</definedName>
    <definedName name="eryhrh" localSheetId="5" hidden="1">{"det (May)",#N/A,FALSE,"June";"sum (MAY YTD)",#N/A,FALSE,"June YTD"}</definedName>
    <definedName name="eryhrh" localSheetId="2" hidden="1">{"det (May)",#N/A,FALSE,"June";"sum (MAY YTD)",#N/A,FALSE,"June YTD"}</definedName>
    <definedName name="eryhrh" hidden="1">{"det (May)",#N/A,FALSE,"June";"sum (MAY YTD)",#N/A,FALSE,"June YTD"}</definedName>
    <definedName name="ES" localSheetId="6">[59]Volumes!$B$14:$CG$14</definedName>
    <definedName name="ES" localSheetId="5">[59]Volumes!$B$14:$CG$14</definedName>
    <definedName name="es" localSheetId="2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es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Esc" localSheetId="6">[94]Hoja3!$X$13</definedName>
    <definedName name="Esc">#REF!</definedName>
    <definedName name="ESCALA_EXTERNA">#REF!</definedName>
    <definedName name="EscolhaArea">#REF!</definedName>
    <definedName name="EscolhaUnidade">#REF!</definedName>
    <definedName name="ESCOLHE">#REF!</definedName>
    <definedName name="Escolhido">#REF!</definedName>
    <definedName name="esdr" localSheetId="6" hidden="1">{#N/A,#N/A,FALSE,"ROTINA";#N/A,#N/A,FALSE,"ITENS";#N/A,#N/A,FALSE,"ACOMP"}</definedName>
    <definedName name="esdr" localSheetId="5" hidden="1">{#N/A,#N/A,FALSE,"ROTINA";#N/A,#N/A,FALSE,"ITENS";#N/A,#N/A,FALSE,"ACOMP"}</definedName>
    <definedName name="esdr" localSheetId="2" hidden="1">{#N/A,#N/A,FALSE,"ROTINA";#N/A,#N/A,FALSE,"ITENS";#N/A,#N/A,FALSE,"ACOMP"}</definedName>
    <definedName name="esdr" hidden="1">{#N/A,#N/A,FALSE,"ROTINA";#N/A,#N/A,FALSE,"ITENS";#N/A,#N/A,FALSE,"ACOMP"}</definedName>
    <definedName name="ESP" localSheetId="6">#N/A</definedName>
    <definedName name="ESP" localSheetId="5">#N/A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cialidades" localSheetId="6">[59]SetUp!$B$34:$B$37</definedName>
    <definedName name="Especialidades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inha1">#REF!</definedName>
    <definedName name="EssfHasNonUnique">"FALSE"</definedName>
    <definedName name="est_final">#REF!</definedName>
    <definedName name="est_inicial">#REF!</definedName>
    <definedName name="Estab.Fat.">#REF!</definedName>
    <definedName name="estac_mix">#REF!</definedName>
    <definedName name="EstatísticaEscolhida">#REF!</definedName>
    <definedName name="Este" localSheetId="6">[149]MKT_Terr!#REF!</definedName>
    <definedName name="Este">#REF!</definedName>
    <definedName name="estoque">#REF!</definedName>
    <definedName name="Estoque_Estoque_Listar">#REF!</definedName>
    <definedName name="estoques">#REF!</definedName>
    <definedName name="Estrategia" localSheetId="6">[227]Lista!$B$3:$B$90</definedName>
    <definedName name="Estrategia">#REF!</definedName>
    <definedName name="Estufa1" localSheetId="6">[18]Parada!$B$17:$B$18</definedName>
    <definedName name="Estufa1">#REF!</definedName>
    <definedName name="et" localSheetId="2" hidden="1">{"RA_1",#N/A,FALSE,"RF Att";"RA_2",#N/A,FALSE,"RF Att";"RA_2.1",#N/A,FALSE,"RF Att"}</definedName>
    <definedName name="et" hidden="1">{"RA_1",#N/A,FALSE,"RF Att";"RA_2",#N/A,FALSE,"RF Att";"RA_2.1",#N/A,FALSE,"RF Att"}</definedName>
    <definedName name="etampa" localSheetId="6">[228]PROJECOES_LAT_LAN!$A$1:$N$19</definedName>
    <definedName name="etampa">#REF!</definedName>
    <definedName name="Etapa.do.Processo">#REF!</definedName>
    <definedName name="Etapas.Cerv" localSheetId="6">[155]Setup!$C$60:$C$63</definedName>
    <definedName name="Etapas.Cerv">#REF!</definedName>
    <definedName name="Etapas.Refri" localSheetId="6">[155]Setup!$C$66:$C$68</definedName>
    <definedName name="Etapas.Refri">#REF!</definedName>
    <definedName name="ETIQ">#REF!</definedName>
    <definedName name="Etiq_Encogible">#REF!</definedName>
    <definedName name="ETIQUET_EIN">#REF!</definedName>
    <definedName name="ETIQUETA_EIL">#REF!</definedName>
    <definedName name="ETIQUETA_EIN">#REF!</definedName>
    <definedName name="ETIQUETA_EMO">#REF!</definedName>
    <definedName name="etyjde" localSheetId="6" hidden="1">{"det (May)",#N/A,FALSE,"June";"sum (MAY YTD)",#N/A,FALSE,"June YTD"}</definedName>
    <definedName name="etyjde" localSheetId="5" hidden="1">{"det (May)",#N/A,FALSE,"June";"sum (MAY YTD)",#N/A,FALSE,"June YTD"}</definedName>
    <definedName name="etyjde" localSheetId="2" hidden="1">{"det (May)",#N/A,FALSE,"June";"sum (MAY YTD)",#N/A,FALSE,"June YTD"}</definedName>
    <definedName name="etyjde" hidden="1">{"det (May)",#N/A,FALSE,"June";"sum (MAY YTD)",#N/A,FALSE,"June YTD"}</definedName>
    <definedName name="eur" localSheetId="6">[210]SumVal!$V$5</definedName>
    <definedName name="eur">#REF!</definedName>
    <definedName name="Eur_Pr_Post_LBO" localSheetId="6">[51]ModAssump!$J$18</definedName>
    <definedName name="Eur_Pr_Post_LBO">#REF!</definedName>
    <definedName name="Eur_Pr_Pre_LBO" localSheetId="6">[51]ModAssump!$J$15</definedName>
    <definedName name="Eur_Pr_Pre_LBO">#REF!</definedName>
    <definedName name="EURCountry">#REF!</definedName>
    <definedName name="EURExercise">#REF!</definedName>
    <definedName name="EURO" localSheetId="5">#REF!</definedName>
    <definedName name="Euro">#REF!</definedName>
    <definedName name="EURO_USD_RATE">#REF!</definedName>
    <definedName name="Euro1">#REF!</definedName>
    <definedName name="Euro31399">#REF!</definedName>
    <definedName name="Euro98" localSheetId="6">[157]Sheet1!$D$60</definedName>
    <definedName name="Euro98">#REF!</definedName>
    <definedName name="euros">#REF!</definedName>
    <definedName name="EURPlant">#REF!</definedName>
    <definedName name="EURPlantNo">#REF!</definedName>
    <definedName name="ev">#REF!</definedName>
    <definedName name="EV__CVPARAMS__" hidden="1">"Consolidating!$B$17:$C$38;"</definedName>
    <definedName name="EV__EVCOM_OPTIONS__" hidden="1">8</definedName>
    <definedName name="EV__EXPOPTIONS__" hidden="1">0</definedName>
    <definedName name="EV__LASTREFTIME__" hidden="1">42101.3949189815</definedName>
    <definedName name="EV__LASTREFTIME___1" hidden="1">42222.3743402778</definedName>
    <definedName name="EV__LEVEL__" hidden="1">2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1000</definedName>
    <definedName name="EV__MEMORYCVW__" hidden="1">0</definedName>
    <definedName name="EV__MEMORYCVW__BOOK3" hidden="1">"FINANCE"</definedName>
    <definedName name="EV__MEMORYCVW__BOOK3_ACCOUNT" hidden="1">"Financials"</definedName>
    <definedName name="EV__MEMORYCVW__BOOK3_CATEGORY" hidden="1">"PERActual"</definedName>
    <definedName name="EV__MEMORYCVW__BOOK3_DATASRC" hidden="1">"TOTALADJ"</definedName>
    <definedName name="EV__MEMORYCVW__BOOK3_DEPARTMENT" hidden="1">"TotalDept"</definedName>
    <definedName name="EV__MEMORYCVW__BOOK3_ENTITY" hidden="1">"PPUS"</definedName>
    <definedName name="EV__MEMORYCVW__BOOK3_INTCO" hidden="1">"All_InterCo"</definedName>
    <definedName name="EV__MEMORYCVW__BOOK3_MEASURES" hidden="1">"Periodic"</definedName>
    <definedName name="EV__MEMORYCVW__BOOK3_MFGTYPE" hidden="1">"TotalMfgType"</definedName>
    <definedName name="EV__MEMORYCVW__BOOK3_MOVEMENT" hidden="1">"EB"</definedName>
    <definedName name="EV__MEMORYCVW__BOOK3_RPTCURRENCY" hidden="1">"LC"</definedName>
    <definedName name="EV__MEMORYCVW__BOOK3_SEGMENT" hidden="1">"TotalSegment"</definedName>
    <definedName name="EV__MEMORYCVW__BOOK3_TIME" hidden="1">"2009.JUL"</definedName>
    <definedName name="EV__USERCHANGEOPTIONS__" hidden="1">1</definedName>
    <definedName name="EV__WBEVMODE__" hidden="1">0</definedName>
    <definedName name="EV__WBREFOPTIONS__" hidden="1">134217732</definedName>
    <definedName name="EV__WBVERSION__" hidden="1">0</definedName>
    <definedName name="EV__WSINFO__" hidden="1">"manchester"</definedName>
    <definedName name="EV1Extra1">#REF!</definedName>
    <definedName name="EV1Extra2">#REF!</definedName>
    <definedName name="EV1Extra3">#REF!</definedName>
    <definedName name="EV1Extra4">#REF!</definedName>
    <definedName name="EV1Extra5">#REF!</definedName>
    <definedName name="EV1ExtraLTM">#REF!</definedName>
    <definedName name="EV1Other1">#REF!</definedName>
    <definedName name="EV1Other2">#REF!</definedName>
    <definedName name="EV1Other3">#REF!</definedName>
    <definedName name="EV1Other4">#REF!</definedName>
    <definedName name="EV1Other5">#REF!</definedName>
    <definedName name="EV1OtherLTM">#REF!</definedName>
    <definedName name="EV2Extra1">#REF!</definedName>
    <definedName name="EV2Extra2">#REF!</definedName>
    <definedName name="EV2Extra3">#REF!</definedName>
    <definedName name="EV2Extra4">#REF!</definedName>
    <definedName name="EV2Extra5">#REF!</definedName>
    <definedName name="EV2ExtraLTM">#REF!</definedName>
    <definedName name="EV2Other1">#REF!</definedName>
    <definedName name="EV2Other2">#REF!</definedName>
    <definedName name="EV2Other3">#REF!</definedName>
    <definedName name="EV2Other4">#REF!</definedName>
    <definedName name="EV2Other5">#REF!</definedName>
    <definedName name="EV2OtherLTM">#REF!</definedName>
    <definedName name="EV3Extra1">#REF!</definedName>
    <definedName name="EV3Extra2">#REF!</definedName>
    <definedName name="EV3Extra3">#REF!</definedName>
    <definedName name="EV3Extra4">#REF!</definedName>
    <definedName name="EV3Extra5">#REF!</definedName>
    <definedName name="EV3ExtraLTM">#REF!</definedName>
    <definedName name="EV3Other1">#REF!</definedName>
    <definedName name="EV3Other2">#REF!</definedName>
    <definedName name="EV3Other3">#REF!</definedName>
    <definedName name="EV3Other4">#REF!</definedName>
    <definedName name="EV3Other5">#REF!</definedName>
    <definedName name="EV3OtherLTM">#REF!</definedName>
    <definedName name="eva" localSheetId="6">[168]SMT1!#REF!</definedName>
    <definedName name="eva">#REF!</definedName>
    <definedName name="EVCashFlow1">#REF!</definedName>
    <definedName name="EVCashFlow2">#REF!</definedName>
    <definedName name="EVCashFlowLTM">#REF!</definedName>
    <definedName name="EVEBIT1">#REF!</definedName>
    <definedName name="EVEBIT2">#REF!</definedName>
    <definedName name="EVEBIT3">#REF!</definedName>
    <definedName name="EVEBIT4">#REF!</definedName>
    <definedName name="EVEBIT5">#REF!</definedName>
    <definedName name="EVEBITDA1">#REF!</definedName>
    <definedName name="EVEBITDA2">#REF!</definedName>
    <definedName name="EVEBITDA3">#REF!</definedName>
    <definedName name="EVEBITDA4">#REF!</definedName>
    <definedName name="EVEBITDA5">#REF!</definedName>
    <definedName name="EVEBITDAGrowth">#REF!</definedName>
    <definedName name="EVEBITDALTM">#REF!</definedName>
    <definedName name="EVEBITGrowth">#REF!</definedName>
    <definedName name="EVEBITLTM">#REF!</definedName>
    <definedName name="EVNetInc1">#REF!</definedName>
    <definedName name="EVNetInc2">#REF!</definedName>
    <definedName name="EVNetInc3">#REF!</definedName>
    <definedName name="EVNetInc4">#REF!</definedName>
    <definedName name="EVNetInc5">#REF!</definedName>
    <definedName name="EVNetIncGrowth">#REF!</definedName>
    <definedName name="EVNetIncLTM">#REF!</definedName>
    <definedName name="Evol_PN_Legal">#REF!</definedName>
    <definedName name="EVOLDREREAIS">#REF!</definedName>
    <definedName name="EVOLFCREAIS">#REF!</definedName>
    <definedName name="Evolución_PN">#REF!</definedName>
    <definedName name="EVOLUTION">#REF!</definedName>
    <definedName name="EVOther1Growth">#REF!</definedName>
    <definedName name="EVOther2Growth">#REF!</definedName>
    <definedName name="EVOther3Growth">#REF!</definedName>
    <definedName name="EVRevenues1">#REF!</definedName>
    <definedName name="EVRevenues2">#REF!</definedName>
    <definedName name="EVRevenues3">#REF!</definedName>
    <definedName name="EVRevenues4">#REF!</definedName>
    <definedName name="EVRevenues5">#REF!</definedName>
    <definedName name="EVRevenuesGrowth">#REF!</definedName>
    <definedName name="EVRevenuesLTM">#REF!</definedName>
    <definedName name="ew" localSheetId="6" hidden="1">{"CAP VOL",#N/A,FALSE,"CAPITAL";"CAP VAR",#N/A,FALSE,"CAPITAL";"CAP FIJ",#N/A,FALSE,"CAPITAL";"CAP CONS",#N/A,FALSE,"CAPITAL";"CAP DATA",#N/A,FALSE,"CAPITAL"}</definedName>
    <definedName name="ew" localSheetId="5" hidden="1">{"CAP VOL",#N/A,FALSE,"CAPITAL";"CAP VAR",#N/A,FALSE,"CAPITAL";"CAP FIJ",#N/A,FALSE,"CAPITAL";"CAP CONS",#N/A,FALSE,"CAPITAL";"CAP DATA",#N/A,FALSE,"CAPITAL"}</definedName>
    <definedName name="ew" localSheetId="2" hidden="1">{"CAP VOL",#N/A,FALSE,"CAPITAL";"CAP VAR",#N/A,FALSE,"CAPITAL";"CAP FIJ",#N/A,FALSE,"CAPITAL";"CAP CONS",#N/A,FALSE,"CAPITAL";"CAP DATA",#N/A,FALSE,"CAPITAL"}</definedName>
    <definedName name="ew" hidden="1">{"CAP VOL",#N/A,FALSE,"CAPITAL";"CAP VAR",#N/A,FALSE,"CAPITAL";"CAP FIJ",#N/A,FALSE,"CAPITAL";"CAP CONS",#N/A,FALSE,"CAPITAL";"CAP DATA",#N/A,FALSE,"CAPITAL"}</definedName>
    <definedName name="ewwe">#REF!</definedName>
    <definedName name="excash" localSheetId="6">[74]Assumptions!$J$19</definedName>
    <definedName name="excash">#REF!</definedName>
    <definedName name="excashdist" localSheetId="6">[74]Assumptions!$J$20</definedName>
    <definedName name="excashdist">#REF!</definedName>
    <definedName name="ExcessCash">#REF!</definedName>
    <definedName name="Exch" localSheetId="6">[44]Income2!#REF!</definedName>
    <definedName name="Exch">#REF!</definedName>
    <definedName name="exch96" localSheetId="6">[229]Assumptions!$F$4</definedName>
    <definedName name="exch96">#REF!</definedName>
    <definedName name="exch97" localSheetId="6">[229]Assumptions!$H$4</definedName>
    <definedName name="exch97">#REF!</definedName>
    <definedName name="Exchange_Rate____RR">#REF!</definedName>
    <definedName name="Exchange_Rates">#REF!</definedName>
    <definedName name="exchangerate" localSheetId="6">[64]Params!$G$24</definedName>
    <definedName name="exchangerate">#REF!</definedName>
    <definedName name="Executado" localSheetId="6">[230]Plan3!$A$1:$A$2</definedName>
    <definedName name="Executado">#REF!</definedName>
    <definedName name="Executive_Accommodatoin_and_Travel">#REF!</definedName>
    <definedName name="Executive_Accomodatoin_and_Travel">#REF!</definedName>
    <definedName name="Executive_travel_accommodation">#REF!</definedName>
    <definedName name="Exit">#REF!</definedName>
    <definedName name="Exit_multiple">#REF!</definedName>
    <definedName name="Exit_year">#REF!</definedName>
    <definedName name="ExitYear">#REF!</definedName>
    <definedName name="ExOptionPrice1">#REF!</definedName>
    <definedName name="ExOptionPrice2">#REF!</definedName>
    <definedName name="ExOptionPrice3">#REF!</definedName>
    <definedName name="ExOptionPriceA">#REF!</definedName>
    <definedName name="ExOptionPriceB">#REF!</definedName>
    <definedName name="ExOptionPriceC">#REF!</definedName>
    <definedName name="ExOptions1">#REF!</definedName>
    <definedName name="ExOptions2">#REF!</definedName>
    <definedName name="ExOptions3">#REF!</definedName>
    <definedName name="ExOptionsA">#REF!</definedName>
    <definedName name="ExOptionsB">#REF!</definedName>
    <definedName name="ExOptionsC">#REF!</definedName>
    <definedName name="EXP">#REF!</definedName>
    <definedName name="expansion" localSheetId="6">[27]DCF!$L$3</definedName>
    <definedName name="expansion">#REF!</definedName>
    <definedName name="Expense_Category">#REF!</definedName>
    <definedName name="explll" localSheetId="6">[231]!explll</definedName>
    <definedName name="explll">#REF!</definedName>
    <definedName name="EXPORTACION">#REF!</definedName>
    <definedName name="ExSumm">#REF!</definedName>
    <definedName name="EXT_DATE">#REF!</definedName>
    <definedName name="ExternalData117">#REF!</definedName>
    <definedName name="Extra1">#REF!</definedName>
    <definedName name="Extra2">#REF!</definedName>
    <definedName name="Extra3">#REF!</definedName>
    <definedName name="_xlnm.Extract" localSheetId="6">[232]Vermelha!#REF!</definedName>
    <definedName name="_xlnm.Extract" localSheetId="5">[232]Vermelha!#REF!</definedName>
    <definedName name="_xlnm.Extract">#REF!</definedName>
    <definedName name="EXTRACT_1">#REF!</definedName>
    <definedName name="EXTRACT_2">#REF!</definedName>
    <definedName name="EXTRACT_3">#REF!</definedName>
    <definedName name="EXTRACT_4">#REF!</definedName>
    <definedName name="EXTRACT_5">#REF!</definedName>
    <definedName name="EXTRAHRS">#REF!</definedName>
    <definedName name="eyig" localSheetId="6" hidden="1">{"det (May)",#N/A,FALSE,"June";"sum (MAY YTD)",#N/A,FALSE,"June YTD"}</definedName>
    <definedName name="eyig" localSheetId="5" hidden="1">{"det (May)",#N/A,FALSE,"June";"sum (MAY YTD)",#N/A,FALSE,"June YTD"}</definedName>
    <definedName name="eyig" localSheetId="2" hidden="1">{"det (May)",#N/A,FALSE,"June";"sum (MAY YTD)",#N/A,FALSE,"June YTD"}</definedName>
    <definedName name="eyig" hidden="1">{"det (May)",#N/A,FALSE,"June";"sum (MAY YTD)",#N/A,FALSE,"June YTD"}</definedName>
    <definedName name="ezerr" localSheetId="6" hidden="1">{"det (May)",#N/A,FALSE,"June";"sum (MAY YTD)",#N/A,FALSE,"June YTD"}</definedName>
    <definedName name="ezerr" localSheetId="5" hidden="1">{"det (May)",#N/A,FALSE,"June";"sum (MAY YTD)",#N/A,FALSE,"June YTD"}</definedName>
    <definedName name="ezerr" localSheetId="2" hidden="1">{"det (May)",#N/A,FALSE,"June";"sum (MAY YTD)",#N/A,FALSE,"June YTD"}</definedName>
    <definedName name="ezerr" hidden="1">{"det (May)",#N/A,FALSE,"June";"sum (MAY YTD)",#N/A,FALSE,"June YTD"}</definedName>
    <definedName name="ezfzefa" localSheetId="6" hidden="1">{"det (May)",#N/A,FALSE,"June";"sum (MAY YTD)",#N/A,FALSE,"June YTD"}</definedName>
    <definedName name="ezfzefa" localSheetId="5" hidden="1">{"det (May)",#N/A,FALSE,"June";"sum (MAY YTD)",#N/A,FALSE,"June YTD"}</definedName>
    <definedName name="ezfzefa" localSheetId="2" hidden="1">{"det (May)",#N/A,FALSE,"June";"sum (MAY YTD)",#N/A,FALSE,"June YTD"}</definedName>
    <definedName name="ezfzefa" hidden="1">{"det (May)",#N/A,FALSE,"June";"sum (MAY YTD)",#N/A,FALSE,"June YTD"}</definedName>
    <definedName name="f" localSheetId="6">[66]Tuc!$J$7</definedName>
    <definedName name="f" localSheetId="5">[66]Tuc!$J$7</definedName>
    <definedName name="f">#REF!</definedName>
    <definedName name="F_Dist" localSheetId="6">'[50]F-Dist'!$A$51:$O$90</definedName>
    <definedName name="F_Dist">#REF!</definedName>
    <definedName name="f_E3FS" localSheetId="6">[18]Dados!$L$20</definedName>
    <definedName name="f_E3FS">#REF!</definedName>
    <definedName name="f_E3IC" localSheetId="6">[18]Dados!$L$18</definedName>
    <definedName name="f_E3IC">#REF!</definedName>
    <definedName name="f_EPS1">#REF!</definedName>
    <definedName name="f_EPS2">#REF!</definedName>
    <definedName name="f_EPS3">#REF!</definedName>
    <definedName name="f_EPSDate">#REF!</definedName>
    <definedName name="f_HighDate">#REF!</definedName>
    <definedName name="f_HighPrice">#REF!</definedName>
    <definedName name="f_LongTermEPSGrowth">#REF!</definedName>
    <definedName name="f_LowDate">#REF!</definedName>
    <definedName name="f_LowPrice">#REF!</definedName>
    <definedName name="f_pesoB" localSheetId="6">[18]Dados!$L$16</definedName>
    <definedName name="f_pesoB">#REF!</definedName>
    <definedName name="F_Prev" localSheetId="6">'[50]F-Prev'!$A$51:$O$90</definedName>
    <definedName name="F_Prev">#REF!</definedName>
    <definedName name="f_Price">#REF!</definedName>
    <definedName name="f_PriceDate">#REF!</definedName>
    <definedName name="F_Real" localSheetId="6">[134]DIST!$F$3:$F$7000</definedName>
    <definedName name="F_Real">#REF!</definedName>
    <definedName name="f_StockExch">#REF!</definedName>
    <definedName name="fab_del" localSheetId="6">[18]Dados!$AN$1:$AO$1302</definedName>
    <definedName name="fab_del">#REF!</definedName>
    <definedName name="Fab_Inic1" localSheetId="6">[18]Estat!$C$10</definedName>
    <definedName name="Fab_Inic1">#REF!</definedName>
    <definedName name="Fab_Inic2" localSheetId="6">[18]Estat!$C$11</definedName>
    <definedName name="Fab_Inic2">#REF!</definedName>
    <definedName name="Fab_inic3" localSheetId="6">[18]Estat!$C$12</definedName>
    <definedName name="Fab_inic3">#REF!</definedName>
    <definedName name="fab1_0" localSheetId="6">[18]Base_Inef!$R$2</definedName>
    <definedName name="fab1_0">#REF!</definedName>
    <definedName name="FabApt1" localSheetId="6">[18]Base_Apt1A!$A$2:$A$1248</definedName>
    <definedName name="FabApt1">#REF!</definedName>
    <definedName name="Fabrica">#REF!</definedName>
    <definedName name="Fábrica">#REF!</definedName>
    <definedName name="Fábricas" localSheetId="6">[183]Fab!$H$10:$H$19</definedName>
    <definedName name="Fábricas">#REF!</definedName>
    <definedName name="fábricas_e_grupos">#REF!</definedName>
    <definedName name="Fábricas2">#REF!</definedName>
    <definedName name="Fábricas3">#REF!</definedName>
    <definedName name="Fábricass" localSheetId="6">[183]Fab!$H$10:$H$34</definedName>
    <definedName name="Fábricass">#REF!</definedName>
    <definedName name="FAC">#REF!</definedName>
    <definedName name="Facão" localSheetId="6" hidden="1">{"'171'!$A$1:$Z$50"}</definedName>
    <definedName name="Facão" localSheetId="5" hidden="1">{"'171'!$A$1:$Z$50"}</definedName>
    <definedName name="Facão" localSheetId="2" hidden="1">{"'171'!$A$1:$Z$50"}</definedName>
    <definedName name="Facão" hidden="1">{"'171'!$A$1:$Z$50"}</definedName>
    <definedName name="FACTOR">#REF!</definedName>
    <definedName name="Factoring">#REF!</definedName>
    <definedName name="Fair_Value" localSheetId="6">[233]TLXN!$M$82</definedName>
    <definedName name="Fair_Value">#REF!</definedName>
    <definedName name="fam_me9798">#REF!</definedName>
    <definedName name="fam_me979899">#REF!</definedName>
    <definedName name="fam_mi9798">#REF!</definedName>
    <definedName name="fam_mi979899">#REF!</definedName>
    <definedName name="fame_mb">#REF!</definedName>
    <definedName name="fame_t">#REF!</definedName>
    <definedName name="fame95">#REF!</definedName>
    <definedName name="fame96">#REF!</definedName>
    <definedName name="FAME97">#REF!</definedName>
    <definedName name="fami_mb">#REF!</definedName>
    <definedName name="fami_t">#REF!</definedName>
    <definedName name="fami95">#REF!</definedName>
    <definedName name="fami96">#REF!</definedName>
    <definedName name="FAMI97">#REF!</definedName>
    <definedName name="Familia" localSheetId="6">[205]Sheet1!$A$4:$A$26</definedName>
    <definedName name="Familia">#REF!</definedName>
    <definedName name="Família" localSheetId="6">[73]Validation!$C$2:$C$15</definedName>
    <definedName name="Família">#REF!</definedName>
    <definedName name="Farol">#REF!</definedName>
    <definedName name="FASB_Legal">#REF!</definedName>
    <definedName name="FASB52">#REF!</definedName>
    <definedName name="fat" localSheetId="6">[234]Cases!#REF!</definedName>
    <definedName name="fat">#REF!</definedName>
    <definedName name="Fator" localSheetId="6">[235]Parametros!$B$8</definedName>
    <definedName name="Fator" localSheetId="5">[235]Parametros!$B$8</definedName>
    <definedName name="FATOR">#REF!</definedName>
    <definedName name="FATURAMENTO">#REF!</definedName>
    <definedName name="FazFiltro" localSheetId="6">[236]!FazFiltro</definedName>
    <definedName name="FazFiltro">#REF!</definedName>
    <definedName name="fbac0015_0801">#REF!</definedName>
    <definedName name="FBAC0015_1000">#REF!</definedName>
    <definedName name="fc">#REF!</definedName>
    <definedName name="FC_Jun_EUR">#REF!</definedName>
    <definedName name="FC_Jun_SGD">#REF!</definedName>
    <definedName name="FC_Jun_USD">#REF!</definedName>
    <definedName name="FCD_DATA" localSheetId="6">[237]FCD!$E$2</definedName>
    <definedName name="FCD_DATA">#REF!</definedName>
    <definedName name="FCDEC_CAD">#REF!</definedName>
    <definedName name="FCDEC_EUR">#REF!</definedName>
    <definedName name="FCDEC_SGD">#REF!</definedName>
    <definedName name="FCDEC_USD">#REF!</definedName>
    <definedName name="FCDECAVG_CAD">#REF!</definedName>
    <definedName name="FCDECAVG_EUR">#REF!</definedName>
    <definedName name="FCDECAVG_SGD">#REF!</definedName>
    <definedName name="FCDECAVG_USD">#REF!</definedName>
    <definedName name="FCF_Base">#REF!</definedName>
    <definedName name="FCF_format" localSheetId="6">[238]DCF!$B$8:$G$30,[238]DCF!$H$8:$S$8</definedName>
    <definedName name="FCF_format">#REF!,#REF!</definedName>
    <definedName name="fcf_perp">#REF!</definedName>
    <definedName name="FCJUN_CAD">#REF!</definedName>
    <definedName name="FCJUN_EUR">#REF!</definedName>
    <definedName name="FCJUN_SGD">#REF!</definedName>
    <definedName name="FCJUN_USD">#REF!</definedName>
    <definedName name="FCJUNAVG_CAD">#REF!</definedName>
    <definedName name="FCJUNAVG_EUR">#REF!</definedName>
    <definedName name="FCJUNAVG_SGD">#REF!</definedName>
    <definedName name="FCJUNAVG_USD">#REF!</definedName>
    <definedName name="FCMTH_CAD">#REF!</definedName>
    <definedName name="FCMTH_EUR">#REF!</definedName>
    <definedName name="FCMTH_SGD">#REF!</definedName>
    <definedName name="FCMTH_USD">#REF!</definedName>
    <definedName name="Fcst" localSheetId="2" hidden="1">{"RA_1",#N/A,FALSE,"RF Att";"RA_2",#N/A,FALSE,"RF Att";"RA_2.1",#N/A,FALSE,"RF Att"}</definedName>
    <definedName name="Fcst" hidden="1">{"RA_1",#N/A,FALSE,"RF Att";"RA_2",#N/A,FALSE,"RF Att";"RA_2.1",#N/A,FALSE,"RF Att"}</definedName>
    <definedName name="Fcst03" localSheetId="2" hidden="1">{"'CONSOLIDADO'!$B$10:$R$57"}</definedName>
    <definedName name="Fcst03" hidden="1">{"'CONSOLIDADO'!$B$10:$R$57"}</definedName>
    <definedName name="FctFY">#REF!</definedName>
    <definedName name="FctHY">#REF!</definedName>
    <definedName name="fcvxc" localSheetId="6" hidden="1">{#N/A,#N/A,FALSE,"Hoja1";#N/A,#N/A,FALSE,"Hoja2"}</definedName>
    <definedName name="fcvxc" localSheetId="5" hidden="1">{#N/A,#N/A,FALSE,"Hoja1";#N/A,#N/A,FALSE,"Hoja2"}</definedName>
    <definedName name="fcvxc" localSheetId="2" hidden="1">{#N/A,#N/A,FALSE,"Hoja1";#N/A,#N/A,FALSE,"Hoja2"}</definedName>
    <definedName name="fcvxc" hidden="1">{#N/A,#N/A,FALSE,"Hoja1";#N/A,#N/A,FALSE,"Hoja2"}</definedName>
    <definedName name="fd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fd" hidden="1">{#N/A,#N/A,FALSE,"PRECIO FULL";#N/A,#N/A,FALSE,"LARA";#N/A,#N/A,FALSE,"CARACAS";#N/A,#N/A,FALSE,"DISBRACENTRO";#N/A,#N/A,FALSE,"ANDES";#N/A,#N/A,FALSE,"MAR CARIBE";#N/A,#N/A,FALSE,"RIO BEER";#N/A,#N/A,FALSE,"DISBRAH"}</definedName>
    <definedName name="fdad">#REF!</definedName>
    <definedName name="fdafafa" localSheetId="6" hidden="1">{"'171'!$A$1:$Z$50"}</definedName>
    <definedName name="fdafafa" localSheetId="5" hidden="1">{"'171'!$A$1:$Z$50"}</definedName>
    <definedName name="fdafafa" localSheetId="2" hidden="1">{"'171'!$A$1:$Z$50"}</definedName>
    <definedName name="fdafafa" hidden="1">{"'171'!$A$1:$Z$50"}</definedName>
    <definedName name="fdd">#REF!</definedName>
    <definedName name="fddddddddddddddddddddd" localSheetId="6" hidden="1">{"det (May)",#N/A,FALSE,"June";"sum (MAY YTD)",#N/A,FALSE,"June YTD"}</definedName>
    <definedName name="fddddddddddddddddddddd" localSheetId="5" hidden="1">{"det (May)",#N/A,FALSE,"June";"sum (MAY YTD)",#N/A,FALSE,"June YTD"}</definedName>
    <definedName name="fddddddddddddddddddddd" localSheetId="2" hidden="1">{"det (May)",#N/A,FALSE,"June";"sum (MAY YTD)",#N/A,FALSE,"June YTD"}</definedName>
    <definedName name="fddddddddddddddddddddd" hidden="1">{"det (May)",#N/A,FALSE,"June";"sum (MAY YTD)",#N/A,FALSE,"June YTD"}</definedName>
    <definedName name="fddfd">#REF!</definedName>
    <definedName name="fddfr" localSheetId="6" hidden="1">{"Prenissas",#N/A,FALSE,"Consolidado (3)";"Lucros000",#N/A,FALSE,"Consolidado (3)";"LucrosHL",#N/A,FALSE,"Consolidado (3)";"Balanco",#N/A,FALSE,"Consolidado (3)";"FluxoC",#N/A,FALSE,"Consolidado (3)"}</definedName>
    <definedName name="fddfr" localSheetId="5" hidden="1">{"Prenissas",#N/A,FALSE,"Consolidado (3)";"Lucros000",#N/A,FALSE,"Consolidado (3)";"LucrosHL",#N/A,FALSE,"Consolidado (3)";"Balanco",#N/A,FALSE,"Consolidado (3)";"FluxoC",#N/A,FALSE,"Consolidado (3)"}</definedName>
    <definedName name="fddfr" localSheetId="2" hidden="1">{"Prenissas",#N/A,FALSE,"Consolidado (3)";"Lucros000",#N/A,FALSE,"Consolidado (3)";"LucrosHL",#N/A,FALSE,"Consolidado (3)";"Balanco",#N/A,FALSE,"Consolidado (3)";"FluxoC",#N/A,FALSE,"Consolidado (3)"}</definedName>
    <definedName name="fddfr" hidden="1">{"Prenissas",#N/A,FALSE,"Consolidado (3)";"Lucros000",#N/A,FALSE,"Consolidado (3)";"LucrosHL",#N/A,FALSE,"Consolidado (3)";"Balanco",#N/A,FALSE,"Consolidado (3)";"FluxoC",#N/A,FALSE,"Consolidado (3)"}</definedName>
    <definedName name="fdf">#REF!</definedName>
    <definedName name="fdfd" localSheetId="6" hidden="1">{#N/A,#N/A,FALSE,"RELATÓRIO";#N/A,#N/A,FALSE,"RELATÓRIO"}</definedName>
    <definedName name="fdfd" localSheetId="5" hidden="1">{#N/A,#N/A,FALSE,"RELATÓRIO";#N/A,#N/A,FALSE,"RELATÓRIO"}</definedName>
    <definedName name="fdfd" localSheetId="2" hidden="1">{#N/A,#N/A,FALSE,"RELATÓRIO";#N/A,#N/A,FALSE,"RELATÓRIO"}</definedName>
    <definedName name="fdfd" hidden="1">{#N/A,#N/A,FALSE,"RELATÓRIO";#N/A,#N/A,FALSE,"RELATÓRIO"}</definedName>
    <definedName name="fdfdfd" localSheetId="6" hidden="1">{#N/A,#N/A,FALSE,"RELATÓRIO";#N/A,#N/A,FALSE,"RELATÓRIO"}</definedName>
    <definedName name="fdfdfd" localSheetId="5" hidden="1">{#N/A,#N/A,FALSE,"RELATÓRIO";#N/A,#N/A,FALSE,"RELATÓRIO"}</definedName>
    <definedName name="fdfdfd" localSheetId="2" hidden="1">{#N/A,#N/A,FALSE,"RELATÓRIO";#N/A,#N/A,FALSE,"RELATÓRIO"}</definedName>
    <definedName name="fdfdfd" hidden="1">{#N/A,#N/A,FALSE,"RELATÓRIO";#N/A,#N/A,FALSE,"RELATÓRIO"}</definedName>
    <definedName name="fdfdsdfsdfsd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fdfdsdfsdfsd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fdfdsdfsdfsd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fdfdsdfsdfsd" hidden="1">{#N/A,#N/A,FALSE,"PRECIO FULL";#N/A,#N/A,FALSE,"LARA";#N/A,#N/A,FALSE,"CARACAS";#N/A,#N/A,FALSE,"DISBRACENTRO";#N/A,#N/A,FALSE,"ANDES";#N/A,#N/A,FALSE,"MAR CARIBE";#N/A,#N/A,FALSE,"RIO BEER";#N/A,#N/A,FALSE,"DISBRAH"}</definedName>
    <definedName name="fdfghs" localSheetId="6" hidden="1">{"det (May)",#N/A,FALSE,"June";"sum (MAY YTD)",#N/A,FALSE,"June YTD"}</definedName>
    <definedName name="fdfghs" localSheetId="5" hidden="1">{"det (May)",#N/A,FALSE,"June";"sum (MAY YTD)",#N/A,FALSE,"June YTD"}</definedName>
    <definedName name="fdfghs" localSheetId="2" hidden="1">{"det (May)",#N/A,FALSE,"June";"sum (MAY YTD)",#N/A,FALSE,"June YTD"}</definedName>
    <definedName name="fdfghs" hidden="1">{"det (May)",#N/A,FALSE,"June";"sum (MAY YTD)",#N/A,FALSE,"June YTD"}</definedName>
    <definedName name="fdg" localSheetId="6" hidden="1">{#N/A,#N/A,FALSE,"FIN AÑO"}</definedName>
    <definedName name="fdg" localSheetId="5" hidden="1">{#N/A,#N/A,FALSE,"FIN AÑO"}</definedName>
    <definedName name="fdg" localSheetId="2" hidden="1">{#N/A,#N/A,FALSE,"FIN AÑO"}</definedName>
    <definedName name="fdg" hidden="1">{#N/A,#N/A,FALSE,"FIN AÑO"}</definedName>
    <definedName name="fdgdfg" localSheetId="6" hidden="1">{"RESUMEN",#N/A,FALSE,"RESUMEN";"RESUMEN_MARG",#N/A,FALSE,"RESUMEN"}</definedName>
    <definedName name="fdgdfg" localSheetId="5" hidden="1">{"RESUMEN",#N/A,FALSE,"RESUMEN";"RESUMEN_MARG",#N/A,FALSE,"RESUMEN"}</definedName>
    <definedName name="fdgdfg" localSheetId="2" hidden="1">{"RESUMEN",#N/A,FALSE,"RESUMEN";"RESUMEN_MARG",#N/A,FALSE,"RESUMEN"}</definedName>
    <definedName name="fdgdfg" hidden="1">{"RESUMEN",#N/A,FALSE,"RESUMEN";"RESUMEN_MARG",#N/A,FALSE,"RESUMEN"}</definedName>
    <definedName name="fdghdgjghj" localSheetId="6" hidden="1">{"det (May)",#N/A,FALSE,"June";"sum (MAY YTD)",#N/A,FALSE,"June YTD"}</definedName>
    <definedName name="fdghdgjghj" localSheetId="5" hidden="1">{"det (May)",#N/A,FALSE,"June";"sum (MAY YTD)",#N/A,FALSE,"June YTD"}</definedName>
    <definedName name="fdghdgjghj" localSheetId="2" hidden="1">{"det (May)",#N/A,FALSE,"June";"sum (MAY YTD)",#N/A,FALSE,"June YTD"}</definedName>
    <definedName name="fdghdgjghj" hidden="1">{"det (May)",#N/A,FALSE,"June";"sum (MAY YTD)",#N/A,FALSE,"June YTD"}</definedName>
    <definedName name="fdhdfh" localSheetId="6" hidden="1">{"det (May)",#N/A,FALSE,"June";"sum (MAY YTD)",#N/A,FALSE,"June YTD"}</definedName>
    <definedName name="fdhdfh" localSheetId="5" hidden="1">{"det (May)",#N/A,FALSE,"June";"sum (MAY YTD)",#N/A,FALSE,"June YTD"}</definedName>
    <definedName name="fdhdfh" localSheetId="2" hidden="1">{"det (May)",#N/A,FALSE,"June";"sum (MAY YTD)",#N/A,FALSE,"June YTD"}</definedName>
    <definedName name="fdhdfh" hidden="1">{"det (May)",#N/A,FALSE,"June";"sum (MAY YTD)",#N/A,FALSE,"June YTD"}</definedName>
    <definedName name="fdhf" localSheetId="6" hidden="1">{"det (May)",#N/A,FALSE,"June";"sum (MAY YTD)",#N/A,FALSE,"June YTD"}</definedName>
    <definedName name="fdhf" localSheetId="5" hidden="1">{"det (May)",#N/A,FALSE,"June";"sum (MAY YTD)",#N/A,FALSE,"June YTD"}</definedName>
    <definedName name="fdhf" localSheetId="2" hidden="1">{"det (May)",#N/A,FALSE,"June";"sum (MAY YTD)",#N/A,FALSE,"June YTD"}</definedName>
    <definedName name="fdhf" hidden="1">{"det (May)",#N/A,FALSE,"June";"sum (MAY YTD)",#N/A,FALSE,"June YTD"}</definedName>
    <definedName name="fdqf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dqfg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dqfg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dqf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dsdfs" localSheetId="6" hidden="1">{"prem1",#N/A,FALSE,"Consolidado";"pl_us",#N/A,FALSE,"Consolidado";"pl_hl",#N/A,FALSE,"Consolidado";"bs",#N/A,FALSE,"Consolidado";"cf",#N/A,FALSE,"Consolidado"}</definedName>
    <definedName name="fdsdfs" localSheetId="5" hidden="1">{"prem1",#N/A,FALSE,"Consolidado";"pl_us",#N/A,FALSE,"Consolidado";"pl_hl",#N/A,FALSE,"Consolidado";"bs",#N/A,FALSE,"Consolidado";"cf",#N/A,FALSE,"Consolidado"}</definedName>
    <definedName name="fdsdfs" localSheetId="2" hidden="1">{"prem1",#N/A,FALSE,"Consolidado";"pl_us",#N/A,FALSE,"Consolidado";"pl_hl",#N/A,FALSE,"Consolidado";"bs",#N/A,FALSE,"Consolidado";"cf",#N/A,FALSE,"Consolidado"}</definedName>
    <definedName name="fdsdfs" hidden="1">{"prem1",#N/A,FALSE,"Consolidado";"pl_us",#N/A,FALSE,"Consolidado";"pl_hl",#N/A,FALSE,"Consolidado";"bs",#N/A,FALSE,"Consolidado";"cf",#N/A,FALSE,"Consolidado"}</definedName>
    <definedName name="fdsfsdf" localSheetId="6" hidden="1">{#N/A,#N/A,FALSE,"Hoja1";#N/A,#N/A,FALSE,"Hoja2"}</definedName>
    <definedName name="fdsfsdf" localSheetId="5" hidden="1">{#N/A,#N/A,FALSE,"Hoja1";#N/A,#N/A,FALSE,"Hoja2"}</definedName>
    <definedName name="fdsfsdf" localSheetId="2" hidden="1">{#N/A,#N/A,FALSE,"Hoja1";#N/A,#N/A,FALSE,"Hoja2"}</definedName>
    <definedName name="fdsfsdf" hidden="1">{#N/A,#N/A,FALSE,"Hoja1";#N/A,#N/A,FALSE,"Hoja2"}</definedName>
    <definedName name="fdsfsew" localSheetId="6" hidden="1">{#N/A,#N/A,FALSE,"Hoja1";#N/A,#N/A,FALSE,"Hoja2"}</definedName>
    <definedName name="fdsfsew" localSheetId="5" hidden="1">{#N/A,#N/A,FALSE,"Hoja1";#N/A,#N/A,FALSE,"Hoja2"}</definedName>
    <definedName name="fdsfsew" localSheetId="2" hidden="1">{#N/A,#N/A,FALSE,"Hoja1";#N/A,#N/A,FALSE,"Hoja2"}</definedName>
    <definedName name="fdsfsew" hidden="1">{#N/A,#N/A,FALSE,"Hoja1";#N/A,#N/A,FALSE,"Hoja2"}</definedName>
    <definedName name="fdsg">#REF!</definedName>
    <definedName name="FDShares">#REF!</definedName>
    <definedName name="FDSO" localSheetId="6">'[239]Sum. DCF'!$V$14</definedName>
    <definedName name="FDSO">#REF!</definedName>
    <definedName name="fdssdfsdf" localSheetId="6" hidden="1">{"miles",#N/A,FALSE,"LUCROS E PERDAS (US$ 000)";"hl",#N/A,FALSE,"LUCROS E PERDAS (US$ 000)"}</definedName>
    <definedName name="fdssdfsdf" localSheetId="5" hidden="1">{"miles",#N/A,FALSE,"LUCROS E PERDAS (US$ 000)";"hl",#N/A,FALSE,"LUCROS E PERDAS (US$ 000)"}</definedName>
    <definedName name="fdssdfsdf" localSheetId="2" hidden="1">{"miles",#N/A,FALSE,"LUCROS E PERDAS (US$ 000)";"hl",#N/A,FALSE,"LUCROS E PERDAS (US$ 000)"}</definedName>
    <definedName name="fdssdfsdf" hidden="1">{"miles",#N/A,FALSE,"LUCROS E PERDAS (US$ 000)";"hl",#N/A,FALSE,"LUCROS E PERDAS (US$ 000)"}</definedName>
    <definedName name="fe" localSheetId="6" hidden="1">{#N/A,#N/A,FALSE,"RGD$";#N/A,#N/A,FALSE,"BG$";#N/A,#N/A,FALSE,"FC$"}</definedName>
    <definedName name="fe" localSheetId="5" hidden="1">{#N/A,#N/A,FALSE,"RGD$";#N/A,#N/A,FALSE,"BG$";#N/A,#N/A,FALSE,"FC$"}</definedName>
    <definedName name="fe" localSheetId="2" hidden="1">{#N/A,#N/A,FALSE,"RGD$";#N/A,#N/A,FALSE,"BG$";#N/A,#N/A,FALSE,"FC$"}</definedName>
    <definedName name="fe" hidden="1">{#N/A,#N/A,FALSE,"RGD$";#N/A,#N/A,FALSE,"BG$";#N/A,#N/A,FALSE,"FC$"}</definedName>
    <definedName name="Fe2RepEdoRes">#REF!</definedName>
    <definedName name="Feb">#REF!</definedName>
    <definedName name="Febrero" localSheetId="6">'[55]Resumen Costo'!$B$5:$C$5</definedName>
    <definedName name="Febrero">#REF!</definedName>
    <definedName name="FebreroM" localSheetId="6">'[55]Resumen Costo'!$B$10:$C$10</definedName>
    <definedName name="FebreroM">#REF!</definedName>
    <definedName name="FebreroMM" localSheetId="6">'[55]Resumen Costo'!$B$9:$C$9</definedName>
    <definedName name="FebreroMM">#REF!</definedName>
    <definedName name="FebreroR" localSheetId="6">'[55]Resumen Costo'!$B$4:$C$4</definedName>
    <definedName name="FebreroR">#REF!</definedName>
    <definedName name="FECHA" localSheetId="6">#N/A</definedName>
    <definedName name="FECHA" localSheetId="5">#N/A</definedName>
    <definedName name="fecha">#REF!</definedName>
    <definedName name="Fees">#REF!</definedName>
    <definedName name="fefwseql" localSheetId="2" hidden="1">{"MA_1",#N/A,FALSE,"Mgt Att";"MA_2",#N/A,FALSE,"Mgt Att"}</definedName>
    <definedName name="fefwseql" hidden="1">{"MA_1",#N/A,FALSE,"Mgt Att";"MA_2",#N/A,FALSE,"Mgt Att"}</definedName>
    <definedName name="FEPS1">#REF!</definedName>
    <definedName name="FEPS2">#REF!</definedName>
    <definedName name="FEPS3">#REF!</definedName>
    <definedName name="Fer" localSheetId="6">[147]Feriados!$B$3:$B$100</definedName>
    <definedName name="Fer">#REF!</definedName>
    <definedName name="ferafa" localSheetId="6" hidden="1">{"det (May)",#N/A,FALSE,"June";"sum (MAY YTD)",#N/A,FALSE,"June YTD"}</definedName>
    <definedName name="ferafa" localSheetId="5" hidden="1">{"det (May)",#N/A,FALSE,"June";"sum (MAY YTD)",#N/A,FALSE,"June YTD"}</definedName>
    <definedName name="ferafa" localSheetId="2" hidden="1">{"det (May)",#N/A,FALSE,"June";"sum (MAY YTD)",#N/A,FALSE,"June YTD"}</definedName>
    <definedName name="ferafa" hidden="1">{"det (May)",#N/A,FALSE,"June";"sum (MAY YTD)",#N/A,FALSE,"June YTD"}</definedName>
    <definedName name="FeRepAct">#REF!</definedName>
    <definedName name="FeRepEdoRes">#REF!</definedName>
    <definedName name="FeRepPas">#REF!</definedName>
    <definedName name="FeRepRaz">#REF!</definedName>
    <definedName name="ferfrfr" localSheetId="6" hidden="1">{"det (May)",#N/A,FALSE,"June";"sum (MAY YTD)",#N/A,FALSE,"June YTD"}</definedName>
    <definedName name="ferfrfr" localSheetId="5" hidden="1">{"det (May)",#N/A,FALSE,"June";"sum (MAY YTD)",#N/A,FALSE,"June YTD"}</definedName>
    <definedName name="ferfrfr" localSheetId="2" hidden="1">{"det (May)",#N/A,FALSE,"June";"sum (MAY YTD)",#N/A,FALSE,"June YTD"}</definedName>
    <definedName name="ferfrfr" hidden="1">{"det (May)",#N/A,FALSE,"June";"sum (MAY YTD)",#N/A,FALSE,"June YTD"}</definedName>
    <definedName name="feriados" localSheetId="6">[240]Feriados!$A$2:$A$88</definedName>
    <definedName name="feriados">#REF!</definedName>
    <definedName name="fÉRIAS" localSheetId="6" hidden="1">{#N/A,#N/A,FALSE,"지침";#N/A,#N/A,FALSE,"환경분석";#N/A,#N/A,FALSE,"Sheet16"}</definedName>
    <definedName name="fÉRIAS" localSheetId="5" hidden="1">{#N/A,#N/A,FALSE,"지침";#N/A,#N/A,FALSE,"환경분석";#N/A,#N/A,FALSE,"Sheet16"}</definedName>
    <definedName name="fÉRIAS" localSheetId="2" hidden="1">{#N/A,#N/A,FALSE,"지침";#N/A,#N/A,FALSE,"환경분석";#N/A,#N/A,FALSE,"Sheet16"}</definedName>
    <definedName name="fÉRIAS" hidden="1">{#N/A,#N/A,FALSE,"지침";#N/A,#N/A,FALSE,"환경분석";#N/A,#N/A,FALSE,"Sheet16"}</definedName>
    <definedName name="fErro" localSheetId="6">[103]PM!$L$4</definedName>
    <definedName name="fErro">#REF!</definedName>
    <definedName name="Fevereiro">#REF!</definedName>
    <definedName name="ff" localSheetId="6" hidden="1">{"det (May)",#N/A,FALSE,"June";"sum (MAY YTD)",#N/A,FALSE,"June YTD"}</definedName>
    <definedName name="ff" localSheetId="5" hidden="1">{"det (May)",#N/A,FALSE,"June";"sum (MAY YTD)",#N/A,FALSE,"June YTD"}</definedName>
    <definedName name="FF">#REF!</definedName>
    <definedName name="ffdgwe" localSheetId="6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5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2" hidden="1">{"Real",#N/A,FALSE,"CONSOLIDADO";"Real",#N/A,FALSE,"OCCIDENTE";"Real",#N/A,FALSE,"LARA";"Real",#N/A,FALSE,"CENTRO";"Real",#N/A,FALSE,"METROPOLITANA";"Real",#N/A,FALSE,"ORIENTE";"Real",#N/A,FALSE,"Pto.libre"}</definedName>
    <definedName name="ffdgwe" hidden="1">{"Real",#N/A,FALSE,"CONSOLIDADO";"Real",#N/A,FALSE,"OCCIDENTE";"Real",#N/A,FALSE,"LARA";"Real",#N/A,FALSE,"CENTRO";"Real",#N/A,FALSE,"METROPOLITANA";"Real",#N/A,FALSE,"ORIENTE";"Real",#N/A,FALSE,"Pto.libre"}</definedName>
    <definedName name="fff" localSheetId="6">[241]Front!$F$26</definedName>
    <definedName name="fff" localSheetId="5">[241]Front!$F$26</definedName>
    <definedName name="fff" hidden="1">#REF!</definedName>
    <definedName name="fffffffffff" localSheetId="6" hidden="1">{"'tasa de salida'!$A$1:$G$48"}</definedName>
    <definedName name="fffffffffff" localSheetId="5" hidden="1">{"'tasa de salida'!$A$1:$G$48"}</definedName>
    <definedName name="fffffffffff" localSheetId="2" hidden="1">{"'tasa de salida'!$A$1:$G$48"}</definedName>
    <definedName name="fffffffffff" hidden="1">{"'tasa de salida'!$A$1:$G$48"}</definedName>
    <definedName name="fffffffffffffffd" localSheetId="6" hidden="1">{"det (May)",#N/A,FALSE,"June";"sum (MAY YTD)",#N/A,FALSE,"June YTD"}</definedName>
    <definedName name="fffffffffffffffd" localSheetId="5" hidden="1">{"det (May)",#N/A,FALSE,"June";"sum (MAY YTD)",#N/A,FALSE,"June YTD"}</definedName>
    <definedName name="fffffffffffffffd" localSheetId="2" hidden="1">{"det (May)",#N/A,FALSE,"June";"sum (MAY YTD)",#N/A,FALSE,"June YTD"}</definedName>
    <definedName name="fffffffffffffffd" hidden="1">{"det (May)",#N/A,FALSE,"June";"sum (MAY YTD)",#N/A,FALSE,"June YTD"}</definedName>
    <definedName name="FFR">#REF!</definedName>
    <definedName name="ffvb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fvb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fvb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fvb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FY1Date">#REF!</definedName>
    <definedName name="fg" localSheetId="6" hidden="1">{#N/A,#N/A,FALSE,"Aging Summary";#N/A,#N/A,FALSE,"Ratio Analysis";#N/A,#N/A,FALSE,"Test 120 Day Accts";#N/A,#N/A,FALSE,"Tickmarks"}</definedName>
    <definedName name="fg" localSheetId="5" hidden="1">{#N/A,#N/A,FALSE,"Aging Summary";#N/A,#N/A,FALSE,"Ratio Analysis";#N/A,#N/A,FALSE,"Test 120 Day Accts";#N/A,#N/A,FALSE,"Tickmarks"}</definedName>
    <definedName name="fg" localSheetId="2" hidden="1">{#N/A,#N/A,FALSE,"Aging Summary";#N/A,#N/A,FALSE,"Ratio Analysis";#N/A,#N/A,FALSE,"Test 120 Day Accts";#N/A,#N/A,FALSE,"Tickmarks"}</definedName>
    <definedName name="fg" hidden="1">{#N/A,#N/A,FALSE,"Aging Summary";#N/A,#N/A,FALSE,"Ratio Analysis";#N/A,#N/A,FALSE,"Test 120 Day Accts";#N/A,#N/A,FALSE,"Tickmarks"}</definedName>
    <definedName name="fggggggggggggggg" localSheetId="6" hidden="1">{"det (May)",#N/A,FALSE,"June";"sum (MAY YTD)",#N/A,FALSE,"June YTD"}</definedName>
    <definedName name="fggggggggggggggg" localSheetId="5" hidden="1">{"det (May)",#N/A,FALSE,"June";"sum (MAY YTD)",#N/A,FALSE,"June YTD"}</definedName>
    <definedName name="fggggggggggggggg" localSheetId="2" hidden="1">{"det (May)",#N/A,FALSE,"June";"sum (MAY YTD)",#N/A,FALSE,"June YTD"}</definedName>
    <definedName name="fggggggggggggggg" hidden="1">{"det (May)",#N/A,FALSE,"June";"sum (MAY YTD)",#N/A,FALSE,"June YTD"}</definedName>
    <definedName name="fg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h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h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hfghf" localSheetId="6" hidden="1">{"prem1",#N/A,FALSE,"Consolidado";"pl_us",#N/A,FALSE,"Consolidado";"pl_hl",#N/A,FALSE,"Consolidado";"bs",#N/A,FALSE,"Consolidado";"cf",#N/A,FALSE,"Consolidado"}</definedName>
    <definedName name="fghfghf" localSheetId="5" hidden="1">{"prem1",#N/A,FALSE,"Consolidado";"pl_us",#N/A,FALSE,"Consolidado";"pl_hl",#N/A,FALSE,"Consolidado";"bs",#N/A,FALSE,"Consolidado";"cf",#N/A,FALSE,"Consolidado"}</definedName>
    <definedName name="fghfghf" localSheetId="2" hidden="1">{"prem1",#N/A,FALSE,"Consolidado";"pl_us",#N/A,FALSE,"Consolidado";"pl_hl",#N/A,FALSE,"Consolidado";"bs",#N/A,FALSE,"Consolidado";"cf",#N/A,FALSE,"Consolidado"}</definedName>
    <definedName name="fghfghf" hidden="1">{"prem1",#N/A,FALSE,"Consolidado";"pl_us",#N/A,FALSE,"Consolidado";"pl_hl",#N/A,FALSE,"Consolidado";"bs",#N/A,FALSE,"Consolidado";"cf",#N/A,FALSE,"Consolidado"}</definedName>
    <definedName name="fghfhdfhgf" localSheetId="6" hidden="1">{"det (May)",#N/A,FALSE,"June";"sum (MAY YTD)",#N/A,FALSE,"June YTD"}</definedName>
    <definedName name="fghfhdfhgf" localSheetId="5" hidden="1">{"det (May)",#N/A,FALSE,"June";"sum (MAY YTD)",#N/A,FALSE,"June YTD"}</definedName>
    <definedName name="fghfhdfhgf" localSheetId="2" hidden="1">{"det (May)",#N/A,FALSE,"June";"sum (MAY YTD)",#N/A,FALSE,"June YTD"}</definedName>
    <definedName name="fghfhdfhgf" hidden="1">{"det (May)",#N/A,FALSE,"June";"sum (MAY YTD)",#N/A,FALSE,"June YTD"}</definedName>
    <definedName name="fgjhcv" localSheetId="6" hidden="1">{"det (May)",#N/A,FALSE,"June";"sum (MAY YTD)",#N/A,FALSE,"June YTD"}</definedName>
    <definedName name="fgjhcv" localSheetId="5" hidden="1">{"det (May)",#N/A,FALSE,"June";"sum (MAY YTD)",#N/A,FALSE,"June YTD"}</definedName>
    <definedName name="fgjhcv" localSheetId="2" hidden="1">{"det (May)",#N/A,FALSE,"June";"sum (MAY YTD)",#N/A,FALSE,"June YTD"}</definedName>
    <definedName name="fgjhcv" hidden="1">{"det (May)",#N/A,FALSE,"June";"sum (MAY YTD)",#N/A,FALSE,"June YTD"}</definedName>
    <definedName name="fgtdfde" localSheetId="6" hidden="1">{"det (May)",#N/A,FALSE,"June";"sum (MAY YTD)",#N/A,FALSE,"June YTD"}</definedName>
    <definedName name="fgtdfde" localSheetId="5" hidden="1">{"det (May)",#N/A,FALSE,"June";"sum (MAY YTD)",#N/A,FALSE,"June YTD"}</definedName>
    <definedName name="fgtdfde" localSheetId="2" hidden="1">{"det (May)",#N/A,FALSE,"June";"sum (MAY YTD)",#N/A,FALSE,"June YTD"}</definedName>
    <definedName name="fgtdfde" hidden="1">{"det (May)",#N/A,FALSE,"June";"sum (MAY YTD)",#N/A,FALSE,"June YTD"}</definedName>
    <definedName name="FHE" localSheetId="6">[158]CAD!$C:$C</definedName>
    <definedName name="FHE">#REF!</definedName>
    <definedName name="FHighDate">#REF!</definedName>
    <definedName name="FHighPrice">#REF!</definedName>
    <definedName name="FHYrs">#REF!</definedName>
    <definedName name="Fig" localSheetId="6" hidden="1">{"det (May)",#N/A,FALSE,"June";"sum (MAY YTD)",#N/A,FALSE,"June YTD"}</definedName>
    <definedName name="Fig" localSheetId="5" hidden="1">{"det (May)",#N/A,FALSE,"June";"sum (MAY YTD)",#N/A,FALSE,"June YTD"}</definedName>
    <definedName name="Fig" localSheetId="2" hidden="1">{"det (May)",#N/A,FALSE,"June";"sum (MAY YTD)",#N/A,FALSE,"June YTD"}</definedName>
    <definedName name="Fig" hidden="1">{"det (May)",#N/A,FALSE,"June";"sum (MAY YTD)",#N/A,FALSE,"June YTD"}</definedName>
    <definedName name="fijef" localSheetId="2" hidden="1">{"'Comp. Gram. 2 x 1,5 Multi'!$F$5:$G$13","'Comp. Gram. 2 x 1,5 Multi'!$B$5:$C$13"}</definedName>
    <definedName name="fijef" hidden="1">{"'Comp. Gram. 2 x 1,5 Multi'!$F$5:$G$13","'Comp. Gram. 2 x 1,5 Multi'!$B$5:$C$13"}</definedName>
    <definedName name="FIL">#REF!</definedName>
    <definedName name="File" localSheetId="6">[138]Critérios!$C$23</definedName>
    <definedName name="File">#REF!</definedName>
    <definedName name="File_Name" localSheetId="6">OFFSET('[231]Boca de Jacaré Scenario 1'!START,0,0,1,1)</definedName>
    <definedName name="File_Name">OFFSET(#REF!,0,0,1,1)</definedName>
    <definedName name="File1" localSheetId="6">[138]Critérios!$C$24</definedName>
    <definedName name="File1">#REF!</definedName>
    <definedName name="filter" localSheetId="6">[22]Settings!$B$14:$H$25</definedName>
    <definedName name="filter">#REF!</definedName>
    <definedName name="Filtra_mensal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6">[242]análise!#REF!</definedName>
    <definedName name="filtro">#REF!</definedName>
    <definedName name="Fim" localSheetId="6">[243]Plan1!$G$1:$G$7</definedName>
    <definedName name="Fim">#REF!</definedName>
    <definedName name="FIN_ANO">#REF!</definedName>
    <definedName name="FIN_MES">#REF!</definedName>
    <definedName name="FINAL">#REF!</definedName>
    <definedName name="final_year" localSheetId="6">'[57]Input Sheet'!$C$8</definedName>
    <definedName name="final_year">#REF!</definedName>
    <definedName name="financials" localSheetId="6">[74]Financials!$B$1:$Q$46,[74]Financials!$B$51:$Q$73,[74]Financials!$B$75:$Q$114,[74]Financials!#REF!</definedName>
    <definedName name="financials">#REF!,#REF!,#REF!,#REF!</definedName>
    <definedName name="finano" localSheetId="6">[244]ASS4!$B$49:$N$93</definedName>
    <definedName name="finano">#REF!</definedName>
    <definedName name="fINDLAY">#N/A</definedName>
    <definedName name="FINE2">#REF!</definedName>
    <definedName name="finmes">#REF!</definedName>
    <definedName name="FINUS2">#REF!</definedName>
    <definedName name="FirmValue" localSheetId="6">'[245]Phone Systems'!$AB$12:$AB$14</definedName>
    <definedName name="FirmValue">#REF!</definedName>
    <definedName name="FIRST">#REF!</definedName>
    <definedName name="first_year" localSheetId="6">'[57]Input Sheet'!$C$7</definedName>
    <definedName name="first_year">#REF!</definedName>
    <definedName name="first_yr" localSheetId="6">'[57]Input Sheet'!$G$8</definedName>
    <definedName name="first_yr">#REF!</definedName>
    <definedName name="FIRSTHALF">#REF!</definedName>
    <definedName name="FIRSTQTR">#REF!</definedName>
    <definedName name="FIRSTQTRPY">#REF!</definedName>
    <definedName name="firstRow">#REF!</definedName>
    <definedName name="FirstTick">#REF!</definedName>
    <definedName name="FirstYearPayment">#REF!</definedName>
    <definedName name="FiscYr">#REF!</definedName>
    <definedName name="FISICA">#REF!</definedName>
    <definedName name="Five_assumps">#REF!,#REF!</definedName>
    <definedName name="fixed">#REF!</definedName>
    <definedName name="fkjhgdfgs" localSheetId="6" hidden="1">{"det (May)",#N/A,FALSE,"June";"sum (MAY YTD)",#N/A,FALSE,"June YTD"}</definedName>
    <definedName name="fkjhgdfgs" localSheetId="5" hidden="1">{"det (May)",#N/A,FALSE,"June";"sum (MAY YTD)",#N/A,FALSE,"June YTD"}</definedName>
    <definedName name="fkjhgdfgs" localSheetId="2" hidden="1">{"det (May)",#N/A,FALSE,"June";"sum (MAY YTD)",#N/A,FALSE,"June YTD"}</definedName>
    <definedName name="fkjhgdfgs" hidden="1">{"det (May)",#N/A,FALSE,"June";"sum (MAY YTD)",#N/A,FALSE,"June YTD"}</definedName>
    <definedName name="FL8_">#REF!</definedName>
    <definedName name="Flash">#REF!</definedName>
    <definedName name="Flat" localSheetId="6">'[246]#REF'!#REF!</definedName>
    <definedName name="Flat">#REF!</definedName>
    <definedName name="FLAVOUR" localSheetId="6">[123]validation!$C$2:$C$88</definedName>
    <definedName name="FLAVOUR">#REF!</definedName>
    <definedName name="flete">#REF!</definedName>
    <definedName name="FLETES">#N/A</definedName>
    <definedName name="FLEX">#REF!</definedName>
    <definedName name="FlexTotal">#REF!</definedName>
    <definedName name="Floripa" localSheetId="6">[7]POA!#REF!</definedName>
    <definedName name="Floripa">#REF!</definedName>
    <definedName name="Floripa1" localSheetId="6">[7]POA!#REF!</definedName>
    <definedName name="Floripa1">#REF!</definedName>
    <definedName name="FloripaAcumulado" localSheetId="6">[7]POA!#REF!</definedName>
    <definedName name="FloripaAcumulado">#REF!</definedName>
    <definedName name="FloripaAcumulado1" localSheetId="6">[7]POA!#REF!</definedName>
    <definedName name="FloripaAcumulado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wDate">#REF!</definedName>
    <definedName name="FLowPrice">#REF!</definedName>
    <definedName name="FLTGrowth">#REF!</definedName>
    <definedName name="FLUJO">#REF!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luxo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luxo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lux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n">#REF!</definedName>
    <definedName name="f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b">#REF!</definedName>
    <definedName name="fob_lata_lanesa">#REF!</definedName>
    <definedName name="fob_lata_latasa">#REF!</definedName>
    <definedName name="fob_latatampa_latasa">#REF!</definedName>
    <definedName name="fob_tampa_latasa">#REF!</definedName>
    <definedName name="fo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d_Monthly_Spending">#REF!</definedName>
    <definedName name="foot">#REF!</definedName>
    <definedName name="Football_Field" localSheetId="6">'[107]Football field'!$A$1</definedName>
    <definedName name="Football_Field">#REF!</definedName>
    <definedName name="Footnote">#REF!</definedName>
    <definedName name="Footnote1">#REF!</definedName>
    <definedName name="Footnote2">#REF!</definedName>
    <definedName name="Footnote3">#REF!</definedName>
    <definedName name="Footnote4">#REF!</definedName>
    <definedName name="FootnoteAnchor">#REF!</definedName>
    <definedName name="footnoteheader" localSheetId="6">[247]COMPS!#REF!</definedName>
    <definedName name="footnoteheader">#REF!</definedName>
    <definedName name="footnoteheader_2" localSheetId="6">[248]COMPS!#REF!</definedName>
    <definedName name="footnoteheader_2">#REF!</definedName>
    <definedName name="FootnoteRange">#REF!</definedName>
    <definedName name="FOOTNOTES">#REF!</definedName>
    <definedName name="FootnoteStart">#REF!</definedName>
    <definedName name="for">#REF!</definedName>
    <definedName name="forecast" localSheetId="6">[66]Constantes!$B$20</definedName>
    <definedName name="forecast">#REF!</definedName>
    <definedName name="forex" localSheetId="6">[249]Assumps!$M$5</definedName>
    <definedName name="forex">#REF!</definedName>
    <definedName name="Forex96" localSheetId="6">[58]Options!$C$38</definedName>
    <definedName name="Forex96">#REF!</definedName>
    <definedName name="Forex97" localSheetId="6">[58]Options!$C$37</definedName>
    <definedName name="Forex97">#REF!</definedName>
    <definedName name="form">#REF!</definedName>
    <definedName name="Form_17">#REF!</definedName>
    <definedName name="Form_18">#REF!</definedName>
    <definedName name="FORM_3_1" localSheetId="6">[250]CPA!#REF!</definedName>
    <definedName name="FORM_3_1">#REF!</definedName>
    <definedName name="FORM1">#REF!</definedName>
    <definedName name="FORMA">#REF!</definedName>
    <definedName name="formato" localSheetId="6">[83]Proced.!$E$55</definedName>
    <definedName name="formato">#REF!</definedName>
    <definedName name="FORMQKR">#REF!</definedName>
    <definedName name="FORMQKR1">#REF!</definedName>
    <definedName name="Fórmula">#REF!</definedName>
    <definedName name="fornecedor" localSheetId="6">[90]RDT!$B$9</definedName>
    <definedName name="fornecedor">#REF!</definedName>
    <definedName name="FORR" localSheetId="6">[251]__FDSCACHE__:WPO!$B$3</definedName>
    <definedName name="FORR">#REF!</definedName>
    <definedName name="Fortaleza" localSheetId="6">[7]POA!#REF!</definedName>
    <definedName name="Fortaleza">#REF!</definedName>
    <definedName name="Fortaleza1" localSheetId="6">[7]POA!#REF!</definedName>
    <definedName name="Fortaleza1">#REF!</definedName>
    <definedName name="FortalezaAcumulado" localSheetId="6">[7]POA!#REF!</definedName>
    <definedName name="FortalezaAcumulado">#REF!</definedName>
    <definedName name="FortalezaAcumulado1" localSheetId="6">[7]POA!#REF!</definedName>
    <definedName name="FortalezaAcumulado1">#REF!</definedName>
    <definedName name="Forward1">#REF!</definedName>
    <definedName name="Forward2">#REF!</definedName>
    <definedName name="Forward3">#REF!</definedName>
    <definedName name="Forward4">#REF!</definedName>
    <definedName name="Forward5">#REF!</definedName>
    <definedName name="FPrice">#REF!</definedName>
    <definedName name="FPriceDate">#REF!</definedName>
    <definedName name="fqsdhb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qsdhb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qsdhb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qsdhb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">#REF!</definedName>
    <definedName name="Fr_Label">#REF!</definedName>
    <definedName name="Fr_Vol_Actual_Month">#REF!</definedName>
    <definedName name="Fr_Vol_Actual_YTD">#REF!</definedName>
    <definedName name="Fr_Vol_Budget_Fullyear">#REF!</definedName>
    <definedName name="Fr_Vol_Budget_Month">#REF!</definedName>
    <definedName name="Fr_Vol_Budget_YTD">#REF!</definedName>
    <definedName name="Fr_Vol_LE_Fullyear">#REF!</definedName>
    <definedName name="Fr_Vol_LE_Month">#REF!</definedName>
    <definedName name="Fr_Vol_LE_YTD">#REF!</definedName>
    <definedName name="Fr_Vol_LY_Fullyear">#REF!</definedName>
    <definedName name="Fr_Vol_LY_Month">#REF!</definedName>
    <definedName name="Fr_Vol_LY_YTD">#REF!</definedName>
    <definedName name="Fra_Table" localSheetId="6">[252]FRA!$T$5:$AM$26</definedName>
    <definedName name="Fra_Table">#REF!</definedName>
    <definedName name="Fra_table1" localSheetId="6">[252]FRA!$S$5:$AM$27</definedName>
    <definedName name="Fra_table1">#REF!</definedName>
    <definedName name="FRA1_table" localSheetId="6">[252]COUPOM!$AA$4:$AB$2000</definedName>
    <definedName name="FRA1_table">#REF!</definedName>
    <definedName name="Franchises">#REF!</definedName>
    <definedName name="Fre">#REF!</definedName>
    <definedName name="fred">#REF!</definedName>
    <definedName name="Free" localSheetId="6">'[202]Boca de Jacaré Scenario 2'!Free</definedName>
    <definedName name="Free">#REF!</definedName>
    <definedName name="FREQ" localSheetId="6">[87]Income_Statement!$E$7</definedName>
    <definedName name="FREQ" localSheetId="5">[87]Income_Statement!$E$7</definedName>
    <definedName name="FREQ">#REF!</definedName>
    <definedName name="FreqPer">#REF!</definedName>
    <definedName name="Frequency" localSheetId="5">#REF!</definedName>
    <definedName name="Frequency">#REF!</definedName>
    <definedName name="FreqYTD">#REF!</definedName>
    <definedName name="fres">#REF!</definedName>
    <definedName name="fresa">#REF!</definedName>
    <definedName name="Fret">#REF!</definedName>
    <definedName name="Frete">#REF!</definedName>
    <definedName name="Fretes">#REF!</definedName>
    <definedName name="frfrfr" localSheetId="6" hidden="1">{"det (May)",#N/A,FALSE,"June";"sum (MAY YTD)",#N/A,FALSE,"June YTD"}</definedName>
    <definedName name="frfrfr" localSheetId="5" hidden="1">{"det (May)",#N/A,FALSE,"June";"sum (MAY YTD)",#N/A,FALSE,"June YTD"}</definedName>
    <definedName name="frfrfr" localSheetId="2" hidden="1">{"det (May)",#N/A,FALSE,"June";"sum (MAY YTD)",#N/A,FALSE,"June YTD"}</definedName>
    <definedName name="frfrfr" hidden="1">{"det (May)",#N/A,FALSE,"June";"sum (MAY YTD)",#N/A,FALSE,"June YTD"}</definedName>
    <definedName name="frfz" localSheetId="6" hidden="1">{"det (May)",#N/A,FALSE,"June";"sum (MAY YTD)",#N/A,FALSE,"June YTD"}</definedName>
    <definedName name="frfz" localSheetId="5" hidden="1">{"det (May)",#N/A,FALSE,"June";"sum (MAY YTD)",#N/A,FALSE,"June YTD"}</definedName>
    <definedName name="frfz" localSheetId="2" hidden="1">{"det (May)",#N/A,FALSE,"June";"sum (MAY YTD)",#N/A,FALSE,"June YTD"}</definedName>
    <definedName name="frfz" hidden="1">{"det (May)",#N/A,FALSE,"June";"sum (MAY YTD)",#N/A,FALSE,"June YTD"}</definedName>
    <definedName name="FROTA_PROG" localSheetId="6">[253]MODELO!$N1,[253]MODELO!#REF!,[253]MODELO!#REF!,[253]MODELO!#REF!,[253]MODELO!#REF!,[253]MODELO!#REF!,[253]MODELO!#REF!</definedName>
    <definedName name="FROTA_PROG">#REF!,#REF!,#REF!,#REF!,#REF!,#REF!,#REF!</definedName>
    <definedName name="FROTA_REAL" localSheetId="6">[253]MODELO!$O1,[253]MODELO!#REF!,[253]MODELO!#REF!,[253]MODELO!#REF!,[253]MODELO!#REF!,[253]MODELO!#REF!,[253]MODELO!#REF!</definedName>
    <definedName name="FROTA_REAL">#REF!,#REF!,#REF!,#REF!,#REF!,#REF!,#REF!</definedName>
    <definedName name="FRP" localSheetId="6">'[254]600ML'!#REF!</definedName>
    <definedName name="FRP">#REF!</definedName>
    <definedName name="frrfr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rfr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rfr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rfr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rgd" localSheetId="6" hidden="1">{"det (May)",#N/A,FALSE,"June";"sum (MAY YTD)",#N/A,FALSE,"June YTD"}</definedName>
    <definedName name="frrgd" localSheetId="5" hidden="1">{"det (May)",#N/A,FALSE,"June";"sum (MAY YTD)",#N/A,FALSE,"June YTD"}</definedName>
    <definedName name="frrgd" localSheetId="2" hidden="1">{"det (May)",#N/A,FALSE,"June";"sum (MAY YTD)",#N/A,FALSE,"June YTD"}</definedName>
    <definedName name="frrgd" hidden="1">{"det (May)",#N/A,FALSE,"June";"sum (MAY YTD)",#N/A,FALSE,"June YTD"}</definedName>
    <definedName name="fs">#REF!</definedName>
    <definedName name="fscr" localSheetId="6">'[98]Target Finsum'!#REF!</definedName>
    <definedName name="fscr">#REF!</definedName>
    <definedName name="fsd" localSheetId="6" hidden="1">{#N/A,#N/A,FALSE,"Hoja1";#N/A,#N/A,FALSE,"Hoja2"}</definedName>
    <definedName name="fsd" localSheetId="5" hidden="1">{#N/A,#N/A,FALSE,"Hoja1";#N/A,#N/A,FALSE,"Hoja2"}</definedName>
    <definedName name="fsd" localSheetId="2" hidden="1">{#N/A,#N/A,FALSE,"Hoja1";#N/A,#N/A,FALSE,"Hoja2"}</definedName>
    <definedName name="fsd" hidden="1">{#N/A,#N/A,FALSE,"Hoja1";#N/A,#N/A,FALSE,"Hoja2"}</definedName>
    <definedName name="fsdffrf" localSheetId="6" hidden="1">{"det (May)",#N/A,FALSE,"June";"sum (MAY YTD)",#N/A,FALSE,"June YTD"}</definedName>
    <definedName name="fsdffrf" localSheetId="5" hidden="1">{"det (May)",#N/A,FALSE,"June";"sum (MAY YTD)",#N/A,FALSE,"June YTD"}</definedName>
    <definedName name="fsdffrf" localSheetId="2" hidden="1">{"det (May)",#N/A,FALSE,"June";"sum (MAY YTD)",#N/A,FALSE,"June YTD"}</definedName>
    <definedName name="fsdffrf" hidden="1">{"det (May)",#N/A,FALSE,"June";"sum (MAY YTD)",#N/A,FALSE,"June YTD"}</definedName>
    <definedName name="fsdfsa" localSheetId="6">'[202]Boca de Jacaré Scenario 2'!fsdfsa</definedName>
    <definedName name="fsdfsa">#REF!</definedName>
    <definedName name="fsdfsd" localSheetId="6" hidden="1">{#N/A,#N/A,FALSE,"Hoja1";#N/A,#N/A,FALSE,"Hoja2"}</definedName>
    <definedName name="fsdfsd" localSheetId="5" hidden="1">{#N/A,#N/A,FALSE,"Hoja1";#N/A,#N/A,FALSE,"Hoja2"}</definedName>
    <definedName name="fsdfsd" localSheetId="2" hidden="1">{#N/A,#N/A,FALSE,"Hoja1";#N/A,#N/A,FALSE,"Hoja2"}</definedName>
    <definedName name="fsdfsd" hidden="1">{#N/A,#N/A,FALSE,"Hoja1";#N/A,#N/A,FALSE,"Hoja2"}</definedName>
    <definedName name="fseewrewczxczx" localSheetId="6" hidden="1">{"prem1",#N/A,FALSE,"Consolidado";"pl_us",#N/A,FALSE,"Consolidado";"pl_hl",#N/A,FALSE,"Consolidado";"bs",#N/A,FALSE,"Consolidado";"cf",#N/A,FALSE,"Consolidado"}</definedName>
    <definedName name="fseewrewczxczx" localSheetId="5" hidden="1">{"prem1",#N/A,FALSE,"Consolidado";"pl_us",#N/A,FALSE,"Consolidado";"pl_hl",#N/A,FALSE,"Consolidado";"bs",#N/A,FALSE,"Consolidado";"cf",#N/A,FALSE,"Consolidado"}</definedName>
    <definedName name="fseewrewczxczx" localSheetId="2" hidden="1">{"prem1",#N/A,FALSE,"Consolidado";"pl_us",#N/A,FALSE,"Consolidado";"pl_hl",#N/A,FALSE,"Consolidado";"bs",#N/A,FALSE,"Consolidado";"cf",#N/A,FALSE,"Consolidado"}</definedName>
    <definedName name="fseewrewczxczx" hidden="1">{"prem1",#N/A,FALSE,"Consolidado";"pl_us",#N/A,FALSE,"Consolidado";"pl_hl",#N/A,FALSE,"Consolidado";"bs",#N/A,FALSE,"Consolidado";"cf",#N/A,FALSE,"Consolidado"}</definedName>
    <definedName name="fsfddfss" localSheetId="6" hidden="1">{"RESUMEN",#N/A,FALSE,"RESUMEN";"RESUMEN_MARG",#N/A,FALSE,"RESUMEN"}</definedName>
    <definedName name="fsfddfss" localSheetId="5" hidden="1">{"RESUMEN",#N/A,FALSE,"RESUMEN";"RESUMEN_MARG",#N/A,FALSE,"RESUMEN"}</definedName>
    <definedName name="fsfddfss" localSheetId="2" hidden="1">{"RESUMEN",#N/A,FALSE,"RESUMEN";"RESUMEN_MARG",#N/A,FALSE,"RESUMEN"}</definedName>
    <definedName name="fsfddfss" hidden="1">{"RESUMEN",#N/A,FALSE,"RESUMEN";"RESUMEN_MARG",#N/A,FALSE,"RESUMEN"}</definedName>
    <definedName name="FStockExch">#REF!</definedName>
    <definedName name="FullyDilutedShares">#REF!</definedName>
    <definedName name="FULLYEAR">#REF!</definedName>
    <definedName name="FullYear_LY">#REF!</definedName>
    <definedName name="FUNC_AREA">#REF!</definedName>
    <definedName name="Function" localSheetId="6">'[255]Salary Costs drivers'!#REF!</definedName>
    <definedName name="Function">#REF!</definedName>
    <definedName name="funding">#REF!</definedName>
    <definedName name="funding2">#REF!</definedName>
    <definedName name="FUNDO">#REF!</definedName>
    <definedName name="Fungicide" localSheetId="6">[5]Fungicide!#REF!</definedName>
    <definedName name="Fungicide">#REF!</definedName>
    <definedName name="FurnaceTable" localSheetId="6">[121]Support!$B$21:$IV$26</definedName>
    <definedName name="FurnaceTable">#REF!</definedName>
    <definedName name="Furniture">#REF!</definedName>
    <definedName name="Future_dates" localSheetId="6">[205]Sheet1!$B$4:$B$39</definedName>
    <definedName name="Future_dates">#REF!</definedName>
    <definedName name="Futuros_Carteira" localSheetId="6">[138]Futuros!$J$1:$J$65536</definedName>
    <definedName name="Futuros_Carteira">#REF!</definedName>
    <definedName name="Futuros_Código" localSheetId="6">[138]Futuros!$I$1:$I$65536</definedName>
    <definedName name="Futuros_Código">#REF!</definedName>
    <definedName name="Futuros_Contratos" localSheetId="6">[138]Futuros!$L$1:$L$65536</definedName>
    <definedName name="Futuros_Contratos">#REF!</definedName>
    <definedName name="Futuros_Instrumento" localSheetId="6">[138]Futuros!$K$1:$K$65536</definedName>
    <definedName name="Futuros_Instrumento">#REF!</definedName>
    <definedName name="Futuros_Vencto" localSheetId="6">[138]Futuros!$M$1:$M$65536</definedName>
    <definedName name="Futuros_Vencto">#REF!</definedName>
    <definedName name="fx" localSheetId="5">#REF!</definedName>
    <definedName name="fx">#REF!</definedName>
    <definedName name="fx_rate" localSheetId="5">#REF!</definedName>
    <definedName name="FX_Rate">#REF!</definedName>
    <definedName name="fxa">#REF!</definedName>
    <definedName name="fxb">#REF!</definedName>
    <definedName name="fxc">#REF!</definedName>
    <definedName name="fxgp" localSheetId="6">[256]accretion_dilution!$C$14</definedName>
    <definedName name="fxgp">#REF!</definedName>
    <definedName name="fxrate">#REF!</definedName>
    <definedName name="FXRATES">#REF!</definedName>
    <definedName name="fxx">#REF!</definedName>
    <definedName name="FY">#REF!</definedName>
    <definedName name="FY_REF" localSheetId="6">[257]Call!$C$1</definedName>
    <definedName name="FY_REF">#REF!</definedName>
    <definedName name="FY12New" localSheetId="2" hidden="1">{#N/A,#N/A,FALSE,"Descontos";#N/A,#N/A,FALSE,"Descontos"}</definedName>
    <definedName name="FY12New" hidden="1">{#N/A,#N/A,FALSE,"Descontos";#N/A,#N/A,FALSE,"Descontos"}</definedName>
    <definedName name="FY1EBIT" localSheetId="6">'[245]Phone Systems'!$CH$12:$CH$14</definedName>
    <definedName name="FY1EBIT">#REF!</definedName>
    <definedName name="FY1EBITDA" localSheetId="6">'[245]Phone Systems'!$BY$12:$BY$14</definedName>
    <definedName name="FY1EBITDA">#REF!</definedName>
    <definedName name="FY1EPS" localSheetId="6">'[245]Phone Systems'!$CU$12:$CU$14</definedName>
    <definedName name="FY1EPS">#REF!</definedName>
    <definedName name="FY1NetIncome" localSheetId="6">'[245]Phone Systems'!$CQ$12:$CQ$14</definedName>
    <definedName name="FY1NetIncome">#REF!</definedName>
    <definedName name="FY1NIPost">#REF!</definedName>
    <definedName name="FY1Sales" localSheetId="6">'[245]Phone Systems'!$BP$12:$BP$14</definedName>
    <definedName name="FY1Sales">#REF!</definedName>
    <definedName name="FY2EBIT" localSheetId="6">'[245]Phone Systems'!$CJ$12:$CJ$14</definedName>
    <definedName name="FY2EBIT">#REF!</definedName>
    <definedName name="FY2EBITDA" localSheetId="6">'[245]Phone Systems'!$CA$12:$CA$14</definedName>
    <definedName name="FY2EBITDA">#REF!</definedName>
    <definedName name="FY2EPS" localSheetId="6">'[245]Phone Systems'!$CW$12:$CW$14</definedName>
    <definedName name="FY2EPS">#REF!</definedName>
    <definedName name="FY2NetIncome" localSheetId="6">'[245]Phone Systems'!$CS$12:$CS$14</definedName>
    <definedName name="FY2NetIncome">#REF!</definedName>
    <definedName name="FY2NIPost">#REF!</definedName>
    <definedName name="FY2Sales" localSheetId="6">'[245]Phone Systems'!$BR$12:$BR$14</definedName>
    <definedName name="FY2Sales">#REF!</definedName>
    <definedName name="fybgt" localSheetId="6">'[151]FY Bgt'!$B$21:$M$106</definedName>
    <definedName name="fybgt">#REF!</definedName>
    <definedName name="FYDD">#REF!</definedName>
    <definedName name="FYE" localSheetId="6">'[258]DCF Inputs'!$H$11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PS">#REF!</definedName>
    <definedName name="FYE1Extra1">#REF!</definedName>
    <definedName name="FYE1Extra2">#REF!</definedName>
    <definedName name="FYE1Extra3">#REF!</definedName>
    <definedName name="FYE1GrossProfit">#REF!</definedName>
    <definedName name="FYE1NetInc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PS">#REF!</definedName>
    <definedName name="FYE2Extra1">#REF!</definedName>
    <definedName name="FYE2Extra2">#REF!</definedName>
    <definedName name="FYE2Extra3">#REF!</definedName>
    <definedName name="FYE2GrossProfit">#REF!</definedName>
    <definedName name="FYE2NetInc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3CapEx">#REF!</definedName>
    <definedName name="FYE3EBIT">#REF!</definedName>
    <definedName name="FYE3EBITDA">#REF!</definedName>
    <definedName name="FYE3EPS">#REF!</definedName>
    <definedName name="FYE3Extra1">#REF!</definedName>
    <definedName name="FYE3Extra2">#REF!</definedName>
    <definedName name="FYE3Extra3">#REF!</definedName>
    <definedName name="FYE3GrossProfit">#REF!</definedName>
    <definedName name="FYE3NetInc">#REF!</definedName>
    <definedName name="FYE3Other1">#REF!</definedName>
    <definedName name="FYE3Other2">#REF!</definedName>
    <definedName name="FYE3Other3">#REF!</definedName>
    <definedName name="FYE3Revenues">#REF!</definedName>
    <definedName name="FYE3Shares">#REF!</definedName>
    <definedName name="FYE4CapEx">#REF!</definedName>
    <definedName name="FYE4EBIT">#REF!</definedName>
    <definedName name="FYE4EBITDA">#REF!</definedName>
    <definedName name="FYE4EPS">#REF!</definedName>
    <definedName name="FYE4Extra1">#REF!</definedName>
    <definedName name="FYE4Extra2">#REF!</definedName>
    <definedName name="FYE4Extra3">#REF!</definedName>
    <definedName name="FYE4GrossProfit">#REF!</definedName>
    <definedName name="FYE4NetInc">#REF!</definedName>
    <definedName name="FYE4Other1">#REF!</definedName>
    <definedName name="FYE4Other2">#REF!</definedName>
    <definedName name="FYE4Other3">#REF!</definedName>
    <definedName name="FYE4Revenues">#REF!</definedName>
    <definedName name="FYE4Shares">#REF!</definedName>
    <definedName name="FYE5CapEx">#REF!</definedName>
    <definedName name="FYE5EBIT">#REF!</definedName>
    <definedName name="FYE5EBITDA">#REF!</definedName>
    <definedName name="FYE5EPS">#REF!</definedName>
    <definedName name="FYE5Extra1">#REF!</definedName>
    <definedName name="FYE5Extra2">#REF!</definedName>
    <definedName name="FYE5Extra3">#REF!</definedName>
    <definedName name="FYE5GrossProfit">#REF!</definedName>
    <definedName name="FYE5NetInc">#REF!</definedName>
    <definedName name="FYE5Other1">#REF!</definedName>
    <definedName name="FYE5Other2">#REF!</definedName>
    <definedName name="FYE5Other3">#REF!</definedName>
    <definedName name="FYE5Revenues">#REF!</definedName>
    <definedName name="FYE5Shares">#REF!</definedName>
    <definedName name="fyear" localSheetId="6">[74]Assumptions!$F$10</definedName>
    <definedName name="fyear">#REF!</definedName>
    <definedName name="FYEOther1">#REF!</definedName>
    <definedName name="FYGSR">#REF!</definedName>
    <definedName name="g" localSheetId="6" hidden="1">{"det (May)",#N/A,FALSE,"June";"sum (MAY YTD)",#N/A,FALSE,"June YTD"}</definedName>
    <definedName name="g" localSheetId="5" hidden="1">{"det (May)",#N/A,FALSE,"June";"sum (MAY YTD)",#N/A,FALSE,"June YTD"}</definedName>
    <definedName name="g">#REF!</definedName>
    <definedName name="G_Dist" localSheetId="6">'[50]G-Dis'!$A$51:$O$90</definedName>
    <definedName name="G_Dist">#REF!</definedName>
    <definedName name="ga6771.">#REF!</definedName>
    <definedName name="Gain__Loss_on_Asset_Disposal" localSheetId="6">'[57]Input Sheet'!$C$47:$Z$47</definedName>
    <definedName name="Gain__Loss_on_Asset_Disposal">#REF!</definedName>
    <definedName name="galera" localSheetId="6">[18]Email!$B$275:$B$279</definedName>
    <definedName name="galera">#REF!</definedName>
    <definedName name="gargalo" localSheetId="6">[18]Dados!$V$7</definedName>
    <definedName name="gargalo">#REF!</definedName>
    <definedName name="Gasto_Administración">#REF!</definedName>
    <definedName name="Gasto_Comercial">#REF!</definedName>
    <definedName name="Gasto_FASA">#REF!</definedName>
    <definedName name="Gasto_Industrial">#REF!</definedName>
    <definedName name="Gasto_Otros">#REF!</definedName>
    <definedName name="Gasto_RRHH">#REF!</definedName>
    <definedName name="GASTOS1">#REF!</definedName>
    <definedName name="GATHER">#REF!</definedName>
    <definedName name="GAYL">#REF!</definedName>
    <definedName name="GAYL_REC">#REF!</definedName>
    <definedName name="GBP">#REF!</definedName>
    <definedName name="GBPClosing" localSheetId="6">'[259]Quarterly LBO Model'!$G$189</definedName>
    <definedName name="GBPClosing">#REF!</definedName>
    <definedName name="GD" localSheetId="6" hidden="1">{#N/A,#N/A,FALSE,"지침";#N/A,#N/A,FALSE,"환경분석";#N/A,#N/A,FALSE,"Sheet16"}</definedName>
    <definedName name="GD" localSheetId="5" hidden="1">{#N/A,#N/A,FALSE,"지침";#N/A,#N/A,FALSE,"환경분석";#N/A,#N/A,FALSE,"Sheet16"}</definedName>
    <definedName name="GD">#REF!</definedName>
    <definedName name="gddgdf" localSheetId="6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5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2" hidden="1">{"Real",#N/A,FALSE,"CONSOLIDADO";"Real",#N/A,FALSE,"OCCIDENTE";"Real",#N/A,FALSE,"LARA";"Real",#N/A,FALSE,"CENTRO";"Real",#N/A,FALSE,"METROPOLITANA";"Real",#N/A,FALSE,"ORIENTE";"Real",#N/A,FALSE,"Pto.libre"}</definedName>
    <definedName name="gddgdf" hidden="1">{"Real",#N/A,FALSE,"CONSOLIDADO";"Real",#N/A,FALSE,"OCCIDENTE";"Real",#N/A,FALSE,"LARA";"Real",#N/A,FALSE,"CENTRO";"Real",#N/A,FALSE,"METROPOLITANA";"Real",#N/A,FALSE,"ORIENTE";"Real",#N/A,FALSE,"Pto.libre"}</definedName>
    <definedName name="gdfgdgfd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hidden="1">{"total",#N/A,FALSE,"TOTAL $";"totalhl",#N/A,FALSE,"TOTAL $HL";"vol",#N/A,FALSE,"VOLUMEN";"xprod1",#N/A,FALSE,"X PROD";"xprod2",#N/A,FALSE,"X PROD";"finaño1",#N/A,FALSE,"FIN AÑO Meta";"finaño2",#N/A,FALSE,"FIN AÑO Meta"}</definedName>
    <definedName name="GELCO">#REF!</definedName>
    <definedName name="GELINS">#REF!</definedName>
    <definedName name="GELINSJE">#REF!</definedName>
    <definedName name="GELJE">#REF!</definedName>
    <definedName name="GEMERC">#REF!</definedName>
    <definedName name="GENDER">#REF!</definedName>
    <definedName name="GENTE">#REF!</definedName>
    <definedName name="Geografia" localSheetId="6">'[93]Base OBZ'!$AD$2</definedName>
    <definedName name="Geografia">#REF!</definedName>
    <definedName name="geography" localSheetId="6">OFFSET([67]geography!$A$1,1,0,COUNTA([67]geography!$A$2:$A$534)+1,3)</definedName>
    <definedName name="geography">OFFSET(#REF!,1,0,COUNTA(#REF!)+1,3)</definedName>
    <definedName name="Gerador" localSheetId="6">[73]Validation!$S$2:$S$9</definedName>
    <definedName name="Gerador">#REF!</definedName>
    <definedName name="GERENCIA">#REF!</definedName>
    <definedName name="GERENCIAL">#REF!</definedName>
    <definedName name="GERENCIAL_LATAS">#REF!</definedName>
    <definedName name="GERENCIAL_TAMPAS">#REF!</definedName>
    <definedName name="Gerenciamento" localSheetId="6">[73]Validation!$T$2:$T$2</definedName>
    <definedName name="Gerenciamento">#REF!</definedName>
    <definedName name="gerente" localSheetId="6">[90]RDT!$E$22</definedName>
    <definedName name="gerente">#REF!</definedName>
    <definedName name="GETCO">#REF!</definedName>
    <definedName name="gf" localSheetId="6" hidden="1">{"det (May)",#N/A,FALSE,"June";"sum (MAY YTD)",#N/A,FALSE,"June YTD"}</definedName>
    <definedName name="gf" localSheetId="5" hidden="1">{"det (May)",#N/A,FALSE,"June";"sum (MAY YTD)",#N/A,FALSE,"June YTD"}</definedName>
    <definedName name="gf" localSheetId="2" hidden="1">{"det (May)",#N/A,FALSE,"June";"sum (MAY YTD)",#N/A,FALSE,"June YTD"}</definedName>
    <definedName name="gf" hidden="1">{"det (May)",#N/A,FALSE,"June";"sum (MAY YTD)",#N/A,FALSE,"June YTD"}</definedName>
    <definedName name="gfdgvc" localSheetId="6" hidden="1">{#N/A,#N/A,FALSE,"Hoja1";#N/A,#N/A,FALSE,"Hoja2"}</definedName>
    <definedName name="gfdgvc" localSheetId="5" hidden="1">{#N/A,#N/A,FALSE,"Hoja1";#N/A,#N/A,FALSE,"Hoja2"}</definedName>
    <definedName name="gfdgvc" localSheetId="2" hidden="1">{#N/A,#N/A,FALSE,"Hoja1";#N/A,#N/A,FALSE,"Hoja2"}</definedName>
    <definedName name="gfdgvc" hidden="1">{#N/A,#N/A,FALSE,"Hoja1";#N/A,#N/A,FALSE,"Hoja2"}</definedName>
    <definedName name="gfdhcxv" localSheetId="6" hidden="1">{"det (May)",#N/A,FALSE,"June";"sum (MAY YTD)",#N/A,FALSE,"June YTD"}</definedName>
    <definedName name="gfdhcxv" localSheetId="5" hidden="1">{"det (May)",#N/A,FALSE,"June";"sum (MAY YTD)",#N/A,FALSE,"June YTD"}</definedName>
    <definedName name="gfdhcxv" localSheetId="2" hidden="1">{"det (May)",#N/A,FALSE,"June";"sum (MAY YTD)",#N/A,FALSE,"June YTD"}</definedName>
    <definedName name="gfdhcxv" hidden="1">{"det (May)",#N/A,FALSE,"June";"sum (MAY YTD)",#N/A,FALSE,"June YTD"}</definedName>
    <definedName name="gfdy" localSheetId="6" hidden="1">{#N/A,#N/A,FALSE,"지침";#N/A,#N/A,FALSE,"환경분석";#N/A,#N/A,FALSE,"Sheet16"}</definedName>
    <definedName name="gfdy" localSheetId="5" hidden="1">{#N/A,#N/A,FALSE,"지침";#N/A,#N/A,FALSE,"환경분석";#N/A,#N/A,FALSE,"Sheet16"}</definedName>
    <definedName name="gfdy" localSheetId="2" hidden="1">{#N/A,#N/A,FALSE,"지침";#N/A,#N/A,FALSE,"환경분석";#N/A,#N/A,FALSE,"Sheet16"}</definedName>
    <definedName name="gfdy" hidden="1">{#N/A,#N/A,FALSE,"지침";#N/A,#N/A,FALSE,"환경분석";#N/A,#N/A,FALSE,"Sheet16"}</definedName>
    <definedName name="gfgd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gdd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gdd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gd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ghgf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hdfghfghg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dfghfghg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dfghfghg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dfghfgh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jdhe" localSheetId="6" hidden="1">{"det (May)",#N/A,FALSE,"June";"sum (MAY YTD)",#N/A,FALSE,"June YTD"}</definedName>
    <definedName name="gfhjdhe" localSheetId="5" hidden="1">{"det (May)",#N/A,FALSE,"June";"sum (MAY YTD)",#N/A,FALSE,"June YTD"}</definedName>
    <definedName name="gfhjdhe" localSheetId="2" hidden="1">{"det (May)",#N/A,FALSE,"June";"sum (MAY YTD)",#N/A,FALSE,"June YTD"}</definedName>
    <definedName name="gfhjdhe" hidden="1">{"det (May)",#N/A,FALSE,"June";"sum (MAY YTD)",#N/A,FALSE,"June YTD"}</definedName>
    <definedName name="gfhjfgc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jfgc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jfgc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jfg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nx" localSheetId="6" hidden="1">{"det (May)",#N/A,FALSE,"June";"sum (MAY YTD)",#N/A,FALSE,"June YTD"}</definedName>
    <definedName name="gfhnx" localSheetId="5" hidden="1">{"det (May)",#N/A,FALSE,"June";"sum (MAY YTD)",#N/A,FALSE,"June YTD"}</definedName>
    <definedName name="gfhnx" localSheetId="2" hidden="1">{"det (May)",#N/A,FALSE,"June";"sum (MAY YTD)",#N/A,FALSE,"June YTD"}</definedName>
    <definedName name="gfhnx" hidden="1">{"det (May)",#N/A,FALSE,"June";"sum (MAY YTD)",#N/A,FALSE,"June YTD"}</definedName>
    <definedName name="gfwdfddf" localSheetId="6" hidden="1">{"miles",#N/A,FALSE,"LUCROS E PERDAS (US$ 000)";"hl",#N/A,FALSE,"LUCROS E PERDAS (US$ 000)"}</definedName>
    <definedName name="gfwdfddf" localSheetId="5" hidden="1">{"miles",#N/A,FALSE,"LUCROS E PERDAS (US$ 000)";"hl",#N/A,FALSE,"LUCROS E PERDAS (US$ 000)"}</definedName>
    <definedName name="gfwdfddf" localSheetId="2" hidden="1">{"miles",#N/A,FALSE,"LUCROS E PERDAS (US$ 000)";"hl",#N/A,FALSE,"LUCROS E PERDAS (US$ 000)"}</definedName>
    <definedName name="gfwdfddf" hidden="1">{"miles",#N/A,FALSE,"LUCROS E PERDAS (US$ 000)";"hl",#N/A,FALSE,"LUCROS E PERDAS (US$ 000)"}</definedName>
    <definedName name="gg" localSheetId="4">IF(Loan_Amount*[260]!Interest_Rate*Loan_Years*Loan_Start&gt;0,1,0)</definedName>
    <definedName name="gg" localSheetId="6" hidden="1">{"det (May)",#N/A,FALSE,"June";"sum (MAY YTD)",#N/A,FALSE,"June YTD"}</definedName>
    <definedName name="gg" localSheetId="8">IF(Loan_Amount*[0]!Interest_Rate*Loan_Years*Loan_Start&gt;0,1,0)</definedName>
    <definedName name="gg" localSheetId="5" hidden="1">{"det (May)",#N/A,FALSE,"June";"sum (MAY YTD)",#N/A,FALSE,"June YTD"}</definedName>
    <definedName name="gg" localSheetId="3">IF(Loan_Amount*[260]!Interest_Rate*Loan_Years*Loan_Start&gt;0,1,0)</definedName>
    <definedName name="gg" localSheetId="2">IF(Loan_Amount*Interest_Rate*Loan_Years*Loan_Start&gt;0,1,0)</definedName>
    <definedName name="gg">IF(Loan_Amount*Interest_Rate*Loan_Years*Loan_Start&gt;0,1,0)</definedName>
    <definedName name="ggg" localSheetId="6" hidden="1">{"det (May)",#N/A,FALSE,"June";"sum (MAY YTD)",#N/A,FALSE,"June YTD"}</definedName>
    <definedName name="ggg" localSheetId="5" hidden="1">{"det (May)",#N/A,FALSE,"June";"sum (MAY YTD)",#N/A,FALSE,"June YTD"}</definedName>
    <definedName name="ggg" localSheetId="2" hidden="1">{"RA_1",#N/A,FALSE,"RF Att";"RA_2",#N/A,FALSE,"RF Att";"RA_2.1",#N/A,FALSE,"RF Att"}</definedName>
    <definedName name="ggg" hidden="1">{"RA_1",#N/A,FALSE,"RF Att";"RA_2",#N/A,FALSE,"RF Att";"RA_2.1",#N/A,FALSE,"RF Att"}</definedName>
    <definedName name="gggg" localSheetId="6" hidden="1">{"det (May)",#N/A,FALSE,"June";"sum (MAY YTD)",#N/A,FALSE,"June YTD"}</definedName>
    <definedName name="gggg" localSheetId="5" hidden="1">{"det (May)",#N/A,FALSE,"June";"sum (MAY YTD)",#N/A,FALSE,"June YTD"}</definedName>
    <definedName name="gggg" localSheetId="2" hidden="1">{"det (May)",#N/A,FALSE,"June";"sum (MAY YTD)",#N/A,FALSE,"June YTD"}</definedName>
    <definedName name="gggg" hidden="1">{"det (May)",#N/A,FALSE,"June";"sum (MAY YTD)",#N/A,FALSE,"June YTD"}</definedName>
    <definedName name="ggggggggggggggggg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ggggggggggggggggg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ggggggggggggggggg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gggggggggggggggg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gggggggggggggggggggg" localSheetId="6" hidden="1">{"det (May)",#N/A,FALSE,"June";"sum (MAY YTD)",#N/A,FALSE,"June YTD"}</definedName>
    <definedName name="ggggggggggggggggggggg" localSheetId="5" hidden="1">{"det (May)",#N/A,FALSE,"June";"sum (MAY YTD)",#N/A,FALSE,"June YTD"}</definedName>
    <definedName name="ggggggggggggggggggggg" localSheetId="2" hidden="1">{"det (May)",#N/A,FALSE,"June";"sum (MAY YTD)",#N/A,FALSE,"June YTD"}</definedName>
    <definedName name="ggggggggggggggggggggg" hidden="1">{"det (May)",#N/A,FALSE,"June";"sum (MAY YTD)",#N/A,FALSE,"June YTD"}</definedName>
    <definedName name="gh" localSheetId="6">[261]validation!$C$2:$C$78</definedName>
    <definedName name="gh">#REF!</definedName>
    <definedName name="ghdfhjhjn" localSheetId="6" hidden="1">{"det (May)",#N/A,FALSE,"June";"sum (MAY YTD)",#N/A,FALSE,"June YTD"}</definedName>
    <definedName name="ghdfhjhjn" localSheetId="5" hidden="1">{"det (May)",#N/A,FALSE,"June";"sum (MAY YTD)",#N/A,FALSE,"June YTD"}</definedName>
    <definedName name="ghdfhjhjn" localSheetId="2" hidden="1">{"det (May)",#N/A,FALSE,"June";"sum (MAY YTD)",#N/A,FALSE,"June YTD"}</definedName>
    <definedName name="ghdfhjhjn" hidden="1">{"det (May)",#N/A,FALSE,"June";"sum (MAY YTD)",#N/A,FALSE,"June YTD"}</definedName>
    <definedName name="ghdjhgj" localSheetId="6" hidden="1">{"det (May)",#N/A,FALSE,"June";"sum (MAY YTD)",#N/A,FALSE,"June YTD"}</definedName>
    <definedName name="ghdjhgj" localSheetId="5" hidden="1">{"det (May)",#N/A,FALSE,"June";"sum (MAY YTD)",#N/A,FALSE,"June YTD"}</definedName>
    <definedName name="ghdjhgj" localSheetId="2" hidden="1">{"det (May)",#N/A,FALSE,"June";"sum (MAY YTD)",#N/A,FALSE,"June YTD"}</definedName>
    <definedName name="ghdjhgj" hidden="1">{"det (May)",#N/A,FALSE,"June";"sum (MAY YTD)",#N/A,FALSE,"June YTD"}</definedName>
    <definedName name="ghfdgh" localSheetId="6" hidden="1">{#N/A,#N/A,FALSE,"RGD$";#N/A,#N/A,FALSE,"BG$";#N/A,#N/A,FALSE,"FC$"}</definedName>
    <definedName name="ghfdgh" localSheetId="5" hidden="1">{#N/A,#N/A,FALSE,"RGD$";#N/A,#N/A,FALSE,"BG$";#N/A,#N/A,FALSE,"FC$"}</definedName>
    <definedName name="ghfdgh" localSheetId="2" hidden="1">{#N/A,#N/A,FALSE,"RGD$";#N/A,#N/A,FALSE,"BG$";#N/A,#N/A,FALSE,"FC$"}</definedName>
    <definedName name="ghfdgh" hidden="1">{#N/A,#N/A,FALSE,"RGD$";#N/A,#N/A,FALSE,"BG$";#N/A,#N/A,FALSE,"FC$"}</definedName>
    <definedName name="ghg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g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g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ghdg" localSheetId="6" hidden="1">{#N/A,#N/A,FALSE,"FIN AÑO"}</definedName>
    <definedName name="ghghdg" localSheetId="5" hidden="1">{#N/A,#N/A,FALSE,"FIN AÑO"}</definedName>
    <definedName name="ghghdg" localSheetId="2" hidden="1">{#N/A,#N/A,FALSE,"FIN AÑO"}</definedName>
    <definedName name="ghghdg" hidden="1">{#N/A,#N/A,FALSE,"FIN AÑO"}</definedName>
    <definedName name="ghghgh" localSheetId="6" hidden="1">{#N/A,#N/A,FALSE,"Hoja1";#N/A,#N/A,FALSE,"Hoja2"}</definedName>
    <definedName name="ghghgh" localSheetId="5" hidden="1">{#N/A,#N/A,FALSE,"Hoja1";#N/A,#N/A,FALSE,"Hoja2"}</definedName>
    <definedName name="ghghgh" localSheetId="2" hidden="1">{#N/A,#N/A,FALSE,"Hoja1";#N/A,#N/A,FALSE,"Hoja2"}</definedName>
    <definedName name="ghghgh" hidden="1">{#N/A,#N/A,FALSE,"Hoja1";#N/A,#N/A,FALSE,"Hoja2"}</definedName>
    <definedName name="ghjgh" localSheetId="6" hidden="1">{"miles",#N/A,FALSE,"LUCROS E PERDAS (US$ 000)";"hl",#N/A,FALSE,"LUCROS E PERDAS (US$ 000)"}</definedName>
    <definedName name="ghjgh" localSheetId="5" hidden="1">{"miles",#N/A,FALSE,"LUCROS E PERDAS (US$ 000)";"hl",#N/A,FALSE,"LUCROS E PERDAS (US$ 000)"}</definedName>
    <definedName name="ghjgh" localSheetId="2" hidden="1">{"miles",#N/A,FALSE,"LUCROS E PERDAS (US$ 000)";"hl",#N/A,FALSE,"LUCROS E PERDAS (US$ 000)"}</definedName>
    <definedName name="ghjgh" hidden="1">{"miles",#N/A,FALSE,"LUCROS E PERDAS (US$ 000)";"hl",#N/A,FALSE,"LUCROS E PERDAS (US$ 000)"}</definedName>
    <definedName name="ghjjkk" localSheetId="6" hidden="1">{"det (May)",#N/A,FALSE,"June";"sum (MAY YTD)",#N/A,FALSE,"June YTD"}</definedName>
    <definedName name="ghjjkk" localSheetId="5" hidden="1">{"det (May)",#N/A,FALSE,"June";"sum (MAY YTD)",#N/A,FALSE,"June YTD"}</definedName>
    <definedName name="ghjjkk" localSheetId="2" hidden="1">{"det (May)",#N/A,FALSE,"June";"sum (MAY YTD)",#N/A,FALSE,"June YTD"}</definedName>
    <definedName name="ghjjkk" hidden="1">{"det (May)",#N/A,FALSE,"June";"sum (MAY YTD)",#N/A,FALSE,"June YTD"}</definedName>
    <definedName name="ghsdfhdfhdf" localSheetId="6" hidden="1">{"det (May)",#N/A,FALSE,"June";"sum (MAY YTD)",#N/A,FALSE,"June YTD"}</definedName>
    <definedName name="ghsdfhdfhdf" localSheetId="5" hidden="1">{"det (May)",#N/A,FALSE,"June";"sum (MAY YTD)",#N/A,FALSE,"June YTD"}</definedName>
    <definedName name="ghsdfhdfhdf" localSheetId="2" hidden="1">{"det (May)",#N/A,FALSE,"June";"sum (MAY YTD)",#N/A,FALSE,"June YTD"}</definedName>
    <definedName name="ghsdfhdfhdf" hidden="1">{"det (May)",#N/A,FALSE,"June";"sum (MAY YTD)",#N/A,FALSE,"June YTD"}</definedName>
    <definedName name="ghuh" localSheetId="6" hidden="1">{"det (May)",#N/A,FALSE,"June";"sum (MAY YTD)",#N/A,FALSE,"June YTD"}</definedName>
    <definedName name="ghuh" localSheetId="5" hidden="1">{"det (May)",#N/A,FALSE,"June";"sum (MAY YTD)",#N/A,FALSE,"June YTD"}</definedName>
    <definedName name="ghuh" localSheetId="2" hidden="1">{"det (May)",#N/A,FALSE,"June";"sum (MAY YTD)",#N/A,FALSE,"June YTD"}</definedName>
    <definedName name="ghuh" hidden="1">{"det (May)",#N/A,FALSE,"June";"sum (MAY YTD)",#N/A,FALSE,"June YTD"}</definedName>
    <definedName name="GIB">#REF!</definedName>
    <definedName name="GIBJE">#REF!</definedName>
    <definedName name="GO" localSheetId="6">[59]Volumes!$B$15:$CG$15</definedName>
    <definedName name="GO">#REF!</definedName>
    <definedName name="going_yr" localSheetId="6">'[57]Input Sheet'!$G$7</definedName>
    <definedName name="going_yr">#REF!</definedName>
    <definedName name="Goodwill">#REF!</definedName>
    <definedName name="Goodwill_Amortization" localSheetId="6">'[57]Input Sheet'!#REF!</definedName>
    <definedName name="Goodwill_Amortization">#REF!</definedName>
    <definedName name="GoodwillAmort">#REF!</definedName>
    <definedName name="GoodwillAmortWithoutCAGR">#REF!</definedName>
    <definedName name="gp_grow">#REF!</definedName>
    <definedName name="GR_BT">#REF!</definedName>
    <definedName name="GRAFCAT">#REF!</definedName>
    <definedName name="GrafEstoqAcum" localSheetId="6">IF([78]!BefAft=1,"Cost of Capital (C*)","Pre-Tax Cost of Capital [1]")</definedName>
    <definedName name="GrafEstoqAcum">IF(#REF!=1,"Cost of Capital (C*)","Pre-Tax Cost of Capital [1]")</definedName>
    <definedName name="grafico">#REF!</definedName>
    <definedName name="Grafico_1">"Figura 330"</definedName>
    <definedName name="Gráfico_BRA_Acum">#REF!</definedName>
    <definedName name="Gráfico_BRA_Mês">#REF!</definedName>
    <definedName name="Gráfico_HILA_Acum">#REF!</definedName>
    <definedName name="Gráfico_HILA_Mês">#REF!</definedName>
    <definedName name="Gráfico_LAM_Acum">#REF!</definedName>
    <definedName name="Gráfico_LAM_Mês">#REF!</definedName>
    <definedName name="grafpreço_in">#REF!</definedName>
    <definedName name="GRAFTOTAL">#REF!</definedName>
    <definedName name="Graph" localSheetId="6">'[211]IM Case'!#REF!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bbbbbbbq" localSheetId="6" hidden="1">{"det (May)",#N/A,FALSE,"June";"sum (MAY YTD)",#N/A,FALSE,"June YTD"}</definedName>
    <definedName name="grbbbbbbbq" localSheetId="5" hidden="1">{"det (May)",#N/A,FALSE,"June";"sum (MAY YTD)",#N/A,FALSE,"June YTD"}</definedName>
    <definedName name="grbbbbbbbq" localSheetId="2" hidden="1">{"det (May)",#N/A,FALSE,"June";"sum (MAY YTD)",#N/A,FALSE,"June YTD"}</definedName>
    <definedName name="grbbbbbbbq" hidden="1">{"det (May)",#N/A,FALSE,"June";"sum (MAY YTD)",#N/A,FALSE,"June YTD"}</definedName>
    <definedName name="grbsqsss" localSheetId="6" hidden="1">{"det (May)",#N/A,FALSE,"June";"sum (MAY YTD)",#N/A,FALSE,"June YTD"}</definedName>
    <definedName name="grbsqsss" localSheetId="5" hidden="1">{"det (May)",#N/A,FALSE,"June";"sum (MAY YTD)",#N/A,FALSE,"June YTD"}</definedName>
    <definedName name="grbsqsss" localSheetId="2" hidden="1">{"det (May)",#N/A,FALSE,"June";"sum (MAY YTD)",#N/A,FALSE,"June YTD"}</definedName>
    <definedName name="grbsqsss" hidden="1">{"det (May)",#N/A,FALSE,"June";"sum (MAY YTD)",#N/A,FALSE,"June YTD"}</definedName>
    <definedName name="Green">"A:G+N:R"</definedName>
    <definedName name="grfgfgfgfgf" localSheetId="2" hidden="1">{"'CONSOLIDADO'!$B$10:$R$57"}</definedName>
    <definedName name="grfgfgfgfgf" hidden="1">{"'CONSOLIDADO'!$B$10:$R$57"}</definedName>
    <definedName name="grl" localSheetId="6" hidden="1">{#N/A,#N/A,FALSE,"ROTINA";#N/A,#N/A,FALSE,"ITENS";#N/A,#N/A,FALSE,"ACOMP"}</definedName>
    <definedName name="grl" localSheetId="5" hidden="1">{#N/A,#N/A,FALSE,"ROTINA";#N/A,#N/A,FALSE,"ITENS";#N/A,#N/A,FALSE,"ACOMP"}</definedName>
    <definedName name="grl" localSheetId="2" hidden="1">{#N/A,#N/A,FALSE,"ROTINA";#N/A,#N/A,FALSE,"ITENS";#N/A,#N/A,FALSE,"ACOMP"}</definedName>
    <definedName name="grl" hidden="1">{#N/A,#N/A,FALSE,"ROTINA";#N/A,#N/A,FALSE,"ITENS";#N/A,#N/A,FALSE,"ACOMP"}</definedName>
    <definedName name="GRO">#REF!</definedName>
    <definedName name="gros">#REF!</definedName>
    <definedName name="GROSS">#REF!</definedName>
    <definedName name="GrossMargin">#REF!</definedName>
    <definedName name="GrossProfit">#REF!</definedName>
    <definedName name="GROUP" localSheetId="6">[123]validation!$F$2:$F$6</definedName>
    <definedName name="GROUP">#REF!</definedName>
    <definedName name="Group_PL" localSheetId="6">'[262]DT 1999 (abst. from model)'!#REF!</definedName>
    <definedName name="Group_PL">#REF!</definedName>
    <definedName name="GROUPS" localSheetId="6">[141]support!$P$2:$P$8</definedName>
    <definedName name="GROUPS">#REF!</definedName>
    <definedName name="Grupo" localSheetId="6">[73]Validation!$B$2:$B$5</definedName>
    <definedName name="Grupo" localSheetId="5">[73]Validation!$B$2:$B$5</definedName>
    <definedName name="GRUPO">#REF!</definedName>
    <definedName name="Grupo_Atend" localSheetId="6">[122]Critérios!$E$2,[122]Critérios!$E$4,[122]Critérios!$E$6,[122]Critérios!$E$8,[122]Critérios!$E$10,[122]Critérios!$E$12,[122]Critérios!$E$14,[122]Critérios!$E$16,[122]Critérios!$E$18,[122]Critérios!$E$20,[122]Critérios!$E$22,[122]Critérios!$E$24,[122]Critérios!$E$26,[122]Critérios!$E$28</definedName>
    <definedName name="Grupo_Atend">#REF!,#REF!,#REF!,#REF!,#REF!,#REF!,#REF!,#REF!,#REF!,#REF!,#REF!,#REF!,#REF!,#REF!</definedName>
    <definedName name="gs" localSheetId="6" hidden="1">{"prem1",#N/A,FALSE,"Consolidado";"pl_us",#N/A,FALSE,"Consolidado";"pl_hl",#N/A,FALSE,"Consolidado";"bs",#N/A,FALSE,"Consolidado";"cf",#N/A,FALSE,"Consolidado"}</definedName>
    <definedName name="gs" localSheetId="5" hidden="1">{"prem1",#N/A,FALSE,"Consolidado";"pl_us",#N/A,FALSE,"Consolidado";"pl_hl",#N/A,FALSE,"Consolidado";"bs",#N/A,FALSE,"Consolidado";"cf",#N/A,FALSE,"Consolidado"}</definedName>
    <definedName name="gs" localSheetId="2" hidden="1">{"prem1",#N/A,FALSE,"Consolidado";"pl_us",#N/A,FALSE,"Consolidado";"pl_hl",#N/A,FALSE,"Consolidado";"bs",#N/A,FALSE,"Consolidado";"cf",#N/A,FALSE,"Consolidado"}</definedName>
    <definedName name="gs" hidden="1">{"prem1",#N/A,FALSE,"Consolidado";"pl_us",#N/A,FALSE,"Consolidado";"pl_hl",#N/A,FALSE,"Consolidado";"bs",#N/A,FALSE,"Consolidado";"cf",#N/A,FALSE,"Consolidado"}</definedName>
    <definedName name="GSA">#REF!</definedName>
    <definedName name="gt" localSheetId="6" hidden="1">{"CAP VOL",#N/A,FALSE,"CAPITAL";"CAP VAR",#N/A,FALSE,"CAPITAL";"CAP FIJ",#N/A,FALSE,"CAPITAL";"CAP CONS",#N/A,FALSE,"CAPITAL";"CAP DATA",#N/A,FALSE,"CAPITAL"}</definedName>
    <definedName name="gt" localSheetId="5" hidden="1">{"CAP VOL",#N/A,FALSE,"CAPITAL";"CAP VAR",#N/A,FALSE,"CAPITAL";"CAP FIJ",#N/A,FALSE,"CAPITAL";"CAP CONS",#N/A,FALSE,"CAPITAL";"CAP DATA",#N/A,FALSE,"CAPITAL"}</definedName>
    <definedName name="gt" localSheetId="2" hidden="1">{"CAP VOL",#N/A,FALSE,"CAPITAL";"CAP VAR",#N/A,FALSE,"CAPITAL";"CAP FIJ",#N/A,FALSE,"CAPITAL";"CAP CONS",#N/A,FALSE,"CAPITAL";"CAP DATA",#N/A,FALSE,"CAPITAL"}</definedName>
    <definedName name="gt" hidden="1">{"CAP VOL",#N/A,FALSE,"CAPITAL";"CAP VAR",#N/A,FALSE,"CAPITAL";"CAP FIJ",#N/A,FALSE,"CAPITAL";"CAP CONS",#N/A,FALSE,"CAPITAL";"CAP DATA",#N/A,FALSE,"CAPITAL"}</definedName>
    <definedName name="GTE\XP">#REF!</definedName>
    <definedName name="GTEXP">#REF!</definedName>
    <definedName name="GTEXPORT">#REF!</definedName>
    <definedName name="GTFINAL">#REF!</definedName>
    <definedName name="GTOPER">#REF!</definedName>
    <definedName name="gttr" localSheetId="6" hidden="1">{"det (May)",#N/A,FALSE,"June";"sum (MAY YTD)",#N/A,FALSE,"June YTD"}</definedName>
    <definedName name="gttr" localSheetId="5" hidden="1">{"det (May)",#N/A,FALSE,"June";"sum (MAY YTD)",#N/A,FALSE,"June YTD"}</definedName>
    <definedName name="gttr" localSheetId="2" hidden="1">{"det (May)",#N/A,FALSE,"June";"sum (MAY YTD)",#N/A,FALSE,"June YTD"}</definedName>
    <definedName name="gttr" hidden="1">{"det (May)",#N/A,FALSE,"June";"sum (MAY YTD)",#N/A,FALSE,"June YTD"}</definedName>
    <definedName name="gtu" localSheetId="6">[261]validation!$D$2:$D$14</definedName>
    <definedName name="gtu">#REF!</definedName>
    <definedName name="GU" localSheetId="6">[59]Volumes!$B$16:$CG$16</definedName>
    <definedName name="GU">#REF!</definedName>
    <definedName name="GUADIANA">#REF!</definedName>
    <definedName name="Guarana" localSheetId="6" hidden="1">{"'171'!$A$1:$Z$50"}</definedName>
    <definedName name="Guarana" localSheetId="5" hidden="1">{"'171'!$A$1:$Z$50"}</definedName>
    <definedName name="Guarana" localSheetId="2" hidden="1">{"'171'!$A$1:$Z$50"}</definedName>
    <definedName name="Guarana" hidden="1">{"'171'!$A$1:$Z$50"}</definedName>
    <definedName name="Guaraná">#REF!</definedName>
    <definedName name="GVF">#REF!</definedName>
    <definedName name="gvvsd" localSheetId="6">[36]Par!#REF!</definedName>
    <definedName name="gvvsd">#REF!</definedName>
    <definedName name="GWPERIOD" localSheetId="6">[114]Assumptions!$G$46</definedName>
    <definedName name="GWPERIOD">#REF!</definedName>
    <definedName name="GWPOLICY" localSheetId="6">[114]Assumptions!$E$43</definedName>
    <definedName name="GWPOLICY">#REF!</definedName>
    <definedName name="gyer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yeru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yeru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yer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" localSheetId="6">{0;0;0;0;1;#N/A;0.75;0.75;0.58;0.92;2;FALSE;FALSE;FALSE;FALSE;FALSE;#N/A;1;100;#N/A;#N/A;"";"&amp;L&amp;""Arial,Italic""&amp;8&amp;F Page &amp;P of &amp;N &amp;D &amp;T "}</definedName>
    <definedName name="h" localSheetId="5">{0;0;0;0;1;#N/A;0.75;0.75;0.58;0.92;2;FALSE;FALSE;FALSE;FALSE;FALSE;#N/A;1;100;#N/A;#N/A;"";"&amp;L&amp;""Arial,Italic""&amp;8&amp;F Page &amp;P of &amp;N &amp;D &amp;T "}</definedName>
    <definedName name="h">#REF!</definedName>
    <definedName name="H_Apt1A">#REF!</definedName>
    <definedName name="H_Distrib" localSheetId="6">[231]!H_Distrib</definedName>
    <definedName name="H_Distrib">#REF!</definedName>
    <definedName name="h_E31" localSheetId="6">[18]Dados!$V$2</definedName>
    <definedName name="h_E31">#REF!</definedName>
    <definedName name="h_E32" localSheetId="6">[18]Dados!$V$3</definedName>
    <definedName name="h_E32">#REF!</definedName>
    <definedName name="h_E33" localSheetId="6">[18]Dados!$V$4</definedName>
    <definedName name="h_E33">#REF!</definedName>
    <definedName name="h_E34" localSheetId="6">[18]Dados!$V$10</definedName>
    <definedName name="h_E34">#REF!</definedName>
    <definedName name="h_E35" localSheetId="6">[18]Dados!$V$11</definedName>
    <definedName name="h_E35">#REF!</definedName>
    <definedName name="h_E36" localSheetId="6">[18]Dados!$V$12</definedName>
    <definedName name="h_E36">#REF!</definedName>
    <definedName name="H1ActFcstVol" comment="Volume range_half">#REF!</definedName>
    <definedName name="H1OPVol" comment="Volume range_half">#REF!</definedName>
    <definedName name="H1PYVol" comment="Volume range_half">#REF!</definedName>
    <definedName name="H2ActFcstVol" comment="Volume range_half">#REF!</definedName>
    <definedName name="H2OPVol" comment="Volume range_half">#REF!</definedName>
    <definedName name="H2PYVol" comment="Volume range_half">#REF!</definedName>
    <definedName name="HA" localSheetId="5">#REF!</definedName>
    <definedName name="hA">#REF!</definedName>
    <definedName name="HADDLKDAfsn" localSheetId="2" hidden="1">{"MA_1",#N/A,FALSE,"Mgt Att";"MA_2",#N/A,FALSE,"Mgt Att"}</definedName>
    <definedName name="HADDLKDAfsn" hidden="1">{"MA_1",#N/A,FALSE,"Mgt Att";"MA_2",#N/A,FALSE,"Mgt Att"}</definedName>
    <definedName name="Half">#REF!</definedName>
    <definedName name="HalfYear">#REF!</definedName>
    <definedName name="HalfYear_LY">#REF!</definedName>
    <definedName name="Hard_Soft_Savings">#REF!</definedName>
    <definedName name="Hardware">#REF!</definedName>
    <definedName name="hB">#REF!</definedName>
    <definedName name="hC">#REF!</definedName>
    <definedName name="hC_B">#REF!</definedName>
    <definedName name="HCS">#REF!</definedName>
    <definedName name="HCS_Monthly_Spending">#REF!</definedName>
    <definedName name="hCUR">#REF!</definedName>
    <definedName name="HDA" localSheetId="6">[263]COMPS!#REF!</definedName>
    <definedName name="HDA">#REF!</definedName>
    <definedName name="HDGRES">#REF!</definedName>
    <definedName name="hdrData">#REF!</definedName>
    <definedName name="hE">#REF!</definedName>
    <definedName name="Head">#REF!</definedName>
    <definedName name="HEADER">#REF!</definedName>
    <definedName name="HEADING">#REF!</definedName>
    <definedName name="HECTO">#REF!</definedName>
    <definedName name="hector" localSheetId="6" hidden="1">{"CAP VOL",#N/A,FALSE,"CAPITAL";"CAP VAR",#N/A,FALSE,"CAPITAL";"CAP FIJ",#N/A,FALSE,"CAPITAL";"CAP CONS",#N/A,FALSE,"CAPITAL";"CAP DATA",#N/A,FALSE,"CAPITAL"}</definedName>
    <definedName name="hector" localSheetId="5" hidden="1">{"CAP VOL",#N/A,FALSE,"CAPITAL";"CAP VAR",#N/A,FALSE,"CAPITAL";"CAP FIJ",#N/A,FALSE,"CAPITAL";"CAP CONS",#N/A,FALSE,"CAPITAL";"CAP DATA",#N/A,FALSE,"CAPITAL"}</definedName>
    <definedName name="hector" localSheetId="2" hidden="1">{"CAP VOL",#N/A,FALSE,"CAPITAL";"CAP VAR",#N/A,FALSE,"CAPITAL";"CAP FIJ",#N/A,FALSE,"CAPITAL";"CAP CONS",#N/A,FALSE,"CAPITAL";"CAP DATA",#N/A,FALSE,"CAPITAL"}</definedName>
    <definedName name="hector" hidden="1">{"CAP VOL",#N/A,FALSE,"CAPITAL";"CAP VAR",#N/A,FALSE,"CAPITAL";"CAP FIJ",#N/A,FALSE,"CAPITAL";"CAP CONS",#N/A,FALSE,"CAPITAL";"CAP DATA",#N/A,FALSE,"CAPITAL"}</definedName>
    <definedName name="hED">#REF!</definedName>
    <definedName name="hEDB_OFFSET">#REF!</definedName>
    <definedName name="hEDB_PKG">#REF!</definedName>
    <definedName name="hEDB_PMILLS">#REF!</definedName>
    <definedName name="Hein_l" localSheetId="6">[12]Hoja1!$AN$82</definedName>
    <definedName name="Hein_l">#REF!</definedName>
    <definedName name="HeinShare">#REF!</definedName>
    <definedName name="help" localSheetId="6">[18]Dados!$AW$1:$AW$818</definedName>
    <definedName name="help">#REF!</definedName>
    <definedName name="hENTITY">#REF!</definedName>
    <definedName name="hF">#REF!</definedName>
    <definedName name="HFFHS" localSheetId="2" hidden="1">{"RA_1",#N/A,FALSE,"RF Att";"RA_2",#N/A,FALSE,"RF Att";"RA_2.1",#N/A,FALSE,"RF Att"}</definedName>
    <definedName name="HFFHS" hidden="1">{"RA_1",#N/A,FALSE,"RF Att";"RA_2",#N/A,FALSE,"RF Att";"RA_2.1",#N/A,FALSE,"RF Att"}</definedName>
    <definedName name="hfip">#REF!</definedName>
    <definedName name="hFP">#REF!</definedName>
    <definedName name="hfrufjh">#REF!</definedName>
    <definedName name="hFY">#REF!</definedName>
    <definedName name="hg" localSheetId="6">[36]Par!#REF!</definedName>
    <definedName name="hg">#REF!</definedName>
    <definedName name="hgd" localSheetId="6" hidden="1">{"det (May)",#N/A,FALSE,"June";"sum (MAY YTD)",#N/A,FALSE,"June YTD"}</definedName>
    <definedName name="hgd" localSheetId="5" hidden="1">{"det (May)",#N/A,FALSE,"June";"sum (MAY YTD)",#N/A,FALSE,"June YTD"}</definedName>
    <definedName name="hgd" localSheetId="2" hidden="1">{"det (May)",#N/A,FALSE,"June";"sum (MAY YTD)",#N/A,FALSE,"June YTD"}</definedName>
    <definedName name="hgd" hidden="1">{"det (May)",#N/A,FALSE,"June";"sum (MAY YTD)",#N/A,FALSE,"June YTD"}</definedName>
    <definedName name="hgfh" localSheetId="6">'[264]Schroder Small Caps'!#REF!</definedName>
    <definedName name="hgfh">#REF!</definedName>
    <definedName name="hghg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localSheetId="6" hidden="1">{"prem1",#N/A,FALSE,"Consolidado";"pl_us",#N/A,FALSE,"Consolidado";"pl_hl",#N/A,FALSE,"Consolidado";"bs",#N/A,FALSE,"Consolidado";"cf",#N/A,FALSE,"Consolidado"}</definedName>
    <definedName name="hghgh" localSheetId="5" hidden="1">{"prem1",#N/A,FALSE,"Consolidado";"pl_us",#N/A,FALSE,"Consolidado";"pl_hl",#N/A,FALSE,"Consolidado";"bs",#N/A,FALSE,"Consolidado";"cf",#N/A,FALSE,"Consolidado"}</definedName>
    <definedName name="hghgh" localSheetId="2" hidden="1">{"prem1",#N/A,FALSE,"Consolidado";"pl_us",#N/A,FALSE,"Consolidado";"pl_hl",#N/A,FALSE,"Consolidado";"bs",#N/A,FALSE,"Consolidado";"cf",#N/A,FALSE,"Consolidado"}</definedName>
    <definedName name="hghgh" hidden="1">{"prem1",#N/A,FALSE,"Consolidado";"pl_us",#N/A,FALSE,"Consolidado";"pl_hl",#N/A,FALSE,"Consolidado";"bs",#N/A,FALSE,"Consolidado";"cf",#N/A,FALSE,"Consolidado"}</definedName>
    <definedName name="hgjg" localSheetId="6" hidden="1">{"Prenissas",#N/A,FALSE,"Consolidado (3)";"Lucros000",#N/A,FALSE,"Consolidado (3)";"LucrosHL",#N/A,FALSE,"Consolidado (3)";"Balanco",#N/A,FALSE,"Consolidado (3)";"FluxoC",#N/A,FALSE,"Consolidado (3)"}</definedName>
    <definedName name="hgjg" localSheetId="5" hidden="1">{"Prenissas",#N/A,FALSE,"Consolidado (3)";"Lucros000",#N/A,FALSE,"Consolidado (3)";"LucrosHL",#N/A,FALSE,"Consolidado (3)";"Balanco",#N/A,FALSE,"Consolidado (3)";"FluxoC",#N/A,FALSE,"Consolidado (3)"}</definedName>
    <definedName name="hgjg" localSheetId="2" hidden="1">{"Prenissas",#N/A,FALSE,"Consolidado (3)";"Lucros000",#N/A,FALSE,"Consolidado (3)";"LucrosHL",#N/A,FALSE,"Consolidado (3)";"Balanco",#N/A,FALSE,"Consolidado (3)";"FluxoC",#N/A,FALSE,"Consolidado (3)"}</definedName>
    <definedName name="hgjg" hidden="1">{"Prenissas",#N/A,FALSE,"Consolidado (3)";"Lucros000",#N/A,FALSE,"Consolidado (3)";"LucrosHL",#N/A,FALSE,"Consolidado (3)";"Balanco",#N/A,FALSE,"Consolidado (3)";"FluxoC",#N/A,FALSE,"Consolidado (3)"}</definedName>
    <definedName name="hgjghj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hidden="1">{"total",#N/A,FALSE,"TOTAL $";"totalhl",#N/A,FALSE,"TOTAL $HL";"vol",#N/A,FALSE,"VOLUMEN";"xprod1",#N/A,FALSE,"X PROD";"xprod2",#N/A,FALSE,"X PROD";"finaño1",#N/A,FALSE,"FIN AÑO Meta";"finaño2",#N/A,FALSE,"FIN AÑO Meta"}</definedName>
    <definedName name="h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h" localSheetId="6" hidden="1">{"det (May)",#N/A,FALSE,"June";"sum (MAY YTD)",#N/A,FALSE,"June YTD"}</definedName>
    <definedName name="hhh" localSheetId="5" hidden="1">{"det (May)",#N/A,FALSE,"June";"sum (MAY YTD)",#N/A,FALSE,"June YTD"}</definedName>
    <definedName name="hhh" localSheetId="2" hidden="1">{"det (May)",#N/A,FALSE,"June";"sum (MAY YTD)",#N/A,FALSE,"June YTD"}</definedName>
    <definedName name="hhh" hidden="1">{"det (May)",#N/A,FALSE,"June";"sum (MAY YTD)",#N/A,FALSE,"June YTD"}</definedName>
    <definedName name="hhhsdf" localSheetId="6" hidden="1">{"up stand alones",#N/A,FALSE,"Acquiror"}</definedName>
    <definedName name="hhhsdf" localSheetId="5" hidden="1">{"up stand alones",#N/A,FALSE,"Acquiror"}</definedName>
    <definedName name="hhhsdf" localSheetId="2" hidden="1">{"up stand alones",#N/A,FALSE,"Acquiror"}</definedName>
    <definedName name="hhhsdf" hidden="1">{"up stand alones",#N/A,FALSE,"Acquiror"}</definedName>
    <definedName name="HHJ" localSheetId="6" hidden="1">{#N/A,#N/A,FALSE,"RELATÓRIO";#N/A,#N/A,FALSE,"RELATÓRIO"}</definedName>
    <definedName name="HHJ" localSheetId="5" hidden="1">{#N/A,#N/A,FALSE,"RELATÓRIO";#N/A,#N/A,FALSE,"RELATÓRIO"}</definedName>
    <definedName name="HHJ" localSheetId="2" hidden="1">{#N/A,#N/A,FALSE,"RELATÓRIO";#N/A,#N/A,FALSE,"RELATÓRIO"}</definedName>
    <definedName name="HHJ" hidden="1">{#N/A,#N/A,FALSE,"RELATÓRIO";#N/A,#N/A,FALSE,"RELATÓRIO"}</definedName>
    <definedName name="hhjk" localSheetId="6" hidden="1">{#N/A,#N/A,FALSE,"ROTINA";#N/A,#N/A,FALSE,"ITENS";#N/A,#N/A,FALSE,"ACOMP"}</definedName>
    <definedName name="hhjk" localSheetId="5" hidden="1">{#N/A,#N/A,FALSE,"ROTINA";#N/A,#N/A,FALSE,"ITENS";#N/A,#N/A,FALSE,"ACOMP"}</definedName>
    <definedName name="hhjk" localSheetId="2" hidden="1">{#N/A,#N/A,FALSE,"ROTINA";#N/A,#N/A,FALSE,"ITENS";#N/A,#N/A,FALSE,"ACOMP"}</definedName>
    <definedName name="hhjk" hidden="1">{#N/A,#N/A,FALSE,"ROTINA";#N/A,#N/A,FALSE,"ITENS";#N/A,#N/A,FALSE,"ACOMP"}</definedName>
    <definedName name="Hidden">#REF!</definedName>
    <definedName name="Hidden_Month" localSheetId="6">'[265]Months and Countries'!$AA$3:$AA$14</definedName>
    <definedName name="Hidden_Month">#REF!</definedName>
    <definedName name="Hidden_Year" localSheetId="6">'[265]Months and Countries'!$Z$3:$Z$13</definedName>
    <definedName name="Hidden_Year">#REF!</definedName>
    <definedName name="Hidden2">#REF!</definedName>
    <definedName name="Hidden3">#REF!</definedName>
    <definedName name="Hidden4">#REF!</definedName>
    <definedName name="Hidden5">#REF!</definedName>
    <definedName name="HideShowBusUnits">#REF!</definedName>
    <definedName name="HideShowPeriods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Price">#REF!</definedName>
    <definedName name="Historange" localSheetId="6">[185]SCO3!$B$80:$C$120</definedName>
    <definedName name="Historange">#REF!</definedName>
    <definedName name="Historia">#REF!</definedName>
    <definedName name="HISTORICO">#REF!</definedName>
    <definedName name="Histórico_2002">#REF!</definedName>
    <definedName name="History" localSheetId="6">[185]SCO3!$B$80</definedName>
    <definedName name="History">#REF!</definedName>
    <definedName name="HiYieldRate">#REF!</definedName>
    <definedName name="hj" localSheetId="6">[36]Par!#REF!</definedName>
    <definedName name="hj">#REF!</definedName>
    <definedName name="HJA">#REF!</definedName>
    <definedName name="hjgjggk" localSheetId="6" hidden="1">{"det (May)",#N/A,FALSE,"June";"sum (MAY YTD)",#N/A,FALSE,"June YTD"}</definedName>
    <definedName name="hjgjggk" localSheetId="5" hidden="1">{"det (May)",#N/A,FALSE,"June";"sum (MAY YTD)",#N/A,FALSE,"June YTD"}</definedName>
    <definedName name="hjgjggk" localSheetId="2" hidden="1">{"det (May)",#N/A,FALSE,"June";"sum (MAY YTD)",#N/A,FALSE,"June YTD"}</definedName>
    <definedName name="hjgjggk" hidden="1">{"det (May)",#N/A,FALSE,"June";"sum (MAY YTD)",#N/A,FALSE,"June YTD"}</definedName>
    <definedName name="hjjjjjjjjjjjjjjjjjj" localSheetId="6" hidden="1">{"det (May)",#N/A,FALSE,"June";"sum (MAY YTD)",#N/A,FALSE,"June YTD"}</definedName>
    <definedName name="hjjjjjjjjjjjjjjjjjj" localSheetId="5" hidden="1">{"det (May)",#N/A,FALSE,"June";"sum (MAY YTD)",#N/A,FALSE,"June YTD"}</definedName>
    <definedName name="hjjjjjjjjjjjjjjjjjj" localSheetId="2" hidden="1">{"det (May)",#N/A,FALSE,"June";"sum (MAY YTD)",#N/A,FALSE,"June YTD"}</definedName>
    <definedName name="hjjjjjjjjjjjjjjjjjj" hidden="1">{"det (May)",#N/A,FALSE,"June";"sum (MAY YTD)",#N/A,FALSE,"June YTD"}</definedName>
    <definedName name="hjkk" localSheetId="6" hidden="1">{"bs",#N/A,FALSE,"Consolidado";"cf",#N/A,FALSE,"Consolidado";"pl_hl",#N/A,FALSE,"Consolidado";"pl_us",#N/A,FALSE,"Consolidado";"Prem1",#N/A,FALSE,"Consolidado"}</definedName>
    <definedName name="hjkk" localSheetId="5" hidden="1">{"bs",#N/A,FALSE,"Consolidado";"cf",#N/A,FALSE,"Consolidado";"pl_hl",#N/A,FALSE,"Consolidado";"pl_us",#N/A,FALSE,"Consolidado";"Prem1",#N/A,FALSE,"Consolidado"}</definedName>
    <definedName name="hjkk" localSheetId="2" hidden="1">{"bs",#N/A,FALSE,"Consolidado";"cf",#N/A,FALSE,"Consolidado";"pl_hl",#N/A,FALSE,"Consolidado";"pl_us",#N/A,FALSE,"Consolidado";"Prem1",#N/A,FALSE,"Consolidado"}</definedName>
    <definedName name="hjkk" hidden="1">{"bs",#N/A,FALSE,"Consolidado";"cf",#N/A,FALSE,"Consolidado";"pl_hl",#N/A,FALSE,"Consolidado";"pl_us",#N/A,FALSE,"Consolidado";"Prem1",#N/A,FALSE,"Consolidado"}</definedName>
    <definedName name="hkeur" localSheetId="6">[104]Datastream!$B$28</definedName>
    <definedName name="hkeur">#REF!</definedName>
    <definedName name="hkfnxcs" localSheetId="6" hidden="1">{"det (May)",#N/A,FALSE,"June";"sum (MAY YTD)",#N/A,FALSE,"June YTD"}</definedName>
    <definedName name="hkfnxcs" localSheetId="5" hidden="1">{"det (May)",#N/A,FALSE,"June";"sum (MAY YTD)",#N/A,FALSE,"June YTD"}</definedName>
    <definedName name="hkfnxcs" localSheetId="2" hidden="1">{"det (May)",#N/A,FALSE,"June";"sum (MAY YTD)",#N/A,FALSE,"June YTD"}</definedName>
    <definedName name="hkfnxcs" hidden="1">{"det (May)",#N/A,FALSE,"June";"sum (MAY YTD)",#N/A,FALSE,"June YTD"}</definedName>
    <definedName name="hkhjk" localSheetId="6" hidden="1">{"Prenissas",#N/A,FALSE,"Consolidado (3)";"Lucros000",#N/A,FALSE,"Consolidado (3)";"LucrosHL",#N/A,FALSE,"Consolidado (3)";"Balanco",#N/A,FALSE,"Consolidado (3)";"FluxoC",#N/A,FALSE,"Consolidado (3)"}</definedName>
    <definedName name="hkhjk" localSheetId="5" hidden="1">{"Prenissas",#N/A,FALSE,"Consolidado (3)";"Lucros000",#N/A,FALSE,"Consolidado (3)";"LucrosHL",#N/A,FALSE,"Consolidado (3)";"Balanco",#N/A,FALSE,"Consolidado (3)";"FluxoC",#N/A,FALSE,"Consolidado (3)"}</definedName>
    <definedName name="hkhjk" localSheetId="2" hidden="1">{"Prenissas",#N/A,FALSE,"Consolidado (3)";"Lucros000",#N/A,FALSE,"Consolidado (3)";"LucrosHL",#N/A,FALSE,"Consolidado (3)";"Balanco",#N/A,FALSE,"Consolidado (3)";"FluxoC",#N/A,FALSE,"Consolidado (3)"}</definedName>
    <definedName name="hkhjk" hidden="1">{"Prenissas",#N/A,FALSE,"Consolidado (3)";"Lucros000",#N/A,FALSE,"Consolidado (3)";"LucrosHL",#N/A,FALSE,"Consolidado (3)";"Balanco",#N/A,FALSE,"Consolidado (3)";"FluxoC",#N/A,FALSE,"Consolidado (3)"}</definedName>
    <definedName name="hkuk" localSheetId="6">[104]Datastream!$B$29</definedName>
    <definedName name="hkuk">#REF!</definedName>
    <definedName name="hkus" localSheetId="6">[104]Datastream!$B$30</definedName>
    <definedName name="hkus">#REF!</definedName>
    <definedName name="hllliun" localSheetId="6" hidden="1">'[266]dep pre'!#REF!</definedName>
    <definedName name="hllliun" hidden="1">#REF!</definedName>
    <definedName name="HLN1LE">#REF!</definedName>
    <definedName name="HM_ce">#REF!</definedName>
    <definedName name="HM_ne">#REF!</definedName>
    <definedName name="HM_nw">#REF!</definedName>
    <definedName name="ho">#REF!</definedName>
    <definedName name="HOJA1">#REF!</definedName>
    <definedName name="hoje">#REF!</definedName>
    <definedName name="hola" localSheetId="6">{0.1;0;0.382758620689655;0;0;0;0.258620689655172;0;0.258620689655172}</definedName>
    <definedName name="hola" localSheetId="5">{0.1;0;0.382758620689655;0;0;0;0.258620689655172;0;0.258620689655172}</definedName>
    <definedName name="HOLA">#REF!</definedName>
    <definedName name="holidays" localSheetId="6">[144]dados!$D$5:$D$91</definedName>
    <definedName name="holidays">#REF!</definedName>
    <definedName name="Home">#REF!</definedName>
    <definedName name="hora1" localSheetId="6">[18]Dados!$N$2:$N$25</definedName>
    <definedName name="hora1">#REF!</definedName>
    <definedName name="HORAS_MES_L1" localSheetId="6">'[94]Cálculo TMEF-TMR'!$S$2</definedName>
    <definedName name="HORAS_MES_L1">#REF!</definedName>
    <definedName name="HORAS_MES_L2" localSheetId="6">'[94]Cálculo TMEF-TMR'!$S$3</definedName>
    <definedName name="HORAS_MES_L2">#REF!</definedName>
    <definedName name="HORECA" localSheetId="6">'[215]Soc 68'!#REF!</definedName>
    <definedName name="HORECA">#REF!</definedName>
    <definedName name="Horjor">#REF!</definedName>
    <definedName name="horjorna">#REF!</definedName>
    <definedName name="hormen">#REF!</definedName>
    <definedName name="Hortotal">#REF!</definedName>
    <definedName name="HOTEL">#REF!</definedName>
    <definedName name="hP">#REF!</definedName>
    <definedName name="hP_CMONTH">#REF!</definedName>
    <definedName name="hP_CYEAR">#REF!</definedName>
    <definedName name="hP_MNO">#REF!</definedName>
    <definedName name="HPBGAccountLCs">#REF!</definedName>
    <definedName name="HPBGGroups">#REF!</definedName>
    <definedName name="HPBGGroupsLC">#REF!</definedName>
    <definedName name="HR">#N/A</definedName>
    <definedName name="hRound">#REF!</definedName>
    <definedName name="hSCALE">#REF!</definedName>
    <definedName name="hsv" localSheetId="6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sv" localSheetId="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sv" localSheetId="2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dfjty" localSheetId="6" hidden="1">{"det (May)",#N/A,FALSE,"June";"sum (MAY YTD)",#N/A,FALSE,"June YTD"}</definedName>
    <definedName name="htdfjty" localSheetId="5" hidden="1">{"det (May)",#N/A,FALSE,"June";"sum (MAY YTD)",#N/A,FALSE,"June YTD"}</definedName>
    <definedName name="htdfjty" localSheetId="2" hidden="1">{"det (May)",#N/A,FALSE,"June";"sum (MAY YTD)",#N/A,FALSE,"June YTD"}</definedName>
    <definedName name="htdfjty" hidden="1">{"det (May)",#N/A,FALSE,"June";"sum (MAY YTD)",#N/A,FALSE,"June YTD"}</definedName>
    <definedName name="HTML_CodePage" hidden="1">1252</definedName>
    <definedName name="HTML_Control" localSheetId="6" hidden="1">{"'171'!$A$1:$Z$50"}</definedName>
    <definedName name="HTML_Control" localSheetId="5" hidden="1">{"'171'!$A$1:$Z$50"}</definedName>
    <definedName name="HTML_Control" localSheetId="2" hidden="1">{"'Comp. Gram. 2 x 1,5 Multi'!$F$5:$G$13","'Comp. Gram. 2 x 1,5 Multi'!$B$5:$C$13"}</definedName>
    <definedName name="HTML_Control" hidden="1">{"'Comp. Gram. 2 x 1,5 Multi'!$F$5:$G$13","'Comp. Gram. 2 x 1,5 Multi'!$B$5:$C$13"}</definedName>
    <definedName name="HTML_Control2" localSheetId="6" hidden="1">{"'171'!$A$1:$Z$50"}</definedName>
    <definedName name="HTML_Control2" localSheetId="5" hidden="1">{"'171'!$A$1:$Z$50"}</definedName>
    <definedName name="HTML_Control2" localSheetId="2" hidden="1">{"' calendrier 2000'!$A$1:$Q$38"}</definedName>
    <definedName name="HTML_Control2" hidden="1">{"' calendrier 2000'!$A$1:$Q$38"}</definedName>
    <definedName name="HTML_Control3" localSheetId="6" hidden="1">{"'tasa de salida'!$A$1:$G$48"}</definedName>
    <definedName name="HTML_Control3" localSheetId="5" hidden="1">{"'tasa de salida'!$A$1:$G$48"}</definedName>
    <definedName name="HTML_Control3" localSheetId="2" hidden="1">{"'tasa de salida'!$A$1:$G$48"}</definedName>
    <definedName name="HTML_Control3" hidden="1">{"'tasa de salida'!$A$1:$G$48"}</definedName>
    <definedName name="HTML_Description" hidden="1">""</definedName>
    <definedName name="HTML_Email" hidden="1">""</definedName>
    <definedName name="HTML_Header" localSheetId="6" hidden="1">"171"</definedName>
    <definedName name="HTML_Header" localSheetId="5" hidden="1">"171"</definedName>
    <definedName name="HTML_Header" hidden="1">"Comp. Gram. 2 x 1,5 Multi"</definedName>
    <definedName name="HTML_LastUpdate" localSheetId="6" hidden="1">"29/05/01"</definedName>
    <definedName name="HTML_LastUpdate" localSheetId="5" hidden="1">"29/05/01"</definedName>
    <definedName name="HTML_LastUpdate" hidden="1">"14/11/03"</definedName>
    <definedName name="HTML_LineAfter" hidden="1">FALSE</definedName>
    <definedName name="HTML_LineBefore" hidden="1">FALSE</definedName>
    <definedName name="HTML_Name" localSheetId="6" hidden="1">"Luciano Fernandes Falcioni"</definedName>
    <definedName name="HTML_Name" localSheetId="5" hidden="1">"Luciano Fernandes Falcioni"</definedName>
    <definedName name="HTML_Name" hidden="1">"Sofia Lopes"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6" hidden="1">"C:\PPF\MeuHTML.htm"</definedName>
    <definedName name="HTML_PathFile" localSheetId="5" hidden="1">"C:\PPF\MeuHTML.htm"</definedName>
    <definedName name="HTML_PathFile" hidden="1">"C:\Diversos\MeuHTML.htm"</definedName>
    <definedName name="HTML_PathTemplate" hidden="1">"F:\Farol Comparativo.htm"</definedName>
    <definedName name="HTML_Title" localSheetId="6" hidden="1">"SACI2"</definedName>
    <definedName name="HTML_Title" localSheetId="5" hidden="1">"SACI2"</definedName>
    <definedName name="HTML_Title" hidden="1">"Novas Embalagens"</definedName>
    <definedName name="HTP" localSheetId="6">[18]Dados!$AD$3</definedName>
    <definedName name="HTP">#REF!</definedName>
    <definedName name="hty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ty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ty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t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Y_debt_expense" localSheetId="6">'[26]Base &amp; LBO Assumptions'!$U$31</definedName>
    <definedName name="HY_debt_expense">#REF!</definedName>
    <definedName name="hyuik" localSheetId="6" hidden="1">{"det (May)",#N/A,FALSE,"June";"sum (MAY YTD)",#N/A,FALSE,"June YTD"}</definedName>
    <definedName name="hyuik" localSheetId="5" hidden="1">{"det (May)",#N/A,FALSE,"June";"sum (MAY YTD)",#N/A,FALSE,"June YTD"}</definedName>
    <definedName name="hyuik" localSheetId="2" hidden="1">{"det (May)",#N/A,FALSE,"June";"sum (MAY YTD)",#N/A,FALSE,"June YTD"}</definedName>
    <definedName name="hyuik" hidden="1">{"det (May)",#N/A,FALSE,"June";"sum (MAY YTD)",#N/A,FALSE,"June YTD"}</definedName>
    <definedName name="hzdrfg" localSheetId="6" hidden="1">{#N/A,#N/A,FALSE,"Aging Summary";#N/A,#N/A,FALSE,"Ratio Analysis";#N/A,#N/A,FALSE,"Test 120 Day Accts";#N/A,#N/A,FALSE,"Tickmarks"}</definedName>
    <definedName name="hzdrfg" localSheetId="5" hidden="1">{#N/A,#N/A,FALSE,"Aging Summary";#N/A,#N/A,FALSE,"Ratio Analysis";#N/A,#N/A,FALSE,"Test 120 Day Accts";#N/A,#N/A,FALSE,"Tickmarks"}</definedName>
    <definedName name="hzdrfg" localSheetId="2" hidden="1">{#N/A,#N/A,FALSE,"Aging Summary";#N/A,#N/A,FALSE,"Ratio Analysis";#N/A,#N/A,FALSE,"Test 120 Day Accts";#N/A,#N/A,FALSE,"Tickmarks"}</definedName>
    <definedName name="hzdrfg" hidden="1">{#N/A,#N/A,FALSE,"Aging Summary";#N/A,#N/A,FALSE,"Ratio Analysis";#N/A,#N/A,FALSE,"Test 120 Day Accts";#N/A,#N/A,FALSE,"Tickmarks"}</definedName>
    <definedName name="i" localSheetId="5">#REF!</definedName>
    <definedName name="I">#REF!</definedName>
    <definedName name="I_M">#REF!</definedName>
    <definedName name="iÁreas">#REF!</definedName>
    <definedName name="ibb" localSheetId="6">[74]Assumptions!$G$16</definedName>
    <definedName name="ibb">#REF!</definedName>
    <definedName name="IBC">#REF!</definedName>
    <definedName name="IBM">#REF!</definedName>
    <definedName name="IBMJE">#REF!</definedName>
    <definedName name="IBOVESPA" localSheetId="6">[267]Master!#REF!</definedName>
    <definedName name="IBOVESPA">#REF!</definedName>
    <definedName name="ic" localSheetId="6" hidden="1">{#N/A,#N/A,FALSE,"지침";#N/A,#N/A,FALSE,"환경분석";#N/A,#N/A,FALSE,"Sheet16"}</definedName>
    <definedName name="ic" localSheetId="5" hidden="1">{#N/A,#N/A,FALSE,"지침";#N/A,#N/A,FALSE,"환경분석";#N/A,#N/A,FALSE,"Sheet16"}</definedName>
    <definedName name="ic" localSheetId="2" hidden="1">{#N/A,#N/A,FALSE,"지침";#N/A,#N/A,FALSE,"환경분석";#N/A,#N/A,FALSE,"Sheet16"}</definedName>
    <definedName name="ic" hidden="1">{#N/A,#N/A,FALSE,"지침";#N/A,#N/A,FALSE,"환경분석";#N/A,#N/A,FALSE,"Sheet16"}</definedName>
    <definedName name="ICAMIX">#REF!</definedName>
    <definedName name="ICMS">#REF!</definedName>
    <definedName name="ICMSDEMAIS">#REF!</definedName>
    <definedName name="ICMSMG">#REF!</definedName>
    <definedName name="ICMSSP">#REF!</definedName>
    <definedName name="ICP">#REF!</definedName>
    <definedName name="Idadep_atual">"[\\Nre00070\c\Controle\Carrao\IDADEP_0204]LIBERADO!$D$4:$G$200"</definedName>
    <definedName name="iDatas">#REF!</definedName>
    <definedName name="identificacao_lote" localSheetId="6">[90]RDT!$E$7</definedName>
    <definedName name="identificacao_lote">#REF!</definedName>
    <definedName name="iEquips" localSheetId="6">[103]PM!$R$4</definedName>
    <definedName name="iEquips">#REF!</definedName>
    <definedName name="iFluxos" localSheetId="6">[103]PM!$V$4</definedName>
    <definedName name="iFluxos">#REF!</definedName>
    <definedName name="IFPS_VENDAS">#REF!</definedName>
    <definedName name="II">#REF!</definedName>
    <definedName name="iii" localSheetId="6" hidden="1">{"det (May)",#N/A,FALSE,"June";"sum (MAY YTD)",#N/A,FALSE,"June YTD"}</definedName>
    <definedName name="iii" localSheetId="5" hidden="1">{"det (May)",#N/A,FALSE,"June";"sum (MAY YTD)",#N/A,FALSE,"June YTD"}</definedName>
    <definedName name="iii" localSheetId="2" hidden="1">{"det (May)",#N/A,FALSE,"June";"sum (MAY YTD)",#N/A,FALSE,"June YTD"}</definedName>
    <definedName name="iii" hidden="1">{"det (May)",#N/A,FALSE,"June";"sum (MAY YTD)",#N/A,FALSE,"June YTD"}</definedName>
    <definedName name="iiiiiiiiiiiiiiiiiiop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iiiiiiiiiiiiiiiiiop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iiiiiiiiiiiiiiiiiop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iiiiiiiiiiiiiiiiiop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iiiiiiiiiiiiiik" localSheetId="6" hidden="1">{"det (May)",#N/A,FALSE,"June";"sum (MAY YTD)",#N/A,FALSE,"June YTD"}</definedName>
    <definedName name="iiiiiiiiiiiiiiik" localSheetId="5" hidden="1">{"det (May)",#N/A,FALSE,"June";"sum (MAY YTD)",#N/A,FALSE,"June YTD"}</definedName>
    <definedName name="iiiiiiiiiiiiiiik" localSheetId="2" hidden="1">{"det (May)",#N/A,FALSE,"June";"sum (MAY YTD)",#N/A,FALSE,"June YTD"}</definedName>
    <definedName name="iiiiiiiiiiiiiiik" hidden="1">{"det (May)",#N/A,FALSE,"June";"sum (MAY YTD)",#N/A,FALSE,"June YTD"}</definedName>
    <definedName name="iiiiiiiiiiiiio" localSheetId="6" hidden="1">{"det (May)",#N/A,FALSE,"June";"sum (MAY YTD)",#N/A,FALSE,"June YTD"}</definedName>
    <definedName name="iiiiiiiiiiiiio" localSheetId="5" hidden="1">{"det (May)",#N/A,FALSE,"June";"sum (MAY YTD)",#N/A,FALSE,"June YTD"}</definedName>
    <definedName name="iiiiiiiiiiiiio" localSheetId="2" hidden="1">{"det (May)",#N/A,FALSE,"June";"sum (MAY YTD)",#N/A,FALSE,"June YTD"}</definedName>
    <definedName name="iiiiiiiiiiiiio" hidden="1">{"det (May)",#N/A,FALSE,"June";"sum (MAY YTD)",#N/A,FALSE,"June YTD"}</definedName>
    <definedName name="iiyu" localSheetId="6" hidden="1">{"Prenissas",#N/A,FALSE,"Consolidado (3)";"Lucros000",#N/A,FALSE,"Consolidado (3)";"LucrosHL",#N/A,FALSE,"Consolidado (3)";"Balanco",#N/A,FALSE,"Consolidado (3)";"FluxoC",#N/A,FALSE,"Consolidado (3)"}</definedName>
    <definedName name="iiyu" localSheetId="5" hidden="1">{"Prenissas",#N/A,FALSE,"Consolidado (3)";"Lucros000",#N/A,FALSE,"Consolidado (3)";"LucrosHL",#N/A,FALSE,"Consolidado (3)";"Balanco",#N/A,FALSE,"Consolidado (3)";"FluxoC",#N/A,FALSE,"Consolidado (3)"}</definedName>
    <definedName name="iiyu" localSheetId="2" hidden="1">{"Prenissas",#N/A,FALSE,"Consolidado (3)";"Lucros000",#N/A,FALSE,"Consolidado (3)";"LucrosHL",#N/A,FALSE,"Consolidado (3)";"Balanco",#N/A,FALSE,"Consolidado (3)";"FluxoC",#N/A,FALSE,"Consolidado (3)"}</definedName>
    <definedName name="iiyu" hidden="1">{"Prenissas",#N/A,FALSE,"Consolidado (3)";"Lucros000",#N/A,FALSE,"Consolidado (3)";"LucrosHL",#N/A,FALSE,"Consolidado (3)";"Balanco",#N/A,FALSE,"Consolidado (3)";"FluxoC",#N/A,FALSE,"Consolidado (3)"}</definedName>
    <definedName name="ijki" localSheetId="6" hidden="1">{"det (May)",#N/A,FALSE,"June";"sum (MAY YTD)",#N/A,FALSE,"June YTD"}</definedName>
    <definedName name="ijki" localSheetId="5" hidden="1">{"det (May)",#N/A,FALSE,"June";"sum (MAY YTD)",#N/A,FALSE,"June YTD"}</definedName>
    <definedName name="ijki" localSheetId="2" hidden="1">{"det (May)",#N/A,FALSE,"June";"sum (MAY YTD)",#N/A,FALSE,"June YTD"}</definedName>
    <definedName name="ijki" hidden="1">{"det (May)",#N/A,FALSE,"June";"sum (MAY YTD)",#N/A,FALSE,"June YTD"}</definedName>
    <definedName name="Ilhéus" localSheetId="6">[7]POA!#REF!</definedName>
    <definedName name="Ilhéus">#REF!</definedName>
    <definedName name="Ilhéus1" localSheetId="6">[7]POA!#REF!</definedName>
    <definedName name="Ilhéus1">#REF!</definedName>
    <definedName name="IlhéusAcumulado" localSheetId="6">[7]POA!#REF!</definedName>
    <definedName name="IlhéusAcumulado">#REF!</definedName>
    <definedName name="IlhéusAcumulado1" localSheetId="6">[7]POA!#REF!</definedName>
    <definedName name="IlhéusAcumulado1">#REF!</definedName>
    <definedName name="illlllllllllllll" localSheetId="6" hidden="1">{"det (May)",#N/A,FALSE,"June";"sum (MAY YTD)",#N/A,FALSE,"June YTD"}</definedName>
    <definedName name="illlllllllllllll" localSheetId="5" hidden="1">{"det (May)",#N/A,FALSE,"June";"sum (MAY YTD)",#N/A,FALSE,"June YTD"}</definedName>
    <definedName name="illlllllllllllll" localSheetId="2" hidden="1">{"det (May)",#N/A,FALSE,"June";"sum (MAY YTD)",#N/A,FALSE,"June YTD"}</definedName>
    <definedName name="illlllllllllllll" hidden="1">{"det (May)",#N/A,FALSE,"June";"sum (MAY YTD)",#N/A,FALSE,"June YTD"}</definedName>
    <definedName name="IME_PROMO2" localSheetId="6">[4]Data!#REF!</definedName>
    <definedName name="IME_PROMO2">#REF!</definedName>
    <definedName name="IMMEX_IM_UM" localSheetId="6">'[132]ESTACIONAL CIFO'!#REF!</definedName>
    <definedName name="IMMEX_IM_UM">#REF!</definedName>
    <definedName name="IMMOBV">#REF!</definedName>
    <definedName name="imp" localSheetId="6" hidden="1">{#N/A,#N/A,FALSE,"Hoja1";#N/A,#N/A,FALSE,"Hoja2"}</definedName>
    <definedName name="imp" localSheetId="5" hidden="1">{#N/A,#N/A,FALSE,"Hoja1";#N/A,#N/A,FALSE,"Hoja2"}</definedName>
    <definedName name="imp" localSheetId="2" hidden="1">{#N/A,#N/A,FALSE,"Hoja1";#N/A,#N/A,FALSE,"Hoja2"}</definedName>
    <definedName name="imp" hidden="1">{#N/A,#N/A,FALSE,"Hoja1";#N/A,#N/A,FALSE,"Hoja2"}</definedName>
    <definedName name="Imp.Inc.Ven">#REF!:#REF!</definedName>
    <definedName name="impac">#REF!</definedName>
    <definedName name="Impacted_PL_Line">#REF!</definedName>
    <definedName name="IMPLANT.2">#REF!</definedName>
    <definedName name="IMPLANTACION">#REF!</definedName>
    <definedName name="IMPO" localSheetId="6" hidden="1">{#N/A,#N/A,FALSE,"Hoja1";#N/A,#N/A,FALSE,"Hoja2"}</definedName>
    <definedName name="IMPO" localSheetId="5" hidden="1">{#N/A,#N/A,FALSE,"Hoja1";#N/A,#N/A,FALSE,"Hoja2"}</definedName>
    <definedName name="IMPO" localSheetId="2" hidden="1">{#N/A,#N/A,FALSE,"Hoja1";#N/A,#N/A,FALSE,"Hoja2"}</definedName>
    <definedName name="IMPO" hidden="1">{#N/A,#N/A,FALSE,"Hoja1";#N/A,#N/A,FALSE,"Hoja2"}</definedName>
    <definedName name="importador" localSheetId="6">[268]Validation!$D$2:$D$52</definedName>
    <definedName name="importador">#REF!</definedName>
    <definedName name="IMPOT">#REF!</definedName>
    <definedName name="Impresión_1">#REF!</definedName>
    <definedName name="Impresión_2">#REF!</definedName>
    <definedName name="Impresión_3">#REF!</definedName>
    <definedName name="Impresión_3mod">#REF!</definedName>
    <definedName name="IMPRESION_BAL" localSheetId="6">'[94]Cálculo TMEF-TMR'!$B$7:$M$59,'[94]Cálculo TMEF-TMR'!$B$67:$M$119</definedName>
    <definedName name="IMPRESION_BAL">#REF!,#REF!</definedName>
    <definedName name="IMPRESION_BOARD" localSheetId="6">'[94]Cálculo TMEF-TMR'!$B$11:$M$63,'[94]Cálculo TMEF-TMR'!$B$71:$M$123</definedName>
    <definedName name="IMPRESION_BOARD">#REF!,#REF!</definedName>
    <definedName name="Impressao" localSheetId="6">[269]!Impressao</definedName>
    <definedName name="Impressao">#REF!</definedName>
    <definedName name="impressão_CTB" localSheetId="6">[221]!impressão_CTB</definedName>
    <definedName name="impressão_CTB">#REF!</definedName>
    <definedName name="impressão_GER" localSheetId="6">[221]!impressão_GER</definedName>
    <definedName name="impressão_GER">#REF!</definedName>
    <definedName name="impressão_GER_CTB" localSheetId="6">[221]!impressão_GER_CTB</definedName>
    <definedName name="impressão_GER_CTB">#REF!</definedName>
    <definedName name="Impressao2" localSheetId="6">[269]!Impressao2</definedName>
    <definedName name="Impressao2">#REF!</definedName>
    <definedName name="Imprimir">#REF!</definedName>
    <definedName name="Imprimir?">#REF!</definedName>
    <definedName name="Imprimir_área_IM">#REF!</definedName>
    <definedName name="Imprimir_títulos_IM">#REF!</definedName>
    <definedName name="imprimirgrafico_in">#REF!</definedName>
    <definedName name="imprimirva_in">#REF!</definedName>
    <definedName name="imprimirvme_in">#REF!</definedName>
    <definedName name="Improvements">#REF!</definedName>
    <definedName name="imptabacumulada_in">#REF!</definedName>
    <definedName name="imptabporcent_in">#REF!</definedName>
    <definedName name="imptabpreço_in">#REF!</definedName>
    <definedName name="IMPUESTOS">#N/A</definedName>
    <definedName name="INADIMP">#REF!</definedName>
    <definedName name="inc_statement">#REF!</definedName>
    <definedName name="INCA">#REF!</definedName>
    <definedName name="incidência">#REF!</definedName>
    <definedName name="Income" localSheetId="6">#REF!</definedName>
    <definedName name="Income" localSheetId="5">#REF!</definedName>
    <definedName name="Income">#REF!,#REF!,#REF!</definedName>
    <definedName name="Income_sheets" localSheetId="6">[270]Assumptions!#REF!</definedName>
    <definedName name="Income_sheets">#REF!</definedName>
    <definedName name="Income_Stmt." localSheetId="6">[57]Macro1!$B$26:$B$29</definedName>
    <definedName name="Income_Stmt.">#REF!</definedName>
    <definedName name="INCOME2A" localSheetId="6">[44]Income2!#REF!</definedName>
    <definedName name="INCOME2A">#REF!</definedName>
    <definedName name="incon">#REF!</definedName>
    <definedName name="Incoterm" localSheetId="6">[73]Validation!$J$2:$J$14</definedName>
    <definedName name="Incoterm">#REF!</definedName>
    <definedName name="Increased_Capital_Charge" localSheetId="6">'[57]Income &amp; EVA'!$B$45:$Z$45</definedName>
    <definedName name="Increased_Capital_Charge">#REF!</definedName>
    <definedName name="ind" localSheetId="6">[271]aux!$D$4:$D$278</definedName>
    <definedName name="ind">#REF!</definedName>
    <definedName name="ind_mes">#REF!</definedName>
    <definedName name="Indefinite">#REF!</definedName>
    <definedName name="iNDEX" hidden="1">#REF!</definedName>
    <definedName name="Indexadores_2">#REF!</definedName>
    <definedName name="Indicadores" localSheetId="6">[272]Premissas!$F$5:$H$11</definedName>
    <definedName name="Indicadores">#REF!</definedName>
    <definedName name="indice">#REF!</definedName>
    <definedName name="IndicePareto">#REF!</definedName>
    <definedName name="INDICES">#REF!</definedName>
    <definedName name="Indirects" localSheetId="6">[273]List!$A$2:$A$17</definedName>
    <definedName name="Indirects">#REF!</definedName>
    <definedName name="indu" localSheetId="6">[105]Target!$R$185</definedName>
    <definedName name="indu">#REF!</definedName>
    <definedName name="Industry">#REF!</definedName>
    <definedName name="inflation" localSheetId="6">'[109]WCOL INPUT'!$H$2</definedName>
    <definedName name="inflation" localSheetId="5">'[109]WCOL INPUT'!$H$2</definedName>
    <definedName name="Inflation">#REF!</definedName>
    <definedName name="info_manugistics">#REF!</definedName>
    <definedName name="informacoes" localSheetId="6">[90]RDT!$D$24</definedName>
    <definedName name="informacoes">#REF!</definedName>
    <definedName name="Informe" localSheetId="6">[18]Dados!$D$12</definedName>
    <definedName name="Informe">#REF!</definedName>
    <definedName name="IniciaColeta">#REF!</definedName>
    <definedName name="Inicio" localSheetId="6">'[274]Ago 99'!#REF!</definedName>
    <definedName name="Inicio">#REF!</definedName>
    <definedName name="Início" localSheetId="6">[243]Plan1!$F$1:$F$9</definedName>
    <definedName name="Início">#REF!</definedName>
    <definedName name="ININVERLAT">#REF!</definedName>
    <definedName name="Initiatives">#REF!</definedName>
    <definedName name="INIZIO">#REF!</definedName>
    <definedName name="INIZIO1">#REF!</definedName>
    <definedName name="INIZIO2">#REF!</definedName>
    <definedName name="InjEffic">#REF!</definedName>
    <definedName name="INMA">#REF!</definedName>
    <definedName name="INMABO">#REF!</definedName>
    <definedName name="InnovationA">#REF!</definedName>
    <definedName name="InnovationB">#REF!</definedName>
    <definedName name="InnovationC">#REF!</definedName>
    <definedName name="INPC">#REF!</definedName>
    <definedName name="input" localSheetId="6">'[98]Target Finsum'!#REF!</definedName>
    <definedName name="input" localSheetId="5">'[98]Target Finsum'!#REF!</definedName>
    <definedName name="INPUT">#REF!</definedName>
    <definedName name="Input_2">#REF!</definedName>
    <definedName name="Input_3">#REF!</definedName>
    <definedName name="Input_4">#REF!</definedName>
    <definedName name="Input_5">#REF!</definedName>
    <definedName name="Input_5b">#REF!</definedName>
    <definedName name="Input_6">#REF!</definedName>
    <definedName name="Input_Area">#REF!</definedName>
    <definedName name="INPUT_CAPTION">#REF!</definedName>
    <definedName name="Input1" localSheetId="6">[18]Extrai!$E$2</definedName>
    <definedName name="Input1">#REF!</definedName>
    <definedName name="Input2" localSheetId="6">[18]Extrai!$E$3</definedName>
    <definedName name="Input2">#REF!</definedName>
    <definedName name="Input3" localSheetId="6">[18]Extrai!$I$2</definedName>
    <definedName name="Input3">#REF!</definedName>
    <definedName name="Input4" localSheetId="6">[18]Extrai!$I$5</definedName>
    <definedName name="Input4">#REF!</definedName>
    <definedName name="Input5" localSheetId="6">[18]Extrai!$J$5</definedName>
    <definedName name="Input5">#REF!</definedName>
    <definedName name="Input7" localSheetId="6">[18]Extrai!$AS$4</definedName>
    <definedName name="Input7">#REF!</definedName>
    <definedName name="InsertaCtaFal">#REF!</definedName>
    <definedName name="InsertaEmpFal">#REF!</definedName>
    <definedName name="Institutional">#REF!</definedName>
    <definedName name="Instructions" localSheetId="6">[57]Instructions!$A$2:$I$84,[57]Instructions!$A$86:$I$153,[57]Instructions!$A$155:$I$209,[57]Instructions!$A$211:$I$266,[57]Instructions!$A$268:$I$313,[57]Instructions!$A$320:$I$365,[57]Instructions!$A$367:$I$394,[57]Instructions!$A$402:$I$463</definedName>
    <definedName name="Instructions">#REF!,#REF!,#REF!,#REF!,#REF!,#REF!,#REF!,#REF!</definedName>
    <definedName name="int" localSheetId="6">[275]PPRAnalysis!#REF!</definedName>
    <definedName name="int">#REF!</definedName>
    <definedName name="int_rate">#REF!</definedName>
    <definedName name="int_sens">#REF!</definedName>
    <definedName name="intang_amort">#REF!</definedName>
    <definedName name="intang_amort1">#REF!</definedName>
    <definedName name="IntangAssets">#REF!</definedName>
    <definedName name="Intangibles">#REF!</definedName>
    <definedName name="Intangibles1">#REF!</definedName>
    <definedName name="IntCritério">#REF!</definedName>
    <definedName name="INTEGRACAO">#REF!</definedName>
    <definedName name="intercase" localSheetId="6">[276]Assumptions!$D$46</definedName>
    <definedName name="intercase">#REF!</definedName>
    <definedName name="IntercompanyListing">#REF!</definedName>
    <definedName name="INTEREST">#REF!</definedName>
    <definedName name="INTEREST___short_term">#REF!</definedName>
    <definedName name="interest_calc">#REF!</definedName>
    <definedName name="Interest_Rate">0.34</definedName>
    <definedName name="Interest_Rates">#REF!</definedName>
    <definedName name="InterestExpense">#REF!</definedName>
    <definedName name="InterestIncome">#REF!</definedName>
    <definedName name="INTERESTPESOS">#REF!</definedName>
    <definedName name="interet" localSheetId="6">[101]Sheet1!$F$9</definedName>
    <definedName name="interet">#REF!</definedName>
    <definedName name="intermet" localSheetId="6">'[98]Target Finsum'!#REF!</definedName>
    <definedName name="intermet">#REF!</definedName>
    <definedName name="Interv">#REF!</definedName>
    <definedName name="Interv3">#REF!</definedName>
    <definedName name="IntExp">#REF!</definedName>
    <definedName name="IntInc">#REF!</definedName>
    <definedName name="INTINS">#N/A</definedName>
    <definedName name="intl">#REF!</definedName>
    <definedName name="INTRATE" localSheetId="6">[114]Assumptions!$I$27</definedName>
    <definedName name="INTRATE">#REF!</definedName>
    <definedName name="INTSBCOMDLS">#REF!</definedName>
    <definedName name="INTSMN">#REF!</definedName>
    <definedName name="INTSSERDLS">#REF!</definedName>
    <definedName name="inv">#REF!</definedName>
    <definedName name="inv_inic">#REF!</definedName>
    <definedName name="InvAfterRate">#REF!</definedName>
    <definedName name="INVBANCM">#REF!</definedName>
    <definedName name="INVBS">#REF!</definedName>
    <definedName name="INVBURSA">#REF!</definedName>
    <definedName name="INVCAJAS">#REF!</definedName>
    <definedName name="INVDLS">#REF!</definedName>
    <definedName name="Inventories">#REF!</definedName>
    <definedName name="Inventory" localSheetId="6">'[57]Input Sheet'!$C$57:$Z$57</definedName>
    <definedName name="Inventory" localSheetId="5">'[57]Input Sheet'!$C$57:$Z$57</definedName>
    <definedName name="Inventory">#REF!</definedName>
    <definedName name="Inversiones">#REF!</definedName>
    <definedName name="Inversiones_envalores_mes">#REF!</definedName>
    <definedName name="INVEST">#REF!</definedName>
    <definedName name="INVEST2">#REF!</definedName>
    <definedName name="InvestBook">#REF!</definedName>
    <definedName name="Investments">#REF!</definedName>
    <definedName name="InvestmentsUnconsol">#REF!</definedName>
    <definedName name="InvestUncAff">#REF!</definedName>
    <definedName name="INVGRAIN">#REF!</definedName>
    <definedName name="INVGRAIN2">#REF!</definedName>
    <definedName name="INVGRAINBS">#REF!</definedName>
    <definedName name="INVGRAINBS2">#REF!</definedName>
    <definedName name="INVINVERM">#REF!</definedName>
    <definedName name="INVLERate">#REF!</definedName>
    <definedName name="INVO">#REF!</definedName>
    <definedName name="INVOLVEMENT" localSheetId="6">'[91]Drop down lists'!#REF!</definedName>
    <definedName name="INVOLVEMENT">#REF!</definedName>
    <definedName name="INVOTRAS">#REF!</definedName>
    <definedName name="INVPRIMA1">#REF!</definedName>
    <definedName name="INVPRIMA2">#REF!</definedName>
    <definedName name="INVPROD1">#REF!</definedName>
    <definedName name="INVPROD2">#REF!</definedName>
    <definedName name="INVPRODBS">#REF!</definedName>
    <definedName name="INVPRODBS2">#REF!</definedName>
    <definedName name="InvRate1">#REF!</definedName>
    <definedName name="InvRate2">#REF!</definedName>
    <definedName name="InvRate3">#REF!</definedName>
    <definedName name="InvRate4">#REF!</definedName>
    <definedName name="InvRateBefore">#REF!</definedName>
    <definedName name="INVSERF">#REF!</definedName>
    <definedName name="iogfrio" localSheetId="6" hidden="1">{"det (May)",#N/A,FALSE,"June";"sum (MAY YTD)",#N/A,FALSE,"June YTD"}</definedName>
    <definedName name="iogfrio" localSheetId="5" hidden="1">{"det (May)",#N/A,FALSE,"June";"sum (MAY YTD)",#N/A,FALSE,"June YTD"}</definedName>
    <definedName name="iogfrio" localSheetId="2" hidden="1">{"det (May)",#N/A,FALSE,"June";"sum (MAY YTD)",#N/A,FALSE,"June YTD"}</definedName>
    <definedName name="iogfrio" hidden="1">{"det (May)",#N/A,FALSE,"June";"sum (MAY YTD)",#N/A,FALSE,"June YTD"}</definedName>
    <definedName name="ioghgfgf" localSheetId="6" hidden="1">{"det (May)",#N/A,FALSE,"June";"sum (MAY YTD)",#N/A,FALSE,"June YTD"}</definedName>
    <definedName name="ioghgfgf" localSheetId="5" hidden="1">{"det (May)",#N/A,FALSE,"June";"sum (MAY YTD)",#N/A,FALSE,"June YTD"}</definedName>
    <definedName name="ioghgfgf" localSheetId="2" hidden="1">{"det (May)",#N/A,FALSE,"June";"sum (MAY YTD)",#N/A,FALSE,"June YTD"}</definedName>
    <definedName name="ioghgfgf" hidden="1">{"det (May)",#N/A,FALSE,"June";"sum (MAY YTD)",#N/A,FALSE,"June YTD"}</definedName>
    <definedName name="IORAIROAIORIAORIA" localSheetId="6" hidden="1">{"Cons_Occ_Lar",#N/A,FALSE,"márgenes";"Cen_met",#N/A,FALSE,"márgenes";"Ori_pl",#N/A,FALSE,"márgenes"}</definedName>
    <definedName name="IORAIROAIORIAORIA" localSheetId="5" hidden="1">{"Cons_Occ_Lar",#N/A,FALSE,"márgenes";"Cen_met",#N/A,FALSE,"márgenes";"Ori_pl",#N/A,FALSE,"márgenes"}</definedName>
    <definedName name="IORAIROAIORIAORIA" localSheetId="2" hidden="1">{"Cons_Occ_Lar",#N/A,FALSE,"márgenes";"Cen_met",#N/A,FALSE,"márgenes";"Ori_pl",#N/A,FALSE,"márgenes"}</definedName>
    <definedName name="IORAIROAIORIAORIA" hidden="1">{"Cons_Occ_Lar",#N/A,FALSE,"márgenes";"Cen_met",#N/A,FALSE,"márgenes";"Ori_pl",#N/A,FALSE,"márgenes"}</definedName>
    <definedName name="IPCountry">#REF!</definedName>
    <definedName name="IPI" localSheetId="6">'[254]600ML'!#REF!</definedName>
    <definedName name="IPI">#REF!</definedName>
    <definedName name="IPJCompDate">#REF!</definedName>
    <definedName name="IPJIRR">#REF!</definedName>
    <definedName name="IPJName">#REF!</definedName>
    <definedName name="IPJPlantNo">#REF!</definedName>
    <definedName name="IPJProgrItemNo">#REF!</definedName>
    <definedName name="IPJProgrItValue">#REF!</definedName>
    <definedName name="iPlus">#REF!</definedName>
    <definedName name="IPO">#REF!</definedName>
    <definedName name="IPPlant">#REF!</definedName>
    <definedName name="iProdutos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ENSE_CODE_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42184.7159143519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R" localSheetId="6">[277]LATASA!#REF!</definedName>
    <definedName name="IR">#REF!</definedName>
    <definedName name="IROAIORAIROAIROAIR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IROAIORAIROAIROAIR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IROAIORAIROAIROAIR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IROAIORAIROAIROAIR" hidden="1">{"total",#N/A,FALSE,"TOTAL $";"totalhl",#N/A,FALSE,"TOTAL $HL";"vol",#N/A,FALSE,"VOLUMEN";"xprod1",#N/A,FALSE,"X PROD";"xprod2",#N/A,FALSE,"X PROD";"finaño1",#N/A,FALSE,"FIN AÑO Meta";"finaño2",#N/A,FALSE,"FIN AÑO Meta"}</definedName>
    <definedName name="irp" localSheetId="6">IF([78]!BefAft=1,"Cost of Capital (C*)","Pre-Tax Cost of Capital [1]")</definedName>
    <definedName name="irp">IF(#REF!=1,"Cost of Capital (C*)","Pre-Tax Cost of Capital [1]")</definedName>
    <definedName name="IRR" localSheetId="6">'[57]Cash Flow'!$D$3</definedName>
    <definedName name="IRR">#REF!</definedName>
    <definedName name="IRR_Calc" localSheetId="6">'[57]Cash Flow'!#REF!</definedName>
    <definedName name="IRR_Calc">#REF!</definedName>
    <definedName name="irr_sen" localSheetId="6">'[218]LBO Sensitivity'!$A$3</definedName>
    <definedName name="irr_sen">#REF!</definedName>
    <definedName name="IRR00" localSheetId="6">[26]IRR!$J$34:$J$37</definedName>
    <definedName name="IRR00">#REF!</definedName>
    <definedName name="irrb03" localSheetId="6">[270]IRR!#REF!</definedName>
    <definedName name="irrb03">#REF!</definedName>
    <definedName name="IsonaD" localSheetId="6" hidden="1">{"RESUMEN",#N/A,FALSE,"RESUMEN";"RESUMEN_MARG",#N/A,FALSE,"RESUMEN"}</definedName>
    <definedName name="IsonaD" localSheetId="5" hidden="1">{"RESUMEN",#N/A,FALSE,"RESUMEN";"RESUMEN_MARG",#N/A,FALSE,"RESUMEN"}</definedName>
    <definedName name="IsonaD" localSheetId="2" hidden="1">{"RESUMEN",#N/A,FALSE,"RESUMEN";"RESUMEN_MARG",#N/A,FALSE,"RESUMEN"}</definedName>
    <definedName name="IsonaD" hidden="1">{"RESUMEN",#N/A,FALSE,"RESUMEN";"RESUMEN_MARG",#N/A,FALSE,"RESUMEN"}</definedName>
    <definedName name="ispi" localSheetId="6" hidden="1">{#N/A,#N/A,FALSE,"RGD$";#N/A,#N/A,FALSE,"BG$";#N/A,#N/A,FALSE,"FC$"}</definedName>
    <definedName name="ispi" localSheetId="5" hidden="1">{#N/A,#N/A,FALSE,"RGD$";#N/A,#N/A,FALSE,"BG$";#N/A,#N/A,FALSE,"FC$"}</definedName>
    <definedName name="ispi" localSheetId="2" hidden="1">{#N/A,#N/A,FALSE,"RGD$";#N/A,#N/A,FALSE,"BG$";#N/A,#N/A,FALSE,"FC$"}</definedName>
    <definedName name="ispi" hidden="1">{#N/A,#N/A,FALSE,"RGD$";#N/A,#N/A,FALSE,"BG$";#N/A,#N/A,FALSE,"FC$"}</definedName>
    <definedName name="ISUSGAAP2">#REF!</definedName>
    <definedName name="it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>#REF!</definedName>
    <definedName name="ITACANDISP">#REF!</definedName>
    <definedName name="ITACANOP">#REF!</definedName>
    <definedName name="ITACANOUT">#REF!</definedName>
    <definedName name="ITACANREC">#REF!</definedName>
    <definedName name="ITACANVAL">#REF!</definedName>
    <definedName name="item">#REF!</definedName>
    <definedName name="ITEM_LIST" localSheetId="6">[278]aux!$C$2:$C$43</definedName>
    <definedName name="ITEM_LIST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deControle" localSheetId="6">'[59]Visão Item'!$D$2</definedName>
    <definedName name="ItemdeControle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temSelecionado">#REF!</definedName>
    <definedName name="Itens" localSheetId="6">'[279]Plano de Ação - Escore'!$T$3:$T$21</definedName>
    <definedName name="Itens">#REF!</definedName>
    <definedName name="ItensdeControle">#REF!</definedName>
    <definedName name="itt" localSheetId="6">IF([78]!BefAft=1,"","[1] The Pre-Tax Cost of Capital = After-Tax Cost of Capital/(1-Tax Rate)")</definedName>
    <definedName name="itt">IF(#REF!=1,"","[1] The Pre-Tax Cost of Capital = After-Tax Cost of Capital/(1-Tax Rate)")</definedName>
    <definedName name="ittt" localSheetId="6">IF([78]!BefAft=1,"","[1] The Pre-Tax Cost of Capital = After-Tax Cost of Capital/(1-Tax Rate)")</definedName>
    <definedName name="ittt">IF(#REF!=1,"","[1] The Pre-Tax Cost of Capital = After-Tax Cost of Capital/(1-Tax Rate)")</definedName>
    <definedName name="iTurno" localSheetId="6">[103]PM!$W$4</definedName>
    <definedName name="iTurno">#REF!</definedName>
    <definedName name="itw" localSheetId="6">'[98]Target Finsum'!#REF!</definedName>
    <definedName name="itw">#REF!</definedName>
    <definedName name="ITWB">#REF!</definedName>
    <definedName name="iUg">#REF!</definedName>
    <definedName name="iugugmilghn" localSheetId="6" hidden="1">{"det (May)",#N/A,FALSE,"June";"sum (MAY YTD)",#N/A,FALSE,"June YTD"}</definedName>
    <definedName name="iugugmilghn" localSheetId="5" hidden="1">{"det (May)",#N/A,FALSE,"June";"sum (MAY YTD)",#N/A,FALSE,"June YTD"}</definedName>
    <definedName name="iugugmilghn" localSheetId="2" hidden="1">{"det (May)",#N/A,FALSE,"June";"sum (MAY YTD)",#N/A,FALSE,"June YTD"}</definedName>
    <definedName name="iugugmilghn" hidden="1">{"det (May)",#N/A,FALSE,"June";"sum (MAY YTD)",#N/A,FALSE,"June YTD"}</definedName>
    <definedName name="iui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hidden="1">{"total",#N/A,FALSE,"TOTAL $";"totalhl",#N/A,FALSE,"TOTAL $HL";"vol",#N/A,FALSE,"VOLUMEN";"xprod1",#N/A,FALSE,"X PROD";"xprod2",#N/A,FALSE,"X PROD";"finaño1",#N/A,FALSE,"FIN AÑO Meta";"finaño2",#N/A,FALSE,"FIN AÑO Meta"}</definedName>
    <definedName name="IVA">#N/A</definedName>
    <definedName name="IVAAC">#N/A</definedName>
    <definedName name="IVAINS">#N/A</definedName>
    <definedName name="IVs">#REF!</definedName>
    <definedName name="IWC">#REF!</definedName>
    <definedName name="j" localSheetId="6">{0.1;0;0.382758620689655;0;0;0;0.258620689655172;0;0.258620689655172}</definedName>
    <definedName name="j" localSheetId="5">{0.1;0;0.382758620689655;0;0;0;0.258620689655172;0;0.258620689655172}</definedName>
    <definedName name="j" localSheetId="2">{0.1;0;0.382758620689655;0;0;0;0.258620689655172;0;0.258620689655172}</definedName>
    <definedName name="j">{0.1;0;0.382758620689655;0;0;0;0.258620689655172;0;0.258620689655172}</definedName>
    <definedName name="J_Dia_Com" localSheetId="6">[134]DIST!$J$3:$J$7000</definedName>
    <definedName name="J_Dia_Com">#REF!</definedName>
    <definedName name="Jaboatao">#REF!</definedName>
    <definedName name="jaboatão">#REF!</definedName>
    <definedName name="Jaboatãomanu">#REF!</definedName>
    <definedName name="JAC" localSheetId="6">[59]Volumes!$B$17:$CG$17</definedName>
    <definedName name="JAC">#REF!</definedName>
    <definedName name="jacarei">#REF!</definedName>
    <definedName name="JAG" localSheetId="6">[59]Volumes!$B$18:$CG$18</definedName>
    <definedName name="JAG">#REF!</definedName>
    <definedName name="jaii_cash_balance" localSheetId="6">'[140]JAII Balance'!$K$8:$U$8</definedName>
    <definedName name="jaii_cash_balance">#REF!</definedName>
    <definedName name="JAII_EBIT" localSheetId="6">'[26]JAII Income'!$F$19:$V$19</definedName>
    <definedName name="JAII_EBIT">#REF!</definedName>
    <definedName name="JAII_EBITDA" localSheetId="6">'[26]JAII Income'!$F$15:$V$15</definedName>
    <definedName name="JAII_EBITDA">#REF!</definedName>
    <definedName name="JAII_sales" localSheetId="6">'[26]JAII Income'!$F$8:$V$8</definedName>
    <definedName name="JAII_sales">#REF!</definedName>
    <definedName name="jakdjfkajfkajfa" localSheetId="6" hidden="1">{"miles",#N/A,FALSE,"LUCROS E PERDAS (US$ 000)";"hl",#N/A,FALSE,"LUCROS E PERDAS (US$ 000)"}</definedName>
    <definedName name="jakdjfkajfkajfa" localSheetId="5" hidden="1">{"miles",#N/A,FALSE,"LUCROS E PERDAS (US$ 000)";"hl",#N/A,FALSE,"LUCROS E PERDAS (US$ 000)"}</definedName>
    <definedName name="jakdjfkajfkajfa" localSheetId="2" hidden="1">{"miles",#N/A,FALSE,"LUCROS E PERDAS (US$ 000)";"hl",#N/A,FALSE,"LUCROS E PERDAS (US$ 000)"}</definedName>
    <definedName name="jakdjfkajfkajfa" hidden="1">{"miles",#N/A,FALSE,"LUCROS E PERDAS (US$ 000)";"hl",#N/A,FALSE,"LUCROS E PERDAS (US$ 000)"}</definedName>
    <definedName name="Janeiro">#REF!</definedName>
    <definedName name="January_2003" localSheetId="6">'[280]CPM-BCSA-03'!#REF!</definedName>
    <definedName name="January_2003">#REF!</definedName>
    <definedName name="jbbbbbbbbbbbbbbbbbb" localSheetId="6" hidden="1">{"det (May)",#N/A,FALSE,"June";"sum (MAY YTD)",#N/A,FALSE,"June YTD"}</definedName>
    <definedName name="jbbbbbbbbbbbbbbbbbb" localSheetId="5" hidden="1">{"det (May)",#N/A,FALSE,"June";"sum (MAY YTD)",#N/A,FALSE,"June YTD"}</definedName>
    <definedName name="jbbbbbbbbbbbbbbbbbb" localSheetId="2" hidden="1">{"det (May)",#N/A,FALSE,"June";"sum (MAY YTD)",#N/A,FALSE,"June YTD"}</definedName>
    <definedName name="jbbbbbbbbbbbbbbbbbb" hidden="1">{"det (May)",#N/A,FALSE,"June";"sum (MAY YTD)",#N/A,FALSE,"June YTD"}</definedName>
    <definedName name="JC" localSheetId="6">[59]Volumes!$B$19:$CG$19</definedName>
    <definedName name="JC">#REF!</definedName>
    <definedName name="jdfjewf" localSheetId="6" hidden="1">{#N/A,#N/A,FALSE,"지침";#N/A,#N/A,FALSE,"환경분석";#N/A,#N/A,FALSE,"Sheet16"}</definedName>
    <definedName name="jdfjewf" localSheetId="5" hidden="1">{#N/A,#N/A,FALSE,"지침";#N/A,#N/A,FALSE,"환경분석";#N/A,#N/A,FALSE,"Sheet16"}</definedName>
    <definedName name="jdfjewf" localSheetId="2" hidden="1">{#N/A,#N/A,FALSE,"지침";#N/A,#N/A,FALSE,"환경분석";#N/A,#N/A,FALSE,"Sheet16"}</definedName>
    <definedName name="jdfjewf" hidden="1">{#N/A,#N/A,FALSE,"지침";#N/A,#N/A,FALSE,"환경분석";#N/A,#N/A,FALSE,"Sheet16"}</definedName>
    <definedName name="jdfjjddjjdjd" localSheetId="6" hidden="1">{#N/A,#N/A,FALSE,"P.L.Full";#N/A,#N/A,FALSE,"P.L.Desc."}</definedName>
    <definedName name="jdfjjddjjdjd" localSheetId="5" hidden="1">{#N/A,#N/A,FALSE,"P.L.Full";#N/A,#N/A,FALSE,"P.L.Desc."}</definedName>
    <definedName name="jdfjjddjjdjd" localSheetId="2" hidden="1">{#N/A,#N/A,FALSE,"P.L.Full";#N/A,#N/A,FALSE,"P.L.Desc."}</definedName>
    <definedName name="jdfjjddjjdjd" hidden="1">{#N/A,#N/A,FALSE,"P.L.Full";#N/A,#N/A,FALSE,"P.L.Desc."}</definedName>
    <definedName name="jdsjdsj\">#REF!</definedName>
    <definedName name="jeeeeeeeeeeeeeee" localSheetId="6" hidden="1">{"det (May)",#N/A,FALSE,"June";"sum (MAY YTD)",#N/A,FALSE,"June YTD"}</definedName>
    <definedName name="jeeeeeeeeeeeeeee" localSheetId="5" hidden="1">{"det (May)",#N/A,FALSE,"June";"sum (MAY YTD)",#N/A,FALSE,"June YTD"}</definedName>
    <definedName name="jeeeeeeeeeeeeeee" localSheetId="2" hidden="1">{"det (May)",#N/A,FALSE,"June";"sum (MAY YTD)",#N/A,FALSE,"June YTD"}</definedName>
    <definedName name="jeeeeeeeeeeeeeee" hidden="1">{"det (May)",#N/A,FALSE,"June";"sum (MAY YTD)",#N/A,FALSE,"June YTD"}</definedName>
    <definedName name="jfkajfkajf" localSheetId="6" hidden="1">{"prem1",#N/A,FALSE,"Consolidado";"pl_us",#N/A,FALSE,"Consolidado";"pl_hl",#N/A,FALSE,"Consolidado";"bs",#N/A,FALSE,"Consolidado";"cf",#N/A,FALSE,"Consolidado"}</definedName>
    <definedName name="jfkajfkajf" localSheetId="5" hidden="1">{"prem1",#N/A,FALSE,"Consolidado";"pl_us",#N/A,FALSE,"Consolidado";"pl_hl",#N/A,FALSE,"Consolidado";"bs",#N/A,FALSE,"Consolidado";"cf",#N/A,FALSE,"Consolidado"}</definedName>
    <definedName name="jfkajfkajf" localSheetId="2" hidden="1">{"prem1",#N/A,FALSE,"Consolidado";"pl_us",#N/A,FALSE,"Consolidado";"pl_hl",#N/A,FALSE,"Consolidado";"bs",#N/A,FALSE,"Consolidado";"cf",#N/A,FALSE,"Consolidado"}</definedName>
    <definedName name="jfkajfkajf" hidden="1">{"prem1",#N/A,FALSE,"Consolidado";"pl_us",#N/A,FALSE,"Consolidado";"pl_hl",#N/A,FALSE,"Consolidado";"bs",#N/A,FALSE,"Consolidado";"cf",#N/A,FALSE,"Consolidado"}</definedName>
    <definedName name="jfkajfkajfkajfa" localSheetId="6" hidden="1">{#N/A,#N/A,FALSE,"ROTINA";#N/A,#N/A,FALSE,"ITENS";#N/A,#N/A,FALSE,"ACOMP"}</definedName>
    <definedName name="jfkajfkajfkajfa" localSheetId="5" hidden="1">{#N/A,#N/A,FALSE,"ROTINA";#N/A,#N/A,FALSE,"ITENS";#N/A,#N/A,FALSE,"ACOMP"}</definedName>
    <definedName name="jfkajfkajfkajfa" localSheetId="2" hidden="1">{#N/A,#N/A,FALSE,"ROTINA";#N/A,#N/A,FALSE,"ITENS";#N/A,#N/A,FALSE,"ACOMP"}</definedName>
    <definedName name="jfkajfkajfkajfa" hidden="1">{#N/A,#N/A,FALSE,"ROTINA";#N/A,#N/A,FALSE,"ITENS";#N/A,#N/A,FALSE,"ACOMP"}</definedName>
    <definedName name="jgfhju" localSheetId="6" hidden="1">{"det (May)",#N/A,FALSE,"June";"sum (MAY YTD)",#N/A,FALSE,"June YTD"}</definedName>
    <definedName name="jgfhju" localSheetId="5" hidden="1">{"det (May)",#N/A,FALSE,"June";"sum (MAY YTD)",#N/A,FALSE,"June YTD"}</definedName>
    <definedName name="jgfhju" localSheetId="2" hidden="1">{"det (May)",#N/A,FALSE,"June";"sum (MAY YTD)",#N/A,FALSE,"June YTD"}</definedName>
    <definedName name="jgfhju" hidden="1">{"det (May)",#N/A,FALSE,"June";"sum (MAY YTD)",#N/A,FALSE,"June YTD"}</definedName>
    <definedName name="jghgg" localSheetId="6" hidden="1">{#N/A,#N/A,FALSE,"P.L.Full";#N/A,#N/A,FALSE,"P.L.Desc."}</definedName>
    <definedName name="jghgg" localSheetId="5" hidden="1">{#N/A,#N/A,FALSE,"P.L.Full";#N/A,#N/A,FALSE,"P.L.Desc."}</definedName>
    <definedName name="jghgg" localSheetId="2" hidden="1">{#N/A,#N/A,FALSE,"P.L.Full";#N/A,#N/A,FALSE,"P.L.Desc."}</definedName>
    <definedName name="jghgg" hidden="1">{#N/A,#N/A,FALSE,"P.L.Full";#N/A,#N/A,FALSE,"P.L.Desc."}</definedName>
    <definedName name="jgtyyt" localSheetId="6" hidden="1">{#N/A,#N/A,FALSE,"Hoja1";#N/A,#N/A,FALSE,"Hoja2"}</definedName>
    <definedName name="jgtyyt" localSheetId="5" hidden="1">{#N/A,#N/A,FALSE,"Hoja1";#N/A,#N/A,FALSE,"Hoja2"}</definedName>
    <definedName name="jgtyyt" localSheetId="2" hidden="1">{#N/A,#N/A,FALSE,"Hoja1";#N/A,#N/A,FALSE,"Hoja2"}</definedName>
    <definedName name="jgtyyt" hidden="1">{#N/A,#N/A,FALSE,"Hoja1";#N/A,#N/A,FALSE,"Hoja2"}</definedName>
    <definedName name="jhdajfjafhjaf" localSheetId="6" hidden="1">{#N/A,#N/A,FALSE,"Hoja1";#N/A,#N/A,FALSE,"Hoja2"}</definedName>
    <definedName name="jhdajfjafhjaf" localSheetId="5" hidden="1">{#N/A,#N/A,FALSE,"Hoja1";#N/A,#N/A,FALSE,"Hoja2"}</definedName>
    <definedName name="jhdajfjafhjaf" localSheetId="2" hidden="1">{#N/A,#N/A,FALSE,"Hoja1";#N/A,#N/A,FALSE,"Hoja2"}</definedName>
    <definedName name="jhdajfjafhjaf" hidden="1">{#N/A,#N/A,FALSE,"Hoja1";#N/A,#N/A,FALSE,"Hoja2"}</definedName>
    <definedName name="jhjhjkhjhhjhj" localSheetId="2" hidden="1">{"'CONSOLIDADO'!$B$10:$R$57"}</definedName>
    <definedName name="jhjhjkhjhhjhj" hidden="1">{"'CONSOLIDADO'!$B$10:$R$57"}</definedName>
    <definedName name="ji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juiu" localSheetId="6" hidden="1">{"det (May)",#N/A,FALSE,"June";"sum (MAY YTD)",#N/A,FALSE,"June YTD"}</definedName>
    <definedName name="jijuiu" localSheetId="5" hidden="1">{"det (May)",#N/A,FALSE,"June";"sum (MAY YTD)",#N/A,FALSE,"June YTD"}</definedName>
    <definedName name="jijuiu" localSheetId="2" hidden="1">{"det (May)",#N/A,FALSE,"June";"sum (MAY YTD)",#N/A,FALSE,"June YTD"}</definedName>
    <definedName name="jijuiu" hidden="1">{"det (May)",#N/A,FALSE,"June";"sum (MAY YTD)",#N/A,FALSE,"June YTD"}</definedName>
    <definedName name="jj">#REF!</definedName>
    <definedName name="jj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" localSheetId="6" hidden="1">{"'cua 42'!$A$1:$O$40"}</definedName>
    <definedName name="jjjjjjjjjjj" localSheetId="5" hidden="1">{"'cua 42'!$A$1:$O$40"}</definedName>
    <definedName name="jjjjjjjjjjj" localSheetId="2" hidden="1">{"'cua 42'!$A$1:$O$40"}</definedName>
    <definedName name="jjjjjjjjjjj" hidden="1">{"'cua 42'!$A$1:$O$40"}</definedName>
    <definedName name="jjjjjjjjjjjjj" localSheetId="6" hidden="1">{"det (May)",#N/A,FALSE,"June";"sum (MAY YTD)",#N/A,FALSE,"June YTD"}</definedName>
    <definedName name="jjjjjjjjjjjjj" localSheetId="5" hidden="1">{"det (May)",#N/A,FALSE,"June";"sum (MAY YTD)",#N/A,FALSE,"June YTD"}</definedName>
    <definedName name="jjjjjjjjjjjjj" localSheetId="2" hidden="1">{"det (May)",#N/A,FALSE,"June";"sum (MAY YTD)",#N/A,FALSE,"June YTD"}</definedName>
    <definedName name="jjjjjjjjjjjjj" hidden="1">{"det (May)",#N/A,FALSE,"June";"sum (MAY YTD)",#N/A,FALSE,"June YTD"}</definedName>
    <definedName name="jjjjjjjjjjjjjj" localSheetId="6" hidden="1">{"det (May)",#N/A,FALSE,"June";"sum (MAY YTD)",#N/A,FALSE,"June YTD"}</definedName>
    <definedName name="jjjjjjjjjjjjjj" localSheetId="5" hidden="1">{"det (May)",#N/A,FALSE,"June";"sum (MAY YTD)",#N/A,FALSE,"June YTD"}</definedName>
    <definedName name="jjjjjjjjjjjjjj" localSheetId="2" hidden="1">{"det (May)",#N/A,FALSE,"June";"sum (MAY YTD)",#N/A,FALSE,"June YTD"}</definedName>
    <definedName name="jjjjjjjjjjjjjj" hidden="1">{"det (May)",#N/A,FALSE,"June";"sum (MAY YTD)",#N/A,FALSE,"June YTD"}</definedName>
    <definedName name="jjjjjjjjjjjjjjj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jjjjj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jjjjj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jjjj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jjjjjjjjjjjjjjj" localSheetId="6" hidden="1">{"det (May)",#N/A,FALSE,"June";"sum (MAY YTD)",#N/A,FALSE,"June YTD"}</definedName>
    <definedName name="jjjjjjjjjjjjjjjjjjjjjjjjjj" localSheetId="5" hidden="1">{"det (May)",#N/A,FALSE,"June";"sum (MAY YTD)",#N/A,FALSE,"June YTD"}</definedName>
    <definedName name="jjjjjjjjjjjjjjjjjjjjjjjjjj" localSheetId="2" hidden="1">{"det (May)",#N/A,FALSE,"June";"sum (MAY YTD)",#N/A,FALSE,"June YTD"}</definedName>
    <definedName name="jjjjjjjjjjjjjjjjjjjjjjjjjj" hidden="1">{"det (May)",#N/A,FALSE,"June";"sum (MAY YTD)",#N/A,FALSE,"June YTD"}</definedName>
    <definedName name="jkafjfkajfja" localSheetId="6" hidden="1">{#N/A,#N/A,FALSE,"ROTINA";#N/A,#N/A,FALSE,"ITENS";#N/A,#N/A,FALSE,"ACOMP"}</definedName>
    <definedName name="jkafjfkajfja" localSheetId="5" hidden="1">{#N/A,#N/A,FALSE,"ROTINA";#N/A,#N/A,FALSE,"ITENS";#N/A,#N/A,FALSE,"ACOMP"}</definedName>
    <definedName name="jkafjfkajfja" localSheetId="2" hidden="1">{#N/A,#N/A,FALSE,"ROTINA";#N/A,#N/A,FALSE,"ITENS";#N/A,#N/A,FALSE,"ACOMP"}</definedName>
    <definedName name="jkafjfkajfja" hidden="1">{#N/A,#N/A,FALSE,"ROTINA";#N/A,#N/A,FALSE,"ITENS";#N/A,#N/A,FALSE,"ACOMP"}</definedName>
    <definedName name="JKAJFKAJFJAFJ" localSheetId="6" hidden="1">{"prem1",#N/A,FALSE,"Consolidado";"pl_us",#N/A,FALSE,"Consolidado";"pl_hl",#N/A,FALSE,"Consolidado";"bs",#N/A,FALSE,"Consolidado";"cf",#N/A,FALSE,"Consolidado"}</definedName>
    <definedName name="JKAJFKAJFJAFJ" localSheetId="5" hidden="1">{"prem1",#N/A,FALSE,"Consolidado";"pl_us",#N/A,FALSE,"Consolidado";"pl_hl",#N/A,FALSE,"Consolidado";"bs",#N/A,FALSE,"Consolidado";"cf",#N/A,FALSE,"Consolidado"}</definedName>
    <definedName name="JKAJFKAJFJAFJ" localSheetId="2" hidden="1">{"prem1",#N/A,FALSE,"Consolidado";"pl_us",#N/A,FALSE,"Consolidado";"pl_hl",#N/A,FALSE,"Consolidado";"bs",#N/A,FALSE,"Consolidado";"cf",#N/A,FALSE,"Consolidado"}</definedName>
    <definedName name="JKAJFKAJFJAFJ" hidden="1">{"prem1",#N/A,FALSE,"Consolidado";"pl_us",#N/A,FALSE,"Consolidado";"pl_hl",#N/A,FALSE,"Consolidado";"bs",#N/A,FALSE,"Consolidado";"cf",#N/A,FALSE,"Consolidado"}</definedName>
    <definedName name="jkajfkajfkaj" localSheetId="6" hidden="1">{#N/A,#N/A,FALSE,"Hoja1";#N/A,#N/A,FALSE,"Hoja2"}</definedName>
    <definedName name="jkajfkajfkaj" localSheetId="5" hidden="1">{#N/A,#N/A,FALSE,"Hoja1";#N/A,#N/A,FALSE,"Hoja2"}</definedName>
    <definedName name="jkajfkajfkaj" localSheetId="2" hidden="1">{#N/A,#N/A,FALSE,"Hoja1";#N/A,#N/A,FALSE,"Hoja2"}</definedName>
    <definedName name="jkajfkajfkaj" hidden="1">{#N/A,#N/A,FALSE,"Hoja1";#N/A,#N/A,FALSE,"Hoja2"}</definedName>
    <definedName name="jkajfkajfkajfa" localSheetId="6" hidden="1">{#N/A,#N/A,FALSE,"Hoja1";#N/A,#N/A,FALSE,"Hoja2"}</definedName>
    <definedName name="jkajfkajfkajfa" localSheetId="5" hidden="1">{#N/A,#N/A,FALSE,"Hoja1";#N/A,#N/A,FALSE,"Hoja2"}</definedName>
    <definedName name="jkajfkajfkajfa" localSheetId="2" hidden="1">{#N/A,#N/A,FALSE,"Hoja1";#N/A,#N/A,FALSE,"Hoja2"}</definedName>
    <definedName name="jkajfkajfkajfa" hidden="1">{#N/A,#N/A,FALSE,"Hoja1";#N/A,#N/A,FALSE,"Hoja2"}</definedName>
    <definedName name="jkajfkajkfjakfjakdfja" localSheetId="6" hidden="1">{"Prenissas",#N/A,FALSE,"Consolidado (3)";"Lucros000",#N/A,FALSE,"Consolidado (3)";"LucrosHL",#N/A,FALSE,"Consolidado (3)";"Balanco",#N/A,FALSE,"Consolidado (3)";"FluxoC",#N/A,FALSE,"Consolidado (3)"}</definedName>
    <definedName name="jkajfkajkfjakfjakdfja" localSheetId="5" hidden="1">{"Prenissas",#N/A,FALSE,"Consolidado (3)";"Lucros000",#N/A,FALSE,"Consolidado (3)";"LucrosHL",#N/A,FALSE,"Consolidado (3)";"Balanco",#N/A,FALSE,"Consolidado (3)";"FluxoC",#N/A,FALSE,"Consolidado (3)"}</definedName>
    <definedName name="jkajfkajkfjakfjakdfja" localSheetId="2" hidden="1">{"Prenissas",#N/A,FALSE,"Consolidado (3)";"Lucros000",#N/A,FALSE,"Consolidado (3)";"LucrosHL",#N/A,FALSE,"Consolidado (3)";"Balanco",#N/A,FALSE,"Consolidado (3)";"FluxoC",#N/A,FALSE,"Consolidado (3)"}</definedName>
    <definedName name="jkajfkajkfjakfjakdfja" hidden="1">{"Prenissas",#N/A,FALSE,"Consolidado (3)";"Lucros000",#N/A,FALSE,"Consolidado (3)";"LucrosHL",#N/A,FALSE,"Consolidado (3)";"Balanco",#N/A,FALSE,"Consolidado (3)";"FluxoC",#N/A,FALSE,"Consolidado (3)"}</definedName>
    <definedName name="jkajkfajfkjakfjakfj" localSheetId="6" hidden="1">{"prem1",#N/A,FALSE,"Consolidado";"pl_us",#N/A,FALSE,"Consolidado";"pl_hl",#N/A,FALSE,"Consolidado";"bs",#N/A,FALSE,"Consolidado";"cf",#N/A,FALSE,"Consolidado"}</definedName>
    <definedName name="jkajkfajfkjakfjakfj" localSheetId="5" hidden="1">{"prem1",#N/A,FALSE,"Consolidado";"pl_us",#N/A,FALSE,"Consolidado";"pl_hl",#N/A,FALSE,"Consolidado";"bs",#N/A,FALSE,"Consolidado";"cf",#N/A,FALSE,"Consolidado"}</definedName>
    <definedName name="jkajkfajfkjakfjakfj" localSheetId="2" hidden="1">{"prem1",#N/A,FALSE,"Consolidado";"pl_us",#N/A,FALSE,"Consolidado";"pl_hl",#N/A,FALSE,"Consolidado";"bs",#N/A,FALSE,"Consolidado";"cf",#N/A,FALSE,"Consolidado"}</definedName>
    <definedName name="jkajkfajfkjakfjakfj" hidden="1">{"prem1",#N/A,FALSE,"Consolidado";"pl_us",#N/A,FALSE,"Consolidado";"pl_hl",#N/A,FALSE,"Consolidado";"bs",#N/A,FALSE,"Consolidado";"cf",#N/A,FALSE,"Consolidado"}</definedName>
    <definedName name="jkfajfkajfkajfkja" localSheetId="6" hidden="1">{#N/A,#N/A,FALSE,"Hoja1";#N/A,#N/A,FALSE,"Hoja2"}</definedName>
    <definedName name="jkfajfkajfkajfkja" localSheetId="5" hidden="1">{#N/A,#N/A,FALSE,"Hoja1";#N/A,#N/A,FALSE,"Hoja2"}</definedName>
    <definedName name="jkfajfkajfkajfkja" localSheetId="2" hidden="1">{#N/A,#N/A,FALSE,"Hoja1";#N/A,#N/A,FALSE,"Hoja2"}</definedName>
    <definedName name="jkfajfkajfkajfkja" hidden="1">{#N/A,#N/A,FALSE,"Hoja1";#N/A,#N/A,FALSE,"Hoja2"}</definedName>
    <definedName name="jkfajfkajfkj" localSheetId="6" hidden="1">{"CAP VOL",#N/A,FALSE,"CAPITAL";"CAP VAR",#N/A,FALSE,"CAPITAL";"CAP FIJ",#N/A,FALSE,"CAPITAL";"CAP CONS",#N/A,FALSE,"CAPITAL";"CAP DATA",#N/A,FALSE,"CAPITAL"}</definedName>
    <definedName name="jkfajfkajfkj" localSheetId="5" hidden="1">{"CAP VOL",#N/A,FALSE,"CAPITAL";"CAP VAR",#N/A,FALSE,"CAPITAL";"CAP FIJ",#N/A,FALSE,"CAPITAL";"CAP CONS",#N/A,FALSE,"CAPITAL";"CAP DATA",#N/A,FALSE,"CAPITAL"}</definedName>
    <definedName name="jkfajfkajfkj" localSheetId="2" hidden="1">{"CAP VOL",#N/A,FALSE,"CAPITAL";"CAP VAR",#N/A,FALSE,"CAPITAL";"CAP FIJ",#N/A,FALSE,"CAPITAL";"CAP CONS",#N/A,FALSE,"CAPITAL";"CAP DATA",#N/A,FALSE,"CAPITAL"}</definedName>
    <definedName name="jkfajfkajfkj" hidden="1">{"CAP VOL",#N/A,FALSE,"CAPITAL";"CAP VAR",#N/A,FALSE,"CAPITAL";"CAP FIJ",#N/A,FALSE,"CAPITAL";"CAP CONS",#N/A,FALSE,"CAPITAL";"CAP DATA",#N/A,FALSE,"CAPITAL"}</definedName>
    <definedName name="jkjakjdfkajfkajfkaj" localSheetId="6" hidden="1">{"Prenissas",#N/A,FALSE,"Consolidado (3)";"Lucros000",#N/A,FALSE,"Consolidado (3)";"LucrosHL",#N/A,FALSE,"Consolidado (3)";"Balanco",#N/A,FALSE,"Consolidado (3)";"FluxoC",#N/A,FALSE,"Consolidado (3)"}</definedName>
    <definedName name="jkjakjdfkajfkajfkaj" localSheetId="5" hidden="1">{"Prenissas",#N/A,FALSE,"Consolidado (3)";"Lucros000",#N/A,FALSE,"Consolidado (3)";"LucrosHL",#N/A,FALSE,"Consolidado (3)";"Balanco",#N/A,FALSE,"Consolidado (3)";"FluxoC",#N/A,FALSE,"Consolidado (3)"}</definedName>
    <definedName name="jkjakjdfkajfkajfkaj" localSheetId="2" hidden="1">{"Prenissas",#N/A,FALSE,"Consolidado (3)";"Lucros000",#N/A,FALSE,"Consolidado (3)";"LucrosHL",#N/A,FALSE,"Consolidado (3)";"Balanco",#N/A,FALSE,"Consolidado (3)";"FluxoC",#N/A,FALSE,"Consolidado (3)"}</definedName>
    <definedName name="jkjakjdfkajfkajfkaj" hidden="1">{"Prenissas",#N/A,FALSE,"Consolidado (3)";"Lucros000",#N/A,FALSE,"Consolidado (3)";"LucrosHL",#N/A,FALSE,"Consolidado (3)";"Balanco",#N/A,FALSE,"Consolidado (3)";"FluxoC",#N/A,FALSE,"Consolidado (3)"}</definedName>
    <definedName name="jkjakjfkajfkjakfjkajfkajf" localSheetId="6" hidden="1">{"miles",#N/A,FALSE,"LUCROS E PERDAS (US$ 000)";"hl",#N/A,FALSE,"LUCROS E PERDAS (US$ 000)"}</definedName>
    <definedName name="jkjakjfkajfkjakfjkajfkajf" localSheetId="5" hidden="1">{"miles",#N/A,FALSE,"LUCROS E PERDAS (US$ 000)";"hl",#N/A,FALSE,"LUCROS E PERDAS (US$ 000)"}</definedName>
    <definedName name="jkjakjfkajfkjakfjkajfkajf" localSheetId="2" hidden="1">{"miles",#N/A,FALSE,"LUCROS E PERDAS (US$ 000)";"hl",#N/A,FALSE,"LUCROS E PERDAS (US$ 000)"}</definedName>
    <definedName name="jkjakjfkajfkjakfjkajfkajf" hidden="1">{"miles",#N/A,FALSE,"LUCROS E PERDAS (US$ 000)";"hl",#N/A,FALSE,"LUCROS E PERDAS (US$ 000)"}</definedName>
    <definedName name="jkjkajfdkajdfkajkfjaf" localSheetId="6" hidden="1">{#N/A,#N/A,FALSE,"Hoja1";#N/A,#N/A,FALSE,"Hoja2"}</definedName>
    <definedName name="jkjkajfdkajdfkajkfjaf" localSheetId="5" hidden="1">{#N/A,#N/A,FALSE,"Hoja1";#N/A,#N/A,FALSE,"Hoja2"}</definedName>
    <definedName name="jkjkajfdkajdfkajkfjaf" localSheetId="2" hidden="1">{#N/A,#N/A,FALSE,"Hoja1";#N/A,#N/A,FALSE,"Hoja2"}</definedName>
    <definedName name="jkjkajfdkajdfkajkfjaf" hidden="1">{#N/A,#N/A,FALSE,"Hoja1";#N/A,#N/A,FALSE,"Hoja2"}</definedName>
    <definedName name="jljl" localSheetId="6" hidden="1">{"det (May)",#N/A,FALSE,"June";"sum (MAY YTD)",#N/A,FALSE,"June YTD"}</definedName>
    <definedName name="jljl" localSheetId="5" hidden="1">{"det (May)",#N/A,FALSE,"June";"sum (MAY YTD)",#N/A,FALSE,"June YTD"}</definedName>
    <definedName name="jljl" localSheetId="2" hidden="1">{"det (May)",#N/A,FALSE,"June";"sum (MAY YTD)",#N/A,FALSE,"June YTD"}</definedName>
    <definedName name="jljl" hidden="1">{"det (May)",#N/A,FALSE,"June";"sum (MAY YTD)",#N/A,FALSE,"June YTD"}</definedName>
    <definedName name="jljlx" localSheetId="6" hidden="1">{"det (May)",#N/A,FALSE,"June";"sum (MAY YTD)",#N/A,FALSE,"June YTD"}</definedName>
    <definedName name="jljlx" localSheetId="5" hidden="1">{"det (May)",#N/A,FALSE,"June";"sum (MAY YTD)",#N/A,FALSE,"June YTD"}</definedName>
    <definedName name="jljlx" localSheetId="2" hidden="1">{"det (May)",#N/A,FALSE,"June";"sum (MAY YTD)",#N/A,FALSE,"June YTD"}</definedName>
    <definedName name="jljlx" hidden="1">{"det (May)",#N/A,FALSE,"June";"sum (MAY YTD)",#N/A,FALSE,"June YTD"}</definedName>
    <definedName name="JNPMODELBEGIN" localSheetId="6">'[75]jnp kortingen'!#REF!</definedName>
    <definedName name="JNPMODELBEGIN">#REF!</definedName>
    <definedName name="jnv" localSheetId="6" hidden="1">{#N/A,#N/A,FALSE,"Hoja1";#N/A,#N/A,FALSE,"Hoja2"}</definedName>
    <definedName name="jnv" localSheetId="5" hidden="1">{#N/A,#N/A,FALSE,"Hoja1";#N/A,#N/A,FALSE,"Hoja2"}</definedName>
    <definedName name="jnv" localSheetId="2" hidden="1">{#N/A,#N/A,FALSE,"Hoja1";#N/A,#N/A,FALSE,"Hoja2"}</definedName>
    <definedName name="jnv" hidden="1">{#N/A,#N/A,FALSE,"Hoja1";#N/A,#N/A,FALSE,"Hoja2"}</definedName>
    <definedName name="JOB">#REF!</definedName>
    <definedName name="JOE" localSheetId="6" hidden="1">{"Assumptions",#N/A,FALSE,"Model"}</definedName>
    <definedName name="JOE" localSheetId="5" hidden="1">{"Assumptions",#N/A,FALSE,"Model"}</definedName>
    <definedName name="JOE" localSheetId="2" hidden="1">{"Assumptions",#N/A,FALSE,"Model"}</definedName>
    <definedName name="JOE" hidden="1">{"Assumptions",#N/A,FALSE,"Model"}</definedName>
    <definedName name="Joinville" localSheetId="6">[7]POA!#REF!</definedName>
    <definedName name="Joinville">#REF!</definedName>
    <definedName name="Joinville1" localSheetId="6">[7]POA!#REF!</definedName>
    <definedName name="Joinville1">#REF!</definedName>
    <definedName name="JoinvilleAcumulado" localSheetId="6">[7]POA!#REF!</definedName>
    <definedName name="JoinvilleAcumulado">#REF!</definedName>
    <definedName name="JoinvilleAcumulado1" localSheetId="6">[7]POA!#REF!</definedName>
    <definedName name="JoinvilleAcumulado1">#REF!</definedName>
    <definedName name="jonathan" localSheetId="6" hidden="1">{"det (May)",#N/A,FALSE,"June";"sum (MAY YTD)",#N/A,FALSE,"June YTD"}</definedName>
    <definedName name="jonathan" localSheetId="5" hidden="1">{"det (May)",#N/A,FALSE,"June";"sum (MAY YTD)",#N/A,FALSE,"June YTD"}</definedName>
    <definedName name="jonathan" localSheetId="2" hidden="1">{"det (May)",#N/A,FALSE,"June";"sum (MAY YTD)",#N/A,FALSE,"June YTD"}</definedName>
    <definedName name="jonathan" hidden="1">{"det (May)",#N/A,FALSE,"June";"sum (MAY YTD)",#N/A,FALSE,"June YTD"}</definedName>
    <definedName name="JP" localSheetId="6">[59]Volumes!$B$20:$CG$20</definedName>
    <definedName name="JP">#REF!</definedName>
    <definedName name="jpeur" localSheetId="6">[104]Datastream!$B$25</definedName>
    <definedName name="jpeur">#REF!</definedName>
    <definedName name="jppmpñ" localSheetId="6" hidden="1">{"'cua 42'!$A$1:$O$40"}</definedName>
    <definedName name="jppmpñ" localSheetId="5" hidden="1">{"'cua 42'!$A$1:$O$40"}</definedName>
    <definedName name="jppmpñ" localSheetId="2" hidden="1">{"'cua 42'!$A$1:$O$40"}</definedName>
    <definedName name="jppmpñ" hidden="1">{"'cua 42'!$A$1:$O$40"}</definedName>
    <definedName name="JPS">#REF!</definedName>
    <definedName name="JPS_Corp">#REF!</definedName>
    <definedName name="jpuk" localSheetId="6">[104]Datastream!$B$26</definedName>
    <definedName name="jpuk">#REF!</definedName>
    <definedName name="jpus" localSheetId="6">[104]Datastream!$B$27</definedName>
    <definedName name="jpus">#REF!</definedName>
    <definedName name="Juan">#REF!</definedName>
    <definedName name="JUL">#REF!</definedName>
    <definedName name="Julho">#REF!</definedName>
    <definedName name="Julio" localSheetId="6">'[55]Resumen Costo'!$B$5:$H$5</definedName>
    <definedName name="Julio">#REF!</definedName>
    <definedName name="JulioM" localSheetId="6">'[55]Resumen Costo'!$B$10:$H$10</definedName>
    <definedName name="JulioM">#REF!</definedName>
    <definedName name="JulioMM" localSheetId="6">'[55]Resumen Costo'!$B$9:$H$9</definedName>
    <definedName name="JulioMM">#REF!</definedName>
    <definedName name="JulioR" localSheetId="6">'[55]Resumen Costo'!$B$4:$H$4</definedName>
    <definedName name="JulioR">#REF!</definedName>
    <definedName name="JULMIX">#REF!</definedName>
    <definedName name="JUN">#REF!</definedName>
    <definedName name="Junho">#REF!</definedName>
    <definedName name="Junio" localSheetId="6">'[55]Resumen Costo'!$B$5:$G$5</definedName>
    <definedName name="Junio">#REF!</definedName>
    <definedName name="JunioM" localSheetId="6">'[55]Resumen Costo'!$B$10:$G$10</definedName>
    <definedName name="JunioM">#REF!</definedName>
    <definedName name="JunioMM" localSheetId="6">'[55]Resumen Costo'!$B$9:$G$9</definedName>
    <definedName name="JunioMM">#REF!</definedName>
    <definedName name="JunioR" localSheetId="6">'[55]Resumen Costo'!$B$4:$G$4</definedName>
    <definedName name="JunioR">#REF!</definedName>
    <definedName name="k" localSheetId="6" hidden="1">{"det (May)",#N/A,FALSE,"June";"sum (MAY YTD)",#N/A,FALSE,"June YTD"}</definedName>
    <definedName name="k" localSheetId="5" hidden="1">{"det (May)",#N/A,FALSE,"June";"sum (MAY YTD)",#N/A,FALSE,"June YTD"}</definedName>
    <definedName name="k">#REF!</definedName>
    <definedName name="K_Acu_Com" localSheetId="6">[134]DIST!$K$3:$K$7000</definedName>
    <definedName name="K_Acu_Com">#REF!</definedName>
    <definedName name="K2_WBEVMODE" hidden="1">0</definedName>
    <definedName name="kadflkaf" localSheetId="6" hidden="1">{"miles",#N/A,FALSE,"LUCROS E PERDAS (US$ 000)";"hl",#N/A,FALSE,"LUCROS E PERDAS (US$ 000)"}</definedName>
    <definedName name="kadflkaf" localSheetId="5" hidden="1">{"miles",#N/A,FALSE,"LUCROS E PERDAS (US$ 000)";"hl",#N/A,FALSE,"LUCROS E PERDAS (US$ 000)"}</definedName>
    <definedName name="kadflkaf" localSheetId="2" hidden="1">{"miles",#N/A,FALSE,"LUCROS E PERDAS (US$ 000)";"hl",#N/A,FALSE,"LUCROS E PERDAS (US$ 000)"}</definedName>
    <definedName name="kadflkaf" hidden="1">{"miles",#N/A,FALSE,"LUCROS E PERDAS (US$ 000)";"hl",#N/A,FALSE,"LUCROS E PERDAS (US$ 000)"}</definedName>
    <definedName name="kadsjfhADSKJHCadkjchiauchaIJCHc" localSheetId="6" hidden="1">{"Funding Summary",#N/A,FALSE,"P&amp;L Analysis"}</definedName>
    <definedName name="kadsjfhADSKJHCadkjchiauchaIJCHc" localSheetId="5" hidden="1">{"Funding Summary",#N/A,FALSE,"P&amp;L Analysis"}</definedName>
    <definedName name="kadsjfhADSKJHCadkjchiauchaIJCHc" localSheetId="2" hidden="1">{"Funding Summary",#N/A,FALSE,"P&amp;L Analysis"}</definedName>
    <definedName name="kadsjfhADSKJHCadkjchiauchaIJCHc" hidden="1">{"Funding Summary",#N/A,FALSE,"P&amp;L Analysis"}</definedName>
    <definedName name="kanaal">#REF!</definedName>
    <definedName name="kar" localSheetId="6">{0.1;0;0.382758620689655;0;0;0;0.258620689655172;0;0.258620689655172}</definedName>
    <definedName name="kar" localSheetId="5">{0.1;0;0.382758620689655;0;0;0;0.258620689655172;0;0.258620689655172}</definedName>
    <definedName name="kar" localSheetId="2">{0.1;0;0.382758620689655;0;0;0;0.258620689655172;0;0.258620689655172}</definedName>
    <definedName name="kar">{0.1;0;0.382758620689655;0;0;0;0.258620689655172;0;0.258620689655172}</definedName>
    <definedName name="karla">#REF!</definedName>
    <definedName name="kas" localSheetId="6" hidden="1">{"Cons_Occ_Lar",#N/A,FALSE,"márgenes";"Cen_met",#N/A,FALSE,"márgenes";"Ori_pl",#N/A,FALSE,"márgenes"}</definedName>
    <definedName name="kas" localSheetId="5" hidden="1">{"Cons_Occ_Lar",#N/A,FALSE,"márgenes";"Cen_met",#N/A,FALSE,"márgenes";"Ori_pl",#N/A,FALSE,"márgenes"}</definedName>
    <definedName name="kas" localSheetId="2" hidden="1">{"Cons_Occ_Lar",#N/A,FALSE,"márgenes";"Cen_met",#N/A,FALSE,"márgenes";"Ori_pl",#N/A,FALSE,"márgenes"}</definedName>
    <definedName name="kas" hidden="1">{"Cons_Occ_Lar",#N/A,FALSE,"márgenes";"Cen_met",#N/A,FALSE,"márgenes";"Ori_pl",#N/A,FALSE,"márgenes"}</definedName>
    <definedName name="KBC">#REF!</definedName>
    <definedName name="Kd" localSheetId="6">[74]Assumptions!#REF!</definedName>
    <definedName name="Kd">#REF!</definedName>
    <definedName name="KEGMHR01">#REF!</definedName>
    <definedName name="KEGMHRLE">#REF!</definedName>
    <definedName name="kegs" localSheetId="6" hidden="1">{"det (May)",#N/A,FALSE,"June";"sum (MAY YTD)",#N/A,FALSE,"June YTD"}</definedName>
    <definedName name="kegs" localSheetId="5" hidden="1">{"det (May)",#N/A,FALSE,"June";"sum (MAY YTD)",#N/A,FALSE,"June YTD"}</definedName>
    <definedName name="kegs" localSheetId="2" hidden="1">{"det (May)",#N/A,FALSE,"June";"sum (MAY YTD)",#N/A,FALSE,"June YTD"}</definedName>
    <definedName name="kegs" hidden="1">{"det (May)",#N/A,FALSE,"June";"sum (MAY YTD)",#N/A,FALSE,"June YTD"}</definedName>
    <definedName name="kegsx" localSheetId="6" hidden="1">{"det (May)",#N/A,FALSE,"June";"sum (MAY YTD)",#N/A,FALSE,"June YTD"}</definedName>
    <definedName name="kegsx" localSheetId="5" hidden="1">{"det (May)",#N/A,FALSE,"June";"sum (MAY YTD)",#N/A,FALSE,"June YTD"}</definedName>
    <definedName name="kegsx" localSheetId="2" hidden="1">{"det (May)",#N/A,FALSE,"June";"sum (MAY YTD)",#N/A,FALSE,"June YTD"}</definedName>
    <definedName name="kegsx" hidden="1">{"det (May)",#N/A,FALSE,"June";"sum (MAY YTD)",#N/A,FALSE,"June YTD"}</definedName>
    <definedName name="KEGVOL01">#REF!</definedName>
    <definedName name="KEGVOLLE">#REF!</definedName>
    <definedName name="KG">#REF!</definedName>
    <definedName name="KGQKR">#REF!</definedName>
    <definedName name="KGQKR1">#REF!</definedName>
    <definedName name="KGRQKR2">#REF!</definedName>
    <definedName name="KGRQKR3">#REF!</definedName>
    <definedName name="kiev">#REF!</definedName>
    <definedName name="kiev3">#REF!</definedName>
    <definedName name="kiojk" localSheetId="6" hidden="1">{"det (May)",#N/A,FALSE,"June";"sum (MAY YTD)",#N/A,FALSE,"June YTD"}</definedName>
    <definedName name="kiojk" localSheetId="5" hidden="1">{"det (May)",#N/A,FALSE,"June";"sum (MAY YTD)",#N/A,FALSE,"June YTD"}</definedName>
    <definedName name="kiojk" localSheetId="2" hidden="1">{"det (May)",#N/A,FALSE,"June";"sum (MAY YTD)",#N/A,FALSE,"June YTD"}</definedName>
    <definedName name="kiojk" hidden="1">{"det (May)",#N/A,FALSE,"June";"sum (MAY YTD)",#N/A,FALSE,"June YTD"}</definedName>
    <definedName name="KJ" localSheetId="6" hidden="1">{#N/A,#N/A,FALSE,"지침";#N/A,#N/A,FALSE,"환경분석";#N/A,#N/A,FALSE,"Sheet16"}</definedName>
    <definedName name="KJ" localSheetId="5" hidden="1">{#N/A,#N/A,FALSE,"지침";#N/A,#N/A,FALSE,"환경분석";#N/A,#N/A,FALSE,"Sheet16"}</definedName>
    <definedName name="kj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kj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KJAFLKALFKALFK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KJAFLKALFKALFK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KJAFLKALFKALFK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KJAFLKALFKALFK" hidden="1">{"total",#N/A,FALSE,"TOTAL $";"totalhl",#N/A,FALSE,"TOTAL $HL";"vol",#N/A,FALSE,"VOLUMEN";"xprod1",#N/A,FALSE,"X PROD";"xprod2",#N/A,FALSE,"X PROD";"finaño1",#N/A,FALSE,"FIN AÑO Meta";"finaño2",#N/A,FALSE,"FIN AÑO Meta"}</definedName>
    <definedName name="kjakjfkajfkaf" localSheetId="6" hidden="1">{#N/A,#N/A,FALSE,"FIN AÑO"}</definedName>
    <definedName name="kjakjfkajfkaf" localSheetId="5" hidden="1">{#N/A,#N/A,FALSE,"FIN AÑO"}</definedName>
    <definedName name="kjakjfkajfkaf" localSheetId="2" hidden="1">{#N/A,#N/A,FALSE,"FIN AÑO"}</definedName>
    <definedName name="kjakjfkajfkaf" hidden="1">{#N/A,#N/A,FALSE,"FIN AÑO"}</definedName>
    <definedName name="KJFKAJFDA" localSheetId="6" hidden="1">{#N/A,#N/A,FALSE,"RGD$";#N/A,#N/A,FALSE,"BG$";#N/A,#N/A,FALSE,"FC$"}</definedName>
    <definedName name="KJFKAJFDA" localSheetId="5" hidden="1">{#N/A,#N/A,FALSE,"RGD$";#N/A,#N/A,FALSE,"BG$";#N/A,#N/A,FALSE,"FC$"}</definedName>
    <definedName name="KJFKAJFDA" localSheetId="2" hidden="1">{#N/A,#N/A,FALSE,"RGD$";#N/A,#N/A,FALSE,"BG$";#N/A,#N/A,FALSE,"FC$"}</definedName>
    <definedName name="KJFKAJFDA" hidden="1">{#N/A,#N/A,FALSE,"RGD$";#N/A,#N/A,FALSE,"BG$";#N/A,#N/A,FALSE,"FC$"}</definedName>
    <definedName name="kjfkajfkajfakfj" localSheetId="6" hidden="1">{#N/A,#N/A,FALSE,"Hoja1";#N/A,#N/A,FALSE,"Hoja2"}</definedName>
    <definedName name="kjfkajfkajfakfj" localSheetId="5" hidden="1">{#N/A,#N/A,FALSE,"Hoja1";#N/A,#N/A,FALSE,"Hoja2"}</definedName>
    <definedName name="kjfkajfkajfakfj" localSheetId="2" hidden="1">{#N/A,#N/A,FALSE,"Hoja1";#N/A,#N/A,FALSE,"Hoja2"}</definedName>
    <definedName name="kjfkajfkajfakfj" hidden="1">{#N/A,#N/A,FALSE,"Hoja1";#N/A,#N/A,FALSE,"Hoja2"}</definedName>
    <definedName name="kjh" localSheetId="6">[47]Industria!#REF!</definedName>
    <definedName name="kjh">#REF!</definedName>
    <definedName name="kjkajfkajf" localSheetId="6" hidden="1">{"miles",#N/A,FALSE,"LUCROS E PERDAS (US$ 000)";"hl",#N/A,FALSE,"LUCROS E PERDAS (US$ 000)"}</definedName>
    <definedName name="kjkajfkajf" localSheetId="5" hidden="1">{"miles",#N/A,FALSE,"LUCROS E PERDAS (US$ 000)";"hl",#N/A,FALSE,"LUCROS E PERDAS (US$ 000)"}</definedName>
    <definedName name="kjkajfkajf" localSheetId="2" hidden="1">{"miles",#N/A,FALSE,"LUCROS E PERDAS (US$ 000)";"hl",#N/A,FALSE,"LUCROS E PERDAS (US$ 000)"}</definedName>
    <definedName name="kjkajfkajf" hidden="1">{"miles",#N/A,FALSE,"LUCROS E PERDAS (US$ 000)";"hl",#N/A,FALSE,"LUCROS E PERDAS (US$ 000)"}</definedName>
    <definedName name="kjkajfkajfkajfjka" localSheetId="6" hidden="1">{#N/A,#N/A,FALSE,"Hoja1";#N/A,#N/A,FALSE,"Hoja2"}</definedName>
    <definedName name="kjkajfkajfkajfjka" localSheetId="5" hidden="1">{#N/A,#N/A,FALSE,"Hoja1";#N/A,#N/A,FALSE,"Hoja2"}</definedName>
    <definedName name="kjkajfkajfkajfjka" localSheetId="2" hidden="1">{#N/A,#N/A,FALSE,"Hoja1";#N/A,#N/A,FALSE,"Hoja2"}</definedName>
    <definedName name="kjkajfkajfkajfjka" hidden="1">{#N/A,#N/A,FALSE,"Hoja1";#N/A,#N/A,FALSE,"Hoja2"}</definedName>
    <definedName name="kk" localSheetId="6" hidden="1">{"det (May)",#N/A,FALSE,"June";"sum (MAY YTD)",#N/A,FALSE,"June YTD"}</definedName>
    <definedName name="kk" localSheetId="5" hidden="1">{"det (May)",#N/A,FALSE,"June";"sum (MAY YTD)",#N/A,FALSE,"June YTD"}</definedName>
    <definedName name="kk" localSheetId="2" hidden="1">{"det (May)",#N/A,FALSE,"June";"sum (MAY YTD)",#N/A,FALSE,"June YTD"}</definedName>
    <definedName name="kk" hidden="1">{"det (May)",#N/A,FALSE,"June";"sum (MAY YTD)",#N/A,FALSE,"June YTD"}</definedName>
    <definedName name="kkjkjkjkjuh" localSheetId="6" hidden="1">{"det (May)",#N/A,FALSE,"June";"sum (MAY YTD)",#N/A,FALSE,"June YTD"}</definedName>
    <definedName name="kkjkjkjkjuh" localSheetId="5" hidden="1">{"det (May)",#N/A,FALSE,"June";"sum (MAY YTD)",#N/A,FALSE,"June YTD"}</definedName>
    <definedName name="kkjkjkjkjuh" localSheetId="2" hidden="1">{"det (May)",#N/A,FALSE,"June";"sum (MAY YTD)",#N/A,FALSE,"June YTD"}</definedName>
    <definedName name="kkjkjkjkjuh" hidden="1">{"det (May)",#N/A,FALSE,"June";"sum (MAY YTD)",#N/A,FALSE,"June YTD"}</definedName>
    <definedName name="kkkkkkkio" localSheetId="6" hidden="1">{"det (May)",#N/A,FALSE,"June";"sum (MAY YTD)",#N/A,FALSE,"June YTD"}</definedName>
    <definedName name="kkkkkkkio" localSheetId="5" hidden="1">{"det (May)",#N/A,FALSE,"June";"sum (MAY YTD)",#N/A,FALSE,"June YTD"}</definedName>
    <definedName name="kkkkkkkio" localSheetId="2" hidden="1">{"det (May)",#N/A,FALSE,"June";"sum (MAY YTD)",#N/A,FALSE,"June YTD"}</definedName>
    <definedName name="kkkkkkkio" hidden="1">{"det (May)",#N/A,FALSE,"June";"sum (MAY YTD)",#N/A,FALSE,"June YTD"}</definedName>
    <definedName name="kklm" localSheetId="6" hidden="1">{"det (May)",#N/A,FALSE,"June";"sum (MAY YTD)",#N/A,FALSE,"June YTD"}</definedName>
    <definedName name="kklm" localSheetId="5" hidden="1">{"det (May)",#N/A,FALSE,"June";"sum (MAY YTD)",#N/A,FALSE,"June YTD"}</definedName>
    <definedName name="kklm" localSheetId="2" hidden="1">{"det (May)",#N/A,FALSE,"June";"sum (MAY YTD)",#N/A,FALSE,"June YTD"}</definedName>
    <definedName name="kklm" hidden="1">{"det (May)",#N/A,FALSE,"June";"sum (MAY YTD)",#N/A,FALSE,"June YTD"}</definedName>
    <definedName name="kl" localSheetId="6" hidden="1">{"det (May)",#N/A,FALSE,"June";"sum (MAY YTD)",#N/A,FALSE,"June YTD"}</definedName>
    <definedName name="kl" localSheetId="5" hidden="1">{"det (May)",#N/A,FALSE,"June";"sum (MAY YTD)",#N/A,FALSE,"June YTD"}</definedName>
    <definedName name="kl" localSheetId="2" hidden="1">{"det (May)",#N/A,FALSE,"June";"sum (MAY YTD)",#N/A,FALSE,"June YTD"}</definedName>
    <definedName name="kl" hidden="1">{"det (May)",#N/A,FALSE,"June";"sum (MAY YTD)",#N/A,FALSE,"June YTD"}</definedName>
    <definedName name="KLADFAFAKFL" localSheetId="6" hidden="1">{"bs",#N/A,FALSE,"Consolidado";"cf",#N/A,FALSE,"Consolidado";"pl_hl",#N/A,FALSE,"Consolidado";"pl_us",#N/A,FALSE,"Consolidado";"Prem1",#N/A,FALSE,"Consolidado"}</definedName>
    <definedName name="KLADFAFAKFL" localSheetId="5" hidden="1">{"bs",#N/A,FALSE,"Consolidado";"cf",#N/A,FALSE,"Consolidado";"pl_hl",#N/A,FALSE,"Consolidado";"pl_us",#N/A,FALSE,"Consolidado";"Prem1",#N/A,FALSE,"Consolidado"}</definedName>
    <definedName name="KLADFAFAKFL" localSheetId="2" hidden="1">{"bs",#N/A,FALSE,"Consolidado";"cf",#N/A,FALSE,"Consolidado";"pl_hl",#N/A,FALSE,"Consolidado";"pl_us",#N/A,FALSE,"Consolidado";"Prem1",#N/A,FALSE,"Consolidado"}</definedName>
    <definedName name="KLADFAFAKFL" hidden="1">{"bs",#N/A,FALSE,"Consolidado";"cf",#N/A,FALSE,"Consolidado";"pl_hl",#N/A,FALSE,"Consolidado";"pl_us",#N/A,FALSE,"Consolidado";"Prem1",#N/A,FALSE,"Consolidado"}</definedName>
    <definedName name="KLADFAORIEO" localSheetId="6" hidden="1">{#N/A,#N/A,FALSE,"FIN AÑO"}</definedName>
    <definedName name="KLADFAORIEO" localSheetId="5" hidden="1">{#N/A,#N/A,FALSE,"FIN AÑO"}</definedName>
    <definedName name="KLADFAORIEO" localSheetId="2" hidden="1">{#N/A,#N/A,FALSE,"FIN AÑO"}</definedName>
    <definedName name="KLADFAORIEO" hidden="1">{#N/A,#N/A,FALSE,"FIN AÑO"}</definedName>
    <definedName name="KLADFDAFLK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LADFDAFLK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LADFDAFLK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LADFDAFLK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LADFKLADFA" localSheetId="6" hidden="1">{#N/A,#N/A,FALSE,"P.L.Full";#N/A,#N/A,FALSE,"P.L.Desc."}</definedName>
    <definedName name="KLADFKLADFA" localSheetId="5" hidden="1">{#N/A,#N/A,FALSE,"P.L.Full";#N/A,#N/A,FALSE,"P.L.Desc."}</definedName>
    <definedName name="KLADFKLADFA" localSheetId="2" hidden="1">{#N/A,#N/A,FALSE,"P.L.Full";#N/A,#N/A,FALSE,"P.L.Desc."}</definedName>
    <definedName name="KLADFKLADFA" hidden="1">{#N/A,#N/A,FALSE,"P.L.Full";#N/A,#N/A,FALSE,"P.L.Desc."}</definedName>
    <definedName name="kladfkladkfa" localSheetId="6" hidden="1">{"Cons_Occ_Lar",#N/A,FALSE,"márgenes";"Cen_met",#N/A,FALSE,"márgenes";"Ori_pl",#N/A,FALSE,"márgenes"}</definedName>
    <definedName name="kladfkladkfa" localSheetId="5" hidden="1">{"Cons_Occ_Lar",#N/A,FALSE,"márgenes";"Cen_met",#N/A,FALSE,"márgenes";"Ori_pl",#N/A,FALSE,"márgenes"}</definedName>
    <definedName name="kladfkladkfa" localSheetId="2" hidden="1">{"Cons_Occ_Lar",#N/A,FALSE,"márgenes";"Cen_met",#N/A,FALSE,"márgenes";"Ori_pl",#N/A,FALSE,"márgenes"}</definedName>
    <definedName name="kladfkladkfa" hidden="1">{"Cons_Occ_Lar",#N/A,FALSE,"márgenes";"Cen_met",#N/A,FALSE,"márgenes";"Ori_pl",#N/A,FALSE,"márgenes"}</definedName>
    <definedName name="KLADKFLADKFLAKFA" localSheetId="6" hidden="1">{#N/A,#N/A,FALSE,"Hoja1";#N/A,#N/A,FALSE,"Hoja2"}</definedName>
    <definedName name="KLADKFLADKFLAKFA" localSheetId="5" hidden="1">{#N/A,#N/A,FALSE,"Hoja1";#N/A,#N/A,FALSE,"Hoja2"}</definedName>
    <definedName name="KLADKFLADKFLAKFA" localSheetId="2" hidden="1">{#N/A,#N/A,FALSE,"Hoja1";#N/A,#N/A,FALSE,"Hoja2"}</definedName>
    <definedName name="KLADKFLADKFLAKFA" hidden="1">{#N/A,#N/A,FALSE,"Hoja1";#N/A,#N/A,FALSE,"Hoja2"}</definedName>
    <definedName name="KLAFKA" localSheetId="6" hidden="1">{#N/A,#N/A,FALSE,"ROTINA";#N/A,#N/A,FALSE,"ITENS";#N/A,#N/A,FALSE,"ACOMP"}</definedName>
    <definedName name="KLAFKA" localSheetId="5" hidden="1">{#N/A,#N/A,FALSE,"ROTINA";#N/A,#N/A,FALSE,"ITENS";#N/A,#N/A,FALSE,"ACOMP"}</definedName>
    <definedName name="KLAFKA" localSheetId="2" hidden="1">{#N/A,#N/A,FALSE,"ROTINA";#N/A,#N/A,FALSE,"ITENS";#N/A,#N/A,FALSE,"ACOMP"}</definedName>
    <definedName name="KLAFKA" hidden="1">{#N/A,#N/A,FALSE,"ROTINA";#N/A,#N/A,FALSE,"ITENS";#N/A,#N/A,FALSE,"ACOMP"}</definedName>
    <definedName name="klaklfakfal" localSheetId="6" hidden="1">{"prem1",#N/A,FALSE,"Consolidado";"pl_us",#N/A,FALSE,"Consolidado";"pl_hl",#N/A,FALSE,"Consolidado";"bs",#N/A,FALSE,"Consolidado";"cf",#N/A,FALSE,"Consolidado"}</definedName>
    <definedName name="klaklfakfal" localSheetId="5" hidden="1">{"prem1",#N/A,FALSE,"Consolidado";"pl_us",#N/A,FALSE,"Consolidado";"pl_hl",#N/A,FALSE,"Consolidado";"bs",#N/A,FALSE,"Consolidado";"cf",#N/A,FALSE,"Consolidado"}</definedName>
    <definedName name="klaklfakfal" localSheetId="2" hidden="1">{"prem1",#N/A,FALSE,"Consolidado";"pl_us",#N/A,FALSE,"Consolidado";"pl_hl",#N/A,FALSE,"Consolidado";"bs",#N/A,FALSE,"Consolidado";"cf",#N/A,FALSE,"Consolidado"}</definedName>
    <definedName name="klaklfakfal" hidden="1">{"prem1",#N/A,FALSE,"Consolidado";"pl_us",#N/A,FALSE,"Consolidado";"pl_hl",#N/A,FALSE,"Consolidado";"bs",#N/A,FALSE,"Consolidado";"cf",#N/A,FALSE,"Consolidado"}</definedName>
    <definedName name="kldaflkalfkafka" localSheetId="6" hidden="1">{#N/A,#N/A,FALSE,"ROTINA";#N/A,#N/A,FALSE,"ITENS";#N/A,#N/A,FALSE,"ACOMP"}</definedName>
    <definedName name="kldaflkalfkafka" localSheetId="5" hidden="1">{#N/A,#N/A,FALSE,"ROTINA";#N/A,#N/A,FALSE,"ITENS";#N/A,#N/A,FALSE,"ACOMP"}</definedName>
    <definedName name="kldaflkalfkafka" localSheetId="2" hidden="1">{#N/A,#N/A,FALSE,"ROTINA";#N/A,#N/A,FALSE,"ITENS";#N/A,#N/A,FALSE,"ACOMP"}</definedName>
    <definedName name="kldaflkalfkafka" hidden="1">{#N/A,#N/A,FALSE,"ROTINA";#N/A,#N/A,FALSE,"ITENS";#N/A,#N/A,FALSE,"ACOMP"}</definedName>
    <definedName name="klfkalfkalfkal" localSheetId="6" hidden="1">{"prem1",#N/A,FALSE,"Consolidado";"pl_us",#N/A,FALSE,"Consolidado";"pl_hl",#N/A,FALSE,"Consolidado";"bs",#N/A,FALSE,"Consolidado";"cf",#N/A,FALSE,"Consolidado"}</definedName>
    <definedName name="klfkalfkalfkal" localSheetId="5" hidden="1">{"prem1",#N/A,FALSE,"Consolidado";"pl_us",#N/A,FALSE,"Consolidado";"pl_hl",#N/A,FALSE,"Consolidado";"bs",#N/A,FALSE,"Consolidado";"cf",#N/A,FALSE,"Consolidado"}</definedName>
    <definedName name="klfkalfkalfkal" localSheetId="2" hidden="1">{"prem1",#N/A,FALSE,"Consolidado";"pl_us",#N/A,FALSE,"Consolidado";"pl_hl",#N/A,FALSE,"Consolidado";"bs",#N/A,FALSE,"Consolidado";"cf",#N/A,FALSE,"Consolidado"}</definedName>
    <definedName name="klfkalfkalfkal" hidden="1">{"prem1",#N/A,FALSE,"Consolidado";"pl_us",#N/A,FALSE,"Consolidado";"pl_hl",#N/A,FALSE,"Consolidado";"bs",#N/A,FALSE,"Consolidado";"cf",#N/A,FALSE,"Consolidado"}</definedName>
    <definedName name="klgak" localSheetId="6" hidden="1">{"Prenissas",#N/A,FALSE,"Consolidado (3)";"Lucros000",#N/A,FALSE,"Consolidado (3)";"LucrosHL",#N/A,FALSE,"Consolidado (3)";"Balanco",#N/A,FALSE,"Consolidado (3)";"FluxoC",#N/A,FALSE,"Consolidado (3)"}</definedName>
    <definedName name="klgak" localSheetId="5" hidden="1">{"Prenissas",#N/A,FALSE,"Consolidado (3)";"Lucros000",#N/A,FALSE,"Consolidado (3)";"LucrosHL",#N/A,FALSE,"Consolidado (3)";"Balanco",#N/A,FALSE,"Consolidado (3)";"FluxoC",#N/A,FALSE,"Consolidado (3)"}</definedName>
    <definedName name="klgak" localSheetId="2" hidden="1">{"Prenissas",#N/A,FALSE,"Consolidado (3)";"Lucros000",#N/A,FALSE,"Consolidado (3)";"LucrosHL",#N/A,FALSE,"Consolidado (3)";"Balanco",#N/A,FALSE,"Consolidado (3)";"FluxoC",#N/A,FALSE,"Consolidado (3)"}</definedName>
    <definedName name="klgak" hidden="1">{"Prenissas",#N/A,FALSE,"Consolidado (3)";"Lucros000",#N/A,FALSE,"Consolidado (3)";"LucrosHL",#N/A,FALSE,"Consolidado (3)";"Balanco",#N/A,FALSE,"Consolidado (3)";"FluxoC",#N/A,FALSE,"Consolidado (3)"}</definedName>
    <definedName name="kljdfakflakf" localSheetId="6" hidden="1">{"prem1",#N/A,FALSE,"Consolidado";"pl_us",#N/A,FALSE,"Consolidado";"pl_hl",#N/A,FALSE,"Consolidado";"bs",#N/A,FALSE,"Consolidado";"cf",#N/A,FALSE,"Consolidado"}</definedName>
    <definedName name="kljdfakflakf" localSheetId="5" hidden="1">{"prem1",#N/A,FALSE,"Consolidado";"pl_us",#N/A,FALSE,"Consolidado";"pl_hl",#N/A,FALSE,"Consolidado";"bs",#N/A,FALSE,"Consolidado";"cf",#N/A,FALSE,"Consolidado"}</definedName>
    <definedName name="kljdfakflakf" localSheetId="2" hidden="1">{"prem1",#N/A,FALSE,"Consolidado";"pl_us",#N/A,FALSE,"Consolidado";"pl_hl",#N/A,FALSE,"Consolidado";"bs",#N/A,FALSE,"Consolidado";"cf",#N/A,FALSE,"Consolidado"}</definedName>
    <definedName name="kljdfakflakf" hidden="1">{"prem1",#N/A,FALSE,"Consolidado";"pl_us",#N/A,FALSE,"Consolidado";"pl_hl",#N/A,FALSE,"Consolidado";"bs",#N/A,FALSE,"Consolidado";"cf",#N/A,FALSE,"Consolidado"}</definedName>
    <definedName name="klk" localSheetId="5">#REF!</definedName>
    <definedName name="KLK">#REF!</definedName>
    <definedName name="klkaflfkalfka" localSheetId="6" hidden="1">{"miles",#N/A,FALSE,"LUCROS E PERDAS (US$ 000)";"hl",#N/A,FALSE,"LUCROS E PERDAS (US$ 000)"}</definedName>
    <definedName name="klkaflfkalfka" localSheetId="5" hidden="1">{"miles",#N/A,FALSE,"LUCROS E PERDAS (US$ 000)";"hl",#N/A,FALSE,"LUCROS E PERDAS (US$ 000)"}</definedName>
    <definedName name="klkaflfkalfka" localSheetId="2" hidden="1">{"miles",#N/A,FALSE,"LUCROS E PERDAS (US$ 000)";"hl",#N/A,FALSE,"LUCROS E PERDAS (US$ 000)"}</definedName>
    <definedName name="klkaflfkalfka" hidden="1">{"miles",#N/A,FALSE,"LUCROS E PERDAS (US$ 000)";"hl",#N/A,FALSE,"LUCROS E PERDAS (US$ 000)"}</definedName>
    <definedName name="klkalfkalkfa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klkalfkalkfa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klkalfkalkfa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klkalfkalkfa" hidden="1">{"total",#N/A,FALSE,"TOTAL $";"totalhl",#N/A,FALSE,"TOTAL $HL";"vol",#N/A,FALSE,"VOLUMEN";"xprod1",#N/A,FALSE,"X PROD";"xprod2",#N/A,FALSE,"X PROD";"finaño1",#N/A,FALSE,"FIN AÑO Meta";"finaño2",#N/A,FALSE,"FIN AÑO Meta"}</definedName>
    <definedName name="klllkjj" localSheetId="6" hidden="1">{"det (May)",#N/A,FALSE,"June";"sum (MAY YTD)",#N/A,FALSE,"June YTD"}</definedName>
    <definedName name="klllkjj" localSheetId="5" hidden="1">{"det (May)",#N/A,FALSE,"June";"sum (MAY YTD)",#N/A,FALSE,"June YTD"}</definedName>
    <definedName name="klllkjj" localSheetId="2" hidden="1">{"det (May)",#N/A,FALSE,"June";"sum (MAY YTD)",#N/A,FALSE,"June YTD"}</definedName>
    <definedName name="klllkjj" hidden="1">{"det (May)",#N/A,FALSE,"June";"sum (MAY YTD)",#N/A,FALSE,"June YTD"}</definedName>
    <definedName name="kllllllllll" localSheetId="6" hidden="1">{"det (May)",#N/A,FALSE,"June";"sum (MAY YTD)",#N/A,FALSE,"June YTD"}</definedName>
    <definedName name="kllllllllll" localSheetId="5" hidden="1">{"det (May)",#N/A,FALSE,"June";"sum (MAY YTD)",#N/A,FALSE,"June YTD"}</definedName>
    <definedName name="kllllllllll" localSheetId="2" hidden="1">{"det (May)",#N/A,FALSE,"June";"sum (MAY YTD)",#N/A,FALSE,"June YTD"}</definedName>
    <definedName name="kllllllllll" hidden="1">{"det (May)",#N/A,FALSE,"June";"sum (MAY YTD)",#N/A,FALSE,"June YTD"}</definedName>
    <definedName name="KM">#REF!</definedName>
    <definedName name="KO">#REF!</definedName>
    <definedName name="KPMG" localSheetId="6">[157]Sheet1!#REF!</definedName>
    <definedName name="KPMG">#REF!</definedName>
    <definedName name="Kraft">#N/A</definedName>
    <definedName name="KShares">#REF!</definedName>
    <definedName name="kutvrvuk" localSheetId="6" hidden="1">{#N/A,#N/A,FALSE,"Aging Summary";#N/A,#N/A,FALSE,"Ratio Analysis";#N/A,#N/A,FALSE,"Test 120 Day Accts";#N/A,#N/A,FALSE,"Tickmarks"}</definedName>
    <definedName name="kutvrvuk" localSheetId="5" hidden="1">{#N/A,#N/A,FALSE,"Aging Summary";#N/A,#N/A,FALSE,"Ratio Analysis";#N/A,#N/A,FALSE,"Test 120 Day Accts";#N/A,#N/A,FALSE,"Tickmarks"}</definedName>
    <definedName name="kutvrvuk" localSheetId="2" hidden="1">{#N/A,#N/A,FALSE,"Aging Summary";#N/A,#N/A,FALSE,"Ratio Analysis";#N/A,#N/A,FALSE,"Test 120 Day Accts";#N/A,#N/A,FALSE,"Tickmarks"}</definedName>
    <definedName name="kutvrvuk" hidden="1">{#N/A,#N/A,FALSE,"Aging Summary";#N/A,#N/A,FALSE,"Ratio Analysis";#N/A,#N/A,FALSE,"Test 120 Day Accts";#N/A,#N/A,FALSE,"Tickmarks"}</definedName>
    <definedName name="kvjhk" localSheetId="6">IF([281]Efeito!BefAft=1,"Cost of Capital (C*)","Pre-Tax Cost of Capital [1]")</definedName>
    <definedName name="kvjhk">IF(#REF!=1,"Cost of Capital (C*)","Pre-Tax Cost of Capital [1]")</definedName>
    <definedName name="kx" localSheetId="6" hidden="1">{"det (May)",#N/A,FALSE,"June";"sum (MAY YTD)",#N/A,FALSE,"June YTD"}</definedName>
    <definedName name="kx" localSheetId="5" hidden="1">{"det (May)",#N/A,FALSE,"June";"sum (MAY YTD)",#N/A,FALSE,"June YTD"}</definedName>
    <definedName name="kx" localSheetId="2" hidden="1">{"det (May)",#N/A,FALSE,"June";"sum (MAY YTD)",#N/A,FALSE,"June YTD"}</definedName>
    <definedName name="kx" hidden="1">{"det (May)",#N/A,FALSE,"June";"sum (MAY YTD)",#N/A,FALSE,"June YTD"}</definedName>
    <definedName name="kyle8" localSheetId="6">'[282]Wgts per 000'!$A$1:$C$20</definedName>
    <definedName name="kyle8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">#REF!</definedName>
    <definedName name="Label" localSheetId="6">[73]Validation!$E$2:$E$3</definedName>
    <definedName name="Label">#REF!</definedName>
    <definedName name="labels">#REF!</definedName>
    <definedName name="labor">#REF!</definedName>
    <definedName name="Labor_Rate" localSheetId="6">[283]Constants!$B$31</definedName>
    <definedName name="Labor_Rate">#REF!</definedName>
    <definedName name="lacs">#REF!</definedName>
    <definedName name="Lacunas">#REF!</definedName>
    <definedName name="LAE">#REF!</definedName>
    <definedName name="LAGUNERA">#REF!</definedName>
    <definedName name="lakh">#REF!</definedName>
    <definedName name="LANC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LANC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LANC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LANC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Land">#REF!</definedName>
    <definedName name="lanesa_mes">#REF!</definedName>
    <definedName name="lang">#REF!</definedName>
    <definedName name="laral" localSheetId="6">[284]Plan1!$T$7</definedName>
    <definedName name="laral">#REF!</definedName>
    <definedName name="Lars" localSheetId="6">[285]prison_comps!$A$5:$AD$76,[285]prison_comps!$A$77:$AD$140,[285]prison_comps!$A$142:$AD$185,[285]prison_comps!$A$193:$M$256</definedName>
    <definedName name="Lars">#REF!,#REF!,#REF!,#REF!</definedName>
    <definedName name="Last_Date_Of_Revision" localSheetId="6">OFFSET([78]!File_Name,0,4,1,1)</definedName>
    <definedName name="Last_Date_Of_Revision">OFFSET(#REF!,0,4,1,1)</definedName>
    <definedName name="Last_Row" localSheetId="4">IF(#REF!,Header_Row+#REF!,Header_Row)</definedName>
    <definedName name="Last_Row" localSheetId="8">IF(#REF!,Header_Row+#REF!,Header_Row)</definedName>
    <definedName name="Last_Row" localSheetId="3">IF(#REF!,Header_Row+#REF!,Header_Row)</definedName>
    <definedName name="Last_Row" localSheetId="2">IF(#REF!,Header_Row+#REF!,Header_Row)</definedName>
    <definedName name="Last_Row">IF(#REF!,Header_Row+#REF!,Header_Row)</definedName>
    <definedName name="Last_Year" localSheetId="6">[127]Front!$F$25</definedName>
    <definedName name="Last_Year">#REF!</definedName>
    <definedName name="LastPrice" localSheetId="6">[58]Options!$C$26</definedName>
    <definedName name="LastPrice">#REF!</definedName>
    <definedName name="LastQFX" localSheetId="6">[58]Options!$C$34</definedName>
    <definedName name="LastQFX">#REF!</definedName>
    <definedName name="LastQFX_Last_Year" localSheetId="6">[58]Options!$C$35</definedName>
    <definedName name="LastQFX_Last_Year">#REF!</definedName>
    <definedName name="LASTYR">#REF!</definedName>
    <definedName name="LASTYR2">#REF!</definedName>
    <definedName name="LASTYR3">#REF!</definedName>
    <definedName name="LASTYR4">#REF!</definedName>
    <definedName name="Lata">#REF!</definedName>
    <definedName name="lata_lanesa">#REF!</definedName>
    <definedName name="lata_latasa">#REF!</definedName>
    <definedName name="LATASA">#REF!</definedName>
    <definedName name="LatestFiscalYear">#REF!</definedName>
    <definedName name="LatestFYE">#REF!</definedName>
    <definedName name="LatestQE">#REF!</definedName>
    <definedName name="LatestQuarter">#REF!</definedName>
    <definedName name="LAURA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yout" localSheetId="6">'[57]Input Sheet'!$D$14:$H$181</definedName>
    <definedName name="layout">#REF!</definedName>
    <definedName name="LBO">#REF!</definedName>
    <definedName name="lbo_1">#REF!</definedName>
    <definedName name="lbo_2">#REF!</definedName>
    <definedName name="lbo_sum">#REF!</definedName>
    <definedName name="LBOIPOExit1" localSheetId="6">'[165]LBO Model'!#REF!</definedName>
    <definedName name="LBOIPOExit1">#REF!</definedName>
    <definedName name="LBOIPOExit2" localSheetId="6">'[165]LBO Model'!#REF!</definedName>
    <definedName name="LBOIPOExit2">#REF!</definedName>
    <definedName name="LBOMinCash">#REF!</definedName>
    <definedName name="LBOSaleExit1" localSheetId="6">'[165]LBO Model'!#REF!</definedName>
    <definedName name="LBOSaleExit1">#REF!</definedName>
    <definedName name="LBOSaleExit2" localSheetId="6">'[165]LBO Model'!#REF!</definedName>
    <definedName name="LBOSaleExit2">#REF!</definedName>
    <definedName name="ldklfkalfka" localSheetId="6" hidden="1">{"'171'!$A$1:$Z$50"}</definedName>
    <definedName name="ldklfkalfka" localSheetId="5" hidden="1">{"'171'!$A$1:$Z$50"}</definedName>
    <definedName name="ldklfkalfka" localSheetId="2" hidden="1">{"'171'!$A$1:$Z$50"}</definedName>
    <definedName name="ldklfkalfka" hidden="1">{"'171'!$A$1:$Z$50"}</definedName>
    <definedName name="LE1_041" localSheetId="6">[9]Hidden!$AF$11</definedName>
    <definedName name="LE1_041">#REF!</definedName>
    <definedName name="LE1_0410" localSheetId="6">[9]Hidden!$AO$11</definedName>
    <definedName name="LE1_0410">#REF!</definedName>
    <definedName name="LE1_0411" localSheetId="6">[9]Hidden!$AP$11</definedName>
    <definedName name="LE1_0411">#REF!</definedName>
    <definedName name="LE1_0412" localSheetId="6">[9]Hidden!$AQ$11</definedName>
    <definedName name="LE1_0412">#REF!</definedName>
    <definedName name="LE1_042" localSheetId="6">[9]Hidden!$AG$11</definedName>
    <definedName name="LE1_042">#REF!</definedName>
    <definedName name="LE1_043" localSheetId="6">[9]Hidden!$AH$11</definedName>
    <definedName name="LE1_043">#REF!</definedName>
    <definedName name="LE1_044" localSheetId="6">[9]Hidden!$AI$11</definedName>
    <definedName name="LE1_044">#REF!</definedName>
    <definedName name="LE1_045" localSheetId="6">[9]Hidden!$AJ$11</definedName>
    <definedName name="LE1_045">#REF!</definedName>
    <definedName name="LE1_046" localSheetId="6">[9]Hidden!$AK$11</definedName>
    <definedName name="LE1_046">#REF!</definedName>
    <definedName name="LE1_047" localSheetId="6">[9]Hidden!$AL$11</definedName>
    <definedName name="LE1_047">#REF!</definedName>
    <definedName name="LE1_048" localSheetId="6">[9]Hidden!$AM$11</definedName>
    <definedName name="LE1_048">#REF!</definedName>
    <definedName name="LE1_049" localSheetId="6">[9]Hidden!$AN$11</definedName>
    <definedName name="LE1_049">#REF!</definedName>
    <definedName name="LEAD">#REF!</definedName>
    <definedName name="Lease_Rentals">#REF!</definedName>
    <definedName name="Leasehold">#REF!</definedName>
    <definedName name="Leases" localSheetId="6">'[77]Target Rejection'!$N$11:$N$15</definedName>
    <definedName name="Leases">#REF!</definedName>
    <definedName name="Leases_Rentals" localSheetId="6">'[77]Target Rejection'!$N$11:$N$15</definedName>
    <definedName name="Leases_Rentals">#REF!</definedName>
    <definedName name="LEE" localSheetId="6" hidden="1">{"det (May)",#N/A,FALSE,"June";"sum (MAY YTD)",#N/A,FALSE,"June YTD"}</definedName>
    <definedName name="LEE" localSheetId="5" hidden="1">{"det (May)",#N/A,FALSE,"June";"sum (MAY YTD)",#N/A,FALSE,"June YTD"}</definedName>
    <definedName name="LEE" localSheetId="2" hidden="1">{"det (May)",#N/A,FALSE,"June";"sum (MAY YTD)",#N/A,FALSE,"June YTD"}</definedName>
    <definedName name="LEE" hidden="1">{"det (May)",#N/A,FALSE,"June";"sum (MAY YTD)",#N/A,FALSE,"June YTD"}</definedName>
    <definedName name="LEFT">#REF!</definedName>
    <definedName name="Legacy" localSheetId="2" hidden="1">{"RA_1",#N/A,FALSE,"RF Att";"RA_2",#N/A,FALSE,"RF Att";"RA_2.1",#N/A,FALSE,"RF Att"}</definedName>
    <definedName name="Legacy" hidden="1">{"RA_1",#N/A,FALSE,"RF Att";"RA_2",#N/A,FALSE,"RF Att";"RA_2.1",#N/A,FALSE,"RF Att"}</definedName>
    <definedName name="Legal">#REF!</definedName>
    <definedName name="Legend">#REF!</definedName>
    <definedName name="Leistungen" localSheetId="6">[79]Leistungen!$J$6:$M$80</definedName>
    <definedName name="Leistungen">#REF!</definedName>
    <definedName name="leo" localSheetId="6">[286]Cover!#REF!</definedName>
    <definedName name="leo">#REF!</definedName>
    <definedName name="Level">#REF!</definedName>
    <definedName name="LFQ">#REF!</definedName>
    <definedName name="LFY">#REF!</definedName>
    <definedName name="Liab._Days_Assumption__COM___COS" localSheetId="6">'[57]Input Sheet'!$C$54:$Z$54</definedName>
    <definedName name="Liab._Days_Assumption__COM___COS">#REF!</definedName>
    <definedName name="liab_titles" localSheetId="6">[168]SMT1!$A$185:$IV$187,[168]SMT1!$A$191:$IV$192</definedName>
    <definedName name="liab_titles">#REF!,#REF!</definedName>
    <definedName name="limao" localSheetId="6">[284]Plan1!$T$6</definedName>
    <definedName name="limao">#REF!</definedName>
    <definedName name="limcount" hidden="1">1</definedName>
    <definedName name="limdt" localSheetId="6">[287]Dados!$B$4</definedName>
    <definedName name="limdt">#REF!</definedName>
    <definedName name="Limpa" localSheetId="6">[122]Critérios!$E$2:$I$2,[122]Critérios!$E$4:$I$4,[122]Critérios!$E$6:$I$6,[122]Critérios!$E$8:$I$8,[122]Critérios!$E$10:$I$10,[122]Critérios!$E$12:$I$12,[122]Critérios!$E$14:$I$14,[122]Critérios!$E$16:$I$16,[122]Critérios!$E$18:$I$18,[122]Critérios!$E$20:$I$20,[122]Critérios!$E$22:$I$22</definedName>
    <definedName name="Limpa">#REF!,#REF!,#REF!,#REF!,#REF!,#REF!,#REF!,#REF!,#REF!,#REF!,#REF!</definedName>
    <definedName name="limpa1" localSheetId="6">[18]Dados!$AE$4</definedName>
    <definedName name="limpa1">#REF!</definedName>
    <definedName name="limpa2" localSheetId="6">[18]Dados!$AD$6</definedName>
    <definedName name="limpa2">#REF!</definedName>
    <definedName name="Limpar">#REF!</definedName>
    <definedName name="LIN7330_2">#REF!</definedName>
    <definedName name="line">#REF!</definedName>
    <definedName name="Linea">#REF!</definedName>
    <definedName name="Linha">#REF!</definedName>
    <definedName name="Linha_Ano">#REF!</definedName>
    <definedName name="Linha_Mes">#REF!</definedName>
    <definedName name="Linha_Ontem">#REF!</definedName>
    <definedName name="LinhaMeses" localSheetId="6">'[288]Tabelas Escore'!$B$4:$B$21</definedName>
    <definedName name="LinhaMeses">#REF!</definedName>
    <definedName name="LinhaPareto">#REF!</definedName>
    <definedName name="LinhaUnidades" localSheetId="6">'[288]Tabelas Escore'!$C$3:$AD$3</definedName>
    <definedName name="LinhaUnidades">#REF!</definedName>
    <definedName name="LinhaVolumes" localSheetId="6">[59]Volumes!$A$1:$CG$1</definedName>
    <definedName name="LinhaVolumes">#REF!</definedName>
    <definedName name="LINK" localSheetId="5">#REF!</definedName>
    <definedName name="link">#REF!</definedName>
    <definedName name="Links" localSheetId="6">OFFSET([78]!File_Name,0,4,1,1)</definedName>
    <definedName name="Links">OFFSET(#REF!,0,4,1,1)</definedName>
    <definedName name="LIQUIDATION">#REF!</definedName>
    <definedName name="List">#REF!</definedName>
    <definedName name="List_Category" localSheetId="6">OFFSET('[1]Back-up'!$P$2,0,0,COUNTA('[1]Back-up'!$P$1:$P$65536))</definedName>
    <definedName name="List_Category">OFFSET(#REF!,0,0,COUNTA(#REF!))</definedName>
    <definedName name="List_Group" localSheetId="6">OFFSET('[1]Back-up'!$O$2,0,0,COUNTA('[1]Back-up'!$O$1:$O$65536))</definedName>
    <definedName name="List_Group">OFFSET(#REF!,0,0,COUNTA(#REF!))</definedName>
    <definedName name="List_pers">#REF!</definedName>
    <definedName name="List_Trend" localSheetId="6">OFFSET('[1]Back-up'!$S$2,0,0,COUNTA('[1]Back-up'!$S$1:$S$65536))</definedName>
    <definedName name="List_Trend">OFFSET(#REF!,0,0,COUNTA(#REF!))</definedName>
    <definedName name="Lista">#REF!</definedName>
    <definedName name="Lista.Causa" localSheetId="6">'[289]Set Up'!$D$135:$D$138</definedName>
    <definedName name="Lista.Causa">#REF!</definedName>
    <definedName name="Lista.chamados.dia" localSheetId="6">'[290]SAC por dia de produção'!$I$10:$AE$1107</definedName>
    <definedName name="Lista.chamados.dia">#REF!</definedName>
    <definedName name="Lista.Condição" localSheetId="6">'[289]Set Up'!$Q$3:$Q$4</definedName>
    <definedName name="Lista.Condição">#REF!</definedName>
    <definedName name="Lista.Escore">#REF!</definedName>
    <definedName name="Lista.Fábrica.Produtora" localSheetId="6">'[289]Set Up'!$D$18:$D$56</definedName>
    <definedName name="Lista.Fábrica.Produtora">#REF!</definedName>
    <definedName name="Lista.Geral.Produtos" localSheetId="6">'[289]Set Up'!$H$2:$M$297</definedName>
    <definedName name="Lista.Geral.Produtos">#REF!</definedName>
    <definedName name="Lista.Itens">#REF!</definedName>
    <definedName name="Lista.Itens.Packaging">#REF!</definedName>
    <definedName name="Lista.Itens.Processo">#REF!</definedName>
    <definedName name="Lista.Mês" localSheetId="6">'[289]Set Up'!$O$3:$O$17</definedName>
    <definedName name="Lista.Mês">#REF!</definedName>
    <definedName name="Lista.Meses">#REF!</definedName>
    <definedName name="Lista.Produtos">#REF!</definedName>
    <definedName name="Lista.Tipo.Produto" localSheetId="6">'[289]Set Up'!$D$3:$D$7</definedName>
    <definedName name="Lista.Tipo.Produto">#REF!</definedName>
    <definedName name="Lista_Comerciais" localSheetId="6">[291]Cadastro!$B$2:$C$146</definedName>
    <definedName name="Lista_Comerciais">#REF!</definedName>
    <definedName name="Lista_Mes" localSheetId="6">[291]Cadastro!$N$2:$N$13</definedName>
    <definedName name="Lista_Mes">#REF!</definedName>
    <definedName name="Lista_Mês" localSheetId="6">[292]Cadastro!$N$2:$N$13</definedName>
    <definedName name="Lista_Mês">#REF!</definedName>
    <definedName name="Lista_Unidade" localSheetId="6">[291]Cadastro!$L$2:$L$85</definedName>
    <definedName name="Lista_Unidade">#REF!</definedName>
    <definedName name="Lista_Unidades" localSheetId="6">[292]Cadastro!$L$2:$L$85</definedName>
    <definedName name="Lista_Unidades">#REF!</definedName>
    <definedName name="lista1" localSheetId="6">[18]Base_Apt1A!$U$1</definedName>
    <definedName name="lista1" localSheetId="5">[18]Base_Apt1A!$U$1</definedName>
    <definedName name="Lista1">#REF!</definedName>
    <definedName name="Lista2">#REF!</definedName>
    <definedName name="Lista2b">#REF!</definedName>
    <definedName name="Lista3">#REF!</definedName>
    <definedName name="ListaEMail" localSheetId="6">[18]Email!$B$3:$B$30</definedName>
    <definedName name="ListaEMail">#REF!</definedName>
    <definedName name="ListaItens" localSheetId="6">[59]SetUp!$B$2:$B$21</definedName>
    <definedName name="ListaItens">#REF!</definedName>
    <definedName name="LISTAPLANTAS">#REF!</definedName>
    <definedName name="listecompte">#REF!</definedName>
    <definedName name="ListMonths" localSheetId="6">OFFSET([293]Instructions!$AB$1,1,0,COUNTA([293]Instructions!$AB$1:$AB$65536))</definedName>
    <definedName name="ListMonths">OFFSET(#REF!,1,0,COUNTA(#REF!))</definedName>
    <definedName name="ListsABInBev" localSheetId="6">OFFSET([294]Lists!$B$4,0,0,[294]Lists!$B$2,7)</definedName>
    <definedName name="ListsABInBev">OFFSET(#REF!,0,0,#REF!,7)</definedName>
    <definedName name="listTYPEINIQUERY" localSheetId="6">[295]Lists!$H$2:$H$5</definedName>
    <definedName name="listTYPEINIQUERY">#REF!</definedName>
    <definedName name="listZONESQUERY" localSheetId="6">[295]Lists!$C$2:$C$9</definedName>
    <definedName name="listZONESQUERY">#REF!</definedName>
    <definedName name="LIT">#REF!</definedName>
    <definedName name="lixo">#REF!</definedName>
    <definedName name="ljk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hidden="1">{"total",#N/A,FALSE,"TOTAL $";"totalhl",#N/A,FALSE,"TOTAL $HL";"vol",#N/A,FALSE,"VOLUMEN";"xprod1",#N/A,FALSE,"X PROD";"xprod2",#N/A,FALSE,"X PROD";"finaño1",#N/A,FALSE,"FIN AÑO Meta";"finaño2",#N/A,FALSE,"FIN AÑO Meta"}</definedName>
    <definedName name="lk" localSheetId="6" hidden="1">{#N/A,#N/A,FALSE,"RELATÓRIO";#N/A,#N/A,FALSE,"RELATÓRIO"}</definedName>
    <definedName name="lk" localSheetId="5" hidden="1">{#N/A,#N/A,FALSE,"RELATÓRIO";#N/A,#N/A,FALSE,"RELATÓRIO"}</definedName>
    <definedName name="lk" localSheetId="2" hidden="1">{#N/A,#N/A,FALSE,"RELATÓRIO";#N/A,#N/A,FALSE,"RELATÓRIO"}</definedName>
    <definedName name="lk" hidden="1">{#N/A,#N/A,FALSE,"RELATÓRIO";#N/A,#N/A,FALSE,"RELATÓRIO"}</definedName>
    <definedName name="LKADF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LKADF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LKADF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LKADF" hidden="1">{"total",#N/A,FALSE,"TOTAL $";"totalhl",#N/A,FALSE,"TOTAL $HL";"vol",#N/A,FALSE,"VOLUMEN";"xprod1",#N/A,FALSE,"X PROD";"xprod2",#N/A,FALSE,"X PROD";"finaño1",#N/A,FALSE,"FIN AÑO Meta";"finaño2",#N/A,FALSE,"FIN AÑO Meta"}</definedName>
    <definedName name="lkadflkalfkalfkd" localSheetId="6" hidden="1">{#N/A,#N/A,FALSE,"ROTINA";#N/A,#N/A,FALSE,"ITENS";#N/A,#N/A,FALSE,"ACOMP"}</definedName>
    <definedName name="lkadflkalfkalfkd" localSheetId="5" hidden="1">{#N/A,#N/A,FALSE,"ROTINA";#N/A,#N/A,FALSE,"ITENS";#N/A,#N/A,FALSE,"ACOMP"}</definedName>
    <definedName name="lkadflkalfkalfkd" localSheetId="2" hidden="1">{#N/A,#N/A,FALSE,"ROTINA";#N/A,#N/A,FALSE,"ITENS";#N/A,#N/A,FALSE,"ACOMP"}</definedName>
    <definedName name="lkadflkalfkalfkd" hidden="1">{#N/A,#N/A,FALSE,"ROTINA";#N/A,#N/A,FALSE,"ITENS";#N/A,#N/A,FALSE,"ACOMP"}</definedName>
    <definedName name="lkadlfklakflakfa" localSheetId="6" hidden="1">{"bs",#N/A,FALSE,"Consolidado";"cf",#N/A,FALSE,"Consolidado";"pl_hl",#N/A,FALSE,"Consolidado";"pl_us",#N/A,FALSE,"Consolidado";"Prem1",#N/A,FALSE,"Consolidado"}</definedName>
    <definedName name="lkadlfklakflakfa" localSheetId="5" hidden="1">{"bs",#N/A,FALSE,"Consolidado";"cf",#N/A,FALSE,"Consolidado";"pl_hl",#N/A,FALSE,"Consolidado";"pl_us",#N/A,FALSE,"Consolidado";"Prem1",#N/A,FALSE,"Consolidado"}</definedName>
    <definedName name="lkadlfklakflakfa" localSheetId="2" hidden="1">{"bs",#N/A,FALSE,"Consolidado";"cf",#N/A,FALSE,"Consolidado";"pl_hl",#N/A,FALSE,"Consolidado";"pl_us",#N/A,FALSE,"Consolidado";"Prem1",#N/A,FALSE,"Consolidado"}</definedName>
    <definedName name="lkadlfklakflakfa" hidden="1">{"bs",#N/A,FALSE,"Consolidado";"cf",#N/A,FALSE,"Consolidado";"pl_hl",#N/A,FALSE,"Consolidado";"pl_us",#N/A,FALSE,"Consolidado";"Prem1",#N/A,FALSE,"Consolidado"}</definedName>
    <definedName name="lkaflkflakflakflkafk" localSheetId="6" hidden="1">{"CAP VOL",#N/A,FALSE,"CAPITAL";"CAP VAR",#N/A,FALSE,"CAPITAL";"CAP FIJ",#N/A,FALSE,"CAPITAL";"CAP CONS",#N/A,FALSE,"CAPITAL";"CAP DATA",#N/A,FALSE,"CAPITAL"}</definedName>
    <definedName name="lkaflkflakflakflkafk" localSheetId="5" hidden="1">{"CAP VOL",#N/A,FALSE,"CAPITAL";"CAP VAR",#N/A,FALSE,"CAPITAL";"CAP FIJ",#N/A,FALSE,"CAPITAL";"CAP CONS",#N/A,FALSE,"CAPITAL";"CAP DATA",#N/A,FALSE,"CAPITAL"}</definedName>
    <definedName name="lkaflkflakflakflkafk" localSheetId="2" hidden="1">{"CAP VOL",#N/A,FALSE,"CAPITAL";"CAP VAR",#N/A,FALSE,"CAPITAL";"CAP FIJ",#N/A,FALSE,"CAPITAL";"CAP CONS",#N/A,FALSE,"CAPITAL";"CAP DATA",#N/A,FALSE,"CAPITAL"}</definedName>
    <definedName name="lkaflkflakflakflkafk" hidden="1">{"CAP VOL",#N/A,FALSE,"CAPITAL";"CAP VAR",#N/A,FALSE,"CAPITAL";"CAP FIJ",#N/A,FALSE,"CAPITAL";"CAP CONS",#N/A,FALSE,"CAPITAL";"CAP DATA",#N/A,FALSE,"CAPITAL"}</definedName>
    <definedName name="LKALFKALFKAKF" localSheetId="6" hidden="1">{#N/A,#N/A,FALSE,"Hoja1";#N/A,#N/A,FALSE,"Hoja2"}</definedName>
    <definedName name="LKALFKALFKAKF" localSheetId="5" hidden="1">{#N/A,#N/A,FALSE,"Hoja1";#N/A,#N/A,FALSE,"Hoja2"}</definedName>
    <definedName name="LKALFKALFKAKF" localSheetId="2" hidden="1">{#N/A,#N/A,FALSE,"Hoja1";#N/A,#N/A,FALSE,"Hoja2"}</definedName>
    <definedName name="LKALFKALFKAKF" hidden="1">{#N/A,#N/A,FALSE,"Hoja1";#N/A,#N/A,FALSE,"Hoja2"}</definedName>
    <definedName name="lkalfkalkf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alfkalkf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alfkalkf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alfkalkf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alfklakf" localSheetId="6" hidden="1">{#N/A,#N/A,FALSE,"FIN AÑO"}</definedName>
    <definedName name="lkalfklakf" localSheetId="5" hidden="1">{#N/A,#N/A,FALSE,"FIN AÑO"}</definedName>
    <definedName name="lkalfklakf" localSheetId="2" hidden="1">{#N/A,#N/A,FALSE,"FIN AÑO"}</definedName>
    <definedName name="lkalfklakf" hidden="1">{#N/A,#N/A,FALSE,"FIN AÑO"}</definedName>
    <definedName name="LKALFKOEOIIROIR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LKALFKOEOIIROIR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LKALFKOEOIIROIR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LKALFKOEOIIROIR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LKALKFALKFLAKF" localSheetId="6" hidden="1">{#N/A,#N/A,FALSE,"P.L.Full";#N/A,#N/A,FALSE,"P.L.Desc."}</definedName>
    <definedName name="LKALKFALKFLAKF" localSheetId="5" hidden="1">{#N/A,#N/A,FALSE,"P.L.Full";#N/A,#N/A,FALSE,"P.L.Desc."}</definedName>
    <definedName name="LKALKFALKFLAKF" localSheetId="2" hidden="1">{#N/A,#N/A,FALSE,"P.L.Full";#N/A,#N/A,FALSE,"P.L.Desc."}</definedName>
    <definedName name="LKALKFALKFLAKF" hidden="1">{#N/A,#N/A,FALSE,"P.L.Full";#N/A,#N/A,FALSE,"P.L.Desc."}</definedName>
    <definedName name="LKALKFLAKFLAKF" localSheetId="6" hidden="1">{#N/A,#N/A,FALSE,"ROTINA";#N/A,#N/A,FALSE,"ITENS";#N/A,#N/A,FALSE,"ACOMP"}</definedName>
    <definedName name="LKALKFLAKFLAKF" localSheetId="5" hidden="1">{#N/A,#N/A,FALSE,"ROTINA";#N/A,#N/A,FALSE,"ITENS";#N/A,#N/A,FALSE,"ACOMP"}</definedName>
    <definedName name="LKALKFLAKFLAKF" localSheetId="2" hidden="1">{#N/A,#N/A,FALSE,"ROTINA";#N/A,#N/A,FALSE,"ITENS";#N/A,#N/A,FALSE,"ACOMP"}</definedName>
    <definedName name="LKALKFLAKFLAKF" hidden="1">{#N/A,#N/A,FALSE,"ROTINA";#N/A,#N/A,FALSE,"ITENS";#N/A,#N/A,FALSE,"ACOMP"}</definedName>
    <definedName name="lkdalfkalkfa" localSheetId="6" hidden="1">{"prem1",#N/A,FALSE,"Consolidado";"pl_us",#N/A,FALSE,"Consolidado";"pl_hl",#N/A,FALSE,"Consolidado";"bs",#N/A,FALSE,"Consolidado";"cf",#N/A,FALSE,"Consolidado"}</definedName>
    <definedName name="lkdalfkalkfa" localSheetId="5" hidden="1">{"prem1",#N/A,FALSE,"Consolidado";"pl_us",#N/A,FALSE,"Consolidado";"pl_hl",#N/A,FALSE,"Consolidado";"bs",#N/A,FALSE,"Consolidado";"cf",#N/A,FALSE,"Consolidado"}</definedName>
    <definedName name="lkdalfkalkfa" localSheetId="2" hidden="1">{"prem1",#N/A,FALSE,"Consolidado";"pl_us",#N/A,FALSE,"Consolidado";"pl_hl",#N/A,FALSE,"Consolidado";"bs",#N/A,FALSE,"Consolidado";"cf",#N/A,FALSE,"Consolidado"}</definedName>
    <definedName name="lkdalfkalkfa" hidden="1">{"prem1",#N/A,FALSE,"Consolidado";"pl_us",#N/A,FALSE,"Consolidado";"pl_hl",#N/A,FALSE,"Consolidado";"bs",#N/A,FALSE,"Consolidado";"cf",#N/A,FALSE,"Consolidado"}</definedName>
    <definedName name="LKDALFKALKFLAKFDAF" localSheetId="6" hidden="1">{#N/A,#N/A,FALSE,"FIN AÑO"}</definedName>
    <definedName name="LKDALFKALKFLAKFDAF" localSheetId="5" hidden="1">{#N/A,#N/A,FALSE,"FIN AÑO"}</definedName>
    <definedName name="LKDALFKALKFLAKFDAF" localSheetId="2" hidden="1">{#N/A,#N/A,FALSE,"FIN AÑO"}</definedName>
    <definedName name="LKDALFKALKFLAKFDAF" hidden="1">{#N/A,#N/A,FALSE,"FIN AÑO"}</definedName>
    <definedName name="lkdfaldkfalkflafk" localSheetId="6" hidden="1">{#N/A,#N/A,FALSE,"Hoja1";#N/A,#N/A,FALSE,"Hoja2"}</definedName>
    <definedName name="lkdfaldkfalkflafk" localSheetId="5" hidden="1">{#N/A,#N/A,FALSE,"Hoja1";#N/A,#N/A,FALSE,"Hoja2"}</definedName>
    <definedName name="lkdfaldkfalkflafk" localSheetId="2" hidden="1">{#N/A,#N/A,FALSE,"Hoja1";#N/A,#N/A,FALSE,"Hoja2"}</definedName>
    <definedName name="lkdfaldkfalkflafk" hidden="1">{#N/A,#N/A,FALSE,"Hoja1";#N/A,#N/A,FALSE,"Hoja2"}</definedName>
    <definedName name="lkdlafklakdf" localSheetId="6" hidden="1">{#N/A,#N/A,FALSE,"Hoja1";#N/A,#N/A,FALSE,"Hoja2"}</definedName>
    <definedName name="lkdlafklakdf" localSheetId="5" hidden="1">{#N/A,#N/A,FALSE,"Hoja1";#N/A,#N/A,FALSE,"Hoja2"}</definedName>
    <definedName name="lkdlafklakdf" localSheetId="2" hidden="1">{#N/A,#N/A,FALSE,"Hoja1";#N/A,#N/A,FALSE,"Hoja2"}</definedName>
    <definedName name="lkdlafklakdf" hidden="1">{#N/A,#N/A,FALSE,"Hoja1";#N/A,#N/A,FALSE,"Hoja2"}</definedName>
    <definedName name="LKFLADKFLAKFLAKF" localSheetId="6" hidden="1">{"prem1",#N/A,FALSE,"Consolidado";"pl_us",#N/A,FALSE,"Consolidado";"pl_hl",#N/A,FALSE,"Consolidado";"bs",#N/A,FALSE,"Consolidado";"cf",#N/A,FALSE,"Consolidado"}</definedName>
    <definedName name="LKFLADKFLAKFLAKF" localSheetId="5" hidden="1">{"prem1",#N/A,FALSE,"Consolidado";"pl_us",#N/A,FALSE,"Consolidado";"pl_hl",#N/A,FALSE,"Consolidado";"bs",#N/A,FALSE,"Consolidado";"cf",#N/A,FALSE,"Consolidado"}</definedName>
    <definedName name="LKFLADKFLAKFLAKF" localSheetId="2" hidden="1">{"prem1",#N/A,FALSE,"Consolidado";"pl_us",#N/A,FALSE,"Consolidado";"pl_hl",#N/A,FALSE,"Consolidado";"bs",#N/A,FALSE,"Consolidado";"cf",#N/A,FALSE,"Consolidado"}</definedName>
    <definedName name="LKFLADKFLAKFLAKF" hidden="1">{"prem1",#N/A,FALSE,"Consolidado";"pl_us",#N/A,FALSE,"Consolidado";"pl_hl",#N/A,FALSE,"Consolidado";"bs",#N/A,FALSE,"Consolidado";"cf",#N/A,FALSE,"Consolidado"}</definedName>
    <definedName name="lkjk" localSheetId="6" hidden="1">{"bs",#N/A,FALSE,"Consolidado";"cf",#N/A,FALSE,"Consolidado";"pl_hl",#N/A,FALSE,"Consolidado";"pl_us",#N/A,FALSE,"Consolidado";"Prem1",#N/A,FALSE,"Consolidado"}</definedName>
    <definedName name="lkjk" localSheetId="5" hidden="1">{"bs",#N/A,FALSE,"Consolidado";"cf",#N/A,FALSE,"Consolidado";"pl_hl",#N/A,FALSE,"Consolidado";"pl_us",#N/A,FALSE,"Consolidado";"Prem1",#N/A,FALSE,"Consolidado"}</definedName>
    <definedName name="lkjk" localSheetId="2" hidden="1">{"bs",#N/A,FALSE,"Consolidado";"cf",#N/A,FALSE,"Consolidado";"pl_hl",#N/A,FALSE,"Consolidado";"pl_us",#N/A,FALSE,"Consolidado";"Prem1",#N/A,FALSE,"Consolidado"}</definedName>
    <definedName name="lkjk" hidden="1">{"bs",#N/A,FALSE,"Consolidado";"cf",#N/A,FALSE,"Consolidado";"pl_hl",#N/A,FALSE,"Consolidado";"pl_us",#N/A,FALSE,"Consolidado";"Prem1",#N/A,FALSE,"Consolidado"}</definedName>
    <definedName name="lkjp" localSheetId="6" hidden="1">'[266]dep pre'!#REF!</definedName>
    <definedName name="lkjp" hidden="1">#REF!</definedName>
    <definedName name="lklakdflakflaklfka" localSheetId="6" hidden="1">{#N/A,#N/A,FALSE,"ROTINA";#N/A,#N/A,FALSE,"ITENS";#N/A,#N/A,FALSE,"ACOMP"}</definedName>
    <definedName name="lklakdflakflaklfka" localSheetId="5" hidden="1">{#N/A,#N/A,FALSE,"ROTINA";#N/A,#N/A,FALSE,"ITENS";#N/A,#N/A,FALSE,"ACOMP"}</definedName>
    <definedName name="lklakdflakflaklfka" localSheetId="2" hidden="1">{#N/A,#N/A,FALSE,"ROTINA";#N/A,#N/A,FALSE,"ITENS";#N/A,#N/A,FALSE,"ACOMP"}</definedName>
    <definedName name="lklakdflakflaklfka" hidden="1">{#N/A,#N/A,FALSE,"ROTINA";#N/A,#N/A,FALSE,"ITENS";#N/A,#N/A,FALSE,"ACOMP"}</definedName>
    <definedName name="lklakdflakflkaf" localSheetId="6" hidden="1">{#N/A,#N/A,FALSE,"ROTINA";#N/A,#N/A,FALSE,"ITENS";#N/A,#N/A,FALSE,"ACOMP"}</definedName>
    <definedName name="lklakdflakflkaf" localSheetId="5" hidden="1">{#N/A,#N/A,FALSE,"ROTINA";#N/A,#N/A,FALSE,"ITENS";#N/A,#N/A,FALSE,"ACOMP"}</definedName>
    <definedName name="lklakdflakflkaf" localSheetId="2" hidden="1">{#N/A,#N/A,FALSE,"ROTINA";#N/A,#N/A,FALSE,"ITENS";#N/A,#N/A,FALSE,"ACOMP"}</definedName>
    <definedName name="lklakdflakflkaf" hidden="1">{#N/A,#N/A,FALSE,"ROTINA";#N/A,#N/A,FALSE,"ITENS";#N/A,#N/A,FALSE,"ACOMP"}</definedName>
    <definedName name="lklakflafk" localSheetId="6" hidden="1">{#N/A,"Carabeer",FALSE,"Dscto.";#N/A,"Disbracentro",FALSE,"Dscto.";#N/A,"Río Beer",FALSE,"Dscto.";#N/A,"Andes",FALSE,"Dscto."}</definedName>
    <definedName name="lklakflafk" localSheetId="5" hidden="1">{#N/A,"Carabeer",FALSE,"Dscto.";#N/A,"Disbracentro",FALSE,"Dscto.";#N/A,"Río Beer",FALSE,"Dscto.";#N/A,"Andes",FALSE,"Dscto."}</definedName>
    <definedName name="lklakflafk" localSheetId="2" hidden="1">{#N/A,"Carabeer",FALSE,"Dscto.";#N/A,"Disbracentro",FALSE,"Dscto.";#N/A,"Río Beer",FALSE,"Dscto.";#N/A,"Andes",FALSE,"Dscto."}</definedName>
    <definedName name="lklakflafk" hidden="1">{#N/A,"Carabeer",FALSE,"Dscto.";#N/A,"Disbracentro",FALSE,"Dscto.";#N/A,"Río Beer",FALSE,"Dscto.";#N/A,"Andes",FALSE,"Dscto."}</definedName>
    <definedName name="lklakflkadlfkalkfa" localSheetId="6" hidden="1">{#N/A,#N/A,FALSE,"ROTINA";#N/A,#N/A,FALSE,"ITENS";#N/A,#N/A,FALSE,"ACOMP"}</definedName>
    <definedName name="lklakflkadlfkalkfa" localSheetId="5" hidden="1">{#N/A,#N/A,FALSE,"ROTINA";#N/A,#N/A,FALSE,"ITENS";#N/A,#N/A,FALSE,"ACOMP"}</definedName>
    <definedName name="lklakflkadlfkalkfa" localSheetId="2" hidden="1">{#N/A,#N/A,FALSE,"ROTINA";#N/A,#N/A,FALSE,"ITENS";#N/A,#N/A,FALSE,"ACOMP"}</definedName>
    <definedName name="lklakflkadlfkalkfa" hidden="1">{#N/A,#N/A,FALSE,"ROTINA";#N/A,#N/A,FALSE,"ITENS";#N/A,#N/A,FALSE,"ACOMP"}</definedName>
    <definedName name="lkldakflakf" localSheetId="6" hidden="1">{"Cons_Occ_Lar",#N/A,FALSE,"márgenes";"Cen_met",#N/A,FALSE,"márgenes";"Ori_pl",#N/A,FALSE,"márgenes"}</definedName>
    <definedName name="lkldakflakf" localSheetId="5" hidden="1">{"Cons_Occ_Lar",#N/A,FALSE,"márgenes";"Cen_met",#N/A,FALSE,"márgenes";"Ori_pl",#N/A,FALSE,"márgenes"}</definedName>
    <definedName name="lkldakflakf" localSheetId="2" hidden="1">{"Cons_Occ_Lar",#N/A,FALSE,"márgenes";"Cen_met",#N/A,FALSE,"márgenes";"Ori_pl",#N/A,FALSE,"márgenes"}</definedName>
    <definedName name="lkldakflakf" hidden="1">{"Cons_Occ_Lar",#N/A,FALSE,"márgenes";"Cen_met",#N/A,FALSE,"márgenes";"Ori_pl",#N/A,FALSE,"márgenes"}</definedName>
    <definedName name="lkldklkflakfa" localSheetId="6" hidden="1">{"CAP VOL",#N/A,FALSE,"CAPITAL";"CAP VAR",#N/A,FALSE,"CAPITAL";"CAP FIJ",#N/A,FALSE,"CAPITAL";"CAP CONS",#N/A,FALSE,"CAPITAL";"CAP DATA",#N/A,FALSE,"CAPITAL"}</definedName>
    <definedName name="lkldklkflakfa" localSheetId="5" hidden="1">{"CAP VOL",#N/A,FALSE,"CAPITAL";"CAP VAR",#N/A,FALSE,"CAPITAL";"CAP FIJ",#N/A,FALSE,"CAPITAL";"CAP CONS",#N/A,FALSE,"CAPITAL";"CAP DATA",#N/A,FALSE,"CAPITAL"}</definedName>
    <definedName name="lkldklkflakfa" localSheetId="2" hidden="1">{"CAP VOL",#N/A,FALSE,"CAPITAL";"CAP VAR",#N/A,FALSE,"CAPITAL";"CAP FIJ",#N/A,FALSE,"CAPITAL";"CAP CONS",#N/A,FALSE,"CAPITAL";"CAP DATA",#N/A,FALSE,"CAPITAL"}</definedName>
    <definedName name="lkldklkflakfa" hidden="1">{"CAP VOL",#N/A,FALSE,"CAPITAL";"CAP VAR",#N/A,FALSE,"CAPITAL";"CAP FIJ",#N/A,FALSE,"CAPITAL";"CAP CONS",#N/A,FALSE,"CAPITAL";"CAP DATA",#N/A,FALSE,"CAPITAL"}</definedName>
    <definedName name="lklfaklfklakf" localSheetId="6" hidden="1">{"bs",#N/A,FALSE,"Consolidado";"cf",#N/A,FALSE,"Consolidado";"pl_hl",#N/A,FALSE,"Consolidado";"pl_us",#N/A,FALSE,"Consolidado";"Prem1",#N/A,FALSE,"Consolidado"}</definedName>
    <definedName name="lklfaklfklakf" localSheetId="5" hidden="1">{"bs",#N/A,FALSE,"Consolidado";"cf",#N/A,FALSE,"Consolidado";"pl_hl",#N/A,FALSE,"Consolidado";"pl_us",#N/A,FALSE,"Consolidado";"Prem1",#N/A,FALSE,"Consolidado"}</definedName>
    <definedName name="lklfaklfklakf" localSheetId="2" hidden="1">{"bs",#N/A,FALSE,"Consolidado";"cf",#N/A,FALSE,"Consolidado";"pl_hl",#N/A,FALSE,"Consolidado";"pl_us",#N/A,FALSE,"Consolidado";"Prem1",#N/A,FALSE,"Consolidado"}</definedName>
    <definedName name="lklfaklfklakf" hidden="1">{"bs",#N/A,FALSE,"Consolidado";"cf",#N/A,FALSE,"Consolidado";"pl_hl",#N/A,FALSE,"Consolidado";"pl_us",#N/A,FALSE,"Consolidado";"Prem1",#N/A,FALSE,"Consolidado"}</definedName>
    <definedName name="lklklklkalf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lklklklkalfk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lklklklkalfk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lklklklkalfk" hidden="1">{#N/A,#N/A,FALSE,"PRECIO FULL";#N/A,#N/A,FALSE,"LARA";#N/A,#N/A,FALSE,"CARACAS";#N/A,#N/A,FALSE,"DISBRACENTRO";#N/A,#N/A,FALSE,"ANDES";#N/A,#N/A,FALSE,"MAR CARIBE";#N/A,#N/A,FALSE,"RIO BEER";#N/A,#N/A,FALSE,"DISBRAH"}</definedName>
    <definedName name="lklklklklfklkf" localSheetId="6" hidden="1">{"Real",#N/A,FALSE,"CONSOLIDADO";"Real",#N/A,FALSE,"OCCIDENTE";"Real",#N/A,FALSE,"LARA";"Real",#N/A,FALSE,"CENTRO";"Real",#N/A,FALSE,"METROPOLITANA";"Real",#N/A,FALSE,"ORIENTE";"Real",#N/A,FALSE,"Pto.libre"}</definedName>
    <definedName name="lklklklklfklkf" localSheetId="5" hidden="1">{"Real",#N/A,FALSE,"CONSOLIDADO";"Real",#N/A,FALSE,"OCCIDENTE";"Real",#N/A,FALSE,"LARA";"Real",#N/A,FALSE,"CENTRO";"Real",#N/A,FALSE,"METROPOLITANA";"Real",#N/A,FALSE,"ORIENTE";"Real",#N/A,FALSE,"Pto.libre"}</definedName>
    <definedName name="lklklklklfklkf" localSheetId="2" hidden="1">{"Real",#N/A,FALSE,"CONSOLIDADO";"Real",#N/A,FALSE,"OCCIDENTE";"Real",#N/A,FALSE,"LARA";"Real",#N/A,FALSE,"CENTRO";"Real",#N/A,FALSE,"METROPOLITANA";"Real",#N/A,FALSE,"ORIENTE";"Real",#N/A,FALSE,"Pto.libre"}</definedName>
    <definedName name="lklklklklfklkf" hidden="1">{"Real",#N/A,FALSE,"CONSOLIDADO";"Real",#N/A,FALSE,"OCCIDENTE";"Real",#N/A,FALSE,"LARA";"Real",#N/A,FALSE,"CENTRO";"Real",#N/A,FALSE,"METROPOLITANA";"Real",#N/A,FALSE,"ORIENTE";"Real",#N/A,FALSE,"Pto.libre"}</definedName>
    <definedName name="lklklklklkalkflakf" localSheetId="6" hidden="1">{#N/A,#N/A,FALSE,"Hoja1";#N/A,#N/A,FALSE,"Hoja2"}</definedName>
    <definedName name="lklklklklkalkflakf" localSheetId="5" hidden="1">{#N/A,#N/A,FALSE,"Hoja1";#N/A,#N/A,FALSE,"Hoja2"}</definedName>
    <definedName name="lklklklklkalkflakf" localSheetId="2" hidden="1">{#N/A,#N/A,FALSE,"Hoja1";#N/A,#N/A,FALSE,"Hoja2"}</definedName>
    <definedName name="lklklklklkalkflakf" hidden="1">{#N/A,#N/A,FALSE,"Hoja1";#N/A,#N/A,FALSE,"Hoja2"}</definedName>
    <definedName name="lkllklnmnmanf" localSheetId="6" hidden="1">{"RESUMEN",#N/A,FALSE,"RESUMEN";"RESUMEN_MARG",#N/A,FALSE,"RESUMEN"}</definedName>
    <definedName name="lkllklnmnmanf" localSheetId="5" hidden="1">{"RESUMEN",#N/A,FALSE,"RESUMEN";"RESUMEN_MARG",#N/A,FALSE,"RESUMEN"}</definedName>
    <definedName name="lkllklnmnmanf" localSheetId="2" hidden="1">{"RESUMEN",#N/A,FALSE,"RESUMEN";"RESUMEN_MARG",#N/A,FALSE,"RESUMEN"}</definedName>
    <definedName name="lkllklnmnmanf" hidden="1">{"RESUMEN",#N/A,FALSE,"RESUMEN";"RESUMEN_MARG",#N/A,FALSE,"RESUMEN"}</definedName>
    <definedName name="lknhj" localSheetId="6">'[254]600ML'!#REF!</definedName>
    <definedName name="lknhj">#REF!</definedName>
    <definedName name="lksldklaskdflakfa" localSheetId="6" hidden="1">{"'171'!$A$1:$Z$50"}</definedName>
    <definedName name="lksldklaskdflakfa" localSheetId="5" hidden="1">{"'171'!$A$1:$Z$50"}</definedName>
    <definedName name="lksldklaskdflakfa" localSheetId="2" hidden="1">{"'171'!$A$1:$Z$50"}</definedName>
    <definedName name="lksldklaskdflakfa" hidden="1">{"'171'!$A$1:$Z$50"}</definedName>
    <definedName name="lldfldldl" localSheetId="6" hidden="1">{"Prenissas",#N/A,FALSE,"Consolidado (3)";"Lucros000",#N/A,FALSE,"Consolidado (3)";"LucrosHL",#N/A,FALSE,"Consolidado (3)";"Balanco",#N/A,FALSE,"Consolidado (3)";"FluxoC",#N/A,FALSE,"Consolidado (3)"}</definedName>
    <definedName name="lldfldldl" localSheetId="5" hidden="1">{"Prenissas",#N/A,FALSE,"Consolidado (3)";"Lucros000",#N/A,FALSE,"Consolidado (3)";"LucrosHL",#N/A,FALSE,"Consolidado (3)";"Balanco",#N/A,FALSE,"Consolidado (3)";"FluxoC",#N/A,FALSE,"Consolidado (3)"}</definedName>
    <definedName name="lldfldldl" localSheetId="2" hidden="1">{"Prenissas",#N/A,FALSE,"Consolidado (3)";"Lucros000",#N/A,FALSE,"Consolidado (3)";"LucrosHL",#N/A,FALSE,"Consolidado (3)";"Balanco",#N/A,FALSE,"Consolidado (3)";"FluxoC",#N/A,FALSE,"Consolidado (3)"}</definedName>
    <definedName name="lldfldldl" hidden="1">{"Prenissas",#N/A,FALSE,"Consolidado (3)";"Lucros000",#N/A,FALSE,"Consolidado (3)";"LucrosHL",#N/A,FALSE,"Consolidado (3)";"Balanco",#N/A,FALSE,"Consolidado (3)";"FluxoC",#N/A,FALSE,"Consolidado (3)"}</definedName>
    <definedName name="lll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lll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lll">#N/A</definedName>
    <definedName name="lllllflflflflfl" localSheetId="6" hidden="1">{#N/A,#N/A,FALSE,"Hoja1";#N/A,#N/A,FALSE,"Hoja2"}</definedName>
    <definedName name="lllllflflflflfl" localSheetId="5" hidden="1">{#N/A,#N/A,FALSE,"Hoja1";#N/A,#N/A,FALSE,"Hoja2"}</definedName>
    <definedName name="lllllflflflflfl" localSheetId="2" hidden="1">{#N/A,#N/A,FALSE,"Hoja1";#N/A,#N/A,FALSE,"Hoja2"}</definedName>
    <definedName name="lllllflflflflfl" hidden="1">{#N/A,#N/A,FALSE,"Hoja1";#N/A,#N/A,FALSE,"Hoja2"}</definedName>
    <definedName name="lllllllllllllllllllllll" localSheetId="6" hidden="1">{"det (May)",#N/A,FALSE,"June";"sum (MAY YTD)",#N/A,FALSE,"June YTD"}</definedName>
    <definedName name="lllllllllllllllllllllll" localSheetId="5" hidden="1">{"det (May)",#N/A,FALSE,"June";"sum (MAY YTD)",#N/A,FALSE,"June YTD"}</definedName>
    <definedName name="lllllllllllllllllllllll" localSheetId="2" hidden="1">{"det (May)",#N/A,FALSE,"June";"sum (MAY YTD)",#N/A,FALSE,"June YTD"}</definedName>
    <definedName name="lllllllllllllllllllllll" hidden="1">{"det (May)",#N/A,FALSE,"June";"sum (MAY YTD)",#N/A,FALSE,"June YTD"}</definedName>
    <definedName name="lml" localSheetId="6" hidden="1">{"det (May)",#N/A,FALSE,"June";"sum (MAY YTD)",#N/A,FALSE,"June YTD"}</definedName>
    <definedName name="lml" localSheetId="5" hidden="1">{"det (May)",#N/A,FALSE,"June";"sum (MAY YTD)",#N/A,FALSE,"June YTD"}</definedName>
    <definedName name="lml" localSheetId="2" hidden="1">{"det (May)",#N/A,FALSE,"June";"sum (MAY YTD)",#N/A,FALSE,"June YTD"}</definedName>
    <definedName name="lml" hidden="1">{"det (May)",#N/A,FALSE,"June";"sum (MAY YTD)",#N/A,FALSE,"June YTD"}</definedName>
    <definedName name="LN">#REF!</definedName>
    <definedName name="lnk_abrefonte" localSheetId="6">[97]Proced.!$B$57</definedName>
    <definedName name="lnk_abrefonte">#REF!</definedName>
    <definedName name="lnk_abreprodutos" localSheetId="6">[97]Proced.!$B$63</definedName>
    <definedName name="lnk_abreprodutos">#REF!</definedName>
    <definedName name="lnk_exibevinculos" localSheetId="6">[83]Proced.!$B$21</definedName>
    <definedName name="lnk_exibevinculos">#REF!</definedName>
    <definedName name="lnk_ipca" localSheetId="6">[97]Proced.!$B$60</definedName>
    <definedName name="lnk_ipca">#REF!</definedName>
    <definedName name="lnk_retrieveall" localSheetId="6">[97]Proced.!$B$48</definedName>
    <definedName name="lnk_retrieveall">#REF!</definedName>
    <definedName name="Load">#REF!</definedName>
    <definedName name="Loc">#REF!</definedName>
    <definedName name="Local_Curr_1">#REF!</definedName>
    <definedName name="Local_Curr_2">#REF!</definedName>
    <definedName name="Local_Curr_3">#REF!</definedName>
    <definedName name="Local_Curr_4">#REF!</definedName>
    <definedName name="Local_Curr_5">#REF!</definedName>
    <definedName name="Local_Curr_6">#REF!</definedName>
    <definedName name="Local_Currency">#REF!</definedName>
    <definedName name="Local_entrega_nwxls_rf">#REF!</definedName>
    <definedName name="LOCALMENU">#REF!</definedName>
    <definedName name="LocalToEuro">#REF!</definedName>
    <definedName name="LocalToGBP">#REF!</definedName>
    <definedName name="LocalToUSD">#REF!</definedName>
    <definedName name="LOG">#REF!</definedName>
    <definedName name="Logistic">#REF!</definedName>
    <definedName name="Logistic_Support">#REF!</definedName>
    <definedName name="Logistics" localSheetId="6">'[77]Target Rejection'!$O$11:$O$19</definedName>
    <definedName name="Logistics">#REF!</definedName>
    <definedName name="Logistics_Support" localSheetId="6">[296]Lists!$D$36:$D$44</definedName>
    <definedName name="Logistics_Support">#REF!</definedName>
    <definedName name="Londrina" localSheetId="6">[7]POA!#REF!</definedName>
    <definedName name="Londrina">#REF!</definedName>
    <definedName name="Londrina1" localSheetId="6">[7]POA!#REF!</definedName>
    <definedName name="Londrina1">#REF!</definedName>
    <definedName name="LondrinaAcumulado" localSheetId="6">[7]POA!#REF!</definedName>
    <definedName name="LondrinaAcumulado">#REF!</definedName>
    <definedName name="LondrinaAcumulado1" localSheetId="6">[7]POA!#REF!</definedName>
    <definedName name="LondrinaAcumulado1">#REF!</definedName>
    <definedName name="LongTermDebt">#REF!</definedName>
    <definedName name="LongTermEPSGrowth">#REF!</definedName>
    <definedName name="LOOIOAD" localSheetId="6" hidden="1">{"prem1",#N/A,FALSE,"Consolidado";"pl_us",#N/A,FALSE,"Consolidado";"pl_hl",#N/A,FALSE,"Consolidado";"bs",#N/A,FALSE,"Consolidado";"cf",#N/A,FALSE,"Consolidado"}</definedName>
    <definedName name="LOOIOAD" localSheetId="5" hidden="1">{"prem1",#N/A,FALSE,"Consolidado";"pl_us",#N/A,FALSE,"Consolidado";"pl_hl",#N/A,FALSE,"Consolidado";"bs",#N/A,FALSE,"Consolidado";"cf",#N/A,FALSE,"Consolidado"}</definedName>
    <definedName name="LOOIOAD" localSheetId="2" hidden="1">{"prem1",#N/A,FALSE,"Consolidado";"pl_us",#N/A,FALSE,"Consolidado";"pl_hl",#N/A,FALSE,"Consolidado";"bs",#N/A,FALSE,"Consolidado";"cf",#N/A,FALSE,"Consolidado"}</definedName>
    <definedName name="LOOIOAD" hidden="1">{"prem1",#N/A,FALSE,"Consolidado";"pl_us",#N/A,FALSE,"Consolidado";"pl_hl",#N/A,FALSE,"Consolidado";"bs",#N/A,FALSE,"Consolidado";"cf",#N/A,FALSE,"Consolidado"}</definedName>
    <definedName name="LookUpRange">#REF!</definedName>
    <definedName name="Losgrößen" localSheetId="6">[79]Losgrößen!$A$5:$G$248</definedName>
    <definedName name="Losgrößen">#REF!</definedName>
    <definedName name="LowDate">#REF!</definedName>
    <definedName name="LowPrice">#REF!</definedName>
    <definedName name="LS" localSheetId="5">#REF!</definedName>
    <definedName name="ls">#REF!</definedName>
    <definedName name="LSvcm" localSheetId="6">[80]Assumptions!#REF!</definedName>
    <definedName name="LSvcm">#REF!</definedName>
    <definedName name="LTD" localSheetId="6">'[297]Athens-Rome'!#REF!</definedName>
    <definedName name="LTD">#REF!</definedName>
    <definedName name="ltd_rate">#REF!</definedName>
    <definedName name="LTEPSGrowth">#REF!</definedName>
    <definedName name="LTGEPS" localSheetId="6">'[245]Phone Systems'!$CY$12:$CY$14</definedName>
    <definedName name="LTGEPS">#REF!</definedName>
    <definedName name="LTM">#REF!</definedName>
    <definedName name="LTMCapEx">#REF!</definedName>
    <definedName name="LTMCashFlow">#REF!</definedName>
    <definedName name="LTMEBIT">#REF!</definedName>
    <definedName name="LTMEBITDA">#REF!</definedName>
    <definedName name="LTMEBITDAR">#REF!</definedName>
    <definedName name="LTMEPS">#REF!</definedName>
    <definedName name="LTMExtra1">#REF!</definedName>
    <definedName name="LTMExtra2">#REF!</definedName>
    <definedName name="LTMExtra3">#REF!</definedName>
    <definedName name="LTMGrossProfit">#REF!</definedName>
    <definedName name="LTMIntExp">#REF!</definedName>
    <definedName name="LTMNetInc">#REF!</definedName>
    <definedName name="LTMNetIncome" localSheetId="6">'[245]Phone Systems'!$CL$12:$CL$14</definedName>
    <definedName name="LTMNetIncome">#REF!</definedName>
    <definedName name="LTMOther1">#REF!</definedName>
    <definedName name="LTMOther2">#REF!</definedName>
    <definedName name="LTMOther3">#REF!</definedName>
    <definedName name="LTMRevenues">#REF!</definedName>
    <definedName name="LTMSales" localSheetId="6">'[245]Phone Systems'!$BK$12:$BK$14</definedName>
    <definedName name="LTMSales">#REF!</definedName>
    <definedName name="LTMShares">#REF!</definedName>
    <definedName name="ltmsumm">#REF!</definedName>
    <definedName name="lu" localSheetId="6" hidden="1">{#N/A,#N/A,FALSE,"RELATÓRIO";#N/A,#N/A,FALSE,"RELATÓRIO"}</definedName>
    <definedName name="lu" localSheetId="5" hidden="1">{#N/A,#N/A,FALSE,"RELATÓRIO";#N/A,#N/A,FALSE,"RELATÓRIO"}</definedName>
    <definedName name="lu">#N/A</definedName>
    <definedName name="LU_OaN_Ts">#REF!</definedName>
    <definedName name="lua" localSheetId="6" hidden="1">{#N/A,#N/A,FALSE,"RELATÓRIO";#N/A,#N/A,FALSE,"RELATÓRIO"}</definedName>
    <definedName name="lua" localSheetId="5" hidden="1">{#N/A,#N/A,FALSE,"RELATÓRIO";#N/A,#N/A,FALSE,"RELATÓRIO"}</definedName>
    <definedName name="lua" localSheetId="2" hidden="1">{#N/A,#N/A,FALSE,"RELATÓRIO";#N/A,#N/A,FALSE,"RELATÓRIO"}</definedName>
    <definedName name="lua" hidden="1">{#N/A,#N/A,FALSE,"RELATÓRIO";#N/A,#N/A,FALSE,"RELATÓRIO"}</definedName>
    <definedName name="luc" localSheetId="6" hidden="1">{#N/A,#N/A,FALSE,"ROTINA";#N/A,#N/A,FALSE,"ITENS";#N/A,#N/A,FALSE,"ACOMP"}</definedName>
    <definedName name="luc" localSheetId="5" hidden="1">{#N/A,#N/A,FALSE,"ROTINA";#N/A,#N/A,FALSE,"ITENS";#N/A,#N/A,FALSE,"ACOMP"}</definedName>
    <definedName name="luc" localSheetId="2" hidden="1">{#N/A,#N/A,FALSE,"ROTINA";#N/A,#N/A,FALSE,"ITENS";#N/A,#N/A,FALSE,"ACOMP"}</definedName>
    <definedName name="luc" hidden="1">{#N/A,#N/A,FALSE,"ROTINA";#N/A,#N/A,FALSE,"ITENS";#N/A,#N/A,FALSE,"ACOMP"}</definedName>
    <definedName name="LucroOper">#REF!</definedName>
    <definedName name="luis">#N/A</definedName>
    <definedName name="luu">#N/A</definedName>
    <definedName name="LY">#REF!</definedName>
    <definedName name="LYDisc">OFFSET(#REF!,0,1,1,COUNT(#REF!))</definedName>
    <definedName name="LYDuty">OFFSET(#REF!,0,1,1,COUNT(#REF!))</definedName>
    <definedName name="LYFIRSTHALF">#REF!</definedName>
    <definedName name="LYGT">OFFSET(#REF!,0,1,1,COUNT(#REF!))</definedName>
    <definedName name="LYMACO">OFFSET(#REF!,0,1,1,COUNT(#REF!))</definedName>
    <definedName name="LYVIC">OFFSET(#REF!,0,1,1,COUNT(#REF!))</definedName>
    <definedName name="LYVLC">OFFSET(#REF!,0,1,1,COUNT(#REF!))</definedName>
    <definedName name="m" localSheetId="6" hidden="1">{"det (May)",#N/A,FALSE,"June";"sum (MAY YTD)",#N/A,FALSE,"June YTD"}</definedName>
    <definedName name="m" localSheetId="5" hidden="1">{"det (May)",#N/A,FALSE,"June";"sum (MAY YTD)",#N/A,FALSE,"June YTD"}</definedName>
    <definedName name="m">#N/A</definedName>
    <definedName name="M.CTD">#REF!</definedName>
    <definedName name="M.HTD">#REF!</definedName>
    <definedName name="M.MTD">#REF!</definedName>
    <definedName name="M.PER">#REF!</definedName>
    <definedName name="M.QTD">#REF!</definedName>
    <definedName name="M_D_Monthly_Spending">#REF!</definedName>
    <definedName name="M_NB">#REF!</definedName>
    <definedName name="M_Ver" localSheetId="6">[18]Dados!$D$11</definedName>
    <definedName name="M_Ver">#REF!</definedName>
    <definedName name="MA" localSheetId="6">[59]Volumes!$B$21:$CG$21</definedName>
    <definedName name="MA" localSheetId="5">[59]Volumes!$B$21:$CG$21</definedName>
    <definedName name="ma">#N/A</definedName>
    <definedName name="MA_Tax_Rate" localSheetId="6">[298]Assumptions!$C$18</definedName>
    <definedName name="MA_Tax_Rate">#REF!</definedName>
    <definedName name="MAAND">#N/A</definedName>
    <definedName name="Maceió" localSheetId="6">[7]POA!#REF!</definedName>
    <definedName name="Maceió">#REF!</definedName>
    <definedName name="Maceió1" localSheetId="6">[7]POA!#REF!</definedName>
    <definedName name="Maceió1">#REF!</definedName>
    <definedName name="MaceióAcumulado" localSheetId="6">[7]POA!#REF!</definedName>
    <definedName name="MaceióAcumulado">#REF!</definedName>
    <definedName name="MaceióAcumulado1" localSheetId="6">[7]POA!#REF!</definedName>
    <definedName name="MaceióAcumulado1">#REF!</definedName>
    <definedName name="Machine">#REF!</definedName>
    <definedName name="Machinery">#REF!</definedName>
    <definedName name="MACRO">#REF!</definedName>
    <definedName name="Macro1" localSheetId="6">[299]!Macro1</definedName>
    <definedName name="Macro1" localSheetId="5">[299]!Macro1</definedName>
    <definedName name="Macro1">#REF!</definedName>
    <definedName name="Macro1_in">#REF!</definedName>
    <definedName name="Macro1_ins">#REF!</definedName>
    <definedName name="Macro18">#REF!</definedName>
    <definedName name="Macro1MI_R">#REF!</definedName>
    <definedName name="Macro2" localSheetId="6">[300]!Macro2</definedName>
    <definedName name="Macro2" localSheetId="5">[300]!Macro2</definedName>
    <definedName name="Macro2">#REF!</definedName>
    <definedName name="Macro2__f" localSheetId="6">[57]Macro1!#REF!</definedName>
    <definedName name="Macro2__f">#REF!</definedName>
    <definedName name="Macro2A" localSheetId="6">[301]!Macro2</definedName>
    <definedName name="Macro2A">#REF!</definedName>
    <definedName name="Macro3" localSheetId="6">[300]!Macro3</definedName>
    <definedName name="Macro3" localSheetId="5">[300]!Macro3</definedName>
    <definedName name="Macro3">#REF!</definedName>
    <definedName name="Macro4" localSheetId="6">'[300]Ishikawa - RAB'!Macro4</definedName>
    <definedName name="Macro4" localSheetId="5">'[300]Ishikawa - RAB'!Macro4</definedName>
    <definedName name="Macro4">#REF!</definedName>
    <definedName name="Macro4_in">#REF!</definedName>
    <definedName name="Macro5">#REF!</definedName>
    <definedName name="Macro6">#REF!</definedName>
    <definedName name="Macro8">#REF!</definedName>
    <definedName name="Macro8_ins">#REF!</definedName>
    <definedName name="macrocasename" localSheetId="6">[210]Case!$K$10</definedName>
    <definedName name="macrocasename">#REF!</definedName>
    <definedName name="MACROECONOMICAS">#REF!</definedName>
    <definedName name="macrovacumulada_in">#REF!</definedName>
    <definedName name="macrovacumuladaMI_R">#REF!</definedName>
    <definedName name="macrovamensal_in">#REF!</definedName>
    <definedName name="macrovamensalMI_r">#REF!</definedName>
    <definedName name="mact">#REF!</definedName>
    <definedName name="MAcum" localSheetId="6">[302]BD!$B$3:$B$15</definedName>
    <definedName name="MAcum">#REF!</definedName>
    <definedName name="maga">#N/A</definedName>
    <definedName name="maga1" localSheetId="2" hidden="1">{"'Comp. Gram. 2 x 1,5 Multi'!$F$5:$G$13","'Comp. Gram. 2 x 1,5 Multi'!$B$5:$C$13"}</definedName>
    <definedName name="maga1" hidden="1">{"'Comp. Gram. 2 x 1,5 Multi'!$F$5:$G$13","'Comp. Gram. 2 x 1,5 Multi'!$B$5:$C$13"}</definedName>
    <definedName name="Main_Menu">#REF!</definedName>
    <definedName name="MAIN_POS">#REF!</definedName>
    <definedName name="Maintenance">#REF!</definedName>
    <definedName name="Maio">#REF!</definedName>
    <definedName name="maion_gyn">#REF!</definedName>
    <definedName name="maion_pa">#REF!</definedName>
    <definedName name="Maior_tempo" localSheetId="6">[18]Dados!$V$38</definedName>
    <definedName name="Maior_tempo">#REF!</definedName>
    <definedName name="Maior_Tempo1" localSheetId="6">[18]Dados!$V$40</definedName>
    <definedName name="Maior_Tempo1">#REF!</definedName>
    <definedName name="MAKAMDKNA" localSheetId="2" hidden="1">{"'CONSOLIDADO'!$B$10:$R$57"}</definedName>
    <definedName name="MAKAMDKNA" hidden="1">{"'CONSOLIDADO'!$B$10:$R$57"}</definedName>
    <definedName name="Mal_G_Ajust" localSheetId="6">[134]MALHAD!$G$2:$G$350</definedName>
    <definedName name="Mal_G_Ajust">#REF!</definedName>
    <definedName name="Mal_k_PrCo" localSheetId="6">[134]MALHAD!$K$2:$K$350</definedName>
    <definedName name="Mal_k_PrCo">#REF!</definedName>
    <definedName name="MaltariaEscolhida">#REF!</definedName>
    <definedName name="Maltarias">#REF!</definedName>
    <definedName name="malte1" localSheetId="6">[18]Dados!$C$3:$C$11</definedName>
    <definedName name="malte1">#REF!</definedName>
    <definedName name="MAN_NAME" localSheetId="6">'[303]Employee Targets Sharp LF'!#REF!</definedName>
    <definedName name="MAN_NAME">#REF!</definedName>
    <definedName name="MANAGER">#REF!</definedName>
    <definedName name="Mande">#REF!,#REF!,#REF!,#REF!,#REF!,#REF!,#REF!,#REF!,#REF!,#REF!,#REF!,#REF!,#REF!,#REF!</definedName>
    <definedName name="MANNING">#REF!</definedName>
    <definedName name="Mano_de_Obra">#REF!</definedName>
    <definedName name="MANTE">#REF!</definedName>
    <definedName name="MAPALOCA">#N/A</definedName>
    <definedName name="MAR">#REF!</definedName>
    <definedName name="mara">#N/A</definedName>
    <definedName name="MARC" localSheetId="6">[216]Menu!$L$11</definedName>
    <definedName name="MARC">#REF!</definedName>
    <definedName name="marca" localSheetId="6">[97]Proced.!$C$96</definedName>
    <definedName name="marca">#REF!</definedName>
    <definedName name="Março">#REF!</definedName>
    <definedName name="março_03" localSheetId="6" hidden="1">{"'171'!$A$1:$Z$50"}</definedName>
    <definedName name="março_03" localSheetId="5" hidden="1">{"'171'!$A$1:$Z$50"}</definedName>
    <definedName name="março_03" localSheetId="2" hidden="1">{"'171'!$A$1:$Z$50"}</definedName>
    <definedName name="março_03" hidden="1">{"'171'!$A$1:$Z$50"}</definedName>
    <definedName name="mÁreas">#REF!</definedName>
    <definedName name="MarfProjCapEx">#REF!</definedName>
    <definedName name="margem" localSheetId="6">[304]Margens!$A$2:$G$15</definedName>
    <definedName name="margem">#REF!</definedName>
    <definedName name="MargProjEBIT">#REF!</definedName>
    <definedName name="MargProjEBITDA">#REF!</definedName>
    <definedName name="MargProjExtra1">#REF!</definedName>
    <definedName name="MargProjExtra2">#REF!</definedName>
    <definedName name="MargProjExtra3">#REF!</definedName>
    <definedName name="MargProjGrossProfit">#REF!</definedName>
    <definedName name="MargProjNetInc">#REF!</definedName>
    <definedName name="MargProjOther1">#REF!</definedName>
    <definedName name="MargProjOther2">#REF!</definedName>
    <definedName name="MargProjOther3">#REF!</definedName>
    <definedName name="MargProjRevenues">#REF!</definedName>
    <definedName name="MARKET">#REF!</definedName>
    <definedName name="Market_assumptions">#REF!</definedName>
    <definedName name="Market_Share">#REF!</definedName>
    <definedName name="market_Val">#REF!</definedName>
    <definedName name="MarketCap">#REF!</definedName>
    <definedName name="Marketing">#REF!</definedName>
    <definedName name="Marzo" localSheetId="6">'[55]Resumen Costo'!$B$5:$D$5</definedName>
    <definedName name="Marzo">#REF!</definedName>
    <definedName name="MarzoM" localSheetId="6">'[55]Resumen Costo'!$B$10:$D$10</definedName>
    <definedName name="MarzoM">#REF!</definedName>
    <definedName name="MarzoMM" localSheetId="6">'[55]Resumen Costo'!$B$9:$D$9</definedName>
    <definedName name="MarzoMM">#REF!</definedName>
    <definedName name="MarzoR" localSheetId="6">'[55]Resumen Costo'!$B$4:$D$4</definedName>
    <definedName name="MarzoR">#REF!</definedName>
    <definedName name="mas">#REF!</definedName>
    <definedName name="master" localSheetId="6">[305]Transaction!#REF!</definedName>
    <definedName name="master">#REF!</definedName>
    <definedName name="master_control" localSheetId="6">[305]Transaction!#REF!</definedName>
    <definedName name="master_control">#REF!</definedName>
    <definedName name="master_def">#REF!</definedName>
    <definedName name="MAT" localSheetId="6">[306]Menu!$D$7</definedName>
    <definedName name="MAT">#REF!</definedName>
    <definedName name="MAT_PRIM">#REF!</definedName>
    <definedName name="match" localSheetId="6">[205]Sheet1!$B$41:$B$43</definedName>
    <definedName name="match">#REF!</definedName>
    <definedName name="mater">#REF!</definedName>
    <definedName name="material">#REF!</definedName>
    <definedName name="Materiaprima">#REF!</definedName>
    <definedName name="MATrig">#REF!</definedName>
    <definedName name="matrix">#REF!</definedName>
    <definedName name="MATRIZ">#REF!</definedName>
    <definedName name="max" localSheetId="6">[74]Engine!A$26</definedName>
    <definedName name="max" localSheetId="5">[74]Engine!A$26</definedName>
    <definedName name="max">#REF!</definedName>
    <definedName name="MAY">#REF!</definedName>
    <definedName name="maydepadm">#REF!</definedName>
    <definedName name="maydepcos">#REF!</definedName>
    <definedName name="maydepvta">#REF!</definedName>
    <definedName name="Mayo" localSheetId="6">'[55]Resumen Costo'!$B$5:$F$5</definedName>
    <definedName name="Mayo">#REF!</definedName>
    <definedName name="MayoM" localSheetId="6">'[55]Resumen Costo'!$B$10:$F$10</definedName>
    <definedName name="MayoM">#REF!</definedName>
    <definedName name="MayoMM" localSheetId="6">'[55]Resumen Costo'!$B$9:$F$9</definedName>
    <definedName name="MayoMM">#REF!</definedName>
    <definedName name="MayoR" localSheetId="6">'[55]Resumen Costo'!$B$4:$F$4</definedName>
    <definedName name="MayoR">#REF!</definedName>
    <definedName name="Mazi">#REF!</definedName>
    <definedName name="Maziel">#REF!</definedName>
    <definedName name="MBG_Rseg" comment="Lookup_BuyGroups">#REF!</definedName>
    <definedName name="mbud">#REF!</definedName>
    <definedName name="Mca">#REF!</definedName>
    <definedName name="Mcd">#REF!</definedName>
    <definedName name="mcitax" localSheetId="6">'[307]Global Assumptions'!$G$8</definedName>
    <definedName name="mcitax">#REF!</definedName>
    <definedName name="MD_Commission">#REF!</definedName>
    <definedName name="mDatas" localSheetId="6">[103]PM!$M$5:$M$47</definedName>
    <definedName name="mDatas">#REF!</definedName>
    <definedName name="ME_">#REF!</definedName>
    <definedName name="med" localSheetId="6">'[98]Target Finsum'!#REF!</definedName>
    <definedName name="med" localSheetId="5">'[98]Target Finsum'!#REF!</definedName>
    <definedName name="med">#REF!</definedName>
    <definedName name="med\" localSheetId="6">'[98]Target Finsum'!#REF!</definedName>
    <definedName name="med\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AL">#REF!</definedName>
    <definedName name="Medidas">#REF!</definedName>
    <definedName name="MEDJE">#REF!</definedName>
    <definedName name="MeetingDate" localSheetId="6">[296]Overview!$D$33</definedName>
    <definedName name="MeetingDate">#REF!</definedName>
    <definedName name="megarey" localSheetId="6">[47]Industria!#REF!</definedName>
    <definedName name="megarey">#REF!</definedName>
    <definedName name="MEIS">#REF!</definedName>
    <definedName name="MEMO">#N/A</definedName>
    <definedName name="Menor_tempo" localSheetId="6">[18]Dados!$V$37</definedName>
    <definedName name="Menor_tempo">#REF!</definedName>
    <definedName name="Menor_Tempo1" localSheetId="6">[18]Dados!$V$39</definedName>
    <definedName name="Menor_Tempo1">#REF!</definedName>
    <definedName name="menu" localSheetId="6">[57]Macro1!$B$11:$B$14</definedName>
    <definedName name="menu">#REF!</definedName>
    <definedName name="MENU1" localSheetId="6">#N/A</definedName>
    <definedName name="MENU1" localSheetId="5">#N/A</definedName>
    <definedName name="MENU1">#REF!</definedName>
    <definedName name="MENU2">#REF!</definedName>
    <definedName name="MENU3">#REF!</definedName>
    <definedName name="MENU4">#REF!</definedName>
    <definedName name="MenuCerv" localSheetId="6">[224]!MenuCerv</definedName>
    <definedName name="MenuCerv">#REF!</definedName>
    <definedName name="MenuPdca" localSheetId="6">[308]!MenuPdca</definedName>
    <definedName name="MenuPdca">#REF!</definedName>
    <definedName name="mEquips">#REF!</definedName>
    <definedName name="MERCADO" localSheetId="6">[49]Vieja!$A$18:$E$24</definedName>
    <definedName name="MERCADO">#REF!</definedName>
    <definedName name="Merger" localSheetId="6">'[309]Merger Model Summary'!$M$6</definedName>
    <definedName name="Merger">#REF!</definedName>
    <definedName name="MERMAS">#REF!</definedName>
    <definedName name="MES">#REF!</definedName>
    <definedName name="mês" localSheetId="6">'[94]TMEF - TMR 131'!$C$21</definedName>
    <definedName name="mês" localSheetId="5">'[94]TMEF - TMR 131'!$C$21</definedName>
    <definedName name="MÊS">#REF!</definedName>
    <definedName name="Mês_Atual">#REF!</definedName>
    <definedName name="Mes_Processamento" localSheetId="6">[186]PRINCIPAL!$C$5</definedName>
    <definedName name="Mes_Processamento">#REF!</definedName>
    <definedName name="Mês_Selecionado" localSheetId="6">[92]Árvore!$E$6</definedName>
    <definedName name="Mês_Selecionado">#REF!</definedName>
    <definedName name="mesant" localSheetId="6">[45]PRINCIPAL!$H$2</definedName>
    <definedName name="mesant">#REF!</definedName>
    <definedName name="MesCalc">#REF!</definedName>
    <definedName name="MesConsol">#REF!</definedName>
    <definedName name="meses" localSheetId="5">#REF!</definedName>
    <definedName name="meses">#REF!</definedName>
    <definedName name="meses_Esc" localSheetId="6">[94]Hoja3!$AA$13</definedName>
    <definedName name="meses_Esc">#REF!</definedName>
    <definedName name="meses_Vinc" localSheetId="6">[94]Hoja3!$AA$11</definedName>
    <definedName name="meses_Vinc">#REF!</definedName>
    <definedName name="MesNegociado">#REF!</definedName>
    <definedName name="mess" localSheetId="6">'[310]transf - imp&amp;exp'!$AD$6:$AD$17</definedName>
    <definedName name="mess">#REF!</definedName>
    <definedName name="MesSelecionado">#REF!</definedName>
    <definedName name="mestra">#REF!</definedName>
    <definedName name="Meta">#REF!</definedName>
    <definedName name="Meta2" localSheetId="6">[311]Meta!$B$89</definedName>
    <definedName name="Meta2">#REF!</definedName>
    <definedName name="METAL">#REF!</definedName>
    <definedName name="MetasCerveja" localSheetId="6">[312]Rel_Histórico!$BJ$6:$BK$36</definedName>
    <definedName name="MetasCerveja">#REF!</definedName>
    <definedName name="MetaSet" localSheetId="6">[22]Orientation!$C$22</definedName>
    <definedName name="MetaSet">#REF!</definedName>
    <definedName name="MetasNanc" localSheetId="6">[312]Rel_Histórico!$BM$6:$BN$32</definedName>
    <definedName name="MetasNanc">#REF!</definedName>
    <definedName name="METODO">#REF!</definedName>
    <definedName name="Metro">#REF!</definedName>
    <definedName name="MeuIntervalo" localSheetId="6">[18]Extrai!$X$9:$AC$9</definedName>
    <definedName name="MeuIntervalo">#REF!</definedName>
    <definedName name="MFKKKMFKAMFKA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FKKKMFKAMFKA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FKKKMFKAMFKA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FKKKMFKAMFKA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mFluxos">#REF!</definedName>
    <definedName name="MG" localSheetId="6">[59]Volumes!$B$22:$CG$22</definedName>
    <definedName name="MG">#REF!</definedName>
    <definedName name="MGDT1" localSheetId="6">[313]META!$N:$N</definedName>
    <definedName name="MGDT1">#REF!</definedName>
    <definedName name="mgnhtls" localSheetId="6">[314]MgnEnero!#REF!</definedName>
    <definedName name="mgnhtls">#REF!</definedName>
    <definedName name="MgnRange" comment="Margin range_master">#REF!</definedName>
    <definedName name="MGNUS" localSheetId="6">[314]MgnEnero!#REF!</definedName>
    <definedName name="MGNUS">#REF!</definedName>
    <definedName name="MGVT1" localSheetId="6">[313]META!$S:$S</definedName>
    <definedName name="MGVT1">#REF!</definedName>
    <definedName name="miguel">#REF!</definedName>
    <definedName name="MIL">#REF!</definedName>
    <definedName name="MILEAGE">#REF!</definedName>
    <definedName name="Miles">#REF!</definedName>
    <definedName name="Minas" localSheetId="6">[7]POA!#REF!</definedName>
    <definedName name="Minas">#REF!</definedName>
    <definedName name="Minas1" localSheetId="6">[7]POA!#REF!</definedName>
    <definedName name="Minas1">#REF!</definedName>
    <definedName name="MinasAcumulado" localSheetId="6">[7]POA!#REF!</definedName>
    <definedName name="MinasAcumulado">#REF!</definedName>
    <definedName name="MinasAcumulado1" localSheetId="6">[7]POA!#REF!</definedName>
    <definedName name="MinasAcumulado1">#REF!</definedName>
    <definedName name="Minimum_Cash">#REF!</definedName>
    <definedName name="MinInterest">#REF!</definedName>
    <definedName name="MinIntInc">#REF!</definedName>
    <definedName name="MinIntMarket">#REF!</definedName>
    <definedName name="MinorityInterest">#REF!</definedName>
    <definedName name="minuto1" localSheetId="6">[18]Dados!$O$2:$O$61</definedName>
    <definedName name="minuto1">#REF!</definedName>
    <definedName name="Misc_Adder" localSheetId="6">[283]Constants!$B$24</definedName>
    <definedName name="Misc_Adder">#REF!</definedName>
    <definedName name="MISCJE">#REF!</definedName>
    <definedName name="MISSOBATA" localSheetId="2" hidden="1">{"'CONSOLIDADO'!$B$10:$R$57"}</definedName>
    <definedName name="MISSOBATA" hidden="1">{"'CONSOLIDADO'!$B$10:$R$57"}</definedName>
    <definedName name="Mix_A_00" localSheetId="6">'[12]Distribución D'!$AN$24</definedName>
    <definedName name="Mix_A_00">#REF!</definedName>
    <definedName name="Mix_A_98" localSheetId="6">'[12]Distribución D'!$AL$24</definedName>
    <definedName name="Mix_A_98">#REF!</definedName>
    <definedName name="Mix_A_99" localSheetId="6">'[12]Distribución D'!$AM$24</definedName>
    <definedName name="Mix_A_99">#REF!</definedName>
    <definedName name="Mix_B_00" localSheetId="6">'[12]Distribución D'!$AN$25</definedName>
    <definedName name="Mix_B_00">#REF!</definedName>
    <definedName name="Mix_B_98" localSheetId="6">'[12]Distribución D'!$AL$25</definedName>
    <definedName name="Mix_B_98">#REF!</definedName>
    <definedName name="Mix_B_99" localSheetId="6">'[12]Distribución D'!$AM$25</definedName>
    <definedName name="Mix_B_99">#REF!</definedName>
    <definedName name="Mix_C_00" localSheetId="6">'[12]Distribución D'!$AN$26</definedName>
    <definedName name="Mix_C_00">#REF!</definedName>
    <definedName name="Mix_C_98" localSheetId="6">'[12]Distribución D'!$AL$26</definedName>
    <definedName name="Mix_C_98">#REF!</definedName>
    <definedName name="Mix_C_99" localSheetId="6">'[12]Distribución D'!$AM$26</definedName>
    <definedName name="Mix_C_99">#REF!</definedName>
    <definedName name="Mix_D_00" localSheetId="6">'[12]Distribución D'!$AN$27</definedName>
    <definedName name="Mix_D_00">#REF!</definedName>
    <definedName name="Mix_d_98" localSheetId="6">'[12]Distribución D'!$AL$27</definedName>
    <definedName name="Mix_d_98">#REF!</definedName>
    <definedName name="Mix_D_99" localSheetId="6">'[12]Distribución D'!$AM$27</definedName>
    <definedName name="Mix_D_99">#REF!</definedName>
    <definedName name="Mix_E_00" localSheetId="6">'[12]Distribución D'!$AN$28</definedName>
    <definedName name="Mix_E_00">#REF!</definedName>
    <definedName name="Mix_E_98" localSheetId="6">'[12]Distribución D'!$AL$28</definedName>
    <definedName name="Mix_E_98">#REF!</definedName>
    <definedName name="Mix_E_99" localSheetId="6">'[12]Distribución D'!$AM$28</definedName>
    <definedName name="Mix_E_99">#REF!</definedName>
    <definedName name="Mix_estac">#REF!</definedName>
    <definedName name="Mix_F_00" localSheetId="6">'[12]Distribución D'!$AN$29</definedName>
    <definedName name="Mix_F_00">#REF!</definedName>
    <definedName name="Mix_F_98" localSheetId="6">'[12]Distribución D'!$AL$29</definedName>
    <definedName name="Mix_F_98">#REF!</definedName>
    <definedName name="Mix_F_99" localSheetId="6">'[12]Distribución D'!$AM$29</definedName>
    <definedName name="Mix_F_99">#REF!</definedName>
    <definedName name="MIX_NACIONAL" localSheetId="6">'[315]MIX NACIONAL'!$A$1:$G$31</definedName>
    <definedName name="MIX_NACIONAL">#REF!</definedName>
    <definedName name="MixMetaCerv">#REF!</definedName>
    <definedName name="MixMetaRefri">#REF!</definedName>
    <definedName name="MixRealCerv">#REF!</definedName>
    <definedName name="MixRealRefri">#REF!</definedName>
    <definedName name="Mkt_Seg">#REF!</definedName>
    <definedName name="Mkt_Seg_Code">#REF!</definedName>
    <definedName name="mktg" localSheetId="6" hidden="1">{#N/A,#N/A,FALSE,"지침";#N/A,#N/A,FALSE,"환경분석";#N/A,#N/A,FALSE,"Sheet16"}</definedName>
    <definedName name="mktg" localSheetId="5" hidden="1">{#N/A,#N/A,FALSE,"지침";#N/A,#N/A,FALSE,"환경분석";#N/A,#N/A,FALSE,"Sheet16"}</definedName>
    <definedName name="mktg" localSheetId="2" hidden="1">{#N/A,#N/A,FALSE,"지침";#N/A,#N/A,FALSE,"환경분석";#N/A,#N/A,FALSE,"Sheet16"}</definedName>
    <definedName name="mktg" hidden="1">{#N/A,#N/A,FALSE,"지침";#N/A,#N/A,FALSE,"환경분석";#N/A,#N/A,FALSE,"Sheet16"}</definedName>
    <definedName name="MktSegLup" comment="Lookup_BuyGroups">#REF!</definedName>
    <definedName name="ML">#REF!</definedName>
    <definedName name="mm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m" localSheetId="6" hidden="1">{#N/A,#N/A,FALSE,"RELATÓRIO";#N/A,#N/A,FALSE,"RELATÓRIO"}</definedName>
    <definedName name="mmm" localSheetId="5" hidden="1">{#N/A,#N/A,FALSE,"RELATÓRIO";#N/A,#N/A,FALSE,"RELATÓRIO"}</definedName>
    <definedName name="mmm">#N/A</definedName>
    <definedName name="mmml" localSheetId="6" hidden="1">{"det (May)",#N/A,FALSE,"June";"sum (MAY YTD)",#N/A,FALSE,"June YTD"}</definedName>
    <definedName name="mmml" localSheetId="5" hidden="1">{"det (May)",#N/A,FALSE,"June";"sum (MAY YTD)",#N/A,FALSE,"June YTD"}</definedName>
    <definedName name="mmml" localSheetId="2" hidden="1">{"det (May)",#N/A,FALSE,"June";"sum (MAY YTD)",#N/A,FALSE,"June YTD"}</definedName>
    <definedName name="mmml" hidden="1">{"det (May)",#N/A,FALSE,"June";"sum (MAY YTD)",#N/A,FALSE,"June YTD"}</definedName>
    <definedName name="mmmm" localSheetId="6" hidden="1">{"det (May)",#N/A,FALSE,"June";"sum (MAY YTD)",#N/A,FALSE,"June YTD"}</definedName>
    <definedName name="mmmm" localSheetId="5" hidden="1">{"det (May)",#N/A,FALSE,"June";"sum (MAY YTD)",#N/A,FALSE,"June YTD"}</definedName>
    <definedName name="mmmm" localSheetId="2" hidden="1">{"det (May)",#N/A,FALSE,"June";"sum (MAY YTD)",#N/A,FALSE,"June YTD"}</definedName>
    <definedName name="mmmm" hidden="1">{"det (May)",#N/A,FALSE,"June";"sum (MAY YTD)",#N/A,FALSE,"June YTD"}</definedName>
    <definedName name="mmmmm" localSheetId="6" hidden="1">{"det (May)",#N/A,FALSE,"June";"sum (MAY YTD)",#N/A,FALSE,"June YTD"}</definedName>
    <definedName name="mmmmm" localSheetId="5" hidden="1">{"det (May)",#N/A,FALSE,"June";"sum (MAY YTD)",#N/A,FALSE,"June YTD"}</definedName>
    <definedName name="mmmmm" localSheetId="2" hidden="1">{"det (May)",#N/A,FALSE,"June";"sum (MAY YTD)",#N/A,FALSE,"June YTD"}</definedName>
    <definedName name="mmmmm" hidden="1">{"det (May)",#N/A,FALSE,"June";"sum (MAY YTD)",#N/A,FALSE,"June YTD"}</definedName>
    <definedName name="mmmmmm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mmm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mmm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mmm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mmmm" localSheetId="6" hidden="1">{"det (May)",#N/A,FALSE,"June";"sum (MAY YTD)",#N/A,FALSE,"June YTD"}</definedName>
    <definedName name="mmmmmmm" localSheetId="5" hidden="1">{"det (May)",#N/A,FALSE,"June";"sum (MAY YTD)",#N/A,FALSE,"June YTD"}</definedName>
    <definedName name="mmmmmmm" localSheetId="2" hidden="1">{"det (May)",#N/A,FALSE,"June";"sum (MAY YTD)",#N/A,FALSE,"June YTD"}</definedName>
    <definedName name="mmmmmmm" hidden="1">{"det (May)",#N/A,FALSE,"June";"sum (MAY YTD)",#N/A,FALSE,"June YTD"}</definedName>
    <definedName name="mmmmmmmmmmmmmmmmm" localSheetId="6" hidden="1">{"det (May)",#N/A,FALSE,"June";"sum (MAY YTD)",#N/A,FALSE,"June YTD"}</definedName>
    <definedName name="mmmmmmmmmmmmmmmmm" localSheetId="5" hidden="1">{"det (May)",#N/A,FALSE,"June";"sum (MAY YTD)",#N/A,FALSE,"June YTD"}</definedName>
    <definedName name="mmmmmmmmmmmmmmmmm" localSheetId="2" hidden="1">{"det (May)",#N/A,FALSE,"June";"sum (MAY YTD)",#N/A,FALSE,"June YTD"}</definedName>
    <definedName name="mmmmmmmmmmmmmmmmm" hidden="1">{"det (May)",#N/A,FALSE,"June";"sum (MAY YTD)",#N/A,FALSE,"June YTD"}</definedName>
    <definedName name="MN" localSheetId="6">[59]Volumes!$B$23:$CG$23</definedName>
    <definedName name="MN">#REF!</definedName>
    <definedName name="Mnth" localSheetId="6">'[316]Brew rub'!#REF!</definedName>
    <definedName name="Mnth">#REF!</definedName>
    <definedName name="MO">#REF!</definedName>
    <definedName name="mob">#REF!</definedName>
    <definedName name="MOD">#REF!</definedName>
    <definedName name="Modal" localSheetId="6">[73]Validation!$K$2:$K$5</definedName>
    <definedName name="Modal">#REF!</definedName>
    <definedName name="ModCervBR">#REF!</definedName>
    <definedName name="ModCervGT">#REF!</definedName>
    <definedName name="ModCervPE">#REF!</definedName>
    <definedName name="ModCervRD">#REF!</definedName>
    <definedName name="ModCervVE">#REF!</definedName>
    <definedName name="ModDeprecHILA">#REF!</definedName>
    <definedName name="modelcase">#REF!</definedName>
    <definedName name="modelcasename" localSheetId="6">[128]Cases!$R$10</definedName>
    <definedName name="modelcasename">#REF!</definedName>
    <definedName name="ModEliminBR">#REF!</definedName>
    <definedName name="MODELO_REVISAO" localSheetId="6">[90]RDT!$E$1</definedName>
    <definedName name="MODELO_REVISAO">#REF!</definedName>
    <definedName name="modi" localSheetId="6">'[98]Target Finsum'!#REF!</definedName>
    <definedName name="modi">#REF!</definedName>
    <definedName name="ModQuebraBR">#REF!</definedName>
    <definedName name="ModRefriBR">#REF!</definedName>
    <definedName name="ModRefriPE">#REF!</definedName>
    <definedName name="ModRefriRD">#REF!</definedName>
    <definedName name="ModRefriVE">#REF!</definedName>
    <definedName name="ModSubProdBR">#REF!</definedName>
    <definedName name="ModSubProdHILA">#REF!</definedName>
    <definedName name="Módulo1.impressão_CTB" localSheetId="6">[317]!Módulo1.impressão_CTB</definedName>
    <definedName name="Módulo1.impressão_CTB">#REF!</definedName>
    <definedName name="Módulo1.impressão_GER" localSheetId="6">[317]!Módulo1.impressão_GER</definedName>
    <definedName name="Módulo1.impressão_GER">#REF!</definedName>
    <definedName name="Módulo1.impressão_GER_CTB" localSheetId="6">[317]!Módulo1.impressão_GER_CTB</definedName>
    <definedName name="Módulo1.impressão_GER_CTB">#REF!</definedName>
    <definedName name="Moeda" localSheetId="6">[318]DePara!$F$2:$F$4</definedName>
    <definedName name="Moeda" localSheetId="5">[318]DePara!$F$2:$F$4</definedName>
    <definedName name="moeda">#REF!</definedName>
    <definedName name="Moedas" localSheetId="6">[319]Cambio!$E$2:$E$4</definedName>
    <definedName name="Moedas">#REF!</definedName>
    <definedName name="mois">#REF!</definedName>
    <definedName name="mois2">#REF!</definedName>
    <definedName name="MonCenter">#REF!</definedName>
    <definedName name="Monedas">#REF!</definedName>
    <definedName name="MonKiev">#REF!</definedName>
    <definedName name="MonNE">#REF!</definedName>
    <definedName name="MonSE">#REF!</definedName>
    <definedName name="MonSouth">#REF!</definedName>
    <definedName name="MONTH" localSheetId="6">'[258]DCF Inputs'!$H$12</definedName>
    <definedName name="MONTH" localSheetId="5">'[258]DCF Inputs'!$H$12</definedName>
    <definedName name="MONTH">#REF!</definedName>
    <definedName name="Month_1">#REF!</definedName>
    <definedName name="Month_2">#REF!</definedName>
    <definedName name="Month_3">#REF!</definedName>
    <definedName name="Month_Range">#REF!</definedName>
    <definedName name="monthcode">#REF!</definedName>
    <definedName name="Months" localSheetId="6">'[320]Months and Countries'!$V$3:$V$14</definedName>
    <definedName name="Months">#REF!</definedName>
    <definedName name="MonthSelected">#REF!</definedName>
    <definedName name="MonWest">#REF!</definedName>
    <definedName name="Mop">#REF!</definedName>
    <definedName name="mPlus">#REF!</definedName>
    <definedName name="mProdutos">#REF!</definedName>
    <definedName name="MR">#REF!</definedName>
    <definedName name="mRedes" localSheetId="6">'[94]TMEF - TMR 151'!$F$37:$F$56</definedName>
    <definedName name="mRedes">#REF!</definedName>
    <definedName name="mRedes_Esc" localSheetId="6">[94]Hoja2!$F$60</definedName>
    <definedName name="mRedes_Esc">#REF!</definedName>
    <definedName name="mRedes_Vínc" localSheetId="6">'[94]TMEF - TMR 151'!$F$58</definedName>
    <definedName name="mRedes_Vínc">#REF!</definedName>
    <definedName name="MS" localSheetId="6">[36]Par!#REF!</definedName>
    <definedName name="MS">#REF!</definedName>
    <definedName name="Msa">#REF!</definedName>
    <definedName name="Msd">#REF!</definedName>
    <definedName name="MSG">#REF!</definedName>
    <definedName name="msrate" localSheetId="6">[74]Assumptions!#REF!</definedName>
    <definedName name="msrate">#REF!</definedName>
    <definedName name="MSTemporarySelectionAverage">#REF!</definedName>
    <definedName name="MSTemporarySelectionFAVG">#REF!</definedName>
    <definedName name="MTH">#REF!</definedName>
    <definedName name="MTH_REF" localSheetId="6">[257]Call!$A$1</definedName>
    <definedName name="MTH_REF">#REF!</definedName>
    <definedName name="MTR">#REF!</definedName>
    <definedName name="mTurno">#REF!</definedName>
    <definedName name="Muda_Cor" localSheetId="6">[269]!Muda_Cor</definedName>
    <definedName name="Muda_Cor">#REF!</definedName>
    <definedName name="Muda_Cor2" localSheetId="6">[269]!Muda_Cor2</definedName>
    <definedName name="Muda_Cor2">#REF!</definedName>
    <definedName name="mUg">#REF!</definedName>
    <definedName name="MULTI">#REF!</definedName>
    <definedName name="Multiple" localSheetId="6">'[26]Base &amp; LBO Assumptions'!$G$40</definedName>
    <definedName name="Multiple">#REF!</definedName>
    <definedName name="Multiple_incr" localSheetId="6">'[26]Base &amp; LBO Assumptions'!$G$42</definedName>
    <definedName name="Multiple_incr">#REF!</definedName>
    <definedName name="Multiples">#REF!</definedName>
    <definedName name="Multiples2">#REF!</definedName>
    <definedName name="MultiplesData">#REF!</definedName>
    <definedName name="multiplicador">#REF!</definedName>
    <definedName name="MUSA_OMBUES" localSheetId="6">[47]Industria!#REF!</definedName>
    <definedName name="MUSA_OMBUES">#REF!</definedName>
    <definedName name="Mutteranlage" localSheetId="6">[79]Mutteranlage!$B$3:$C$247</definedName>
    <definedName name="Mutteranlage">#REF!</definedName>
    <definedName name="mutuo" localSheetId="6">'[321]212405'!#REF!</definedName>
    <definedName name="mutuo">#REF!</definedName>
    <definedName name="MVConvDebtA">#REF!</definedName>
    <definedName name="MVConvDebtB">#REF!</definedName>
    <definedName name="MVDebtTrigger">#REF!</definedName>
    <definedName name="MVOLUMETT" localSheetId="6">[313]META!$AO:$AO</definedName>
    <definedName name="MVOLUMETT">#REF!</definedName>
    <definedName name="MVShortTermDebt">#REF!</definedName>
    <definedName name="n" localSheetId="6" hidden="1">{#N/A,#N/A,FALSE,"Hoja1";#N/A,#N/A,FALSE,"Hoja2"}</definedName>
    <definedName name="n" localSheetId="5" hidden="1">{#N/A,#N/A,FALSE,"Hoja1";#N/A,#N/A,FALSE,"Hoja2"}</definedName>
    <definedName name="n">#N/A</definedName>
    <definedName name="N_Id_AC">#REF!</definedName>
    <definedName name="N_Id_Aj">#REF!</definedName>
    <definedName name="N_Id_C">#REF!</definedName>
    <definedName name="N_Id_Real">#REF!</definedName>
    <definedName name="NA" localSheetId="6">[59]Volumes!$B$24:$CG$24</definedName>
    <definedName name="NA">#REF!</definedName>
    <definedName name="naa">#REF!</definedName>
    <definedName name="name" localSheetId="6">'[322]Multiples &amp; Overview Inputs'!$C$2</definedName>
    <definedName name="name" localSheetId="5">'[322]Multiples &amp; Overview Inputs'!$C$2</definedName>
    <definedName name="Name">#REF!</definedName>
    <definedName name="Name1" localSheetId="6">[231]!Name1</definedName>
    <definedName name="Name1">#REF!</definedName>
    <definedName name="NAO">#REF!</definedName>
    <definedName name="Natal" localSheetId="6">[7]POA!#REF!</definedName>
    <definedName name="Natal">#REF!</definedName>
    <definedName name="Natal1" localSheetId="6">[7]POA!#REF!</definedName>
    <definedName name="Natal1">#REF!</definedName>
    <definedName name="NatalAcumulado" localSheetId="6">[7]POA!#REF!</definedName>
    <definedName name="NatalAcumulado">#REF!</definedName>
    <definedName name="NatalAcumulado1" localSheetId="6">[7]POA!#REF!</definedName>
    <definedName name="NatalAcumulado1">#REF!</definedName>
    <definedName name="NAV_TARGET" localSheetId="6">[114]Target!$E$46</definedName>
    <definedName name="NAV_TARGET">#REF!</definedName>
    <definedName name="nbbnt" localSheetId="6" hidden="1">{#N/A,#N/A,FALSE,"Hoja1";#N/A,#N/A,FALSE,"Hoja2"}</definedName>
    <definedName name="nbbnt" localSheetId="5" hidden="1">{#N/A,#N/A,FALSE,"Hoja1";#N/A,#N/A,FALSE,"Hoja2"}</definedName>
    <definedName name="nbbnt" localSheetId="2" hidden="1">{#N/A,#N/A,FALSE,"Hoja1";#N/A,#N/A,FALSE,"Hoja2"}</definedName>
    <definedName name="nbbnt" hidden="1">{#N/A,#N/A,FALSE,"Hoja1";#N/A,#N/A,FALSE,"Hoja2"}</definedName>
    <definedName name="nbnbhgfg" localSheetId="6" hidden="1">{#N/A,#N/A,FALSE,"Hoja1";#N/A,#N/A,FALSE,"Hoja2"}</definedName>
    <definedName name="nbnbhgfg" localSheetId="5" hidden="1">{#N/A,#N/A,FALSE,"Hoja1";#N/A,#N/A,FALSE,"Hoja2"}</definedName>
    <definedName name="nbnbhgfg" localSheetId="2" hidden="1">{#N/A,#N/A,FALSE,"Hoja1";#N/A,#N/A,FALSE,"Hoja2"}</definedName>
    <definedName name="nbnbhgfg" hidden="1">{#N/A,#N/A,FALSE,"Hoja1";#N/A,#N/A,FALSE,"Hoja2"}</definedName>
    <definedName name="nbngfhgh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Z" localSheetId="6">'[93]Base DVD'!$B$5</definedName>
    <definedName name="NBZ">#REF!</definedName>
    <definedName name="NE" localSheetId="6">[59]Volumes!$B$25:$CG$25</definedName>
    <definedName name="NE">#REF!</definedName>
    <definedName name="Nestea_1">#REF!</definedName>
    <definedName name="NET">#REF!</definedName>
    <definedName name="Net_Income___Post__Goodwill" localSheetId="6">#REF!,[323]TRB!$C$27</definedName>
    <definedName name="Net_Income___Post__Goodwill">#REF!,#REF!</definedName>
    <definedName name="net_proceeds">#REF!</definedName>
    <definedName name="Net_Revenues" localSheetId="6">[128]Revenues!$B$57:$IV$57</definedName>
    <definedName name="Net_Revenues">#REF!</definedName>
    <definedName name="Net_Working_Capital" localSheetId="6">'[57]Input Sheet'!$C$59:$Z$59</definedName>
    <definedName name="Net_Working_Capital">#REF!</definedName>
    <definedName name="NetCap1a">#REF!</definedName>
    <definedName name="NetCap1b">#REF!</definedName>
    <definedName name="NetCap1c">#REF!</definedName>
    <definedName name="NetCap2a">#REF!</definedName>
    <definedName name="NetCap2b">#REF!</definedName>
    <definedName name="NetCap2c">#REF!</definedName>
    <definedName name="NetCap3a">#REF!</definedName>
    <definedName name="NetCap3b">#REF!</definedName>
    <definedName name="NetCap3c">#REF!</definedName>
    <definedName name="NetDebt">#REF!</definedName>
    <definedName name="NetDebtBook">#REF!</definedName>
    <definedName name="NetDebtEBITDA">#REF!</definedName>
    <definedName name="NetDebtEnt">#REF!</definedName>
    <definedName name="NetInc">#REF!</definedName>
    <definedName name="NetIncGrowth">#REF!</definedName>
    <definedName name="NetIncMargin">#REF!</definedName>
    <definedName name="NetIncomeWithoutCAGR">#REF!</definedName>
    <definedName name="NetPPE">#REF!</definedName>
    <definedName name="NetWorkCap">#REF!</definedName>
    <definedName name="new" localSheetId="6">{0.1;0;0.45;0;0;0;0;0;0.45}</definedName>
    <definedName name="new" localSheetId="5">{0.1;0;0.45;0;0;0;0;0;0.45}</definedName>
    <definedName name="new" localSheetId="2">{0.1;0;0.45;0;0;0;0;0;0.45}</definedName>
    <definedName name="new">{0.1;0;0.45;0;0;0;0;0;0.45}</definedName>
    <definedName name="new_goodwill">#REF!</definedName>
    <definedName name="NewADRShares">#REF!</definedName>
    <definedName name="NewCenter">#REF!</definedName>
    <definedName name="NEWCOV">#REF!</definedName>
    <definedName name="NewKiev">#REF!</definedName>
    <definedName name="NewNE">#REF!</definedName>
    <definedName name="NewSE">#REF!</definedName>
    <definedName name="NewSouth">#REF!</definedName>
    <definedName name="NEWTAB">#REF!</definedName>
    <definedName name="NewTotal">#REF!</definedName>
    <definedName name="NewWest">#REF!</definedName>
    <definedName name="NextMeetingDate" localSheetId="6">[296]Overview!$D$35</definedName>
    <definedName name="NextMeetingDate">#REF!</definedName>
    <definedName name="NEXTMTH">#REF!</definedName>
    <definedName name="NEXTMTHLY">#REF!</definedName>
    <definedName name="NFY">#REF!</definedName>
    <definedName name="nfysumm">#REF!</definedName>
    <definedName name="ngf">#REF!</definedName>
    <definedName name="ngfnggnhd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gfnggnhd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gfnggnhd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gfnggnhd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hnhngfn" localSheetId="6" hidden="1">{"det (May)",#N/A,FALSE,"June";"sum (MAY YTD)",#N/A,FALSE,"June YTD"}</definedName>
    <definedName name="nhnhngfn" localSheetId="5" hidden="1">{"det (May)",#N/A,FALSE,"June";"sum (MAY YTD)",#N/A,FALSE,"June YTD"}</definedName>
    <definedName name="nhnhngfn" localSheetId="2" hidden="1">{"det (May)",#N/A,FALSE,"June";"sum (MAY YTD)",#N/A,FALSE,"June YTD"}</definedName>
    <definedName name="nhnhngfn" hidden="1">{"det (May)",#N/A,FALSE,"June";"sum (MAY YTD)",#N/A,FALSE,"June YTD"}</definedName>
    <definedName name="Nivel1">#REF!</definedName>
    <definedName name="Nivel2">#REF!</definedName>
    <definedName name="njnj" localSheetId="6" hidden="1">{"det (May)",#N/A,FALSE,"June";"sum (MAY YTD)",#N/A,FALSE,"June YTD"}</definedName>
    <definedName name="njnj" localSheetId="5" hidden="1">{"det (May)",#N/A,FALSE,"June";"sum (MAY YTD)",#N/A,FALSE,"June YTD"}</definedName>
    <definedName name="njnj" localSheetId="2" hidden="1">{"det (May)",#N/A,FALSE,"June";"sum (MAY YTD)",#N/A,FALSE,"June YTD"}</definedName>
    <definedName name="njnj" hidden="1">{"det (May)",#N/A,FALSE,"June";"sum (MAY YTD)",#N/A,FALSE,"June YTD"}</definedName>
    <definedName name="nkeur" localSheetId="6">[324]Datastream!$B$22</definedName>
    <definedName name="nkeur">#REF!</definedName>
    <definedName name="NLG">#REF!</definedName>
    <definedName name="NMACTUAL">#REF!</definedName>
    <definedName name="NMOver">#REF!</definedName>
    <definedName name="nn" localSheetId="6" hidden="1">{"det (May)",#N/A,FALSE,"June";"sum (MAY YTD)",#N/A,FALSE,"June YTD"}</definedName>
    <definedName name="nn" localSheetId="5" hidden="1">{"det (May)",#N/A,FALSE,"June";"sum (MAY YTD)",#N/A,FALSE,"June YTD"}</definedName>
    <definedName name="nn" localSheetId="2" hidden="1">{"det (May)",#N/A,FALSE,"June";"sum (MAY YTD)",#N/A,FALSE,"June YTD"}</definedName>
    <definedName name="nn" hidden="1">{"det (May)",#N/A,FALSE,"June";"sum (MAY YTD)",#N/A,FALSE,"June YTD"}</definedName>
    <definedName name="nnnnj" localSheetId="6" hidden="1">{"det (May)",#N/A,FALSE,"June";"sum (MAY YTD)",#N/A,FALSE,"June YTD"}</definedName>
    <definedName name="nnnnj" localSheetId="5" hidden="1">{"det (May)",#N/A,FALSE,"June";"sum (MAY YTD)",#N/A,FALSE,"June YTD"}</definedName>
    <definedName name="nnnnj" localSheetId="2" hidden="1">{"det (May)",#N/A,FALSE,"June";"sum (MAY YTD)",#N/A,FALSE,"June YTD"}</definedName>
    <definedName name="nnnnj" hidden="1">{"det (May)",#N/A,FALSE,"June";"sum (MAY YTD)",#N/A,FALSE,"June YTD"}</definedName>
    <definedName name="nnnnnnnnnnn" localSheetId="6" hidden="1">{"'cua 42'!$A$1:$O$40"}</definedName>
    <definedName name="nnnnnnnnnnn" localSheetId="5" hidden="1">{"'cua 42'!$A$1:$O$40"}</definedName>
    <definedName name="nnnnnnnnnnn" localSheetId="2" hidden="1">{"'cua 42'!$A$1:$O$40"}</definedName>
    <definedName name="nnnnnnnnnnn" hidden="1">{"'cua 42'!$A$1:$O$40"}</definedName>
    <definedName name="NO">#REF!</definedName>
    <definedName name="NO_YEARS" localSheetId="6">'[258]DCF Inputs'!$H$19</definedName>
    <definedName name="NO_YEARS">#REF!</definedName>
    <definedName name="noidea" localSheetId="6" hidden="1">{#N/A,#N/A,FALSE,"Calc";#N/A,#N/A,FALSE,"Sensitivity";#N/A,#N/A,FALSE,"LT Earn.Dil.";#N/A,#N/A,FALSE,"Dil. AVP"}</definedName>
    <definedName name="noidea" localSheetId="5" hidden="1">{#N/A,#N/A,FALSE,"Calc";#N/A,#N/A,FALSE,"Sensitivity";#N/A,#N/A,FALSE,"LT Earn.Dil.";#N/A,#N/A,FALSE,"Dil. AVP"}</definedName>
    <definedName name="noidea" localSheetId="2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6" hidden="1">{#N/A,#N/A,FALSE,"Calc";#N/A,#N/A,FALSE,"Sensitivity";#N/A,#N/A,FALSE,"LT Earn.Dil.";#N/A,#N/A,FALSE,"Dil. AVP"}</definedName>
    <definedName name="NOIDEA2" localSheetId="5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localSheetId="6">[188]Assumptions!$B$40</definedName>
    <definedName name="nol">#REF!</definedName>
    <definedName name="NOMBRES">#REF!</definedName>
    <definedName name="NombreTabla">"Dummy"</definedName>
    <definedName name="Nome" localSheetId="5">#REF!</definedName>
    <definedName name="NOME">#REF!</definedName>
    <definedName name="Nome_Empresa">#REF!</definedName>
    <definedName name="nome_produto" localSheetId="6">[90]RDT!$A$7</definedName>
    <definedName name="nome_produto">#REF!</definedName>
    <definedName name="nome1" localSheetId="6">[18]Email!$B$275</definedName>
    <definedName name="nome1">#REF!</definedName>
    <definedName name="NomeDiaSemana" localSheetId="6">[325]MUG!$A$59</definedName>
    <definedName name="NomeDiaSemana">#REF!</definedName>
    <definedName name="NON_LABOR_SAVINGS">#REF!</definedName>
    <definedName name="NonOpExp">#REF!</definedName>
    <definedName name="nonproject">#REF!</definedName>
    <definedName name="nopat" localSheetId="6">[168]SMT1!#REF!</definedName>
    <definedName name="nopat">#REF!</definedName>
    <definedName name="Norte" localSheetId="6">[149]MKT_Terr!#REF!</definedName>
    <definedName name="Norte">#REF!</definedName>
    <definedName name="nota">#REF!</definedName>
    <definedName name="Note_a">#REF!</definedName>
    <definedName name="Note2" localSheetId="6">[326]Notes!$A$2:$R$54</definedName>
    <definedName name="Note2">#REF!</definedName>
    <definedName name="Notes">#REF!</definedName>
    <definedName name="Notes2">#REF!</definedName>
    <definedName name="Notes3">#REF!</definedName>
    <definedName name="NOV">#REF!</definedName>
    <definedName name="Nova">#N/A</definedName>
    <definedName name="Nova_Data" localSheetId="6">[327]Resumo!$O$1</definedName>
    <definedName name="Nova_Data">#REF!</definedName>
    <definedName name="Novembro">#REF!</definedName>
    <definedName name="Nov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SP">#REF!</definedName>
    <definedName name="NOYES" localSheetId="6">'[126]Drop down lists'!$H$3:$H$4</definedName>
    <definedName name="NOYES">#REF!</definedName>
    <definedName name="NPRO">#REF!</definedName>
    <definedName name="NPV" localSheetId="6">'[57]Cash Flow'!$D$4</definedName>
    <definedName name="NPV">#REF!</definedName>
    <definedName name="Nr_Apt1A" localSheetId="6">[18]Dados!$L$2</definedName>
    <definedName name="Nr_Apt1A">#REF!</definedName>
    <definedName name="Nr_Fab">#REF!</definedName>
    <definedName name="NUEVA_PALMIRA" localSheetId="6">[47]Industria!#REF!</definedName>
    <definedName name="NUEVA_PALMIRA">#REF!</definedName>
    <definedName name="nuev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evo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evo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e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m_Sensory_Samples">#REF!</definedName>
    <definedName name="Number">#REF!</definedName>
    <definedName name="Number_of_Payments" localSheetId="4">MATCH(0.01,End_Bal,-1)+1</definedName>
    <definedName name="Number_of_Payments" localSheetId="8">MATCH(0.01,End_Bal,-1)+1</definedName>
    <definedName name="Number_of_Payments" localSheetId="3">MATCH(0.01,End_Bal,-1)+1</definedName>
    <definedName name="Number_of_Payments" localSheetId="2">MATCH(0.01,End_Bal,-1)+1</definedName>
    <definedName name="Number_of_Payments">MATCH(0.01,End_Bal,-1)+1</definedName>
    <definedName name="Number_Of_Sheets" localSheetId="6">OFFSET([78]!File_Name,0,1,1,1)</definedName>
    <definedName name="Number_Of_Sheets">OFFSET(#REF!,0,1,1,1)</definedName>
    <definedName name="Numbers">OFFSET(#REF!,,,COUNTA(#REF!),)</definedName>
    <definedName name="numCurrency">#REF!</definedName>
    <definedName name="nummes" localSheetId="6">'[328]Entrada de Dados'!$A$35</definedName>
    <definedName name="nummes">#REF!</definedName>
    <definedName name="numrdt" localSheetId="6">[90]RDT!$E$4</definedName>
    <definedName name="numrdt">#REF!</definedName>
    <definedName name="nvnbvvb" localSheetId="6" hidden="1">{#N/A,#N/A,FALSE,"FIN AÑO"}</definedName>
    <definedName name="nvnbvvb" localSheetId="5" hidden="1">{#N/A,#N/A,FALSE,"FIN AÑO"}</definedName>
    <definedName name="nvnbvvb" localSheetId="2" hidden="1">{#N/A,#N/A,FALSE,"FIN AÑO"}</definedName>
    <definedName name="nvnbvvb" hidden="1">{#N/A,#N/A,FALSE,"FIN AÑO"}</definedName>
    <definedName name="nvnv" localSheetId="6" hidden="1">{"miles",#N/A,FALSE,"LUCROS E PERDAS (US$ 000)";"hl",#N/A,FALSE,"LUCROS E PERDAS (US$ 000)"}</definedName>
    <definedName name="nvnv" localSheetId="5" hidden="1">{"miles",#N/A,FALSE,"LUCROS E PERDAS (US$ 000)";"hl",#N/A,FALSE,"LUCROS E PERDAS (US$ 000)"}</definedName>
    <definedName name="nvnv" localSheetId="2" hidden="1">{"miles",#N/A,FALSE,"LUCROS E PERDAS (US$ 000)";"hl",#N/A,FALSE,"LUCROS E PERDAS (US$ 000)"}</definedName>
    <definedName name="nvnv" hidden="1">{"miles",#N/A,FALSE,"LUCROS E PERDAS (US$ 000)";"hl",#N/A,FALSE,"LUCROS E PERDAS (US$ 000)"}</definedName>
    <definedName name="nwabc" localSheetId="6">'[329]4. NWABC'!$H$3:$J$154</definedName>
    <definedName name="nwabc">#REF!</definedName>
    <definedName name="NWC">#REF!</definedName>
    <definedName name="NWCMargin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TMTH">#REF!</definedName>
    <definedName name="NZD">#REF!</definedName>
    <definedName name="o" localSheetId="6" hidden="1">{"det (May)",#N/A,FALSE,"June";"sum (MAY YTD)",#N/A,FALSE,"June YTD"}</definedName>
    <definedName name="o" localSheetId="5" hidden="1">{"det (May)",#N/A,FALSE,"June";"sum (MAY YTD)",#N/A,FALSE,"June YTD"}</definedName>
    <definedName name="o" localSheetId="2" hidden="1">{"det (May)",#N/A,FALSE,"June";"sum (MAY YTD)",#N/A,FALSE,"June YTD"}</definedName>
    <definedName name="o" hidden="1">{"det (May)",#N/A,FALSE,"June";"sum (MAY YTD)",#N/A,FALSE,"June YTD"}</definedName>
    <definedName name="o1x" localSheetId="6" hidden="1">{"det (May)",#N/A,FALSE,"June";"sum (MAY YTD)",#N/A,FALSE,"June YTD"}</definedName>
    <definedName name="o1x" localSheetId="5" hidden="1">{"det (May)",#N/A,FALSE,"June";"sum (MAY YTD)",#N/A,FALSE,"June YTD"}</definedName>
    <definedName name="o1x" localSheetId="2" hidden="1">{"det (May)",#N/A,FALSE,"June";"sum (MAY YTD)",#N/A,FALSE,"June YTD"}</definedName>
    <definedName name="o1x" hidden="1">{"det (May)",#N/A,FALSE,"June";"sum (MAY YTD)",#N/A,FALSE,"June YTD"}</definedName>
    <definedName name="O2Dissolvido" localSheetId="6">'[65]Dados do Packaging'!$B$24:$AD$42</definedName>
    <definedName name="O2Dissolvido">#REF!</definedName>
    <definedName name="O98U">#REF!</definedName>
    <definedName name="O98V">#REF!</definedName>
    <definedName name="OATS">#REF!</definedName>
    <definedName name="obs">#REF!</definedName>
    <definedName name="observacoes" localSheetId="6">[90]RDT!$D$20</definedName>
    <definedName name="observacoes">#REF!</definedName>
    <definedName name="Observações">#REF!</definedName>
    <definedName name="OBZ">#REF!</definedName>
    <definedName name="OBZGQ">#REF!</definedName>
    <definedName name="Ocorrência">#REF!</definedName>
    <definedName name="OCOUNTRY">#REF!</definedName>
    <definedName name="OCPERNR">#REF!</definedName>
    <definedName name="oçuyiogmioçn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oçuyiogmioçn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oçuyiogmioçn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oçuyiogmioçn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OE_Completa" localSheetId="6">[73]Validation!$H$2:$H$3</definedName>
    <definedName name="OE_Completa">#REF!</definedName>
    <definedName name="OEIROAIOAIROAIR" localSheetId="6" hidden="1">{#N/A,#N/A,FALSE,"Hoja1";#N/A,#N/A,FALSE,"Hoja2"}</definedName>
    <definedName name="OEIROAIOAIROAIR" localSheetId="5" hidden="1">{#N/A,#N/A,FALSE,"Hoja1";#N/A,#N/A,FALSE,"Hoja2"}</definedName>
    <definedName name="OEIROAIOAIROAIR" localSheetId="2" hidden="1">{#N/A,#N/A,FALSE,"Hoja1";#N/A,#N/A,FALSE,"Hoja2"}</definedName>
    <definedName name="OEIROAIOAIROAIR" hidden="1">{#N/A,#N/A,FALSE,"Hoja1";#N/A,#N/A,FALSE,"Hoja2"}</definedName>
    <definedName name="OEIROAIROAIRA" localSheetId="6" hidden="1">{#N/A,#N/A,FALSE,"Hoja1";#N/A,#N/A,FALSE,"Hoja2"}</definedName>
    <definedName name="OEIROAIROAIRA" localSheetId="5" hidden="1">{#N/A,#N/A,FALSE,"Hoja1";#N/A,#N/A,FALSE,"Hoja2"}</definedName>
    <definedName name="OEIROAIROAIRA" localSheetId="2" hidden="1">{#N/A,#N/A,FALSE,"Hoja1";#N/A,#N/A,FALSE,"Hoja2"}</definedName>
    <definedName name="OEIROAIROAIRA" hidden="1">{#N/A,#N/A,FALSE,"Hoja1";#N/A,#N/A,FALSE,"Hoja2"}</definedName>
    <definedName name="OEOEOR" localSheetId="6" hidden="1">{"Real",#N/A,FALSE,"CONSOLIDADO";"Real",#N/A,FALSE,"OCCIDENTE";"Real",#N/A,FALSE,"LARA";"Real",#N/A,FALSE,"CENTRO";"Real",#N/A,FALSE,"METROPOLITANA";"Real",#N/A,FALSE,"ORIENTE";"Real",#N/A,FALSE,"Pto.libre"}</definedName>
    <definedName name="OEOEOR" localSheetId="5" hidden="1">{"Real",#N/A,FALSE,"CONSOLIDADO";"Real",#N/A,FALSE,"OCCIDENTE";"Real",#N/A,FALSE,"LARA";"Real",#N/A,FALSE,"CENTRO";"Real",#N/A,FALSE,"METROPOLITANA";"Real",#N/A,FALSE,"ORIENTE";"Real",#N/A,FALSE,"Pto.libre"}</definedName>
    <definedName name="OEOEOR" localSheetId="2" hidden="1">{"Real",#N/A,FALSE,"CONSOLIDADO";"Real",#N/A,FALSE,"OCCIDENTE";"Real",#N/A,FALSE,"LARA";"Real",#N/A,FALSE,"CENTRO";"Real",#N/A,FALSE,"METROPOLITANA";"Real",#N/A,FALSE,"ORIENTE";"Real",#N/A,FALSE,"Pto.libre"}</definedName>
    <definedName name="OEOEOR" hidden="1">{"Real",#N/A,FALSE,"CONSOLIDADO";"Real",#N/A,FALSE,"OCCIDENTE";"Real",#N/A,FALSE,"LARA";"Real",#N/A,FALSE,"CENTRO";"Real",#N/A,FALSE,"METROPOLITANA";"Real",#N/A,FALSE,"ORIENTE";"Real",#N/A,FALSE,"Pto.libre"}</definedName>
    <definedName name="OEORIROIR" localSheetId="6" hidden="1">{"'171'!$A$1:$Z$50"}</definedName>
    <definedName name="OEORIROIR" localSheetId="5" hidden="1">{"'171'!$A$1:$Z$50"}</definedName>
    <definedName name="OEORIROIR" localSheetId="2" hidden="1">{"'171'!$A$1:$Z$50"}</definedName>
    <definedName name="OEORIROIR" hidden="1">{"'171'!$A$1:$Z$50"}</definedName>
    <definedName name="OEORORI" localSheetId="6" hidden="1">{#N/A,#N/A,FALSE,"Hoja1";#N/A,#N/A,FALSE,"Hoja2"}</definedName>
    <definedName name="OEORORI" localSheetId="5" hidden="1">{#N/A,#N/A,FALSE,"Hoja1";#N/A,#N/A,FALSE,"Hoja2"}</definedName>
    <definedName name="OEORORI" localSheetId="2" hidden="1">{#N/A,#N/A,FALSE,"Hoja1";#N/A,#N/A,FALSE,"Hoja2"}</definedName>
    <definedName name="OEORORI" hidden="1">{#N/A,#N/A,FALSE,"Hoja1";#N/A,#N/A,FALSE,"Hoja2"}</definedName>
    <definedName name="OEROIEROI" localSheetId="6" hidden="1">{"Prenissas",#N/A,FALSE,"Consolidado (3)";"Lucros000",#N/A,FALSE,"Consolidado (3)";"LucrosHL",#N/A,FALSE,"Consolidado (3)";"Balanco",#N/A,FALSE,"Consolidado (3)";"FluxoC",#N/A,FALSE,"Consolidado (3)"}</definedName>
    <definedName name="OEROIEROI" localSheetId="5" hidden="1">{"Prenissas",#N/A,FALSE,"Consolidado (3)";"Lucros000",#N/A,FALSE,"Consolidado (3)";"LucrosHL",#N/A,FALSE,"Consolidado (3)";"Balanco",#N/A,FALSE,"Consolidado (3)";"FluxoC",#N/A,FALSE,"Consolidado (3)"}</definedName>
    <definedName name="OEROIEROI" localSheetId="2" hidden="1">{"Prenissas",#N/A,FALSE,"Consolidado (3)";"Lucros000",#N/A,FALSE,"Consolidado (3)";"LucrosHL",#N/A,FALSE,"Consolidado (3)";"Balanco",#N/A,FALSE,"Consolidado (3)";"FluxoC",#N/A,FALSE,"Consolidado (3)"}</definedName>
    <definedName name="OEROIEROI" hidden="1">{"Prenissas",#N/A,FALSE,"Consolidado (3)";"Lucros000",#N/A,FALSE,"Consolidado (3)";"LucrosHL",#N/A,FALSE,"Consolidado (3)";"Balanco",#N/A,FALSE,"Consolidado (3)";"FluxoC",#N/A,FALSE,"Consolidado (3)"}</definedName>
    <definedName name="OEROIROI" localSheetId="6" hidden="1">{"RESUMEN",#N/A,FALSE,"RESUMEN";"RESUMEN_MARG",#N/A,FALSE,"RESUMEN"}</definedName>
    <definedName name="OEROIROI" localSheetId="5" hidden="1">{"RESUMEN",#N/A,FALSE,"RESUMEN";"RESUMEN_MARG",#N/A,FALSE,"RESUMEN"}</definedName>
    <definedName name="OEROIROI" localSheetId="2" hidden="1">{"RESUMEN",#N/A,FALSE,"RESUMEN";"RESUMEN_MARG",#N/A,FALSE,"RESUMEN"}</definedName>
    <definedName name="OEROIROI" hidden="1">{"RESUMEN",#N/A,FALSE,"RESUMEN";"RESUMEN_MARG",#N/A,FALSE,"RESUMEN"}</definedName>
    <definedName name="Oeste" localSheetId="6">[149]MKT_Terr!#REF!</definedName>
    <definedName name="Oeste">#REF!</definedName>
    <definedName name="OEXT_DATE">#REF!</definedName>
    <definedName name="OFUNC_AREA">#REF!</definedName>
    <definedName name="OIAROIA" localSheetId="6" hidden="1">{"Real",#N/A,FALSE,"CONSOLIDADO";"Real",#N/A,FALSE,"OCCIDENTE";"Real",#N/A,FALSE,"LARA";"Real",#N/A,FALSE,"CENTRO";"Real",#N/A,FALSE,"METROPOLITANA";"Real",#N/A,FALSE,"ORIENTE";"Real",#N/A,FALSE,"Pto.libre"}</definedName>
    <definedName name="OIAROIA" localSheetId="5" hidden="1">{"Real",#N/A,FALSE,"CONSOLIDADO";"Real",#N/A,FALSE,"OCCIDENTE";"Real",#N/A,FALSE,"LARA";"Real",#N/A,FALSE,"CENTRO";"Real",#N/A,FALSE,"METROPOLITANA";"Real",#N/A,FALSE,"ORIENTE";"Real",#N/A,FALSE,"Pto.libre"}</definedName>
    <definedName name="OIAROIA" localSheetId="2" hidden="1">{"Real",#N/A,FALSE,"CONSOLIDADO";"Real",#N/A,FALSE,"OCCIDENTE";"Real",#N/A,FALSE,"LARA";"Real",#N/A,FALSE,"CENTRO";"Real",#N/A,FALSE,"METROPOLITANA";"Real",#N/A,FALSE,"ORIENTE";"Real",#N/A,FALSE,"Pto.libre"}</definedName>
    <definedName name="OIAROIA" hidden="1">{"Real",#N/A,FALSE,"CONSOLIDADO";"Real",#N/A,FALSE,"OCCIDENTE";"Real",#N/A,FALSE,"LARA";"Real",#N/A,FALSE,"CENTRO";"Real",#N/A,FALSE,"METROPOLITANA";"Real",#N/A,FALSE,"ORIENTE";"Real",#N/A,FALSE,"Pto.libre"}</definedName>
    <definedName name="OIEROIR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OIEROIR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OIEROIR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OIEROIR" hidden="1">{#N/A,#N/A,FALSE,"PRECIO FULL";#N/A,#N/A,FALSE,"LARA";#N/A,#N/A,FALSE,"CARACAS";#N/A,#N/A,FALSE,"DISBRACENTRO";#N/A,#N/A,FALSE,"ANDES";#N/A,#N/A,FALSE,"MAR CARIBE";#N/A,#N/A,FALSE,"RIO BEER";#N/A,#N/A,FALSE,"DISBRAH"}</definedName>
    <definedName name="OIOAIROIAORIA" localSheetId="6" hidden="1">{"miles",#N/A,FALSE,"LUCROS E PERDAS (US$ 000)";"hl",#N/A,FALSE,"LUCROS E PERDAS (US$ 000)"}</definedName>
    <definedName name="OIOAIROIAORIA" localSheetId="5" hidden="1">{"miles",#N/A,FALSE,"LUCROS E PERDAS (US$ 000)";"hl",#N/A,FALSE,"LUCROS E PERDAS (US$ 000)"}</definedName>
    <definedName name="OIOAIROIAORIA" localSheetId="2" hidden="1">{"miles",#N/A,FALSE,"LUCROS E PERDAS (US$ 000)";"hl",#N/A,FALSE,"LUCROS E PERDAS (US$ 000)"}</definedName>
    <definedName name="OIOAIROIAORIA" hidden="1">{"miles",#N/A,FALSE,"LUCROS E PERDAS (US$ 000)";"hl",#N/A,FALSE,"LUCROS E PERDAS (US$ 000)"}</definedName>
    <definedName name="OIOAJA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OIOAJA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OIOAJA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OIOAJA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OIOEORIOAIRA" localSheetId="6" hidden="1">{"prem1",#N/A,FALSE,"Consolidado";"pl_us",#N/A,FALSE,"Consolidado";"pl_hl",#N/A,FALSE,"Consolidado";"bs",#N/A,FALSE,"Consolidado";"cf",#N/A,FALSE,"Consolidado"}</definedName>
    <definedName name="OIOEORIOAIRA" localSheetId="5" hidden="1">{"prem1",#N/A,FALSE,"Consolidado";"pl_us",#N/A,FALSE,"Consolidado";"pl_hl",#N/A,FALSE,"Consolidado";"bs",#N/A,FALSE,"Consolidado";"cf",#N/A,FALSE,"Consolidado"}</definedName>
    <definedName name="OIOEORIOAIRA" localSheetId="2" hidden="1">{"prem1",#N/A,FALSE,"Consolidado";"pl_us",#N/A,FALSE,"Consolidado";"pl_hl",#N/A,FALSE,"Consolidado";"bs",#N/A,FALSE,"Consolidado";"cf",#N/A,FALSE,"Consolidado"}</definedName>
    <definedName name="OIOEORIOAIRA" hidden="1">{"prem1",#N/A,FALSE,"Consolidado";"pl_us",#N/A,FALSE,"Consolidado";"pl_hl",#N/A,FALSE,"Consolidado";"bs",#N/A,FALSE,"Consolidado";"cf",#N/A,FALSE,"Consolidado"}</definedName>
    <definedName name="OIOIAROIAOIRA" localSheetId="6" hidden="1">{#N/A,#N/A,FALSE,"ROTINA";#N/A,#N/A,FALSE,"ITENS";#N/A,#N/A,FALSE,"ACOMP"}</definedName>
    <definedName name="OIOIAROIAOIRA" localSheetId="5" hidden="1">{#N/A,#N/A,FALSE,"ROTINA";#N/A,#N/A,FALSE,"ITENS";#N/A,#N/A,FALSE,"ACOMP"}</definedName>
    <definedName name="OIOIAROIAOIRA" localSheetId="2" hidden="1">{#N/A,#N/A,FALSE,"ROTINA";#N/A,#N/A,FALSE,"ITENS";#N/A,#N/A,FALSE,"ACOMP"}</definedName>
    <definedName name="OIOIAROIAOIRA" hidden="1">{#N/A,#N/A,FALSE,"ROTINA";#N/A,#N/A,FALSE,"ITENS";#N/A,#N/A,FALSE,"ACOMP"}</definedName>
    <definedName name="OIORAIORIAORA" localSheetId="6" hidden="1">{"CAP VOL",#N/A,FALSE,"CAPITAL";"CAP VAR",#N/A,FALSE,"CAPITAL";"CAP FIJ",#N/A,FALSE,"CAPITAL";"CAP CONS",#N/A,FALSE,"CAPITAL";"CAP DATA",#N/A,FALSE,"CAPITAL"}</definedName>
    <definedName name="OIORAIORIAORA" localSheetId="5" hidden="1">{"CAP VOL",#N/A,FALSE,"CAPITAL";"CAP VAR",#N/A,FALSE,"CAPITAL";"CAP FIJ",#N/A,FALSE,"CAPITAL";"CAP CONS",#N/A,FALSE,"CAPITAL";"CAP DATA",#N/A,FALSE,"CAPITAL"}</definedName>
    <definedName name="OIORAIORIAORA" localSheetId="2" hidden="1">{"CAP VOL",#N/A,FALSE,"CAPITAL";"CAP VAR",#N/A,FALSE,"CAPITAL";"CAP FIJ",#N/A,FALSE,"CAPITAL";"CAP CONS",#N/A,FALSE,"CAPITAL";"CAP DATA",#N/A,FALSE,"CAPITAL"}</definedName>
    <definedName name="OIORAIORIAORA" hidden="1">{"CAP VOL",#N/A,FALSE,"CAPITAL";"CAP VAR",#N/A,FALSE,"CAPITAL";"CAP FIJ",#N/A,FALSE,"CAPITAL";"CAP CONS",#N/A,FALSE,"CAPITAL";"CAP DATA",#N/A,FALSE,"CAPITAL"}</definedName>
    <definedName name="oip" localSheetId="6" hidden="1">{"det (May)",#N/A,FALSE,"June";"sum (MAY YTD)",#N/A,FALSE,"June YTD"}</definedName>
    <definedName name="oip" localSheetId="5" hidden="1">{"det (May)",#N/A,FALSE,"June";"sum (MAY YTD)",#N/A,FALSE,"June YTD"}</definedName>
    <definedName name="oip" localSheetId="2" hidden="1">{"det (May)",#N/A,FALSE,"June";"sum (MAY YTD)",#N/A,FALSE,"June YTD"}</definedName>
    <definedName name="oip" hidden="1">{"det (May)",#N/A,FALSE,"June";"sum (MAY YTD)",#N/A,FALSE,"June YTD"}</definedName>
    <definedName name="OIRAOIOIROIAORIA" localSheetId="6" hidden="1">{"prem1",#N/A,FALSE,"Consolidado";"pl_us",#N/A,FALSE,"Consolidado";"pl_hl",#N/A,FALSE,"Consolidado";"bs",#N/A,FALSE,"Consolidado";"cf",#N/A,FALSE,"Consolidado"}</definedName>
    <definedName name="OIRAOIOIROIAORIA" localSheetId="5" hidden="1">{"prem1",#N/A,FALSE,"Consolidado";"pl_us",#N/A,FALSE,"Consolidado";"pl_hl",#N/A,FALSE,"Consolidado";"bs",#N/A,FALSE,"Consolidado";"cf",#N/A,FALSE,"Consolidado"}</definedName>
    <definedName name="OIRAOIOIROIAORIA" localSheetId="2" hidden="1">{"prem1",#N/A,FALSE,"Consolidado";"pl_us",#N/A,FALSE,"Consolidado";"pl_hl",#N/A,FALSE,"Consolidado";"bs",#N/A,FALSE,"Consolidado";"cf",#N/A,FALSE,"Consolidado"}</definedName>
    <definedName name="OIRAOIOIROIAORIA" hidden="1">{"prem1",#N/A,FALSE,"Consolidado";"pl_us",#N/A,FALSE,"Consolidado";"pl_hl",#N/A,FALSE,"Consolidado";"bs",#N/A,FALSE,"Consolidado";"cf",#N/A,FALSE,"Consolidado"}</definedName>
    <definedName name="OIRAOIROAIORAIRI" localSheetId="6" hidden="1">{"miles",#N/A,FALSE,"LUCROS E PERDAS (US$ 000)";"hl",#N/A,FALSE,"LUCROS E PERDAS (US$ 000)"}</definedName>
    <definedName name="OIRAOIROAIORAIRI" localSheetId="5" hidden="1">{"miles",#N/A,FALSE,"LUCROS E PERDAS (US$ 000)";"hl",#N/A,FALSE,"LUCROS E PERDAS (US$ 000)"}</definedName>
    <definedName name="OIRAOIROAIORAIRI" localSheetId="2" hidden="1">{"miles",#N/A,FALSE,"LUCROS E PERDAS (US$ 000)";"hl",#N/A,FALSE,"LUCROS E PERDAS (US$ 000)"}</definedName>
    <definedName name="OIRAOIROAIORAIRI" hidden="1">{"miles",#N/A,FALSE,"LUCROS E PERDAS (US$ 000)";"hl",#N/A,FALSE,"LUCROS E PERDAS (US$ 000)"}</definedName>
    <definedName name="OIRAOIROAOIR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OIRAOIROAOIR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OIRAOIROAOIR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OIRAOIROAOIR" hidden="1">{"total",#N/A,FALSE,"TOTAL $";"totalhl",#N/A,FALSE,"TOTAL $HL";"vol",#N/A,FALSE,"VOLUMEN";"xprod1",#N/A,FALSE,"X PROD";"xprod2",#N/A,FALSE,"X PROD";"finaño1",#N/A,FALSE,"FIN AÑO Meta";"finaño2",#N/A,FALSE,"FIN AÑO Meta"}</definedName>
    <definedName name="OIROAIRIAOIRAOIORAI" localSheetId="6" hidden="1">{"prem1",#N/A,FALSE,"Consolidado";"pl_us",#N/A,FALSE,"Consolidado";"pl_hl",#N/A,FALSE,"Consolidado";"bs",#N/A,FALSE,"Consolidado";"cf",#N/A,FALSE,"Consolidado"}</definedName>
    <definedName name="OIROAIRIAOIRAOIORAI" localSheetId="5" hidden="1">{"prem1",#N/A,FALSE,"Consolidado";"pl_us",#N/A,FALSE,"Consolidado";"pl_hl",#N/A,FALSE,"Consolidado";"bs",#N/A,FALSE,"Consolidado";"cf",#N/A,FALSE,"Consolidado"}</definedName>
    <definedName name="OIROAIRIAOIRAOIORAI" localSheetId="2" hidden="1">{"prem1",#N/A,FALSE,"Consolidado";"pl_us",#N/A,FALSE,"Consolidado";"pl_hl",#N/A,FALSE,"Consolidado";"bs",#N/A,FALSE,"Consolidado";"cf",#N/A,FALSE,"Consolidado"}</definedName>
    <definedName name="OIROAIRIAOIRAOIORAI" hidden="1">{"prem1",#N/A,FALSE,"Consolidado";"pl_us",#N/A,FALSE,"Consolidado";"pl_hl",#N/A,FALSE,"Consolidado";"bs",#N/A,FALSE,"Consolidado";"cf",#N/A,FALSE,"Consolidado"}</definedName>
    <definedName name="OIROAIROAIOIRAOIRAI" localSheetId="6" hidden="1">{#N/A,#N/A,FALSE,"ROTINA";#N/A,#N/A,FALSE,"ITENS";#N/A,#N/A,FALSE,"ACOMP"}</definedName>
    <definedName name="OIROAIROAIOIRAOIRAI" localSheetId="5" hidden="1">{#N/A,#N/A,FALSE,"ROTINA";#N/A,#N/A,FALSE,"ITENS";#N/A,#N/A,FALSE,"ACOMP"}</definedName>
    <definedName name="OIROAIROAIOIRAOIRAI" localSheetId="2" hidden="1">{#N/A,#N/A,FALSE,"ROTINA";#N/A,#N/A,FALSE,"ITENS";#N/A,#N/A,FALSE,"ACOMP"}</definedName>
    <definedName name="OIROAIROAIOIRAOIRAI" hidden="1">{#N/A,#N/A,FALSE,"ROTINA";#N/A,#N/A,FALSE,"ITENS";#N/A,#N/A,FALSE,"ACOMP"}</definedName>
    <definedName name="OIROAIROAIROAIRAI" localSheetId="6" hidden="1">{#N/A,#N/A,FALSE,"FIN AÑO"}</definedName>
    <definedName name="OIROAIROAIROAIRAI" localSheetId="5" hidden="1">{#N/A,#N/A,FALSE,"FIN AÑO"}</definedName>
    <definedName name="OIROAIROAIROAIRAI" localSheetId="2" hidden="1">{#N/A,#N/A,FALSE,"FIN AÑO"}</definedName>
    <definedName name="OIROAIROAIROAIRAI" hidden="1">{#N/A,#N/A,FALSE,"FIN AÑO"}</definedName>
    <definedName name="OIROAIROIAOIRAOIAR" localSheetId="6" hidden="1">{"Cons_Occ_Lar",#N/A,FALSE,"márgenes";"Cen_met",#N/A,FALSE,"márgenes";"Ori_pl",#N/A,FALSE,"márgenes"}</definedName>
    <definedName name="OIROAIROIAOIRAOIAR" localSheetId="5" hidden="1">{"Cons_Occ_Lar",#N/A,FALSE,"márgenes";"Cen_met",#N/A,FALSE,"márgenes";"Ori_pl",#N/A,FALSE,"márgenes"}</definedName>
    <definedName name="OIROAIROIAOIRAOIAR" localSheetId="2" hidden="1">{"Cons_Occ_Lar",#N/A,FALSE,"márgenes";"Cen_met",#N/A,FALSE,"márgenes";"Ori_pl",#N/A,FALSE,"márgenes"}</definedName>
    <definedName name="OIROAIROIAOIRAOIAR" hidden="1">{"Cons_Occ_Lar",#N/A,FALSE,"márgenes";"Cen_met",#N/A,FALSE,"márgenes";"Ori_pl",#N/A,FALSE,"márgenes"}</definedName>
    <definedName name="OIROAIROIAORIAOIRA" localSheetId="6" hidden="1">{"miles",#N/A,FALSE,"LUCROS E PERDAS (US$ 000)";"hl",#N/A,FALSE,"LUCROS E PERDAS (US$ 000)"}</definedName>
    <definedName name="OIROAIROIAORIAOIRA" localSheetId="5" hidden="1">{"miles",#N/A,FALSE,"LUCROS E PERDAS (US$ 000)";"hl",#N/A,FALSE,"LUCROS E PERDAS (US$ 000)"}</definedName>
    <definedName name="OIROAIROIAORIAOIRA" localSheetId="2" hidden="1">{"miles",#N/A,FALSE,"LUCROS E PERDAS (US$ 000)";"hl",#N/A,FALSE,"LUCROS E PERDAS (US$ 000)"}</definedName>
    <definedName name="OIROAIROIAORIAOIRA" hidden="1">{"miles",#N/A,FALSE,"LUCROS E PERDAS (US$ 000)";"hl",#N/A,FALSE,"LUCROS E PERDAS (US$ 000)"}</definedName>
    <definedName name="OIROAIROIARIAOIRAORI" localSheetId="6" hidden="1">{"prem1",#N/A,FALSE,"Consolidado";"pl_us",#N/A,FALSE,"Consolidado";"pl_hl",#N/A,FALSE,"Consolidado";"bs",#N/A,FALSE,"Consolidado";"cf",#N/A,FALSE,"Consolidado"}</definedName>
    <definedName name="OIROAIROIARIAOIRAORI" localSheetId="5" hidden="1">{"prem1",#N/A,FALSE,"Consolidado";"pl_us",#N/A,FALSE,"Consolidado";"pl_hl",#N/A,FALSE,"Consolidado";"bs",#N/A,FALSE,"Consolidado";"cf",#N/A,FALSE,"Consolidado"}</definedName>
    <definedName name="OIROAIROIARIAOIRAORI" localSheetId="2" hidden="1">{"prem1",#N/A,FALSE,"Consolidado";"pl_us",#N/A,FALSE,"Consolidado";"pl_hl",#N/A,FALSE,"Consolidado";"bs",#N/A,FALSE,"Consolidado";"cf",#N/A,FALSE,"Consolidado"}</definedName>
    <definedName name="OIROAIROIARIAOIRAORI" hidden="1">{"prem1",#N/A,FALSE,"Consolidado";"pl_us",#N/A,FALSE,"Consolidado";"pl_hl",#N/A,FALSE,"Consolidado";"bs",#N/A,FALSE,"Consolidado";"cf",#N/A,FALSE,"Consolidado"}</definedName>
    <definedName name="OIROAIROIRAOIR" localSheetId="6" hidden="1">{"'171'!$A$1:$Z$50"}</definedName>
    <definedName name="OIROAIROIRAOIR" localSheetId="5" hidden="1">{"'171'!$A$1:$Z$50"}</definedName>
    <definedName name="OIROAIROIRAOIR" localSheetId="2" hidden="1">{"'171'!$A$1:$Z$50"}</definedName>
    <definedName name="OIROAIROIRAOIR" hidden="1">{"'171'!$A$1:$Z$50"}</definedName>
    <definedName name="oj" localSheetId="6" hidden="1">{#N/A,#N/A,FALSE,"RGD$";#N/A,#N/A,FALSE,"BG$";#N/A,#N/A,FALSE,"FC$"}</definedName>
    <definedName name="oj" localSheetId="5" hidden="1">{#N/A,#N/A,FALSE,"RGD$";#N/A,#N/A,FALSE,"BG$";#N/A,#N/A,FALSE,"FC$"}</definedName>
    <definedName name="oj" localSheetId="2" hidden="1">{#N/A,#N/A,FALSE,"RGD$";#N/A,#N/A,FALSE,"BG$";#N/A,#N/A,FALSE,"FC$"}</definedName>
    <definedName name="oj" hidden="1">{#N/A,#N/A,FALSE,"RGD$";#N/A,#N/A,FALSE,"BG$";#N/A,#N/A,FALSE,"FC$"}</definedName>
    <definedName name="OK">#REF!</definedName>
    <definedName name="okbari" localSheetId="6" hidden="1">{"det (May)",#N/A,FALSE,"June";"sum (MAY YTD)",#N/A,FALSE,"June YTD"}</definedName>
    <definedName name="okbari" localSheetId="5" hidden="1">{"det (May)",#N/A,FALSE,"June";"sum (MAY YTD)",#N/A,FALSE,"June YTD"}</definedName>
    <definedName name="okbari" localSheetId="2" hidden="1">{"det (May)",#N/A,FALSE,"June";"sum (MAY YTD)",#N/A,FALSE,"June YTD"}</definedName>
    <definedName name="okbari" hidden="1">{"det (May)",#N/A,FALSE,"June";"sum (MAY YTD)",#N/A,FALSE,"June YTD"}</definedName>
    <definedName name="okbaria" localSheetId="6" hidden="1">{"det (May)",#N/A,FALSE,"June";"sum (MAY YTD)",#N/A,FALSE,"June YTD"}</definedName>
    <definedName name="okbaria" localSheetId="5" hidden="1">{"det (May)",#N/A,FALSE,"June";"sum (MAY YTD)",#N/A,FALSE,"June YTD"}</definedName>
    <definedName name="okbaria" localSheetId="2" hidden="1">{"det (May)",#N/A,FALSE,"June";"sum (MAY YTD)",#N/A,FALSE,"June YTD"}</definedName>
    <definedName name="okbaria" hidden="1">{"det (May)",#N/A,FALSE,"June";"sum (MAY YTD)",#N/A,FALSE,"June YTD"}</definedName>
    <definedName name="okbaric" localSheetId="6" hidden="1">{"det (May)",#N/A,FALSE,"June";"sum (MAY YTD)",#N/A,FALSE,"June YTD"}</definedName>
    <definedName name="okbaric" localSheetId="5" hidden="1">{"det (May)",#N/A,FALSE,"June";"sum (MAY YTD)",#N/A,FALSE,"June YTD"}</definedName>
    <definedName name="okbaric" localSheetId="2" hidden="1">{"det (May)",#N/A,FALSE,"June";"sum (MAY YTD)",#N/A,FALSE,"June YTD"}</definedName>
    <definedName name="okbaric" hidden="1">{"det (May)",#N/A,FALSE,"June";"sum (MAY YTD)",#N/A,FALSE,"June YTD"}</definedName>
    <definedName name="Olazabal_y_Volpe" localSheetId="6">[47]Industria!#REF!</definedName>
    <definedName name="Olazabal_y_Volpe">#REF!</definedName>
    <definedName name="old" localSheetId="6">{0.1;0;0.382758620689655;0;0;0;0.258620689655172;0;0.258620689655172}</definedName>
    <definedName name="old" localSheetId="5">{0.1;0;0.382758620689655;0;0;0;0.258620689655172;0;0.258620689655172}</definedName>
    <definedName name="old" localSheetId="2">{0.1;0;0.382758620689655;0;0;0;0.258620689655172;0;0.258620689655172}</definedName>
    <definedName name="old">{0.1;0;0.382758620689655;0;0;0;0.258620689655172;0;0.258620689655172}</definedName>
    <definedName name="óleo" localSheetId="6" hidden="1">{"'171'!$A$1:$Z$50"}</definedName>
    <definedName name="óleo" localSheetId="5" hidden="1">{"'171'!$A$1:$Z$50"}</definedName>
    <definedName name="óleo" localSheetId="2" hidden="1">{"'171'!$A$1:$Z$50"}</definedName>
    <definedName name="óleo" hidden="1">{"'171'!$A$1:$Z$50"}</definedName>
    <definedName name="OMAGG">#REF!</definedName>
    <definedName name="OMAGGAFH">#REF!</definedName>
    <definedName name="OMAGGCHN">#REF!</definedName>
    <definedName name="OMAGGHM">#REF!</definedName>
    <definedName name="OMAGGV">#REF!</definedName>
    <definedName name="ombúessem" localSheetId="6">[133]Semilla!#REF!</definedName>
    <definedName name="ombúessem">#REF!</definedName>
    <definedName name="OMPO" localSheetId="6" hidden="1">{#N/A,#N/A,FALSE,"Hoja1";#N/A,#N/A,FALSE,"Hoja2"}</definedName>
    <definedName name="OMPO" localSheetId="5" hidden="1">{#N/A,#N/A,FALSE,"Hoja1";#N/A,#N/A,FALSE,"Hoja2"}</definedName>
    <definedName name="OMPO" localSheetId="2" hidden="1">{#N/A,#N/A,FALSE,"Hoja1";#N/A,#N/A,FALSE,"Hoja2"}</definedName>
    <definedName name="OMPO" hidden="1">{#N/A,#N/A,FALSE,"Hoja1";#N/A,#N/A,FALSE,"Hoja2"}</definedName>
    <definedName name="on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_going_EVA" localSheetId="6">'[57]Input Sheet'!$C$181:$Z$181</definedName>
    <definedName name="On_going_EVA">#REF!</definedName>
    <definedName name="On_going_Value" localSheetId="6">'[57]Input Sheet'!$C$180:$Z$180</definedName>
    <definedName name="On_going_Value">#REF!</definedName>
    <definedName name="ONAME">#REF!</definedName>
    <definedName name="one_way" localSheetId="6">[330]Management!#REF!</definedName>
    <definedName name="one_way">#REF!</definedName>
    <definedName name="OneYearHigh" localSheetId="6">[58]Options!$C$27</definedName>
    <definedName name="OneYearHigh">#REF!</definedName>
    <definedName name="OneYearLow" localSheetId="6">[58]Options!$C$28</definedName>
    <definedName name="OneYearLow">#REF!</definedName>
    <definedName name="oo" localSheetId="6" hidden="1">{"det (May)",#N/A,FALSE,"June";"sum (MAY YTD)",#N/A,FALSE,"June YTD"}</definedName>
    <definedName name="oo" localSheetId="5" hidden="1">{"det (May)",#N/A,FALSE,"June";"sum (MAY YTD)",#N/A,FALSE,"June YTD"}</definedName>
    <definedName name="oo" localSheetId="2" hidden="1">{"det (May)",#N/A,FALSE,"June";"sum (MAY YTD)",#N/A,FALSE,"June YTD"}</definedName>
    <definedName name="oo" hidden="1">{"det (May)",#N/A,FALSE,"June";"sum (MAY YTD)",#N/A,FALSE,"June YTD"}</definedName>
    <definedName name="ooo" localSheetId="6">IF([281]Efeito!BefAft=1,"Cost of Capital (C*)","Pre-Tax Cost of Capital [1]")</definedName>
    <definedName name="ooo">IF(#REF!=1,"Cost of Capital (C*)","Pre-Tax Cost of Capital [1]")</definedName>
    <definedName name="oooojk" localSheetId="6" hidden="1">{"det (May)",#N/A,FALSE,"June";"sum (MAY YTD)",#N/A,FALSE,"June YTD"}</definedName>
    <definedName name="oooojk" localSheetId="5" hidden="1">{"det (May)",#N/A,FALSE,"June";"sum (MAY YTD)",#N/A,FALSE,"June YTD"}</definedName>
    <definedName name="oooojk" localSheetId="2" hidden="1">{"det (May)",#N/A,FALSE,"June";"sum (MAY YTD)",#N/A,FALSE,"June YTD"}</definedName>
    <definedName name="oooojk" hidden="1">{"det (May)",#N/A,FALSE,"June";"sum (MAY YTD)",#N/A,FALSE,"June YTD"}</definedName>
    <definedName name="ooooooo" localSheetId="6" hidden="1">{"det (May)",#N/A,FALSE,"June";"sum (MAY YTD)",#N/A,FALSE,"June YTD"}</definedName>
    <definedName name="ooooooo" localSheetId="5" hidden="1">{"det (May)",#N/A,FALSE,"June";"sum (MAY YTD)",#N/A,FALSE,"June YTD"}</definedName>
    <definedName name="ooooooo" localSheetId="2" hidden="1">{"det (May)",#N/A,FALSE,"June";"sum (MAY YTD)",#N/A,FALSE,"June YTD"}</definedName>
    <definedName name="ooooooo" hidden="1">{"det (May)",#N/A,FALSE,"June";"sum (MAY YTD)",#N/A,FALSE,"June YTD"}</definedName>
    <definedName name="oooooooo" localSheetId="6" hidden="1">{"det (May)",#N/A,FALSE,"June";"sum (MAY YTD)",#N/A,FALSE,"June YTD"}</definedName>
    <definedName name="oooooooo" localSheetId="5" hidden="1">{"det (May)",#N/A,FALSE,"June";"sum (MAY YTD)",#N/A,FALSE,"June YTD"}</definedName>
    <definedName name="oooooooo" localSheetId="2" hidden="1">{"det (May)",#N/A,FALSE,"June";"sum (MAY YTD)",#N/A,FALSE,"June YTD"}</definedName>
    <definedName name="oooooooo" hidden="1">{"det (May)",#N/A,FALSE,"June";"sum (MAY YTD)",#N/A,FALSE,"June YTD"}</definedName>
    <definedName name="oooooooooooooo" localSheetId="6" hidden="1">{"det (May)",#N/A,FALSE,"June";"sum (MAY YTD)",#N/A,FALSE,"June YTD"}</definedName>
    <definedName name="oooooooooooooo" localSheetId="5" hidden="1">{"det (May)",#N/A,FALSE,"June";"sum (MAY YTD)",#N/A,FALSE,"June YTD"}</definedName>
    <definedName name="oooooooooooooo" localSheetId="2" hidden="1">{"det (May)",#N/A,FALSE,"June";"sum (MAY YTD)",#N/A,FALSE,"June YTD"}</definedName>
    <definedName name="oooooooooooooo" hidden="1">{"det (May)",#N/A,FALSE,"June";"sum (MAY YTD)",#N/A,FALSE,"June YTD"}</definedName>
    <definedName name="ooooooooooooooooooo" localSheetId="6" hidden="1">{"det (May)",#N/A,FALSE,"June";"sum (MAY YTD)",#N/A,FALSE,"June YTD"}</definedName>
    <definedName name="ooooooooooooooooooo" localSheetId="5" hidden="1">{"det (May)",#N/A,FALSE,"June";"sum (MAY YTD)",#N/A,FALSE,"June YTD"}</definedName>
    <definedName name="ooooooooooooooooooo" localSheetId="2" hidden="1">{"det (May)",#N/A,FALSE,"June";"sum (MAY YTD)",#N/A,FALSE,"June YTD"}</definedName>
    <definedName name="ooooooooooooooooooo" hidden="1">{"det (May)",#N/A,FALSE,"June";"sum (MAY YTD)",#N/A,FALSE,"June YTD"}</definedName>
    <definedName name="ooooooooooooooooooooooooooo" localSheetId="6" hidden="1">{"det (May)",#N/A,FALSE,"June";"sum (MAY YTD)",#N/A,FALSE,"June YTD"}</definedName>
    <definedName name="ooooooooooooooooooooooooooo" localSheetId="5" hidden="1">{"det (May)",#N/A,FALSE,"June";"sum (MAY YTD)",#N/A,FALSE,"June YTD"}</definedName>
    <definedName name="ooooooooooooooooooooooooooo" localSheetId="2" hidden="1">{"det (May)",#N/A,FALSE,"June";"sum (MAY YTD)",#N/A,FALSE,"June YTD"}</definedName>
    <definedName name="ooooooooooooooooooooooooooo" hidden="1">{"det (May)",#N/A,FALSE,"June";"sum (MAY YTD)",#N/A,FALSE,"June YTD"}</definedName>
    <definedName name="ooop" localSheetId="6">[231]!ooop</definedName>
    <definedName name="ooop">#REF!</definedName>
    <definedName name="OP" localSheetId="6" hidden="1">{#N/A,#N/A,FALSE,"Operations";#N/A,#N/A,FALSE,"Financials"}</definedName>
    <definedName name="OP" localSheetId="5" hidden="1">{#N/A,#N/A,FALSE,"Operations";#N/A,#N/A,FALSE,"Financials"}</definedName>
    <definedName name="OP" localSheetId="2" hidden="1">{#N/A,#N/A,FALSE,"Operations";#N/A,#N/A,FALSE,"Financials"}</definedName>
    <definedName name="OP" hidden="1">{#N/A,#N/A,FALSE,"Operations";#N/A,#N/A,FALSE,"Financials"}</definedName>
    <definedName name="op_2001">#REF!</definedName>
    <definedName name="op_n">#REF!</definedName>
    <definedName name="openingexps" localSheetId="6">[27]DCF!$E$4</definedName>
    <definedName name="openingexps">#REF!</definedName>
    <definedName name="Operação" localSheetId="6">[73]Validation!$A$2:$A$7</definedName>
    <definedName name="Operação">#REF!</definedName>
    <definedName name="operaçãpo">#REF!</definedName>
    <definedName name="Operación">#REF!</definedName>
    <definedName name="Operador">#REF!</definedName>
    <definedName name="OperatingLeasePayment">#REF!</definedName>
    <definedName name="Operation">#REF!</definedName>
    <definedName name="Operation2">#REF!</definedName>
    <definedName name="Operations">#REF!</definedName>
    <definedName name="Operativo">#REF!</definedName>
    <definedName name="opi" localSheetId="6">'[94]Cálculo TMEF-TMR'!$A$1:$B$65536,'[94]Cálculo TMEF-TMR'!$A$1:$IV$3</definedName>
    <definedName name="opi">#REF!,#REF!</definedName>
    <definedName name="OPLANS">#REF!</definedName>
    <definedName name="OpMar00">#REF!</definedName>
    <definedName name="OpMar96">#REF!</definedName>
    <definedName name="OpMar97">#REF!</definedName>
    <definedName name="OpMar98">#REF!</definedName>
    <definedName name="OpMar99">#REF!</definedName>
    <definedName name="opo" localSheetId="6" hidden="1">{#N/A,#N/A,FALSE,"지침";#N/A,#N/A,FALSE,"환경분석";#N/A,#N/A,FALSE,"Sheet16"}</definedName>
    <definedName name="opo" localSheetId="5" hidden="1">{#N/A,#N/A,FALSE,"지침";#N/A,#N/A,FALSE,"환경분석";#N/A,#N/A,FALSE,"Sheet16"}</definedName>
    <definedName name="opo" localSheetId="2" hidden="1">{#N/A,#N/A,FALSE,"지침";#N/A,#N/A,FALSE,"환경분석";#N/A,#N/A,FALSE,"Sheet16"}</definedName>
    <definedName name="opo" hidden="1">{#N/A,#N/A,FALSE,"지침";#N/A,#N/A,FALSE,"환경분석";#N/A,#N/A,FALSE,"Sheet16"}</definedName>
    <definedName name="OPPOPOOO" localSheetId="6" hidden="1">{"CAP VOL",#N/A,FALSE,"CAPITAL";"CAP VAR",#N/A,FALSE,"CAPITAL";"CAP FIJ",#N/A,FALSE,"CAPITAL";"CAP CONS",#N/A,FALSE,"CAPITAL";"CAP DATA",#N/A,FALSE,"CAPITAL"}</definedName>
    <definedName name="OPPOPOOO" localSheetId="5" hidden="1">{"CAP VOL",#N/A,FALSE,"CAPITAL";"CAP VAR",#N/A,FALSE,"CAPITAL";"CAP FIJ",#N/A,FALSE,"CAPITAL";"CAP CONS",#N/A,FALSE,"CAPITAL";"CAP DATA",#N/A,FALSE,"CAPITAL"}</definedName>
    <definedName name="OPPOPOOO" localSheetId="2" hidden="1">{"CAP VOL",#N/A,FALSE,"CAPITAL";"CAP VAR",#N/A,FALSE,"CAPITAL";"CAP FIJ",#N/A,FALSE,"CAPITAL";"CAP CONS",#N/A,FALSE,"CAPITAL";"CAP DATA",#N/A,FALSE,"CAPITAL"}</definedName>
    <definedName name="OPPOPOOO" hidden="1">{"CAP VOL",#N/A,FALSE,"CAPITAL";"CAP VAR",#N/A,FALSE,"CAPITAL";"CAP FIJ",#N/A,FALSE,"CAPITAL";"CAP CONS",#N/A,FALSE,"CAPITAL";"CAP DATA",#N/A,FALSE,"CAPITAL"}</definedName>
    <definedName name="ops">#REF!</definedName>
    <definedName name="opt">#REF!</definedName>
    <definedName name="Option_Proceeds">#REF!</definedName>
    <definedName name="Option3Price">#REF!</definedName>
    <definedName name="OptionHide">#REF!</definedName>
    <definedName name="OptionPrice">#REF!</definedName>
    <definedName name="Options">#REF!</definedName>
    <definedName name="Options_and_Warrants_1_1">#REF!</definedName>
    <definedName name="Options_and_Warrants_1_2">#REF!</definedName>
    <definedName name="Options_and_Warrants_1_3">#REF!</definedName>
    <definedName name="Options_and_Warrants_1_4">#REF!</definedName>
    <definedName name="Options_and_Warrants_2_1">#REF!</definedName>
    <definedName name="Options_and_Warrants_2_2">#REF!</definedName>
    <definedName name="Options_and_Warrants_2_3">#REF!</definedName>
    <definedName name="Options_and_Warrants_2_4">#REF!</definedName>
    <definedName name="Options_and_Warrants_3_1">#REF!</definedName>
    <definedName name="Options_and_Warrants_3_2">#REF!</definedName>
    <definedName name="Options_and_Warrants_3_3">#REF!</definedName>
    <definedName name="Options_and_Warrants_3_4">#REF!</definedName>
    <definedName name="Options_and_Warrants_4_1">#REF!</definedName>
    <definedName name="Options_and_Warrants_4_2">#REF!</definedName>
    <definedName name="Options_and_Warrants_4_3">#REF!</definedName>
    <definedName name="Options_and_Warrants_4_4">#REF!</definedName>
    <definedName name="Options_and_Warrants_5_1">#REF!</definedName>
    <definedName name="Options_and_Warrants_5_2">#REF!</definedName>
    <definedName name="Options_and_Warrants_5_3">#REF!</definedName>
    <definedName name="Options_and_Warrants_5_4">#REF!</definedName>
    <definedName name="Options_and_Warrants_6_1">#REF!</definedName>
    <definedName name="Options_and_Warrants_6_2">#REF!</definedName>
    <definedName name="Options_and_Warrants_6_3">#REF!</definedName>
    <definedName name="Options_and_Warrants_6_4">#REF!</definedName>
    <definedName name="Options_and_Warrants_7_1">#REF!</definedName>
    <definedName name="Options_and_Warrants_7_2">#REF!</definedName>
    <definedName name="Options_and_Warrants_7_3">#REF!</definedName>
    <definedName name="Options_and_Warrants_7_4">#REF!</definedName>
    <definedName name="Options3">#REF!</definedName>
    <definedName name="OptionsTrig">#REF!</definedName>
    <definedName name="OptionsTrigger">#REF!</definedName>
    <definedName name="or">#REF!</definedName>
    <definedName name="ORC">#REF!</definedName>
    <definedName name="ORC_SUP">#REF!</definedName>
    <definedName name="ORC_SUPR">#REF!</definedName>
    <definedName name="Orçamento" localSheetId="6" hidden="1">{#N/A,#N/A,FALSE,"TOTAL"}</definedName>
    <definedName name="Orçamento" localSheetId="5" hidden="1">{#N/A,#N/A,FALSE,"TOTAL"}</definedName>
    <definedName name="Orçamento">#REF!</definedName>
    <definedName name="ORCQF">#REF!</definedName>
    <definedName name="ordena" localSheetId="6">'[20]REALxMETA - CERVEJA'!$D$7</definedName>
    <definedName name="ordena">#REF!</definedName>
    <definedName name="OrdenarFábrica" localSheetId="6">[236]!OrdenarFábrica</definedName>
    <definedName name="OrdenarFábrica">#REF!</definedName>
    <definedName name="OrdenarÍndices" localSheetId="6">[236]!OrdenarÍndices</definedName>
    <definedName name="OrdenarÍndices">#REF!</definedName>
    <definedName name="OrdenarMelhores" localSheetId="6">[236]!OrdenarMelhores</definedName>
    <definedName name="OrdenarMelhores">#REF!</definedName>
    <definedName name="ORIAOIROAIROIARIA" localSheetId="6" hidden="1">{"Prenissas",#N/A,FALSE,"Consolidado (3)";"Lucros000",#N/A,FALSE,"Consolidado (3)";"LucrosHL",#N/A,FALSE,"Consolidado (3)";"Balanco",#N/A,FALSE,"Consolidado (3)";"FluxoC",#N/A,FALSE,"Consolidado (3)"}</definedName>
    <definedName name="ORIAOIROAIROIARIA" localSheetId="5" hidden="1">{"Prenissas",#N/A,FALSE,"Consolidado (3)";"Lucros000",#N/A,FALSE,"Consolidado (3)";"LucrosHL",#N/A,FALSE,"Consolidado (3)";"Balanco",#N/A,FALSE,"Consolidado (3)";"FluxoC",#N/A,FALSE,"Consolidado (3)"}</definedName>
    <definedName name="ORIAOIROAIROIARIA" localSheetId="2" hidden="1">{"Prenissas",#N/A,FALSE,"Consolidado (3)";"Lucros000",#N/A,FALSE,"Consolidado (3)";"LucrosHL",#N/A,FALSE,"Consolidado (3)";"Balanco",#N/A,FALSE,"Consolidado (3)";"FluxoC",#N/A,FALSE,"Consolidado (3)"}</definedName>
    <definedName name="ORIAOIROAIROIARIA" hidden="1">{"Prenissas",#N/A,FALSE,"Consolidado (3)";"Lucros000",#N/A,FALSE,"Consolidado (3)";"LucrosHL",#N/A,FALSE,"Consolidado (3)";"Balanco",#N/A,FALSE,"Consolidado (3)";"FluxoC",#N/A,FALSE,"Consolidado (3)"}</definedName>
    <definedName name="ORIFUT">#REF!</definedName>
    <definedName name="ORIG1">#REF!</definedName>
    <definedName name="ORIG2">#REF!</definedName>
    <definedName name="Origem">#REF!</definedName>
    <definedName name="origem1" localSheetId="6">[18]Dados!$H$3:$H$52</definedName>
    <definedName name="origem1">#REF!</definedName>
    <definedName name="ORIGEN">#REF!</definedName>
    <definedName name="ORISWAP">#REF!</definedName>
    <definedName name="Orlando">#REF!</definedName>
    <definedName name="OT_data" localSheetId="6">'[331]JDE data'!$A$7:$S$42</definedName>
    <definedName name="OT_data">#REF!</definedName>
    <definedName name="Other" localSheetId="6">'[332]Projects list'!$F$10</definedName>
    <definedName name="Other">#REF!</definedName>
    <definedName name="Other_Expense" localSheetId="6">'[57]Input Sheet'!$C$42:$Z$42</definedName>
    <definedName name="Other_Expense">#REF!</definedName>
    <definedName name="Other_Expenses" localSheetId="6">'[57]Input Sheet'!#REF!</definedName>
    <definedName name="Other_Expenses">#REF!</definedName>
    <definedName name="Other_inc">#REF!</definedName>
    <definedName name="Other_non_current_assets">#REF!</definedName>
    <definedName name="other_pack">#REF!</definedName>
    <definedName name="OTHERCountry">#REF!</definedName>
    <definedName name="OtherCountryOld" localSheetId="6">'[209]Cost LeadershipCapex Inv.'!#REF!</definedName>
    <definedName name="OtherCountryOld">#REF!</definedName>
    <definedName name="OTHERExercise">#REF!</definedName>
    <definedName name="OtherExerciseOld" localSheetId="6">'[209]Cost LeadershipCapex Inv.'!#REF!</definedName>
    <definedName name="OtherExerciseOld">#REF!</definedName>
    <definedName name="OtherFinancialWithoutCAGR">#REF!</definedName>
    <definedName name="OtherLabel1">#REF!</definedName>
    <definedName name="OtherLabel2">#REF!</definedName>
    <definedName name="OtherLabel3">#REF!</definedName>
    <definedName name="OtherOpExp">#REF!</definedName>
    <definedName name="OTHERPlant">#REF!</definedName>
    <definedName name="OTHERPlantNo">#REF!</definedName>
    <definedName name="OtherPlantNoOld" localSheetId="6">'[209]Cost LeadershipCapex Inv.'!#REF!</definedName>
    <definedName name="OtherPlantNoOld">#REF!</definedName>
    <definedName name="OtherPlantOld" localSheetId="6">'[209]Cost LeadershipCapex Inv.'!#REF!</definedName>
    <definedName name="OtherPlantOld">#REF!</definedName>
    <definedName name="OtherProducts" localSheetId="6">[5]Others!#REF!</definedName>
    <definedName name="OtherProducts">#REF!</definedName>
    <definedName name="OtherRiskPremium">#REF!</definedName>
    <definedName name="OtherShares">#REF!</definedName>
    <definedName name="OTROSCOSTOS">#REF!</definedName>
    <definedName name="Ouro">#REF!</definedName>
    <definedName name="OUTLITHO">#REF!</definedName>
    <definedName name="OutOptionPrice1">#REF!</definedName>
    <definedName name="OutOptionPrice2">#REF!</definedName>
    <definedName name="OutOptionPrice3">#REF!</definedName>
    <definedName name="OutOptionPriceA">#REF!</definedName>
    <definedName name="OutOptionPriceB">#REF!</definedName>
    <definedName name="OutOptionPriceC">#REF!</definedName>
    <definedName name="OutOptions1">#REF!</definedName>
    <definedName name="OutOptions2">#REF!</definedName>
    <definedName name="OutOptions3">#REF!</definedName>
    <definedName name="OutOptionsA">#REF!</definedName>
    <definedName name="OutOptionsB">#REF!</definedName>
    <definedName name="OutOptionsC">#REF!</definedName>
    <definedName name="OutOptionsTrig">#REF!</definedName>
    <definedName name="OutOptionsTrigger">#REF!</definedName>
    <definedName name="Output_Files" localSheetId="6">[57]Macro1!$H$26:$H$29</definedName>
    <definedName name="Output_Files">#REF!</definedName>
    <definedName name="Outro" localSheetId="6">[231]!Outro</definedName>
    <definedName name="Outro">#REF!</definedName>
    <definedName name="Outubro">#REF!</definedName>
    <definedName name="Over">#REF!</definedName>
    <definedName name="over?">#REF!</definedName>
    <definedName name="OVERANTER" localSheetId="6">'[333]TOTAL OVERHEAD'!#REF!</definedName>
    <definedName name="OVERANTER">#REF!</definedName>
    <definedName name="OVERATUAL">#REF!</definedName>
    <definedName name="OVERCOMPOS" localSheetId="6">'[333]TOTAL OVERHEAD'!#REF!</definedName>
    <definedName name="OVERCOMPOS">#REF!</definedName>
    <definedName name="OVERDIF" localSheetId="6">'[333]TOTAL OVERHEAD'!#REF!</definedName>
    <definedName name="OVERDIF">#REF!</definedName>
    <definedName name="overheads">#REF!</definedName>
    <definedName name="OVERPERC" localSheetId="6">'[333]TOTAL OVERHEAD'!#REF!</definedName>
    <definedName name="OVERPERC">#REF!</definedName>
    <definedName name="OWNER" localSheetId="5">#REF!</definedName>
    <definedName name="Owner">#REF!</definedName>
    <definedName name="owner_1">#REF!</definedName>
    <definedName name="owner_1a">#REF!</definedName>
    <definedName name="owner_2">#REF!</definedName>
    <definedName name="owner_2a">#REF!</definedName>
    <definedName name="owner_3">#REF!</definedName>
    <definedName name="ox" localSheetId="6" hidden="1">{"det (May)",#N/A,FALSE,"June";"sum (MAY YTD)",#N/A,FALSE,"June YTD"}</definedName>
    <definedName name="ox" localSheetId="5" hidden="1">{"det (May)",#N/A,FALSE,"June";"sum (MAY YTD)",#N/A,FALSE,"June YTD"}</definedName>
    <definedName name="ox" localSheetId="2" hidden="1">{"det (May)",#N/A,FALSE,"June";"sum (MAY YTD)",#N/A,FALSE,"June YTD"}</definedName>
    <definedName name="ox" hidden="1">{"det (May)",#N/A,FALSE,"June";"sum (MAY YTD)",#N/A,FALSE,"June YTD"}</definedName>
    <definedName name="OYEAR">#REF!</definedName>
    <definedName name="oytrfg" localSheetId="6" hidden="1">{"det (May)",#N/A,FALSE,"June";"sum (MAY YTD)",#N/A,FALSE,"June YTD"}</definedName>
    <definedName name="oytrfg" localSheetId="5" hidden="1">{"det (May)",#N/A,FALSE,"June";"sum (MAY YTD)",#N/A,FALSE,"June YTD"}</definedName>
    <definedName name="oytrfg" localSheetId="2" hidden="1">{"det (May)",#N/A,FALSE,"June";"sum (MAY YTD)",#N/A,FALSE,"June YTD"}</definedName>
    <definedName name="oytrfg" hidden="1">{"det (May)",#N/A,FALSE,"June";"sum (MAY YTD)",#N/A,FALSE,"June YTD"}</definedName>
    <definedName name="OZONE">#REF!</definedName>
    <definedName name="P" localSheetId="6">[334]Prod2001!$A$7:$AK$31</definedName>
    <definedName name="P" localSheetId="5">[334]Prod2001!$A$7:$AK$31</definedName>
    <definedName name="P">#REF!</definedName>
    <definedName name="p_1">#REF!</definedName>
    <definedName name="p_2">#REF!</definedName>
    <definedName name="p_Amort">#REF!</definedName>
    <definedName name="P_Apt1A">#REF!</definedName>
    <definedName name="p_area1">#REF!</definedName>
    <definedName name="p_Assump">#REF!</definedName>
    <definedName name="p_BS">#REF!</definedName>
    <definedName name="p_CFS">#REF!</definedName>
    <definedName name="p_ConvDebt">#REF!</definedName>
    <definedName name="p_ConvPref">#REF!</definedName>
    <definedName name="p_DCF">#REF!</definedName>
    <definedName name="p_DCF5">#REF!</definedName>
    <definedName name="p_DebtBreakdownA">#REF!</definedName>
    <definedName name="p_DebtBreakdownB">#REF!</definedName>
    <definedName name="p_DebtBreakdownC">#REF!</definedName>
    <definedName name="p_DebtBreakdownD">#REF!</definedName>
    <definedName name="p_DebtSummary">#REF!</definedName>
    <definedName name="p_Depr1">#REF!</definedName>
    <definedName name="p_Depr2">#REF!</definedName>
    <definedName name="p_Depr3">#REF!</definedName>
    <definedName name="p_Depr4">#REF!</definedName>
    <definedName name="p_Depr5">#REF!</definedName>
    <definedName name="p_DiscretionaryDebt">#REF!</definedName>
    <definedName name="p_EVA">#REF!</definedName>
    <definedName name="p_FirmValue">#REF!</definedName>
    <definedName name="p_football">#REF!</definedName>
    <definedName name="p_IncomeStatement">#REF!</definedName>
    <definedName name="p_Index">#REF!</definedName>
    <definedName name="p_InterestExp">#REF!</definedName>
    <definedName name="p_LBO_Amort">#REF!</definedName>
    <definedName name="p_LBO_BS">#REF!</definedName>
    <definedName name="p_LBO_BS_Adj">#REF!</definedName>
    <definedName name="p_LBO_CF">#REF!</definedName>
    <definedName name="p_LBO_Credit_Stats">#REF!</definedName>
    <definedName name="p_LBO_Debt">#REF!</definedName>
    <definedName name="p_LBO_DebtA">#REF!</definedName>
    <definedName name="p_LBO_DebtB">#REF!</definedName>
    <definedName name="p_LBO_IPOreturncalc" localSheetId="6">'[165]LBO Model'!#REF!</definedName>
    <definedName name="p_LBO_IPOreturncalc">#REF!</definedName>
    <definedName name="p_LBO_IPOreturncalcB" localSheetId="6">'[165]LBO Model'!#REF!</definedName>
    <definedName name="p_LBO_IPOreturncalcB">#REF!</definedName>
    <definedName name="p_LBO_IPOreturncalcC" localSheetId="6">'[165]LBO Model'!#REF!</definedName>
    <definedName name="p_LBO_IPOreturncalcC">#REF!</definedName>
    <definedName name="p_LBO_IS">#REF!</definedName>
    <definedName name="p_LBO_Operating">#REF!</definedName>
    <definedName name="p_LBO_returncalc" localSheetId="6">'[165]LBO Model'!#REF!</definedName>
    <definedName name="p_LBO_returncalc">#REF!</definedName>
    <definedName name="p_LBO_returncalcb" localSheetId="6">'[165]LBO Model'!#REF!</definedName>
    <definedName name="p_LBO_returncalcb">#REF!</definedName>
    <definedName name="p_LBO_Returns">#REF!</definedName>
    <definedName name="p_LBO_SO">#REF!</definedName>
    <definedName name="p_LBO_Summary">#REF!</definedName>
    <definedName name="p_LBO_Tax">#REF!</definedName>
    <definedName name="p_LTM_BS">#REF!</definedName>
    <definedName name="p_LTM_IS">#REF!</definedName>
    <definedName name="p_MandatoryDebt">#REF!</definedName>
    <definedName name="P_MERCADO">#REF!</definedName>
    <definedName name="P_MERCVD">#REF!</definedName>
    <definedName name="P_METAL">#REF!</definedName>
    <definedName name="p_Options">#REF!</definedName>
    <definedName name="p_Preferred">#REF!</definedName>
    <definedName name="p_Premium">#REF!</definedName>
    <definedName name="p_SharesOutstanding">#REF!</definedName>
    <definedName name="p_Sum">#REF!</definedName>
    <definedName name="p_Tax">#REF!</definedName>
    <definedName name="p10.Inc_Stmt_Assumptions">#REF!</definedName>
    <definedName name="p11.Performance_Assumptions">#REF!</definedName>
    <definedName name="PA" localSheetId="5">#REF!</definedName>
    <definedName name="PA">#REF!</definedName>
    <definedName name="PaApl_MonthNameList">#REF!</definedName>
    <definedName name="PaApl_MonthNumber">#REF!</definedName>
    <definedName name="PaApl_MonthsTable">#REF!</definedName>
    <definedName name="PACAOMAB">#REF!</definedName>
    <definedName name="PACK">#REF!</definedName>
    <definedName name="Package">#REF!</definedName>
    <definedName name="Package_Subpackage" localSheetId="6">[77]Package_Subpackage!$B$1:$B$165</definedName>
    <definedName name="Package_Subpackage">#REF!</definedName>
    <definedName name="Packages">#REF!</definedName>
    <definedName name="Pactual_Tab">#REF!</definedName>
    <definedName name="PAG.A" localSheetId="6">[335]Notes!$B$1:$N$35</definedName>
    <definedName name="PAG.A">#REF!</definedName>
    <definedName name="PAG.B" localSheetId="6">[335]Notes!$B$37:$N$67</definedName>
    <definedName name="PAG.B">#REF!</definedName>
    <definedName name="PAG.C" localSheetId="6">[335]Notes!$B$69:$N$97</definedName>
    <definedName name="PAG.C">#REF!</definedName>
    <definedName name="PAG.D" localSheetId="6">[335]Notes!$B$99:$N$127</definedName>
    <definedName name="PAG.D">#REF!</definedName>
    <definedName name="PAG.E" localSheetId="6">[335]Notes!$B$129:$N$157</definedName>
    <definedName name="PAG.E">#REF!</definedName>
    <definedName name="PAG.F" localSheetId="6">[335]Notes!$B$160:$N$187</definedName>
    <definedName name="PAG.F">#REF!</definedName>
    <definedName name="Pag_1">#REF!</definedName>
    <definedName name="Pag_10" localSheetId="6">'[336]Fobing MPSA'!$W$5:$AN$57</definedName>
    <definedName name="Pag_10">#REF!</definedName>
    <definedName name="Pag_11" localSheetId="6">'[336]D. Op. MPSA'!$B$2:$K$32</definedName>
    <definedName name="Pag_11">#REF!</definedName>
    <definedName name="Pag_2">#REF!</definedName>
    <definedName name="Pag_3">#REF!</definedName>
    <definedName name="Pag_4">#REF!</definedName>
    <definedName name="Pag_5">#REF!</definedName>
    <definedName name="Pag_6" localSheetId="6">'[336]ROL MPSA'!$A$5:$R$56</definedName>
    <definedName name="Pag_6">#REF!</definedName>
    <definedName name="Pag_7" localSheetId="6">'[336]ROL MPSA'!$W$5:$AN$56</definedName>
    <definedName name="Pag_7">#REF!</definedName>
    <definedName name="Pag_8" localSheetId="6">'[336]CPV MPSA'!$A$5:$R$57</definedName>
    <definedName name="Pag_8">#REF!</definedName>
    <definedName name="Pag_9" localSheetId="6">'[336]CPV MPSA'!$W$5:$AN$57</definedName>
    <definedName name="Pag_9">#REF!</definedName>
    <definedName name="Page_1" localSheetId="6">[57]Instructions!$A$2:$I$84</definedName>
    <definedName name="Page_1">#REF!</definedName>
    <definedName name="page_number">#REF!</definedName>
    <definedName name="page_number1">#REF!</definedName>
    <definedName name="page_number2" localSheetId="6">'[337]Tobac WACC'!#REF!</definedName>
    <definedName name="page_number2">#REF!</definedName>
    <definedName name="page1" localSheetId="6">'[280]CPM-BCSA-03'!#REF!</definedName>
    <definedName name="page1">#REF!</definedName>
    <definedName name="Page2" localSheetId="6">[57]Instructions!$A$86:$I$186</definedName>
    <definedName name="Page2">#REF!</definedName>
    <definedName name="Page3" localSheetId="6">[57]Instructions!$A$188:$I$209</definedName>
    <definedName name="Page3">#REF!</definedName>
    <definedName name="page4" localSheetId="6">[57]Instructions!$A$211:$I$244</definedName>
    <definedName name="page4">#REF!</definedName>
    <definedName name="page5" localSheetId="6">[57]Instructions!$A$250:$I$266</definedName>
    <definedName name="page5">#REF!</definedName>
    <definedName name="page6" localSheetId="6">[57]Instructions!$A$268:$I$293</definedName>
    <definedName name="page6">#REF!</definedName>
    <definedName name="page7" localSheetId="6">[57]Instructions!$A$297:$I$313</definedName>
    <definedName name="page7">#REF!</definedName>
    <definedName name="page8" localSheetId="6">[57]Instructions!$A$320:$I$394</definedName>
    <definedName name="page8">#REF!</definedName>
    <definedName name="page9" localSheetId="6">[57]Instructions!$A$402:$I$463</definedName>
    <definedName name="page9">#REF!</definedName>
    <definedName name="PageI">#REF!</definedName>
    <definedName name="PageII">#REF!</definedName>
    <definedName name="PageIII">#REF!</definedName>
    <definedName name="PageIV">#REF!</definedName>
    <definedName name="PageIX">#REF!</definedName>
    <definedName name="PageNum">#REF!</definedName>
    <definedName name="PageV">#REF!</definedName>
    <definedName name="PageVI">#REF!</definedName>
    <definedName name="PageVII">#REF!</definedName>
    <definedName name="PageVIII">#REF!</definedName>
    <definedName name="Página">#REF!</definedName>
    <definedName name="pagina1">#REF!</definedName>
    <definedName name="Pago" localSheetId="6">[220]Validação!$C$2</definedName>
    <definedName name="Pago">#REF!</definedName>
    <definedName name="País">#REF!</definedName>
    <definedName name="palmira" localSheetId="6">[47]Industria!#REF!</definedName>
    <definedName name="palmira">#REF!</definedName>
    <definedName name="PALMITAS" localSheetId="6">[47]Industria!#REF!</definedName>
    <definedName name="PALMITAS">#REF!</definedName>
    <definedName name="PANAMCO_LEON">#REF!</definedName>
    <definedName name="PANT1">#REF!</definedName>
    <definedName name="PANT2">#REF!</definedName>
    <definedName name="PaPar_Category">#REF!</definedName>
    <definedName name="PaPar_CategoryID">#REF!</definedName>
    <definedName name="PaPar_Entities">#REF!</definedName>
    <definedName name="PaPar_EntityName">#REF!</definedName>
    <definedName name="PaPar_IDCode">#REF!</definedName>
    <definedName name="PaPar_MonthName">#REF!</definedName>
    <definedName name="PaPar_Version">#REF!</definedName>
    <definedName name="par_aplic" localSheetId="6">[97]Proced.!$C$10</definedName>
    <definedName name="par_aplic">#REF!</definedName>
    <definedName name="par_cam_cerv" localSheetId="6">[97]Proced.!$C$55</definedName>
    <definedName name="par_cam_cerv">#REF!</definedName>
    <definedName name="par_cam_refri" localSheetId="6">[97]Proced.!$C$54</definedName>
    <definedName name="par_cam_refri">#REF!</definedName>
    <definedName name="par_cubo" localSheetId="6">[97]Proced.!$C$11</definedName>
    <definedName name="par_cubo">#REF!</definedName>
    <definedName name="par_ipca" localSheetId="6">[97]Mercado!$A$5:$IV$5</definedName>
    <definedName name="par_ipca">#REF!</definedName>
    <definedName name="par_login" localSheetId="6">[97]Proced.!$C$7</definedName>
    <definedName name="par_login">#REF!</definedName>
    <definedName name="par_senha" localSheetId="6">[97]Proced.!$C$8</definedName>
    <definedName name="par_senha">#REF!</definedName>
    <definedName name="par_serv" localSheetId="6">[97]Proced.!$C$9</definedName>
    <definedName name="par_serv">#REF!</definedName>
    <definedName name="para_de_sku">#REF!</definedName>
    <definedName name="ParaFormatar">#REF!</definedName>
    <definedName name="Paraíba" localSheetId="6">[7]POA!#REF!</definedName>
    <definedName name="Paraíba">#REF!</definedName>
    <definedName name="Paraíba1" localSheetId="6">[7]POA!#REF!</definedName>
    <definedName name="Paraíba1">#REF!</definedName>
    <definedName name="ParaíbaAcumulado" localSheetId="6">[7]POA!#REF!</definedName>
    <definedName name="ParaíbaAcumulado">#REF!</definedName>
    <definedName name="ParaíbaAcumulado1" localSheetId="6">[7]POA!#REF!</definedName>
    <definedName name="ParaíbaAcumulado1">#REF!</definedName>
    <definedName name="Parametrização" localSheetId="6">[73]Validation!$Q$2:$Q$5</definedName>
    <definedName name="Parametrização">#REF!</definedName>
    <definedName name="parametros_area_jg">#REF!</definedName>
    <definedName name="Paranaguá" localSheetId="6">[7]POA!#REF!</definedName>
    <definedName name="Paranaguá">#REF!</definedName>
    <definedName name="Paranaguá1" localSheetId="6">[7]POA!#REF!</definedName>
    <definedName name="Paranaguá1">#REF!</definedName>
    <definedName name="ParanaguáAcumulado" localSheetId="6">[7]POA!#REF!</definedName>
    <definedName name="ParanaguáAcumulado">#REF!</definedName>
    <definedName name="ParanaguáAcumulado1" localSheetId="6">[7]POA!#REF!</definedName>
    <definedName name="ParanaguáAcumulado1">#REF!</definedName>
    <definedName name="Parent">#REF!</definedName>
    <definedName name="Parent_Company" localSheetId="6">'[26]Holding Page'!$B$2</definedName>
    <definedName name="Parent_Company">#REF!</definedName>
    <definedName name="PARID_PREC">#REF!</definedName>
    <definedName name="PARIDADES">#REF!</definedName>
    <definedName name="PART_N">#REF!</definedName>
    <definedName name="Participantes1">#REF!</definedName>
    <definedName name="Participantes2">#REF!</definedName>
    <definedName name="Participantes3">#REF!</definedName>
    <definedName name="PASIVO">#REF!</definedName>
    <definedName name="PASIVO1">#REF!</definedName>
    <definedName name="PASIVOSF">#REF!</definedName>
    <definedName name="Passa" localSheetId="6">[338]SMT1!$A$185:$IV$187,[338]SMT1!$A$191:$IV$192</definedName>
    <definedName name="Passa">#REF!,#REF!</definedName>
    <definedName name="Passou" localSheetId="6">[338]SMT1!#REF!</definedName>
    <definedName name="Passou">#REF!</definedName>
    <definedName name="Password">#REF!</definedName>
    <definedName name="Past_dates" localSheetId="6">[205]Sheet1!$B$4:$B$39</definedName>
    <definedName name="Past_dates">#REF!</definedName>
    <definedName name="paste">#REF!</definedName>
    <definedName name="paste2">#REF!</definedName>
    <definedName name="Path" localSheetId="6">[138]Critérios!$C$22</definedName>
    <definedName name="Path">#REF!</definedName>
    <definedName name="PAUTA" localSheetId="6">'[254]600ML'!#REF!</definedName>
    <definedName name="PAUTA">#REF!</definedName>
    <definedName name="Pay_Grade" localSheetId="6">'[339]Supporting Data'!$C$2:$C$10</definedName>
    <definedName name="Pay_Grade">#REF!</definedName>
    <definedName name="paydown" localSheetId="6">'[340]Pro Forma'!#REF!</definedName>
    <definedName name="paydown">#REF!</definedName>
    <definedName name="paydown_2" localSheetId="6">'[341]Pro Forma'!#REF!</definedName>
    <definedName name="paydown_2">#REF!</definedName>
    <definedName name="PBC">#REF!</definedName>
    <definedName name="PBV">#REF!</definedName>
    <definedName name="PC_NS">#REF!</definedName>
    <definedName name="PCI_CSD">#REF!</definedName>
    <definedName name="PCI_J">#REF!</definedName>
    <definedName name="PCI_TOTAL">#REF!</definedName>
    <definedName name="PCI_W">#REF!</definedName>
    <definedName name="PCT">#REF!</definedName>
    <definedName name="Pct_Acceptable_Sensory">#REF!</definedName>
    <definedName name="Pct_In_Spec">#REF!</definedName>
    <definedName name="PD">#REF!</definedName>
    <definedName name="PE" localSheetId="5">#REF!</definedName>
    <definedName name="PE">#REF!</definedName>
    <definedName name="pe_final">#REF!</definedName>
    <definedName name="pebd">#REF!</definedName>
    <definedName name="pedlata">#REF!</definedName>
    <definedName name="pedtampa">#REF!</definedName>
    <definedName name="PEEORIER" localSheetId="6" hidden="1">{#N/A,"Carabeer",FALSE,"Dscto.";#N/A,"Disbracentro",FALSE,"Dscto.";#N/A,"Río Beer",FALSE,"Dscto.";#N/A,"Andes",FALSE,"Dscto."}</definedName>
    <definedName name="PEEORIER" localSheetId="5" hidden="1">{#N/A,"Carabeer",FALSE,"Dscto.";#N/A,"Disbracentro",FALSE,"Dscto.";#N/A,"Río Beer",FALSE,"Dscto.";#N/A,"Andes",FALSE,"Dscto."}</definedName>
    <definedName name="PEEORIER" localSheetId="2" hidden="1">{#N/A,"Carabeer",FALSE,"Dscto.";#N/A,"Disbracentro",FALSE,"Dscto.";#N/A,"Río Beer",FALSE,"Dscto.";#N/A,"Andes",FALSE,"Dscto."}</definedName>
    <definedName name="PEEORIER" hidden="1">{#N/A,"Carabeer",FALSE,"Dscto.";#N/A,"Disbracentro",FALSE,"Dscto.";#N/A,"Río Beer",FALSE,"Dscto.";#N/A,"Andes",FALSE,"Dscto."}</definedName>
    <definedName name="PEG">#REF!</definedName>
    <definedName name="PELFY">#REF!</definedName>
    <definedName name="Pelo" localSheetId="6">'[342]1994'!$D$8:$H$17,'[342]1994'!$D$23:$H$36</definedName>
    <definedName name="Pelo">#REF!,#REF!</definedName>
    <definedName name="Pelotas" localSheetId="6">[7]POA!#REF!</definedName>
    <definedName name="Pelotas">#REF!</definedName>
    <definedName name="Pelotas1" localSheetId="6">[7]POA!#REF!</definedName>
    <definedName name="Pelotas1">#REF!</definedName>
    <definedName name="PelotasAcumulado" localSheetId="6">[7]POA!#REF!</definedName>
    <definedName name="PelotasAcumulado">#REF!</definedName>
    <definedName name="PelotasAcumulado1" localSheetId="6">[7]POA!#REF!</definedName>
    <definedName name="PelotasAcumulado1">#REF!</definedName>
    <definedName name="PELTM">#REF!</definedName>
    <definedName name="PEOAPDKD" localSheetId="6" hidden="1">{#N/A,#N/A,FALSE,"ROTINA";#N/A,#N/A,FALSE,"ITENS";#N/A,#N/A,FALSE,"ACOMP"}</definedName>
    <definedName name="PEOAPDKD" localSheetId="5" hidden="1">{#N/A,#N/A,FALSE,"ROTINA";#N/A,#N/A,FALSE,"ITENS";#N/A,#N/A,FALSE,"ACOMP"}</definedName>
    <definedName name="PEOAPDKD" localSheetId="2" hidden="1">{#N/A,#N/A,FALSE,"ROTINA";#N/A,#N/A,FALSE,"ITENS";#N/A,#N/A,FALSE,"ACOMP"}</definedName>
    <definedName name="PEOAPDKD" hidden="1">{#N/A,#N/A,FALSE,"ROTINA";#N/A,#N/A,FALSE,"ITENS";#N/A,#N/A,FALSE,"ACOMP"}</definedName>
    <definedName name="People">#REF!</definedName>
    <definedName name="PEOPROEPROPEA" localSheetId="6" hidden="1">{#N/A,#N/A,FALSE,"ROTINA";#N/A,#N/A,FALSE,"ITENS";#N/A,#N/A,FALSE,"ACOMP"}</definedName>
    <definedName name="PEOPROEPROPEA" localSheetId="5" hidden="1">{#N/A,#N/A,FALSE,"ROTINA";#N/A,#N/A,FALSE,"ITENS";#N/A,#N/A,FALSE,"ACOMP"}</definedName>
    <definedName name="PEOPROEPROPEA" localSheetId="2" hidden="1">{#N/A,#N/A,FALSE,"ROTINA";#N/A,#N/A,FALSE,"ITENS";#N/A,#N/A,FALSE,"ACOMP"}</definedName>
    <definedName name="PEOPROEPROPEA" hidden="1">{#N/A,#N/A,FALSE,"ROTINA";#N/A,#N/A,FALSE,"ITENS";#N/A,#N/A,FALSE,"ACOMP"}</definedName>
    <definedName name="PEORPEORPAOA" localSheetId="6" hidden="1">{"Cons_Occ_Lar",#N/A,FALSE,"márgenes";"Cen_met",#N/A,FALSE,"márgenes";"Ori_pl",#N/A,FALSE,"márgenes"}</definedName>
    <definedName name="PEORPEORPAOA" localSheetId="5" hidden="1">{"Cons_Occ_Lar",#N/A,FALSE,"márgenes";"Cen_met",#N/A,FALSE,"márgenes";"Ori_pl",#N/A,FALSE,"márgenes"}</definedName>
    <definedName name="PEORPEORPAOA" localSheetId="2" hidden="1">{"Cons_Occ_Lar",#N/A,FALSE,"márgenes";"Cen_met",#N/A,FALSE,"márgenes";"Ori_pl",#N/A,FALSE,"márgenes"}</definedName>
    <definedName name="PEORPEORPAOA" hidden="1">{"Cons_Occ_Lar",#N/A,FALSE,"márgenes";"Cen_met",#N/A,FALSE,"márgenes";"Ori_pl",#N/A,FALSE,"márgenes"}</definedName>
    <definedName name="PEORPEORPOERER" localSheetId="6" hidden="1">{"'171'!$A$1:$Z$50"}</definedName>
    <definedName name="PEORPEORPOERER" localSheetId="5" hidden="1">{"'171'!$A$1:$Z$50"}</definedName>
    <definedName name="PEORPEORPOERER" localSheetId="2" hidden="1">{"'171'!$A$1:$Z$50"}</definedName>
    <definedName name="PEORPEORPOERER" hidden="1">{"'171'!$A$1:$Z$50"}</definedName>
    <definedName name="PEORPORER" localSheetId="6" hidden="1">{#N/A,#N/A,FALSE,"Hoja1";#N/A,#N/A,FALSE,"Hoja2"}</definedName>
    <definedName name="PEORPORER" localSheetId="5" hidden="1">{#N/A,#N/A,FALSE,"Hoja1";#N/A,#N/A,FALSE,"Hoja2"}</definedName>
    <definedName name="PEORPORER" localSheetId="2" hidden="1">{#N/A,#N/A,FALSE,"Hoja1";#N/A,#N/A,FALSE,"Hoja2"}</definedName>
    <definedName name="PEORPORER" hidden="1">{#N/A,#N/A,FALSE,"Hoja1";#N/A,#N/A,FALSE,"Hoja2"}</definedName>
    <definedName name="PEPE">#REF!</definedName>
    <definedName name="PEPEOROR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PEPEOROR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PEPEOROR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PEPEOROR" hidden="1">{#N/A,#N/A,FALSE,"PRECIO FULL";#N/A,#N/A,FALSE,"LARA";#N/A,#N/A,FALSE,"CARACAS";#N/A,#N/A,FALSE,"DISBRACENTRO";#N/A,#N/A,FALSE,"ANDES";#N/A,#N/A,FALSE,"MAR CARIBE";#N/A,#N/A,FALSE,"RIO BEER";#N/A,#N/A,FALSE,"DISBRAH"}</definedName>
    <definedName name="PEPEPE" localSheetId="6" hidden="1">{"Prenissas",#N/A,FALSE,"Consolidado (3)";"Lucros000",#N/A,FALSE,"Consolidado (3)";"LucrosHL",#N/A,FALSE,"Consolidado (3)";"Balanco",#N/A,FALSE,"Consolidado (3)";"FluxoC",#N/A,FALSE,"Consolidado (3)"}</definedName>
    <definedName name="PEPEPE" localSheetId="5" hidden="1">{"Prenissas",#N/A,FALSE,"Consolidado (3)";"Lucros000",#N/A,FALSE,"Consolidado (3)";"LucrosHL",#N/A,FALSE,"Consolidado (3)";"Balanco",#N/A,FALSE,"Consolidado (3)";"FluxoC",#N/A,FALSE,"Consolidado (3)"}</definedName>
    <definedName name="PEPEPE" localSheetId="2" hidden="1">{"Prenissas",#N/A,FALSE,"Consolidado (3)";"Lucros000",#N/A,FALSE,"Consolidado (3)";"LucrosHL",#N/A,FALSE,"Consolidado (3)";"Balanco",#N/A,FALSE,"Consolidado (3)";"FluxoC",#N/A,FALSE,"Consolidado (3)"}</definedName>
    <definedName name="PEPEPE" hidden="1">{"Prenissas",#N/A,FALSE,"Consolidado (3)";"Lucros000",#N/A,FALSE,"Consolidado (3)";"LucrosHL",#N/A,FALSE,"Consolidado (3)";"Balanco",#N/A,FALSE,"Consolidado (3)";"FluxoC",#N/A,FALSE,"Consolidado (3)"}</definedName>
    <definedName name="PEPOEPORPEOR" localSheetId="6" hidden="1">{#N/A,#N/A,FALSE,"Hoja1";#N/A,#N/A,FALSE,"Hoja2"}</definedName>
    <definedName name="PEPOEPORPEOR" localSheetId="5" hidden="1">{#N/A,#N/A,FALSE,"Hoja1";#N/A,#N/A,FALSE,"Hoja2"}</definedName>
    <definedName name="PEPOEPORPEOR" localSheetId="2" hidden="1">{#N/A,#N/A,FALSE,"Hoja1";#N/A,#N/A,FALSE,"Hoja2"}</definedName>
    <definedName name="PEPOEPORPEOR" hidden="1">{#N/A,#N/A,FALSE,"Hoja1";#N/A,#N/A,FALSE,"Hoja2"}</definedName>
    <definedName name="pepsi">#REF!</definedName>
    <definedName name="PepsiBrand" comment="Lookup_Brand">#REF!</definedName>
    <definedName name="PER" localSheetId="5">#REF!</definedName>
    <definedName name="PER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1_LY" localSheetId="6">[2]Parameters!#REF!</definedName>
    <definedName name="Per1_LY">#REF!</definedName>
    <definedName name="Per1Pre">#REF!</definedName>
    <definedName name="Per2_LY" localSheetId="6">[2]Parameters!#REF!</definedName>
    <definedName name="Per2_LY">#REF!</definedName>
    <definedName name="Per3_LY" localSheetId="6">[2]Parameters!#REF!</definedName>
    <definedName name="Per3_LY">#REF!</definedName>
    <definedName name="Per4_LY" localSheetId="6">[2]Parameters!#REF!</definedName>
    <definedName name="Per4_LY">#REF!</definedName>
    <definedName name="Per5_LY" localSheetId="6">[2]Parameters!#REF!</definedName>
    <definedName name="Per5_LY">#REF!</definedName>
    <definedName name="Per6_LY" localSheetId="6">[2]Parameters!#REF!</definedName>
    <definedName name="Per6_LY">#REF!</definedName>
    <definedName name="PERF">#REF!</definedName>
    <definedName name="Perfil">#REF!</definedName>
    <definedName name="Period" localSheetId="6">[88]Asset!$E$6</definedName>
    <definedName name="Period" localSheetId="5">[88]Asset!$E$6</definedName>
    <definedName name="period">#REF!</definedName>
    <definedName name="Period_1" localSheetId="6">[69]Parameters!$D$9</definedName>
    <definedName name="Period_1">#REF!</definedName>
    <definedName name="Period_2" localSheetId="6">[69]Parameters!$E$9</definedName>
    <definedName name="Period_2">#REF!</definedName>
    <definedName name="Period_3">#REF!</definedName>
    <definedName name="Period_4">#REF!</definedName>
    <definedName name="Period_5">#REF!</definedName>
    <definedName name="Period_6">#REF!</definedName>
    <definedName name="periode" localSheetId="6">'[162]IS BS actual'!$C$1</definedName>
    <definedName name="periode">#REF!</definedName>
    <definedName name="PeriodMonths">#REF!</definedName>
    <definedName name="periodo" localSheetId="6">[83]Proced.!$C$17</definedName>
    <definedName name="periodo">#REF!</definedName>
    <definedName name="Período" localSheetId="6">[343]DePara!$B$2:$B$13</definedName>
    <definedName name="Período">#REF!</definedName>
    <definedName name="PERIODS">#REF!</definedName>
    <definedName name="PERLAM">#REF!</definedName>
    <definedName name="PERNR">#REF!</definedName>
    <definedName name="PEROPEOR" localSheetId="6" hidden="1">{#N/A,#N/A,FALSE,"ROTINA";#N/A,#N/A,FALSE,"ITENS";#N/A,#N/A,FALSE,"ACOMP"}</definedName>
    <definedName name="PEROPEOR" localSheetId="5" hidden="1">{#N/A,#N/A,FALSE,"ROTINA";#N/A,#N/A,FALSE,"ITENS";#N/A,#N/A,FALSE,"ACOMP"}</definedName>
    <definedName name="PEROPEOR" localSheetId="2" hidden="1">{#N/A,#N/A,FALSE,"ROTINA";#N/A,#N/A,FALSE,"ITENS";#N/A,#N/A,FALSE,"ACOMP"}</definedName>
    <definedName name="PEROPEOR" hidden="1">{#N/A,#N/A,FALSE,"ROTINA";#N/A,#N/A,FALSE,"ITENS";#N/A,#N/A,FALSE,"ACOMP"}</definedName>
    <definedName name="PEROPEORE" localSheetId="6" hidden="1">{#N/A,#N/A,FALSE,"Hoja1";#N/A,#N/A,FALSE,"Hoja2"}</definedName>
    <definedName name="PEROPEORE" localSheetId="5" hidden="1">{#N/A,#N/A,FALSE,"Hoja1";#N/A,#N/A,FALSE,"Hoja2"}</definedName>
    <definedName name="PEROPEORE" localSheetId="2" hidden="1">{#N/A,#N/A,FALSE,"Hoja1";#N/A,#N/A,FALSE,"Hoja2"}</definedName>
    <definedName name="PEROPEORE" hidden="1">{#N/A,#N/A,FALSE,"Hoja1";#N/A,#N/A,FALSE,"Hoja2"}</definedName>
    <definedName name="PEROPEORPEOR" localSheetId="6" hidden="1">{"prem1",#N/A,FALSE,"Consolidado";"pl_us",#N/A,FALSE,"Consolidado";"pl_hl",#N/A,FALSE,"Consolidado";"bs",#N/A,FALSE,"Consolidado";"cf",#N/A,FALSE,"Consolidado"}</definedName>
    <definedName name="PEROPEORPEOR" localSheetId="5" hidden="1">{"prem1",#N/A,FALSE,"Consolidado";"pl_us",#N/A,FALSE,"Consolidado";"pl_hl",#N/A,FALSE,"Consolidado";"bs",#N/A,FALSE,"Consolidado";"cf",#N/A,FALSE,"Consolidado"}</definedName>
    <definedName name="PEROPEORPEOR" localSheetId="2" hidden="1">{"prem1",#N/A,FALSE,"Consolidado";"pl_us",#N/A,FALSE,"Consolidado";"pl_hl",#N/A,FALSE,"Consolidado";"bs",#N/A,FALSE,"Consolidado";"cf",#N/A,FALSE,"Consolidado"}</definedName>
    <definedName name="PEROPEORPEOR" hidden="1">{"prem1",#N/A,FALSE,"Consolidado";"pl_us",#N/A,FALSE,"Consolidado";"pl_hl",#N/A,FALSE,"Consolidado";"bs",#N/A,FALSE,"Consolidado";"cf",#N/A,FALSE,"Consolidado"}</definedName>
    <definedName name="Perp._value_perm._EVA_cap" localSheetId="6">'[57]Income &amp; EVA'!$AA$22</definedName>
    <definedName name="Perp._value_perm._EVA_cap">#REF!</definedName>
    <definedName name="PerPre">#REF!</definedName>
    <definedName name="Perus">#REF!</definedName>
    <definedName name="Perusmanu">#REF!</definedName>
    <definedName name="peso">#REF!</definedName>
    <definedName name="Peso_c" localSheetId="6">[18]Dados!$D$2</definedName>
    <definedName name="Peso_c">#REF!</definedName>
    <definedName name="peso_novo_sku">#REF!</definedName>
    <definedName name="PESQ1">#REF!</definedName>
    <definedName name="PESQ2">#REF!</definedName>
    <definedName name="PESQ3">#REF!</definedName>
    <definedName name="PESQBMF">#REF!</definedName>
    <definedName name="Pesquisa">#REF!</definedName>
    <definedName name="Pesquisa.Meses">#REF!</definedName>
    <definedName name="Pesquisa.Produtos">#REF!</definedName>
    <definedName name="PET">#REF!</definedName>
    <definedName name="PET_AUD_CO">#REF!</definedName>
    <definedName name="PET_AUD_DO">#REF!</definedName>
    <definedName name="PET_LC_CO">#REF!</definedName>
    <definedName name="PET_LC_DO">#REF!</definedName>
    <definedName name="PETJE">#REF!</definedName>
    <definedName name="pf_min_cash" localSheetId="6">[344]Assumptions!$B$46</definedName>
    <definedName name="pf_min_cash">#REF!</definedName>
    <definedName name="pf97NI">#REF!</definedName>
    <definedName name="PFATTTV" localSheetId="6">[313]ESTIMATIVA!$AP:$AP</definedName>
    <definedName name="PFATTTV">#REF!</definedName>
    <definedName name="PFQ">#REF!</definedName>
    <definedName name="PFundo" localSheetId="6">[7]POA!#REF!</definedName>
    <definedName name="PFundo">#REF!</definedName>
    <definedName name="PFundo1" localSheetId="6">[7]POA!#REF!</definedName>
    <definedName name="PFundo1">#REF!</definedName>
    <definedName name="PFundoAcumulado" localSheetId="6">[7]POA!#REF!</definedName>
    <definedName name="PFundoAcumulado">#REF!</definedName>
    <definedName name="PFundoAcumulado1" localSheetId="6">[7]POA!#REF!</definedName>
    <definedName name="PFundoAcumulado1">#REF!</definedName>
    <definedName name="PGDT1" localSheetId="6">[313]ESTIMATIVA!$N:$N</definedName>
    <definedName name="PGDT1">#REF!</definedName>
    <definedName name="PGDT2" localSheetId="6">[313]ESTIMATIVA!$O:$O</definedName>
    <definedName name="PGDT2">#REF!</definedName>
    <definedName name="PGDT4" localSheetId="6">[313]ESTIMATIVA!$Q:$Q</definedName>
    <definedName name="PGDT4">#REF!</definedName>
    <definedName name="PGDT5" localSheetId="6">[313]ESTIMATIVA!$R:$R</definedName>
    <definedName name="PGDT5">#REF!</definedName>
    <definedName name="pgr">#REF!</definedName>
    <definedName name="PGVT1" localSheetId="6">[313]ESTIMATIVA!$S:$S</definedName>
    <definedName name="PGVT1">#REF!</definedName>
    <definedName name="PGVT2" localSheetId="6">[313]ESTIMATIVA!$T:$T</definedName>
    <definedName name="PGVT2">#REF!</definedName>
    <definedName name="PGVT3" localSheetId="6">[313]ESTIMATIVA!$U:$U</definedName>
    <definedName name="PGVT3">#REF!</definedName>
    <definedName name="PGVT4" localSheetId="6">[313]ESTIMATIVA!$V:$V</definedName>
    <definedName name="PGVT4">#REF!</definedName>
    <definedName name="PGVT5" localSheetId="6">[313]ESTIMATIVA!$W:$W</definedName>
    <definedName name="PGVT5">#REF!</definedName>
    <definedName name="PHANILHA5">#REF!</definedName>
    <definedName name="PHPI">#REF!</definedName>
    <definedName name="PHPLPHBL">#REF!</definedName>
    <definedName name="PHPXPHBX">#REF!</definedName>
    <definedName name="pi" localSheetId="6">[345]Par!$B$1</definedName>
    <definedName name="pi">#REF!</definedName>
    <definedName name="pics">#REF!</definedName>
    <definedName name="Pilsen" localSheetId="6">[172]Ajustes!$A$9</definedName>
    <definedName name="Pilsen">#REF!</definedName>
    <definedName name="Pinhais">#REF!</definedName>
    <definedName name="Pinhaismanu">#REF!</definedName>
    <definedName name="PIPPO">#REF!</definedName>
    <definedName name="PIPPO2">#REF!</definedName>
    <definedName name="PIPPO3">#REF!</definedName>
    <definedName name="PIPPO4">#REF!</definedName>
    <definedName name="PIPPO5">#REF!</definedName>
    <definedName name="PIPPO6">#REF!</definedName>
    <definedName name="PIPPO7">#REF!</definedName>
    <definedName name="Piracicaba" localSheetId="6">[7]POA!#REF!</definedName>
    <definedName name="Piracicaba">#REF!</definedName>
    <definedName name="Piracicaba1" localSheetId="6">[7]POA!#REF!</definedName>
    <definedName name="Piracicaba1">#REF!</definedName>
    <definedName name="PiracicabaAcumulado" localSheetId="6">[7]POA!#REF!</definedName>
    <definedName name="PiracicabaAcumulado">#REF!</definedName>
    <definedName name="PiracicabaAcumulado1" localSheetId="6">[7]POA!#REF!</definedName>
    <definedName name="PiracicabaAcumulado1">#REF!</definedName>
    <definedName name="PIS">#REF!</definedName>
    <definedName name="PISO" localSheetId="6">'[346]PPK Conversão'!$C$17</definedName>
    <definedName name="PISO">#REF!</definedName>
    <definedName name="pl">#REF!</definedName>
    <definedName name="PL_Amortization">#REF!</definedName>
    <definedName name="PL_BasicSO">#REF!</definedName>
    <definedName name="PL_COGS">#REF!</definedName>
    <definedName name="PL_Convertible_Interest">#REF!</definedName>
    <definedName name="PL_Convertible_PDividend">#REF!</definedName>
    <definedName name="PL_Depreciation">#REF!</definedName>
    <definedName name="PL_Equity_Earnings">#REF!</definedName>
    <definedName name="PL_FDEPS">#REF!</definedName>
    <definedName name="PL_FDSO">#REF!</definedName>
    <definedName name="PL_Income_Taxes">#REF!</definedName>
    <definedName name="PL_Interest_Income">#REF!</definedName>
    <definedName name="PL_Loss_Debt">#REF!</definedName>
    <definedName name="PL_Loss_Preferred">#REF!</definedName>
    <definedName name="PL_Minority_NI">#REF!</definedName>
    <definedName name="PL_Non_Operating_Expenses">#REF!</definedName>
    <definedName name="PL_Operating_Expenses">#REF!</definedName>
    <definedName name="PL_Rent">#REF!</definedName>
    <definedName name="PL_Revenues">#REF!</definedName>
    <definedName name="PL_SGA">#REF!</definedName>
    <definedName name="PL_Straight_Interest">#REF!</definedName>
    <definedName name="PL_Straight_PDividend">#REF!</definedName>
    <definedName name="PL_XO">#REF!</definedName>
    <definedName name="PLACA">#REF!</definedName>
    <definedName name="Plan2" localSheetId="2" hidden="1">{"'CONSOLIDADO'!$B$10:$R$57"}</definedName>
    <definedName name="Plan2" hidden="1">{"'CONSOLIDADO'!$B$10:$R$57"}</definedName>
    <definedName name="PLANILHA4">#REF!</definedName>
    <definedName name="PLANO0">#REF!</definedName>
    <definedName name="PLANO1">#REF!</definedName>
    <definedName name="PLANS_DESC">#REF!</definedName>
    <definedName name="Plant" localSheetId="5">#REF!</definedName>
    <definedName name="Plant">#REF!</definedName>
    <definedName name="Plant_Group">#REF!</definedName>
    <definedName name="PLANT1" localSheetId="6">'[126]Drop down lists'!$C$3:$C$145</definedName>
    <definedName name="PLANT1">#REF!</definedName>
    <definedName name="Planta">#REF!</definedName>
    <definedName name="Planta_Exportadora" localSheetId="6">[73]Validation!$F$2:$F$10</definedName>
    <definedName name="Planta_Exportadora">#REF!</definedName>
    <definedName name="PlantNo">#REF!</definedName>
    <definedName name="Plants_Excl_PlantX">#REF!</definedName>
    <definedName name="Plants_Excl_PlantX_wJPS">#REF!</definedName>
    <definedName name="PlantSelectedList">#REF!</definedName>
    <definedName name="PLBTL" localSheetId="6">'[126]Drop down lists'!$E$3:$E$12</definedName>
    <definedName name="PLBTL">#REF!</definedName>
    <definedName name="plep" localSheetId="6" hidden="1">{#N/A,#N/A,FALSE,"TOTAL"}</definedName>
    <definedName name="plep" localSheetId="5" hidden="1">{#N/A,#N/A,FALSE,"TOTAL"}</definedName>
    <definedName name="plep" localSheetId="2" hidden="1">{#N/A,#N/A,FALSE,"TOTAL"}</definedName>
    <definedName name="plep" hidden="1">{#N/A,#N/A,FALSE,"TOTAL"}</definedName>
    <definedName name="PLMar20">#REF!</definedName>
    <definedName name="Plus1" localSheetId="6">[18]Dados!$W$16</definedName>
    <definedName name="Plus1">#REF!</definedName>
    <definedName name="Plus2" localSheetId="6">[18]Dados!$W$17</definedName>
    <definedName name="Plus2">#REF!</definedName>
    <definedName name="PM">#REF!</definedName>
    <definedName name="PM_INFORMADO">#REF!</definedName>
    <definedName name="PM_VD">#REF!</definedName>
    <definedName name="PMAINT">#REF!</definedName>
    <definedName name="PMD">#REF!</definedName>
    <definedName name="PNFY">#REF!</definedName>
    <definedName name="PNHY">#REF!</definedName>
    <definedName name="PNMTH">#REF!</definedName>
    <definedName name="PNORM" localSheetId="6">[49]Vieja!$R$272:$Z$359</definedName>
    <definedName name="PNORM">#REF!</definedName>
    <definedName name="PNQY">#REF!</definedName>
    <definedName name="po" localSheetId="6">'[202]Boca de Jacaré Scenario 2'!po</definedName>
    <definedName name="po">#REF!</definedName>
    <definedName name="POA" localSheetId="6" hidden="1">{"det (May)",#N/A,FALSE,"June";"sum (MAY YTD)",#N/A,FALSE,"June YTD"}</definedName>
    <definedName name="POA" localSheetId="5" hidden="1">{"det (May)",#N/A,FALSE,"June";"sum (MAY YTD)",#N/A,FALSE,"June YTD"}</definedName>
    <definedName name="POA" localSheetId="2" hidden="1">{"det (May)",#N/A,FALSE,"June";"sum (MAY YTD)",#N/A,FALSE,"June YTD"}</definedName>
    <definedName name="POA" hidden="1">{"det (May)",#N/A,FALSE,"June";"sum (MAY YTD)",#N/A,FALSE,"June YTD"}</definedName>
    <definedName name="PoaAcumulado" localSheetId="6">[7]POA!#REF!</definedName>
    <definedName name="PoaAcumulado">#REF!</definedName>
    <definedName name="PoaAcumulado1" localSheetId="6">[7]POA!#REF!</definedName>
    <definedName name="PoaAcumulado1">#REF!</definedName>
    <definedName name="POEPORPAORAR" localSheetId="6" hidden="1">{#N/A,#N/A,FALSE,"ROTINA";#N/A,#N/A,FALSE,"ITENS";#N/A,#N/A,FALSE,"ACOMP"}</definedName>
    <definedName name="POEPORPAORAR" localSheetId="5" hidden="1">{#N/A,#N/A,FALSE,"ROTINA";#N/A,#N/A,FALSE,"ITENS";#N/A,#N/A,FALSE,"ACOMP"}</definedName>
    <definedName name="POEPORPAORAR" localSheetId="2" hidden="1">{#N/A,#N/A,FALSE,"ROTINA";#N/A,#N/A,FALSE,"ITENS";#N/A,#N/A,FALSE,"ACOMP"}</definedName>
    <definedName name="POEPORPAORAR" hidden="1">{#N/A,#N/A,FALSE,"ROTINA";#N/A,#N/A,FALSE,"ITENS";#N/A,#N/A,FALSE,"ACOMP"}</definedName>
    <definedName name="POEPROPR" localSheetId="6" hidden="1">{"prem1",#N/A,FALSE,"Consolidado";"pl_us",#N/A,FALSE,"Consolidado";"pl_hl",#N/A,FALSE,"Consolidado";"bs",#N/A,FALSE,"Consolidado";"cf",#N/A,FALSE,"Consolidado"}</definedName>
    <definedName name="POEPROPR" localSheetId="5" hidden="1">{"prem1",#N/A,FALSE,"Consolidado";"pl_us",#N/A,FALSE,"Consolidado";"pl_hl",#N/A,FALSE,"Consolidado";"bs",#N/A,FALSE,"Consolidado";"cf",#N/A,FALSE,"Consolidado"}</definedName>
    <definedName name="POEPROPR" localSheetId="2" hidden="1">{"prem1",#N/A,FALSE,"Consolidado";"pl_us",#N/A,FALSE,"Consolidado";"pl_hl",#N/A,FALSE,"Consolidado";"bs",#N/A,FALSE,"Consolidado";"cf",#N/A,FALSE,"Consolidado"}</definedName>
    <definedName name="POEPROPR" hidden="1">{"prem1",#N/A,FALSE,"Consolidado";"pl_us",#N/A,FALSE,"Consolidado";"pl_hl",#N/A,FALSE,"Consolidado";"bs",#N/A,FALSE,"Consolidado";"cf",#N/A,FALSE,"Consolidado"}</definedName>
    <definedName name="POERO" localSheetId="6" hidden="1">{"miles",#N/A,FALSE,"LUCROS E PERDAS (US$ 000)";"hl",#N/A,FALSE,"LUCROS E PERDAS (US$ 000)"}</definedName>
    <definedName name="POERO" localSheetId="5" hidden="1">{"miles",#N/A,FALSE,"LUCROS E PERDAS (US$ 000)";"hl",#N/A,FALSE,"LUCROS E PERDAS (US$ 000)"}</definedName>
    <definedName name="POERO" localSheetId="2" hidden="1">{"miles",#N/A,FALSE,"LUCROS E PERDAS (US$ 000)";"hl",#N/A,FALSE,"LUCROS E PERDAS (US$ 000)"}</definedName>
    <definedName name="POERO" hidden="1">{"miles",#N/A,FALSE,"LUCROS E PERDAS (US$ 000)";"hl",#N/A,FALSE,"LUCROS E PERDAS (US$ 000)"}</definedName>
    <definedName name="POEROROOEPROE" localSheetId="6" hidden="1">{#N/A,#N/A,FALSE,"Hoja1";#N/A,#N/A,FALSE,"Hoja2"}</definedName>
    <definedName name="POEROROOEPROE" localSheetId="5" hidden="1">{#N/A,#N/A,FALSE,"Hoja1";#N/A,#N/A,FALSE,"Hoja2"}</definedName>
    <definedName name="POEROROOEPROE" localSheetId="2" hidden="1">{#N/A,#N/A,FALSE,"Hoja1";#N/A,#N/A,FALSE,"Hoja2"}</definedName>
    <definedName name="POEROROOEPROE" hidden="1">{#N/A,#N/A,FALSE,"Hoja1";#N/A,#N/A,FALSE,"Hoja2"}</definedName>
    <definedName name="POERPOEP" localSheetId="6" hidden="1">{"Prenissas",#N/A,FALSE,"Consolidado (3)";"Lucros000",#N/A,FALSE,"Consolidado (3)";"LucrosHL",#N/A,FALSE,"Consolidado (3)";"Balanco",#N/A,FALSE,"Consolidado (3)";"FluxoC",#N/A,FALSE,"Consolidado (3)"}</definedName>
    <definedName name="POERPOEP" localSheetId="5" hidden="1">{"Prenissas",#N/A,FALSE,"Consolidado (3)";"Lucros000",#N/A,FALSE,"Consolidado (3)";"LucrosHL",#N/A,FALSE,"Consolidado (3)";"Balanco",#N/A,FALSE,"Consolidado (3)";"FluxoC",#N/A,FALSE,"Consolidado (3)"}</definedName>
    <definedName name="POERPOEP" localSheetId="2" hidden="1">{"Prenissas",#N/A,FALSE,"Consolidado (3)";"Lucros000",#N/A,FALSE,"Consolidado (3)";"LucrosHL",#N/A,FALSE,"Consolidado (3)";"Balanco",#N/A,FALSE,"Consolidado (3)";"FluxoC",#N/A,FALSE,"Consolidado (3)"}</definedName>
    <definedName name="POERPOEP" hidden="1">{"Prenissas",#N/A,FALSE,"Consolidado (3)";"Lucros000",#N/A,FALSE,"Consolidado (3)";"LucrosHL",#N/A,FALSE,"Consolidado (3)";"Balanco",#N/A,FALSE,"Consolidado (3)";"FluxoC",#N/A,FALSE,"Consolidado (3)"}</definedName>
    <definedName name="point">#REF!</definedName>
    <definedName name="point11">#REF!</definedName>
    <definedName name="pol_atual">#REF!</definedName>
    <definedName name="pol_le">#REF!</definedName>
    <definedName name="pol_nova">#REF!</definedName>
    <definedName name="pol_nova_seca">#REF!</definedName>
    <definedName name="pol_real_ajustada">#REF!</definedName>
    <definedName name="PoliticalRiskPremium">#REF!</definedName>
    <definedName name="politicas">#REF!</definedName>
    <definedName name="polnova">#REF!</definedName>
    <definedName name="POLSAL">#REF!</definedName>
    <definedName name="PON" localSheetId="6">[347]Report1!$Q$3:$Q$65536</definedName>
    <definedName name="PON">#REF!</definedName>
    <definedName name="poo" localSheetId="6" hidden="1">{"det (May)",#N/A,FALSE,"June";"sum (MAY YTD)",#N/A,FALSE,"June YTD"}</definedName>
    <definedName name="poo" localSheetId="5" hidden="1">{"det (May)",#N/A,FALSE,"June";"sum (MAY YTD)",#N/A,FALSE,"June YTD"}</definedName>
    <definedName name="poo" localSheetId="2" hidden="1">{"det (May)",#N/A,FALSE,"June";"sum (MAY YTD)",#N/A,FALSE,"June YTD"}</definedName>
    <definedName name="poo" hidden="1">{"det (May)",#N/A,FALSE,"June";"sum (MAY YTD)",#N/A,FALSE,"June YTD"}</definedName>
    <definedName name="POOEOEOE" localSheetId="6" hidden="1">{"bs",#N/A,FALSE,"Consolidado";"cf",#N/A,FALSE,"Consolidado";"pl_hl",#N/A,FALSE,"Consolidado";"pl_us",#N/A,FALSE,"Consolidado";"Prem1",#N/A,FALSE,"Consolidado"}</definedName>
    <definedName name="POOEOEOE" localSheetId="5" hidden="1">{"bs",#N/A,FALSE,"Consolidado";"cf",#N/A,FALSE,"Consolidado";"pl_hl",#N/A,FALSE,"Consolidado";"pl_us",#N/A,FALSE,"Consolidado";"Prem1",#N/A,FALSE,"Consolidado"}</definedName>
    <definedName name="POOEOEOE" localSheetId="2" hidden="1">{"bs",#N/A,FALSE,"Consolidado";"cf",#N/A,FALSE,"Consolidado";"pl_hl",#N/A,FALSE,"Consolidado";"pl_us",#N/A,FALSE,"Consolidado";"Prem1",#N/A,FALSE,"Consolidado"}</definedName>
    <definedName name="POOEOEOE" hidden="1">{"bs",#N/A,FALSE,"Consolidado";"cf",#N/A,FALSE,"Consolidado";"pl_hl",#N/A,FALSE,"Consolidado";"pl_us",#N/A,FALSE,"Consolidado";"Prem1",#N/A,FALSE,"Consolidado"}</definedName>
    <definedName name="Pop">#REF!</definedName>
    <definedName name="POPE" localSheetId="6" hidden="1">{#N/A,#N/A,FALSE,"RGD$";#N/A,#N/A,FALSE,"BG$";#N/A,#N/A,FALSE,"FC$"}</definedName>
    <definedName name="POPE" localSheetId="5" hidden="1">{#N/A,#N/A,FALSE,"RGD$";#N/A,#N/A,FALSE,"BG$";#N/A,#N/A,FALSE,"FC$"}</definedName>
    <definedName name="POPE" localSheetId="2" hidden="1">{#N/A,#N/A,FALSE,"RGD$";#N/A,#N/A,FALSE,"BG$";#N/A,#N/A,FALSE,"FC$"}</definedName>
    <definedName name="POPE" hidden="1">{#N/A,#N/A,FALSE,"RGD$";#N/A,#N/A,FALSE,"BG$";#N/A,#N/A,FALSE,"FC$"}</definedName>
    <definedName name="POPEORPEORPEORE" localSheetId="6" hidden="1">{"prem1",#N/A,FALSE,"Consolidado";"pl_us",#N/A,FALSE,"Consolidado";"pl_hl",#N/A,FALSE,"Consolidado";"bs",#N/A,FALSE,"Consolidado";"cf",#N/A,FALSE,"Consolidado"}</definedName>
    <definedName name="POPEORPEORPEORE" localSheetId="5" hidden="1">{"prem1",#N/A,FALSE,"Consolidado";"pl_us",#N/A,FALSE,"Consolidado";"pl_hl",#N/A,FALSE,"Consolidado";"bs",#N/A,FALSE,"Consolidado";"cf",#N/A,FALSE,"Consolidado"}</definedName>
    <definedName name="POPEORPEORPEORE" localSheetId="2" hidden="1">{"prem1",#N/A,FALSE,"Consolidado";"pl_us",#N/A,FALSE,"Consolidado";"pl_hl",#N/A,FALSE,"Consolidado";"bs",#N/A,FALSE,"Consolidado";"cf",#N/A,FALSE,"Consolidado"}</definedName>
    <definedName name="POPEORPEORPEORE" hidden="1">{"prem1",#N/A,FALSE,"Consolidado";"pl_us",#N/A,FALSE,"Consolidado";"pl_hl",#N/A,FALSE,"Consolidado";"bs",#N/A,FALSE,"Consolidado";"cf",#N/A,FALSE,"Consolidado"}</definedName>
    <definedName name="porc">#REF!</definedName>
    <definedName name="PORC_AUMENTO" localSheetId="6">[348]Hoja1!$D$9:$F$65536</definedName>
    <definedName name="PORC_AUMENTO">#REF!</definedName>
    <definedName name="PorFavor">#REF!,#REF!,#REF!,#REF!,#REF!,#REF!,#REF!,#REF!,#REF!,#REF!,#REF!,#REF!,#REF!,#REF!</definedName>
    <definedName name="Porto_Aeroporto_de_Destino" localSheetId="6">[73]Validation!$L$2:$L$31</definedName>
    <definedName name="Porto_Aeroporto_de_Destino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IPRODCO">#REF!</definedName>
    <definedName name="POTENCIAL">#REF!</definedName>
    <definedName name="pousoalegre">#REF!</definedName>
    <definedName name="POZA_RICA">#REF!</definedName>
    <definedName name="pp" localSheetId="6" hidden="1">{"det (May)",#N/A,FALSE,"June";"sum (MAY YTD)",#N/A,FALSE,"June YTD"}</definedName>
    <definedName name="pp" localSheetId="5" hidden="1">{"det (May)",#N/A,FALSE,"June";"sum (MAY YTD)",#N/A,FALSE,"June YTD"}</definedName>
    <definedName name="PP">#REF!</definedName>
    <definedName name="pparffff" localSheetId="6">{0;0;0;0;1;#N/A;0.75;0.75;0.58;0.92;2;FALSE;FALSE;FALSE;FALSE;FALSE;#N/A;1;100;#N/A;#N/A;"";"&amp;L&amp;""Arial,Italic""&amp;8&amp;F Page &amp;P of &amp;N &amp;D &amp;T "}</definedName>
    <definedName name="pparffff" localSheetId="5">{0;0;0;0;1;#N/A;0.75;0.75;0.58;0.92;2;FALSE;FALSE;FALSE;FALSE;FALSE;#N/A;1;100;#N/A;#N/A;"";"&amp;L&amp;""Arial,Italic""&amp;8&amp;F Page &amp;P of &amp;N &amp;D &amp;T "}</definedName>
    <definedName name="pparffff" localSheetId="2">{0;0;0;0;1;#N/A;0.75;0.75;0.58;0.92;2;FALSE;FALSE;FALSE;FALSE;FALSE;#N/A;1;100;#N/A;#N/A;"";"&amp;L&amp;""Arial,Italic""&amp;8&amp;F Page &amp;P of &amp;N &amp;D &amp;T "}</definedName>
    <definedName name="pparffff">{0;0;0;0;1;#N/A;0.75;0.75;0.58;0.92;2;FALSE;FALSE;FALSE;FALSE;FALSE;#N/A;1;100;#N/A;#N/A;"";"&amp;L&amp;""Arial,Italic""&amp;8&amp;F Page &amp;P of &amp;N &amp;D &amp;T "}</definedName>
    <definedName name="PPE" localSheetId="6">[89]Adjustments!$B$19</definedName>
    <definedName name="PPE">#REF!</definedName>
    <definedName name="PPOEPROA" localSheetId="6" hidden="1">{"RESUMEN",#N/A,FALSE,"RESUMEN";"RESUMEN_MARG",#N/A,FALSE,"RESUMEN"}</definedName>
    <definedName name="PPOEPROA" localSheetId="5" hidden="1">{"RESUMEN",#N/A,FALSE,"RESUMEN";"RESUMEN_MARG",#N/A,FALSE,"RESUMEN"}</definedName>
    <definedName name="PPOEPROA" localSheetId="2" hidden="1">{"RESUMEN",#N/A,FALSE,"RESUMEN";"RESUMEN_MARG",#N/A,FALSE,"RESUMEN"}</definedName>
    <definedName name="PPOEPROA" hidden="1">{"RESUMEN",#N/A,FALSE,"RESUMEN";"RESUMEN_MARG",#N/A,FALSE,"RESUMEN"}</definedName>
    <definedName name="ppp" localSheetId="6" hidden="1">{"det (May)",#N/A,FALSE,"June";"sum (MAY YTD)",#N/A,FALSE,"June YTD"}</definedName>
    <definedName name="ppp" localSheetId="5" hidden="1">{"det (May)",#N/A,FALSE,"June";"sum (MAY YTD)",#N/A,FALSE,"June YTD"}</definedName>
    <definedName name="ppp" localSheetId="2" hidden="1">{"det (May)",#N/A,FALSE,"June";"sum (MAY YTD)",#N/A,FALSE,"June YTD"}</definedName>
    <definedName name="ppp" hidden="1">{"det (May)",#N/A,FALSE,"June";"sum (MAY YTD)",#N/A,FALSE,"June YTD"}</definedName>
    <definedName name="ppp_tab22" localSheetId="6">'[97]Volume s Toro'!$B$6:$N$48</definedName>
    <definedName name="ppp_tab22">#REF!</definedName>
    <definedName name="pppp">#REF!</definedName>
    <definedName name="pppppki" localSheetId="6" hidden="1">{"det (May)",#N/A,FALSE,"June";"sum (MAY YTD)",#N/A,FALSE,"June YTD"}</definedName>
    <definedName name="pppppki" localSheetId="5" hidden="1">{"det (May)",#N/A,FALSE,"June";"sum (MAY YTD)",#N/A,FALSE,"June YTD"}</definedName>
    <definedName name="pppppki" localSheetId="2" hidden="1">{"det (May)",#N/A,FALSE,"June";"sum (MAY YTD)",#N/A,FALSE,"June YTD"}</definedName>
    <definedName name="pppppki" hidden="1">{"det (May)",#N/A,FALSE,"June";"sum (MAY YTD)",#N/A,FALSE,"June YTD"}</definedName>
    <definedName name="pppppppppp" localSheetId="6" hidden="1">{"det (May)",#N/A,FALSE,"June";"sum (MAY YTD)",#N/A,FALSE,"June YTD"}</definedName>
    <definedName name="pppppppppp" localSheetId="5" hidden="1">{"det (May)",#N/A,FALSE,"June";"sum (MAY YTD)",#N/A,FALSE,"June YTD"}</definedName>
    <definedName name="pppppppppp" localSheetId="2" hidden="1">{"det (May)",#N/A,FALSE,"June";"sum (MAY YTD)",#N/A,FALSE,"June YTD"}</definedName>
    <definedName name="pppppppppp" hidden="1">{"det (May)",#N/A,FALSE,"June";"sum (MAY YTD)",#N/A,FALSE,"June YTD"}</definedName>
    <definedName name="ppppppppppl" localSheetId="6" hidden="1">{"det (May)",#N/A,FALSE,"June";"sum (MAY YTD)",#N/A,FALSE,"June YTD"}</definedName>
    <definedName name="ppppppppppl" localSheetId="5" hidden="1">{"det (May)",#N/A,FALSE,"June";"sum (MAY YTD)",#N/A,FALSE,"June YTD"}</definedName>
    <definedName name="ppppppppppl" localSheetId="2" hidden="1">{"det (May)",#N/A,FALSE,"June";"sum (MAY YTD)",#N/A,FALSE,"June YTD"}</definedName>
    <definedName name="ppppppppppl" hidden="1">{"det (May)",#N/A,FALSE,"June";"sum (MAY YTD)",#N/A,FALSE,"June YTD"}</definedName>
    <definedName name="ppt_tab1" localSheetId="6">'[83]Capa Segm.'!$B$3:$F$32</definedName>
    <definedName name="ppt_tab1">#REF!</definedName>
    <definedName name="ppt_tab10" localSheetId="6">'[83]EBITDA Breakdown org'!$B$4:$P$29</definedName>
    <definedName name="ppt_tab10">#REF!</definedName>
    <definedName name="ppt_tab11" localSheetId="6">'[83]EBITDA Breakdown org'!$B$33:$P$58</definedName>
    <definedName name="ppt_tab11">#REF!</definedName>
    <definedName name="ppt_tab12" localSheetId="6">'[83]EBITDA Perfomance'!$B$79:$M$110</definedName>
    <definedName name="ppt_tab12">#REF!</definedName>
    <definedName name="ppt_tab13" localSheetId="6">'[83]EBITDA Perfomance'!$B$219:$M$250</definedName>
    <definedName name="ppt_tab13">#REF!</definedName>
    <definedName name="ppt_tab14" localSheetId="6">'[83]EBITDA Perfomance'!$B$254:$M$285</definedName>
    <definedName name="ppt_tab14">#REF!</definedName>
    <definedName name="ppt_tab15" localSheetId="6">'[83]EBITDA Perfomance'!$B$639:$M$670</definedName>
    <definedName name="ppt_tab15">#REF!</definedName>
    <definedName name="ppt_tab16" localSheetId="6">'[83]EBITDA Perfomance'!$B$534:$M$565</definedName>
    <definedName name="ppt_tab16">#REF!</definedName>
    <definedName name="ppt_tab17" localSheetId="6">'[83]EBITDA Perfomance'!$B$569:$M$600</definedName>
    <definedName name="ppt_tab17">#REF!</definedName>
    <definedName name="ppt_tab18" localSheetId="6">'[83]EBITDA Perfomance'!$B$604:$M$635</definedName>
    <definedName name="ppt_tab18">#REF!</definedName>
    <definedName name="ppt_tab19" localSheetId="6">'[83]EBITDA Perfomance'!$B$674:$M$705</definedName>
    <definedName name="ppt_tab19">#REF!</definedName>
    <definedName name="ppt_tab2" localSheetId="6">'[83]Capa Segm.'!$B$35:$F$80</definedName>
    <definedName name="ppt_tab2">#REF!</definedName>
    <definedName name="ppt_tab20" localSheetId="6">'[83]EBITDA Perfomance'!$B$289:$M$320</definedName>
    <definedName name="ppt_tab20">#REF!</definedName>
    <definedName name="ppt_tab21" localSheetId="6">'[83]EBITDA Perfomance'!$B$324:$M$355</definedName>
    <definedName name="ppt_tab21">#REF!</definedName>
    <definedName name="ppt_tab22" localSheetId="6">'[83]EBITDA Perfomance'!$B$359:$M$390</definedName>
    <definedName name="ppt_tab22">#REF!</definedName>
    <definedName name="ppt_tab23" localSheetId="6">'[83]EBITDA Perfomance'!$B$394:$M$425</definedName>
    <definedName name="ppt_tab23">#REF!</definedName>
    <definedName name="ppt_tab24" localSheetId="6">'[83]EBITDA Perfomance'!$B$429:$M$460</definedName>
    <definedName name="ppt_tab24">#REF!</definedName>
    <definedName name="ppt_tab25" localSheetId="6">'[83]EBITDA Perfomance'!$B$464:$M$495</definedName>
    <definedName name="ppt_tab25">#REF!</definedName>
    <definedName name="ppt_tab26" localSheetId="6">'[83]EBITDA Adjust'!$H$4:$L$32</definedName>
    <definedName name="ppt_tab26">#REF!</definedName>
    <definedName name="ppt_tab27" localSheetId="6">'[83]EBITDA Adjust'!$B$4:$F$32</definedName>
    <definedName name="ppt_tab27">#REF!</definedName>
    <definedName name="ppt_tab28" localSheetId="6">'[83]EBITDA Breakdown org (HILA)'!$B$4:$M$24</definedName>
    <definedName name="ppt_tab28">#REF!</definedName>
    <definedName name="ppt_tab29" localSheetId="6">'[83]EBITDA Adjust'!$H$36:$L$64</definedName>
    <definedName name="ppt_tab29">#REF!</definedName>
    <definedName name="ppt_tab3" localSheetId="6">'[83]Capa Segm.'!$I$3:$M$32</definedName>
    <definedName name="ppt_tab3">#REF!</definedName>
    <definedName name="ppt_tab30" localSheetId="6">'[83]EBITDA Adjust Países'!$B$4:$J$26</definedName>
    <definedName name="ppt_tab30">#REF!</definedName>
    <definedName name="ppt_tab31" localSheetId="6">'[83]EBITDA Perfomance'!$B$43:$M$74</definedName>
    <definedName name="ppt_tab31">#REF!</definedName>
    <definedName name="ppt_tab32" localSheetId="6">'[83]EBITDA Break org IFRS'!$B$4:$P$34</definedName>
    <definedName name="ppt_tab32">#REF!</definedName>
    <definedName name="ppt_tab33" localSheetId="6">'[83]EBITDA Perfomance'!$B$4:$M$35</definedName>
    <definedName name="ppt_tab33">#REF!</definedName>
    <definedName name="ppt_tab34" localSheetId="6">'[83]EBITDA Perfomance'!$B$744:$M$775</definedName>
    <definedName name="ppt_tab34">#REF!</definedName>
    <definedName name="ppt_tab37" localSheetId="6">[97]Volume!$B$127:$N$170</definedName>
    <definedName name="ppt_tab37">#REF!</definedName>
    <definedName name="ppt_tab38" localSheetId="6">[349]Volume!#REF!</definedName>
    <definedName name="ppt_tab38">#REF!</definedName>
    <definedName name="ppt_tab39" localSheetId="6">[349]Volume!#REF!</definedName>
    <definedName name="ppt_tab39">#REF!</definedName>
    <definedName name="ppt_tab4" localSheetId="6">'[83]Capa Segm.'!$I$35:$M$80</definedName>
    <definedName name="ppt_tab4">#REF!</definedName>
    <definedName name="ppt_tab40" localSheetId="6">[349]Volume!#REF!</definedName>
    <definedName name="ppt_tab40">#REF!</definedName>
    <definedName name="ppt_tab41" localSheetId="6">[349]Volume!#REF!</definedName>
    <definedName name="ppt_tab41">#REF!</definedName>
    <definedName name="ppt_tab42" localSheetId="6">[349]Volume!#REF!</definedName>
    <definedName name="ppt_tab42">#REF!</definedName>
    <definedName name="ppt_tab43" localSheetId="6">[349]Volume!#REF!</definedName>
    <definedName name="ppt_tab43">#REF!</definedName>
    <definedName name="ppt_tab5" localSheetId="6">'[83]Rol HL'!$B$2:$N$38</definedName>
    <definedName name="ppt_tab5">#REF!</definedName>
    <definedName name="ppt_tab6" localSheetId="6">'[83]Custo HL'!$B$2:$N$38</definedName>
    <definedName name="ppt_tab6">#REF!</definedName>
    <definedName name="ppt_tab7" localSheetId="6">'[83]Margem HL'!$B$2:$N$38</definedName>
    <definedName name="ppt_tab7">#REF!</definedName>
    <definedName name="ppt_tab8">#REF!</definedName>
    <definedName name="ppt_tab9">#REF!</definedName>
    <definedName name="PPTL">#REF!</definedName>
    <definedName name="ppto" localSheetId="6">'[84]Captura Año Ant'!$E$7:$G$47,'[84]Captura Año Ant'!$E$58:$G$102,'[84]Captura Año Ant'!$E$108:$G$144</definedName>
    <definedName name="ppto">#REF!,#REF!,#REF!</definedName>
    <definedName name="PPTO06" localSheetId="6">[350]Tuc!$J$7</definedName>
    <definedName name="PPTO06">#REF!</definedName>
    <definedName name="ppto2" localSheetId="6">[351]Constantes!$A$15</definedName>
    <definedName name="ppto2">#REF!</definedName>
    <definedName name="PPTXPTBX">#REF!</definedName>
    <definedName name="Pr">#REF!</definedName>
    <definedName name="Pre_dc" localSheetId="6">[138]Curvas!$D$1:$D$65536</definedName>
    <definedName name="Pre_dc">#REF!</definedName>
    <definedName name="Pre_du" localSheetId="6">[138]Curvas!$E$1:$E$65536</definedName>
    <definedName name="Pre_du">#REF!</definedName>
    <definedName name="PRE_du_d" localSheetId="6">[138]Curvas!$E$6:$E$26</definedName>
    <definedName name="PRE_du_d">#REF!</definedName>
    <definedName name="Pre_LBO_Scenario" localSheetId="6">[352]LBO!#REF!</definedName>
    <definedName name="Pre_LBO_Scenario">#REF!</definedName>
    <definedName name="Pre_Taxa" localSheetId="6">[138]Curvas!$F$1:$F$65536</definedName>
    <definedName name="Pre_Taxa">#REF!</definedName>
    <definedName name="PRE_Taxa_d" localSheetId="6">[138]Curvas!$F$6:$F$26</definedName>
    <definedName name="PRE_Taxa_d">#REF!</definedName>
    <definedName name="PREAIS">#REF!</definedName>
    <definedName name="PrecedentAnalysis">#REF!</definedName>
    <definedName name="PRECIO_PROMEDIO" localSheetId="6">'[1]Back-up'!#REF!</definedName>
    <definedName name="PRECIO_PROMEDIO">#REF!</definedName>
    <definedName name="Precio_vs_color">#REF!</definedName>
    <definedName name="precio_vs_resina">#REF!</definedName>
    <definedName name="Precio_vs_volumen">#REF!</definedName>
    <definedName name="Precios">#REF!</definedName>
    <definedName name="PRECO">#REF!</definedName>
    <definedName name="PREÇO">#REF!</definedName>
    <definedName name="preco_curva" localSheetId="6">[353]Curve!$C$4:$N$23</definedName>
    <definedName name="preco_curva">#REF!</definedName>
    <definedName name="preço_curva" localSheetId="6">[354]Curve!$C$4:$N$23</definedName>
    <definedName name="preço_curva">#REF!</definedName>
    <definedName name="preco_curva2" localSheetId="6">[355]Curve!$C$4:$N$23</definedName>
    <definedName name="preco_curva2">#REF!</definedName>
    <definedName name="Preco_e_Frete">#REF!</definedName>
    <definedName name="Preço1">#REF!</definedName>
    <definedName name="Preço2">#REF!</definedName>
    <definedName name="PREÇOCHAVENOVA">#REF!</definedName>
    <definedName name="precos" localSheetId="6">'[356]Operações de Swap'!#REF!</definedName>
    <definedName name="precos">#REF!</definedName>
    <definedName name="preços" localSheetId="6">'[357]Operações de Swap'!#REF!</definedName>
    <definedName name="preços" localSheetId="5">'[357]Operações de Swap'!#REF!</definedName>
    <definedName name="PREÇOS">#REF!</definedName>
    <definedName name="Precos_denom_nwxls_rf">#REF!</definedName>
    <definedName name="PrefDivPaid">#REF!</definedName>
    <definedName name="Preferred">#REF!</definedName>
    <definedName name="PreferredHide">#REF!</definedName>
    <definedName name="PrefLiquidation">#REF!</definedName>
    <definedName name="PREFORMA">#REF!</definedName>
    <definedName name="Preforma_11gr">#REF!</definedName>
    <definedName name="Preforma_12gr">#REF!</definedName>
    <definedName name="Preforma_15.5gr">#REF!</definedName>
    <definedName name="Preforma_16gr">#REF!</definedName>
    <definedName name="Preforma_17gr">#REF!</definedName>
    <definedName name="Preforma_18gr">#REF!</definedName>
    <definedName name="Preforma_20gr">#REF!</definedName>
    <definedName name="PrefPrice1">#REF!</definedName>
    <definedName name="PrefPrice2">#REF!</definedName>
    <definedName name="PrefPriceA">#REF!</definedName>
    <definedName name="PrefPriceB">#REF!</definedName>
    <definedName name="PrefShares1">#REF!</definedName>
    <definedName name="PrefShares2">#REF!</definedName>
    <definedName name="PrefSharesA">#REF!</definedName>
    <definedName name="PrefSharesB">#REF!</definedName>
    <definedName name="PrefStock">#REF!</definedName>
    <definedName name="PrefStockLiq">#REF!</definedName>
    <definedName name="PREM_ANO">#REF!</definedName>
    <definedName name="PREM_MES">#REF!</definedName>
    <definedName name="premi" localSheetId="6" hidden="1">{"prem1",#N/A,FALSE,"Consolidado";"pl_us",#N/A,FALSE,"Consolidado";"pl_hl",#N/A,FALSE,"Consolidado";"bs",#N/A,FALSE,"Consolidado";"cf",#N/A,FALSE,"Consolidado"}</definedName>
    <definedName name="premi" localSheetId="5" hidden="1">{"prem1",#N/A,FALSE,"Consolidado";"pl_us",#N/A,FALSE,"Consolidado";"pl_hl",#N/A,FALSE,"Consolidado";"bs",#N/A,FALSE,"Consolidado";"cf",#N/A,FALSE,"Consolidado"}</definedName>
    <definedName name="premi" localSheetId="2" hidden="1">{"prem1",#N/A,FALSE,"Consolidado";"pl_us",#N/A,FALSE,"Consolidado";"pl_hl",#N/A,FALSE,"Consolidado";"bs",#N/A,FALSE,"Consolidado";"cf",#N/A,FALSE,"Consolidado"}</definedName>
    <definedName name="premi" hidden="1">{"prem1",#N/A,FALSE,"Consolidado";"pl_us",#N/A,FALSE,"Consolidado";"pl_hl",#N/A,FALSE,"Consolidado";"bs",#N/A,FALSE,"Consolidado";"cf",#N/A,FALSE,"Consolidado"}</definedName>
    <definedName name="PREMISAS">#REF!</definedName>
    <definedName name="premissaano" localSheetId="6">[244]ASS4!$B$3:$Q$47</definedName>
    <definedName name="premissaano">#REF!</definedName>
    <definedName name="premissames">#REF!</definedName>
    <definedName name="premium" localSheetId="6">[74]Assumptions!$F$21</definedName>
    <definedName name="premium">#REF!</definedName>
    <definedName name="Prepara" localSheetId="2" hidden="1">{#N/A,#N/A,FALSE,"Despesas"}</definedName>
    <definedName name="Prepara" hidden="1">{#N/A,#N/A,FALSE,"Despesas"}</definedName>
    <definedName name="PreparedBy">#REF!</definedName>
    <definedName name="PretaxInc">#REF!</definedName>
    <definedName name="PretaxIncMargin">#REF!</definedName>
    <definedName name="PretaxItems1">#REF!</definedName>
    <definedName name="PretaxItems2">#REF!</definedName>
    <definedName name="PretaxItems3">#REF!</definedName>
    <definedName name="PretaxItems4">#REF!</definedName>
    <definedName name="PrevFirstYearPayment">#REF!</definedName>
    <definedName name="PrevOperatingLeasePayment">#REF!</definedName>
    <definedName name="PRICE" localSheetId="6">'[358]Hist Inputs'!$G$41</definedName>
    <definedName name="PRICE">#REF!</definedName>
    <definedName name="PriceBookValue">#REF!</definedName>
    <definedName name="PriceDate">#REF!</definedName>
    <definedName name="PriceDriver">#REF!</definedName>
    <definedName name="PriceEarn1">#REF!</definedName>
    <definedName name="PriceEarn2">#REF!</definedName>
    <definedName name="PriceEarn3">#REF!</definedName>
    <definedName name="PriceEarn4">#REF!</definedName>
    <definedName name="PriceEarn5">#REF!</definedName>
    <definedName name="PriceEarnLTM">#REF!</definedName>
    <definedName name="PriceIncrement">#REF!</definedName>
    <definedName name="Prices">#REF!</definedName>
    <definedName name="PriceTangBookValue">#REF!</definedName>
    <definedName name="pricing" localSheetId="6">[359]PRINTMACRO!#REF!</definedName>
    <definedName name="pricing">#REF!</definedName>
    <definedName name="Prim_Dol_Fut_Compra">#REF!</definedName>
    <definedName name="Prim_Dol_Fut_Ult">#REF!</definedName>
    <definedName name="Prim_Dol_Fut_Venda">#REF!</definedName>
    <definedName name="PrimCoup_table" localSheetId="6">[360]COUPOM!$AN$27:$AW$1000</definedName>
    <definedName name="PrimCoup_table">#REF!</definedName>
    <definedName name="primtbl" localSheetId="6">[22]Orientation!$C$23</definedName>
    <definedName name="primtbl">#REF!</definedName>
    <definedName name="principio" localSheetId="6">[66]Tuc!$J$7</definedName>
    <definedName name="principio">#REF!</definedName>
    <definedName name="Print">#REF!</definedName>
    <definedName name="Print__Fast_Pass__Sensitivities" localSheetId="6">[57]Macro1!$B$10:$B$13</definedName>
    <definedName name="Print__Fast_Pass__Sensitivities">#REF!</definedName>
    <definedName name="print_1993">#REF!,#REF!,#REF!,#REF!,#REF!,#REF!,#REF!,#REF!,#REF!,#REF!,#REF!,#REF!,#REF!,#REF!</definedName>
    <definedName name="print_1994">#REF!,#REF!,#REF!,#REF!,#REF!,#REF!,#REF!,#REF!,#REF!,#REF!,#REF!,#REF!,#REF!,#REF!</definedName>
    <definedName name="print_1995">#REF!,#REF!,#REF!,#REF!,#REF!,#REF!,#REF!,#REF!,#REF!,#REF!,#REF!,#REF!,#REF!,#REF!</definedName>
    <definedName name="print_3_page_sort">#REF!</definedName>
    <definedName name="Print_Acctg._Form" localSheetId="6">[57]Macro1!$G$1:$G$4</definedName>
    <definedName name="Print_Acctg._Form">#REF!</definedName>
    <definedName name="print_AD">#REF!</definedName>
    <definedName name="print_all" localSheetId="6">'[74]EI Calc'!$C$25:$G$59</definedName>
    <definedName name="print_all">#REF!</definedName>
    <definedName name="Print_all_big" localSheetId="6">[361]Newspaper!$A$6:$AR$219,[361]Newspaper!$AT$220:$BH$305</definedName>
    <definedName name="Print_all_big">#REF!,#REF!</definedName>
    <definedName name="_xlnm.Print_Area" localSheetId="5">#REF!</definedName>
    <definedName name="_xlnm.Print_Area">#REF!</definedName>
    <definedName name="Print_Area_MI" localSheetId="5">#REF!</definedName>
    <definedName name="Print_Area_MI">#REF!</definedName>
    <definedName name="Print_big_all" localSheetId="6">[361]Newspaper!$A$6:$AR$219,[361]Newspaper!$AT$220:$BH$305</definedName>
    <definedName name="Print_big_all">#REF!,#REF!</definedName>
    <definedName name="Print_Cash_Flow" localSheetId="6">[57]Macro1!$C$1:$C$4</definedName>
    <definedName name="Print_Cash_Flow">#REF!</definedName>
    <definedName name="Print_comp">#REF!</definedName>
    <definedName name="print_comps" localSheetId="6">[78]!elco,[78]!fscr,[78]!itw,[78]!med,[78]!st,[78]!tms,[78]!arv,[78]!modi,[78]!smps,[78]!wal</definedName>
    <definedName name="print_comps">#REF!,#REF!,#REF!,#REF!,#REF!,#REF!,#REF!,#REF!,#REF!,#REF!</definedName>
    <definedName name="print_comps1">#N/A</definedName>
    <definedName name="print_comps2" localSheetId="6">[78]!elco,[78]!fscr,[78]!itw,[78]!med,[78]!st,[78]!tms,[78]!arv</definedName>
    <definedName name="print_comps2">#REF!,#REF!,#REF!,#REF!,#REF!,#REF!,#REF!</definedName>
    <definedName name="Print_Economics" localSheetId="6">[57]Macro1!$F$1:$F$4</definedName>
    <definedName name="Print_Economics">#REF!</definedName>
    <definedName name="Print_F07">#REF!</definedName>
    <definedName name="print_final_act" localSheetId="6">'[362]1994'!$D$8:$H$17,'[362]1994'!$D$23:$H$36</definedName>
    <definedName name="print_final_act">#REF!,#REF!</definedName>
    <definedName name="print_final_est" localSheetId="6">'[74]EI Calc'!$C$28:$G$38,'[74]EI Calc'!$C$45:$G$59</definedName>
    <definedName name="print_final_est">#REF!,#REF!</definedName>
    <definedName name="print_finalest" localSheetId="6">'[74]EI Calc'!#REF!,'[74]EI Calc'!$C$28:$G$37,'[74]EI Calc'!$C$45:$G$59,'[74]EI Calc'!#REF!</definedName>
    <definedName name="print_finalest">#REF!,#REF!,#REF!,#REF!</definedName>
    <definedName name="Print_Follow_Up_Report" localSheetId="6">[57]Macro1!$I$1:$I$8</definedName>
    <definedName name="Print_Follow_Up_Report">#REF!</definedName>
    <definedName name="Print_Graph">#REF!</definedName>
    <definedName name="Print_Income___EVA" localSheetId="6">[57]Macro1!$B$1:$B$4</definedName>
    <definedName name="Print_Income___EVA">#REF!</definedName>
    <definedName name="Print_Input_Check" localSheetId="6">[57]Macro1!$A$10:$A$15</definedName>
    <definedName name="Print_Input_Check">#REF!</definedName>
    <definedName name="Print_Input_Sheet" localSheetId="6">[57]Macro1!$A$1:$A$6</definedName>
    <definedName name="Print_Input_Sheet">#REF!</definedName>
    <definedName name="Print_Instructions" localSheetId="6">[57]Macro1!$J$1:$J$4</definedName>
    <definedName name="Print_Instructions">#REF!</definedName>
    <definedName name="Print_PAR_Forms" localSheetId="6">[57]Macro1!$D$1:$D$4</definedName>
    <definedName name="Print_PAR_Forms">#REF!</definedName>
    <definedName name="Print_Project_Team" localSheetId="6">[57]Macro1!$H$1:$H$4</definedName>
    <definedName name="Print_Project_Team">#REF!</definedName>
    <definedName name="Print_Radio_All">#REF!,#REF!</definedName>
    <definedName name="PRINT_SENSITIV">#REF!</definedName>
    <definedName name="print_sensitivity">#REF!</definedName>
    <definedName name="Print_six_cases" localSheetId="6">[76]!Print_six_cases</definedName>
    <definedName name="Print_six_cases">#REF!</definedName>
    <definedName name="Print_Television_all">#REF!,#REF!</definedName>
    <definedName name="print_thomas_sens">#REF!</definedName>
    <definedName name="_xlnm.Print_Titles" localSheetId="6">'[57]FU-Metrics Report'!$A$1:$IV$2,'[57]FU-Metrics Report'!$A$1:$C$65536</definedName>
    <definedName name="_xlnm.Print_Titles" localSheetId="5">'[57]FU-Metrics Report'!$A$1:$IV$2,'[57]FU-Metrics Report'!$A$1:$C$65536</definedName>
    <definedName name="_xlnm.Print_Titles">#REF!</definedName>
    <definedName name="PRINT_TITLES_MI">#REF!</definedName>
    <definedName name="print01">#REF!</definedName>
    <definedName name="print02">#REF!</definedName>
    <definedName name="print03">#REF!</definedName>
    <definedName name="Print1" localSheetId="6">'[363]Vodafone- Operations'!$B$2:$W$66</definedName>
    <definedName name="Print1">#REF!</definedName>
    <definedName name="Print2">#REF!</definedName>
    <definedName name="print4" localSheetId="6" hidden="1">{#N/A,#N/A,FALSE,"Operations";#N/A,#N/A,FALSE,"Financials"}</definedName>
    <definedName name="print4" localSheetId="5" hidden="1">{#N/A,#N/A,FALSE,"Operations";#N/A,#N/A,FALSE,"Financials"}</definedName>
    <definedName name="print4" localSheetId="2" hidden="1">{#N/A,#N/A,FALSE,"Operations";#N/A,#N/A,FALSE,"Financials"}</definedName>
    <definedName name="print4" hidden="1">{#N/A,#N/A,FALSE,"Operations";#N/A,#N/A,FALSE,"Financials"}</definedName>
    <definedName name="print7">#REF!</definedName>
    <definedName name="print999" localSheetId="6">'[98]Target Finsum'!#REF!</definedName>
    <definedName name="print999">#REF!</definedName>
    <definedName name="printa" localSheetId="6">'[364]Deal Information'!$J$8:$X$79,'[364]Deal Information'!$J$83:$X$130,'[364]Deal Information'!$J$131:$X$219,'[364]Deal Information'!$J$220:$X$268,'[364]Deal Information'!$J$269:$X$328,'[364]Deal Information'!$J$330:$X$370,'[364]Deal Information'!$J$370:$X$429,'[364]Deal Information'!$J$563:$X$616,'[364]Deal Information'!$J$617:$X$671</definedName>
    <definedName name="printa">#REF!,#REF!,#REF!,#REF!,#REF!,#REF!,#REF!,#REF!,#REF!</definedName>
    <definedName name="PrintAllGo">#REF!</definedName>
    <definedName name="PrintAppendix">#REF!,#REF!,#REF!,#REF!</definedName>
    <definedName name="PrintAppendixGo">#REF!</definedName>
    <definedName name="printb" localSheetId="6">'[364]Deal Information'!$Y$8:$AJ$79,'[364]Deal Information'!$Y$83:$AJ$130,'[364]Deal Information'!$Y$131:$AJ$219,'[364]Deal Information'!$Y$220:$AJ$268,'[364]Deal Information'!$Y$269:$AJ$328,'[364]Deal Information'!$Y$330:$AJ$370,'[364]Deal Information'!$Y$370:$AJ$429,'[364]Deal Information'!$Y$563:$AJ$616,'[364]Deal Information'!$Y$617:$AJ$671</definedName>
    <definedName name="printb">#REF!,#REF!,#REF!,#REF!,#REF!,#REF!,#REF!,#REF!,#REF!</definedName>
    <definedName name="printc" localSheetId="6">'[364]Deal Information'!$AK$8:$BB$79,'[364]Deal Information'!$AK$83:$BB$130,'[364]Deal Information'!$AK$131:$BB$219,'[364]Deal Information'!$AK$220:$BB$268,'[364]Deal Information'!$AK$269:$BB$328,'[364]Deal Information'!$AK$330:$BB$370,'[364]Deal Information'!$AK$370:$BB$429,'[364]Deal Information'!$AK$563:$BB$616,'[364]Deal Information'!$AK$617:$BB$671</definedName>
    <definedName name="printc">#REF!,#REF!,#REF!,#REF!,#REF!,#REF!,#REF!,#REF!,#REF!</definedName>
    <definedName name="PrintChartGo">#REF!</definedName>
    <definedName name="printd" localSheetId="6">'[364]Deal Information'!$BC$8:$BK$79,'[364]Deal Information'!$BC$83:$BK$130,'[364]Deal Information'!$BC$131:$BK$219,'[364]Deal Information'!$BC$220:$BK$268,'[364]Deal Information'!$BC$269:$BK$328,'[364]Deal Information'!$BC$330:$BK$370,'[364]Deal Information'!$BC$370:$BK$429,'[364]Deal Information'!$BC$563:$BK$616,'[364]Deal Information'!$BC$617:$BK$671</definedName>
    <definedName name="printd">#REF!,#REF!,#REF!,#REF!,#REF!,#REF!,#REF!,#REF!,#REF!</definedName>
    <definedName name="PrintData">#REF!</definedName>
    <definedName name="printmc" localSheetId="6">[76]!printmc</definedName>
    <definedName name="printmc">#REF!</definedName>
    <definedName name="PrintNotesGo">#REF!</definedName>
    <definedName name="PrintPages10to14" localSheetId="6">'[211]IM Case'!#REF!</definedName>
    <definedName name="PrintPages10to14">#REF!</definedName>
    <definedName name="PrintPages1to9Go">#REF!</definedName>
    <definedName name="PrintPY">#REF!</definedName>
    <definedName name="PrintSales">#REF!</definedName>
    <definedName name="PRIOR">#REF!</definedName>
    <definedName name="Prior_or_Last" localSheetId="6">[327]Resumo!$O$2</definedName>
    <definedName name="Prior_or_Last">#REF!</definedName>
    <definedName name="Prioridade" localSheetId="6">[243]Plan1!$H$1:$H$4</definedName>
    <definedName name="Prioridade">#REF!</definedName>
    <definedName name="Prioridade1" localSheetId="6">[365]Empresas!$B$1:$B$3</definedName>
    <definedName name="Prioridade1">#REF!</definedName>
    <definedName name="Prioridade2" localSheetId="6">[106]Empresas!$B$1:$B$4</definedName>
    <definedName name="Prioridade2">#REF!</definedName>
    <definedName name="Prioridade3" localSheetId="6">[106]Empresas!$C$15:$C$17</definedName>
    <definedName name="Prioridade3">#REF!</definedName>
    <definedName name="Priority" localSheetId="5">#REF!</definedName>
    <definedName name="Priority">#REF!</definedName>
    <definedName name="priorização">#REF!</definedName>
    <definedName name="PRIORMTH">#REF!</definedName>
    <definedName name="PRIORMTHPERIOD">#REF!</definedName>
    <definedName name="PriorYear">#REF!</definedName>
    <definedName name="PriorYr" localSheetId="5">#REF!</definedName>
    <definedName name="PRIORYR">#REF!</definedName>
    <definedName name="PRIORYR2">#REF!</definedName>
    <definedName name="PRIORYR3">#REF!</definedName>
    <definedName name="PRIORYR4">#REF!</definedName>
    <definedName name="Private">#REF!</definedName>
    <definedName name="PRN_Sheet">#REF!</definedName>
    <definedName name="PRO" localSheetId="6" hidden="1">{"det (May)",#N/A,FALSE,"June";"sum (MAY YTD)",#N/A,FALSE,"June YTD"}</definedName>
    <definedName name="PRO" localSheetId="5" hidden="1">{"det (May)",#N/A,FALSE,"June";"sum (MAY YTD)",#N/A,FALSE,"June YTD"}</definedName>
    <definedName name="PRO" localSheetId="2" hidden="1">{"det (May)",#N/A,FALSE,"June";"sum (MAY YTD)",#N/A,FALSE,"June YTD"}</definedName>
    <definedName name="PRO" hidden="1">{"det (May)",#N/A,FALSE,"June";"sum (MAY YTD)",#N/A,FALSE,"June YTD"}</definedName>
    <definedName name="Probability" localSheetId="6">[136]Validation!$B$39:$B$41</definedName>
    <definedName name="Probability">#REF!</definedName>
    <definedName name="ProblemasDoMês" localSheetId="6">'[20]REALxMETA - CERVEJA'!$A$6:$C$25</definedName>
    <definedName name="ProblemasDoMês">#REF!</definedName>
    <definedName name="PROBURSA">#REF!</definedName>
    <definedName name="proc1" localSheetId="6">[18]Menu!$G$14</definedName>
    <definedName name="proc1">#REF!</definedName>
    <definedName name="PROCEEDS" localSheetId="6">'[258]Hist Inputs'!$G$39</definedName>
    <definedName name="PROCEEDS">#REF!</definedName>
    <definedName name="PROCESOS">#REF!</definedName>
    <definedName name="Processos">#REF!</definedName>
    <definedName name="procura_laudo" localSheetId="6">[18]Dados!$R$10</definedName>
    <definedName name="procura_laudo">#REF!</definedName>
    <definedName name="prod">#REF!</definedName>
    <definedName name="Prod.xDía">#REF!</definedName>
    <definedName name="Prod.xTam.">#REF!</definedName>
    <definedName name="prod_Desvios" localSheetId="6">[198]Controle!$C$2:$C$50</definedName>
    <definedName name="prod_Desvios">#REF!</definedName>
    <definedName name="prod1" localSheetId="6">[18]Dados!$C$2</definedName>
    <definedName name="prod1">#REF!</definedName>
    <definedName name="PRODINJ">#REF!</definedName>
    <definedName name="produ">#REF!</definedName>
    <definedName name="PRODUC">#REF!</definedName>
    <definedName name="produccion" localSheetId="6">'[366]Plan de producción'!$A$5:$AX$59</definedName>
    <definedName name="produccion">#REF!</definedName>
    <definedName name="Producción" localSheetId="6">[367]Qui!#REF!</definedName>
    <definedName name="Producción">#REF!</definedName>
    <definedName name="Product">#REF!</definedName>
    <definedName name="PRODUCTION">#REF!</definedName>
    <definedName name="ProductionPlan_MADU">#REF!</definedName>
    <definedName name="Producto" localSheetId="6">[368]producto!$B$3:$D$37</definedName>
    <definedName name="Producto" localSheetId="5">[368]producto!$B$3:$D$37</definedName>
    <definedName name="Producto">#REF!</definedName>
    <definedName name="PRODUCTOS">#REF!</definedName>
    <definedName name="PRODUTIVIDADE">#REF!</definedName>
    <definedName name="PRODUTIVIDADEQA">#REF!</definedName>
    <definedName name="Produto" localSheetId="5">#REF!</definedName>
    <definedName name="produto">#REF!</definedName>
    <definedName name="produtos" localSheetId="6">[198]Produtos!$B$2:$B$19</definedName>
    <definedName name="produtos">#REF!</definedName>
    <definedName name="Produtos.Cerv" localSheetId="6">[155]Setup!$G$3:$G$36</definedName>
    <definedName name="Produtos.Cerv">#REF!</definedName>
    <definedName name="Produtos.Nanc" localSheetId="6">[155]Setup!$E$3:$E$54</definedName>
    <definedName name="Produtos.Nanc">#REF!</definedName>
    <definedName name="ProdVol">#REF!</definedName>
    <definedName name="ProdxSab">#REF!</definedName>
    <definedName name="Profit_Center">#REF!</definedName>
    <definedName name="PROFIT_LAT">#REF!</definedName>
    <definedName name="PROFITCON">#REF!</definedName>
    <definedName name="PROFITELI">#REF!</definedName>
    <definedName name="PROFITLAT">#REF!</definedName>
    <definedName name="PROFITLAT2" localSheetId="6">[15]CSL!$A$72:$N$140</definedName>
    <definedName name="PROFITLAT2">#REF!</definedName>
    <definedName name="PROFITLAT99">#REF!</definedName>
    <definedName name="PROFITLATFY">#REF!</definedName>
    <definedName name="Program_control" localSheetId="6">[57]Macro1!$A$27:$A$29</definedName>
    <definedName name="Program_control">#REF!</definedName>
    <definedName name="Progress_Status">#REF!</definedName>
    <definedName name="proj" localSheetId="6">'[129]Print Controls'!#REF!</definedName>
    <definedName name="proj">#REF!</definedName>
    <definedName name="Proj_costs">#REF!</definedName>
    <definedName name="projecftions" localSheetId="6">{0;0;0;0;1;#N/A;0.75;0.75;0.58;0.92;2;FALSE;FALSE;FALSE;FALSE;FALSE;#N/A;1;100;#N/A;#N/A;"";"&amp;L&amp;""Arial,Italic""&amp;8&amp;F Page &amp;P of &amp;N &amp;D &amp;T "}</definedName>
    <definedName name="projecftions" localSheetId="5">{0;0;0;0;1;#N/A;0.75;0.75;0.58;0.92;2;FALSE;FALSE;FALSE;FALSE;FALSE;#N/A;1;100;#N/A;#N/A;"";"&amp;L&amp;""Arial,Italic""&amp;8&amp;F Page &amp;P of &amp;N &amp;D &amp;T "}</definedName>
    <definedName name="projecftions" localSheetId="2">{0;0;0;0;1;#N/A;0.75;0.75;0.58;0.92;2;FALSE;FALSE;FALSE;FALSE;FALSE;#N/A;1;100;#N/A;#N/A;"";"&amp;L&amp;""Arial,Italic""&amp;8&amp;F Page &amp;P of &amp;N &amp;D &amp;T "}</definedName>
    <definedName name="projecftions">{0;0;0;0;1;#N/A;0.75;0.75;0.58;0.92;2;FALSE;FALSE;FALSE;FALSE;FALSE;#N/A;1;100;#N/A;#N/A;"";"&amp;L&amp;""Arial,Italic""&amp;8&amp;F Page &amp;P of &amp;N &amp;D &amp;T "}</definedName>
    <definedName name="project" localSheetId="6">[189]Assumptions!$B$12</definedName>
    <definedName name="project" localSheetId="5">[189]Assumptions!$B$12</definedName>
    <definedName name="Project">#REF!</definedName>
    <definedName name="Project_end" localSheetId="6">'[57]Input Sheet'!$C$8</definedName>
    <definedName name="Project_end">#REF!</definedName>
    <definedName name="Project_Name" localSheetId="6">'[57]Input Sheet'!$C$1</definedName>
    <definedName name="Project_Name">#REF!</definedName>
    <definedName name="Project_Start" localSheetId="6">'[57]Input Sheet'!$C$7</definedName>
    <definedName name="Project_Start">#REF!</definedName>
    <definedName name="projections">#REF!</definedName>
    <definedName name="Projectname" localSheetId="6">'[369]Store Summary'!$A$1</definedName>
    <definedName name="Projectname">#REF!</definedName>
    <definedName name="Projects">#REF!</definedName>
    <definedName name="Projects_Budget" localSheetId="6">[370]Projects_P1A!$AB$11</definedName>
    <definedName name="Projects_Budget">#REF!</definedName>
    <definedName name="Projects_LE" localSheetId="6">[370]Projects_P1A!$AC$11</definedName>
    <definedName name="Projects_LE">#REF!</definedName>
    <definedName name="Projects_Number" localSheetId="6">[370]Projects_P1A!$B$11</definedName>
    <definedName name="Projects_Number">#REF!</definedName>
    <definedName name="Projects_Savings" localSheetId="6">[370]Projects_P1A!$AA$11</definedName>
    <definedName name="Projects_Savings">#REF!</definedName>
    <definedName name="Projects_Year" localSheetId="6">[370]Projects_P1A!$P$10</definedName>
    <definedName name="Projects_Year">#REF!</definedName>
    <definedName name="Projects_YTD" localSheetId="6">[370]Projects_P1A!$AG$11</definedName>
    <definedName name="Projects_YTD">#REF!</definedName>
    <definedName name="Projeta?">#REF!</definedName>
    <definedName name="Projetos" localSheetId="6" hidden="1">{#N/A,#N/A,FALSE,"ROTINA";#N/A,#N/A,FALSE,"ITENS";#N/A,#N/A,FALSE,"ACOMP"}</definedName>
    <definedName name="Projetos" localSheetId="5" hidden="1">{#N/A,#N/A,FALSE,"ROTINA";#N/A,#N/A,FALSE,"ITENS";#N/A,#N/A,FALSE,"ACOMP"}</definedName>
    <definedName name="Projetos" localSheetId="2" hidden="1">{#N/A,#N/A,FALSE,"ROTINA";#N/A,#N/A,FALSE,"ITENS";#N/A,#N/A,FALSE,"ACOMP"}</definedName>
    <definedName name="Projetos" hidden="1">{#N/A,#N/A,FALSE,"ROTINA";#N/A,#N/A,FALSE,"ITENS";#N/A,#N/A,FALSE,"ACOMP"}</definedName>
    <definedName name="PROJTEAM">#REF!</definedName>
    <definedName name="ProjYear1">#REF!</definedName>
    <definedName name="ProjYear2">#REF!</definedName>
    <definedName name="ProjYear3">#REF!</definedName>
    <definedName name="ProjYear4">#REF!</definedName>
    <definedName name="ProjYear5">#REF!</definedName>
    <definedName name="prome1">#REF!</definedName>
    <definedName name="prome2">#REF!</definedName>
    <definedName name="prometot">#REF!</definedName>
    <definedName name="PROV_ANALYTIQUE">#REF!</definedName>
    <definedName name="prova">#REF!</definedName>
    <definedName name="Provision" localSheetId="6">'[77]Target Rejection'!$S$11:$S$13</definedName>
    <definedName name="Provision">#REF!</definedName>
    <definedName name="provisions">#REF!</definedName>
    <definedName name="provisionsPP">#REF!</definedName>
    <definedName name="provITW">#REF!</definedName>
    <definedName name="provpp">#REF!</definedName>
    <definedName name="ProvTiers">#REF!</definedName>
    <definedName name="proximo" localSheetId="6">[66]Constantes!$B$3</definedName>
    <definedName name="proximo">#REF!</definedName>
    <definedName name="proximo2" localSheetId="6">[66]Constantes!$B$4</definedName>
    <definedName name="proximo2">#REF!</definedName>
    <definedName name="proximo3" localSheetId="6">[66]Constantes!$B$5</definedName>
    <definedName name="proximo3">#REF!</definedName>
    <definedName name="proximo4" localSheetId="6">[66]Constantes!$B$6</definedName>
    <definedName name="proximo4">#REF!</definedName>
    <definedName name="proximo5" localSheetId="6">[66]Constantes!$B$7</definedName>
    <definedName name="proximo5">#REF!</definedName>
    <definedName name="proximo6" localSheetId="6">[66]Constantes!$B$8</definedName>
    <definedName name="proximo6">#REF!</definedName>
    <definedName name="proximo7" localSheetId="6">[66]Constantes!$B$9</definedName>
    <definedName name="proximo7">#REF!</definedName>
    <definedName name="proximo8" localSheetId="6">[66]Constantes!$B$10</definedName>
    <definedName name="proximo8">#REF!</definedName>
    <definedName name="proximo9" localSheetId="6">[66]Constantes!$B$11</definedName>
    <definedName name="proximo9">#REF!</definedName>
    <definedName name="Proyectos">#REF!</definedName>
    <definedName name="PRT_AGUA_RT">#REF!</definedName>
    <definedName name="PRT_AGUA_SMS">#REF!</definedName>
    <definedName name="PRT_CERV_DESC">#REF!</definedName>
    <definedName name="PRT_CERV_RET">#REF!</definedName>
    <definedName name="prueba">#REF!</definedName>
    <definedName name="PRUEBA1">#REF!</definedName>
    <definedName name="PrUSbs95" localSheetId="6">[157]Sheet1!#REF!</definedName>
    <definedName name="PrUSbs95">#REF!</definedName>
    <definedName name="PSEGT1" localSheetId="6">[313]ESTIMATIVA!$I:$I</definedName>
    <definedName name="PSEGT1">#REF!</definedName>
    <definedName name="PSEGT2" localSheetId="6">[313]ESTIMATIVA!$J:$J</definedName>
    <definedName name="PSEGT2">#REF!</definedName>
    <definedName name="PSEGT3" localSheetId="6">[313]ESTIMATIVA!$K:$K</definedName>
    <definedName name="PSEGT3">#REF!</definedName>
    <definedName name="PSEGT4" localSheetId="6">[313]ESTIMATIVA!$L:$L</definedName>
    <definedName name="PSEGT4">#REF!</definedName>
    <definedName name="PSEGT5" localSheetId="6">[313]ESTIMATIVA!$M:$M</definedName>
    <definedName name="PSEGT5">#REF!</definedName>
    <definedName name="PSUB" localSheetId="6">[49]Vieja!$R$248:$V$269</definedName>
    <definedName name="PSUB">#REF!</definedName>
    <definedName name="PSUM_BUD">#REF!</definedName>
    <definedName name="PT">#REF!</definedName>
    <definedName name="PTAI">#REF!</definedName>
    <definedName name="Ptax" localSheetId="6">[138]Curvas!$B$6</definedName>
    <definedName name="Ptax" localSheetId="5">[138]Curvas!$B$6</definedName>
    <definedName name="PTAX">#REF!</definedName>
    <definedName name="ptax_table" localSheetId="6">[144]dados!$I$5:$J$2782</definedName>
    <definedName name="ptax_table">#REF!</definedName>
    <definedName name="PTBL">#REF!</definedName>
    <definedName name="PTBV">#REF!</definedName>
    <definedName name="PTG">#REF!</definedName>
    <definedName name="PTMOMN">#REF!</definedName>
    <definedName name="pto" localSheetId="6">[231]!pto</definedName>
    <definedName name="pto">#REF!</definedName>
    <definedName name="Pto.Paysandú" localSheetId="6">[47]Industria!#REF!</definedName>
    <definedName name="Pto.Paysandú">#REF!</definedName>
    <definedName name="PTP00">#REF!</definedName>
    <definedName name="PubA">#REF!</definedName>
    <definedName name="PubB">#REF!</definedName>
    <definedName name="puntajes" localSheetId="6">[371]ponderacion!#REF!</definedName>
    <definedName name="puntajes">#REF!</definedName>
    <definedName name="purch">#REF!</definedName>
    <definedName name="Purchase_Discounts" localSheetId="6">'[57]Input Sheet'!$C$40:$Z$40</definedName>
    <definedName name="Purchase_Discounts">#REF!</definedName>
    <definedName name="PURGRAIN">#REF!</definedName>
    <definedName name="PURGRAINBS">#REF!</definedName>
    <definedName name="Pux_G_Qtd" localSheetId="6">[134]PUXADIA!$G$2:$G$150</definedName>
    <definedName name="Pux_G_Qtd">#REF!</definedName>
    <definedName name="Pux_L_PrCo" localSheetId="6">[134]PUXADIA!$L$2:$L$150</definedName>
    <definedName name="Pux_L_PrCo">#REF!</definedName>
    <definedName name="PVENE" localSheetId="6">[49]Vieja!$R$182:$Z$269</definedName>
    <definedName name="PVENE">#REF!</definedName>
    <definedName name="PVOLTTV" localSheetId="6">[313]ESTIMATIVA!$AQ:$AQ</definedName>
    <definedName name="PVOLTTV">#REF!</definedName>
    <definedName name="PVOLUMETT" localSheetId="6">[313]ESTIMATIVA!$AO:$AO</definedName>
    <definedName name="PVOLUMETT">#REF!</definedName>
    <definedName name="PVOther">#REF!</definedName>
    <definedName name="PX" localSheetId="6" hidden="1">{#N/A,#N/A,FALSE,"RELATÓRIO";#N/A,#N/A,FALSE,"RELATÓRIO"}</definedName>
    <definedName name="PX" localSheetId="5" hidden="1">{#N/A,#N/A,FALSE,"RELATÓRIO";#N/A,#N/A,FALSE,"RELATÓRIO"}</definedName>
    <definedName name="PX" localSheetId="2" hidden="1">{#N/A,#N/A,FALSE,"RELATÓRIO";#N/A,#N/A,FALSE,"RELATÓRIO"}</definedName>
    <definedName name="PX" hidden="1">{#N/A,#N/A,FALSE,"RELATÓRIO";#N/A,#N/A,FALSE,"RELATÓRIO"}</definedName>
    <definedName name="py_net_income">#REF!</definedName>
    <definedName name="py_ret_earn_beg">#REF!</definedName>
    <definedName name="py_retained_earnings">#REF!</definedName>
    <definedName name="py_share_equity">#REF!</definedName>
    <definedName name="PYDECAVG_CAD">#REF!</definedName>
    <definedName name="PYDECAVG_EUR">#REF!</definedName>
    <definedName name="PYDECAVG_SGD">#REF!</definedName>
    <definedName name="PYDECAVG_USD">#REF!</definedName>
    <definedName name="PYDECSPOT_CAD">#REF!</definedName>
    <definedName name="PYDECSPOT_EUR">#REF!</definedName>
    <definedName name="PYDECSPOT_SGD">#REF!</definedName>
    <definedName name="PYDECSPOT_USD">#REF!</definedName>
    <definedName name="pye" localSheetId="6">[162]Daten!$D$13</definedName>
    <definedName name="pye">#REF!</definedName>
    <definedName name="PYJUNAVG_CAD">#REF!</definedName>
    <definedName name="PYJUNAVG_EUR">#REF!</definedName>
    <definedName name="PYJUNAVG_SGD">#REF!</definedName>
    <definedName name="PYJUNAVG_USD">#REF!</definedName>
    <definedName name="PYJUNSPOT_CAD">#REF!</definedName>
    <definedName name="PYJUNSPOT_EUR">#REF!</definedName>
    <definedName name="PYJUNSPOT_SGD">#REF!</definedName>
    <definedName name="PYJUNSPOT_USD">#REF!</definedName>
    <definedName name="PYMTHAVG_CAD">#REF!</definedName>
    <definedName name="PYMTHAVG_EUR">#REF!</definedName>
    <definedName name="PYMTHAVG_SGD">#REF!</definedName>
    <definedName name="PYMTHAVG_USD">#REF!</definedName>
    <definedName name="PYMTHSPOT_CAD">#REF!</definedName>
    <definedName name="PYMTHSPOT_EUR">#REF!</definedName>
    <definedName name="PYMTHSPOT_SGD">#REF!</definedName>
    <definedName name="PYMTHSPOT_USD">#REF!</definedName>
    <definedName name="q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q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Q">#REF!</definedName>
    <definedName name="Q1W">#REF!</definedName>
    <definedName name="Qab">#REF!</definedName>
    <definedName name="qact">#REF!</definedName>
    <definedName name="qawqw" localSheetId="6" hidden="1">{"CAP VOL",#N/A,FALSE,"CAPITAL";"CAP VAR",#N/A,FALSE,"CAPITAL";"CAP FIJ",#N/A,FALSE,"CAPITAL";"CAP CONS",#N/A,FALSE,"CAPITAL";"CAP DATA",#N/A,FALSE,"CAPITAL"}</definedName>
    <definedName name="qawqw" localSheetId="5" hidden="1">{"CAP VOL",#N/A,FALSE,"CAPITAL";"CAP VAR",#N/A,FALSE,"CAPITAL";"CAP FIJ",#N/A,FALSE,"CAPITAL";"CAP CONS",#N/A,FALSE,"CAPITAL";"CAP DATA",#N/A,FALSE,"CAPITAL"}</definedName>
    <definedName name="qawqw" localSheetId="2" hidden="1">{"CAP VOL",#N/A,FALSE,"CAPITAL";"CAP VAR",#N/A,FALSE,"CAPITAL";"CAP FIJ",#N/A,FALSE,"CAPITAL";"CAP CONS",#N/A,FALSE,"CAPITAL";"CAP DATA",#N/A,FALSE,"CAPITAL"}</definedName>
    <definedName name="qawqw" hidden="1">{"CAP VOL",#N/A,FALSE,"CAPITAL";"CAP VAR",#N/A,FALSE,"CAPITAL";"CAP FIJ",#N/A,FALSE,"CAPITAL";"CAP CONS",#N/A,FALSE,"CAPITAL";"CAP DATA",#N/A,FALSE,"CAPITAL"}</definedName>
    <definedName name="Qb">#REF!</definedName>
    <definedName name="qbud">#REF!</definedName>
    <definedName name="qegq23q3" localSheetId="6" hidden="1">[37]synthgraph!#REF!</definedName>
    <definedName name="qegq23q3" hidden="1">#REF!</definedName>
    <definedName name="qeqe" localSheetId="4">IF(#REF!,Header_Row+#REF!,Header_Row)</definedName>
    <definedName name="qeqe" localSheetId="8">IF(#REF!,Header_Row+#REF!,Header_Row)</definedName>
    <definedName name="qeqe" localSheetId="3">IF(#REF!,Header_Row+#REF!,Header_Row)</definedName>
    <definedName name="qeqe" localSheetId="2">IF(#REF!,Header_Row+#REF!,Header_Row)</definedName>
    <definedName name="qeqe">IF(#REF!,Header_Row+#REF!,Header_Row)</definedName>
    <definedName name="qery">#REF!</definedName>
    <definedName name="qq" localSheetId="6" hidden="1">{#N/A,#N/A,FALSE,"ROTINA";#N/A,#N/A,FALSE,"ITENS";#N/A,#N/A,FALSE,"ACOMP"}</definedName>
    <definedName name="qq" localSheetId="5" hidden="1">{#N/A,#N/A,FALSE,"ROTINA";#N/A,#N/A,FALSE,"ITENS";#N/A,#N/A,FALSE,"ACOMP"}</definedName>
    <definedName name="qq" localSheetId="2" hidden="1">{#N/A,#N/A,FALSE,"ROTINA";#N/A,#N/A,FALSE,"ITENS";#N/A,#N/A,FALSE,"ACOMP"}</definedName>
    <definedName name="qq" hidden="1">{#N/A,#N/A,FALSE,"ROTINA";#N/A,#N/A,FALSE,"ITENS";#N/A,#N/A,FALSE,"ACOMP"}</definedName>
    <definedName name="qqq" localSheetId="6" hidden="1">{#N/A,#N/A,FALSE,"FIN AÑO"}</definedName>
    <definedName name="qqq" localSheetId="5" hidden="1">{#N/A,#N/A,FALSE,"FIN AÑO"}</definedName>
    <definedName name="qqq">#REF!</definedName>
    <definedName name="qqqq">#REF!</definedName>
    <definedName name="qqqqa" localSheetId="6" hidden="1">{"det (May)",#N/A,FALSE,"June";"sum (MAY YTD)",#N/A,FALSE,"June YTD"}</definedName>
    <definedName name="qqqqa" localSheetId="5" hidden="1">{"det (May)",#N/A,FALSE,"June";"sum (MAY YTD)",#N/A,FALSE,"June YTD"}</definedName>
    <definedName name="qqqqa" localSheetId="2" hidden="1">{"det (May)",#N/A,FALSE,"June";"sum (MAY YTD)",#N/A,FALSE,"June YTD"}</definedName>
    <definedName name="qqqqa" hidden="1">{"det (May)",#N/A,FALSE,"June";"sum (MAY YTD)",#N/A,FALSE,"June YTD"}</definedName>
    <definedName name="qqqqqq" localSheetId="6" hidden="1">{"det (May)",#N/A,FALSE,"June";"sum (MAY YTD)",#N/A,FALSE,"June YTD"}</definedName>
    <definedName name="qqqqqq" localSheetId="5" hidden="1">{"det (May)",#N/A,FALSE,"June";"sum (MAY YTD)",#N/A,FALSE,"June YTD"}</definedName>
    <definedName name="qqqqqq" localSheetId="2" hidden="1">{"det (May)",#N/A,FALSE,"June";"sum (MAY YTD)",#N/A,FALSE,"June YTD"}</definedName>
    <definedName name="qqqqqq" hidden="1">{"det (May)",#N/A,FALSE,"June";"sum (MAY YTD)",#N/A,FALSE,"June YTD"}</definedName>
    <definedName name="qqqqqqqqqqqqq" localSheetId="6" hidden="1">{"det (May)",#N/A,FALSE,"June";"sum (MAY YTD)",#N/A,FALSE,"June YTD"}</definedName>
    <definedName name="qqqqqqqqqqqqq" localSheetId="5" hidden="1">{"det (May)",#N/A,FALSE,"June";"sum (MAY YTD)",#N/A,FALSE,"June YTD"}</definedName>
    <definedName name="qqqqqqqqqqqqq" localSheetId="2" hidden="1">{"det (May)",#N/A,FALSE,"June";"sum (MAY YTD)",#N/A,FALSE,"June YTD"}</definedName>
    <definedName name="qqqqqqqqqqqqq" hidden="1">{"det (May)",#N/A,FALSE,"June";"sum (MAY YTD)",#N/A,FALSE,"June YTD"}</definedName>
    <definedName name="qqs" localSheetId="6" hidden="1">{"det (May)",#N/A,FALSE,"June";"sum (MAY YTD)",#N/A,FALSE,"June YTD"}</definedName>
    <definedName name="qqs" localSheetId="5" hidden="1">{"det (May)",#N/A,FALSE,"June";"sum (MAY YTD)",#N/A,FALSE,"June YTD"}</definedName>
    <definedName name="qqs" localSheetId="2" hidden="1">{"det (May)",#N/A,FALSE,"June";"sum (MAY YTD)",#N/A,FALSE,"June YTD"}</definedName>
    <definedName name="qqs" hidden="1">{"det (May)",#N/A,FALSE,"June";"sum (MAY YTD)",#N/A,FALSE,"June YTD"}</definedName>
    <definedName name="QR">#REF!</definedName>
    <definedName name="Qt">#REF!</definedName>
    <definedName name="qtde">#REF!</definedName>
    <definedName name="QTDVEN">#REF!</definedName>
    <definedName name="QTR_REF" localSheetId="6">[257]Call!$B$1</definedName>
    <definedName name="QTR_REF">#REF!</definedName>
    <definedName name="QUALIDADADEQA">#REF!</definedName>
    <definedName name="QUALIDADE">#REF!</definedName>
    <definedName name="Qualidade_050106" localSheetId="6" hidden="1">{#N/A,#N/A,FALSE,"RELATÓRIO";#N/A,#N/A,FALSE,"RELATÓRIO"}</definedName>
    <definedName name="Qualidade_050106" localSheetId="5" hidden="1">{#N/A,#N/A,FALSE,"RELATÓRIO";#N/A,#N/A,FALSE,"RELATÓRIO"}</definedName>
    <definedName name="Qualidade_050106" localSheetId="2" hidden="1">{#N/A,#N/A,FALSE,"RELATÓRIO";#N/A,#N/A,FALSE,"RELATÓRIO"}</definedName>
    <definedName name="Qualidade_050106" hidden="1">{#N/A,#N/A,FALSE,"RELATÓRIO";#N/A,#N/A,FALSE,"RELATÓRIO"}</definedName>
    <definedName name="quantidade_afetada" localSheetId="6">[90]RDT!$E$11</definedName>
    <definedName name="quantidade_afetada">#REF!</definedName>
    <definedName name="quarter">#REF!</definedName>
    <definedName name="QUEBRACHO" localSheetId="6">[47]Industria!#REF!</definedName>
    <definedName name="QUEBRACHO">#REF!</definedName>
    <definedName name="query" localSheetId="6">[372]qyrMetas_Real!$A$1:$AP$93</definedName>
    <definedName name="query">#REF!</definedName>
    <definedName name="quick">#REF!</definedName>
    <definedName name="QuickRatio">#REF!</definedName>
    <definedName name="Quilmes">#REF!</definedName>
    <definedName name="QuinShare">#REF!</definedName>
    <definedName name="quique">#REF!</definedName>
    <definedName name="qw">#REF!</definedName>
    <definedName name="qwe" localSheetId="6" hidden="1">{#N/A,#N/A,FALSE,"Hoja1";#N/A,#N/A,FALSE,"Hoja2"}</definedName>
    <definedName name="qwe" localSheetId="5" hidden="1">{#N/A,#N/A,FALSE,"Hoja1";#N/A,#N/A,FALSE,"Hoja2"}</definedName>
    <definedName name="qwe" localSheetId="2" hidden="1">{#N/A,#N/A,FALSE,"Hoja1";#N/A,#N/A,FALSE,"Hoja2"}</definedName>
    <definedName name="qwe" hidden="1">{#N/A,#N/A,FALSE,"Hoja1";#N/A,#N/A,FALSE,"Hoja2"}</definedName>
    <definedName name="qwqw" localSheetId="6" hidden="1">{#N/A,#N/A,TRUE,"Pro Forma";#N/A,#N/A,TRUE,"PF_Bal";#N/A,#N/A,TRUE,"PF_INC";#N/A,#N/A,TRUE,"CBE";#N/A,#N/A,TRUE,"SWK"}</definedName>
    <definedName name="qwqw" localSheetId="5" hidden="1">{#N/A,#N/A,TRUE,"Pro Forma";#N/A,#N/A,TRUE,"PF_Bal";#N/A,#N/A,TRUE,"PF_INC";#N/A,#N/A,TRUE,"CBE";#N/A,#N/A,TRUE,"SWK"}</definedName>
    <definedName name="qwqw" localSheetId="2" hidden="1">{#N/A,#N/A,TRUE,"Pro Forma";#N/A,#N/A,TRUE,"PF_Bal";#N/A,#N/A,TRUE,"PF_INC";#N/A,#N/A,TRUE,"CBE";#N/A,#N/A,TRUE,"SWK"}</definedName>
    <definedName name="qwqw" hidden="1">{#N/A,#N/A,TRUE,"Pro Forma";#N/A,#N/A,TRUE,"PF_Bal";#N/A,#N/A,TRUE,"PF_INC";#N/A,#N/A,TRUE,"CBE";#N/A,#N/A,TRUE,"SWK"}</definedName>
    <definedName name="qww" hidden="1">#REF!</definedName>
    <definedName name="QZ_esporta_modello_rolling_x_xls">#REF!</definedName>
    <definedName name="QZ_esporta_Rolling_x">#REF!</definedName>
    <definedName name="R_">#REF!</definedName>
    <definedName name="R_O_T_A">#REF!</definedName>
    <definedName name="r_printfunction">#REF!</definedName>
    <definedName name="Radius" localSheetId="6">[201]Gauge!$B$2</definedName>
    <definedName name="Radius">#REF!</definedName>
    <definedName name="RadiusA">#REF!</definedName>
    <definedName name="RadiusB">#REF!</definedName>
    <definedName name="range" localSheetId="6">[78]!range1,[78]!range2</definedName>
    <definedName name="range">#REF!,#REF!</definedName>
    <definedName name="range1" localSheetId="6">[373]Components!$A$1:$Z$50</definedName>
    <definedName name="range1">#REF!</definedName>
    <definedName name="RANGE1_ATT1">#REF!</definedName>
    <definedName name="RANGE1_CAPEX">#REF!</definedName>
    <definedName name="RANGE1_F01">#REF!</definedName>
    <definedName name="RANGE1_F05">#REF!</definedName>
    <definedName name="RANGE1_F06">#REF!</definedName>
    <definedName name="RANGE1_F07">#REF!</definedName>
    <definedName name="RANGE1_F08">#REF!</definedName>
    <definedName name="RANGE1_F1">#REF!</definedName>
    <definedName name="RANGE1_F5">#REF!</definedName>
    <definedName name="RANGE1_F7">#REF!</definedName>
    <definedName name="RANGE1_INDEX">#REF!</definedName>
    <definedName name="RANGE1_INSTRUCTIONS">#REF!</definedName>
    <definedName name="RANGE1_INTERCOY">#REF!</definedName>
    <definedName name="RANGE1_TAX">#REF!</definedName>
    <definedName name="RANGE1_VAL">#REF!</definedName>
    <definedName name="RANGE1_WCAP">#REF!</definedName>
    <definedName name="range10">#N/A</definedName>
    <definedName name="range2" localSheetId="6">[373]Consolidated!$A$1:$M$100</definedName>
    <definedName name="range2">#REF!</definedName>
    <definedName name="RANGE2_ATT1">#REF!</definedName>
    <definedName name="RANGE2_CAPEX">#REF!</definedName>
    <definedName name="RANGE2_F01">#REF!</definedName>
    <definedName name="RANGE2_F06">#REF!</definedName>
    <definedName name="RANGE2_F07">#REF!</definedName>
    <definedName name="RANGE2_f08">#REF!</definedName>
    <definedName name="RANGE2_F1">#REF!</definedName>
    <definedName name="RANGE2_F5">#REF!</definedName>
    <definedName name="RANGE2_F7">#REF!</definedName>
    <definedName name="RANGE2_INTERCOY">#REF!</definedName>
    <definedName name="RANGE2_VAL">#REF!</definedName>
    <definedName name="RANGE2_WCAP">#REF!</definedName>
    <definedName name="Rangey" localSheetId="6">[374]Market_Share_D!$A$1:$D$17</definedName>
    <definedName name="Rangey">#REF!</definedName>
    <definedName name="Rango_LPT">#REF!</definedName>
    <definedName name="RANGO_TOTAL_TRANSF" localSheetId="6">[375]RESUMEN!$A$1:$IV$65536</definedName>
    <definedName name="RANGO_TOTAL_TRANSF">#REF!</definedName>
    <definedName name="rangodatosdatos" localSheetId="6">[376]DATOS!$E$10:$FK$61</definedName>
    <definedName name="rangodatosdatos">#REF!</definedName>
    <definedName name="RANKS">#REF!</definedName>
    <definedName name="RANKS2">#REF!</definedName>
    <definedName name="RANSWAP">#REF!</definedName>
    <definedName name="rate">#REF!</definedName>
    <definedName name="Rating">#REF!</definedName>
    <definedName name="RAW">#REF!</definedName>
    <definedName name="RAWMAT01">#REF!</definedName>
    <definedName name="RAWMATLE">#REF!</definedName>
    <definedName name="Razao44">#REF!</definedName>
    <definedName name="RAZAO4445">#REF!</definedName>
    <definedName name="Razao45">#REF!</definedName>
    <definedName name="RAZONES">#REF!</definedName>
    <definedName name="raztap">#REF!</definedName>
    <definedName name="rChave">#REF!</definedName>
    <definedName name="RD">#REF!</definedName>
    <definedName name="rddf" localSheetId="6" hidden="1">{"det (May)",#N/A,FALSE,"June";"sum (MAY YTD)",#N/A,FALSE,"June YTD"}</definedName>
    <definedName name="rddf" localSheetId="5" hidden="1">{"det (May)",#N/A,FALSE,"June";"sum (MAY YTD)",#N/A,FALSE,"June YTD"}</definedName>
    <definedName name="rddf" localSheetId="2" hidden="1">{"det (May)",#N/A,FALSE,"June";"sum (MAY YTD)",#N/A,FALSE,"June YTD"}</definedName>
    <definedName name="rddf" hidden="1">{"det (May)",#N/A,FALSE,"June";"sum (MAY YTD)",#N/A,FALSE,"June YTD"}</definedName>
    <definedName name="rdedf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dedfr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dedf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ded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dfger">#REF!</definedName>
    <definedName name="RDMargin">#REF!</definedName>
    <definedName name="rdo">#REF!</definedName>
    <definedName name="RDOS">#REF!</definedName>
    <definedName name="RDOS1">#REF!</definedName>
    <definedName name="Reais44">#REF!</definedName>
    <definedName name="Reais44e45">#REF!</definedName>
    <definedName name="Reais45">#REF!</definedName>
    <definedName name="Reaj01">#REF!</definedName>
    <definedName name="real" localSheetId="6">[66]Constantes!$A$18</definedName>
    <definedName name="real" localSheetId="5">[66]Constantes!$A$18</definedName>
    <definedName name="REAL">#REF!</definedName>
    <definedName name="Real.Lg.Prazo">#REF!</definedName>
    <definedName name="Real_Mlocal">#REF!</definedName>
    <definedName name="REAL_RATE">#REF!</definedName>
    <definedName name="real97">#REF!</definedName>
    <definedName name="real97_R">#REF!</definedName>
    <definedName name="Reason" localSheetId="6">[99]Tables!$E$2:$E$9</definedName>
    <definedName name="Reason">#REF!</definedName>
    <definedName name="rec">#REF!</definedName>
    <definedName name="RECAP_SITE">#REF!</definedName>
    <definedName name="Receivables" localSheetId="6">'[57]Input Sheet'!$C$56:$Z$56</definedName>
    <definedName name="Receivables">#REF!</definedName>
    <definedName name="RECENTEROS" localSheetId="6">[148]Cover!#REF!</definedName>
    <definedName name="RECENTEROS">#REF!</definedName>
    <definedName name="Recife" localSheetId="6">[7]POA!#REF!</definedName>
    <definedName name="Recife">#REF!</definedName>
    <definedName name="Recife1" localSheetId="6">[7]POA!#REF!</definedName>
    <definedName name="Recife1">#REF!</definedName>
    <definedName name="RecifeAcumulado" localSheetId="6">[7]POA!#REF!</definedName>
    <definedName name="RecifeAcumulado">#REF!</definedName>
    <definedName name="RecifeAcumulado1" localSheetId="6">[7]POA!#REF!</definedName>
    <definedName name="RecifeAcumulado1">#REF!</definedName>
    <definedName name="RECMILES" localSheetId="6">[148]Cover!#REF!</definedName>
    <definedName name="RECMILES">#REF!</definedName>
    <definedName name="RECODISP">#REF!</definedName>
    <definedName name="RECOHDGBAL">#REF!</definedName>
    <definedName name="RECOHDGBALPASS">#REF!</definedName>
    <definedName name="RECOHDGRECAT1">#REF!</definedName>
    <definedName name="RECOHDGRECAT2">#REF!</definedName>
    <definedName name="RECOHDGRECPAS1">#REF!</definedName>
    <definedName name="RECOHDGRECPAS2">#REF!</definedName>
    <definedName name="RECOHDGYATCDI">#REF!</definedName>
    <definedName name="RECOHDGYATUS">#REF!</definedName>
    <definedName name="RECOHDGYPASCDI">#REF!</definedName>
    <definedName name="RECOHDGYPASUS">#REF!</definedName>
    <definedName name="RECOOP">#REF!</definedName>
    <definedName name="RECOOUT">#REF!</definedName>
    <definedName name="RECOOUTM">#REF!</definedName>
    <definedName name="RECOOUTR">#REF!</definedName>
    <definedName name="RECOOUTRM">#REF!</definedName>
    <definedName name="_xlnm.Recorder" localSheetId="6">[57]Macro1!$A$12:$A$16384</definedName>
    <definedName name="_xlnm.Recorder" localSheetId="5">[57]Macro1!$A$12:$A$16384</definedName>
    <definedName name="_xlnm.Recorder">#REF!</definedName>
    <definedName name="RECOREC">#REF!</definedName>
    <definedName name="RECOSWAT">#REF!</definedName>
    <definedName name="RECOSWPS">#REF!</definedName>
    <definedName name="RECOSWRES">#REF!</definedName>
    <definedName name="RECOVAL">#REF!</definedName>
    <definedName name="REDES" localSheetId="6">[302]BD!$G$3:$G$17</definedName>
    <definedName name="REDES">#REF!</definedName>
    <definedName name="REDESP96">#REF!</definedName>
    <definedName name="redfre" localSheetId="6" hidden="1">{"det (May)",#N/A,FALSE,"June";"sum (MAY YTD)",#N/A,FALSE,"June YTD"}</definedName>
    <definedName name="redfre" localSheetId="5" hidden="1">{"det (May)",#N/A,FALSE,"June";"sum (MAY YTD)",#N/A,FALSE,"June YTD"}</definedName>
    <definedName name="redfre" localSheetId="2" hidden="1">{"det (May)",#N/A,FALSE,"June";"sum (MAY YTD)",#N/A,FALSE,"June YTD"}</definedName>
    <definedName name="redfre" hidden="1">{"det (May)",#N/A,FALSE,"June";"sum (MAY YTD)",#N/A,FALSE,"June YTD"}</definedName>
    <definedName name="reducao" localSheetId="6" hidden="1">{"'171'!$A$1:$Z$50"}</definedName>
    <definedName name="reducao" localSheetId="5" hidden="1">{"'171'!$A$1:$Z$50"}</definedName>
    <definedName name="reducao" localSheetId="2" hidden="1">{"'171'!$A$1:$Z$50"}</definedName>
    <definedName name="reducao" hidden="1">{"'171'!$A$1:$Z$50"}</definedName>
    <definedName name="reeeee" localSheetId="6">{0;0;0;0;1;#N/A;0.354330708661417;0.354330708661417;0.590551181102362;0.590551181102362;2;TRUE;FALSE;FALSE;FALSE;FALSE;#N/A;1;#N/A;1;1;"";""}</definedName>
    <definedName name="reeeee" localSheetId="5">{0;0;0;0;1;#N/A;0.354330708661417;0.354330708661417;0.590551181102362;0.590551181102362;2;TRUE;FALSE;FALSE;FALSE;FALSE;#N/A;1;#N/A;1;1;"";""}</definedName>
    <definedName name="reeeee" localSheetId="2">{0;0;0;0;1;#N/A;0.354330708661417;0.354330708661417;0.590551181102362;0.590551181102362;2;TRUE;FALSE;FALSE;FALSE;FALSE;#N/A;1;#N/A;1;1;"";""}</definedName>
    <definedName name="reeeee">{0;0;0;0;1;#N/A;0.354330708661417;0.354330708661417;0.590551181102362;0.590551181102362;2;TRUE;FALSE;FALSE;FALSE;FALSE;#N/A;1;#N/A;1;1;"";""}</definedName>
    <definedName name="reer" localSheetId="6" hidden="1">{"Cons_Occ_Lar",#N/A,FALSE,"márgenes";"Cen_met",#N/A,FALSE,"márgenes";"Ori_pl",#N/A,FALSE,"márgenes"}</definedName>
    <definedName name="reer" localSheetId="5" hidden="1">{"Cons_Occ_Lar",#N/A,FALSE,"márgenes";"Cen_met",#N/A,FALSE,"márgenes";"Ori_pl",#N/A,FALSE,"márgenes"}</definedName>
    <definedName name="reer" localSheetId="2" hidden="1">{"Cons_Occ_Lar",#N/A,FALSE,"márgenes";"Cen_met",#N/A,FALSE,"márgenes";"Ori_pl",#N/A,FALSE,"márgenes"}</definedName>
    <definedName name="reer" hidden="1">{"Cons_Occ_Lar",#N/A,FALSE,"márgenes";"Cen_met",#N/A,FALSE,"márgenes";"Ori_pl",#N/A,FALSE,"márgenes"}</definedName>
    <definedName name="refcsd">#REF!</definedName>
    <definedName name="Refdiário" localSheetId="6">[377]!Refdiário</definedName>
    <definedName name="Refdiário">#REF!</definedName>
    <definedName name="ReferenceM" localSheetId="6">'[339]Supporting Data'!$V$2:$V$233</definedName>
    <definedName name="ReferenceM">#REF!</definedName>
    <definedName name="reffaf" localSheetId="6" hidden="1">{"det (May)",#N/A,FALSE,"June";"sum (MAY YTD)",#N/A,FALSE,"June YTD"}</definedName>
    <definedName name="reffaf" localSheetId="5" hidden="1">{"det (May)",#N/A,FALSE,"June";"sum (MAY YTD)",#N/A,FALSE,"June YTD"}</definedName>
    <definedName name="reffaf" localSheetId="2" hidden="1">{"det (May)",#N/A,FALSE,"June";"sum (MAY YTD)",#N/A,FALSE,"June YTD"}</definedName>
    <definedName name="reffaf" hidden="1">{"det (May)",#N/A,FALSE,"June";"sum (MAY YTD)",#N/A,FALSE,"June YTD"}</definedName>
    <definedName name="Refhs">#REF!</definedName>
    <definedName name="refresh">#REF!</definedName>
    <definedName name="REFRIG" localSheetId="6">'[20]REALxMETA - REFRI'!$H$7:$K$19</definedName>
    <definedName name="REFRIG" localSheetId="5">'[20]REALxMETA - REFRI'!$H$7:$K$19</definedName>
    <definedName name="REFRIG">#REF!</definedName>
    <definedName name="reg_9798">#REF!</definedName>
    <definedName name="reg_979899">#REF!</definedName>
    <definedName name="reg_comp" localSheetId="6">[378]Slides!#REF!</definedName>
    <definedName name="reg_comp">#REF!</definedName>
    <definedName name="reg_ro_usd" localSheetId="6">[378]Slides!#REF!</definedName>
    <definedName name="reg_ro_usd">#REF!</definedName>
    <definedName name="regio">#REF!</definedName>
    <definedName name="region" localSheetId="6">[176]Front!$F$18</definedName>
    <definedName name="region" localSheetId="5">[176]Front!$F$18</definedName>
    <definedName name="region">#REF!</definedName>
    <definedName name="Región">#REF!</definedName>
    <definedName name="Region1">#REF!</definedName>
    <definedName name="regional">#REF!</definedName>
    <definedName name="regme_mb">#REF!</definedName>
    <definedName name="regme_t">#REF!</definedName>
    <definedName name="RegNYBOT" localSheetId="6">[70]RegNYBOT!$A$1:$M$469</definedName>
    <definedName name="RegNYBOT">#REF!</definedName>
    <definedName name="regqsxgc" localSheetId="6" hidden="1">{"det (May)",#N/A,FALSE,"June";"sum (MAY YTD)",#N/A,FALSE,"June YTD"}</definedName>
    <definedName name="regqsxgc" localSheetId="5" hidden="1">{"det (May)",#N/A,FALSE,"June";"sum (MAY YTD)",#N/A,FALSE,"June YTD"}</definedName>
    <definedName name="regqsxgc" localSheetId="2" hidden="1">{"det (May)",#N/A,FALSE,"June";"sum (MAY YTD)",#N/A,FALSE,"June YTD"}</definedName>
    <definedName name="regqsxgc" hidden="1">{"det (May)",#N/A,FALSE,"June";"sum (MAY YTD)",#N/A,FALSE,"June YTD"}</definedName>
    <definedName name="Regras" localSheetId="6">[379]Plan1!$B$1:$B$3</definedName>
    <definedName name="Regras">#REF!</definedName>
    <definedName name="regrgf" localSheetId="6" hidden="1">{"det (May)",#N/A,FALSE,"June";"sum (MAY YTD)",#N/A,FALSE,"June YTD"}</definedName>
    <definedName name="regrgf" localSheetId="5" hidden="1">{"det (May)",#N/A,FALSE,"June";"sum (MAY YTD)",#N/A,FALSE,"June YTD"}</definedName>
    <definedName name="regrgf" localSheetId="2" hidden="1">{"det (May)",#N/A,FALSE,"June";"sum (MAY YTD)",#N/A,FALSE,"June YTD"}</definedName>
    <definedName name="regrgf" hidden="1">{"det (May)",#N/A,FALSE,"June";"sum (MAY YTD)",#N/A,FALSE,"June YTD"}</definedName>
    <definedName name="rehyh" localSheetId="6" hidden="1">{"det (May)",#N/A,FALSE,"June";"sum (MAY YTD)",#N/A,FALSE,"June YTD"}</definedName>
    <definedName name="rehyh" localSheetId="5" hidden="1">{"det (May)",#N/A,FALSE,"June";"sum (MAY YTD)",#N/A,FALSE,"June YTD"}</definedName>
    <definedName name="rehyh" localSheetId="2" hidden="1">{"det (May)",#N/A,FALSE,"June";"sum (MAY YTD)",#N/A,FALSE,"June YTD"}</definedName>
    <definedName name="rehyh" hidden="1">{"det (May)",#N/A,FALSE,"June";"sum (MAY YTD)",#N/A,FALSE,"June YTD"}</definedName>
    <definedName name="REK_TABEL">#REF!</definedName>
    <definedName name="Relação">#REF!</definedName>
    <definedName name="Relat" hidden="1">#REF!</definedName>
    <definedName name="remaining">#REF!</definedName>
    <definedName name="Remanejado" localSheetId="6">[380]Compromissado!#REF!</definedName>
    <definedName name="Remanejado">#REF!</definedName>
    <definedName name="RemMoFcstVol" comment="Volume range_remaining">#REF!</definedName>
    <definedName name="RemMoOpVol" comment="Volume range_remaining">#REF!</definedName>
    <definedName name="RemMoPYVol" comment="Volume range_remaining">#REF!</definedName>
    <definedName name="REN_AUD_CO">#REF!</definedName>
    <definedName name="REN_AUD_DO">#REF!</definedName>
    <definedName name="REN_LC_CO">#REF!</definedName>
    <definedName name="REN_LC_DO">#REF!</definedName>
    <definedName name="Rency">#REF!</definedName>
    <definedName name="Rent">#REF!</definedName>
    <definedName name="RentWithoutCAGR">#REF!</definedName>
    <definedName name="REPAYMENT" localSheetId="6">[244]SAD!$B$2:$G$28</definedName>
    <definedName name="REPAYMENT">#REF!</definedName>
    <definedName name="REPLCOST">#REF!</definedName>
    <definedName name="REPLCOSTBS">#REF!</definedName>
    <definedName name="REPO">#REF!</definedName>
    <definedName name="REPORT">#REF!</definedName>
    <definedName name="report_date">#REF!</definedName>
    <definedName name="Report_Home">#REF!</definedName>
    <definedName name="Report_Period">#REF!</definedName>
    <definedName name="report_type" localSheetId="6">[22]Orientation!$C$24</definedName>
    <definedName name="report_type">#REF!</definedName>
    <definedName name="Report_Version_3">"A1"</definedName>
    <definedName name="Report_Version_4">"A1"</definedName>
    <definedName name="ReportedEPS">#REF!</definedName>
    <definedName name="ReportedEPSLTM">#REF!</definedName>
    <definedName name="ReportedNI">#REF!</definedName>
    <definedName name="ReportedNIWithoutCAGR">#REF!</definedName>
    <definedName name="ReportedPELTM">#REF!</definedName>
    <definedName name="ReportEPS">#REF!</definedName>
    <definedName name="ReportEPSLTM">#REF!</definedName>
    <definedName name="ReportNetInc">#REF!</definedName>
    <definedName name="ReportPELTM">#REF!</definedName>
    <definedName name="ReportRange">#REF!</definedName>
    <definedName name="ReportVersion" localSheetId="6">[22]Settings!$D$5</definedName>
    <definedName name="ReportVersion">#REF!</definedName>
    <definedName name="RepPas_Com">#REF!</definedName>
    <definedName name="RepRes_Com">#REF!</definedName>
    <definedName name="REPRODREDOLAR">#REF!</definedName>
    <definedName name="REPRODREREAIS">#REF!</definedName>
    <definedName name="REPROFCDOLAR">#REF!</definedName>
    <definedName name="REPROFCREAIS">#REF!</definedName>
    <definedName name="RepurchShares">#REF!</definedName>
    <definedName name="RepurchSharesEx">#REF!</definedName>
    <definedName name="RepurchSharesOut">#REF!</definedName>
    <definedName name="rerd" localSheetId="6" hidden="1">{"det (May)",#N/A,FALSE,"June";"sum (MAY YTD)",#N/A,FALSE,"June YTD"}</definedName>
    <definedName name="rerd" localSheetId="5" hidden="1">{"det (May)",#N/A,FALSE,"June";"sum (MAY YTD)",#N/A,FALSE,"June YTD"}</definedName>
    <definedName name="rerd" localSheetId="2" hidden="1">{"det (May)",#N/A,FALSE,"June";"sum (MAY YTD)",#N/A,FALSE,"June YTD"}</definedName>
    <definedName name="rerd" hidden="1">{"det (May)",#N/A,FALSE,"June";"sum (MAY YTD)",#N/A,FALSE,"June YTD"}</definedName>
    <definedName name="rere" localSheetId="6" hidden="1">{"det (May)",#N/A,FALSE,"June";"sum (MAY YTD)",#N/A,FALSE,"June YTD"}</definedName>
    <definedName name="rere" localSheetId="5" hidden="1">{"det (May)",#N/A,FALSE,"June";"sum (MAY YTD)",#N/A,FALSE,"June YTD"}</definedName>
    <definedName name="rere" localSheetId="2" hidden="1">{"det (May)",#N/A,FALSE,"June";"sum (MAY YTD)",#N/A,FALSE,"June YTD"}</definedName>
    <definedName name="rere" hidden="1">{"det (May)",#N/A,FALSE,"June";"sum (MAY YTD)",#N/A,FALSE,"June YTD"}</definedName>
    <definedName name="rerere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rere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rere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rer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S">#REF!</definedName>
    <definedName name="ResearchDevelop">#REF!</definedName>
    <definedName name="ResearchSource">#REF!</definedName>
    <definedName name="ResinInventory">#REF!</definedName>
    <definedName name="Responsável">#REF!</definedName>
    <definedName name="Responsável1">#REF!</definedName>
    <definedName name="RestrMultiplesCurrency">#REF!</definedName>
    <definedName name="resuartigas01" localSheetId="6">[381]Conuber!$A$80:$IV$80</definedName>
    <definedName name="resuartigas01">#REF!</definedName>
    <definedName name="resuartigas02" localSheetId="6">[381]Conuber!$A$154:$IV$154</definedName>
    <definedName name="resuartigas02">#REF!</definedName>
    <definedName name="resuartigas03" localSheetId="6">[381]Conuber!$A$228:$IV$228</definedName>
    <definedName name="resuartigas03">#REF!</definedName>
    <definedName name="resuartigas04" localSheetId="6">[381]Conuber!$A$302:$IV$302</definedName>
    <definedName name="resuartigas04">#REF!</definedName>
    <definedName name="resuartigas05" localSheetId="6">[381]Conuber!$A$376:$IV$376</definedName>
    <definedName name="resuartigas05">#REF!</definedName>
    <definedName name="resuartigas06" localSheetId="6">[381]Conuber!$A$450:$IV$450</definedName>
    <definedName name="resuartigas06">#REF!</definedName>
    <definedName name="resuartigas07" localSheetId="6">[381]Conuber!$A$524:$IV$524</definedName>
    <definedName name="resuartigas07">#REF!</definedName>
    <definedName name="resuartigas08" localSheetId="6">[381]Conuber!$A$598:$IV$598</definedName>
    <definedName name="resuartigas08">#REF!</definedName>
    <definedName name="resuartigas09" localSheetId="6">[381]Conuber!$A$672:$IV$672</definedName>
    <definedName name="resuartigas09">#REF!</definedName>
    <definedName name="resuartigas10" localSheetId="6">[381]Conuber!$A$746:$IV$746</definedName>
    <definedName name="resuartigas10">#REF!</definedName>
    <definedName name="resuartigas11" localSheetId="6">[381]Conuber!$A$820:$IV$820</definedName>
    <definedName name="resuartigas11">#REF!</definedName>
    <definedName name="resuartigas12" localSheetId="6">[381]Conuber!$A$894:$IV$894</definedName>
    <definedName name="resuartigas12">#REF!</definedName>
    <definedName name="resucalol01" localSheetId="6">[381]QUEBRACHO!$A$80:$IV$80</definedName>
    <definedName name="resucalol01">#REF!</definedName>
    <definedName name="resucalol02" localSheetId="6">[381]QUEBRACHO!$A$154:$IV$154</definedName>
    <definedName name="resucalol02">#REF!</definedName>
    <definedName name="resucalol03" localSheetId="6">[381]QUEBRACHO!$A$228:$IV$228</definedName>
    <definedName name="resucalol03">#REF!</definedName>
    <definedName name="resucalol04" localSheetId="6">[381]QUEBRACHO!$A$302:$IV$302</definedName>
    <definedName name="resucalol04">#REF!</definedName>
    <definedName name="resucalol05" localSheetId="6">[381]QUEBRACHO!$A$376:$IV$376</definedName>
    <definedName name="resucalol05">#REF!</definedName>
    <definedName name="resucalol09" localSheetId="6">[381]QUEBRACHO!$A$415:$IV$415</definedName>
    <definedName name="resucalol09">#REF!</definedName>
    <definedName name="RESULT" localSheetId="6">[244]Result!$B$3:$G$22</definedName>
    <definedName name="RESULT">#REF!</definedName>
    <definedName name="resultado" localSheetId="6">[382]ctmg!#REF!</definedName>
    <definedName name="resultado" localSheetId="5">[382]ctmg!#REF!</definedName>
    <definedName name="RESULTADO">#REF!</definedName>
    <definedName name="RESULTADOS" localSheetId="6">[49]Vieja!$R$112:$AF$180</definedName>
    <definedName name="RESULTADOS">#REF!</definedName>
    <definedName name="Resultados_2004">#REF!</definedName>
    <definedName name="RESULTMEDIA">#REF!</definedName>
    <definedName name="RESULTS_DATA">OFFSET(#REF!,,,COUNTA(#REF!),)</definedName>
    <definedName name="RESUM1" localSheetId="6">[383]resumo!$A$1:$K$24</definedName>
    <definedName name="RESUM1">#REF!</definedName>
    <definedName name="RESUM2" localSheetId="6">'[383]resumo-ing'!$A$1:$K$24</definedName>
    <definedName name="RESUM2">#REF!</definedName>
    <definedName name="resumen" localSheetId="6">[384]Capacidad!#REF!</definedName>
    <definedName name="resumen">#REF!</definedName>
    <definedName name="RESUMO" localSheetId="6">#REF!</definedName>
    <definedName name="RESUMO" localSheetId="5">#REF!</definedName>
    <definedName name="Resumo" localSheetId="2" hidden="1">{#N/A,#N/A,FALSE,"Análise";#N/A,#N/A,FALSE,"Análise"}</definedName>
    <definedName name="Resumo" hidden="1">{#N/A,#N/A,FALSE,"Análise";#N/A,#N/A,FALSE,"Análise"}</definedName>
    <definedName name="RESUMO_CON">#REF!</definedName>
    <definedName name="RESUMO_LAN">#REF!</definedName>
    <definedName name="RESUMO2">#REF!</definedName>
    <definedName name="resuombues01">#REF!</definedName>
    <definedName name="resuombues02">#REF!</definedName>
    <definedName name="resuombues03">#REF!</definedName>
    <definedName name="resuombues04">#REF!</definedName>
    <definedName name="resuombues05">#REF!</definedName>
    <definedName name="resuombues07">#REF!</definedName>
    <definedName name="resuombues08">#REF!</definedName>
    <definedName name="resuombues09">#REF!</definedName>
    <definedName name="resuombues10">#REF!</definedName>
    <definedName name="resuombues11">#REF!</definedName>
    <definedName name="resuombues12">#REF!</definedName>
    <definedName name="resuombues13">#REF!</definedName>
    <definedName name="resuombues14">#REF!</definedName>
    <definedName name="RESUOMBUES701">#REF!</definedName>
    <definedName name="resuombues702">#REF!</definedName>
    <definedName name="RESUOMBUES703">#REF!</definedName>
    <definedName name="RESUQUEBRACHO01" localSheetId="6">[381]QUEBRACHO!$A$454:$IV$454</definedName>
    <definedName name="RESUQUEBRACHO01">#REF!</definedName>
    <definedName name="RESUQUEBRACHO03" localSheetId="6">[381]QUEBRACHO!$A$571:$IV$571</definedName>
    <definedName name="RESUQUEBRACHO03">#REF!</definedName>
    <definedName name="RESUQUEBRACHO05" localSheetId="6">[381]QUEBRACHO!$A$610:$IV$610</definedName>
    <definedName name="RESUQUEBRACHO05">#REF!</definedName>
    <definedName name="RESUQUEBRACHO06" localSheetId="6">[381]QUEBRACHO!$A$649:$IV$649</definedName>
    <definedName name="RESUQUEBRACHO06">#REF!</definedName>
    <definedName name="RESUQUEBRACHO07" localSheetId="6">[381]QUEBRACHO!$A$493:$IV$493</definedName>
    <definedName name="RESUQUEBRACHO07">#REF!</definedName>
    <definedName name="RESUQUEBRACHO08" localSheetId="6">[381]QUEBRACHO!$A$532:$IV$532</definedName>
    <definedName name="RESUQUEBRACHO08">#REF!</definedName>
    <definedName name="RESUQUEBRACHO10" localSheetId="6">[381]QUEBRACHO!$A$80:$IV$80</definedName>
    <definedName name="RESUQUEBRACHO10">#REF!</definedName>
    <definedName name="ret">#REF!</definedName>
    <definedName name="RET_AFAV">#REF!</definedName>
    <definedName name="retirarotulo_in">#REF!</definedName>
    <definedName name="retirarotulo3_in">#REF!</definedName>
    <definedName name="RETORNAVEL">#REF!</definedName>
    <definedName name="RETR_CONSO">#REF!</definedName>
    <definedName name="retreive">#REF!</definedName>
    <definedName name="retrieve">#REF!</definedName>
    <definedName name="Retrieve_OBZ" localSheetId="6">'[93]Base OBZ'!$A$1:$AA$845</definedName>
    <definedName name="Retrieve_OBZ">#REF!</definedName>
    <definedName name="REV" localSheetId="6">[122]Critérios!$I$31,[122]Critérios!$I$2,[122]Critérios!$I$4,[122]Critérios!$I$6,[122]Critérios!$I$8,[122]Critérios!$I$10,[122]Critérios!$I$12,[122]Critérios!$I$14,[122]Critérios!$I$16,[122]Critérios!$I$18,[122]Critérios!$I$20,[122]Critérios!$I$22,[122]Critérios!$I$24,[122]Critérios!$I$26,[122]Critérios!$I$28</definedName>
    <definedName name="REV">#REF!,#REF!,#REF!,#REF!,#REF!,#REF!,#REF!,#REF!,#REF!,#REF!,#REF!,#REF!,#REF!,#REF!,#REF!</definedName>
    <definedName name="revenda" localSheetId="6">'[20]Unidades SAC-REVENDA'!$A$3:$A$4</definedName>
    <definedName name="revenda">#REF!</definedName>
    <definedName name="REVENDA_DE_PRODUTOS_FABRICADOS_POR_COLIGADA">#REF!</definedName>
    <definedName name="Revenda2" localSheetId="6">[235]Parametros!$B$2</definedName>
    <definedName name="Revenda2">#REF!</definedName>
    <definedName name="Revendas" localSheetId="6">[235]Parametros!$F$1:$K$65536</definedName>
    <definedName name="Revendas">#REF!</definedName>
    <definedName name="Revenue" localSheetId="6">'[385]Net Revenue'!$B$6:$L$16</definedName>
    <definedName name="Revenue">#REF!</definedName>
    <definedName name="RevenueCAGR">#REF!</definedName>
    <definedName name="RevenueGrowth">#REF!</definedName>
    <definedName name="Revenues">#REF!</definedName>
    <definedName name="RevenuesWithoutCAGR">#REF!</definedName>
    <definedName name="REVISÃO">#REF!</definedName>
    <definedName name="revolver">#REF!</definedName>
    <definedName name="Revolver_Interest">#REF!</definedName>
    <definedName name="RevSens">#REF!</definedName>
    <definedName name="rewrwe" localSheetId="6" hidden="1">{"CAP VOL",#N/A,FALSE,"CAPITAL";"CAP VAR",#N/A,FALSE,"CAPITAL";"CAP FIJ",#N/A,FALSE,"CAPITAL";"CAP CONS",#N/A,FALSE,"CAPITAL";"CAP DATA",#N/A,FALSE,"CAPITAL"}</definedName>
    <definedName name="rewrwe" localSheetId="5" hidden="1">{"CAP VOL",#N/A,FALSE,"CAPITAL";"CAP VAR",#N/A,FALSE,"CAPITAL";"CAP FIJ",#N/A,FALSE,"CAPITAL";"CAP CONS",#N/A,FALSE,"CAPITAL";"CAP DATA",#N/A,FALSE,"CAPITAL"}</definedName>
    <definedName name="rewrwe" localSheetId="2" hidden="1">{"CAP VOL",#N/A,FALSE,"CAPITAL";"CAP VAR",#N/A,FALSE,"CAPITAL";"CAP FIJ",#N/A,FALSE,"CAPITAL";"CAP CONS",#N/A,FALSE,"CAPITAL";"CAP DATA",#N/A,FALSE,"CAPITAL"}</definedName>
    <definedName name="rewrwe" hidden="1">{"CAP VOL",#N/A,FALSE,"CAPITAL";"CAP VAR",#N/A,FALSE,"CAPITAL";"CAP FIJ",#N/A,FALSE,"CAPITAL";"CAP CONS",#N/A,FALSE,"CAPITAL";"CAP DATA",#N/A,FALSE,"CAPITAL"}</definedName>
    <definedName name="rewwrwr" localSheetId="6" hidden="1">{#N/A,"Carabeer",FALSE,"Dscto.";#N/A,"Disbracentro",FALSE,"Dscto.";#N/A,"Río Beer",FALSE,"Dscto.";#N/A,"Andes",FALSE,"Dscto."}</definedName>
    <definedName name="rewwrwr" localSheetId="5" hidden="1">{#N/A,"Carabeer",FALSE,"Dscto.";#N/A,"Disbracentro",FALSE,"Dscto.";#N/A,"Río Beer",FALSE,"Dscto.";#N/A,"Andes",FALSE,"Dscto."}</definedName>
    <definedName name="rewwrwr" localSheetId="2" hidden="1">{#N/A,"Carabeer",FALSE,"Dscto.";#N/A,"Disbracentro",FALSE,"Dscto.";#N/A,"Río Beer",FALSE,"Dscto.";#N/A,"Andes",FALSE,"Dscto."}</definedName>
    <definedName name="rewwrwr" hidden="1">{#N/A,"Carabeer",FALSE,"Dscto.";#N/A,"Disbracentro",FALSE,"Dscto.";#N/A,"Río Beer",FALSE,"Dscto.";#N/A,"Andes",FALSE,"Dscto."}</definedName>
    <definedName name="rf" localSheetId="6">IF([78]!BefAft=1,"","[1] The Pre-Tax Cost of Capital = After-Tax Cost of Capital/(1-Tax Rate)")</definedName>
    <definedName name="rf">IF(#REF!=1,"","[1] The Pre-Tax Cost of Capital = After-Tax Cost of Capital/(1-Tax Rate)")</definedName>
    <definedName name="RFAct">#REF!</definedName>
    <definedName name="RFActual">#REF!</definedName>
    <definedName name="RFAnt">#REF!</definedName>
    <definedName name="RFAntes">#REF!</definedName>
    <definedName name="rffddd" localSheetId="6" hidden="1">{"det (May)",#N/A,FALSE,"June";"sum (MAY YTD)",#N/A,FALSE,"June YTD"}</definedName>
    <definedName name="rffddd" localSheetId="5" hidden="1">{"det (May)",#N/A,FALSE,"June";"sum (MAY YTD)",#N/A,FALSE,"June YTD"}</definedName>
    <definedName name="rffddd" localSheetId="2" hidden="1">{"det (May)",#N/A,FALSE,"June";"sum (MAY YTD)",#N/A,FALSE,"June YTD"}</definedName>
    <definedName name="rffddd" hidden="1">{"det (May)",#N/A,FALSE,"June";"sum (MAY YTD)",#N/A,FALSE,"June YTD"}</definedName>
    <definedName name="rfiuogft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errf" localSheetId="6" hidden="1">{"det (May)",#N/A,FALSE,"June";"sum (MAY YTD)",#N/A,FALSE,"June YTD"}</definedName>
    <definedName name="rfrerrf" localSheetId="5" hidden="1">{"det (May)",#N/A,FALSE,"June";"sum (MAY YTD)",#N/A,FALSE,"June YTD"}</definedName>
    <definedName name="rfrerrf" localSheetId="2" hidden="1">{"det (May)",#N/A,FALSE,"June";"sum (MAY YTD)",#N/A,FALSE,"June YTD"}</definedName>
    <definedName name="rfrerrf" hidden="1">{"det (May)",#N/A,FALSE,"June";"sum (MAY YTD)",#N/A,FALSE,"June YTD"}</definedName>
    <definedName name="rfrffz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ffz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ffz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ffz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frfe" localSheetId="6" hidden="1">{"det (May)",#N/A,FALSE,"June";"sum (MAY YTD)",#N/A,FALSE,"June YTD"}</definedName>
    <definedName name="rfrfrfe" localSheetId="5" hidden="1">{"det (May)",#N/A,FALSE,"June";"sum (MAY YTD)",#N/A,FALSE,"June YTD"}</definedName>
    <definedName name="rfrfrfe" localSheetId="2" hidden="1">{"det (May)",#N/A,FALSE,"June";"sum (MAY YTD)",#N/A,FALSE,"June YTD"}</definedName>
    <definedName name="rfrfrfe" hidden="1">{"det (May)",#N/A,FALSE,"June";"sum (MAY YTD)",#N/A,FALSE,"June YTD"}</definedName>
    <definedName name="rfzgg" localSheetId="6" hidden="1">{"det (May)",#N/A,FALSE,"June";"sum (MAY YTD)",#N/A,FALSE,"June YTD"}</definedName>
    <definedName name="rfzgg" localSheetId="5" hidden="1">{"det (May)",#N/A,FALSE,"June";"sum (MAY YTD)",#N/A,FALSE,"June YTD"}</definedName>
    <definedName name="rfzgg" localSheetId="2" hidden="1">{"det (May)",#N/A,FALSE,"June";"sum (MAY YTD)",#N/A,FALSE,"June YTD"}</definedName>
    <definedName name="rfzgg" hidden="1">{"det (May)",#N/A,FALSE,"June";"sum (MAY YTD)",#N/A,FALSE,"June YTD"}</definedName>
    <definedName name="rgbbbbbbbbbbbbbb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bbbbbbbbbbbbbb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bbbbbbbbbbbbbb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bbbbbbbbbbbbbb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bbbbbbbbbbbbbbbbb" localSheetId="6" hidden="1">{"det (May)",#N/A,FALSE,"June";"sum (MAY YTD)",#N/A,FALSE,"June YTD"}</definedName>
    <definedName name="rgbbbbbbbbbbbbbbbbb" localSheetId="5" hidden="1">{"det (May)",#N/A,FALSE,"June";"sum (MAY YTD)",#N/A,FALSE,"June YTD"}</definedName>
    <definedName name="rgbbbbbbbbbbbbbbbbb" localSheetId="2" hidden="1">{"det (May)",#N/A,FALSE,"June";"sum (MAY YTD)",#N/A,FALSE,"June YTD"}</definedName>
    <definedName name="rgbbbbbbbbbbbbbbbbb" hidden="1">{"det (May)",#N/A,FALSE,"June";"sum (MAY YTD)",#N/A,FALSE,"June YTD"}</definedName>
    <definedName name="rgl_2">#REF!</definedName>
    <definedName name="rgl_2a">#REF!</definedName>
    <definedName name="rhe" localSheetId="6" hidden="1">{"det (May)",#N/A,FALSE,"June";"sum (MAY YTD)",#N/A,FALSE,"June YTD"}</definedName>
    <definedName name="rhe" localSheetId="5" hidden="1">{"det (May)",#N/A,FALSE,"June";"sum (MAY YTD)",#N/A,FALSE,"June YTD"}</definedName>
    <definedName name="rhe" localSheetId="2" hidden="1">{"det (May)",#N/A,FALSE,"June";"sum (MAY YTD)",#N/A,FALSE,"June YTD"}</definedName>
    <definedName name="rhe" hidden="1">{"det (May)",#N/A,FALSE,"June";"sum (MAY YTD)",#N/A,FALSE,"June YTD"}</definedName>
    <definedName name="rheox" localSheetId="6">[386]Cover!#REF!</definedName>
    <definedName name="rheox">#REF!</definedName>
    <definedName name="rhhd" localSheetId="6" hidden="1">{"det (May)",#N/A,FALSE,"June";"sum (MAY YTD)",#N/A,FALSE,"June YTD"}</definedName>
    <definedName name="rhhd" localSheetId="5" hidden="1">{"det (May)",#N/A,FALSE,"June";"sum (MAY YTD)",#N/A,FALSE,"June YTD"}</definedName>
    <definedName name="rhhd" localSheetId="2" hidden="1">{"det (May)",#N/A,FALSE,"June";"sum (MAY YTD)",#N/A,FALSE,"June YTD"}</definedName>
    <definedName name="rhhd" hidden="1">{"det (May)",#N/A,FALSE,"June";"sum (MAY YTD)",#N/A,FALSE,"June YTD"}</definedName>
    <definedName name="rhworiuwertuwri">#REF!</definedName>
    <definedName name="RI">#REF!</definedName>
    <definedName name="Ribeirao" localSheetId="6">[7]POA!#REF!</definedName>
    <definedName name="Ribeirao">#REF!</definedName>
    <definedName name="Ribeirao1" localSheetId="6">[7]POA!#REF!</definedName>
    <definedName name="Ribeirao1">#REF!</definedName>
    <definedName name="RibeiraoAcumulado" localSheetId="6">[7]POA!#REF!</definedName>
    <definedName name="RibeiraoAcumulado">#REF!</definedName>
    <definedName name="RibeiraoAcumulado1" localSheetId="6">[7]POA!#REF!</definedName>
    <definedName name="RibeiraoAcumulado1">#REF!</definedName>
    <definedName name="rieifr" localSheetId="6" hidden="1">{"det (May)",#N/A,FALSE,"June";"sum (MAY YTD)",#N/A,FALSE,"June YTD"}</definedName>
    <definedName name="rieifr" localSheetId="5" hidden="1">{"det (May)",#N/A,FALSE,"June";"sum (MAY YTD)",#N/A,FALSE,"June YTD"}</definedName>
    <definedName name="rieifr" localSheetId="2" hidden="1">{"det (May)",#N/A,FALSE,"June";"sum (MAY YTD)",#N/A,FALSE,"June YTD"}</definedName>
    <definedName name="rieifr" hidden="1">{"det (May)",#N/A,FALSE,"June";"sum (MAY YTD)",#N/A,FALSE,"June YTD"}</definedName>
    <definedName name="rieis" localSheetId="6" hidden="1">{"det (May)",#N/A,FALSE,"June";"sum (MAY YTD)",#N/A,FALSE,"June YTD"}</definedName>
    <definedName name="rieis" localSheetId="5" hidden="1">{"det (May)",#N/A,FALSE,"June";"sum (MAY YTD)",#N/A,FALSE,"June YTD"}</definedName>
    <definedName name="rieis" localSheetId="2" hidden="1">{"det (May)",#N/A,FALSE,"June";"sum (MAY YTD)",#N/A,FALSE,"June YTD"}</definedName>
    <definedName name="rieis" hidden="1">{"det (May)",#N/A,FALSE,"June";"sum (MAY YTD)",#N/A,FALSE,"June YTD"}</definedName>
    <definedName name="right_head" localSheetId="6">[373]Transaction!$Q$2</definedName>
    <definedName name="right_head">#REF!</definedName>
    <definedName name="RIO" localSheetId="6">[59]Volumes!$B$26:$CG$26</definedName>
    <definedName name="RIO" localSheetId="5">[59]Volumes!$B$26:$CG$26</definedName>
    <definedName name="rio">#REF!</definedName>
    <definedName name="RioAcumulado" localSheetId="6">[7]POA!#REF!</definedName>
    <definedName name="RioAcumulado">#REF!</definedName>
    <definedName name="RioAcumulado1" localSheetId="6">[7]POA!#REF!</definedName>
    <definedName name="RioAcumulado1">#REF!</definedName>
    <definedName name="Riomanu">#REF!</definedName>
    <definedName name="Risco" localSheetId="6">[387]Plan1!$B$1:$B$3</definedName>
    <definedName name="Risco">#REF!</definedName>
    <definedName name="Riscos" localSheetId="6">[155]Setup!$C$7:$C$10</definedName>
    <definedName name="Riscos">#REF!</definedName>
    <definedName name="RISK" localSheetId="6">'[126]Drop down lists'!$K$3:$K$5</definedName>
    <definedName name="RISK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123456</definedName>
    <definedName name="RiskFreeRate">#REF!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20000</definedName>
    <definedName name="RiskNumSimulations" hidden="1">1</definedName>
    <definedName name="RiskOpportunity">#REF!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_and_YTD">#REF!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iso" localSheetId="6" hidden="1">{"'171'!$A$1:$Z$50"}</definedName>
    <definedName name="riso" localSheetId="5" hidden="1">{"'171'!$A$1:$Z$50"}</definedName>
    <definedName name="riso" localSheetId="2" hidden="1">{"'171'!$A$1:$Z$50"}</definedName>
    <definedName name="riso" hidden="1">{"'171'!$A$1:$Z$50"}</definedName>
    <definedName name="rLiberação">#REF!</definedName>
    <definedName name="rLimpar">#REF!</definedName>
    <definedName name="rm" localSheetId="6">[74]Assumptions!#REF!</definedName>
    <definedName name="rm">#REF!</definedName>
    <definedName name="rmcAccount">"W11030"</definedName>
    <definedName name="rmcApplication">"fact"</definedName>
    <definedName name="rmcCategory">"LASTYR"</definedName>
    <definedName name="rmcFrequency">"YTD"</definedName>
    <definedName name="rmcName">"M3005"</definedName>
    <definedName name="RMCOptions">"*100000000000000"</definedName>
    <definedName name="rmcPeriod">9312</definedName>
    <definedName name="RMDAYS">#REF!</definedName>
    <definedName name="rngBodyText" localSheetId="6">[22]Delivery!$B$15</definedName>
    <definedName name="rngBodyText">#REF!</definedName>
    <definedName name="RngBottomRight" localSheetId="6">[22]Delivery!$B$23</definedName>
    <definedName name="RngBottomRight">#REF!</definedName>
    <definedName name="rngColDelChars" localSheetId="6">[22]Delivery!$B$26</definedName>
    <definedName name="rngColDelChars">#REF!</definedName>
    <definedName name="rngColumnDelete" localSheetId="6">[22]Delivery!$B$26</definedName>
    <definedName name="rngColumnDelete">#REF!</definedName>
    <definedName name="rngDeleteColumns" localSheetId="6">[22]Delivery!$A$29:$A$38</definedName>
    <definedName name="rngDeleteColumns">#REF!</definedName>
    <definedName name="rngDeleteRows" localSheetId="6">[22]Delivery!$B$29:$B$38</definedName>
    <definedName name="rngDeleteRows">#REF!</definedName>
    <definedName name="rngEmail" localSheetId="6">[22]Delivery!$B$9</definedName>
    <definedName name="rngEmail">#REF!</definedName>
    <definedName name="rngFileDir" localSheetId="6">[22]Delivery!$B$6</definedName>
    <definedName name="rngFileDir">#REF!</definedName>
    <definedName name="rngFileFormat" localSheetId="6">[22]Delivery!$B$4</definedName>
    <definedName name="rngFileFormat">#REF!</definedName>
    <definedName name="rngFileName" localSheetId="6">[22]Delivery!$B$5</definedName>
    <definedName name="rngFileName">#REF!</definedName>
    <definedName name="rngPassword" localSheetId="6">[22]Delivery!$B$21</definedName>
    <definedName name="rngPassword">#REF!</definedName>
    <definedName name="rngPasswordProtect" localSheetId="6">[22]Delivery!$B$20</definedName>
    <definedName name="rngPasswordProtect">#REF!</definedName>
    <definedName name="rngPrice">#REF!</definedName>
    <definedName name="rngPrint" localSheetId="6">[22]Delivery!$B$11</definedName>
    <definedName name="rngPrint">#REF!</definedName>
    <definedName name="rngRetainFormulas" localSheetId="6">[22]Delivery!$B$19</definedName>
    <definedName name="rngRetainFormulas">#REF!</definedName>
    <definedName name="rngSaveFile" localSheetId="6">[22]Delivery!$B$10</definedName>
    <definedName name="rngSaveFile">#REF!</definedName>
    <definedName name="rngSubjectLine" localSheetId="6">[22]Delivery!$B$14</definedName>
    <definedName name="rngSubjectLine">#REF!</definedName>
    <definedName name="rngTabName" localSheetId="6">[22]Delivery!$B$18</definedName>
    <definedName name="rngTabName">#REF!</definedName>
    <definedName name="rngTopLeft" localSheetId="6">[22]Delivery!$B$22</definedName>
    <definedName name="rngTopLeft">#REF!</definedName>
    <definedName name="RO">#REF!</definedName>
    <definedName name="ro_set">#REF!</definedName>
    <definedName name="ROA">#REF!</definedName>
    <definedName name="ROAGRO" localSheetId="6">[47]Industria!#REF!</definedName>
    <definedName name="ROAGRO">#REF!</definedName>
    <definedName name="ROE">#REF!</definedName>
    <definedName name="RoganCenter">#REF!</definedName>
    <definedName name="RoganKiev">#REF!</definedName>
    <definedName name="RoganNE">#REF!</definedName>
    <definedName name="RoganSE">#REF!</definedName>
    <definedName name="RoganSouth">#REF!</definedName>
    <definedName name="RoganWest">#REF!</definedName>
    <definedName name="ROLE1">#REF!</definedName>
    <definedName name="ROLE2">#REF!</definedName>
    <definedName name="ROLHA">#REF!</definedName>
    <definedName name="roll_estimate">#REF!</definedName>
    <definedName name="ROTA" localSheetId="6">[388]Plan1!$AE$64:$AS$113</definedName>
    <definedName name="ROTA">#REF!</definedName>
    <definedName name="ROTO">#REF!</definedName>
    <definedName name="rotulo1_in">#REF!</definedName>
    <definedName name="rotulo3_in">#REF!</definedName>
    <definedName name="Route">#REF!</definedName>
    <definedName name="rowgroup" localSheetId="6">[22]Orientation!$C$17</definedName>
    <definedName name="rowgroup">#REF!</definedName>
    <definedName name="rowHide">#REF!</definedName>
    <definedName name="rownumber">#REF!</definedName>
    <definedName name="rowsegment" localSheetId="6">[22]Orientation!$B$17</definedName>
    <definedName name="rowsegment">#REF!</definedName>
    <definedName name="rpptwyw" localSheetId="6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5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T_ST">#REF!</definedName>
    <definedName name="RptEmailAddress" localSheetId="6">[22]Delivery!$D$4:$D$1005</definedName>
    <definedName name="RptEmailAddress">#REF!</definedName>
    <definedName name="rR" localSheetId="5">#REF!</definedName>
    <definedName name="RR">#REF!</definedName>
    <definedName name="rRand">#REF!</definedName>
    <definedName name="Rrency">#REF!</definedName>
    <definedName name="rrewerew" localSheetId="6" hidden="1">{"'Farol'!$A$1:$AC$49"}</definedName>
    <definedName name="rrewerew" localSheetId="5" hidden="1">{"'Farol'!$A$1:$AC$49"}</definedName>
    <definedName name="rrewerew" localSheetId="2" hidden="1">{"'Farol'!$A$1:$AC$49"}</definedName>
    <definedName name="rrewerew" hidden="1">{"'Farol'!$A$1:$AC$49"}</definedName>
    <definedName name="rrr" localSheetId="6">[69]Parameters!$F$9</definedName>
    <definedName name="rrr" localSheetId="5">[69]Parameters!$F$9</definedName>
    <definedName name="rrr">#REF!</definedName>
    <definedName name="rrrrrfrfe" localSheetId="6" hidden="1">{"det (May)",#N/A,FALSE,"June";"sum (MAY YTD)",#N/A,FALSE,"June YTD"}</definedName>
    <definedName name="rrrrrfrfe" localSheetId="5" hidden="1">{"det (May)",#N/A,FALSE,"June";"sum (MAY YTD)",#N/A,FALSE,"June YTD"}</definedName>
    <definedName name="rrrrrfrfe" localSheetId="2" hidden="1">{"det (May)",#N/A,FALSE,"June";"sum (MAY YTD)",#N/A,FALSE,"June YTD"}</definedName>
    <definedName name="rrrrrfrfe" hidden="1">{"det (May)",#N/A,FALSE,"June";"sum (MAY YTD)",#N/A,FALSE,"June YTD"}</definedName>
    <definedName name="rrrrrr" localSheetId="6" hidden="1">{"det (May)",#N/A,FALSE,"June";"sum (MAY YTD)",#N/A,FALSE,"June YTD"}</definedName>
    <definedName name="rrrrrr" localSheetId="5" hidden="1">{"det (May)",#N/A,FALSE,"June";"sum (MAY YTD)",#N/A,FALSE,"June YTD"}</definedName>
    <definedName name="rrrrrr" localSheetId="2" hidden="1">{"det (May)",#N/A,FALSE,"June";"sum (MAY YTD)",#N/A,FALSE,"June YTD"}</definedName>
    <definedName name="rrrrrr" hidden="1">{"det (May)",#N/A,FALSE,"June";"sum (MAY YTD)",#N/A,FALSE,"June YTD"}</definedName>
    <definedName name="rrrrrrrrrf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rrrrrrrrfr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rrrrrrrrf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rrrrrrrr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rrrrrrrrrrfrf" localSheetId="6" hidden="1">{"det (May)",#N/A,FALSE,"June";"sum (MAY YTD)",#N/A,FALSE,"June YTD"}</definedName>
    <definedName name="rrrrrrrrrrrfrf" localSheetId="5" hidden="1">{"det (May)",#N/A,FALSE,"June";"sum (MAY YTD)",#N/A,FALSE,"June YTD"}</definedName>
    <definedName name="rrrrrrrrrrrfrf" localSheetId="2" hidden="1">{"det (May)",#N/A,FALSE,"June";"sum (MAY YTD)",#N/A,FALSE,"June YTD"}</definedName>
    <definedName name="rrrrrrrrrrrfrf" hidden="1">{"det (May)",#N/A,FALSE,"June";"sum (MAY YTD)",#N/A,FALSE,"June YTD"}</definedName>
    <definedName name="rrrrrrrrrrrrr" localSheetId="6" hidden="1">{"det (May)",#N/A,FALSE,"June";"sum (MAY YTD)",#N/A,FALSE,"June YTD"}</definedName>
    <definedName name="rrrrrrrrrrrrr" localSheetId="5" hidden="1">{"det (May)",#N/A,FALSE,"June";"sum (MAY YTD)",#N/A,FALSE,"June YTD"}</definedName>
    <definedName name="rrrrrrrrrrrrr" localSheetId="2" hidden="1">{"det (May)",#N/A,FALSE,"June";"sum (MAY YTD)",#N/A,FALSE,"June YTD"}</definedName>
    <definedName name="rrrrrrrrrrrrr" hidden="1">{"det (May)",#N/A,FALSE,"June";"sum (MAY YTD)",#N/A,FALSE,"June YTD"}</definedName>
    <definedName name="rrrrrrrrrrrrrr" localSheetId="6" hidden="1">{"det (May)",#N/A,FALSE,"June";"sum (MAY YTD)",#N/A,FALSE,"June YTD"}</definedName>
    <definedName name="rrrrrrrrrrrrrr" localSheetId="5" hidden="1">{"det (May)",#N/A,FALSE,"June";"sum (MAY YTD)",#N/A,FALSE,"June YTD"}</definedName>
    <definedName name="rrrrrrrrrrrrrr" localSheetId="2" hidden="1">{"det (May)",#N/A,FALSE,"June";"sum (MAY YTD)",#N/A,FALSE,"June YTD"}</definedName>
    <definedName name="rrrrrrrrrrrrrr" hidden="1">{"det (May)",#N/A,FALSE,"June";"sum (MAY YTD)",#N/A,FALSE,"June YTD"}</definedName>
    <definedName name="rrrrrrrrrrrrrrrrrrrrr" localSheetId="6" hidden="1">{"det (May)",#N/A,FALSE,"June";"sum (MAY YTD)",#N/A,FALSE,"June YTD"}</definedName>
    <definedName name="rrrrrrrrrrrrrrrrrrrrr" localSheetId="5" hidden="1">{"det (May)",#N/A,FALSE,"June";"sum (MAY YTD)",#N/A,FALSE,"June YTD"}</definedName>
    <definedName name="rrrrrrrrrrrrrrrrrrrrr" localSheetId="2" hidden="1">{"det (May)",#N/A,FALSE,"June";"sum (MAY YTD)",#N/A,FALSE,"June YTD"}</definedName>
    <definedName name="rrrrrrrrrrrrrrrrrrrrr" hidden="1">{"det (May)",#N/A,FALSE,"June";"sum (MAY YTD)",#N/A,FALSE,"June YTD"}</definedName>
    <definedName name="rrrrrrrrrrrrrrrrrrrrrrrr" localSheetId="6" hidden="1">{"det (May)",#N/A,FALSE,"June";"sum (MAY YTD)",#N/A,FALSE,"June YTD"}</definedName>
    <definedName name="rrrrrrrrrrrrrrrrrrrrrrrr" localSheetId="5" hidden="1">{"det (May)",#N/A,FALSE,"June";"sum (MAY YTD)",#N/A,FALSE,"June YTD"}</definedName>
    <definedName name="rrrrrrrrrrrrrrrrrrrrrrrr" localSheetId="2" hidden="1">{"det (May)",#N/A,FALSE,"June";"sum (MAY YTD)",#N/A,FALSE,"June YTD"}</definedName>
    <definedName name="rrrrrrrrrrrrrrrrrrrrrrrr" hidden="1">{"det (May)",#N/A,FALSE,"June";"sum (MAY YTD)",#N/A,FALSE,"June YTD"}</definedName>
    <definedName name="rrrrrrrrrrrrrrrrrrrrrrrrrrrrrrrrrrr" localSheetId="6" hidden="1">{"det (May)",#N/A,FALSE,"June";"sum (MAY YTD)",#N/A,FALSE,"June YTD"}</definedName>
    <definedName name="rrrrrrrrrrrrrrrrrrrrrrrrrrrrrrrrrrr" localSheetId="5" hidden="1">{"det (May)",#N/A,FALSE,"June";"sum (MAY YTD)",#N/A,FALSE,"June YTD"}</definedName>
    <definedName name="rrrrrrrrrrrrrrrrrrrrrrrrrrrrrrrrrrr" localSheetId="2" hidden="1">{"det (May)",#N/A,FALSE,"June";"sum (MAY YTD)",#N/A,FALSE,"June YTD"}</definedName>
    <definedName name="rrrrrrrrrrrrrrrrrrrrrrrrrrrrrrrrrrr" hidden="1">{"det (May)",#N/A,FALSE,"June";"sum (MAY YTD)",#N/A,FALSE,"June YTD"}</definedName>
    <definedName name="rSenha">#REF!</definedName>
    <definedName name="rSenha_Usuário">#REF!</definedName>
    <definedName name="rSenha_Válida">#REF!</definedName>
    <definedName name="RSI94_5678">#REF!</definedName>
    <definedName name="rteryw">#REF!</definedName>
    <definedName name="rTipoApt">#REF!</definedName>
    <definedName name="RTOTAL">#REF!</definedName>
    <definedName name="rTotBD">#REF!</definedName>
    <definedName name="RTs">#REF!</definedName>
    <definedName name="RU.Contingency_for_Russia" localSheetId="6">[389]DB2002!#REF!</definedName>
    <definedName name="RU.Contingency_for_Russia">#REF!</definedName>
    <definedName name="rub.euro" localSheetId="6">[390]Cost!$B$3</definedName>
    <definedName name="rub.euro">#REF!</definedName>
    <definedName name="rub.usd" localSheetId="6">[390]Cost!$B$4</definedName>
    <definedName name="rub.usd">#REF!</definedName>
    <definedName name="RUN" localSheetId="6">'[258]DCF Inputs'!$Q$12</definedName>
    <definedName name="RUN">#REF!</definedName>
    <definedName name="rusorig">#REF!</definedName>
    <definedName name="russiaall">#REF!</definedName>
    <definedName name="Russian_Beer_Production">#REF!</definedName>
    <definedName name="r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localSheetId="6" hidden="1">{"det (May)",#N/A,FALSE,"June";"sum (MAY YTD)",#N/A,FALSE,"June YTD"}</definedName>
    <definedName name="rxi" localSheetId="5" hidden="1">{"det (May)",#N/A,FALSE,"June";"sum (MAY YTD)",#N/A,FALSE,"June YTD"}</definedName>
    <definedName name="rxi" localSheetId="2" hidden="1">{"det (May)",#N/A,FALSE,"June";"sum (MAY YTD)",#N/A,FALSE,"June YTD"}</definedName>
    <definedName name="rxi" hidden="1">{"det (May)",#N/A,FALSE,"June";"sum (MAY YTD)",#N/A,FALSE,"June YTD"}</definedName>
    <definedName name="ryryryryry" localSheetId="6" hidden="1">{#N/A,#N/A,FALSE,"RGD$";#N/A,#N/A,FALSE,"BG$";#N/A,#N/A,FALSE,"FC$"}</definedName>
    <definedName name="ryryryryry" localSheetId="5" hidden="1">{#N/A,#N/A,FALSE,"RGD$";#N/A,#N/A,FALSE,"BG$";#N/A,#N/A,FALSE,"FC$"}</definedName>
    <definedName name="ryryryryry" localSheetId="2" hidden="1">{#N/A,#N/A,FALSE,"RGD$";#N/A,#N/A,FALSE,"BG$";#N/A,#N/A,FALSE,"FC$"}</definedName>
    <definedName name="ryryryryry" hidden="1">{#N/A,#N/A,FALSE,"RGD$";#N/A,#N/A,FALSE,"BG$";#N/A,#N/A,FALSE,"FC$"}</definedName>
    <definedName name="rzty" localSheetId="6" hidden="1">{"det (May)",#N/A,FALSE,"June";"sum (MAY YTD)",#N/A,FALSE,"June YTD"}</definedName>
    <definedName name="rzty" localSheetId="5" hidden="1">{"det (May)",#N/A,FALSE,"June";"sum (MAY YTD)",#N/A,FALSE,"June YTD"}</definedName>
    <definedName name="rzty" localSheetId="2" hidden="1">{"det (May)",#N/A,FALSE,"June";"sum (MAY YTD)",#N/A,FALSE,"June YTD"}</definedName>
    <definedName name="rzty" hidden="1">{"det (May)",#N/A,FALSE,"June";"sum (MAY YTD)",#N/A,FALSE,"June YTD"}</definedName>
    <definedName name="s" localSheetId="6">[391]Control!$C$3</definedName>
    <definedName name="s" localSheetId="5">[391]Control!$C$3</definedName>
    <definedName name="s">#REF!</definedName>
    <definedName name="S.PEDRO__CASSPE" localSheetId="6">[47]Industria!#REF!</definedName>
    <definedName name="S.PEDRO__CASSPE">#REF!</definedName>
    <definedName name="S_Adjust_Data">#REF!</definedName>
    <definedName name="S_AJE_Tot_Data">#REF!</definedName>
    <definedName name="S_CY_Beg_Data">#REF!</definedName>
    <definedName name="S_CY_End_Data">#REF!</definedName>
    <definedName name="S_Distrib" localSheetId="6">[231]!S_Distrib</definedName>
    <definedName name="S_Distrib">#REF!</definedName>
    <definedName name="S_PY_End_Data">#REF!</definedName>
    <definedName name="S_RJE_Tot_Data">#REF!</definedName>
    <definedName name="s9R9" localSheetId="6">[392]Comparativo!$P$9</definedName>
    <definedName name="s9R9">#REF!</definedName>
    <definedName name="sa" localSheetId="6">'[393]Judy Wacc'!#REF!</definedName>
    <definedName name="sa">#REF!</definedName>
    <definedName name="sac">#REF!</definedName>
    <definedName name="SACenter">#REF!</definedName>
    <definedName name="sadada" localSheetId="6" hidden="1">{#N/A,#N/A,FALSE,"Hoja1";#N/A,#N/A,FALSE,"Hoja2"}</definedName>
    <definedName name="sadada" localSheetId="5" hidden="1">{#N/A,#N/A,FALSE,"Hoja1";#N/A,#N/A,FALSE,"Hoja2"}</definedName>
    <definedName name="sadada" localSheetId="2" hidden="1">{#N/A,#N/A,FALSE,"Hoja1";#N/A,#N/A,FALSE,"Hoja2"}</definedName>
    <definedName name="sadada" hidden="1">{#N/A,#N/A,FALSE,"Hoja1";#N/A,#N/A,FALSE,"Hoja2"}</definedName>
    <definedName name="safaf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IDA" localSheetId="5">#REF!</definedName>
    <definedName name="SAIDA">#REF!</definedName>
    <definedName name="SAIDA1">#REF!</definedName>
    <definedName name="SAIDA2">#REF!</definedName>
    <definedName name="SAIDA3">#REF!</definedName>
    <definedName name="sain_fs">#REF!</definedName>
    <definedName name="SAKiev">#REF!</definedName>
    <definedName name="sala">#REF!</definedName>
    <definedName name="saldo_horas" localSheetId="6">[18]Dados!$V$32</definedName>
    <definedName name="saldo_horas">#REF!</definedName>
    <definedName name="SALDO1" localSheetId="6">[388]Plan1!$A$48:$AC$89</definedName>
    <definedName name="SALDO1">#REF!</definedName>
    <definedName name="SaldoCta">#REF!</definedName>
    <definedName name="SALDOIN">#REF!</definedName>
    <definedName name="Sales" localSheetId="5">#REF!</definedName>
    <definedName name="sales">#REF!</definedName>
    <definedName name="sales_elliott">#REF!</definedName>
    <definedName name="sales_europe">#REF!</definedName>
    <definedName name="sales_hss">#REF!</definedName>
    <definedName name="sales_na">#REF!</definedName>
    <definedName name="sales_tex">#REF!</definedName>
    <definedName name="Sales00">#REF!</definedName>
    <definedName name="Sales96">#REF!</definedName>
    <definedName name="Sales97">#REF!</definedName>
    <definedName name="Sales98">#REF!</definedName>
    <definedName name="Sales99">#REF!</definedName>
    <definedName name="SALESPESOS">#REF!</definedName>
    <definedName name="SALESQ">#REF!</definedName>
    <definedName name="salestax">#REF!</definedName>
    <definedName name="SALIDAS">#REF!</definedName>
    <definedName name="Salvador">#REF!</definedName>
    <definedName name="Salvador_SS">#REF!</definedName>
    <definedName name="Salvadormanu">#REF!</definedName>
    <definedName name="sanbene">#REF!</definedName>
    <definedName name="SANE">#REF!</definedName>
    <definedName name="sanpelle">#REF!</definedName>
    <definedName name="santacruz">#REF!</definedName>
    <definedName name="santiago" localSheetId="6" hidden="1">{"'cua 42'!$A$1:$O$40"}</definedName>
    <definedName name="santiago" localSheetId="5" hidden="1">{"'cua 42'!$A$1:$O$40"}</definedName>
    <definedName name="santiago" localSheetId="2" hidden="1">{"'cua 42'!$A$1:$O$40"}</definedName>
    <definedName name="santiago" hidden="1">{"'cua 42'!$A$1:$O$40"}</definedName>
    <definedName name="SANTOS">#REF!</definedName>
    <definedName name="SAPBEXdnldView" localSheetId="6" hidden="1">"45AN0M0XM3X75HWY9J016QH9W"</definedName>
    <definedName name="SAPBEXdnldView" localSheetId="5" hidden="1">"45AN0M0XM3X75HWY9J016QH9W"</definedName>
    <definedName name="SAPBEXdnldView" hidden="1">"49ZQBH5IGZUMQY4P6K1H8CO4G"</definedName>
    <definedName name="SAPBEXrevision" localSheetId="6" hidden="1">9</definedName>
    <definedName name="SAPBEXrevision" localSheetId="5" hidden="1">9</definedName>
    <definedName name="SAPBEXrevision" hidden="1">12</definedName>
    <definedName name="SAPBEXsysID" localSheetId="6" hidden="1">"GWP"</definedName>
    <definedName name="SAPBEXsysID" localSheetId="5" hidden="1">"GWP"</definedName>
    <definedName name="SAPBEXsysID" hidden="1">"PBW"</definedName>
    <definedName name="SAPBEXwbID" localSheetId="6" hidden="1">"4WW1VPMLNKTYVU5VS7CKEU7R5"</definedName>
    <definedName name="SAPBEXwbID" localSheetId="5" hidden="1">"4WW1VPMLNKTYVU5VS7CKEU7R5"</definedName>
    <definedName name="SAPBEXwbID" hidden="1">"73NYR588TB349YZVLX3IVGP5U"</definedName>
    <definedName name="SAPCrosstab1">#REF!</definedName>
    <definedName name="SAPCrosstab10">#REF!</definedName>
    <definedName name="SAPCrosstab12">#REF!</definedName>
    <definedName name="SAPCrosstab13">#REF!</definedName>
    <definedName name="SAPCrosstab14">#REF!</definedName>
    <definedName name="SAPCrosstab15">#REF!</definedName>
    <definedName name="SAPCrosstab2">#REF!</definedName>
    <definedName name="SAPCrosstab3">#REF!</definedName>
    <definedName name="SAPCrosstab4">#REF!</definedName>
    <definedName name="SAPCrosstab5">#REF!</definedName>
    <definedName name="SAPCrosstab6">#REF!</definedName>
    <definedName name="SAPCrosstab7">#REF!</definedName>
    <definedName name="SAPCrosstab8">#REF!</definedName>
    <definedName name="SAPCrosstab9">#REF!</definedName>
    <definedName name="SAPFdd1">#REF!</definedName>
    <definedName name="SAPFuncF4Help" localSheetId="4" hidden="1">Main.SAPF4Help()</definedName>
    <definedName name="SAPFuncF4Help" localSheetId="6" hidden="1">Main.SAPF4Help()</definedName>
    <definedName name="SAPFuncF4Help" localSheetId="8" hidden="1">Main.SAPF4Help()</definedName>
    <definedName name="SAPFuncF4Help" localSheetId="5" hidden="1">Main.SAPF4Help()</definedName>
    <definedName name="SAPFuncF4Help" localSheetId="3" hidden="1">Main.SAPF4Help()</definedName>
    <definedName name="SAPFuncF4Help" localSheetId="2" hidden="1">Main.SAPF4Help()</definedName>
    <definedName name="SAPFuncF4Help" hidden="1">Main.SAPF4Help()</definedName>
    <definedName name="Sapucaia" localSheetId="6">[7]POA!#REF!</definedName>
    <definedName name="Sapucaia">#REF!</definedName>
    <definedName name="Sapucaia1" localSheetId="6">[7]POA!#REF!</definedName>
    <definedName name="Sapucaia1">#REF!</definedName>
    <definedName name="SapucaiaAcumulado" localSheetId="6">[7]POA!#REF!</definedName>
    <definedName name="SapucaiaAcumulado">#REF!</definedName>
    <definedName name="SapucaiaAcumulado1" localSheetId="6">[7]POA!#REF!</definedName>
    <definedName name="SapucaiaAcumulado1">#REF!</definedName>
    <definedName name="SARpr2" localSheetId="6">[42]LTD!#REF!</definedName>
    <definedName name="SARpr2">#REF!</definedName>
    <definedName name="SARPr3" localSheetId="6">[42]GPS!#REF!</definedName>
    <definedName name="SARPr3">#REF!</definedName>
    <definedName name="SARPrice">#REF!</definedName>
    <definedName name="SARs">#REF!</definedName>
    <definedName name="sas" localSheetId="6">{0.1;0;0.382758620689655;0;0;0;0.258620689655172;0;0.258620689655172}</definedName>
    <definedName name="sas" localSheetId="5">{0.1;0;0.382758620689655;0;0;0;0.258620689655172;0;0.258620689655172}</definedName>
    <definedName name="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s" localSheetId="6" hidden="1">{"prem1",#N/A,FALSE,"Consolidado";"pl_us",#N/A,FALSE,"Consolidado";"pl_hl",#N/A,FALSE,"Consolidado";"bs",#N/A,FALSE,"Consolidado";"cf",#N/A,FALSE,"Consolidado"}</definedName>
    <definedName name="sasas" localSheetId="5" hidden="1">{"prem1",#N/A,FALSE,"Consolidado";"pl_us",#N/A,FALSE,"Consolidado";"pl_hl",#N/A,FALSE,"Consolidado";"bs",#N/A,FALSE,"Consolidado";"cf",#N/A,FALSE,"Consolidado"}</definedName>
    <definedName name="sasas" localSheetId="2" hidden="1">{"prem1",#N/A,FALSE,"Consolidado";"pl_us",#N/A,FALSE,"Consolidado";"pl_hl",#N/A,FALSE,"Consolidado";"bs",#N/A,FALSE,"Consolidado";"cf",#N/A,FALSE,"Consolidado"}</definedName>
    <definedName name="sasas" hidden="1">{"prem1",#N/A,FALSE,"Consolidado";"pl_us",#N/A,FALSE,"Consolidado";"pl_hl",#N/A,FALSE,"Consolidado";"bs",#N/A,FALSE,"Consolidado";"cf",#N/A,FALSE,"Consolidado"}</definedName>
    <definedName name="SASE">#REF!</definedName>
    <definedName name="SASouth">#REF!</definedName>
    <definedName name="sauron">#REF!</definedName>
    <definedName name="sauron2">#REF!</definedName>
    <definedName name="savings" localSheetId="6" hidden="1">{#N/A,#N/A,FALSE,"지침";#N/A,#N/A,FALSE,"환경분석";#N/A,#N/A,FALSE,"Sheet16"}</definedName>
    <definedName name="savings" localSheetId="5" hidden="1">{#N/A,#N/A,FALSE,"지침";#N/A,#N/A,FALSE,"환경분석";#N/A,#N/A,FALSE,"Sheet16"}</definedName>
    <definedName name="savings" localSheetId="2" hidden="1">{#N/A,#N/A,FALSE,"지침";#N/A,#N/A,FALSE,"환경분석";#N/A,#N/A,FALSE,"Sheet16"}</definedName>
    <definedName name="savings" hidden="1">{#N/A,#N/A,FALSE,"지침";#N/A,#N/A,FALSE,"환경분석";#N/A,#N/A,FALSE,"Sheet16"}</definedName>
    <definedName name="Savings_Nature">#REF!</definedName>
    <definedName name="SAWest">#REF!</definedName>
    <definedName name="SBC">#REF!</definedName>
    <definedName name="SC" localSheetId="6">[59]Volumes!$B$27:$CG$27</definedName>
    <definedName name="SC">#REF!</definedName>
    <definedName name="Scaba" localSheetId="6" hidden="1">{#N/A,#N/A,FALSE,"지침";#N/A,#N/A,FALSE,"환경분석";#N/A,#N/A,FALSE,"Sheet16"}</definedName>
    <definedName name="Scaba" localSheetId="5" hidden="1">{#N/A,#N/A,FALSE,"지침";#N/A,#N/A,FALSE,"환경분석";#N/A,#N/A,FALSE,"Sheet16"}</definedName>
    <definedName name="Scaba" localSheetId="2" hidden="1">{#N/A,#N/A,FALSE,"지침";#N/A,#N/A,FALSE,"환경분석";#N/A,#N/A,FALSE,"Sheet16"}</definedName>
    <definedName name="Scaba" hidden="1">{#N/A,#N/A,FALSE,"지침";#N/A,#N/A,FALSE,"환경분석";#N/A,#N/A,FALSE,"Sheet16"}</definedName>
    <definedName name="SCALE">#REF!</definedName>
    <definedName name="SCE">#REF!</definedName>
    <definedName name="Scen">#REF!</definedName>
    <definedName name="Scenario">#REF!</definedName>
    <definedName name="scf">#REF!</definedName>
    <definedName name="SCFD_Category" localSheetId="6">[394]Define!$B$2:$B$7</definedName>
    <definedName name="SCFD_Category">#REF!</definedName>
    <definedName name="SCFD_Sub_Category" localSheetId="6">[394]Define!$C$2:$C$28</definedName>
    <definedName name="SCFD_Sub_Category">#REF!</definedName>
    <definedName name="SCH_CSD">#REF!</definedName>
    <definedName name="SCH_J">#REF!</definedName>
    <definedName name="SCH_TOTAL">#REF!</definedName>
    <definedName name="SCH_W">#REF!</definedName>
    <definedName name="ScopeIN1" localSheetId="6">[2]Parameters!#REF!</definedName>
    <definedName name="ScopeIN1">#REF!</definedName>
    <definedName name="ScopeIN2" localSheetId="6">[2]Parameters!#REF!</definedName>
    <definedName name="ScopeIN2">#REF!</definedName>
    <definedName name="ScopeIN3" localSheetId="6">[2]Parameters!#REF!</definedName>
    <definedName name="ScopeIN3">#REF!</definedName>
    <definedName name="ScopeIN4" localSheetId="6">[2]Parameters!#REF!</definedName>
    <definedName name="ScopeIN4">#REF!</definedName>
    <definedName name="ScopeIN5" localSheetId="6">[2]Parameters!#REF!</definedName>
    <definedName name="ScopeIN5">#REF!</definedName>
    <definedName name="ScopeIN6" localSheetId="6">[2]Parameters!#REF!</definedName>
    <definedName name="ScopeIN6">#REF!</definedName>
    <definedName name="ScopeOUT1" localSheetId="6">[2]Parameters!#REF!</definedName>
    <definedName name="ScopeOUT1">#REF!</definedName>
    <definedName name="ScopeOUT2" localSheetId="6">[2]Parameters!#REF!</definedName>
    <definedName name="ScopeOUT2">#REF!</definedName>
    <definedName name="ScopeOUT3" localSheetId="6">[2]Parameters!#REF!</definedName>
    <definedName name="ScopeOUT3">#REF!</definedName>
    <definedName name="ScopeOUT4" localSheetId="6">[2]Parameters!#REF!</definedName>
    <definedName name="ScopeOUT4">#REF!</definedName>
    <definedName name="ScopeOUT5" localSheetId="6">[2]Parameters!#REF!</definedName>
    <definedName name="ScopeOUT5">#REF!</definedName>
    <definedName name="ScopeOUT6" localSheetId="6">[2]Parameters!#REF!</definedName>
    <definedName name="ScopeOUT6">#REF!</definedName>
    <definedName name="sd" localSheetId="6" hidden="1">{"miles",#N/A,FALSE,"LUCROS E PERDAS (US$ 000)";"hl",#N/A,FALSE,"LUCROS E PERDAS (US$ 000)"}</definedName>
    <definedName name="sd" localSheetId="5" hidden="1">{"miles",#N/A,FALSE,"LUCROS E PERDAS (US$ 000)";"hl",#N/A,FALSE,"LUCROS E PERDAS (US$ 000)"}</definedName>
    <definedName name="sd" localSheetId="2" hidden="1">{"miles",#N/A,FALSE,"LUCROS E PERDAS (US$ 000)";"hl",#N/A,FALSE,"LUCROS E PERDAS (US$ 000)"}</definedName>
    <definedName name="sd" hidden="1">{"miles",#N/A,FALSE,"LUCROS E PERDAS (US$ 000)";"hl",#N/A,FALSE,"LUCROS E PERDAS (US$ 000)"}</definedName>
    <definedName name="sda">#N/A</definedName>
    <definedName name="SDC" localSheetId="6">'[160]Database (RUR)Mar YTD'!#REF!</definedName>
    <definedName name="SDC">#REF!</definedName>
    <definedName name="sddx" localSheetId="6" hidden="1">{"prem1",#N/A,FALSE,"Consolidado";"pl_us",#N/A,FALSE,"Consolidado";"pl_hl",#N/A,FALSE,"Consolidado";"bs",#N/A,FALSE,"Consolidado";"cf",#N/A,FALSE,"Consolidado"}</definedName>
    <definedName name="sddx" localSheetId="5" hidden="1">{"prem1",#N/A,FALSE,"Consolidado";"pl_us",#N/A,FALSE,"Consolidado";"pl_hl",#N/A,FALSE,"Consolidado";"bs",#N/A,FALSE,"Consolidado";"cf",#N/A,FALSE,"Consolidado"}</definedName>
    <definedName name="sddx" localSheetId="2" hidden="1">{"prem1",#N/A,FALSE,"Consolidado";"pl_us",#N/A,FALSE,"Consolidado";"pl_hl",#N/A,FALSE,"Consolidado";"bs",#N/A,FALSE,"Consolidado";"cf",#N/A,FALSE,"Consolidado"}</definedName>
    <definedName name="sddx" hidden="1">{"prem1",#N/A,FALSE,"Consolidado";"pl_us",#N/A,FALSE,"Consolidado";"pl_hl",#N/A,FALSE,"Consolidado";"bs",#N/A,FALSE,"Consolidado";"cf",#N/A,FALSE,"Consolidado"}</definedName>
    <definedName name="sdf" localSheetId="6" hidden="1">{#N/A,#N/A,FALSE,"Calc";#N/A,#N/A,FALSE,"Sensitivity";#N/A,#N/A,FALSE,"LT Earn.Dil.";#N/A,#N/A,FALSE,"Dil. AVP"}</definedName>
    <definedName name="sdf" localSheetId="5" hidden="1">{#N/A,#N/A,FALSE,"Calc";#N/A,#N/A,FALSE,"Sensitivity";#N/A,#N/A,FALSE,"LT Earn.Dil.";#N/A,#N/A,FALSE,"Dil. AVP"}</definedName>
    <definedName name="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g" localSheetId="6" hidden="1">{#N/A,#N/A,FALSE,"Aging Summary";#N/A,#N/A,FALSE,"Ratio Analysis";#N/A,#N/A,FALSE,"Test 120 Day Accts";#N/A,#N/A,FALSE,"Tickmarks"}</definedName>
    <definedName name="sdfg" localSheetId="5" hidden="1">{#N/A,#N/A,FALSE,"Aging Summary";#N/A,#N/A,FALSE,"Ratio Analysis";#N/A,#N/A,FALSE,"Test 120 Day Accts";#N/A,#N/A,FALSE,"Tickmarks"}</definedName>
    <definedName name="sdfg" localSheetId="2" hidden="1">{#N/A,#N/A,FALSE,"Aging Summary";#N/A,#N/A,FALSE,"Ratio Analysis";#N/A,#N/A,FALSE,"Test 120 Day Accts";#N/A,#N/A,FALSE,"Tickmarks"}</definedName>
    <definedName name="sdfg" hidden="1">{#N/A,#N/A,FALSE,"Aging Summary";#N/A,#N/A,FALSE,"Ratio Analysis";#N/A,#N/A,FALSE,"Test 120 Day Accts";#N/A,#N/A,FALSE,"Tickmarks"}</definedName>
    <definedName name="sdfhgncv" localSheetId="6" hidden="1">{"det (May)",#N/A,FALSE,"June";"sum (MAY YTD)",#N/A,FALSE,"June YTD"}</definedName>
    <definedName name="sdfhgncv" localSheetId="5" hidden="1">{"det (May)",#N/A,FALSE,"June";"sum (MAY YTD)",#N/A,FALSE,"June YTD"}</definedName>
    <definedName name="sdfhgncv" localSheetId="2" hidden="1">{"det (May)",#N/A,FALSE,"June";"sum (MAY YTD)",#N/A,FALSE,"June YTD"}</definedName>
    <definedName name="sdfhgncv" hidden="1">{"det (May)",#N/A,FALSE,"June";"sum (MAY YTD)",#N/A,FALSE,"June YTD"}</definedName>
    <definedName name="sdfs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sdf" localSheetId="6" hidden="1">{#N/A,#N/A,FALSE,"ROTINA";#N/A,#N/A,FALSE,"ITENS";#N/A,#N/A,FALSE,"ACOMP"}</definedName>
    <definedName name="sdfssdf" localSheetId="5" hidden="1">{#N/A,#N/A,FALSE,"ROTINA";#N/A,#N/A,FALSE,"ITENS";#N/A,#N/A,FALSE,"ACOMP"}</definedName>
    <definedName name="sdfssdf" localSheetId="2" hidden="1">{#N/A,#N/A,FALSE,"ROTINA";#N/A,#N/A,FALSE,"ITENS";#N/A,#N/A,FALSE,"ACOMP"}</definedName>
    <definedName name="sdfssdf" hidden="1">{#N/A,#N/A,FALSE,"ROTINA";#N/A,#N/A,FALSE,"ITENS";#N/A,#N/A,FALSE,"ACOMP"}</definedName>
    <definedName name="sdg_geo" localSheetId="6">'[110]Volume per Region'!#REF!</definedName>
    <definedName name="sdg_geo">#REF!</definedName>
    <definedName name="sdg_total" localSheetId="6">'[97]Base Vol Total'!$A$1:$T$382</definedName>
    <definedName name="sdg_total">#REF!</definedName>
    <definedName name="sdgxlZXCL" localSheetId="6" hidden="1">{"Prenissas",#N/A,FALSE,"Consolidado (3)";"Lucros000",#N/A,FALSE,"Consolidado (3)";"LucrosHL",#N/A,FALSE,"Consolidado (3)";"Balanco",#N/A,FALSE,"Consolidado (3)";"FluxoC",#N/A,FALSE,"Consolidado (3)"}</definedName>
    <definedName name="sdgxlZXCL" localSheetId="5" hidden="1">{"Prenissas",#N/A,FALSE,"Consolidado (3)";"Lucros000",#N/A,FALSE,"Consolidado (3)";"LucrosHL",#N/A,FALSE,"Consolidado (3)";"Balanco",#N/A,FALSE,"Consolidado (3)";"FluxoC",#N/A,FALSE,"Consolidado (3)"}</definedName>
    <definedName name="sdgxlZXCL" localSheetId="2" hidden="1">{"Prenissas",#N/A,FALSE,"Consolidado (3)";"Lucros000",#N/A,FALSE,"Consolidado (3)";"LucrosHL",#N/A,FALSE,"Consolidado (3)";"Balanco",#N/A,FALSE,"Consolidado (3)";"FluxoC",#N/A,FALSE,"Consolidado (3)"}</definedName>
    <definedName name="sdgxlZXCL" hidden="1">{"Prenissas",#N/A,FALSE,"Consolidado (3)";"Lucros000",#N/A,FALSE,"Consolidado (3)";"LucrosHL",#N/A,FALSE,"Consolidado (3)";"Balanco",#N/A,FALSE,"Consolidado (3)";"FluxoC",#N/A,FALSE,"Consolidado (3)"}</definedName>
    <definedName name="sdn" localSheetId="6" hidden="1">{#N/A,#N/A,FALSE,"Hoja1";#N/A,#N/A,FALSE,"Hoja2"}</definedName>
    <definedName name="sdn" localSheetId="5" hidden="1">{#N/A,#N/A,FALSE,"Hoja1";#N/A,#N/A,FALSE,"Hoja2"}</definedName>
    <definedName name="sdn" localSheetId="2" hidden="1">{#N/A,#N/A,FALSE,"Hoja1";#N/A,#N/A,FALSE,"Hoja2"}</definedName>
    <definedName name="sdn" hidden="1">{#N/A,#N/A,FALSE,"Hoja1";#N/A,#N/A,FALSE,"Hoja2"}</definedName>
    <definedName name="SE">#REF!</definedName>
    <definedName name="secondRow">#REF!</definedName>
    <definedName name="SECTOR">#REF!</definedName>
    <definedName name="SECTORS">#REF!</definedName>
    <definedName name="seebitmv" localSheetId="6">[74]Assumptions!#REF!</definedName>
    <definedName name="seebitmv">#REF!</definedName>
    <definedName name="seerede" localSheetId="6">{0.1;0;0.382758620689655;0;0;0;0.258620689655172;0;0.258620689655172}</definedName>
    <definedName name="seerede" localSheetId="5">{0.1;0;0.382758620689655;0;0;0;0.258620689655172;0;0.258620689655172}</definedName>
    <definedName name="seerede" localSheetId="2">{0.1;0;0.382758620689655;0;0;0;0.258620689655172;0;0.258620689655172}</definedName>
    <definedName name="seerede">{0.1;0;0.382758620689655;0;0;0;0.258620689655172;0;0.258620689655172}</definedName>
    <definedName name="seg_9798">#REF!</definedName>
    <definedName name="Seg_Dol_Fut_Compra">#REF!</definedName>
    <definedName name="Seg_Dol_Fut_Ult">#REF!</definedName>
    <definedName name="Seg_Dol_Fut_Venda">#REF!</definedName>
    <definedName name="seg_mb">#REF!</definedName>
    <definedName name="seg_mi979899">#REF!</definedName>
    <definedName name="seg_t">#REF!</definedName>
    <definedName name="segme" localSheetId="6">[395]Segmento_DB!$F$17</definedName>
    <definedName name="segme">#REF!</definedName>
    <definedName name="Segmento" localSheetId="6">[92]Árvore!$E$4</definedName>
    <definedName name="Segmento" localSheetId="5">[92]Árvore!$E$4</definedName>
    <definedName name="Segmento">#REF!</definedName>
    <definedName name="SEGT1" localSheetId="6">'[200]Base Real'!$I:$I</definedName>
    <definedName name="SEGT1">#REF!</definedName>
    <definedName name="SEGT2" localSheetId="6">'[200]Base Real'!$J:$J</definedName>
    <definedName name="SEGT2">#REF!</definedName>
    <definedName name="SEGT3" localSheetId="6">'[200]Base Real'!$K:$K</definedName>
    <definedName name="SEGT3">#REF!</definedName>
    <definedName name="SEGT4" localSheetId="6">'[200]Base Real'!$L:$L</definedName>
    <definedName name="SEGT4">#REF!</definedName>
    <definedName name="SEGT5" localSheetId="6">'[200]Base Real'!$M:$M</definedName>
    <definedName name="SEGT5">#REF!</definedName>
    <definedName name="segunda">#REF!</definedName>
    <definedName name="Seleção">#REF!</definedName>
    <definedName name="Selling_Expense" localSheetId="6">'[57]Input Sheet'!$B$35:$Z$35</definedName>
    <definedName name="Selling_Expense">#REF!</definedName>
    <definedName name="sencount" hidden="1">1</definedName>
    <definedName name="senior_debt" localSheetId="6">'[305]Sources&amp;Uses'!#REF!</definedName>
    <definedName name="senior_debt">#REF!</definedName>
    <definedName name="Senior_debt_rate">#REF!</definedName>
    <definedName name="senior_int">#REF!</definedName>
    <definedName name="sens">#REF!</definedName>
    <definedName name="sens_cogs">#REF!</definedName>
    <definedName name="sens_cost">#REF!</definedName>
    <definedName name="sens_inhouse">#REF!</definedName>
    <definedName name="sens_sales">#REF!</definedName>
    <definedName name="sens_sga">#REF!</definedName>
    <definedName name="sense">#REF!</definedName>
    <definedName name="senseIHF">#REF!</definedName>
    <definedName name="sensFLO">#REF!</definedName>
    <definedName name="sensIHF">#REF!</definedName>
    <definedName name="sensIHF2">#REF!</definedName>
    <definedName name="sensit">#REF!</definedName>
    <definedName name="sensititivity">#REF!</definedName>
    <definedName name="Sensitivity">#REF!</definedName>
    <definedName name="SEP">#REF!</definedName>
    <definedName name="Sequential_Group" localSheetId="6">[22]Settings!$J$6</definedName>
    <definedName name="Sequential_Group">#REF!</definedName>
    <definedName name="Sequential_Segment" localSheetId="6">[22]Settings!$I$6</definedName>
    <definedName name="Sequential_Segment">#REF!</definedName>
    <definedName name="Sequential_sort" localSheetId="6">[22]Settings!$I$10:$J$11</definedName>
    <definedName name="Sequential_sort">#REF!</definedName>
    <definedName name="serey" localSheetId="6" hidden="1">{#N/A,#N/A,FALSE,"TOTAL"}</definedName>
    <definedName name="serey" localSheetId="5" hidden="1">{#N/A,#N/A,FALSE,"TOTAL"}</definedName>
    <definedName name="serey" localSheetId="2" hidden="1">{#N/A,#N/A,FALSE,"TOTAL"}</definedName>
    <definedName name="serey" hidden="1">{#N/A,#N/A,FALSE,"TOTAL"}</definedName>
    <definedName name="SERFIN">#REF!</definedName>
    <definedName name="Sergipe" localSheetId="6">[7]POA!#REF!</definedName>
    <definedName name="Sergipe">#REF!</definedName>
    <definedName name="Sergipe1" localSheetId="6">[7]POA!#REF!</definedName>
    <definedName name="Sergipe1">#REF!</definedName>
    <definedName name="SergipeAcumulado" localSheetId="6">[7]POA!#REF!</definedName>
    <definedName name="SergipeAcumulado">#REF!</definedName>
    <definedName name="SergipeAcumulado1" localSheetId="6">[7]POA!#REF!</definedName>
    <definedName name="SergipeAcumulado1">#REF!</definedName>
    <definedName name="series">#REF!</definedName>
    <definedName name="sertes" localSheetId="6" hidden="1">{"'cua 42'!$A$1:$O$40"}</definedName>
    <definedName name="sertes" localSheetId="5" hidden="1">{"'cua 42'!$A$1:$O$40"}</definedName>
    <definedName name="sertes" localSheetId="2" hidden="1">{"'cua 42'!$A$1:$O$40"}</definedName>
    <definedName name="sertes" hidden="1">{"'cua 42'!$A$1:$O$40"}</definedName>
    <definedName name="Services">#REF!</definedName>
    <definedName name="ses" localSheetId="6" hidden="1">{"RESUMEN",#N/A,FALSE,"RESUMEN";"RESUMEN_MARG",#N/A,FALSE,"RESUMEN"}</definedName>
    <definedName name="ses" localSheetId="5" hidden="1">{"RESUMEN",#N/A,FALSE,"RESUMEN";"RESUMEN_MARG",#N/A,FALSE,"RESUMEN"}</definedName>
    <definedName name="ses" localSheetId="2" hidden="1">{"RESUMEN",#N/A,FALSE,"RESUMEN";"RESUMEN_MARG",#N/A,FALSE,"RESUMEN"}</definedName>
    <definedName name="ses" hidden="1">{"RESUMEN",#N/A,FALSE,"RESUMEN";"RESUMEN_MARG",#N/A,FALSE,"RESUMEN"}</definedName>
    <definedName name="SESIL" localSheetId="6">[47]Industria!#REF!</definedName>
    <definedName name="SESIL">#REF!</definedName>
    <definedName name="Setembro">#REF!</definedName>
    <definedName name="sfd" localSheetId="6" hidden="1">{"det (May)",#N/A,FALSE,"June";"sum (MAY YTD)",#N/A,FALSE,"June YTD"}</definedName>
    <definedName name="sfd" localSheetId="5" hidden="1">{"det (May)",#N/A,FALSE,"June";"sum (MAY YTD)",#N/A,FALSE,"June YTD"}</definedName>
    <definedName name="sfd" localSheetId="2" hidden="1">{"det (May)",#N/A,FALSE,"June";"sum (MAY YTD)",#N/A,FALSE,"June YTD"}</definedName>
    <definedName name="sfd" hidden="1">{"det (May)",#N/A,FALSE,"June";"sum (MAY YTD)",#N/A,FALSE,"June YTD"}</definedName>
    <definedName name="sffgf" localSheetId="6" hidden="1">{"det (May)",#N/A,FALSE,"June";"sum (MAY YTD)",#N/A,FALSE,"June YTD"}</definedName>
    <definedName name="sffgf" localSheetId="5" hidden="1">{"det (May)",#N/A,FALSE,"June";"sum (MAY YTD)",#N/A,FALSE,"June YTD"}</definedName>
    <definedName name="sffgf" localSheetId="2" hidden="1">{"det (May)",#N/A,FALSE,"June";"sum (MAY YTD)",#N/A,FALSE,"June YTD"}</definedName>
    <definedName name="sffgf" hidden="1">{"det (May)",#N/A,FALSE,"June";"sum (MAY YTD)",#N/A,FALSE,"June YTD"}</definedName>
    <definedName name="sfg" localSheetId="6" hidden="1">'[266]dep pre'!#REF!</definedName>
    <definedName name="sfg" hidden="1">#REF!</definedName>
    <definedName name="sfghd" localSheetId="6" hidden="1">{"det (May)",#N/A,FALSE,"June";"sum (MAY YTD)",#N/A,FALSE,"June YTD"}</definedName>
    <definedName name="sfghd" localSheetId="5" hidden="1">{"det (May)",#N/A,FALSE,"June";"sum (MAY YTD)",#N/A,FALSE,"June YTD"}</definedName>
    <definedName name="sfghd" localSheetId="2" hidden="1">{"det (May)",#N/A,FALSE,"June";"sum (MAY YTD)",#N/A,FALSE,"June YTD"}</definedName>
    <definedName name="sfghd" hidden="1">{"det (May)",#N/A,FALSE,"June";"sum (MAY YTD)",#N/A,FALSE,"June YTD"}</definedName>
    <definedName name="SFLD">#REF!</definedName>
    <definedName name="SFLDJE">#REF!</definedName>
    <definedName name="SFU_Drops_to_be_installed" localSheetId="6">[283]NIUs!$A$12:$IV$12</definedName>
    <definedName name="SFU_Drops_to_be_installed">#REF!</definedName>
    <definedName name="SGA">#REF!</definedName>
    <definedName name="SGA_growth" localSheetId="6">[330]Management!#REF!</definedName>
    <definedName name="SGA_growth">#REF!</definedName>
    <definedName name="SGA_Syn">#REF!</definedName>
    <definedName name="SGAMargin">#REF!</definedName>
    <definedName name="sge" localSheetId="6">[396]DePara!$G$1:$G$17</definedName>
    <definedName name="sge">#REF!</definedName>
    <definedName name="sgl_mes" localSheetId="6">[83]Proced.!$E$7</definedName>
    <definedName name="sgl_mes">#REF!</definedName>
    <definedName name="sgl_month" localSheetId="6">[83]Proced.!$E$8</definedName>
    <definedName name="sgl_month">#REF!</definedName>
    <definedName name="sgl_period" localSheetId="6">[83]Proced.!$D$8</definedName>
    <definedName name="sgl_period">#REF!</definedName>
    <definedName name="sgl_periodo" localSheetId="6">[83]Proced.!$D$7</definedName>
    <definedName name="sgl_periodo">#REF!</definedName>
    <definedName name="sgl_quarter" localSheetId="6">[97]Proced.!$H$8</definedName>
    <definedName name="sgl_quarter">#REF!</definedName>
    <definedName name="sgl_tri" localSheetId="6">[97]Proced.!$H$7</definedName>
    <definedName name="sgl_tri">#REF!</definedName>
    <definedName name="sh" localSheetId="6" hidden="1">{#N/A,#N/A,FALSE,"TOTAL"}</definedName>
    <definedName name="sh" localSheetId="5" hidden="1">{#N/A,#N/A,FALSE,"TOTAL"}</definedName>
    <definedName name="sh" localSheetId="2" hidden="1">{#N/A,#N/A,FALSE,"TOTAL"}</definedName>
    <definedName name="sh" hidden="1">{#N/A,#N/A,FALSE,"TOTAL"}</definedName>
    <definedName name="shadearea">#REF!,#REF!,#REF!,#REF!,#REF!,#REF!,#REF!,#REF!,#REF!,#REF!,#REF!,#REF!</definedName>
    <definedName name="Shandy">#REF!</definedName>
    <definedName name="Shansby">"Button 1"</definedName>
    <definedName name="share" localSheetId="6">[397]DCF!$X$3</definedName>
    <definedName name="share">#REF!</definedName>
    <definedName name="Share_Price" localSheetId="6">'[26]Base &amp; LBO Assumptions'!$U$10</definedName>
    <definedName name="Share_Price">#REF!</definedName>
    <definedName name="shares" localSheetId="6">[74]Assumptions!#REF!</definedName>
    <definedName name="shares">#REF!</definedName>
    <definedName name="Shares_Issued_Debt">#REF!</definedName>
    <definedName name="Shares_Issued_Option">#REF!</definedName>
    <definedName name="Shares_Issued_Preferred">#REF!</definedName>
    <definedName name="shares_out">#REF!</definedName>
    <definedName name="SharesConv">#REF!</definedName>
    <definedName name="SharesOptions">#REF!</definedName>
    <definedName name="SharesOptionsEx">#REF!</definedName>
    <definedName name="SharesOptionsOut">#REF!</definedName>
    <definedName name="sheet" localSheetId="2" hidden="1">{#N/A,#N/A,FALSE,"Análise";#N/A,#N/A,FALSE,"Análise"}</definedName>
    <definedName name="sheet" hidden="1">{#N/A,#N/A,FALSE,"Análise";#N/A,#N/A,FALSE,"Análise"}</definedName>
    <definedName name="Sheet_Size" localSheetId="6">OFFSET([78]!File_Name,0,3,1,1)</definedName>
    <definedName name="Sheet_Size">OFFSET(#REF!,0,3,1,1)</definedName>
    <definedName name="sheet1" localSheetId="6" hidden="1">{#N/A,#N/A,FALSE,"지침";#N/A,#N/A,FALSE,"환경분석";#N/A,#N/A,FALSE,"Sheet16"}</definedName>
    <definedName name="sheet1" localSheetId="5" hidden="1">{#N/A,#N/A,FALSE,"지침";#N/A,#N/A,FALSE,"환경분석";#N/A,#N/A,FALSE,"Sheet16"}</definedName>
    <definedName name="Sheet1">#REF!</definedName>
    <definedName name="Sheet5bvhjvgkghk" localSheetId="6" hidden="1">{"det (May)",#N/A,FALSE,"June";"sum (MAY YTD)",#N/A,FALSE,"June YTD"}</definedName>
    <definedName name="Sheet5bvhjvgkghk" localSheetId="5" hidden="1">{"det (May)",#N/A,FALSE,"June";"sum (MAY YTD)",#N/A,FALSE,"June YTD"}</definedName>
    <definedName name="Sheet5bvhjvgkghk" localSheetId="2" hidden="1">{"det (May)",#N/A,FALSE,"June";"sum (MAY YTD)",#N/A,FALSE,"June YTD"}</definedName>
    <definedName name="Sheet5bvhjvgkghk" hidden="1">{"det (May)",#N/A,FALSE,"June";"sum (MAY YTD)",#N/A,FALSE,"June YTD"}</definedName>
    <definedName name="Ship_To">#REF!</definedName>
    <definedName name="shit" localSheetId="6" hidden="1">{"'cua 42'!$A$1:$O$40"}</definedName>
    <definedName name="shit" localSheetId="5" hidden="1">{"'cua 42'!$A$1:$O$40"}</definedName>
    <definedName name="shit" localSheetId="2" hidden="1">{"'cua 42'!$A$1:$O$40"}</definedName>
    <definedName name="shit" hidden="1">{"'cua 42'!$A$1:$O$40"}</definedName>
    <definedName name="ShortMonth" localSheetId="6">[398]Lists!$A$1:$A$13</definedName>
    <definedName name="ShortMonth">#REF!</definedName>
    <definedName name="ShortTermDebt">#REF!</definedName>
    <definedName name="ShortTermDebtBookValue">#REF!</definedName>
    <definedName name="ShortTermDebtPrice">#REF!</definedName>
    <definedName name="ShowDataColumnsSelector">#REF!</definedName>
    <definedName name="ShowKPIRows">#REF!</definedName>
    <definedName name="ShowSystemRows">#REF!</definedName>
    <definedName name="SHRINK">#REF!</definedName>
    <definedName name="SHYrs">#REF!</definedName>
    <definedName name="SIC">#REF!</definedName>
    <definedName name="sici" localSheetId="6" hidden="1">{"det (May)",#N/A,FALSE,"June";"sum (MAY YTD)",#N/A,FALSE,"June YTD"}</definedName>
    <definedName name="sici" localSheetId="5" hidden="1">{"det (May)",#N/A,FALSE,"June";"sum (MAY YTD)",#N/A,FALSE,"June YTD"}</definedName>
    <definedName name="sici" localSheetId="2" hidden="1">{"det (May)",#N/A,FALSE,"June";"sum (MAY YTD)",#N/A,FALSE,"June YTD"}</definedName>
    <definedName name="sici" hidden="1">{"det (May)",#N/A,FALSE,"June";"sum (MAY YTD)",#N/A,FALSE,"June YTD"}</definedName>
    <definedName name="SIDEL10">#REF!</definedName>
    <definedName name="SIDEL2">#REF!</definedName>
    <definedName name="SIDEL4">#REF!</definedName>
    <definedName name="SigEmp">#REF!</definedName>
    <definedName name="Siglas" localSheetId="6">[59]SetUp!$F$2:$F$29</definedName>
    <definedName name="Siglas">#REF!</definedName>
    <definedName name="Signing_Bonus_Amort." localSheetId="6">'[57]Input Sheet'!$C$17:$Z$17</definedName>
    <definedName name="Signing_Bonus_Amort.">#REF!</definedName>
    <definedName name="silos" localSheetId="6">[399]Plan1!$Y$48:$AM$73</definedName>
    <definedName name="silos">#REF!</definedName>
    <definedName name="Sim">#REF!</definedName>
    <definedName name="Simple" localSheetId="6">{0.1;0;0.382758620689655;0;0;0;0.258620689655172;0;0.258620689655172}</definedName>
    <definedName name="Simple" localSheetId="5">{0.1;0;0.382758620689655;0;0;0;0.258620689655172;0;0.258620689655172}</definedName>
    <definedName name="Simple" localSheetId="2">{0.1;0;0.382758620689655;0;0;0;0.258620689655172;0;0.258620689655172}</definedName>
    <definedName name="Simple">{0.1;0;0.382758620689655;0;0;0;0.258620689655172;0;0.258620689655172}</definedName>
    <definedName name="simpson" localSheetId="6">'[98]Target Finsum'!#REF!</definedName>
    <definedName name="simpson">#REF!</definedName>
    <definedName name="Simulacao">#REF!</definedName>
    <definedName name="Situação">#REF!</definedName>
    <definedName name="SIZE" localSheetId="6">[123]validation!$E$2:$E$13</definedName>
    <definedName name="SIZE">#REF!</definedName>
    <definedName name="SJRP" localSheetId="6">[7]POA!#REF!</definedName>
    <definedName name="SJRP">#REF!</definedName>
    <definedName name="SJRP1" localSheetId="6">[7]POA!#REF!</definedName>
    <definedName name="SJRP1">#REF!</definedName>
    <definedName name="SJRPAcumulado" localSheetId="6">[7]POA!#REF!</definedName>
    <definedName name="SJRPAcumulado">#REF!</definedName>
    <definedName name="SJRPAcumulado1" localSheetId="6">[7]POA!#REF!</definedName>
    <definedName name="SJRPAcumulado1">#REF!</definedName>
    <definedName name="SK">#REF!</definedName>
    <definedName name="SK_600_AGO00" localSheetId="6">[59]Volumes!$AS$2:$AS$28</definedName>
    <definedName name="SK_600_AGO00">#REF!</definedName>
    <definedName name="SK_600_DEZ00" localSheetId="6">[59]Volumes!$AW$2:$AW$28</definedName>
    <definedName name="SK_600_DEZ00">#REF!</definedName>
    <definedName name="SK_600_FEV01">#REF!</definedName>
    <definedName name="SK_600_JAN01" localSheetId="6">[59]Volumes!$AX$2:$AX$28</definedName>
    <definedName name="SK_600_JAN01">#REF!</definedName>
    <definedName name="SK_600_JUL00" localSheetId="6">[59]Volumes!$AR$2:$AR$28</definedName>
    <definedName name="SK_600_JUL00">#REF!</definedName>
    <definedName name="SK_600_NOV00" localSheetId="6">[59]Volumes!$AV$2:$AV$28</definedName>
    <definedName name="SK_600_NOV00">#REF!</definedName>
    <definedName name="SK_600_OUT00" localSheetId="6">[59]Volumes!$AU$2:$AU$28</definedName>
    <definedName name="SK_600_OUT00">#REF!</definedName>
    <definedName name="SK_600_SET00" localSheetId="6">[59]Volumes!$AT$2:$AT$28</definedName>
    <definedName name="SK_600_SET00">#REF!</definedName>
    <definedName name="SK_LN_AGO00" localSheetId="6">[59]Volumes!$AZ$2:$AZ$28</definedName>
    <definedName name="SK_LN_AGO00">#REF!</definedName>
    <definedName name="SK_LN_DEZ00" localSheetId="6">[59]Volumes!$BD$2:$BD$28</definedName>
    <definedName name="SK_LN_DEZ00">#REF!</definedName>
    <definedName name="SK_LN_FEV01">#REF!</definedName>
    <definedName name="SK_LN_JAN01" localSheetId="6">[59]Volumes!$BE$2:$BE$28</definedName>
    <definedName name="SK_LN_JAN01">#REF!</definedName>
    <definedName name="SK_LN_JUL00" localSheetId="6">[59]Volumes!$AY$2:$AY$28</definedName>
    <definedName name="SK_LN_JUL00">#REF!</definedName>
    <definedName name="SK_LN_NOV00" localSheetId="6">[59]Volumes!$BC$2:$BC$28</definedName>
    <definedName name="SK_LN_NOV00">#REF!</definedName>
    <definedName name="SK_LN_OUT00" localSheetId="6">[59]Volumes!$BB$2:$BB$28</definedName>
    <definedName name="SK_LN_OUT00">#REF!</definedName>
    <definedName name="SK_LN_SET00" localSheetId="6">[59]Volumes!$BA$2:$BA$28</definedName>
    <definedName name="SK_LN_SET00">#REF!</definedName>
    <definedName name="SK_LT_AGO00" localSheetId="6">[59]Volumes!$BG$2:$BG$28</definedName>
    <definedName name="SK_LT_AGO00">#REF!</definedName>
    <definedName name="SK_LT_DEZ00" localSheetId="6">[59]Volumes!$BK$2:$BK$28</definedName>
    <definedName name="SK_LT_DEZ00">#REF!</definedName>
    <definedName name="SK_LT_DEZ01" localSheetId="6">[59]Volumes!$BL$2:$BL$28</definedName>
    <definedName name="SK_LT_DEZ01">#REF!</definedName>
    <definedName name="SK_LT_FEV01">#REF!</definedName>
    <definedName name="SK_LT_JUL00" localSheetId="6">[59]Volumes!$BF$2:$BF$28</definedName>
    <definedName name="SK_LT_JUL00">#REF!</definedName>
    <definedName name="SK_LT_NOV00" localSheetId="6">[59]Volumes!$BJ$2:$BJ$28</definedName>
    <definedName name="SK_LT_NOV00">#REF!</definedName>
    <definedName name="SK_LT_OUT00" localSheetId="6">[59]Volumes!$BI$2:$BI$28</definedName>
    <definedName name="SK_LT_OUT00">#REF!</definedName>
    <definedName name="SK_LT_SET00" localSheetId="6">[59]Volumes!$BH$2:$BH$28</definedName>
    <definedName name="SK_LT_SET00">#REF!</definedName>
    <definedName name="SK_TODAS_AGO00" localSheetId="6">[59]Volumes!$CB$2:$CB$28</definedName>
    <definedName name="SK_TODAS_AGO00">#REF!</definedName>
    <definedName name="SK_TODAS_DEZ00" localSheetId="6">[59]Volumes!$CF$2:$CF$28</definedName>
    <definedName name="SK_TODAS_DEZ00">#REF!</definedName>
    <definedName name="SK_TODAS_FEV01">#REF!</definedName>
    <definedName name="SK_TODAS_JAN01" localSheetId="6">[59]Volumes!$CG$2:$CG$28</definedName>
    <definedName name="SK_TODAS_JAN01">#REF!</definedName>
    <definedName name="SK_TODAS_JUL00" localSheetId="6">[59]Volumes!$CA$2:$CA$28</definedName>
    <definedName name="SK_TODAS_JUL00">#REF!</definedName>
    <definedName name="SK_TODAS_NOV00" localSheetId="6">[59]Volumes!$CE$2:$CE$28</definedName>
    <definedName name="SK_TODAS_NOV00">#REF!</definedName>
    <definedName name="SK_TODAS_OUT00" localSheetId="6">[59]Volumes!$CD$2:$CD$28</definedName>
    <definedName name="SK_TODAS_OUT00">#REF!</definedName>
    <definedName name="SK_TODAS_SET00" localSheetId="6">[59]Volumes!$CC$2:$CC$28</definedName>
    <definedName name="SK_TODAS_SET00">#REF!</definedName>
    <definedName name="SKAGO00" localSheetId="6">'[59]Tabelas Skol'!$B$27:$AD$50</definedName>
    <definedName name="SKAGO00">#REF!</definedName>
    <definedName name="SKDEZ00" localSheetId="6">'[59]Tabelas Skol'!$B$127:$AD$150</definedName>
    <definedName name="SKDEZ00">#REF!</definedName>
    <definedName name="SKJAN01" localSheetId="6">'[59]Tabelas Skol'!$B$152:$AD$170</definedName>
    <definedName name="SKJAN01">#REF!</definedName>
    <definedName name="SKJUL00" localSheetId="6">'[59]Tabelas Skol'!$B$2:$AD$25</definedName>
    <definedName name="SKJUL00">#REF!</definedName>
    <definedName name="skksk" localSheetId="6" hidden="1">{"RESUMEN",#N/A,FALSE,"RESUMEN";"RESUMEN_MARG",#N/A,FALSE,"RESUMEN"}</definedName>
    <definedName name="skksk" localSheetId="5" hidden="1">{"RESUMEN",#N/A,FALSE,"RESUMEN";"RESUMEN_MARG",#N/A,FALSE,"RESUMEN"}</definedName>
    <definedName name="skksk" localSheetId="2" hidden="1">{"RESUMEN",#N/A,FALSE,"RESUMEN";"RESUMEN_MARG",#N/A,FALSE,"RESUMEN"}</definedName>
    <definedName name="skksk" hidden="1">{"RESUMEN",#N/A,FALSE,"RESUMEN";"RESUMEN_MARG",#N/A,FALSE,"RESUMEN"}</definedName>
    <definedName name="SKNOV00" localSheetId="6">'[59]Tabelas Skol'!$B$102:$AD$125</definedName>
    <definedName name="SKNOV00">#REF!</definedName>
    <definedName name="SKOUT00" localSheetId="6">'[59]Tabelas Skol'!$B$77:$AD$100</definedName>
    <definedName name="SKOUT00">#REF!</definedName>
    <definedName name="SKSET00" localSheetId="6">'[59]Tabelas Skol'!$B$52:$AD$75</definedName>
    <definedName name="SKSET00">#REF!</definedName>
    <definedName name="SKU.brand" localSheetId="6">[400]Hidden!$F$11</definedName>
    <definedName name="SKU.brand">#REF!</definedName>
    <definedName name="SKU.Cons_Pack" localSheetId="6">[22]Hidden!$F$11</definedName>
    <definedName name="SKU.Cons_Pack">#REF!</definedName>
    <definedName name="skus_gyn">#REF!</definedName>
    <definedName name="SKUTODO">#REF!</definedName>
    <definedName name="SLB">#REF!</definedName>
    <definedName name="SlideVICAcumBrasil" localSheetId="6">[343]Presentation!$C$43:$P$51</definedName>
    <definedName name="SlideVICAcumBrasil">#REF!</definedName>
    <definedName name="SlideVICAcumHila" localSheetId="6">[343]Presentation!$C$63:$P$78</definedName>
    <definedName name="SlideVICAcumHila">#REF!</definedName>
    <definedName name="SlideVICAcumLAM" localSheetId="6">[343]Presentation!$C$3:$P$20</definedName>
    <definedName name="SlideVICAcumLAM">#REF!</definedName>
    <definedName name="SlideVICMêsBrasil" localSheetId="6">[343]Presentation!$C$53:$P$61</definedName>
    <definedName name="SlideVICMêsBrasil">#REF!</definedName>
    <definedName name="SlideVICMêsHila" localSheetId="6">[343]Presentation!$C$81:$P$98</definedName>
    <definedName name="SlideVICMêsHila">#REF!</definedName>
    <definedName name="SlideVICMêsLAM" localSheetId="6">[343]Presentation!$C$23:$P$40</definedName>
    <definedName name="SlideVICMêsLAM">#REF!</definedName>
    <definedName name="slo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Tax">#REF!</definedName>
    <definedName name="sm" localSheetId="5">#REF!</definedName>
    <definedName name="SM">#REF!</definedName>
    <definedName name="SmallCol" localSheetId="6">[115]Data!$AH$1:$AH$65536,[115]Data!$AF$1:$AF$65536,[115]Data!$AD$1:$AD$65536,[115]Data!$AB$1:$AB$65536,[115]Data!$Z$1:$Z$65536,[115]Data!$B$1:$B$65536,[115]Data!$D$1:$D$65536,[115]Data!$F$1:$F$65536,[115]Data!$H$1:$H$65536,[115]Data!$J$1:$J$65536,[115]Data!$L$1:$L$65536,[115]Data!$N$1:$N$65536,[115]Data!$P$1:$P$65536,[115]Data!$R$1:$R$65536,[115]Data!$T$1:$T$65536,[115]Data!$V$1:$V$65536,[115]Data!$X$1:$X$65536,[115]Data!$AJ$1:$AJ$65536,[115]Data!$AL$1:$AL$65536,[115]Data!$AN$1:$AN$65536,[115]Data!$AP$1:$AP$65536,[115]Data!$AR$1:$AR$65536,[115]Data!$AT$1:$AT$65536,[115]Data!$AV$1:$AV$65536</definedName>
    <definedName name="SmallCol">#REF!,#REF!,#REF!,#REF!,#REF!,#REF!,#REF!,#REF!,#REF!,#REF!,#REF!,#REF!,#REF!,#REF!,#REF!,#REF!,#REF!,#REF!,#REF!,#REF!,#REF!,#REF!,#REF!,#REF!</definedName>
    <definedName name="SMC">#REF!</definedName>
    <definedName name="smps" localSheetId="6">'[98]Target Finsum'!#REF!</definedName>
    <definedName name="smps">#REF!</definedName>
    <definedName name="sName" localSheetId="6">[231]!sName</definedName>
    <definedName name="sName">#REF!</definedName>
    <definedName name="sName1" localSheetId="6">[231]!sName1</definedName>
    <definedName name="sName1">#REF!</definedName>
    <definedName name="sniff" localSheetId="6">{0.1;0;0.382758620689655;0;0;0;0.258620689655172;0;0.258620689655172}</definedName>
    <definedName name="sniff" localSheetId="5">{0.1;0;0.382758620689655;0;0;0;0.258620689655172;0;0.258620689655172}</definedName>
    <definedName name="sniff" localSheetId="2">{0.1;0;0.382758620689655;0;0;0;0.258620689655172;0;0.258620689655172}</definedName>
    <definedName name="sniff">{0.1;0;0.382758620689655;0;0;0;0.258620689655172;0;0.258620689655172}</definedName>
    <definedName name="so">#REF!</definedName>
    <definedName name="sobra" localSheetId="6">[18]Dados!$V$33</definedName>
    <definedName name="sobra">#REF!</definedName>
    <definedName name="Soda" localSheetId="6" hidden="1">{"'171'!$A$1:$Z$50"}</definedName>
    <definedName name="Soda" localSheetId="5" hidden="1">{"'171'!$A$1:$Z$50"}</definedName>
    <definedName name="Soda" localSheetId="2" hidden="1">{"'171'!$A$1:$Z$50"}</definedName>
    <definedName name="Soda" hidden="1">{"'171'!$A$1:$Z$50"}</definedName>
    <definedName name="sofoca" localSheetId="6">[47]Industria!#REF!</definedName>
    <definedName name="sofoca">#REF!</definedName>
    <definedName name="SOFORUCA__Cardona" localSheetId="6">[47]Industria!#REF!</definedName>
    <definedName name="SOFORUCA__Cardona">#REF!</definedName>
    <definedName name="soforuta" localSheetId="6">[47]Industria!#REF!</definedName>
    <definedName name="soforuta">#REF!</definedName>
    <definedName name="Soft" localSheetId="6" hidden="1">{"det (May)",#N/A,FALSE,"June";"sum (MAY YTD)",#N/A,FALSE,"June YTD"}</definedName>
    <definedName name="Soft" localSheetId="5" hidden="1">{"det (May)",#N/A,FALSE,"June";"sum (MAY YTD)",#N/A,FALSE,"June YTD"}</definedName>
    <definedName name="Soft" localSheetId="2" hidden="1">{"det (May)",#N/A,FALSE,"June";"sum (MAY YTD)",#N/A,FALSE,"June YTD"}</definedName>
    <definedName name="Soft" hidden="1">{"det (May)",#N/A,FALSE,"June";"sum (MAY YTD)",#N/A,FALSE,"June YTD"}</definedName>
    <definedName name="Software">#REF!</definedName>
    <definedName name="softx" localSheetId="6" hidden="1">{"det (May)",#N/A,FALSE,"June";"sum (MAY YTD)",#N/A,FALSE,"June YTD"}</definedName>
    <definedName name="softx" localSheetId="5" hidden="1">{"det (May)",#N/A,FALSE,"June";"sum (MAY YTD)",#N/A,FALSE,"June YTD"}</definedName>
    <definedName name="softx" localSheetId="2" hidden="1">{"det (May)",#N/A,FALSE,"June";"sum (MAY YTD)",#N/A,FALSE,"June YTD"}</definedName>
    <definedName name="softx" hidden="1">{"det (May)",#N/A,FALSE,"June";"sum (MAY YTD)",#N/A,FALSE,"June YTD"}</definedName>
    <definedName name="soma_inef1" localSheetId="6">[18]Dados!$V$46</definedName>
    <definedName name="soma_inef1">#REF!</definedName>
    <definedName name="soma_inef2" localSheetId="6">[18]Dados!$V$47</definedName>
    <definedName name="soma_inef2">#REF!</definedName>
    <definedName name="Soplado">#REF!</definedName>
    <definedName name="sopladoras">#REF!</definedName>
    <definedName name="SOR">#REF!</definedName>
    <definedName name="SortBy">#REF!</definedName>
    <definedName name="sortcol">#REF!</definedName>
    <definedName name="SortRange">#REF!</definedName>
    <definedName name="SOU">#REF!</definedName>
    <definedName name="Source">#REF!</definedName>
    <definedName name="SP">#REF!</definedName>
    <definedName name="Spartan" localSheetId="6">'[98]Target Finsum'!#REF!</definedName>
    <definedName name="Spartan">#REF!</definedName>
    <definedName name="SPAS">#REF!</definedName>
    <definedName name="SPaulo" localSheetId="6">[7]POA!#REF!</definedName>
    <definedName name="SPaulo" localSheetId="5">[7]POA!#REF!</definedName>
    <definedName name="SPAULO">#REF!</definedName>
    <definedName name="SPaulo1" localSheetId="6">[7]POA!#REF!</definedName>
    <definedName name="SPaulo1">#REF!</definedName>
    <definedName name="SPauloAcumulado" localSheetId="6">[7]POA!#REF!</definedName>
    <definedName name="SPauloAcumulado">#REF!</definedName>
    <definedName name="SPauloAcumulado1" localSheetId="6">[7]POA!#REF!</definedName>
    <definedName name="SPauloAcumulado1">#REF!</definedName>
    <definedName name="Special">#REF!</definedName>
    <definedName name="SpendCategories">#REF!</definedName>
    <definedName name="Spinoff_A" localSheetId="6">[51]ModAssump!$K$11</definedName>
    <definedName name="Spinoff_A">#REF!</definedName>
    <definedName name="Spinoff_B" localSheetId="6">[51]ModAssump!$K$8</definedName>
    <definedName name="Spinoff_B">#REF!</definedName>
    <definedName name="Spinoff_Eu_PostLBO" localSheetId="6">[51]ModAssump!$K$17</definedName>
    <definedName name="Spinoff_Eu_PostLBO">#REF!</definedName>
    <definedName name="Spinoff_Eu_PreLBO" localSheetId="6">[51]ModAssump!$K$14</definedName>
    <definedName name="Spinoff_Eu_PreLBO">#REF!</definedName>
    <definedName name="SPOILAGE">#REF!</definedName>
    <definedName name="sport">#REF!</definedName>
    <definedName name="Spot" localSheetId="6">[401]Curvas!$B$5</definedName>
    <definedName name="Spot">#REF!</definedName>
    <definedName name="Spot__Reach" localSheetId="6">'[57]Input Sheet'!$C$23:$Z$23</definedName>
    <definedName name="Spot__Reach">#REF!</definedName>
    <definedName name="Spot__Reach__Materials" localSheetId="6">'[57]Input Sheet'!$C$23:$Z$23</definedName>
    <definedName name="Spot__Reach__Materials">#REF!</definedName>
    <definedName name="Spot__Reach__Rev." localSheetId="6">'[57]Input Sheet'!$C$16:$Z$16</definedName>
    <definedName name="Spot__Reach__Rev.">#REF!</definedName>
    <definedName name="SPOT_PROG" localSheetId="6">[253]MODELO!$P1,[253]MODELO!#REF!,[253]MODELO!#REF!,[253]MODELO!#REF!,[253]MODELO!#REF!,[253]MODELO!#REF!,[253]MODELO!#REF!</definedName>
    <definedName name="SPOT_PROG">#REF!,#REF!,#REF!,#REF!,#REF!,#REF!,#REF!</definedName>
    <definedName name="SPOT_REAL" localSheetId="6">[253]MODELO!$Q1,[253]MODELO!#REF!,[253]MODELO!#REF!,[253]MODELO!#REF!,[253]MODELO!#REF!,[253]MODELO!#REF!,[253]MODELO!#REF!</definedName>
    <definedName name="SPOT_REAL">#REF!,#REF!,#REF!,#REF!,#REF!,#REF!,#REF!</definedName>
    <definedName name="SPOTRATE_CAD">#REF!</definedName>
    <definedName name="SPOTRATE_EUR">#REF!</definedName>
    <definedName name="SPOTRATE_SGD">#REF!</definedName>
    <definedName name="SPOTRATE_USD">#REF!</definedName>
    <definedName name="Sprite">#REF!</definedName>
    <definedName name="SPWS_WBID">"F802F86D-7BCE-11D3-88CE-008048AF303E"</definedName>
    <definedName name="srate" localSheetId="6">[101]Sheet1!$D$27</definedName>
    <definedName name="srate">#REF!</definedName>
    <definedName name="ss" localSheetId="6">[402]Vermelha!#REF!</definedName>
    <definedName name="ss" localSheetId="5">[402]Vermelha!#REF!</definedName>
    <definedName name="ss">#REF!</definedName>
    <definedName name="ss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d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d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dzs" localSheetId="6" hidden="1">{"det (May)",#N/A,FALSE,"June";"sum (MAY YTD)",#N/A,FALSE,"June YTD"}</definedName>
    <definedName name="ssdzs" localSheetId="5" hidden="1">{"det (May)",#N/A,FALSE,"June";"sum (MAY YTD)",#N/A,FALSE,"June YTD"}</definedName>
    <definedName name="ssdzs" localSheetId="2" hidden="1">{"det (May)",#N/A,FALSE,"June";"sum (MAY YTD)",#N/A,FALSE,"June YTD"}</definedName>
    <definedName name="ssdzs" hidden="1">{"det (May)",#N/A,FALSE,"June";"sum (MAY YTD)",#N/A,FALSE,"June YTD"}</definedName>
    <definedName name="sss" localSheetId="6">{0;0;0;0;1;#N/A;0.354330708661417;0.354330708661417;0.590551181102362;0.590551181102362;2;TRUE;FALSE;FALSE;FALSE;FALSE;#N/A;1;#N/A;1;1;"";""}</definedName>
    <definedName name="sss" localSheetId="5">{0;0;0;0;1;#N/A;0.354330708661417;0.354330708661417;0.590551181102362;0.590551181102362;2;TRUE;FALSE;FALSE;FALSE;FALSE;#N/A;1;#N/A;1;1;"";""}</definedName>
    <definedName name="sss">#REF!</definedName>
    <definedName name="ssss" localSheetId="6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5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s" localSheetId="2" hidden="1">{"' calendrier 2000'!$A$1:$Q$38"}</definedName>
    <definedName name="sssss" hidden="1">{"' calendrier 2000'!$A$1:$Q$38"}</definedName>
    <definedName name="sssssds" localSheetId="6" hidden="1">{"det (May)",#N/A,FALSE,"June";"sum (MAY YTD)",#N/A,FALSE,"June YTD"}</definedName>
    <definedName name="sssssds" localSheetId="5" hidden="1">{"det (May)",#N/A,FALSE,"June";"sum (MAY YTD)",#N/A,FALSE,"June YTD"}</definedName>
    <definedName name="sssssds" localSheetId="2" hidden="1">{"det (May)",#N/A,FALSE,"June";"sum (MAY YTD)",#N/A,FALSE,"June YTD"}</definedName>
    <definedName name="sssssds" hidden="1">{"det (May)",#N/A,FALSE,"June";"sum (MAY YTD)",#N/A,FALSE,"June YTD"}</definedName>
    <definedName name="ssssss" localSheetId="6" hidden="1">{"'tasa de salida'!$A$1:$G$48"}</definedName>
    <definedName name="ssssss" localSheetId="5" hidden="1">{"'tasa de salida'!$A$1:$G$48"}</definedName>
    <definedName name="ssssss" localSheetId="2" hidden="1">{"' calendrier 2000'!$A$1:$Q$38"}</definedName>
    <definedName name="ssssss" hidden="1">{"' calendrier 2000'!$A$1:$Q$38"}</definedName>
    <definedName name="sszz" localSheetId="6" hidden="1">{"det (May)",#N/A,FALSE,"June";"sum (MAY YTD)",#N/A,FALSE,"June YTD"}</definedName>
    <definedName name="sszz" localSheetId="5" hidden="1">{"det (May)",#N/A,FALSE,"June";"sum (MAY YTD)",#N/A,FALSE,"June YTD"}</definedName>
    <definedName name="sszz" localSheetId="2" hidden="1">{"det (May)",#N/A,FALSE,"June";"sum (MAY YTD)",#N/A,FALSE,"June YTD"}</definedName>
    <definedName name="sszz" hidden="1">{"det (May)",#N/A,FALSE,"June";"sum (MAY YTD)",#N/A,FALSE,"June YTD"}</definedName>
    <definedName name="st" localSheetId="6">'[98]Target Finsum'!#REF!</definedName>
    <definedName name="st">#REF!</definedName>
    <definedName name="ST_LIN_2770">#REF!</definedName>
    <definedName name="ST_LIN_CC">#REF!</definedName>
    <definedName name="ST_LIN_COMPROR">#REF!</definedName>
    <definedName name="st_STRAT">#REF!</definedName>
    <definedName name="st_STRAT_ARO">#REF!</definedName>
    <definedName name="st_STRAT_CD">#REF!</definedName>
    <definedName name="st_STRAT_FRA">#REF!</definedName>
    <definedName name="st_STRAT_MIR">#REF!</definedName>
    <definedName name="staff_costs">#REF!</definedName>
    <definedName name="STAGE" localSheetId="6">'[91]Drop down lists'!#REF!</definedName>
    <definedName name="STAGE">#REF!</definedName>
    <definedName name="START">#REF!</definedName>
    <definedName name="STARTUP">#REF!</definedName>
    <definedName name="Startup_Expenses" localSheetId="6">'[57]Input Sheet'!$C$27:$Z$27</definedName>
    <definedName name="Startup_Expenses">#REF!</definedName>
    <definedName name="Stat1">#REF!</definedName>
    <definedName name="Stat10">#REF!</definedName>
    <definedName name="Stat2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ments" localSheetId="6">[74]Financials!$B$1:$Q$46,[74]Financials!$B$51:$Q$73,[74]Financials!$B$75:$Q$114,[74]Financials!$B$118:$Q$166,[74]Financials!$B$170:$Q$200,[74]Financials!$B$202:$Q$231,[74]Financials!$B$236:$Q$265,[74]Financials!$B$294:$Q$336,[74]Financials!$B$338:$Q$365</definedName>
    <definedName name="statements">#REF!,#REF!,#REF!,#REF!,#REF!,#REF!,#REF!,#REF!,#REF!</definedName>
    <definedName name="StatLabel1">#REF!</definedName>
    <definedName name="StatLabel10">#REF!</definedName>
    <definedName name="StatLabel2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 localSheetId="6">[73]Validation!$P$2:$P$11</definedName>
    <definedName name="Status">#REF!</definedName>
    <definedName name="std">#REF!</definedName>
    <definedName name="STDebt">#REF!</definedName>
    <definedName name="stella" localSheetId="6" hidden="1">{"det (May)",#N/A,FALSE,"June";"sum (MAY YTD)",#N/A,FALSE,"June YTD"}</definedName>
    <definedName name="stella" localSheetId="5" hidden="1">{"det (May)",#N/A,FALSE,"June";"sum (MAY YTD)",#N/A,FALSE,"June YTD"}</definedName>
    <definedName name="stella" localSheetId="2" hidden="1">{"det (May)",#N/A,FALSE,"June";"sum (MAY YTD)",#N/A,FALSE,"June YTD"}</definedName>
    <definedName name="stella" hidden="1">{"det (May)",#N/A,FALSE,"June";"sum (MAY YTD)",#N/A,FALSE,"June YTD"}</definedName>
    <definedName name="stellax" localSheetId="6" hidden="1">{"det (May)",#N/A,FALSE,"June";"sum (MAY YTD)",#N/A,FALSE,"June YTD"}</definedName>
    <definedName name="stellax" localSheetId="5" hidden="1">{"det (May)",#N/A,FALSE,"June";"sum (MAY YTD)",#N/A,FALSE,"June YTD"}</definedName>
    <definedName name="stellax" localSheetId="2" hidden="1">{"det (May)",#N/A,FALSE,"June";"sum (MAY YTD)",#N/A,FALSE,"June YTD"}</definedName>
    <definedName name="stellax" hidden="1">{"det (May)",#N/A,FALSE,"June";"sum (MAY YTD)",#N/A,FALSE,"June YTD"}</definedName>
    <definedName name="stf">#REF!</definedName>
    <definedName name="sth" localSheetId="6">IF([281]Efeito!BefAft=1,"Cost of Capital (C*)","Pre-Tax Cost of Capital [1]")</definedName>
    <definedName name="sth">IF(#REF!=1,"Cost of Capital (C*)","Pre-Tax Cost of Capital [1]")</definedName>
    <definedName name="Stock">#REF!</definedName>
    <definedName name="Stock_loss_explanation">#REF!</definedName>
    <definedName name="StockExch">#REF!</definedName>
    <definedName name="StockPrice" localSheetId="6">'[245]Phone Systems'!$H$12:$H$14</definedName>
    <definedName name="StockPrice">#REF!</definedName>
    <definedName name="Straight_Preferred_1_1">#REF!</definedName>
    <definedName name="Straight_Preferred_1_2">#REF!</definedName>
    <definedName name="Straight_Preferred_1_3">#REF!</definedName>
    <definedName name="Straight_Preferred_1_4">#REF!</definedName>
    <definedName name="Straight_Preferred_2_1">#REF!</definedName>
    <definedName name="Straight_Preferred_2_2">#REF!</definedName>
    <definedName name="Straight_Preferred_2_3">#REF!</definedName>
    <definedName name="Straight_Preferred_2_4">#REF!</definedName>
    <definedName name="Straight_Preferred_3_1">#REF!</definedName>
    <definedName name="Straight_Preferred_3_2">#REF!</definedName>
    <definedName name="Straight_Preferred_3_3">#REF!</definedName>
    <definedName name="Straight_Preferred_3_4">#REF!</definedName>
    <definedName name="Straight_Preferred_4_1">#REF!</definedName>
    <definedName name="Straight_Preferred_4_2">#REF!</definedName>
    <definedName name="Straight_Preferred_4_3">#REF!</definedName>
    <definedName name="Straight_Preferred_4_4">#REF!</definedName>
    <definedName name="Straight_Preferred_5_1">#REF!</definedName>
    <definedName name="Straight_Preferred_5_2">#REF!</definedName>
    <definedName name="Straight_Preferred_5_3">#REF!</definedName>
    <definedName name="Straight_Preferred_5_4">#REF!</definedName>
    <definedName name="Straight_Preferred_6_1">#REF!</definedName>
    <definedName name="Straight_Preferred_6_2">#REF!</definedName>
    <definedName name="Straight_Preferred_6_3">#REF!</definedName>
    <definedName name="Straight_Preferred_6_4">#REF!</definedName>
    <definedName name="stratcasename" localSheetId="6">[210]Case!$K$21</definedName>
    <definedName name="stratcasename">#REF!</definedName>
    <definedName name="Strategy" localSheetId="6">[136]Validation!$B$4:$B$6</definedName>
    <definedName name="Strategy">#REF!</definedName>
    <definedName name="Strategy2" localSheetId="6">[136]Validation!$C$4:$C$6</definedName>
    <definedName name="Strategy2">#REF!</definedName>
    <definedName name="StratOptionTypes">#REF!</definedName>
    <definedName name="STRETCH">#REF!</definedName>
    <definedName name="strike">#REF!</definedName>
    <definedName name="StrLTDebt">#REF!</definedName>
    <definedName name="StrPref">#REF!</definedName>
    <definedName name="StrPrefLiq">#REF!</definedName>
    <definedName name="Structure">#REF!</definedName>
    <definedName name="Stückliste" localSheetId="6">[79]Stückliste!$A$3:$R$395</definedName>
    <definedName name="Stückliste">#REF!</definedName>
    <definedName name="su">#REF!</definedName>
    <definedName name="SUB" localSheetId="6">[43]LDE!#REF!</definedName>
    <definedName name="SUB">#REF!</definedName>
    <definedName name="sub_int">#REF!</definedName>
    <definedName name="Subheader">#REF!</definedName>
    <definedName name="Subordinated_debt" localSheetId="6">'[305]Sources&amp;Uses'!#REF!</definedName>
    <definedName name="Subordinated_debt">#REF!</definedName>
    <definedName name="Subordinated_Debt_rate">#REF!</definedName>
    <definedName name="Subscribers">#REF!</definedName>
    <definedName name="succhi">#REF!</definedName>
    <definedName name="sudeste" localSheetId="6" hidden="1">{#N/A,#N/A,FALSE,"Hoja1";#N/A,#N/A,FALSE,"Hoja2"}</definedName>
    <definedName name="sudeste" localSheetId="5" hidden="1">{#N/A,#N/A,FALSE,"Hoja1";#N/A,#N/A,FALSE,"Hoja2"}</definedName>
    <definedName name="sudeste" localSheetId="2" hidden="1">{#N/A,#N/A,FALSE,"Hoja1";#N/A,#N/A,FALSE,"Hoja2"}</definedName>
    <definedName name="sudeste" hidden="1">{#N/A,#N/A,FALSE,"Hoja1";#N/A,#N/A,FALSE,"Hoja2"}</definedName>
    <definedName name="sum_lc">#REF!</definedName>
    <definedName name="Sum_Nes_Can33_1qtr">#REF!</definedName>
    <definedName name="Sum_Nes_Can33_2qtr">#REF!</definedName>
    <definedName name="Sum_Nes_Can33_3qtr">#REF!</definedName>
    <definedName name="Sum_Nes_Can33_4qtr">#REF!</definedName>
    <definedName name="Sum_Nes_Can33_98">#REF!</definedName>
    <definedName name="Sum_Nes_Pet150_1qtr">#REF!</definedName>
    <definedName name="Sum_Nes_Pet150_2qtr">#REF!</definedName>
    <definedName name="Sum_Nes_Pet150_3qtr">#REF!</definedName>
    <definedName name="Sum_Nes_Pet150_4qtr">#REF!</definedName>
    <definedName name="Sum_Nes_Pet150_98">#REF!</definedName>
    <definedName name="Sum_Sprite_Pet150_1qtr">#REF!</definedName>
    <definedName name="Sum_Sprite_Pet150_2qtr">#REF!</definedName>
    <definedName name="sum_usd">#REF!</definedName>
    <definedName name="Sum_Var">#REF!</definedName>
    <definedName name="summ">#REF!</definedName>
    <definedName name="Summary_Page">#REF!</definedName>
    <definedName name="SummarySpendCategory">#REF!</definedName>
    <definedName name="SUN_AUD_CO">#REF!</definedName>
    <definedName name="SUN_AUD_DO">#REF!</definedName>
    <definedName name="SUN_LC_CO">#REF!</definedName>
    <definedName name="SUN_LC_DO">#REF!</definedName>
    <definedName name="Supplemental_filter" localSheetId="6">[22]Settings!$C$31</definedName>
    <definedName name="Supplemental_filter">#REF!</definedName>
    <definedName name="SUPPLY" localSheetId="6">'[126]Drop down lists'!$J$3:$J$5</definedName>
    <definedName name="SUPPLY">#REF!</definedName>
    <definedName name="Supply_Chain" localSheetId="6">'[77]Target Rejection'!$V$11:$V$14</definedName>
    <definedName name="Supply_Chain">#REF!</definedName>
    <definedName name="Supply_Chain_Losses">#REF!</definedName>
    <definedName name="Sur" localSheetId="6">[149]MKT_Terr!#REF!</definedName>
    <definedName name="Sur">#REF!</definedName>
    <definedName name="SVETotal">#REF!</definedName>
    <definedName name="sw">#REF!</definedName>
    <definedName name="swap">#REF!</definedName>
    <definedName name="Swap_Instrumento" localSheetId="6">[138]Swaps!$M$1:$M$65536</definedName>
    <definedName name="Swap_Instrumento">#REF!</definedName>
    <definedName name="switch" localSheetId="6">[74]Assumptions!$G$15</definedName>
    <definedName name="switch">#REF!</definedName>
    <definedName name="SWOT" localSheetId="6" hidden="1">{#N/A,#N/A,FALSE,"ROTINA";#N/A,#N/A,FALSE,"ITENS";#N/A,#N/A,FALSE,"ACOMP"}</definedName>
    <definedName name="SWOT" localSheetId="5" hidden="1">{#N/A,#N/A,FALSE,"ROTINA";#N/A,#N/A,FALSE,"ITENS";#N/A,#N/A,FALSE,"ACOMP"}</definedName>
    <definedName name="SWOT" localSheetId="2" hidden="1">{#N/A,#N/A,FALSE,"ROTINA";#N/A,#N/A,FALSE,"ITENS";#N/A,#N/A,FALSE,"ACOMP"}</definedName>
    <definedName name="SWOT" hidden="1">{#N/A,#N/A,FALSE,"ROTINA";#N/A,#N/A,FALSE,"ITENS";#N/A,#N/A,FALSE,"ACOMP"}</definedName>
    <definedName name="sws" localSheetId="6" hidden="1">{#N/A,#N/A,FALSE,"Hoja1";#N/A,#N/A,FALSE,"Hoja2"}</definedName>
    <definedName name="sws" localSheetId="5" hidden="1">{#N/A,#N/A,FALSE,"Hoja1";#N/A,#N/A,FALSE,"Hoja2"}</definedName>
    <definedName name="sws" localSheetId="2" hidden="1">{#N/A,#N/A,FALSE,"Hoja1";#N/A,#N/A,FALSE,"Hoja2"}</definedName>
    <definedName name="sws" hidden="1">{#N/A,#N/A,FALSE,"Hoja1";#N/A,#N/A,FALSE,"Hoja2"}</definedName>
    <definedName name="sxsad" localSheetId="6" hidden="1">{#N/A,#N/A,FALSE,"Hoja1";#N/A,#N/A,FALSE,"Hoja2"}</definedName>
    <definedName name="sxsad" localSheetId="5" hidden="1">{#N/A,#N/A,FALSE,"Hoja1";#N/A,#N/A,FALSE,"Hoja2"}</definedName>
    <definedName name="sxsad" localSheetId="2" hidden="1">{#N/A,#N/A,FALSE,"Hoja1";#N/A,#N/A,FALSE,"Hoja2"}</definedName>
    <definedName name="sxsad" hidden="1">{#N/A,#N/A,FALSE,"Hoja1";#N/A,#N/A,FALSE,"Hoja2"}</definedName>
    <definedName name="sxxxx" localSheetId="6">[374]Market_Share_D!$A$1:$D$17</definedName>
    <definedName name="sxxxx">#REF!</definedName>
    <definedName name="Symbol">#REF!</definedName>
    <definedName name="SYN" localSheetId="6">'[258]DCF Inputs'!$Q$18</definedName>
    <definedName name="SYN">#REF!</definedName>
    <definedName name="syn_case1" localSheetId="6">[403]Assumptions!#REF!</definedName>
    <definedName name="syn_case1">#REF!</definedName>
    <definedName name="syn_case2" localSheetId="6">[404]Assumptions!#REF!</definedName>
    <definedName name="syn_case2">#REF!</definedName>
    <definedName name="SYN_ON" localSheetId="6">'[405]Trans Assump'!$J$80</definedName>
    <definedName name="SYN_ON">#REF!</definedName>
    <definedName name="synergies" localSheetId="6">[27]DCF!$E$3</definedName>
    <definedName name="synergies">#REF!</definedName>
    <definedName name="synergy_case" localSheetId="6">[403]Assumptions!#REF!</definedName>
    <definedName name="synergy_case">#REF!</definedName>
    <definedName name="synergy_case2" localSheetId="6">[404]Assumptions!#REF!</definedName>
    <definedName name="synergy_case2">#REF!</definedName>
    <definedName name="synergy_choose">#REF!</definedName>
    <definedName name="SynergyBeerEBIT2001">#REF!</definedName>
    <definedName name="SynergyBeerEBITDA2001">#REF!</definedName>
    <definedName name="SynergyBeerRev2001">#REF!</definedName>
    <definedName name="SynergyBeerVol2001">#REF!</definedName>
    <definedName name="SynergyEBITDA">#REF!</definedName>
    <definedName name="SynergyTotalEBIT2001">#REF!</definedName>
    <definedName name="SynergyTotalEBITDA2001">#REF!</definedName>
    <definedName name="SynergyTotalRev2001">#REF!</definedName>
    <definedName name="SynergyTotalVol2001">#REF!</definedName>
    <definedName name="SYNOFF">#REF!</definedName>
    <definedName name="SYNON" localSheetId="6">'[258]DCF Inputs'!$O$20</definedName>
    <definedName name="SYNON">#REF!</definedName>
    <definedName name="sysCountrySaveOnClose" localSheetId="6">[153]SYSTEM!#REF!</definedName>
    <definedName name="sysCountrySaveOnClose">#REF!</definedName>
    <definedName name="sysIndGrossCapexORII_Country" localSheetId="6">[153]SYSTEM!#REF!</definedName>
    <definedName name="sysIndGrossCapexORII_Country">#REF!</definedName>
    <definedName name="sysIndGrossCapexORII_Root" localSheetId="6">[153]SYSTEM!#REF!</definedName>
    <definedName name="sysIndGrossCapexORII_Root">#REF!</definedName>
    <definedName name="sysIndGrossCapexORIIEUR_Country" localSheetId="6">[153]SYSTEM!#REF!</definedName>
    <definedName name="sysIndGrossCapexORIIEUR_Country">#REF!</definedName>
    <definedName name="sysIndGrossCapexORIIEUR_Root" localSheetId="6">[153]SYSTEM!#REF!</definedName>
    <definedName name="sysIndGrossCapexORIIEUR_Root">#REF!</definedName>
    <definedName name="sysPlantAfterRate" localSheetId="6">[153]SYSTEM!#REF!</definedName>
    <definedName name="sysPlantAfterRate">#REF!</definedName>
    <definedName name="sysPlantAverRate" localSheetId="6">[153]SYSTEM!#REF!</definedName>
    <definedName name="sysPlantAverRate">#REF!</definedName>
    <definedName name="sysPlantBudgRate" localSheetId="6">[153]SYSTEM!#REF!</definedName>
    <definedName name="sysPlantBudgRate">#REF!</definedName>
    <definedName name="sysPlantCurrency" localSheetId="6">[153]SYSTEM!#REF!</definedName>
    <definedName name="sysPlantCurrency">#REF!</definedName>
    <definedName name="sysPlantCyear" localSheetId="6">[153]SYSTEM!#REF!</definedName>
    <definedName name="sysPlantCyear">#REF!</definedName>
    <definedName name="sysPlantLERate" localSheetId="6">[153]SYSTEM!#REF!</definedName>
    <definedName name="sysPlantLERate">#REF!</definedName>
    <definedName name="sysPlantRate1" localSheetId="6">[153]SYSTEM!#REF!</definedName>
    <definedName name="sysPlantRate1">#REF!</definedName>
    <definedName name="sysPlantRate2" localSheetId="6">[153]SYSTEM!#REF!</definedName>
    <definedName name="sysPlantRate2">#REF!</definedName>
    <definedName name="sysPlantRate3" localSheetId="6">[153]SYSTEM!#REF!</definedName>
    <definedName name="sysPlantRate3">#REF!</definedName>
    <definedName name="sysPlantRate4" localSheetId="6">[153]SYSTEM!#REF!</definedName>
    <definedName name="sysPlantRate4">#REF!</definedName>
    <definedName name="sysPlantSoftCode" localSheetId="6">[153]SYSTEM!#REF!</definedName>
    <definedName name="sysPlantSoftCode">#REF!</definedName>
    <definedName name="sysPlantSoftVersion" localSheetId="6">[153]SYSTEM!#REF!</definedName>
    <definedName name="sysPlantSoftVersion">#REF!</definedName>
    <definedName name="sysPlantYTDRate" localSheetId="6">[153]SYSTEM!#REF!</definedName>
    <definedName name="sysPlantYTDRate">#REF!</definedName>
    <definedName name="t" localSheetId="6">[74]Assumptions!#REF!</definedName>
    <definedName name="t" localSheetId="5">[74]Assumptions!#REF!</definedName>
    <definedName name="T">#REF!</definedName>
    <definedName name="T_Apt1A">#REF!</definedName>
    <definedName name="T_bestand" localSheetId="6">OFFSET([406]hulpblad!$P$3,0,0,COUNTA([406]hulpblad!$O$3:$O$15),1)</definedName>
    <definedName name="T_bestand">OFFSET(#REF!,0,0,COUNTA(#REF!),1)</definedName>
    <definedName name="T_C">#REF!</definedName>
    <definedName name="T_channels">#REF!</definedName>
    <definedName name="t_E3" localSheetId="6">[18]Dados!$L$30</definedName>
    <definedName name="t_E3">#REF!</definedName>
    <definedName name="T_E3FC" localSheetId="6">[18]Dados!$W$22</definedName>
    <definedName name="T_E3FC">#REF!</definedName>
    <definedName name="T_E3FS" localSheetId="6">[18]Dados!$W$23</definedName>
    <definedName name="T_E3FS">#REF!</definedName>
    <definedName name="t_e4" localSheetId="6">[18]Dados!$L$31</definedName>
    <definedName name="t_e4">#REF!</definedName>
    <definedName name="T_E4FC" localSheetId="6">[18]Dados!$W$25</definedName>
    <definedName name="T_E4FC">#REF!</definedName>
    <definedName name="T_E4FS" localSheetId="6">[18]Dados!$W$26</definedName>
    <definedName name="T_E4FS">#REF!</definedName>
    <definedName name="t_final" localSheetId="6">[18]Dados!$L$28</definedName>
    <definedName name="t_final">#REF!</definedName>
    <definedName name="t_icms">#REF!</definedName>
    <definedName name="t_inicial" localSheetId="6">[18]Dados!$L$27</definedName>
    <definedName name="t_inicial">#REF!</definedName>
    <definedName name="t_inicial1" localSheetId="6">[18]Dados!$L$42</definedName>
    <definedName name="t_inicial1">#REF!</definedName>
    <definedName name="T_MedioSec" localSheetId="6">[18]Dados!$V$28</definedName>
    <definedName name="T_MedioSec">#REF!</definedName>
    <definedName name="t_periodes">#REF!</definedName>
    <definedName name="T_PRE_TOTAL_HL">#REF!</definedName>
    <definedName name="t_regio" localSheetId="6">OFFSET([406]hulpblad!$B$16,0,0,COUNTA([406]hulpblad!$B$16:$B$25),1)</definedName>
    <definedName name="t_regio">OFFSET(#REF!,0,0,COUNTA(#REF!),1)</definedName>
    <definedName name="t_restante1" localSheetId="6">[18]Dados!$L$44</definedName>
    <definedName name="t_restante1">#REF!</definedName>
    <definedName name="t_segment" localSheetId="6">OFFSET([406]hulpblad!$F$3,0,0,COUNTA([406]hulpblad!$F$3:$F$13),1)</definedName>
    <definedName name="t_segment">OFFSET(#REF!,0,0,COUNTA(#REF!),1)</definedName>
    <definedName name="t_testante" localSheetId="6">[18]Dados!$L$29</definedName>
    <definedName name="t_testante">#REF!</definedName>
    <definedName name="T1701_2000">#REF!</definedName>
    <definedName name="T1701_2001">#REF!</definedName>
    <definedName name="T1702_2000">#REF!</definedName>
    <definedName name="T1702_2001">#REF!</definedName>
    <definedName name="T1703_2000">#REF!</definedName>
    <definedName name="T1703_2001">#REF!</definedName>
    <definedName name="T1704_2000">#REF!</definedName>
    <definedName name="T1704_2001">#REF!</definedName>
    <definedName name="T1705_2000">#REF!</definedName>
    <definedName name="T1705_2001">#REF!</definedName>
    <definedName name="T1706_2000">#REF!</definedName>
    <definedName name="T1706_2001">#REF!</definedName>
    <definedName name="T1707_2000">#REF!</definedName>
    <definedName name="T1707_2001">#REF!</definedName>
    <definedName name="T1709_2000">#REF!</definedName>
    <definedName name="T1709_2001">#REF!</definedName>
    <definedName name="T1710_2000">#REF!</definedName>
    <definedName name="T1710_2001">#REF!</definedName>
    <definedName name="tab" localSheetId="6">[407]Tabela_Preço!$B$1:$J$309</definedName>
    <definedName name="tab" localSheetId="5">[407]Tabela_Preço!$B$1:$J$309</definedName>
    <definedName name="tab">#REF!</definedName>
    <definedName name="Tab_Ano">#REF!</definedName>
    <definedName name="Tab_BNDES" localSheetId="6">'[408]Tab Aux'!$B$3:$C$11</definedName>
    <definedName name="Tab_BNDES">#REF!</definedName>
    <definedName name="Tab_Destinatários">#REF!</definedName>
    <definedName name="Tab_Mês">#REF!</definedName>
    <definedName name="TAB_MESTRA">#REF!</definedName>
    <definedName name="TAB_TRADE_FRA" localSheetId="6">'[409]Custo Variável'!$B$8:$U$53</definedName>
    <definedName name="TAB_TRADE_FRA">#REF!</definedName>
    <definedName name="TAB15B">#N/A</definedName>
    <definedName name="TAB17B">#N/A</definedName>
    <definedName name="TAB18B">#N/A</definedName>
    <definedName name="TAB19B">#N/A</definedName>
    <definedName name="TAB20B">#N/A</definedName>
    <definedName name="TAB21B">#N/A</definedName>
    <definedName name="TAB22B">#N/A</definedName>
    <definedName name="TAB23B">#N/A</definedName>
    <definedName name="TAB24B">#N/A</definedName>
    <definedName name="TAB25B">#N/A</definedName>
    <definedName name="tabela" localSheetId="6">[97]Proced.!$C$99</definedName>
    <definedName name="tabela" localSheetId="5">[97]Proced.!$C$99</definedName>
    <definedName name="tabela">#REF!</definedName>
    <definedName name="Tabela.2004" localSheetId="6">'[24]2004'!#REF!</definedName>
    <definedName name="Tabela.2004">#REF!</definedName>
    <definedName name="Tabela.Cerveja.PL" localSheetId="6">[23]CNQ!#REF!</definedName>
    <definedName name="Tabela.Cerveja.PL">#REF!</definedName>
    <definedName name="Tabela.Geral" localSheetId="6">'[410]Set Up'!$A$3:$F$287</definedName>
    <definedName name="Tabela.Geral">#REF!</definedName>
    <definedName name="Tabela.Info.AP" localSheetId="6">'[411]Score Calidad'!#REF!</definedName>
    <definedName name="Tabela.Info.AP">#REF!</definedName>
    <definedName name="Tabela.Info.BC" localSheetId="6">'[411]Score Calidad'!$B$3:$O$26</definedName>
    <definedName name="Tabela.Info.BC">#REF!</definedName>
    <definedName name="Tabela.Info.Consol" localSheetId="6">'[411]Score Calidad'!$B$51:$O$74</definedName>
    <definedName name="Tabela.Info.Consol">#REF!</definedName>
    <definedName name="Tabela.Info.Consolidado" localSheetId="6">'[411]Score Calidad'!$B$51:$O$74</definedName>
    <definedName name="Tabela.Info.Consolidado">#REF!</definedName>
    <definedName name="Tabela.Info.SK" localSheetId="6">'[411]Score Calidad'!$B$27:$O$50</definedName>
    <definedName name="Tabela.Info.SK">#REF!</definedName>
    <definedName name="Tabela.Metas.2005" localSheetId="6">[23]CNQ!#REF!</definedName>
    <definedName name="Tabela.Metas.2005">#REF!</definedName>
    <definedName name="Tabela.RefrigeNanc.PL" localSheetId="6">[23]CNQ!#REF!</definedName>
    <definedName name="Tabela.RefrigeNanc.PL">#REF!</definedName>
    <definedName name="Tabela_CDI" localSheetId="6">[147]Bloomberg!$A$4:$B$3865</definedName>
    <definedName name="Tabela_CDI">#REF!</definedName>
    <definedName name="Tabela_Preços_e_Volume">#REF!</definedName>
    <definedName name="TABELA1">#REF!</definedName>
    <definedName name="TabeladeVolumes" localSheetId="6">[412]Interface!$C$6:$L$38</definedName>
    <definedName name="TabeladeVolumes">#REF!</definedName>
    <definedName name="TabelaEspecialidades" localSheetId="6">[59]SetUp!$B$33:$D$37</definedName>
    <definedName name="TabelaEspecialidades">#REF!</definedName>
    <definedName name="TabelaItens" localSheetId="6">[59]SetUp!$B$1:$C$21</definedName>
    <definedName name="TabelaItens">#REF!</definedName>
    <definedName name="Tabelao">#REF!</definedName>
    <definedName name="TabelaoRevenda">#REF!</definedName>
    <definedName name="TabelaPack" localSheetId="6">[59]SetUp!$B$24:$C$28</definedName>
    <definedName name="TabelaPack">#REF!</definedName>
    <definedName name="tabelapreços_in">#REF!</definedName>
    <definedName name="TabelaProdutos" localSheetId="6">[59]SetUp!$I$1:$J$5</definedName>
    <definedName name="TabelaProdutos">#REF!</definedName>
    <definedName name="tabelas">#REF!</definedName>
    <definedName name="TabelaSensitivity">#REF!</definedName>
    <definedName name="TabelaTomazs">#REF!</definedName>
    <definedName name="TabelaUnidades" localSheetId="6">[413]Setup!$A$6:$B$33</definedName>
    <definedName name="TabelaUnidades">#REF!</definedName>
    <definedName name="tabelavm_in">#REF!</definedName>
    <definedName name="TabelaVolumes" localSheetId="6">[59]Volumes!$A$1:$CG$29</definedName>
    <definedName name="TabelaVolumes">#REF!</definedName>
    <definedName name="TABELLA">#REF!</definedName>
    <definedName name="tabla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_INPC">#REF!</definedName>
    <definedName name="tabla1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>#REF!</definedName>
    <definedName name="tabla2">#REF!</definedName>
    <definedName name="TABLE">#REF!</definedName>
    <definedName name="table1">#REF!</definedName>
    <definedName name="table2">#REF!</definedName>
    <definedName name="TableName">"Dummy"</definedName>
    <definedName name="TABLEUC">#REF!</definedName>
    <definedName name="TABLITA" localSheetId="6">'[414]ACUMULADOS OPERARIOS'!$B$2:$G$836</definedName>
    <definedName name="TABLITA">#REF!</definedName>
    <definedName name="TABUC">#REF!</definedName>
    <definedName name="TACMIX">#REF!</definedName>
    <definedName name="TAE">#REF!</definedName>
    <definedName name="TallerCenter">#REF!</definedName>
    <definedName name="TallerKiev">#REF!</definedName>
    <definedName name="TallerNE">#REF!</definedName>
    <definedName name="TallerSE">#REF!</definedName>
    <definedName name="TallerSouth">#REF!</definedName>
    <definedName name="TallerWest">#REF!</definedName>
    <definedName name="tamanho" localSheetId="6">[18]Dados!$AD$33</definedName>
    <definedName name="tamanho">#REF!</definedName>
    <definedName name="tamanho1" localSheetId="6">[18]Dados!$AE$32:$AE$37</definedName>
    <definedName name="tamanho1">#REF!</definedName>
    <definedName name="TAMPA_AL">#REF!</definedName>
    <definedName name="tampa_lanesa">#REF!</definedName>
    <definedName name="tampa_latasa">#REF!</definedName>
    <definedName name="TangBookValue">#REF!</definedName>
    <definedName name="tar" localSheetId="6">'[129]Print Controls'!#REF!</definedName>
    <definedName name="tar">#REF!</definedName>
    <definedName name="tar26_c">#REF!</definedName>
    <definedName name="tar26_is">#REF!</definedName>
    <definedName name="tar27_c">#REF!</definedName>
    <definedName name="tar27_is">#REF!</definedName>
    <definedName name="tar28_c">#REF!</definedName>
    <definedName name="tar28_is">#REF!</definedName>
    <definedName name="tar29_c">#REF!</definedName>
    <definedName name="tar29_is">#REF!</definedName>
    <definedName name="tar3_c">#REF!</definedName>
    <definedName name="tar3_is">#REF!</definedName>
    <definedName name="tar30_c">#REF!</definedName>
    <definedName name="tar30_is">#REF!</definedName>
    <definedName name="tar31_c">#REF!</definedName>
    <definedName name="tar31_is">#REF!</definedName>
    <definedName name="tar32_c">#REF!</definedName>
    <definedName name="tar32_is">#REF!</definedName>
    <definedName name="tar33_c">#REF!</definedName>
    <definedName name="tar33_is">#REF!</definedName>
    <definedName name="tar34_c">#REF!</definedName>
    <definedName name="tar34_is">#REF!</definedName>
    <definedName name="tar35_c">#REF!</definedName>
    <definedName name="tar35_is">#REF!</definedName>
    <definedName name="tar36_c">#REF!</definedName>
    <definedName name="tar36_is">#REF!</definedName>
    <definedName name="tar37_c">#REF!</definedName>
    <definedName name="tar37_is">#REF!</definedName>
    <definedName name="tar38_c">#REF!</definedName>
    <definedName name="tar38_is">#REF!</definedName>
    <definedName name="tar39_c">#REF!</definedName>
    <definedName name="tar39_is">#REF!</definedName>
    <definedName name="tar4_c">#REF!</definedName>
    <definedName name="tar4_is">#REF!</definedName>
    <definedName name="tar40_c">#REF!</definedName>
    <definedName name="tar40_is">#REF!</definedName>
    <definedName name="tar41_c">#REF!</definedName>
    <definedName name="tar41_is">#REF!</definedName>
    <definedName name="tar42_c">#REF!</definedName>
    <definedName name="tar42_is">#REF!</definedName>
    <definedName name="tar43_c">#REF!</definedName>
    <definedName name="tar43_is">#REF!</definedName>
    <definedName name="tar44_c">#REF!</definedName>
    <definedName name="tar44_is">#REF!</definedName>
    <definedName name="tar45_c">#REF!</definedName>
    <definedName name="tar45_is">#REF!</definedName>
    <definedName name="tar46_c">#REF!</definedName>
    <definedName name="tar46_is">#REF!</definedName>
    <definedName name="tar47_c">#REF!</definedName>
    <definedName name="tar47_is">#REF!</definedName>
    <definedName name="tar48_c">#REF!</definedName>
    <definedName name="tar48_is">#REF!</definedName>
    <definedName name="tar49_c">#REF!</definedName>
    <definedName name="tar49_is">#REF!</definedName>
    <definedName name="tar5_c">#REF!</definedName>
    <definedName name="tar5_is">#REF!</definedName>
    <definedName name="tar50_c">#REF!</definedName>
    <definedName name="tar50_is">#REF!</definedName>
    <definedName name="tar51_c">#REF!</definedName>
    <definedName name="tar51_is">#REF!</definedName>
    <definedName name="tar52_c">#REF!</definedName>
    <definedName name="tar52_is">#REF!</definedName>
    <definedName name="tar53_c">#REF!</definedName>
    <definedName name="tar53_is">#REF!</definedName>
    <definedName name="tar54_c">#REF!</definedName>
    <definedName name="tar54_is">#REF!</definedName>
    <definedName name="tar55_c">#REF!</definedName>
    <definedName name="tar55_is">#REF!</definedName>
    <definedName name="tar56_c">#REF!</definedName>
    <definedName name="tar56_is">#REF!</definedName>
    <definedName name="tar57_c">#REF!</definedName>
    <definedName name="tar57_is">#REF!</definedName>
    <definedName name="tar58_c">#REF!</definedName>
    <definedName name="tar58_is">#REF!</definedName>
    <definedName name="tar59_c">#REF!</definedName>
    <definedName name="tar59_is">#REF!</definedName>
    <definedName name="tar6_c">#REF!</definedName>
    <definedName name="tar6_is">#REF!</definedName>
    <definedName name="tar60_c">#REF!</definedName>
    <definedName name="tar60_is">#REF!</definedName>
    <definedName name="tar61_c">#REF!</definedName>
    <definedName name="tar61_is">#REF!</definedName>
    <definedName name="tar62_c">#REF!</definedName>
    <definedName name="tar62_is">#REF!</definedName>
    <definedName name="tar63_c">#REF!</definedName>
    <definedName name="tar63_is">#REF!</definedName>
    <definedName name="tar64_c">#REF!</definedName>
    <definedName name="tar64_is">#REF!</definedName>
    <definedName name="tar65_c">#REF!</definedName>
    <definedName name="tar65_is">#REF!</definedName>
    <definedName name="tar66_c">#REF!</definedName>
    <definedName name="tar66_is">#REF!</definedName>
    <definedName name="tar67_c">#REF!</definedName>
    <definedName name="tar67_is">#REF!</definedName>
    <definedName name="tar68_c">#REF!</definedName>
    <definedName name="tar68_is">#REF!</definedName>
    <definedName name="tar69_c">#REF!</definedName>
    <definedName name="tar69_is">#REF!</definedName>
    <definedName name="tar7_c">#REF!</definedName>
    <definedName name="tar7_is">#REF!</definedName>
    <definedName name="tar70_c">#REF!</definedName>
    <definedName name="tar70_is">#REF!</definedName>
    <definedName name="tar71_c">#REF!</definedName>
    <definedName name="tar71_is">#REF!</definedName>
    <definedName name="tar72_c">#REF!</definedName>
    <definedName name="tar72_is">#REF!</definedName>
    <definedName name="tar73_c">#REF!</definedName>
    <definedName name="tar73_is">#REF!</definedName>
    <definedName name="tar74_c">#REF!</definedName>
    <definedName name="tar74_is">#REF!</definedName>
    <definedName name="tar75_c">#REF!</definedName>
    <definedName name="tar75_is">#REF!</definedName>
    <definedName name="tar76_c">#REF!</definedName>
    <definedName name="tar76_is">#REF!</definedName>
    <definedName name="tar77_c">#REF!</definedName>
    <definedName name="tar77_is">#REF!</definedName>
    <definedName name="tar78_c">#REF!</definedName>
    <definedName name="tar78_is">#REF!</definedName>
    <definedName name="tar79_c">#REF!</definedName>
    <definedName name="tar79_is">#REF!</definedName>
    <definedName name="tar8_c">#REF!</definedName>
    <definedName name="tar8_is">#REF!</definedName>
    <definedName name="tar80_c">#REF!</definedName>
    <definedName name="tar9_c">#REF!</definedName>
    <definedName name="tar9_is">#REF!</definedName>
    <definedName name="targ." localSheetId="6">[189]Assumptions!$B$26</definedName>
    <definedName name="targ.">#REF!</definedName>
    <definedName name="Target" localSheetId="6">'[62]Target Finsum'!$AD$8</definedName>
    <definedName name="Target" localSheetId="5">'[62]Target Finsum'!$AD$8</definedName>
    <definedName name="target">#REF!</definedName>
    <definedName name="target_10K_date" localSheetId="6">[218]Assumptions!$D$8</definedName>
    <definedName name="target_10K_date">#REF!</definedName>
    <definedName name="target_10Q_date" localSheetId="6">[415]Assumptions!$D$10</definedName>
    <definedName name="target_10Q_date">#REF!</definedName>
    <definedName name="target_BV_equity">#REF!</definedName>
    <definedName name="target_min_cash" localSheetId="6">[344]Assumptions!$B$44</definedName>
    <definedName name="target_min_cash">#REF!</definedName>
    <definedName name="target_month">#REF!</definedName>
    <definedName name="target_name" localSheetId="6">[218]Assumptions!$D$6</definedName>
    <definedName name="target_name">#REF!</definedName>
    <definedName name="target_net_debt" localSheetId="6">'[98]DCF Perpet Growth'!#REF!</definedName>
    <definedName name="target_net_debt">#REF!</definedName>
    <definedName name="target_option_strike" localSheetId="6">'[415]Target Finsum'!$S$19</definedName>
    <definedName name="target_option_strike">#REF!</definedName>
    <definedName name="target_options_out" localSheetId="6">'[415]Target Finsum'!$S$18</definedName>
    <definedName name="target_options_out">#REF!</definedName>
    <definedName name="target_price_date" localSheetId="6">[415]Assumptions!$D$18</definedName>
    <definedName name="target_price_date">#REF!</definedName>
    <definedName name="target_share_price" localSheetId="6">[415]Assumptions!$D$16</definedName>
    <definedName name="target_share_price">#REF!</definedName>
    <definedName name="target_shares_out" localSheetId="6">[415]Assumptions!$D$12</definedName>
    <definedName name="target_shares_out">#REF!</definedName>
    <definedName name="target_tax_rate" localSheetId="6">[218]Assumptions!$D$20</definedName>
    <definedName name="target_tax_rate">#REF!</definedName>
    <definedName name="target_ytd">#REF!</definedName>
    <definedName name="target2" localSheetId="6">[403]Assumptions!$D$18</definedName>
    <definedName name="target2">#REF!</definedName>
    <definedName name="TargetExRate" localSheetId="6">'[63]P&amp;L'!#REF!</definedName>
    <definedName name="TargetExRate">#REF!</definedName>
    <definedName name="targetname" localSheetId="6">[64]Params!$G$14</definedName>
    <definedName name="targetname">#REF!</definedName>
    <definedName name="TargetTaxRate">#REF!</definedName>
    <definedName name="tax" localSheetId="6">[74]Assumptions!#REF!</definedName>
    <definedName name="tax">#REF!</definedName>
    <definedName name="Tax_Amortization">#REF!</definedName>
    <definedName name="tax_rate" localSheetId="6">'[57]Input Sheet'!$C$9</definedName>
    <definedName name="tax_rate" localSheetId="5">'[57]Input Sheet'!$C$9</definedName>
    <definedName name="tax_rate">#REF!</definedName>
    <definedName name="Tax_Rate_3">#REF!</definedName>
    <definedName name="tax_rate1" localSheetId="6">[416]Assumptions!$B$26</definedName>
    <definedName name="tax_rate1" localSheetId="5">[416]Assumptions!$B$26</definedName>
    <definedName name="Tax_Rate1">#REF!</definedName>
    <definedName name="Tax_Rate2">#REF!</definedName>
    <definedName name="Tax_Rate3">#REF!</definedName>
    <definedName name="TAXABLE">#REF!</definedName>
    <definedName name="Taxable_Income" localSheetId="6">'[57]Cash Flow'!$B$36:$Z$36</definedName>
    <definedName name="Taxable_Income">#REF!</definedName>
    <definedName name="taxes" localSheetId="6">[168]SMT1!#REF!</definedName>
    <definedName name="taxes">#REF!</definedName>
    <definedName name="taxrate" localSheetId="6">[190]Assumptions!$B$9</definedName>
    <definedName name="taxrate">#REF!</definedName>
    <definedName name="TaxRate1">#REF!</definedName>
    <definedName name="TaxRate2">#REF!</definedName>
    <definedName name="TaxRate3">#REF!</definedName>
    <definedName name="TaxRate4">#REF!</definedName>
    <definedName name="Tbl_CatFrcst">#REF!</definedName>
    <definedName name="TBSEG">#REF!</definedName>
    <definedName name="TBV">#REF!</definedName>
    <definedName name="TC">#REF!</definedName>
    <definedName name="tca">#REF!</definedName>
    <definedName name="TCC">#REF!</definedName>
    <definedName name="tccc">#REF!</definedName>
    <definedName name="TCCC_CSD">#REF!</definedName>
    <definedName name="TCCC_J">#REF!</definedName>
    <definedName name="TCCC_TOTAL">#REF!</definedName>
    <definedName name="TCCC_W">#REF!</definedName>
    <definedName name="TCENTEROS" localSheetId="6">[148]Cover!#REF!</definedName>
    <definedName name="TCENTEROS">#REF!</definedName>
    <definedName name="TCF" localSheetId="6">[46]DCF!#REF!</definedName>
    <definedName name="TCF">#REF!</definedName>
    <definedName name="TCMILES" localSheetId="6">[148]Cover!#REF!</definedName>
    <definedName name="TCMILES">#REF!</definedName>
    <definedName name="tcops">#REF!</definedName>
    <definedName name="TE" localSheetId="6">[59]Volumes!$B$28:$CG$28</definedName>
    <definedName name="TE">#REF!</definedName>
    <definedName name="te4tewr">#REF!</definedName>
    <definedName name="tea">#REF!</definedName>
    <definedName name="Technology">#REF!</definedName>
    <definedName name="TECLA">#REF!</definedName>
    <definedName name="TEMP">#N/A</definedName>
    <definedName name="TemperaturadeSaída" localSheetId="6">'[65]Dados do Packaging'!$B$45:$AD$63</definedName>
    <definedName name="TemperaturadeSaída">#REF!</definedName>
    <definedName name="tempo">#REF!</definedName>
    <definedName name="Tempo_C3" localSheetId="6">[18]Dados!$V$5</definedName>
    <definedName name="Tempo_C3">#REF!</definedName>
    <definedName name="Tempo_C4" localSheetId="6">[18]Dados!$V$6</definedName>
    <definedName name="Tempo_C4">#REF!</definedName>
    <definedName name="Tempo_C5" localSheetId="6">[18]Dados!$V$13</definedName>
    <definedName name="Tempo_C5">#REF!</definedName>
    <definedName name="Tempo_C6" localSheetId="6">[18]Dados!$V$14</definedName>
    <definedName name="Tempo_C6">#REF!</definedName>
    <definedName name="Tempo_Fora" localSheetId="6">[18]Dados!$V$34</definedName>
    <definedName name="Tempo_Fora">#REF!</definedName>
    <definedName name="Tempo_Restante" localSheetId="6">[18]Dados!$V$31</definedName>
    <definedName name="Tempo_Restante">#REF!</definedName>
    <definedName name="TempoConfiável" localSheetId="6">[417]Resumen!#REF!</definedName>
    <definedName name="TempoConfiável">#REF!</definedName>
    <definedName name="TempodeProdução" localSheetId="6">[417]Resumen!#REF!</definedName>
    <definedName name="TempodeProdução">#REF!</definedName>
    <definedName name="TempoDisponível" localSheetId="6">[417]Resumen!#REF!</definedName>
    <definedName name="TempoDisponível">#REF!</definedName>
    <definedName name="TempoE3" localSheetId="6">[18]Dados!$L$14</definedName>
    <definedName name="TempoE3">#REF!</definedName>
    <definedName name="TempoE4" localSheetId="6">[18]Dados!$L$25</definedName>
    <definedName name="TempoE4">#REF!</definedName>
    <definedName name="TempoMortoE3" localSheetId="6">[18]Dados!$AF$18</definedName>
    <definedName name="TempoMortoE3">#REF!</definedName>
    <definedName name="TempoMortoE4" localSheetId="6">[18]Dados!$AF$19</definedName>
    <definedName name="TempoMortoE4">#REF!</definedName>
    <definedName name="TempoUtilizado" localSheetId="6">[417]Resumen!#REF!</definedName>
    <definedName name="TempoUtilizado">#REF!</definedName>
    <definedName name="Tend" localSheetId="6" hidden="1">{"'Farol'!$A$1:$AC$49"}</definedName>
    <definedName name="Tend" localSheetId="5" hidden="1">{"'Farol'!$A$1:$AC$49"}</definedName>
    <definedName name="Tend" localSheetId="2" hidden="1">{"'Farol'!$A$1:$AC$49"}</definedName>
    <definedName name="Tend" hidden="1">{"'Farol'!$A$1:$AC$49"}</definedName>
    <definedName name="teo">#REF!</definedName>
    <definedName name="TerminalCF">#REF!</definedName>
    <definedName name="TerminalEBITDA">#REF!</definedName>
    <definedName name="TerminalValue" localSheetId="6">'[111]Summary BS - Lazard'!$P$37</definedName>
    <definedName name="TerminalValue">#REF!</definedName>
    <definedName name="TerminalYear" localSheetId="6">'[111]Summary BS - Lazard'!$P$7</definedName>
    <definedName name="TerminalYear">#REF!</definedName>
    <definedName name="TES" localSheetId="6">[158]PONDERA!$C$1:$R$12</definedName>
    <definedName name="TES">#REF!</definedName>
    <definedName name="tesco_fs">#REF!</definedName>
    <definedName name="test" localSheetId="6" hidden="1">{#N/A,#N/A,FALSE,"ROTINA";#N/A,#N/A,FALSE,"ITENS";#N/A,#N/A,FALSE,"ACOMP"}</definedName>
    <definedName name="test" localSheetId="5" hidden="1">{#N/A,#N/A,FALSE,"ROTINA";#N/A,#N/A,FALSE,"ITENS";#N/A,#N/A,FALSE,"ACOMP"}</definedName>
    <definedName name="TEST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" localSheetId="6" hidden="1">{#N/A,#N/A,FALSE,"ROTINA";#N/A,#N/A,FALSE,"ITENS";#N/A,#N/A,FALSE,"ACOMP"}</definedName>
    <definedName name="teste" localSheetId="5" hidden="1">{#N/A,#N/A,FALSE,"ROTINA";#N/A,#N/A,FALSE,"ITENS";#N/A,#N/A,FALSE,"ACOMP"}</definedName>
    <definedName name="TESTE">#REF!</definedName>
    <definedName name="Teste1">#REF!</definedName>
    <definedName name="teste1calculo_in">#REF!</definedName>
    <definedName name="teste1calculoR">#REF!</definedName>
    <definedName name="teste3">#REF!</definedName>
    <definedName name="teste4">#REF!</definedName>
    <definedName name="testes" localSheetId="6" hidden="1">{#N/A,#N/A,FALSE,"ROTINA";#N/A,#N/A,FALSE,"ITENS";#N/A,#N/A,FALSE,"ACOMP"}</definedName>
    <definedName name="testes" localSheetId="5" hidden="1">{#N/A,#N/A,FALSE,"ROTINA";#N/A,#N/A,FALSE,"ITENS";#N/A,#N/A,FALSE,"ACOMP"}</definedName>
    <definedName name="testes" localSheetId="2" hidden="1">{#N/A,#N/A,FALSE,"ROTINA";#N/A,#N/A,FALSE,"ITENS";#N/A,#N/A,FALSE,"ACOMP"}</definedName>
    <definedName name="testes" hidden="1">{#N/A,#N/A,FALSE,"ROTINA";#N/A,#N/A,FALSE,"ITENS";#N/A,#N/A,FALSE,"ACOMP"}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VKEY" localSheetId="5">#REF!</definedName>
    <definedName name="TESTVKEY">#REF!</definedName>
    <definedName name="tetei">#N/A</definedName>
    <definedName name="TETO" localSheetId="6">'[346]PPK Conversão'!$C$20</definedName>
    <definedName name="TETO">#REF!</definedName>
    <definedName name="TextoAjuda" localSheetId="6">[418]Dados!#REF!</definedName>
    <definedName name="TextoAjuda">#REF!</definedName>
    <definedName name="TextRefCopyRangeCount" hidden="1">4</definedName>
    <definedName name="THB">#REF!</definedName>
    <definedName name="thi" localSheetId="6" hidden="1">{#N/A,#N/A,FALSE,"ROTINA";#N/A,#N/A,FALSE,"ITENS";#N/A,#N/A,FALSE,"ACOMP"}</definedName>
    <definedName name="thi" localSheetId="5" hidden="1">{#N/A,#N/A,FALSE,"ROTINA";#N/A,#N/A,FALSE,"ITENS";#N/A,#N/A,FALSE,"ACOMP"}</definedName>
    <definedName name="thi" localSheetId="2" hidden="1">{#N/A,#N/A,FALSE,"ROTINA";#N/A,#N/A,FALSE,"ITENS";#N/A,#N/A,FALSE,"ACOMP"}</definedName>
    <definedName name="thi" hidden="1">{#N/A,#N/A,FALSE,"ROTINA";#N/A,#N/A,FALSE,"ITENS";#N/A,#N/A,FALSE,"ACOMP"}</definedName>
    <definedName name="Thiabendazole" localSheetId="6">[5]Thiabendazole!#REF!</definedName>
    <definedName name="Thiabendazole">#REF!</definedName>
    <definedName name="THIRDQTR">#REF!</definedName>
    <definedName name="THIRDQTRPY">#REF!</definedName>
    <definedName name="thirdRow">#REF!</definedName>
    <definedName name="Thomas_2000_Sensitivity">#REF!</definedName>
    <definedName name="thomas_AD">#REF!</definedName>
    <definedName name="thomas_sensitivity">#REF!</definedName>
    <definedName name="Tic">"CheckBox1"</definedName>
    <definedName name="Ticker">""</definedName>
    <definedName name="Tickers">#REF!</definedName>
    <definedName name="TIENDAS">#REF!</definedName>
    <definedName name="TIME_BAND">#REF!</definedName>
    <definedName name="TIME_JOB">#REF!</definedName>
    <definedName name="TIME_PROMO" localSheetId="6">[4]Data!#REF!</definedName>
    <definedName name="TIME_PROMO">#REF!</definedName>
    <definedName name="TIME_PROMO1">#REF!</definedName>
    <definedName name="TIME_PROMO2">#REF!</definedName>
    <definedName name="timeseries" localSheetId="6">[22]Orientation!$B$6:$C$13</definedName>
    <definedName name="timeseries">#REF!</definedName>
    <definedName name="TIMING">#REF!</definedName>
    <definedName name="TInit">#REF!</definedName>
    <definedName name="Tipo" localSheetId="6">[155]Setup!$C$3:$C$4</definedName>
    <definedName name="Tipo" localSheetId="5">[155]Setup!$C$3:$C$4</definedName>
    <definedName name="Tipo">#REF!</definedName>
    <definedName name="Tipo.de.Produto">#REF!</definedName>
    <definedName name="Tipo_de_Embalagem" localSheetId="6">[73]Validation!$V$2:$V$5</definedName>
    <definedName name="Tipo_de_Embalagem">#REF!</definedName>
    <definedName name="tipo_de_produto" localSheetId="6">[90]RDT!$D$7</definedName>
    <definedName name="tipo_de_produto">#REF!</definedName>
    <definedName name="Tipo_de_Unidade" localSheetId="6">[73]Validation!$X$2:$X$5</definedName>
    <definedName name="Tipo_de_Unidade">#REF!</definedName>
    <definedName name="TIPO_TB">#REF!</definedName>
    <definedName name="Tipo_Unidade" localSheetId="6">[291]Cadastro!$I$5</definedName>
    <definedName name="Tipo_Unidade">#REF!</definedName>
    <definedName name="TipoAlcoolico">#REF!</definedName>
    <definedName name="TIPOC">#REF!</definedName>
    <definedName name="tipocc">#REF!</definedName>
    <definedName name="tipocs">#REF!</definedName>
    <definedName name="tipocusd">#REF!</definedName>
    <definedName name="TipoOrigem">#REF!</definedName>
    <definedName name="TipoProblema">#REF!</definedName>
    <definedName name="Tips___Techniques" localSheetId="6">[57]Macro1!$J$26:$J$29</definedName>
    <definedName name="Tips___Techniques">#REF!</definedName>
    <definedName name="TIT">#REF!</definedName>
    <definedName name="titan" localSheetId="6">'[98]Target Finsum'!#REF!</definedName>
    <definedName name="titan">#REF!</definedName>
    <definedName name="TitImp">#REF!</definedName>
    <definedName name="title" localSheetId="6">[419]Assumptions!$B$33</definedName>
    <definedName name="title">#REF!</definedName>
    <definedName name="title1">#REF!</definedName>
    <definedName name="title2">#REF!</definedName>
    <definedName name="TitleRows">#REF!</definedName>
    <definedName name="Titulo">#REF!</definedName>
    <definedName name="Titulo_Embalagens_range_rf">#REF!</definedName>
    <definedName name="titulos_graf">#N/A</definedName>
    <definedName name="TitulosImp">#REF!</definedName>
    <definedName name="tl" localSheetId="6">[74]Engine!A$22</definedName>
    <definedName name="tl">#REF!</definedName>
    <definedName name="TMC">#REF!</definedName>
    <definedName name="TMCAFH">#REF!</definedName>
    <definedName name="TMCCHN">#REF!</definedName>
    <definedName name="TMCHM">#REF!</definedName>
    <definedName name="TMIL" localSheetId="6">[38]ctb!#REF!</definedName>
    <definedName name="TMIL">#REF!</definedName>
    <definedName name="TMorto_Linha" localSheetId="6">[18]Dados!$AE$23</definedName>
    <definedName name="TMorto_Linha">#REF!</definedName>
    <definedName name="TMorto_Linha1" localSheetId="6">[18]Dados!$AF$23</definedName>
    <definedName name="TMorto_Linha1">#REF!</definedName>
    <definedName name="TMorto1" localSheetId="6">[18]Dados!$AE$28</definedName>
    <definedName name="TMorto1">#REF!</definedName>
    <definedName name="TMorto2" localSheetId="6">[18]Dados!$AE$29</definedName>
    <definedName name="TMorto2">#REF!</definedName>
    <definedName name="TMorto3" localSheetId="6">[18]Dados!$AE$30</definedName>
    <definedName name="TMorto3">#REF!</definedName>
    <definedName name="tms" localSheetId="6">'[98]Target Finsum'!#REF!</definedName>
    <definedName name="tms">#REF!</definedName>
    <definedName name="TMVConvDebt">#REF!</definedName>
    <definedName name="TMVDebt">#REF!</definedName>
    <definedName name="TO_BE_SITUATION" localSheetId="6">[99]Tables!$D$2:$D$4</definedName>
    <definedName name="TO_BE_SITUATION">#REF!</definedName>
    <definedName name="TODAS_AS_PLANILHAS" localSheetId="6">'[420]Usiminas '!TODAS_AS_PLANILHAS</definedName>
    <definedName name="TODAS_AS_PLANILHAS">#REF!</definedName>
    <definedName name="TodasLinhas">#REF!</definedName>
    <definedName name="TolCenter">#REF!</definedName>
    <definedName name="TolKiev">#REF!</definedName>
    <definedName name="TolNE">#REF!</definedName>
    <definedName name="TolSE">#REF!</definedName>
    <definedName name="TolSouth">#REF!</definedName>
    <definedName name="TolWest">#REF!</definedName>
    <definedName name="Top">#REF!</definedName>
    <definedName name="TOT">#REF!</definedName>
    <definedName name="tot_Fab_apt1A" localSheetId="6">[18]Dados!$Z$55</definedName>
    <definedName name="tot_Fab_apt1A">#REF!</definedName>
    <definedName name="TOT_VTAS1">#REF!</definedName>
    <definedName name="TOT_VTAS2">#REF!</definedName>
    <definedName name="TOT_VTAS3">#REF!</definedName>
    <definedName name="TOT_VTAS4">#REF!</definedName>
    <definedName name="TOT_VTAS5">#REF!</definedName>
    <definedName name="TOT_VTAS6">#REF!</definedName>
    <definedName name="Total" localSheetId="5">#REF!</definedName>
    <definedName name="total">#REF!</definedName>
    <definedName name="Total_Book_Depreciation" localSheetId="6">'[57]Input Sheet'!$C$106:$Z$106</definedName>
    <definedName name="Total_Book_Depreciation">#REF!</definedName>
    <definedName name="Total_Capital_Spending" localSheetId="6">'[57]Input Sheet'!$C$82:$Z$82</definedName>
    <definedName name="Total_Capital_Spending">#REF!</definedName>
    <definedName name="Total_Cost_of_Materials" localSheetId="6">'[57]Input Sheet'!$C$24:$Z$24</definedName>
    <definedName name="Total_Cost_of_Materials">#REF!</definedName>
    <definedName name="Total_Cost_of_Sales" localSheetId="6">'[57]Input Sheet'!$C$33:$Z$33</definedName>
    <definedName name="Total_Cost_of_Sales">#REF!</definedName>
    <definedName name="Total_Economic_Adjustments" localSheetId="6">'[57]Input Sheet'!$C$48:$Z$48</definedName>
    <definedName name="Total_Economic_Adjustments">#REF!</definedName>
    <definedName name="Total_Flex_Capital_Spending_Analysis___Allocation_by_Business_Unit_For_2003">#REF!</definedName>
    <definedName name="Total_Flex_Monthly_Spending">#REF!</definedName>
    <definedName name="Total_Flex_wMilw">#REF!</definedName>
    <definedName name="Total_JPS">#REF!</definedName>
    <definedName name="Total_JPSandFlex">#REF!</definedName>
    <definedName name="Total_Other_Assets___Liabilities" localSheetId="6">'[57]Input Sheet'!$C$178:$Z$178</definedName>
    <definedName name="Total_Other_Assets___Liabilities">#REF!</definedName>
    <definedName name="Total_Other_Income" localSheetId="6">'[57]Input Sheet'!$C$43:$Z$43</definedName>
    <definedName name="Total_Other_Income">#REF!</definedName>
    <definedName name="Total_Revenue" localSheetId="6">'[57]Input Sheet'!$C$18:$Z$18</definedName>
    <definedName name="Total_Revenue">#REF!</definedName>
    <definedName name="total_savings">#REF!</definedName>
    <definedName name="Total_Tax_Depreciation" localSheetId="6">'[57]Input Sheet'!$B$129:$Z$129</definedName>
    <definedName name="Total_Tax_Depreciation">#REF!</definedName>
    <definedName name="TOTAL_TRANSF" localSheetId="6">[375]RESUMEN!#REF!</definedName>
    <definedName name="TOTAL_TRANSF">#REF!</definedName>
    <definedName name="TotalAssets">#REF!</definedName>
    <definedName name="TotalDebt">#REF!</definedName>
    <definedName name="TOTALES_A_TRANSFERIR">#REF!</definedName>
    <definedName name="TOTALES_HL">#REF!</definedName>
    <definedName name="TotalLiab">#REF!</definedName>
    <definedName name="TotalPref">#REF!</definedName>
    <definedName name="TotalPreferred">#REF!</definedName>
    <definedName name="totalshares">#REF!</definedName>
    <definedName name="TOTBS">#REF!</definedName>
    <definedName name="TOTDAYS">#REF!</definedName>
    <definedName name="TotDebt" localSheetId="6">[58]Options!$C$32</definedName>
    <definedName name="TotDebt">#REF!</definedName>
    <definedName name="TOTHDGYATCDI">#REF!</definedName>
    <definedName name="TOTHDGYATUS">#REF!</definedName>
    <definedName name="TOTHDGYPASCDI">#REF!</definedName>
    <definedName name="TOTHDGYPASUS">#REF!</definedName>
    <definedName name="toto">#REF!</definedName>
    <definedName name="TOTOVZ">#REF!</definedName>
    <definedName name="TOTSP">#REF!</definedName>
    <definedName name="TOTUS">#REF!</definedName>
    <definedName name="TP_PLASTICA">#REF!</definedName>
    <definedName name="tracap" localSheetId="6">'[98]Target Finsum'!#REF!</definedName>
    <definedName name="tracap">#REF!</definedName>
    <definedName name="TRAD__SchwLT_Pet600">#REF!</definedName>
    <definedName name="TRAD_Bags">#REF!</definedName>
    <definedName name="TRAD_Lata">#REF!</definedName>
    <definedName name="TRAD_LS_Pet1_Pet15">#REF!</definedName>
    <definedName name="TRAD_Pet2">#REF!</definedName>
    <definedName name="TRAD_Retorn_1">#REF!</definedName>
    <definedName name="TRAD_Retorn_2">#REF!</definedName>
    <definedName name="TRAD_Sb_Pet225">#REF!</definedName>
    <definedName name="trade_pay">#REF!</definedName>
    <definedName name="trade_rec">#REF!</definedName>
    <definedName name="Trademarks">#REF!</definedName>
    <definedName name="TRADING" localSheetId="6">'[421]Comparable Analysis'!#REF!</definedName>
    <definedName name="TRADING">#REF!</definedName>
    <definedName name="Trading_Output" localSheetId="6">[107]Trading_Output!$A$1</definedName>
    <definedName name="Trading_Output">#REF!</definedName>
    <definedName name="trak">#REF!</definedName>
    <definedName name="traka">#REF!</definedName>
    <definedName name="Trans_fees">#REF!</definedName>
    <definedName name="transaction" localSheetId="6">'[26]Base &amp; LBO Assumptions'!$E$29</definedName>
    <definedName name="transaction">#REF!</definedName>
    <definedName name="Transaction_ppe" localSheetId="6">'[26]JAII Balance'!$I$16</definedName>
    <definedName name="Transaction_ppe">#REF!</definedName>
    <definedName name="transaction_price" localSheetId="6">'[26]Sensitivity Data'!$E$5</definedName>
    <definedName name="transaction_price">#REF!</definedName>
    <definedName name="transaction_se" localSheetId="6">'[26]JAII Balance'!$I$35</definedName>
    <definedName name="transaction_se">#REF!</definedName>
    <definedName name="Transaction_Year" localSheetId="6">'[26]Base &amp; LBO Assumptions'!$U$7</definedName>
    <definedName name="Transaction_Year">#REF!</definedName>
    <definedName name="Transactions_Output" localSheetId="6">[107]Transaction_Output!$A$1</definedName>
    <definedName name="Transactions_Output">#REF!</definedName>
    <definedName name="TRANSF">#REF!</definedName>
    <definedName name="TRANSFER">#REF!</definedName>
    <definedName name="Transformar">#REF!</definedName>
    <definedName name="TRANSP" localSheetId="6">'[254]600ML'!#REF!</definedName>
    <definedName name="TRANSP">#REF!</definedName>
    <definedName name="Transport">#REF!</definedName>
    <definedName name="Transportadora" localSheetId="6">[73]Validation!$N$2:$N$8</definedName>
    <definedName name="Transportadora">#REF!</definedName>
    <definedName name="Travel">#REF!</definedName>
    <definedName name="trckcap" localSheetId="6">'[98]Target Finsum'!#REF!</definedName>
    <definedName name="trckcap">#REF!</definedName>
    <definedName name="TREND">#REF!</definedName>
    <definedName name="trezrt" localSheetId="2" hidden="1">{"'Industrial TDB Nature CIĘCINA'!$A$5:$O$31"}</definedName>
    <definedName name="trezrt" hidden="1">{"'Industrial TDB Nature CIĘCINA'!$A$5:$O$31"}</definedName>
    <definedName name="trfgfd" localSheetId="6" hidden="1">{#N/A,#N/A,FALSE,"FIN AÑO"}</definedName>
    <definedName name="trfgfd" localSheetId="5" hidden="1">{#N/A,#N/A,FALSE,"FIN AÑO"}</definedName>
    <definedName name="trfgfd" localSheetId="2" hidden="1">{#N/A,#N/A,FALSE,"FIN AÑO"}</definedName>
    <definedName name="trfgfd" hidden="1">{#N/A,#N/A,FALSE,"FIN AÑO"}</definedName>
    <definedName name="tri" localSheetId="6">[83]Proced.!$C$11</definedName>
    <definedName name="tri">#REF!</definedName>
    <definedName name="tri_tre">#REF!</definedName>
    <definedName name="trig" localSheetId="6">[422]DCF!$AA$3</definedName>
    <definedName name="trig">#REF!</definedName>
    <definedName name="trim">#REF!</definedName>
    <definedName name="TROJES">#REF!</definedName>
    <definedName name="trrr" localSheetId="6" hidden="1">{"prem1",#N/A,FALSE,"Consolidado";"pl_us",#N/A,FALSE,"Consolidado";"pl_hl",#N/A,FALSE,"Consolidado";"bs",#N/A,FALSE,"Consolidado";"cf",#N/A,FALSE,"Consolidado"}</definedName>
    <definedName name="trrr" localSheetId="5" hidden="1">{"prem1",#N/A,FALSE,"Consolidado";"pl_us",#N/A,FALSE,"Consolidado";"pl_hl",#N/A,FALSE,"Consolidado";"bs",#N/A,FALSE,"Consolidado";"cf",#N/A,FALSE,"Consolidado"}</definedName>
    <definedName name="trrr" localSheetId="2" hidden="1">{"prem1",#N/A,FALSE,"Consolidado";"pl_us",#N/A,FALSE,"Consolidado";"pl_hl",#N/A,FALSE,"Consolidado";"bs",#N/A,FALSE,"Consolidado";"cf",#N/A,FALSE,"Consolidado"}</definedName>
    <definedName name="trrr" hidden="1">{"prem1",#N/A,FALSE,"Consolidado";"pl_us",#N/A,FALSE,"Consolidado";"pl_hl",#N/A,FALSE,"Consolidado";"bs",#N/A,FALSE,"Consolidado";"cf",#N/A,FALSE,"Consolidado"}</definedName>
    <definedName name="truck" localSheetId="6">'[98]Target Finsum'!#REF!</definedName>
    <definedName name="truck">#REF!</definedName>
    <definedName name="tryuuuuuuuuuu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ryuuuuuuuuuuu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ryuuuuuuuuuuu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ryuuuuuuuuuu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SV">#REF!</definedName>
    <definedName name="TSVPC">#REF!</definedName>
    <definedName name="tt" localSheetId="6" hidden="1">{"det (May)",#N/A,FALSE,"June";"sum (MAY YTD)",#N/A,FALSE,"June YTD"}</definedName>
    <definedName name="tt" localSheetId="5" hidden="1">{"det (May)",#N/A,FALSE,"June";"sum (MAY YTD)",#N/A,FALSE,"June YTD"}</definedName>
    <definedName name="tt" localSheetId="2" hidden="1">{"det (May)",#N/A,FALSE,"June";"sum (MAY YTD)",#N/A,FALSE,"June YTD"}</definedName>
    <definedName name="tt" hidden="1">{"det (May)",#N/A,FALSE,"June";"sum (MAY YTD)",#N/A,FALSE,"June YTD"}</definedName>
    <definedName name="ttt" localSheetId="6" hidden="1">{#N/A,#N/A,FALSE,"RELATÓRIO";#N/A,#N/A,FALSE,"RELATÓRIO"}</definedName>
    <definedName name="ttt" localSheetId="5" hidden="1">{#N/A,#N/A,FALSE,"RELATÓRIO";#N/A,#N/A,FALSE,"RELATÓRIO"}</definedName>
    <definedName name="ttt">#REF!</definedName>
    <definedName name="tttt" localSheetId="6" hidden="1">{#N/A,#N/A,FALSE,"RELATÓRIO";#N/A,#N/A,FALSE,"RELATÓRIO"}</definedName>
    <definedName name="tttt" localSheetId="5" hidden="1">{#N/A,#N/A,FALSE,"RELATÓRIO";#N/A,#N/A,FALSE,"RELATÓRIO"}</definedName>
    <definedName name="tttt" localSheetId="2" hidden="1">{#N/A,#N/A,FALSE,"RELATÓRIO";#N/A,#N/A,FALSE,"RELATÓRIO"}</definedName>
    <definedName name="tttt" hidden="1">{#N/A,#N/A,FALSE,"RELATÓRIO";#N/A,#N/A,FALSE,"RELATÓRIO"}</definedName>
    <definedName name="ttttt" localSheetId="6" hidden="1">{#N/A,#N/A,FALSE,"지침";#N/A,#N/A,FALSE,"환경분석";#N/A,#N/A,FALSE,"Sheet16"}</definedName>
    <definedName name="ttttt" localSheetId="5" hidden="1">{#N/A,#N/A,FALSE,"지침";#N/A,#N/A,FALSE,"환경분석";#N/A,#N/A,FALSE,"Sheet16"}</definedName>
    <definedName name="ttttt" localSheetId="2" hidden="1">{#N/A,#N/A,FALSE,"지침";#N/A,#N/A,FALSE,"환경분석";#N/A,#N/A,FALSE,"Sheet16"}</definedName>
    <definedName name="ttttt" hidden="1">{#N/A,#N/A,FALSE,"지침";#N/A,#N/A,FALSE,"환경분석";#N/A,#N/A,FALSE,"Sheet16"}</definedName>
    <definedName name="ttttttttttttttt" localSheetId="6" hidden="1">{0,#N/A,FALSE,0;0,#N/A,FALSE,0}</definedName>
    <definedName name="ttttttttttttttt" localSheetId="5" hidden="1">{0,#N/A,FALSE,0;0,#N/A,FALSE,0}</definedName>
    <definedName name="ttttttttttttttt" localSheetId="2" hidden="1">{0,#N/A,FALSE,0;0,#N/A,FALSE,0}</definedName>
    <definedName name="ttttttttttttttt" hidden="1">{0,#N/A,FALSE,0;0,#N/A,FALSE,0}</definedName>
    <definedName name="Tudio" localSheetId="6">[423]Perda_Lata!$B$3:$S$49</definedName>
    <definedName name="Tudio">#REF!</definedName>
    <definedName name="tudo">#REF!</definedName>
    <definedName name="tuytju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uytjur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uytju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uytju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V" localSheetId="6">'[258]DCF Inputs'!$H$23</definedName>
    <definedName name="TV">#REF!</definedName>
    <definedName name="TVMETH1" localSheetId="6">'[258]DCF Inputs'!$D$26</definedName>
    <definedName name="TVMETH1">#REF!</definedName>
    <definedName name="TVMETH2" localSheetId="6">'[258]DCF Inputs'!$D$27</definedName>
    <definedName name="TVMETH2">#REF!</definedName>
    <definedName name="TVMETH3" localSheetId="6">'[258]DCF Inputs'!$D$28</definedName>
    <definedName name="TVMETH3">#REF!</definedName>
    <definedName name="TVMETH4" localSheetId="6">'[258]DCF Inputs'!$D$29</definedName>
    <definedName name="TVMETH4">#REF!</definedName>
    <definedName name="TVMETH5" localSheetId="6">'[258]DCF Inputs'!$D$30</definedName>
    <definedName name="TVMETH5">#REF!</definedName>
    <definedName name="TX">#REF!</definedName>
    <definedName name="Tx_MtM_Ativos_Futuros">#REF!</definedName>
    <definedName name="Tx_MtM_Passivos_Futuros">#REF!</definedName>
    <definedName name="ty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ty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ty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ty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tyjuthdr" localSheetId="6" hidden="1">{"det (May)",#N/A,FALSE,"June";"sum (MAY YTD)",#N/A,FALSE,"June YTD"}</definedName>
    <definedName name="tyjuthdr" localSheetId="5" hidden="1">{"det (May)",#N/A,FALSE,"June";"sum (MAY YTD)",#N/A,FALSE,"June YTD"}</definedName>
    <definedName name="tyjuthdr" localSheetId="2" hidden="1">{"det (May)",#N/A,FALSE,"June";"sum (MAY YTD)",#N/A,FALSE,"June YTD"}</definedName>
    <definedName name="tyjuthdr" hidden="1">{"det (May)",#N/A,FALSE,"June";"sum (MAY YTD)",#N/A,FALSE,"June YTD"}</definedName>
    <definedName name="tykyukr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yukrh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yukrh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yukr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pe" localSheetId="6">'[320]Months and Countries'!$W$3:$W$5</definedName>
    <definedName name="Type" localSheetId="5">'[320]Months and Countries'!$W$3:$W$5</definedName>
    <definedName name="type">#REF!</definedName>
    <definedName name="tyrez" localSheetId="6" hidden="1">{"det (May)",#N/A,FALSE,"June";"sum (MAY YTD)",#N/A,FALSE,"June YTD"}</definedName>
    <definedName name="tyrez" localSheetId="5" hidden="1">{"det (May)",#N/A,FALSE,"June";"sum (MAY YTD)",#N/A,FALSE,"June YTD"}</definedName>
    <definedName name="tyrez" localSheetId="2" hidden="1">{"det (May)",#N/A,FALSE,"June";"sum (MAY YTD)",#N/A,FALSE,"June YTD"}</definedName>
    <definedName name="tyrez" hidden="1">{"det (May)",#N/A,FALSE,"June";"sum (MAY YTD)",#N/A,FALSE,"June YTD"}</definedName>
    <definedName name="tyurt" localSheetId="6" hidden="1">{"'cua 42'!$A$1:$O$40"}</definedName>
    <definedName name="tyurt" localSheetId="5" hidden="1">{"'cua 42'!$A$1:$O$40"}</definedName>
    <definedName name="tyurt" localSheetId="2" hidden="1">{"'cua 42'!$A$1:$O$40"}</definedName>
    <definedName name="tyurt" hidden="1">{"'cua 42'!$A$1:$O$40"}</definedName>
    <definedName name="tyuy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uyu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uyu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uy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yhgf" localSheetId="6" hidden="1">{"det (May)",#N/A,FALSE,"June";"sum (MAY YTD)",#N/A,FALSE,"June YTD"}</definedName>
    <definedName name="tyyhgf" localSheetId="5" hidden="1">{"det (May)",#N/A,FALSE,"June";"sum (MAY YTD)",#N/A,FALSE,"June YTD"}</definedName>
    <definedName name="tyyhgf" localSheetId="2" hidden="1">{"det (May)",#N/A,FALSE,"June";"sum (MAY YTD)",#N/A,FALSE,"June YTD"}</definedName>
    <definedName name="tyyhgf" hidden="1">{"det (May)",#N/A,FALSE,"June";"sum (MAY YTD)",#N/A,FALSE,"June YTD"}</definedName>
    <definedName name="u" localSheetId="6" hidden="1">{"det (May)",#N/A,FALSE,"June";"sum (MAY YTD)",#N/A,FALSE,"June YTD"}</definedName>
    <definedName name="u" localSheetId="5" hidden="1">{"det (May)",#N/A,FALSE,"June";"sum (MAY YTD)",#N/A,FALSE,"June YTD"}</definedName>
    <definedName name="U">#REF!</definedName>
    <definedName name="uai" localSheetId="6">[424]Support!$B$8:$N$18</definedName>
    <definedName name="uai">#REF!</definedName>
    <definedName name="uc">#REF!</definedName>
    <definedName name="ucb">#REF!</definedName>
    <definedName name="Uf_cli_rf">#REF!</definedName>
    <definedName name="uigtyui" localSheetId="6" hidden="1">{"det (May)",#N/A,FALSE,"June";"sum (MAY YTD)",#N/A,FALSE,"June YTD"}</definedName>
    <definedName name="uigtyui" localSheetId="5" hidden="1">{"det (May)",#N/A,FALSE,"June";"sum (MAY YTD)",#N/A,FALSE,"June YTD"}</definedName>
    <definedName name="uigtyui" localSheetId="2" hidden="1">{"det (May)",#N/A,FALSE,"June";"sum (MAY YTD)",#N/A,FALSE,"June YTD"}</definedName>
    <definedName name="uigtyui" hidden="1">{"det (May)",#N/A,FALSE,"June";"sum (MAY YTD)",#N/A,FALSE,"June YTD"}</definedName>
    <definedName name="uiiiiiiiiiiiiiii" localSheetId="6" hidden="1">{"det (May)",#N/A,FALSE,"June";"sum (MAY YTD)",#N/A,FALSE,"June YTD"}</definedName>
    <definedName name="uiiiiiiiiiiiiiii" localSheetId="5" hidden="1">{"det (May)",#N/A,FALSE,"June";"sum (MAY YTD)",#N/A,FALSE,"June YTD"}</definedName>
    <definedName name="uiiiiiiiiiiiiiii" localSheetId="2" hidden="1">{"det (May)",#N/A,FALSE,"June";"sum (MAY YTD)",#N/A,FALSE,"June YTD"}</definedName>
    <definedName name="uiiiiiiiiiiiiiii" hidden="1">{"det (May)",#N/A,FALSE,"June";"sum (MAY YTD)",#N/A,FALSE,"June YTD"}</definedName>
    <definedName name="uiiilijhkj" localSheetId="2" hidden="1">{"'CONSOLIDADO'!$B$10:$R$57"}</definedName>
    <definedName name="uiiilijhkj" hidden="1">{"'CONSOLIDADO'!$B$10:$R$57"}</definedName>
    <definedName name="uikgjghgdf" localSheetId="6" hidden="1">{"det (May)",#N/A,FALSE,"June";"sum (MAY YTD)",#N/A,FALSE,"June YTD"}</definedName>
    <definedName name="uikgjghgdf" localSheetId="5" hidden="1">{"det (May)",#N/A,FALSE,"June";"sum (MAY YTD)",#N/A,FALSE,"June YTD"}</definedName>
    <definedName name="uikgjghgdf" localSheetId="2" hidden="1">{"det (May)",#N/A,FALSE,"June";"sum (MAY YTD)",#N/A,FALSE,"June YTD"}</definedName>
    <definedName name="uikgjghgdf" hidden="1">{"det (May)",#N/A,FALSE,"June";"sum (MAY YTD)",#N/A,FALSE,"June YTD"}</definedName>
    <definedName name="uiuiiiiii" localSheetId="6" hidden="1">{"det (May)",#N/A,FALSE,"June";"sum (MAY YTD)",#N/A,FALSE,"June YTD"}</definedName>
    <definedName name="uiuiiiiii" localSheetId="5" hidden="1">{"det (May)",#N/A,FALSE,"June";"sum (MAY YTD)",#N/A,FALSE,"June YTD"}</definedName>
    <definedName name="uiuiiiiii" localSheetId="2" hidden="1">{"det (May)",#N/A,FALSE,"June";"sum (MAY YTD)",#N/A,FALSE,"June YTD"}</definedName>
    <definedName name="uiuiiiiii" hidden="1">{"det (May)",#N/A,FALSE,"June";"sum (MAY YTD)",#N/A,FALSE,"June YTD"}</definedName>
    <definedName name="ujh" localSheetId="6" hidden="1">{"det (May)",#N/A,FALSE,"June";"sum (MAY YTD)",#N/A,FALSE,"June YTD"}</definedName>
    <definedName name="ujh" localSheetId="5" hidden="1">{"det (May)",#N/A,FALSE,"June";"sum (MAY YTD)",#N/A,FALSE,"June YTD"}</definedName>
    <definedName name="ujh" localSheetId="2" hidden="1">{"det (May)",#N/A,FALSE,"June";"sum (MAY YTD)",#N/A,FALSE,"June YTD"}</definedName>
    <definedName name="ujh" hidden="1">{"det (May)",#N/A,FALSE,"June";"sum (MAY YTD)",#N/A,FALSE,"June YTD"}</definedName>
    <definedName name="ukeur">#REF!</definedName>
    <definedName name="ultia_linha" localSheetId="6">[18]Dados!$R$12</definedName>
    <definedName name="ultia_linha">#REF!</definedName>
    <definedName name="Ultima_Apt1A" localSheetId="6">[18]Dados!$V$51</definedName>
    <definedName name="Ultima_Apt1A">#REF!</definedName>
    <definedName name="Ultima_Faixa" localSheetId="6">[18]Dados!$Z$51</definedName>
    <definedName name="Ultima_Faixa">#REF!</definedName>
    <definedName name="Ultima_hora" localSheetId="6">[18]Dados!$Z$62</definedName>
    <definedName name="Ultima_hora">#REF!</definedName>
    <definedName name="Ultimo" localSheetId="6">[231]!Ultimo</definedName>
    <definedName name="Ultimo">#REF!</definedName>
    <definedName name="Último_Dia_Útil" localSheetId="6">[186]PRINCIPAL!$C$6</definedName>
    <definedName name="Último_Dia_Útil">#REF!</definedName>
    <definedName name="Ultimo_Teste" localSheetId="6">[18]Dados!$R$11</definedName>
    <definedName name="Ultimo_Teste">#REF!</definedName>
    <definedName name="Und">#REF!</definedName>
    <definedName name="under_spread">#REF!</definedName>
    <definedName name="Unformated01">#REF!</definedName>
    <definedName name="Unformated02">#REF!</definedName>
    <definedName name="Unformated03">#REF!</definedName>
    <definedName name="Unformated04">#REF!</definedName>
    <definedName name="Unformated05">#REF!</definedName>
    <definedName name="Unformated06">#REF!</definedName>
    <definedName name="Unformated07">#REF!</definedName>
    <definedName name="Unformated08">#REF!</definedName>
    <definedName name="Unformated09">#REF!</definedName>
    <definedName name="Unformated10">#REF!</definedName>
    <definedName name="Unformated11">#REF!</definedName>
    <definedName name="Unformated12">#REF!</definedName>
    <definedName name="Unformated13">#REF!</definedName>
    <definedName name="Unformated14">#REF!</definedName>
    <definedName name="UnformatedDepot">#REF!</definedName>
    <definedName name="uni" localSheetId="6">[284]Plan1!$N$6:$N$29</definedName>
    <definedName name="uni">#REF!</definedName>
    <definedName name="UNID">#REF!</definedName>
    <definedName name="UNID_EIL">#REF!</definedName>
    <definedName name="UNID_EMO">#REF!</definedName>
    <definedName name="UNIDA_EIN">#REF!</definedName>
    <definedName name="unidade" localSheetId="6">[90]RDT!$B$24</definedName>
    <definedName name="unidade">#REF!</definedName>
    <definedName name="Unidade_Dados" localSheetId="6">[291]Cadastro!$I$8</definedName>
    <definedName name="Unidade_Dados">#REF!</definedName>
    <definedName name="Unidades">#REF!</definedName>
    <definedName name="Unidades.Medida" localSheetId="6">[155]Setup!$C$71:$C$74</definedName>
    <definedName name="Unidades.Medida">#REF!</definedName>
    <definedName name="UNIDADES_EIN">#REF!</definedName>
    <definedName name="UnidadeSACRevenda">#REF!</definedName>
    <definedName name="UnidadesdePasteurização" localSheetId="6">'[65]Dados do Packaging'!$B$66:$AD$84</definedName>
    <definedName name="UnidadesdePasteurização">#REF!</definedName>
    <definedName name="Uniform">#REF!</definedName>
    <definedName name="Unit" localSheetId="6">'[156]Cover &amp; Parameters'!$E$21</definedName>
    <definedName name="Unit" localSheetId="5">'[156]Cover &amp; Parameters'!$E$21</definedName>
    <definedName name="unit">#REF!</definedName>
    <definedName name="Unit_1" localSheetId="6">[69]Parameters!$D$16</definedName>
    <definedName name="Unit_1">#REF!</definedName>
    <definedName name="Unit_2" localSheetId="6">[69]Parameters!$E$16</definedName>
    <definedName name="Unit_2">#REF!</definedName>
    <definedName name="Unit_3" localSheetId="6">[69]Parameters!$F$16</definedName>
    <definedName name="Unit_3">#REF!</definedName>
    <definedName name="Unit_4">#REF!</definedName>
    <definedName name="Unit_5">#REF!</definedName>
    <definedName name="Unit_6">#REF!</definedName>
    <definedName name="UNITS">OFFSET(#REF!,0,0,COUNTA(#REF!),1)</definedName>
    <definedName name="Unlevered_freecash" localSheetId="6">'[140]JAII Cashflow'!$G$20:$U$20</definedName>
    <definedName name="Unlevered_freecash">#REF!</definedName>
    <definedName name="UnleveredBetas">#REF!</definedName>
    <definedName name="UNPROGMACH">#REF!</definedName>
    <definedName name="UPDATE" localSheetId="6">'[91]Drop down lists'!#REF!</definedName>
    <definedName name="UPDATE" localSheetId="5">'[91]Drop down lists'!#REF!</definedName>
    <definedName name="UPDATE">#REF!</definedName>
    <definedName name="UpdatedBy">#REF!</definedName>
    <definedName name="urf" localSheetId="6">[74]Assumptions!#REF!</definedName>
    <definedName name="urf">#REF!</definedName>
    <definedName name="Urrency">#REF!</definedName>
    <definedName name="uruir" localSheetId="6">IF([281]Efeito!BefAft=1,"Cost of Capital (C*)","Pre-Tax Cost of Capital [1]")</definedName>
    <definedName name="uruir">IF(#REF!=1,"Cost of Capital (C*)","Pre-Tax Cost of Capital [1]")</definedName>
    <definedName name="us">#REF!</definedName>
    <definedName name="USAAdjUSYTD" localSheetId="6">'[425]Data USA Adj US$'!$A$134:$FF$256</definedName>
    <definedName name="USAAdjUSYTD">#REF!</definedName>
    <definedName name="USACdnMonth" localSheetId="6">'[426]Data USA Cdn$'!$A$8:$FF$130</definedName>
    <definedName name="USACdnMonth">#REF!</definedName>
    <definedName name="USACdnYTD" localSheetId="6">'[426]Data USA Cdn$'!$A$134:$FF$256</definedName>
    <definedName name="USACdnYTD">#REF!</definedName>
    <definedName name="usage">#REF!</definedName>
    <definedName name="USAUSMonth" localSheetId="6">'[426]Data USA US$'!$A$8:$FF$130</definedName>
    <definedName name="USAUSMonth">#REF!</definedName>
    <definedName name="USAUSYTD" localSheetId="6">'[426]Data USA US$'!$A$134:$FF$256</definedName>
    <definedName name="USAUSYTD">#REF!</definedName>
    <definedName name="USD" localSheetId="6">'[427]PRICE BRAZIL &amp; ARGENTINA'!$K$6</definedName>
    <definedName name="USD" localSheetId="5">'[427]PRICE BRAZIL &amp; ARGENTINA'!$K$6</definedName>
    <definedName name="usd">#REF!</definedName>
    <definedName name="USD_RUR_RATE">#REF!</definedName>
    <definedName name="use" localSheetId="6">[419]Assumptions!$B$28</definedName>
    <definedName name="use">#REF!</definedName>
    <definedName name="User">#REF!</definedName>
    <definedName name="usi" localSheetId="6">[284]Plan1!$Q$6:$Q$13</definedName>
    <definedName name="usi">#REF!</definedName>
    <definedName name="USInflation">#REF!</definedName>
    <definedName name="UsrPd">#REF!</definedName>
    <definedName name="UsrYr">#REF!</definedName>
    <definedName name="uswitch" localSheetId="6">[428]Sheet1!$D$17</definedName>
    <definedName name="uswitch">#REF!</definedName>
    <definedName name="ut" localSheetId="6" hidden="1">{"det (May)",#N/A,FALSE,"June";"sum (MAY YTD)",#N/A,FALSE,"June YTD"}</definedName>
    <definedName name="ut" localSheetId="5" hidden="1">{"det (May)",#N/A,FALSE,"June";"sum (MAY YTD)",#N/A,FALSE,"June YTD"}</definedName>
    <definedName name="ut" localSheetId="2" hidden="1">{"det (May)",#N/A,FALSE,"June";"sum (MAY YTD)",#N/A,FALSE,"June YTD"}</definedName>
    <definedName name="ut" hidden="1">{"det (May)",#N/A,FALSE,"June";"sum (MAY YTD)",#N/A,FALSE,"June YTD"}</definedName>
    <definedName name="utilities">#REF!</definedName>
    <definedName name="UTILITY___REPAIR">#REF!</definedName>
    <definedName name="utyuuyyujuj" localSheetId="6" hidden="1">{"det (May)",#N/A,FALSE,"June";"sum (MAY YTD)",#N/A,FALSE,"June YTD"}</definedName>
    <definedName name="utyuuyyujuj" localSheetId="5" hidden="1">{"det (May)",#N/A,FALSE,"June";"sum (MAY YTD)",#N/A,FALSE,"June YTD"}</definedName>
    <definedName name="utyuuyyujuj" localSheetId="2" hidden="1">{"det (May)",#N/A,FALSE,"June";"sum (MAY YTD)",#N/A,FALSE,"June YTD"}</definedName>
    <definedName name="utyuuyyujuj" hidden="1">{"det (May)",#N/A,FALSE,"June";"sum (MAY YTD)",#N/A,FALSE,"June YTD"}</definedName>
    <definedName name="uu" localSheetId="6" hidden="1">{"det (May)",#N/A,FALSE,"June";"sum (MAY YTD)",#N/A,FALSE,"June YTD"}</definedName>
    <definedName name="uu" localSheetId="5" hidden="1">{"det (May)",#N/A,FALSE,"June";"sum (MAY YTD)",#N/A,FALSE,"June YTD"}</definedName>
    <definedName name="uu" localSheetId="2" hidden="1">{"det (May)",#N/A,FALSE,"June";"sum (MAY YTD)",#N/A,FALSE,"June YTD"}</definedName>
    <definedName name="uu" hidden="1">{"det (May)",#N/A,FALSE,"June";"sum (MAY YTD)",#N/A,FALSE,"June YTD"}</definedName>
    <definedName name="uuu" localSheetId="6" hidden="1">{#N/A,#N/A,FALSE,"RELATÓRIO";#N/A,#N/A,FALSE,"RELATÓRIO"}</definedName>
    <definedName name="uuu" localSheetId="5" hidden="1">{#N/A,#N/A,FALSE,"RELATÓRIO";#N/A,#N/A,FALSE,"RELATÓRIO"}</definedName>
    <definedName name="uuu" localSheetId="2" hidden="1">{#N/A,#N/A,FALSE,"RELATÓRIO";#N/A,#N/A,FALSE,"RELATÓRIO"}</definedName>
    <definedName name="uuu" hidden="1">{#N/A,#N/A,FALSE,"RELATÓRIO";#N/A,#N/A,FALSE,"RELATÓRIO"}</definedName>
    <definedName name="uuuu" localSheetId="6" hidden="1">{"det (May)",#N/A,FALSE,"June";"sum (MAY YTD)",#N/A,FALSE,"June YTD"}</definedName>
    <definedName name="uuuu" localSheetId="5" hidden="1">{"det (May)",#N/A,FALSE,"June";"sum (MAY YTD)",#N/A,FALSE,"June YTD"}</definedName>
    <definedName name="uuuu" localSheetId="2" hidden="1">{"det (May)",#N/A,FALSE,"June";"sum (MAY YTD)",#N/A,FALSE,"June YTD"}</definedName>
    <definedName name="uuuu" hidden="1">{"det (May)",#N/A,FALSE,"June";"sum (MAY YTD)",#N/A,FALSE,"June YTD"}</definedName>
    <definedName name="uuuuu" localSheetId="6" hidden="1">{"det (May)",#N/A,FALSE,"June";"sum (MAY YTD)",#N/A,FALSE,"June YTD"}</definedName>
    <definedName name="uuuuu" localSheetId="5" hidden="1">{"det (May)",#N/A,FALSE,"June";"sum (MAY YTD)",#N/A,FALSE,"June YTD"}</definedName>
    <definedName name="uuuuu" localSheetId="2" hidden="1">{"det (May)",#N/A,FALSE,"June";"sum (MAY YTD)",#N/A,FALSE,"June YTD"}</definedName>
    <definedName name="uuuuu" hidden="1">{"det (May)",#N/A,FALSE,"June";"sum (MAY YTD)",#N/A,FALSE,"June YTD"}</definedName>
    <definedName name="uuuuuuuu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uuuuuuuh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uuuuuuuh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uuuuuuu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uuuuuuuuhg" localSheetId="6" hidden="1">{"det (May)",#N/A,FALSE,"June";"sum (MAY YTD)",#N/A,FALSE,"June YTD"}</definedName>
    <definedName name="uuuuuuuuuhg" localSheetId="5" hidden="1">{"det (May)",#N/A,FALSE,"June";"sum (MAY YTD)",#N/A,FALSE,"June YTD"}</definedName>
    <definedName name="uuuuuuuuuhg" localSheetId="2" hidden="1">{"det (May)",#N/A,FALSE,"June";"sum (MAY YTD)",#N/A,FALSE,"June YTD"}</definedName>
    <definedName name="uuuuuuuuuhg" hidden="1">{"det (May)",#N/A,FALSE,"June";"sum (MAY YTD)",#N/A,FALSE,"June YTD"}</definedName>
    <definedName name="uuuuuuuuuuuu" localSheetId="6" hidden="1">{"det (May)",#N/A,FALSE,"June";"sum (MAY YTD)",#N/A,FALSE,"June YTD"}</definedName>
    <definedName name="uuuuuuuuuuuu" localSheetId="5" hidden="1">{"det (May)",#N/A,FALSE,"June";"sum (MAY YTD)",#N/A,FALSE,"June YTD"}</definedName>
    <definedName name="uuuuuuuuuuuu" localSheetId="2" hidden="1">{"det (May)",#N/A,FALSE,"June";"sum (MAY YTD)",#N/A,FALSE,"June YTD"}</definedName>
    <definedName name="uuuuuuuuuuuu" hidden="1">{"det (May)",#N/A,FALSE,"June";"sum (MAY YTD)",#N/A,FALSE,"June YTD"}</definedName>
    <definedName name="uuuuuuuuuuuuuui" localSheetId="6" hidden="1">{"det (May)",#N/A,FALSE,"June";"sum (MAY YTD)",#N/A,FALSE,"June YTD"}</definedName>
    <definedName name="uuuuuuuuuuuuuui" localSheetId="5" hidden="1">{"det (May)",#N/A,FALSE,"June";"sum (MAY YTD)",#N/A,FALSE,"June YTD"}</definedName>
    <definedName name="uuuuuuuuuuuuuui" localSheetId="2" hidden="1">{"det (May)",#N/A,FALSE,"June";"sum (MAY YTD)",#N/A,FALSE,"June YTD"}</definedName>
    <definedName name="uuuuuuuuuuuuuui" hidden="1">{"det (May)",#N/A,FALSE,"June";"sum (MAY YTD)",#N/A,FALSE,"June YTD"}</definedName>
    <definedName name="uuuuuuuuuuuuuuuu" localSheetId="6" hidden="1">{"det (May)",#N/A,FALSE,"June";"sum (MAY YTD)",#N/A,FALSE,"June YTD"}</definedName>
    <definedName name="uuuuuuuuuuuuuuuu" localSheetId="5" hidden="1">{"det (May)",#N/A,FALSE,"June";"sum (MAY YTD)",#N/A,FALSE,"June YTD"}</definedName>
    <definedName name="uuuuuuuuuuuuuuuu" localSheetId="2" hidden="1">{"det (May)",#N/A,FALSE,"June";"sum (MAY YTD)",#N/A,FALSE,"June YTD"}</definedName>
    <definedName name="uuuuuuuuuuuuuuuu" hidden="1">{"det (May)",#N/A,FALSE,"June";"sum (MAY YTD)",#N/A,FALSE,"June YTD"}</definedName>
    <definedName name="uuuuuuuuuuuuuuy" localSheetId="6" hidden="1">{"det (May)",#N/A,FALSE,"June";"sum (MAY YTD)",#N/A,FALSE,"June YTD"}</definedName>
    <definedName name="uuuuuuuuuuuuuuy" localSheetId="5" hidden="1">{"det (May)",#N/A,FALSE,"June";"sum (MAY YTD)",#N/A,FALSE,"June YTD"}</definedName>
    <definedName name="uuuuuuuuuuuuuuy" localSheetId="2" hidden="1">{"det (May)",#N/A,FALSE,"June";"sum (MAY YTD)",#N/A,FALSE,"June YTD"}</definedName>
    <definedName name="uuuuuuuuuuuuuuy" hidden="1">{"det (May)",#N/A,FALSE,"June";"sum (MAY YTD)",#N/A,FALSE,"June YTD"}</definedName>
    <definedName name="uuuuuuuuuuy" localSheetId="6" hidden="1">{"det (May)",#N/A,FALSE,"June";"sum (MAY YTD)",#N/A,FALSE,"June YTD"}</definedName>
    <definedName name="uuuuuuuuuuy" localSheetId="5" hidden="1">{"det (May)",#N/A,FALSE,"June";"sum (MAY YTD)",#N/A,FALSE,"June YTD"}</definedName>
    <definedName name="uuuuuuuuuuy" localSheetId="2" hidden="1">{"det (May)",#N/A,FALSE,"June";"sum (MAY YTD)",#N/A,FALSE,"June YTD"}</definedName>
    <definedName name="uuuuuuuuuuy" hidden="1">{"det (May)",#N/A,FALSE,"June";"sum (MAY YTD)",#N/A,FALSE,"June YTD"}</definedName>
    <definedName name="uva" localSheetId="6">[284]Plan1!$S$6:$S$7</definedName>
    <definedName name="uva">#REF!</definedName>
    <definedName name="uy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y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y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yy" localSheetId="6" hidden="1">{"det (May)",#N/A,FALSE,"June";"sum (MAY YTD)",#N/A,FALSE,"June YTD"}</definedName>
    <definedName name="uyy" localSheetId="5" hidden="1">{"det (May)",#N/A,FALSE,"June";"sum (MAY YTD)",#N/A,FALSE,"June YTD"}</definedName>
    <definedName name="uyy" localSheetId="2" hidden="1">{"det (May)",#N/A,FALSE,"June";"sum (MAY YTD)",#N/A,FALSE,"June YTD"}</definedName>
    <definedName name="uyy" hidden="1">{"det (May)",#N/A,FALSE,"June";"sum (MAY YTD)",#N/A,FALSE,"June YTD"}</definedName>
    <definedName name="v" localSheetId="6">{0.1;0;0.382758620689655;0;0;0;0.258620689655172;0;0.258620689655172}</definedName>
    <definedName name="v" localSheetId="5">{0.1;0;0.382758620689655;0;0;0;0.258620689655172;0;0.258620689655172}</definedName>
    <definedName name="v">#N/A</definedName>
    <definedName name="v_ajuste">#REF!</definedName>
    <definedName name="v_E3FC" localSheetId="6">[18]Dados!$L$8</definedName>
    <definedName name="v_E3FC">#REF!</definedName>
    <definedName name="v_E3FS" localSheetId="6">[18]Dados!$L$9</definedName>
    <definedName name="v_E3FS">#REF!</definedName>
    <definedName name="v_E3IC" localSheetId="6">[18]Dados!$L$7</definedName>
    <definedName name="v_E3IC">#REF!</definedName>
    <definedName name="v_E4FC" localSheetId="6">[18]Dados!$L$11</definedName>
    <definedName name="v_E4FC">#REF!</definedName>
    <definedName name="v_E4FS" localSheetId="6">[18]Dados!$L$12</definedName>
    <definedName name="v_E4FS">#REF!</definedName>
    <definedName name="v_E4IC" localSheetId="6">[18]Dados!$L$10</definedName>
    <definedName name="v_E4IC">#REF!</definedName>
    <definedName name="v_PesoB" localSheetId="6">[18]Dados!$L$6</definedName>
    <definedName name="v_PesoB">#REF!</definedName>
    <definedName name="v_PesoL" localSheetId="6">[18]Dados!$L$13</definedName>
    <definedName name="v_PesoL">#REF!</definedName>
    <definedName name="vagner99" localSheetId="6">'[81]Unidades SAC-REVENDA'!$A$5:$A$6</definedName>
    <definedName name="vagner99">#REF!</definedName>
    <definedName name="VAL" localSheetId="5">#REF!</definedName>
    <definedName name="VAL">#REF!</definedName>
    <definedName name="VAL_CAPEX">#REF!</definedName>
    <definedName name="VAL_F1">#REF!</definedName>
    <definedName name="VAL_F10_1">#REF!</definedName>
    <definedName name="VAL_F5">#REF!</definedName>
    <definedName name="VAL_F7">#REF!</definedName>
    <definedName name="VAL_INTERCOY">#REF!</definedName>
    <definedName name="val_sum">#REF!</definedName>
    <definedName name="VAL_WCAP">#REF!</definedName>
    <definedName name="Validade_denom_nwxls_rf">#REF!</definedName>
    <definedName name="validation" localSheetId="6">[168]SMT1!#REF!</definedName>
    <definedName name="validation">#REF!</definedName>
    <definedName name="ValidFormats" localSheetId="6">[22]Delivery!$AA$4:$AA$10</definedName>
    <definedName name="ValidFormats">#REF!</definedName>
    <definedName name="VALMAX">#REF!</definedName>
    <definedName name="VALO">#REF!</definedName>
    <definedName name="valor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comp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alor1" localSheetId="6">[18]Paradas!$D$9</definedName>
    <definedName name="valor1">#REF!</definedName>
    <definedName name="Valor2" localSheetId="6">[18]Paradas!$G$9</definedName>
    <definedName name="Valor2">#REF!</definedName>
    <definedName name="Valores" localSheetId="6">[183]Fab!$I$10:$I$19</definedName>
    <definedName name="Valores">#REF!</definedName>
    <definedName name="Valores1">#REF!</definedName>
    <definedName name="Valores2">#REF!</definedName>
    <definedName name="Valores3">#REF!</definedName>
    <definedName name="Valoress" localSheetId="6">[183]Fab!$I$10:$I$34</definedName>
    <definedName name="Valoress">#REF!</definedName>
    <definedName name="Valorisation_implicite" localSheetId="6">[335]compsge!$CB$34:$DP$47</definedName>
    <definedName name="Valorisation_implicite">#REF!</definedName>
    <definedName name="valuation" localSheetId="6">[74]Financials!$B$370:$R$403,[74]Financials!$B$405:$R$446</definedName>
    <definedName name="valuation">#REF!,#REF!</definedName>
    <definedName name="ValuationSummary">#REF!</definedName>
    <definedName name="ValuationYear">#REF!</definedName>
    <definedName name="value">#REF!</definedName>
    <definedName name="values">#REF!</definedName>
    <definedName name="Values_Entered" localSheetId="4">IF(Loan_Amount*[260]!Interest_Rate*Loan_Years*Loan_Start&gt;0,1,0)</definedName>
    <definedName name="Values_Entered" localSheetId="8">IF(Loan_Amount*[0]!Interest_Rate*Loan_Years*Loan_Start&gt;0,1,0)</definedName>
    <definedName name="Values_Entered" localSheetId="3">IF(Loan_Amount*[260]!Interest_Rate*Loan_Years*Loan_Start&gt;0,1,0)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ar" localSheetId="6">[407]Variavel!$A$1:$C$139</definedName>
    <definedName name="var">#REF!</definedName>
    <definedName name="VARI" localSheetId="6" hidden="1">{#N/A,#N/A,FALSE,"지침";#N/A,#N/A,FALSE,"환경분석";#N/A,#N/A,FALSE,"Sheet16"}</definedName>
    <definedName name="VARI" localSheetId="5" hidden="1">{#N/A,#N/A,FALSE,"지침";#N/A,#N/A,FALSE,"환경분석";#N/A,#N/A,FALSE,"Sheet16"}</definedName>
    <definedName name="VARI" localSheetId="2" hidden="1">{#N/A,#N/A,FALSE,"지침";#N/A,#N/A,FALSE,"환경분석";#N/A,#N/A,FALSE,"Sheet16"}</definedName>
    <definedName name="VARI" hidden="1">{#N/A,#N/A,FALSE,"지침";#N/A,#N/A,FALSE,"환경분석";#N/A,#N/A,FALSE,"Sheet16"}</definedName>
    <definedName name="VARIA" localSheetId="6" hidden="1">{#N/A,#N/A,FALSE,"지침";#N/A,#N/A,FALSE,"환경분석";#N/A,#N/A,FALSE,"Sheet16"}</definedName>
    <definedName name="VARIA" localSheetId="5" hidden="1">{#N/A,#N/A,FALSE,"지침";#N/A,#N/A,FALSE,"환경분석";#N/A,#N/A,FALSE,"Sheet16"}</definedName>
    <definedName name="VARIA" localSheetId="2" hidden="1">{#N/A,#N/A,FALSE,"지침";#N/A,#N/A,FALSE,"환경분석";#N/A,#N/A,FALSE,"Sheet16"}</definedName>
    <definedName name="VARIA" hidden="1">{#N/A,#N/A,FALSE,"지침";#N/A,#N/A,FALSE,"환경분석";#N/A,#N/A,FALSE,"Sheet16"}</definedName>
    <definedName name="VARIABLES" localSheetId="6">[49]Vieja!$R$4:$AF$60</definedName>
    <definedName name="VARIABLES">#REF!</definedName>
    <definedName name="VARIAÇÃO">#REF!</definedName>
    <definedName name="VARIACION">#REF!</definedName>
    <definedName name="Variáveis3" localSheetId="6">[413]Setup!$F$7:$F$19</definedName>
    <definedName name="Variáveis3">#REF!</definedName>
    <definedName name="varied" localSheetId="6">[18]Dados!$C$3:$C$19</definedName>
    <definedName name="varied">#REF!</definedName>
    <definedName name="Variedade" localSheetId="6">[18]Dados!$R$14</definedName>
    <definedName name="Variedade">#REF!</definedName>
    <definedName name="varlen" localSheetId="6">'[98]Target Finsum'!#REF!</definedName>
    <definedName name="varlen">#REF!</definedName>
    <definedName name="varlvh" localSheetId="6">[429]capex!$A$1:$H$49</definedName>
    <definedName name="varlvh">#REF!</definedName>
    <definedName name="VATTEM">#REF!</definedName>
    <definedName name="Vazio" localSheetId="6">[106]Empresas!$V$1:$V$2</definedName>
    <definedName name="Vazio">#REF!</definedName>
    <definedName name="VB_CHECK">#REF!</definedName>
    <definedName name="VB_CHECKRANGE">#REF!</definedName>
    <definedName name="VB_INDEX">#REF!</definedName>
    <definedName name="VB_PAPERSIZE">#REF!</definedName>
    <definedName name="VB_SHEETNAME">#REF!</definedName>
    <definedName name="VBC">#REF!</definedName>
    <definedName name="vbcvb" localSheetId="6" hidden="1">{#N/A,#N/A,FALSE,"P.L.Full";#N/A,#N/A,FALSE,"P.L.Desc."}</definedName>
    <definedName name="vbcvb" localSheetId="5" hidden="1">{#N/A,#N/A,FALSE,"P.L.Full";#N/A,#N/A,FALSE,"P.L.Desc."}</definedName>
    <definedName name="vbcvb" localSheetId="2" hidden="1">{#N/A,#N/A,FALSE,"P.L.Full";#N/A,#N/A,FALSE,"P.L.Desc."}</definedName>
    <definedName name="vbcvb" hidden="1">{#N/A,#N/A,FALSE,"P.L.Full";#N/A,#N/A,FALSE,"P.L.Desc."}</definedName>
    <definedName name="vbcvbcv" localSheetId="6" hidden="1">{"CAP VOL",#N/A,FALSE,"CAPITAL";"CAP VAR",#N/A,FALSE,"CAPITAL";"CAP FIJ",#N/A,FALSE,"CAPITAL";"CAP CONS",#N/A,FALSE,"CAPITAL";"CAP DATA",#N/A,FALSE,"CAPITAL"}</definedName>
    <definedName name="vbcvbcv" localSheetId="5" hidden="1">{"CAP VOL",#N/A,FALSE,"CAPITAL";"CAP VAR",#N/A,FALSE,"CAPITAL";"CAP FIJ",#N/A,FALSE,"CAPITAL";"CAP CONS",#N/A,FALSE,"CAPITAL";"CAP DATA",#N/A,FALSE,"CAPITAL"}</definedName>
    <definedName name="vbcvbcv" localSheetId="2" hidden="1">{"CAP VOL",#N/A,FALSE,"CAPITAL";"CAP VAR",#N/A,FALSE,"CAPITAL";"CAP FIJ",#N/A,FALSE,"CAPITAL";"CAP CONS",#N/A,FALSE,"CAPITAL";"CAP DATA",#N/A,FALSE,"CAPITAL"}</definedName>
    <definedName name="vbcvbcv" hidden="1">{"CAP VOL",#N/A,FALSE,"CAPITAL";"CAP VAR",#N/A,FALSE,"CAPITAL";"CAP FIJ",#N/A,FALSE,"CAPITAL";"CAP CONS",#N/A,FALSE,"CAPITAL";"CAP DATA",#N/A,FALSE,"CAPITAL"}</definedName>
    <definedName name="vbnbvn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xcbgfbhgf" localSheetId="6" hidden="1">{"det (May)",#N/A,FALSE,"June";"sum (MAY YTD)",#N/A,FALSE,"June YTD"}</definedName>
    <definedName name="vbxcbgfbhgf" localSheetId="5" hidden="1">{"det (May)",#N/A,FALSE,"June";"sum (MAY YTD)",#N/A,FALSE,"June YTD"}</definedName>
    <definedName name="vbxcbgfbhgf" localSheetId="2" hidden="1">{"det (May)",#N/A,FALSE,"June";"sum (MAY YTD)",#N/A,FALSE,"June YTD"}</definedName>
    <definedName name="vbxcbgfbhgf" hidden="1">{"det (May)",#N/A,FALSE,"June";"sum (MAY YTD)",#N/A,FALSE,"June YTD"}</definedName>
    <definedName name="VBZ" localSheetId="6">[223]VBZ!$A$2:$A$403</definedName>
    <definedName name="VBZ">#REF!</definedName>
    <definedName name="VCOP1">#REF!</definedName>
    <definedName name="VCOP2">#REF!</definedName>
    <definedName name="VCOP3">#REF!</definedName>
    <definedName name="VCOS">#REF!</definedName>
    <definedName name="vcvccv" localSheetId="6" hidden="1">{"miles",#N/A,FALSE,"LUCROS E PERDAS (US$ 000)";"hl",#N/A,FALSE,"LUCROS E PERDAS (US$ 000)"}</definedName>
    <definedName name="vcvccv" localSheetId="5" hidden="1">{"miles",#N/A,FALSE,"LUCROS E PERDAS (US$ 000)";"hl",#N/A,FALSE,"LUCROS E PERDAS (US$ 000)"}</definedName>
    <definedName name="vcvccv" localSheetId="2" hidden="1">{"miles",#N/A,FALSE,"LUCROS E PERDAS (US$ 000)";"hl",#N/A,FALSE,"LUCROS E PERDAS (US$ 000)"}</definedName>
    <definedName name="vcvccv" hidden="1">{"miles",#N/A,FALSE,"LUCROS E PERDAS (US$ 000)";"hl",#N/A,FALSE,"LUCROS E PERDAS (US$ 000)"}</definedName>
    <definedName name="vcxbcbbnv" localSheetId="6" hidden="1">{#N/A,#N/A,FALSE,"Hoja1";#N/A,#N/A,FALSE,"Hoja2"}</definedName>
    <definedName name="vcxbcbbnv" localSheetId="5" hidden="1">{#N/A,#N/A,FALSE,"Hoja1";#N/A,#N/A,FALSE,"Hoja2"}</definedName>
    <definedName name="vcxbcbbnv" localSheetId="2" hidden="1">{#N/A,#N/A,FALSE,"Hoja1";#N/A,#N/A,FALSE,"Hoja2"}</definedName>
    <definedName name="vcxbcbbnv" hidden="1">{#N/A,#N/A,FALSE,"Hoja1";#N/A,#N/A,FALSE,"Hoja2"}</definedName>
    <definedName name="vcxvcxvx" localSheetId="6" hidden="1">{#N/A,#N/A,FALSE,"RGD$";#N/A,#N/A,FALSE,"BG$";#N/A,#N/A,FALSE,"FC$"}</definedName>
    <definedName name="vcxvcxvx" localSheetId="5" hidden="1">{#N/A,#N/A,FALSE,"RGD$";#N/A,#N/A,FALSE,"BG$";#N/A,#N/A,FALSE,"FC$"}</definedName>
    <definedName name="vcxvcxvx" localSheetId="2" hidden="1">{#N/A,#N/A,FALSE,"RGD$";#N/A,#N/A,FALSE,"BG$";#N/A,#N/A,FALSE,"FC$"}</definedName>
    <definedName name="vcxvcxvx" hidden="1">{#N/A,#N/A,FALSE,"RGD$";#N/A,#N/A,FALSE,"BG$";#N/A,#N/A,FALSE,"FC$"}</definedName>
    <definedName name="vcxxcvxc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vcxxcvxc" hidden="1">{#N/A,#N/A,FALSE,"PRECIO FULL";#N/A,#N/A,FALSE,"LARA";#N/A,#N/A,FALSE,"CARACAS";#N/A,#N/A,FALSE,"DISBRACENTRO";#N/A,#N/A,FALSE,"ANDES";#N/A,#N/A,FALSE,"MAR CARIBE";#N/A,#N/A,FALSE,"RIO BEER";#N/A,#N/A,FALSE,"DISBRAH"}</definedName>
    <definedName name="VEFINAL">#REF!</definedName>
    <definedName name="VEN_ce">#REF!</definedName>
    <definedName name="VEN_ne">#REF!</definedName>
    <definedName name="VEN_nw">#REF!</definedName>
    <definedName name="vending2002">#REF!</definedName>
    <definedName name="vendor_csd">#REF!</definedName>
    <definedName name="vendor_sport">#REF!</definedName>
    <definedName name="vendor_succhi">#REF!</definedName>
    <definedName name="vendor_tea">#REF!</definedName>
    <definedName name="venta" localSheetId="6">[430]Ventas!$B$4:$AJ$89</definedName>
    <definedName name="venta">#REF!</definedName>
    <definedName name="ventas" localSheetId="6">'[315]VOLUMENES NACIONALES'!$A$1:$N$17</definedName>
    <definedName name="ventas" localSheetId="5">'[315]VOLUMENES NACIONALES'!$A$1:$N$17</definedName>
    <definedName name="VENTAS">#REF!</definedName>
    <definedName name="VENTAS_EN_MILES_DE_HECTOLITROS" localSheetId="6">'[1]Back-up'!$A$1:$M$37</definedName>
    <definedName name="VENTAS_EN_MILES_DE_HECTOLITROS">#REF!</definedName>
    <definedName name="Versao" localSheetId="6">[235]Parametros!$B$4</definedName>
    <definedName name="Versao">#REF!</definedName>
    <definedName name="Versão" localSheetId="6">'[93]Base OBZ'!$D$2</definedName>
    <definedName name="Versão">#REF!</definedName>
    <definedName name="VersieNr" localSheetId="6">[179]StartSheet!$I$5</definedName>
    <definedName name="VersieNr">#REF!</definedName>
    <definedName name="version2" localSheetId="6">'[431]Indiv. information'!#REF!</definedName>
    <definedName name="version2">#REF!</definedName>
    <definedName name="VersionNumber">#REF!</definedName>
    <definedName name="vffc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fc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fc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f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vfv" localSheetId="6">'[431]Indiv. information'!#REF!</definedName>
    <definedName name="vfvfv">#REF!</definedName>
    <definedName name="Vg">#REF!</definedName>
    <definedName name="VGPVAR">#REF!</definedName>
    <definedName name="vhjgdf" localSheetId="6">[36]Par!#REF!</definedName>
    <definedName name="vhjgdf">#REF!</definedName>
    <definedName name="vhkmc" localSheetId="4">PPt</definedName>
    <definedName name="vhkmc" localSheetId="6">PPt</definedName>
    <definedName name="vhkmc" localSheetId="8">PPt</definedName>
    <definedName name="vhkmc" localSheetId="5">PPt</definedName>
    <definedName name="vhkmc" localSheetId="3">PPt</definedName>
    <definedName name="vhkmc" localSheetId="2">PPt</definedName>
    <definedName name="vhkmc">PPt</definedName>
    <definedName name="V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C" localSheetId="6">{0.1;0;0.45;0;0;0;0;0;0.45}</definedName>
    <definedName name="VIC" localSheetId="5">{0.1;0;0.45;0;0;0;0;0;0.45}</definedName>
    <definedName name="VIC" localSheetId="2">{0.1;0;0.45;0;0;0;0;0;0.45}</definedName>
    <definedName name="VIC">{0.1;0;0.45;0;0;0;0;0;0.45}</definedName>
    <definedName name="Vidro">#REF!</definedName>
    <definedName name="viejillo">#REF!</definedName>
    <definedName name="VIEW">#REF!</definedName>
    <definedName name="villarrica" localSheetId="6">'[50]C-Prev'!$A$134:$O$173</definedName>
    <definedName name="villarrica">#REF!</definedName>
    <definedName name="Vinc" localSheetId="6">[94]Hoja3!$X$11</definedName>
    <definedName name="Vinc">#REF!</definedName>
    <definedName name="Visão" localSheetId="6">'[93]Base OBZ'!$AC$2</definedName>
    <definedName name="Visão">#REF!</definedName>
    <definedName name="Visita">#REF!</definedName>
    <definedName name="vk" localSheetId="6">{0.1;0;0.45;0;0;0;0;0;0.45}</definedName>
    <definedName name="vk" localSheetId="5">{0.1;0;0.45;0;0;0;0;0;0.45}</definedName>
    <definedName name="vk" localSheetId="2">{0.1;0;0.45;0;0;0;0;0;0.45}</definedName>
    <definedName name="vk">{0.1;0;0.45;0;0;0;0;0;0.45}</definedName>
    <definedName name="VLOOKUP_RANGE">#REF!</definedName>
    <definedName name="Vol_01" localSheetId="6">'[432]Distribución C'!$Q$6</definedName>
    <definedName name="Vol_01">#REF!</definedName>
    <definedName name="Vol_02" localSheetId="6">'[432]Distribución C'!$R$6</definedName>
    <definedName name="Vol_02">#REF!</definedName>
    <definedName name="Vol_A_00" localSheetId="6">'[432]Distribución C'!$AH$23</definedName>
    <definedName name="Vol_A_00">#REF!</definedName>
    <definedName name="Vol_A_01" localSheetId="6">'[432]Distribución C'!$AI$23</definedName>
    <definedName name="Vol_A_01">#REF!</definedName>
    <definedName name="Vol_A_02" localSheetId="6">'[432]Distribución C'!$AJ$23</definedName>
    <definedName name="Vol_A_02">#REF!</definedName>
    <definedName name="Vol_A_98" localSheetId="6">'[432]Distribución C'!$AF$23</definedName>
    <definedName name="Vol_A_98">#REF!</definedName>
    <definedName name="Vol_A_99" localSheetId="6">'[432]Distribución C'!$AG$23</definedName>
    <definedName name="Vol_A_99">#REF!</definedName>
    <definedName name="Vol_B_00" localSheetId="6">'[432]Distribución C'!$AH$24</definedName>
    <definedName name="Vol_B_00">#REF!</definedName>
    <definedName name="Vol_B_01" localSheetId="6">'[432]Distribución C'!$AI$24</definedName>
    <definedName name="Vol_B_01">#REF!</definedName>
    <definedName name="Vol_b_02" localSheetId="6">'[432]Distribución C'!$AJ$24</definedName>
    <definedName name="Vol_b_02">#REF!</definedName>
    <definedName name="Vol_B_98" localSheetId="6">'[432]Distribución C'!$AF$24</definedName>
    <definedName name="Vol_B_98">#REF!</definedName>
    <definedName name="Vol_B_99" localSheetId="6">'[432]Distribución C'!$AG$24</definedName>
    <definedName name="Vol_B_99">#REF!</definedName>
    <definedName name="Vol_C_00" localSheetId="6">'[432]Distribución C'!$AH$25</definedName>
    <definedName name="Vol_C_00">#REF!</definedName>
    <definedName name="Vol_C_01" localSheetId="6">'[432]Distribución C'!$AI$25</definedName>
    <definedName name="Vol_C_01">#REF!</definedName>
    <definedName name="Vol_C_02" localSheetId="6">'[432]Distribución C'!$AJ$25</definedName>
    <definedName name="Vol_C_02">#REF!</definedName>
    <definedName name="Vol_C_98" localSheetId="6">'[432]Distribución C'!$AF$25</definedName>
    <definedName name="Vol_C_98">#REF!</definedName>
    <definedName name="Vol_C_99" localSheetId="6">'[432]Distribución C'!$AG$25</definedName>
    <definedName name="Vol_C_99">#REF!</definedName>
    <definedName name="Vol_C1" localSheetId="6">[12]Hoja1!$AR$73</definedName>
    <definedName name="Vol_C1">#REF!</definedName>
    <definedName name="Vol_D_00" localSheetId="6">'[432]Distribución C'!$AH$26</definedName>
    <definedName name="Vol_D_00">#REF!</definedName>
    <definedName name="Vol_D_01" localSheetId="6">'[432]Distribución C'!$AI$26</definedName>
    <definedName name="Vol_D_01">#REF!</definedName>
    <definedName name="Vol_D_02" localSheetId="6">'[432]Distribución C'!$AJ$26</definedName>
    <definedName name="Vol_D_02">#REF!</definedName>
    <definedName name="Vol_D_98" localSheetId="6">'[432]Distribución C'!$AF$26</definedName>
    <definedName name="Vol_D_98">#REF!</definedName>
    <definedName name="Vol_D_99" localSheetId="6">'[432]Distribución C'!$AG$26</definedName>
    <definedName name="Vol_D_99">#REF!</definedName>
    <definedName name="vol_dp_16jan">#REF!</definedName>
    <definedName name="Vol_E_00" localSheetId="6">'[432]Distribución C'!$AH$27</definedName>
    <definedName name="Vol_E_00">#REF!</definedName>
    <definedName name="Vol_E_01" localSheetId="6">'[432]Distribución C'!$AI$27</definedName>
    <definedName name="Vol_E_01">#REF!</definedName>
    <definedName name="Vol_E_02" localSheetId="6">'[432]Distribución C'!$AJ$27</definedName>
    <definedName name="Vol_E_02">#REF!</definedName>
    <definedName name="Vol_E_98" localSheetId="6">'[432]Distribución C'!$AF$27</definedName>
    <definedName name="Vol_E_98">#REF!</definedName>
    <definedName name="Vol_E_99" localSheetId="6">'[432]Distribución C'!$AG$27</definedName>
    <definedName name="Vol_E_99">#REF!</definedName>
    <definedName name="Vol_F_00" localSheetId="6">'[432]Distribución C'!$AH$28</definedName>
    <definedName name="Vol_F_00">#REF!</definedName>
    <definedName name="Vol_F_01" localSheetId="6">'[432]Distribución C'!$AI$28</definedName>
    <definedName name="Vol_F_01">#REF!</definedName>
    <definedName name="Vol_F_02" localSheetId="6">'[432]Distribución C'!$AJ$28</definedName>
    <definedName name="Vol_F_02">#REF!</definedName>
    <definedName name="Vol_F_98" localSheetId="6">'[432]Distribución C'!$AF$28</definedName>
    <definedName name="Vol_F_98">#REF!</definedName>
    <definedName name="Vol_F_99" localSheetId="6">'[432]Distribución C'!$AG$28</definedName>
    <definedName name="Vol_F_99">#REF!</definedName>
    <definedName name="vol_manu">#REF!</definedName>
    <definedName name="vol_meta_ano_lata_total" localSheetId="6">[423]Perda_Lata!$Q$10</definedName>
    <definedName name="vol_meta_ano_lata_total">#REF!</definedName>
    <definedName name="Vol_R1" localSheetId="6">[12]Hoja1!$AR$70</definedName>
    <definedName name="Vol_R1">#REF!</definedName>
    <definedName name="Vol_R2" localSheetId="6">[12]Hoja1!$AR$71</definedName>
    <definedName name="Vol_R2">#REF!</definedName>
    <definedName name="Vol_R4" localSheetId="6">[12]Hoja1!$AR$72</definedName>
    <definedName name="Vol_R4">#REF!</definedName>
    <definedName name="VolMeta">#REF!</definedName>
    <definedName name="VolReal">#REF!</definedName>
    <definedName name="Volta" localSheetId="6">[433]!Volta</definedName>
    <definedName name="Volta">#REF!</definedName>
    <definedName name="Volume" localSheetId="6">#REF!</definedName>
    <definedName name="Volume" localSheetId="5">#REF!</definedName>
    <definedName name="Volume" hidden="1">40773.7581134259</definedName>
    <definedName name="Volume_Meta" localSheetId="6">[92]Árvore!$I$46</definedName>
    <definedName name="Volume_Meta">#REF!</definedName>
    <definedName name="Volume_Real" localSheetId="6">[93]Árvore!$I$47</definedName>
    <definedName name="Volume_Real">#REF!</definedName>
    <definedName name="Volume98">#REF!</definedName>
    <definedName name="VolumeDriver">#REF!</definedName>
    <definedName name="VOLUMEN.NAC" localSheetId="6">[94]RESULTADOS!$B$159:$AP$199,[94]RESULTADOS!$AR$159:$BD$199</definedName>
    <definedName name="VOLUMEN.NAC">#REF!,#REF!</definedName>
    <definedName name="volumen1">#REF!</definedName>
    <definedName name="volumen2">#REF!</definedName>
    <definedName name="volumen3">#REF!</definedName>
    <definedName name="volumen4">#REF!</definedName>
    <definedName name="volumen5">#REF!</definedName>
    <definedName name="volumen6">#REF!</definedName>
    <definedName name="VOLUMENES" localSheetId="6">[49]Vieja!$R$64:$AF$110</definedName>
    <definedName name="VOLUMENES">#REF!</definedName>
    <definedName name="VolumeRange_master" comment="Volume range_master">#REF!</definedName>
    <definedName name="volumes_lv03">#REF!</definedName>
    <definedName name="VOLUMETT" localSheetId="6">'[200]Base Real'!$AQ:$AQ</definedName>
    <definedName name="VOLUMETT">#REF!</definedName>
    <definedName name="vons" localSheetId="6">[434]mkt_share!#REF!</definedName>
    <definedName name="vons">#REF!</definedName>
    <definedName name="Vr">#REF!</definedName>
    <definedName name="VTACCP">#REF!</definedName>
    <definedName name="VTACONS">#REF!</definedName>
    <definedName name="VTADIA">#REF!</definedName>
    <definedName name="vtaene">#REF!</definedName>
    <definedName name="VTAEWB">#REF!</definedName>
    <definedName name="VTAEXPR">#REF!</definedName>
    <definedName name="VTAPMONTT">#REF!</definedName>
    <definedName name="vtas">#REF!</definedName>
    <definedName name="VTATAL">#REF!</definedName>
    <definedName name="VTAVIÑ">#REF!</definedName>
    <definedName name="VTAVIÑA">#REF!</definedName>
    <definedName name="VTOL">#REF!</definedName>
    <definedName name="vttgherth" localSheetId="6">[155]Setup!$G$3:$G$36</definedName>
    <definedName name="vttgherth">#REF!</definedName>
    <definedName name="vv" localSheetId="6" hidden="1">{"det (May)",#N/A,FALSE,"June";"sum (MAY YTD)",#N/A,FALSE,"June YTD"}</definedName>
    <definedName name="vv" localSheetId="5" hidden="1">{"det (May)",#N/A,FALSE,"June";"sum (MAY YTD)",#N/A,FALSE,"June YTD"}</definedName>
    <definedName name="vv" localSheetId="2" hidden="1">{"det (May)",#N/A,FALSE,"June";"sum (MAY YTD)",#N/A,FALSE,"June YTD"}</definedName>
    <definedName name="vv" hidden="1">{"det (May)",#N/A,FALSE,"June";"sum (MAY YTD)",#N/A,FALSE,"June YTD"}</definedName>
    <definedName name="vvvv">#REF!</definedName>
    <definedName name="vvvvvv" localSheetId="6" hidden="1">{"det (May)",#N/A,FALSE,"June";"sum (MAY YTD)",#N/A,FALSE,"June YTD"}</definedName>
    <definedName name="vvvvvv" localSheetId="5" hidden="1">{"det (May)",#N/A,FALSE,"June";"sum (MAY YTD)",#N/A,FALSE,"June YTD"}</definedName>
    <definedName name="vvvvvv" localSheetId="2" hidden="1">{"det (May)",#N/A,FALSE,"June";"sum (MAY YTD)",#N/A,FALSE,"June YTD"}</definedName>
    <definedName name="vvvvvv" hidden="1">{"det (May)",#N/A,FALSE,"June";"sum (MAY YTD)",#N/A,FALSE,"June YTD"}</definedName>
    <definedName name="vvvvvv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" localSheetId="6" hidden="1">{"det (May)",#N/A,FALSE,"June";"sum (MAY YTD)",#N/A,FALSE,"June YTD"}</definedName>
    <definedName name="vvvvvvvvv" localSheetId="5" hidden="1">{"det (May)",#N/A,FALSE,"June";"sum (MAY YTD)",#N/A,FALSE,"June YTD"}</definedName>
    <definedName name="vvvvvvvvv" localSheetId="2" hidden="1">{"det (May)",#N/A,FALSE,"June";"sum (MAY YTD)",#N/A,FALSE,"June YTD"}</definedName>
    <definedName name="vvvvvvvvv" hidden="1">{"det (May)",#N/A,FALSE,"June";"sum (MAY YTD)",#N/A,FALSE,"June YTD"}</definedName>
    <definedName name="vvvvvvvvvvvvv" localSheetId="6" hidden="1">{"det (May)",#N/A,FALSE,"June";"sum (MAY YTD)",#N/A,FALSE,"June YTD"}</definedName>
    <definedName name="vvvvvvvvvvvvv" localSheetId="5" hidden="1">{"det (May)",#N/A,FALSE,"June";"sum (MAY YTD)",#N/A,FALSE,"June YTD"}</definedName>
    <definedName name="vvvvvvvvvvvvv" localSheetId="2" hidden="1">{"det (May)",#N/A,FALSE,"June";"sum (MAY YTD)",#N/A,FALSE,"June YTD"}</definedName>
    <definedName name="vvvvvvvvvvvvv" hidden="1">{"det (May)",#N/A,FALSE,"June";"sum (MAY YTD)",#N/A,FALSE,"June YTD"}</definedName>
    <definedName name="vvvvvvvvvvvvv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v" localSheetId="6" hidden="1">{"det (May)",#N/A,FALSE,"June";"sum (MAY YTD)",#N/A,FALSE,"June YTD"}</definedName>
    <definedName name="vvvvvvvvvvvvvvvv" localSheetId="5" hidden="1">{"det (May)",#N/A,FALSE,"June";"sum (MAY YTD)",#N/A,FALSE,"June YTD"}</definedName>
    <definedName name="vvvvvvvvvvvvvvvv" localSheetId="2" hidden="1">{"det (May)",#N/A,FALSE,"June";"sum (MAY YTD)",#N/A,FALSE,"June YTD"}</definedName>
    <definedName name="vvvvvvvvvvvvvvvv" hidden="1">{"det (May)",#N/A,FALSE,"June";"sum (MAY YTD)",#N/A,FALSE,"June YTD"}</definedName>
    <definedName name="vvvvvvvvvvvvvvvvvvvvvvvvvv" localSheetId="2" hidden="1">{"'CONSOLIDADO'!$B$10:$R$57"}</definedName>
    <definedName name="vvvvvvvvvvvvvvvvvvvvvvvvvv" hidden="1">{"'CONSOLIDADO'!$B$10:$R$57"}</definedName>
    <definedName name="vxvxcx" localSheetId="6" hidden="1">{"Cons_Occ_Lar",#N/A,FALSE,"márgenes";"Cen_met",#N/A,FALSE,"márgenes";"Ori_pl",#N/A,FALSE,"márgenes"}</definedName>
    <definedName name="vxvxcx" localSheetId="5" hidden="1">{"Cons_Occ_Lar",#N/A,FALSE,"márgenes";"Cen_met",#N/A,FALSE,"márgenes";"Ori_pl",#N/A,FALSE,"márgenes"}</definedName>
    <definedName name="vxvxcx" localSheetId="2" hidden="1">{"Cons_Occ_Lar",#N/A,FALSE,"márgenes";"Cen_met",#N/A,FALSE,"márgenes";"Ori_pl",#N/A,FALSE,"márgenes"}</definedName>
    <definedName name="vxvxcx" hidden="1">{"Cons_Occ_Lar",#N/A,FALSE,"márgenes";"Cen_met",#N/A,FALSE,"márgenes";"Ori_pl",#N/A,FALSE,"márgenes"}</definedName>
    <definedName name="vxwccccccccc" localSheetId="6" hidden="1">{"det (May)",#N/A,FALSE,"June";"sum (MAY YTD)",#N/A,FALSE,"June YTD"}</definedName>
    <definedName name="vxwccccccccc" localSheetId="5" hidden="1">{"det (May)",#N/A,FALSE,"June";"sum (MAY YTD)",#N/A,FALSE,"June YTD"}</definedName>
    <definedName name="vxwccccccccc" localSheetId="2" hidden="1">{"det (May)",#N/A,FALSE,"June";"sum (MAY YTD)",#N/A,FALSE,"June YTD"}</definedName>
    <definedName name="vxwccccccccc" hidden="1">{"det (May)",#N/A,FALSE,"June";"sum (MAY YTD)",#N/A,FALSE,"June YTD"}</definedName>
    <definedName name="w" localSheetId="6" hidden="1">{#N/A,#N/A,FALSE,"Hoja1";#N/A,#N/A,FALSE,"Hoja2"}</definedName>
    <definedName name="w" localSheetId="5" hidden="1">{#N/A,#N/A,FALSE,"Hoja1";#N/A,#N/A,FALSE,"Hoja2"}</definedName>
    <definedName name="w">#REF!</definedName>
    <definedName name="wacc" localSheetId="6">[74]Assumptions!#REF!</definedName>
    <definedName name="wacc" localSheetId="5">[74]Assumptions!#REF!</definedName>
    <definedName name="WACC">#REF!</definedName>
    <definedName name="wal" localSheetId="6">'[98]Target Finsum'!#REF!</definedName>
    <definedName name="wal">#REF!</definedName>
    <definedName name="war">#REF!</definedName>
    <definedName name="WarrantPrice">#REF!</definedName>
    <definedName name="Warrants">#REF!</definedName>
    <definedName name="was" localSheetId="6" hidden="1">{#N/A,#N/A,FALSE,"Aging Summary";#N/A,#N/A,FALSE,"Ratio Analysis";#N/A,#N/A,FALSE,"Test 120 Day Accts";#N/A,#N/A,FALSE,"Tickmarks"}</definedName>
    <definedName name="was" localSheetId="5" hidden="1">{#N/A,#N/A,FALSE,"Aging Summary";#N/A,#N/A,FALSE,"Ratio Analysis";#N/A,#N/A,FALSE,"Test 120 Day Accts";#N/A,#N/A,FALSE,"Tickmarks"}</definedName>
    <definedName name="was" localSheetId="2" hidden="1">{#N/A,#N/A,FALSE,"Aging Summary";#N/A,#N/A,FALSE,"Ratio Analysis";#N/A,#N/A,FALSE,"Test 120 Day Accts";#N/A,#N/A,FALSE,"Tickmarks"}</definedName>
    <definedName name="was" hidden="1">{#N/A,#N/A,FALSE,"Aging Summary";#N/A,#N/A,FALSE,"Ratio Analysis";#N/A,#N/A,FALSE,"Test 120 Day Accts";#N/A,#N/A,FALSE,"Tickmarks"}</definedName>
    <definedName name="WBGOSTAREP">2</definedName>
    <definedName name="WBGOWRNFUN">0</definedName>
    <definedName name="WBGOWRNIFC">1</definedName>
    <definedName name="WBLINBIGM">1000000</definedName>
    <definedName name="WBLSOLVER">1</definedName>
    <definedName name="WBSOLN">"WBSOLN.PRN"</definedName>
    <definedName name="WBWRNFUNC">0</definedName>
    <definedName name="WBWRNNL">0</definedName>
    <definedName name="wc" localSheetId="6">[435]Assump!$F$15</definedName>
    <definedName name="wc">#REF!</definedName>
    <definedName name="wc_int">#REF!</definedName>
    <definedName name="wcol_gen_index" localSheetId="6">'[109]WCOL INDEX'!$F$526</definedName>
    <definedName name="wcol_gen_index">#REF!</definedName>
    <definedName name="we" localSheetId="6" hidden="1">{"RESUMEN",#N/A,FALSE,"RESUMEN";"RESUMEN_MARG",#N/A,FALSE,"RESUMEN"}</definedName>
    <definedName name="we" localSheetId="5" hidden="1">{"RESUMEN",#N/A,FALSE,"RESUMEN";"RESUMEN_MARG",#N/A,FALSE,"RESUMEN"}</definedName>
    <definedName name="we" localSheetId="2" hidden="1">{"RESUMEN",#N/A,FALSE,"RESUMEN";"RESUMEN_MARG",#N/A,FALSE,"RESUMEN"}</definedName>
    <definedName name="we" hidden="1">{"RESUMEN",#N/A,FALSE,"RESUMEN";"RESUMEN_MARG",#N/A,FALSE,"RESUMEN"}</definedName>
    <definedName name="wee" localSheetId="6">{0.1;0;0.382758620689655;0;0;0;0.258620689655172;0;0.258620689655172}</definedName>
    <definedName name="wee" localSheetId="5">{0.1;0;0.382758620689655;0;0;0;0.258620689655172;0;0.258620689655172}</definedName>
    <definedName name="wee" localSheetId="2">{0.1;0;0.382758620689655;0;0;0;0.258620689655172;0;0.258620689655172}</definedName>
    <definedName name="wee">{0.1;0;0.382758620689655;0;0;0;0.258620689655172;0;0.258620689655172}</definedName>
    <definedName name="wer" localSheetId="6" hidden="1">{#N/A,#N/A,FALSE,"지침";#N/A,#N/A,FALSE,"환경분석";#N/A,#N/A,FALSE,"Sheet16"}</definedName>
    <definedName name="wer" localSheetId="5" hidden="1">{#N/A,#N/A,FALSE,"지침";#N/A,#N/A,FALSE,"환경분석";#N/A,#N/A,FALSE,"Sheet16"}</definedName>
    <definedName name="wer" localSheetId="2" hidden="1">{#N/A,#N/A,FALSE,"지침";#N/A,#N/A,FALSE,"환경분석";#N/A,#N/A,FALSE,"Sheet16"}</definedName>
    <definedName name="wer" hidden="1">{#N/A,#N/A,FALSE,"지침";#N/A,#N/A,FALSE,"환경분석";#N/A,#N/A,FALSE,"Sheet16"}</definedName>
    <definedName name="werftdsfgdfg" localSheetId="6" hidden="1">{"det (May)",#N/A,FALSE,"June";"sum (MAY YTD)",#N/A,FALSE,"June YTD"}</definedName>
    <definedName name="werftdsfgdfg" localSheetId="5" hidden="1">{"det (May)",#N/A,FALSE,"June";"sum (MAY YTD)",#N/A,FALSE,"June YTD"}</definedName>
    <definedName name="werftdsfgdfg" localSheetId="2" hidden="1">{"det (May)",#N/A,FALSE,"June";"sum (MAY YTD)",#N/A,FALSE,"June YTD"}</definedName>
    <definedName name="werftdsfgdfg" hidden="1">{"det (May)",#N/A,FALSE,"June";"sum (MAY YTD)",#N/A,FALSE,"June YTD"}</definedName>
    <definedName name="wery">#REF!</definedName>
    <definedName name="weryrty">#REF!</definedName>
    <definedName name="wewqewqe" localSheetId="6">'[202]Boca de Jacaré Scenario 2'!wewqewqe</definedName>
    <definedName name="wewqewqe">#REF!</definedName>
    <definedName name="wewrew" localSheetId="6" hidden="1">{#N/A,#N/A,FALSE,"Hoja1";#N/A,#N/A,FALSE,"Hoja2"}</definedName>
    <definedName name="wewrew" localSheetId="5" hidden="1">{#N/A,#N/A,FALSE,"Hoja1";#N/A,#N/A,FALSE,"Hoja2"}</definedName>
    <definedName name="wewrew" localSheetId="2" hidden="1">{#N/A,#N/A,FALSE,"Hoja1";#N/A,#N/A,FALSE,"Hoja2"}</definedName>
    <definedName name="wewrew" hidden="1">{#N/A,#N/A,FALSE,"Hoja1";#N/A,#N/A,FALSE,"Hoja2"}</definedName>
    <definedName name="wgyerhy" localSheetId="6" hidden="1">{#N/A,#N/A,FALSE,"지침";#N/A,#N/A,FALSE,"환경분석";#N/A,#N/A,FALSE,"Sheet16"}</definedName>
    <definedName name="wgyerhy" localSheetId="5" hidden="1">{#N/A,#N/A,FALSE,"지침";#N/A,#N/A,FALSE,"환경분석";#N/A,#N/A,FALSE,"Sheet16"}</definedName>
    <definedName name="wgyerhy" localSheetId="2" hidden="1">{#N/A,#N/A,FALSE,"지침";#N/A,#N/A,FALSE,"환경분석";#N/A,#N/A,FALSE,"Sheet16"}</definedName>
    <definedName name="wgyerhy" hidden="1">{#N/A,#N/A,FALSE,"지침";#N/A,#N/A,FALSE,"환경분석";#N/A,#N/A,FALSE,"Sheet16"}</definedName>
    <definedName name="whatever" localSheetId="2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hatever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HSEMHR01">#REF!</definedName>
    <definedName name="WHSEMHRLE">#REF!</definedName>
    <definedName name="WHSEVOL01">#REF!</definedName>
    <definedName name="WHSEVOLLE">#REF!</definedName>
    <definedName name="WiP">#REF!</definedName>
    <definedName name="WIPMargin">#REF!</definedName>
    <definedName name="WITH">#REF!</definedName>
    <definedName name="WITHOUT">#REF!</definedName>
    <definedName name="WkgCap">#REF!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rking_Capital" localSheetId="6">[57]Macro1!$D$26:$D$29</definedName>
    <definedName name="Working_Capital">#REF!</definedName>
    <definedName name="wrg.aug" localSheetId="6" hidden="1">{"det (May)",#N/A,FALSE,"June";"sum (MAY YTD)",#N/A,FALSE,"June YTD"}</definedName>
    <definedName name="wrg.aug" localSheetId="5" hidden="1">{"det (May)",#N/A,FALSE,"June";"sum (MAY YTD)",#N/A,FALSE,"June YTD"}</definedName>
    <definedName name="wrg.aug" localSheetId="2" hidden="1">{"det (May)",#N/A,FALSE,"June";"sum (MAY YTD)",#N/A,FALSE,"June YTD"}</definedName>
    <definedName name="wrg.aug" hidden="1">{"det (May)",#N/A,FALSE,"June";"sum (MAY YTD)",#N/A,FALSE,"June YTD"}</definedName>
    <definedName name="wrn.1." localSheetId="6" hidden="1">{#N/A,#N/A,FALSE,"Calc";#N/A,#N/A,FALSE,"Sensitivity";#N/A,#N/A,FALSE,"LT Earn.Dil.";#N/A,#N/A,FALSE,"Dil. AVP"}</definedName>
    <definedName name="wrn.1." localSheetId="5" hidden="1">{#N/A,#N/A,FALSE,"Calc";#N/A,#N/A,FALSE,"Sensitivity";#N/A,#N/A,FALSE,"LT Earn.Dil.";#N/A,#N/A,FALSE,"Dil. AVP"}</definedName>
    <definedName name="wrn.1." localSheetId="2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_.Month._.vs._.LY." localSheetId="6" hidden="1">{"1",#N/A,FALSE,"X2BA"}</definedName>
    <definedName name="wrn.1._.Month._.vs._.LY." localSheetId="5" hidden="1">{"1",#N/A,FALSE,"X2BA"}</definedName>
    <definedName name="wrn.1._.Month._.vs._.LY." localSheetId="2" hidden="1">{"1",#N/A,FALSE,"X2BA"}</definedName>
    <definedName name="wrn.1._.Month._.vs._.LY." hidden="1">{"1",#N/A,FALSE,"X2BA"}</definedName>
    <definedName name="WRN.2." localSheetId="6" hidden="1">{#N/A,#N/A,FALSE,"Calc";#N/A,#N/A,FALSE,"Sensitivity";#N/A,#N/A,FALSE,"LT Earn.Dil.";#N/A,#N/A,FALSE,"Dil. AVP"}</definedName>
    <definedName name="WRN.2." localSheetId="5" hidden="1">{#N/A,#N/A,FALSE,"Calc";#N/A,#N/A,FALSE,"Sensitivity";#N/A,#N/A,FALSE,"LT Earn.Dil.";#N/A,#N/A,FALSE,"Dil. AVP"}</definedName>
    <definedName name="WRN.2." localSheetId="2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_.YTD._.vs._.LY." localSheetId="6" hidden="1">{"2",#N/A,FALSE,"X2BA"}</definedName>
    <definedName name="wrn.2._.YTD._.vs._.LY." localSheetId="5" hidden="1">{"2",#N/A,FALSE,"X2BA"}</definedName>
    <definedName name="wrn.2._.YTD._.vs._.LY." localSheetId="2" hidden="1">{"2",#N/A,FALSE,"X2BA"}</definedName>
    <definedName name="wrn.2._.YTD._.vs._.LY." hidden="1">{"2",#N/A,FALSE,"X2BA"}</definedName>
    <definedName name="wrn.2000Base.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3._.STG._.vs._.LY." localSheetId="6" hidden="1">{"3",#N/A,FALSE,"X2BA"}</definedName>
    <definedName name="wrn.3._.STG._.vs._.LY." localSheetId="5" hidden="1">{"3",#N/A,FALSE,"X2BA"}</definedName>
    <definedName name="wrn.3._.STG._.vs._.LY." localSheetId="2" hidden="1">{"3",#N/A,FALSE,"X2BA"}</definedName>
    <definedName name="wrn.3._.STG._.vs._.LY." hidden="1">{"3",#N/A,FALSE,"X2BA"}</definedName>
    <definedName name="wrn.4._.Full._.Year._.vs._.LY." localSheetId="6" hidden="1">{"4",#N/A,FALSE,"X2BA"}</definedName>
    <definedName name="wrn.4._.Full._.Year._.vs._.LY." localSheetId="5" hidden="1">{"4",#N/A,FALSE,"X2BA"}</definedName>
    <definedName name="wrn.4._.Full._.Year._.vs._.LY." localSheetId="2" hidden="1">{"4",#N/A,FALSE,"X2BA"}</definedName>
    <definedName name="wrn.4._.Full._.Year._.vs._.LY." hidden="1">{"4",#N/A,FALSE,"X2BA"}</definedName>
    <definedName name="wrn.5._.Month._.vs._.BGT." localSheetId="6" hidden="1">{"5",#N/A,FALSE,"X2BA"}</definedName>
    <definedName name="wrn.5._.Month._.vs._.BGT." localSheetId="5" hidden="1">{"5",#N/A,FALSE,"X2BA"}</definedName>
    <definedName name="wrn.5._.Month._.vs._.BGT." localSheetId="2" hidden="1">{"5",#N/A,FALSE,"X2BA"}</definedName>
    <definedName name="wrn.5._.Month._.vs._.BGT." hidden="1">{"5",#N/A,FALSE,"X2BA"}</definedName>
    <definedName name="wrn.50._.50.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6._.YTD._.vs._.BGT." localSheetId="6" hidden="1">{"6",#N/A,FALSE,"X2BA"}</definedName>
    <definedName name="wrn.6._.YTD._.vs._.BGT." localSheetId="5" hidden="1">{"6",#N/A,FALSE,"X2BA"}</definedName>
    <definedName name="wrn.6._.YTD._.vs._.BGT." localSheetId="2" hidden="1">{"6",#N/A,FALSE,"X2BA"}</definedName>
    <definedName name="wrn.6._.YTD._.vs._.BGT." hidden="1">{"6",#N/A,FALSE,"X2BA"}</definedName>
    <definedName name="wrn.7._.STG._.vs._.BGT." localSheetId="6" hidden="1">{"7",#N/A,FALSE,"X2BA"}</definedName>
    <definedName name="wrn.7._.STG._.vs._.BGT." localSheetId="5" hidden="1">{"7",#N/A,FALSE,"X2BA"}</definedName>
    <definedName name="wrn.7._.STG._.vs._.BGT." localSheetId="2" hidden="1">{"7",#N/A,FALSE,"X2BA"}</definedName>
    <definedName name="wrn.7._.STG._.vs._.BGT." hidden="1">{"7",#N/A,FALSE,"X2BA"}</definedName>
    <definedName name="wrn.8._.Full._.Year._.vs._.BGT." localSheetId="6" hidden="1">{"8",#N/A,FALSE,"X2BA"}</definedName>
    <definedName name="wrn.8._.Full._.Year._.vs._.BGT." localSheetId="5" hidden="1">{"8",#N/A,FALSE,"X2BA"}</definedName>
    <definedName name="wrn.8._.Full._.Year._.vs._.BGT." localSheetId="2" hidden="1">{"8",#N/A,FALSE,"X2BA"}</definedName>
    <definedName name="wrn.8._.Full._.Year._.vs._.BGT." hidden="1">{"8",#N/A,FALSE,"X2BA"}</definedName>
    <definedName name="wrn.97." localSheetId="6" hidden="1">{#N/A,#N/A,FALSE,"지침";#N/A,#N/A,FALSE,"환경분석";#N/A,#N/A,FALSE,"Sheet16"}</definedName>
    <definedName name="wrn.97." localSheetId="5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hidden="1">{#N/A,#N/A,FALSE,"지침";#N/A,#N/A,FALSE,"환경분석";#N/A,#N/A,FALSE,"Sheet16"}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6" hidden="1">{#N/A,#N/A,FALSE,"DCF";#N/A,#N/A,FALSE,"WACC";#N/A,#N/A,FALSE,"Sales_EBIT";#N/A,#N/A,FALSE,"Capex_Depreciation";#N/A,#N/A,FALSE,"WC";#N/A,#N/A,FALSE,"Interest";#N/A,#N/A,FALSE,"Assumptions"}</definedName>
    <definedName name="wrn.ALL." localSheetId="5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comps." localSheetId="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1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1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1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3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3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3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nalise." localSheetId="2" hidden="1">{#N/A,#N/A,FALSE,"Descontos";#N/A,#N/A,FALSE,"Descontos"}</definedName>
    <definedName name="wrn.analise." hidden="1">{#N/A,#N/A,FALSE,"Descontos";#N/A,#N/A,FALSE,"Descontos"}</definedName>
    <definedName name="wrn.Analysis." localSheetId="6" hidden="1">{"ratios",#N/A,FALSE,"Analyse";"multiples",#N/A,FALSE,"Analyse";"places",#N/A,FALSE,"Analyse"}</definedName>
    <definedName name="wrn.Analysis." localSheetId="5" hidden="1">{"ratios",#N/A,FALSE,"Analyse";"multiples",#N/A,FALSE,"Analyse";"places",#N/A,FALSE,"Analyse"}</definedName>
    <definedName name="wrn.Analysis." localSheetId="2" hidden="1">{"ratios",#N/A,FALSE,"Analyse";"multiples",#N/A,FALSE,"Analyse";"places",#N/A,FALSE,"Analyse"}</definedName>
    <definedName name="wrn.Analysis." hidden="1">{"ratios",#N/A,FALSE,"Analyse";"multiples",#N/A,FALSE,"Analyse";"places",#N/A,FALSE,"Analyse"}</definedName>
    <definedName name="wrn.Assumptions." localSheetId="6" hidden="1">{"Assumptions",#N/A,FALSE,"Model"}</definedName>
    <definedName name="wrn.Assumptions." localSheetId="5" hidden="1">{"Assumptions",#N/A,FALSE,"Model"}</definedName>
    <definedName name="wrn.Assumptions." localSheetId="2" hidden="1">{"Assumptions",#N/A,FALSE,"Model"}</definedName>
    <definedName name="wrn.Assumptions." hidden="1">{"Assumptions",#N/A,FALSE,"Model"}</definedName>
    <definedName name="wrn.aug" localSheetId="6" hidden="1">{"det (May)",#N/A,FALSE,"June";"sum (MAY YTD)",#N/A,FALSE,"June YTD"}</definedName>
    <definedName name="wrn.aug" localSheetId="5" hidden="1">{"det (May)",#N/A,FALSE,"June";"sum (MAY YTD)",#N/A,FALSE,"June YTD"}</definedName>
    <definedName name="wrn.aug" localSheetId="2" hidden="1">{"det (May)",#N/A,FALSE,"June";"sum (MAY YTD)",#N/A,FALSE,"June YTD"}</definedName>
    <definedName name="wrn.aug" hidden="1">{"det (May)",#N/A,FALSE,"June";"sum (MAY YTD)",#N/A,FALSE,"June YTD"}</definedName>
    <definedName name="wrn.augyt" localSheetId="6" hidden="1">{"det (May)",#N/A,FALSE,"June";"sum (MAY YTD)",#N/A,FALSE,"June YTD"}</definedName>
    <definedName name="wrn.augyt" localSheetId="5" hidden="1">{"det (May)",#N/A,FALSE,"June";"sum (MAY YTD)",#N/A,FALSE,"June YTD"}</definedName>
    <definedName name="wrn.augyt" localSheetId="2" hidden="1">{"det (May)",#N/A,FALSE,"June";"sum (MAY YTD)",#N/A,FALSE,"June YTD"}</definedName>
    <definedName name="wrn.augyt" hidden="1">{"det (May)",#N/A,FALSE,"June";"sum (MAY YTD)",#N/A,FALSE,"June YTD"}</definedName>
    <definedName name="wrn.augYTD" localSheetId="6" hidden="1">{"det (May)",#N/A,FALSE,"June";"sum (MAY YTD)",#N/A,FALSE,"June YTD"}</definedName>
    <definedName name="wrn.augYTD" localSheetId="5" hidden="1">{"det (May)",#N/A,FALSE,"June";"sum (MAY YTD)",#N/A,FALSE,"June YTD"}</definedName>
    <definedName name="wrn.augYTD" localSheetId="2" hidden="1">{"det (May)",#N/A,FALSE,"June";"sum (MAY YTD)",#N/A,FALSE,"June YTD"}</definedName>
    <definedName name="wrn.augYTD" hidden="1">{"det (May)",#N/A,FALSE,"June";"sum (MAY YTD)",#N/A,FALSE,"June YTD"}</definedName>
    <definedName name="wrn.augYTDx" localSheetId="6" hidden="1">{"det (May)",#N/A,FALSE,"June";"sum (MAY YTD)",#N/A,FALSE,"June YTD"}</definedName>
    <definedName name="wrn.augYTDx" localSheetId="5" hidden="1">{"det (May)",#N/A,FALSE,"June";"sum (MAY YTD)",#N/A,FALSE,"June YTD"}</definedName>
    <definedName name="wrn.augYTDx" localSheetId="2" hidden="1">{"det (May)",#N/A,FALSE,"June";"sum (MAY YTD)",#N/A,FALSE,"June YTD"}</definedName>
    <definedName name="wrn.augYTDx" hidden="1">{"det (May)",#N/A,FALSE,"June";"sum (MAY YTD)",#N/A,FALSE,"June YTD"}</definedName>
    <definedName name="wrn.augytx" localSheetId="6" hidden="1">{"det (May)",#N/A,FALSE,"June";"sum (MAY YTD)",#N/A,FALSE,"June YTD"}</definedName>
    <definedName name="wrn.augytx" localSheetId="5" hidden="1">{"det (May)",#N/A,FALSE,"June";"sum (MAY YTD)",#N/A,FALSE,"June YTD"}</definedName>
    <definedName name="wrn.augytx" localSheetId="2" hidden="1">{"det (May)",#N/A,FALSE,"June";"sum (MAY YTD)",#N/A,FALSE,"June YTD"}</definedName>
    <definedName name="wrn.augytx" hidden="1">{"det (May)",#N/A,FALSE,"June";"sum (MAY YTD)",#N/A,FALSE,"June YTD"}</definedName>
    <definedName name="wrn.away." localSheetId="6" hidden="1">{"away stand alones",#N/A,FALSE,"Target"}</definedName>
    <definedName name="wrn.away." localSheetId="5" hidden="1">{"away stand alones",#N/A,FALSE,"Target"}</definedName>
    <definedName name="wrn.away." localSheetId="2" hidden="1">{"away stand alones",#N/A,FALSE,"Target"}</definedName>
    <definedName name="wrn.away." hidden="1">{"away stand alones",#N/A,FALSE,"Target"}</definedName>
    <definedName name="wrn.BALANCE._.PARA._.LUIZ._.CLAUDIO." localSheetId="6" hidden="1">{#N/A,#N/A,FALSE,"Hoja1";#N/A,#N/A,FALSE,"Hoja2"}</definedName>
    <definedName name="wrn.BALANCE._.PARA._.LUIZ._.CLAUDIO." localSheetId="5" hidden="1">{#N/A,#N/A,FALSE,"Hoja1";#N/A,#N/A,FALSE,"Hoja2"}</definedName>
    <definedName name="wrn.BALANCE._.PARA._.LUIZ._.CLAUDIO." localSheetId="2" hidden="1">{#N/A,#N/A,FALSE,"Hoja1";#N/A,#N/A,FALSE,"Hoja2"}</definedName>
    <definedName name="wrn.BALANCE._.PARA._.LUIZ._.CLAUDIO." hidden="1">{#N/A,#N/A,FALSE,"Hoja1";#N/A,#N/A,FALSE,"Hoja2"}</definedName>
    <definedName name="wrn.Balance._.sheet." localSheetId="6" hidden="1">{"Balance sheet",#N/A,FALSE,"Model"}</definedName>
    <definedName name="wrn.Balance._.sheet." localSheetId="5" hidden="1">{"Balance sheet",#N/A,FALSE,"Model"}</definedName>
    <definedName name="wrn.Balance._.sheet." localSheetId="2" hidden="1">{"Balance sheet",#N/A,FALSE,"Model"}</definedName>
    <definedName name="wrn.Balance._.sheet." hidden="1">{"Balance sheet",#N/A,FALSE,"Model"}</definedName>
    <definedName name="wrn.brian." localSheetId="6" hidden="1">{#N/A,#N/A,FALSE,"output";#N/A,#N/A,FALSE,"contrib";#N/A,#N/A,FALSE,"profile";#N/A,#N/A,FALSE,"comps"}</definedName>
    <definedName name="wrn.brian." localSheetId="5" hidden="1">{#N/A,#N/A,FALSE,"output";#N/A,#N/A,FALSE,"contrib";#N/A,#N/A,FALSE,"profile";#N/A,#N/A,FALSE,"comps"}</definedName>
    <definedName name="wrn.brian." localSheetId="2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ol.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usiness." localSheetId="6" hidden="1">{"miles",#N/A,FALSE,"LUCROS E PERDAS (US$ 000)";"hl",#N/A,FALSE,"LUCROS E PERDAS (US$ 000)"}</definedName>
    <definedName name="wrn.business." localSheetId="5" hidden="1">{"miles",#N/A,FALSE,"LUCROS E PERDAS (US$ 000)";"hl",#N/A,FALSE,"LUCROS E PERDAS (US$ 000)"}</definedName>
    <definedName name="wrn.business." localSheetId="2" hidden="1">{"miles",#N/A,FALSE,"LUCROS E PERDAS (US$ 000)";"hl",#N/A,FALSE,"LUCROS E PERDAS (US$ 000)"}</definedName>
    <definedName name="wrn.business." hidden="1">{"miles",#N/A,FALSE,"LUCROS E PERDAS (US$ 000)";"hl",#N/A,FALSE,"LUCROS E PERDAS (US$ 000)"}</definedName>
    <definedName name="wrn.Cadastro._.Etiq." localSheetId="2" hidden="1">{#N/A,#N/A,FALSE,"Cadastro (3)"}</definedName>
    <definedName name="wrn.Cadastro._.Etiq." hidden="1">{#N/A,#N/A,FALSE,"Cadastro (3)"}</definedName>
    <definedName name="wrn.CAPITAL._.TODO." localSheetId="6" hidden="1">{"CAP VOL",#N/A,FALSE,"CAPITAL";"CAP VAR",#N/A,FALSE,"CAPITAL";"CAP FIJ",#N/A,FALSE,"CAPITAL";"CAP CONS",#N/A,FALSE,"CAPITAL";"CAP DATA",#N/A,FALSE,"CAPITAL"}</definedName>
    <definedName name="wrn.CAPITAL._.TODO." localSheetId="5" hidden="1">{"CAP VOL",#N/A,FALSE,"CAPITAL";"CAP VAR",#N/A,FALSE,"CAPITAL";"CAP FIJ",#N/A,FALSE,"CAPITAL";"CAP CONS",#N/A,FALSE,"CAPITAL";"CAP DATA",#N/A,FALSE,"CAPITAL"}</definedName>
    <definedName name="wrn.CAPITAL._.TODO." localSheetId="2" hidden="1">{"CAP VOL",#N/A,FALSE,"CAPITAL";"CAP VAR",#N/A,FALSE,"CAPITAL";"CAP FIJ",#N/A,FALSE,"CAPITAL";"CAP CONS",#N/A,FALSE,"CAPITAL";"CAP DATA",#N/A,FALSE,"CAPITAL"}</definedName>
    <definedName name="wrn.CAPITAL._.TODO." hidden="1">{"CAP VOL",#N/A,FALSE,"CAPITAL";"CAP VAR",#N/A,FALSE,"CAPITAL";"CAP FIJ",#N/A,FALSE,"CAPITAL";"CAP CONS",#N/A,FALSE,"CAPITAL";"CAP DATA",#N/A,FALSE,"CAPITAL"}</definedName>
    <definedName name="wrn.cash." localSheetId="6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5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localSheetId="6" hidden="1">{"cash flow",#N/A,FALSE,"Model"}</definedName>
    <definedName name="wrn.Cash._.flow." localSheetId="5" hidden="1">{"cash flow",#N/A,FALSE,"Model"}</definedName>
    <definedName name="wrn.Cash._.flow." localSheetId="2" hidden="1">{"cash flow",#N/A,FALSE,"Model"}</definedName>
    <definedName name="wrn.Cash._.flow." hidden="1">{"cash flow",#N/A,FALSE,"Model"}</definedName>
    <definedName name="wrn.Cash._.Flow._.Report." localSheetId="2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rn.Cash._.Flow._.Report.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rn.COMPCO." localSheetId="6" hidden="1">{"Page1",#N/A,FALSE,"CompCo";"Page2",#N/A,FALSE,"CompCo"}</definedName>
    <definedName name="wrn.COMPCO." localSheetId="5" hidden="1">{"Page1",#N/A,FALSE,"CompCo";"Page2",#N/A,FALSE,"CompCo"}</definedName>
    <definedName name="wrn.COMPCO." localSheetId="2" hidden="1">{"Page1",#N/A,FALSE,"CompCo";"Page2",#N/A,FALSE,"CompCo"}</definedName>
    <definedName name="wrn.COMPCO." hidden="1">{"Page1",#N/A,FALSE,"CompCo";"Page2",#N/A,FALSE,"CompCo"}</definedName>
    <definedName name="wrn.Complete." localSheetId="6" hidden="1">{"Page1",#N/A,FALSE,"Model";"Profit and Loss",#N/A,FALSE,"Model";"cash flow",#N/A,FALSE,"Model";"Balance sheet",#N/A,FALSE,"Model";"Assumptions",#N/A,FALSE,"Model";"Analysis",#N/A,FALSE,"P&amp;L Analysis";"IRR",#N/A,FALSE,"Model";"Addtl Schedules",#N/A,FALSE,"Addtl Schedules"}</definedName>
    <definedName name="wrn.Complete." localSheetId="5" hidden="1">{"Page1",#N/A,FALSE,"Model";"Profit and Loss",#N/A,FALSE,"Model";"cash flow",#N/A,FALSE,"Model";"Balance sheet",#N/A,FALSE,"Model";"Assumptions",#N/A,FALSE,"Model";"Analysis",#N/A,FALSE,"P&amp;L Analysis";"IRR",#N/A,FALSE,"Model";"Addtl Schedules",#N/A,FALSE,"Addtl Schedules"}</definedName>
    <definedName name="wrn.Complete." localSheetId="2" hidden="1">{"Page1",#N/A,FALSE,"Model";"Profit and Loss",#N/A,FALSE,"Model";"cash flow",#N/A,FALSE,"Model";"Balance sheet",#N/A,FALSE,"Model";"Assumptions",#N/A,FALSE,"Model";"Analysis",#N/A,FALSE,"P&amp;L Analysis";"IRR",#N/A,FALSE,"Model";"Addtl Schedules",#N/A,FALSE,"Addtl Schedules"}</definedName>
    <definedName name="wrn.Complete." hidden="1">{"Page1",#N/A,FALSE,"Model";"Profit and Loss",#N/A,FALSE,"Model";"cash flow",#N/A,FALSE,"Model";"Balance sheet",#N/A,FALSE,"Model";"Assumptions",#N/A,FALSE,"Model";"Analysis",#N/A,FALSE,"P&amp;L Analysis";"IRR",#N/A,FALSE,"Model";"Addtl Schedules",#N/A,FALSE,"Addtl Schedules"}</definedName>
    <definedName name="wrn.comps." localSheetId="6" hidden="1">{"comps",#N/A,FALSE,"Intl comps";"notes",#N/A,FALSE,"Intl comps"}</definedName>
    <definedName name="wrn.comps." localSheetId="5" hidden="1">{"comps",#N/A,FALSE,"Intl comps";"notes",#N/A,FALSE,"Intl comps"}</definedName>
    <definedName name="wrn.comps." localSheetId="2" hidden="1">{"comps",#N/A,FALSE,"Intl comps";"notes",#N/A,FALSE,"Intl comps"}</definedName>
    <definedName name="wrn.comps." hidden="1">{"comps",#N/A,FALSE,"Intl comps";"notes",#N/A,FALSE,"Intl comps"}</definedName>
    <definedName name="wrn.CON_DESCUENTO." localSheetId="6" hidden="1">{#N/A,"Carabeer",FALSE,"Dscto.";#N/A,"Disbracentro",FALSE,"Dscto.";#N/A,"Río Beer",FALSE,"Dscto.";#N/A,"Andes",FALSE,"Dscto."}</definedName>
    <definedName name="wrn.CON_DESCUENTO." localSheetId="5" hidden="1">{#N/A,"Carabeer",FALSE,"Dscto.";#N/A,"Disbracentro",FALSE,"Dscto.";#N/A,"Río Beer",FALSE,"Dscto.";#N/A,"Andes",FALSE,"Dscto."}</definedName>
    <definedName name="wrn.CON_DESCUENTO." localSheetId="2" hidden="1">{#N/A,"Carabeer",FALSE,"Dscto.";#N/A,"Disbracentro",FALSE,"Dscto.";#N/A,"Río Beer",FALSE,"Dscto.";#N/A,"Andes",FALSE,"Dscto."}</definedName>
    <definedName name="wrn.CON_DESCUENTO." hidden="1">{#N/A,"Carabeer",FALSE,"Dscto.";#N/A,"Disbracentro",FALSE,"Dscto.";#N/A,"Río Beer",FALSE,"Dscto.";#N/A,"Andes",FALSE,"Dscto."}</definedName>
    <definedName name="wrn.cooper." localSheetId="6" hidden="1">{#N/A,#N/A,TRUE,"Pro Forma";#N/A,#N/A,TRUE,"PF_Bal";#N/A,#N/A,TRUE,"PF_INC";#N/A,#N/A,TRUE,"CBE";#N/A,#N/A,TRUE,"SWK"}</definedName>
    <definedName name="wrn.cooper." localSheetId="5" hidden="1">{#N/A,#N/A,TRUE,"Pro Forma";#N/A,#N/A,TRUE,"PF_Bal";#N/A,#N/A,TRUE,"PF_INC";#N/A,#N/A,TRUE,"CBE";#N/A,#N/A,TRUE,"SWK"}</definedName>
    <definedName name="wrn.cooper." localSheetId="2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il_anal." localSheetId="6" hidden="1">{"hiden",#N/A,FALSE,"14";"hidden",#N/A,FALSE,"16";"hidden",#N/A,FALSE,"18";"hidden",#N/A,FALSE,"20"}</definedName>
    <definedName name="wrn.dil_anal." localSheetId="5" hidden="1">{"hiden",#N/A,FALSE,"14";"hidden",#N/A,FALSE,"16";"hidden",#N/A,FALSE,"18";"hidden",#N/A,FALSE,"20"}</definedName>
    <definedName name="wrn.dil_anal." localSheetId="2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RETRIZ." localSheetId="6" hidden="1">{#N/A,#N/A,FALSE,"ROTINA";#N/A,#N/A,FALSE,"ITENS";#N/A,#N/A,FALSE,"ACOMP"}</definedName>
    <definedName name="wrn.DIRETRIZ." localSheetId="5" hidden="1">{#N/A,#N/A,FALSE,"ROTINA";#N/A,#N/A,FALSE,"ITENS";#N/A,#N/A,FALSE,"ACOMP"}</definedName>
    <definedName name="wrn.DIRETRIZ." localSheetId="2" hidden="1">{#N/A,#N/A,FALSE,"ROTINA";#N/A,#N/A,FALSE,"ITENS";#N/A,#N/A,FALSE,"ACOMP"}</definedName>
    <definedName name="wrn.DIRETRIZ." hidden="1">{#N/A,#N/A,FALSE,"ROTINA";#N/A,#N/A,FALSE,"ITENS";#N/A,#N/A,FALSE,"ACOMP"}</definedName>
    <definedName name="wrn.DLPs._.DFCs." localSheetId="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ocument." localSheetId="6" hidden="1">{"comp",#N/A,FALSE,"SPEC";"footnotes",#N/A,FALSE,"SPEC"}</definedName>
    <definedName name="wrn.document." localSheetId="5" hidden="1">{"comp",#N/A,FALSE,"SPEC";"footnotes",#N/A,FALSE,"SPEC"}</definedName>
    <definedName name="wrn.document." localSheetId="2" hidden="1">{"comp",#N/A,FALSE,"SPEC";"footnotes",#N/A,FALSE,"SPEC"}</definedName>
    <definedName name="wrn.document." hidden="1">{"comp",#N/A,FALSE,"SPEC";"footnotes",#N/A,FALSE,"SPEC"}</definedName>
    <definedName name="wrn.documentaero." localSheetId="6" hidden="1">{"comps2",#N/A,FALSE,"AERO";"footnotes",#N/A,FALSE,"AERO"}</definedName>
    <definedName name="wrn.documentaero." localSheetId="5" hidden="1">{"comps2",#N/A,FALSE,"AERO";"footnotes",#N/A,FALSE,"AERO"}</definedName>
    <definedName name="wrn.documentaero." localSheetId="2" hidden="1">{"comps2",#N/A,FALSE,"AERO";"footnotes",#N/A,FALSE,"AERO"}</definedName>
    <definedName name="wrn.documentaero." hidden="1">{"comps2",#N/A,FALSE,"AERO";"footnotes",#N/A,FALSE,"AERO"}</definedName>
    <definedName name="wrn.documenthand." localSheetId="6" hidden="1">{"comps",#N/A,FALSE,"HANDPACK";"footnotes",#N/A,FALSE,"HANDPACK"}</definedName>
    <definedName name="wrn.documenthand." localSheetId="5" hidden="1">{"comps",#N/A,FALSE,"HANDPACK";"footnotes",#N/A,FALSE,"HANDPACK"}</definedName>
    <definedName name="wrn.documenthand." localSheetId="2" hidden="1">{"comps",#N/A,FALSE,"HANDPACK";"footnotes",#N/A,FALSE,"HANDPACK"}</definedName>
    <definedName name="wrn.documenthand." hidden="1">{"comps",#N/A,FALSE,"HANDPACK";"footnotes",#N/A,FALSE,"HANDPACK"}</definedName>
    <definedName name="wrn.Ensemble_client." localSheetId="6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client." localSheetId="5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client." localSheetId="2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localSheetId="6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semble_travail." localSheetId="5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semble_travail." localSheetId="2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quity._.comps." localSheetId="6" hidden="1">{"equity comps",#N/A,FALSE,"CS Comps";"equity comps",#N/A,FALSE,"PS Comps";"equity comps",#N/A,FALSE,"GIC_Comps";"equity comps",#N/A,FALSE,"GIC2_Comps"}</definedName>
    <definedName name="wrn.equity._.comps." localSheetId="5" hidden="1">{"equity comps",#N/A,FALSE,"CS Comps";"equity comps",#N/A,FALSE,"PS Comps";"equity comps",#N/A,FALSE,"GIC_Comps";"equity comps",#N/A,FALSE,"GIC2_Comps"}</definedName>
    <definedName name="wrn.equity._.comps." localSheetId="2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FORCARTA." localSheetId="2" hidden="1">{"ACC5408",#N/A,FALSE,"FORCARTA";"ARGENTINA",#N/A,FALSE,"FORCARTA";"BRAZAUTO",#N/A,FALSE,"FORCARTA";"CONTHEAD",#N/A,FALSE,"FORCARTA";"CORSA",#N/A,FALSE,"FORCARTA";"DEFERASS",#N/A,FALSE,"FORCARTA";"DEFERASW",#N/A,FALSE,"FORCARTA";"DEFERLIA",#N/A,FALSE,"FORCARTA";"FINSOC1",#N/A,FALSE,"FORCARTA";"FINSOC2",#N/A,FALSE,"FORCARTA";"FINSOC3",#N/A,FALSE,"FORCARTA";"RECOVER",#N/A,FALSE,"FORCARTA";#N/A,#N/A,FALSE,"FORCARTA";"ACC9262",#N/A,FALSE,"FORCARTA"}</definedName>
    <definedName name="wrn.FORCARTA." hidden="1">{"ACC5408",#N/A,FALSE,"FORCARTA";"ARGENTINA",#N/A,FALSE,"FORCARTA";"BRAZAUTO",#N/A,FALSE,"FORCARTA";"CONTHEAD",#N/A,FALSE,"FORCARTA";"CORSA",#N/A,FALSE,"FORCARTA";"DEFERASS",#N/A,FALSE,"FORCARTA";"DEFERASW",#N/A,FALSE,"FORCARTA";"DEFERLIA",#N/A,FALSE,"FORCARTA";"FINSOC1",#N/A,FALSE,"FORCARTA";"FINSOC2",#N/A,FALSE,"FORCARTA";"FINSOC3",#N/A,FALSE,"FORCARTA";"RECOVER",#N/A,FALSE,"FORCARTA";#N/A,#N/A,FALSE,"FORCARTA";"ACC9262",#N/A,FALSE,"FORCARTA"}</definedName>
    <definedName name="wrn.Funding._.Summary." localSheetId="6" hidden="1">{"Funding Summary",#N/A,FALSE,"P&amp;L Analysis"}</definedName>
    <definedName name="wrn.Funding._.Summary." localSheetId="5" hidden="1">{"Funding Summary",#N/A,FALSE,"P&amp;L Analysis"}</definedName>
    <definedName name="wrn.Funding._.Summary." localSheetId="2" hidden="1">{"Funding Summary",#N/A,FALSE,"P&amp;L Analysis"}</definedName>
    <definedName name="wrn.Funding._.Summary." hidden="1">{"Funding Summary",#N/A,FALSE,"P&amp;L Analysis"}</definedName>
    <definedName name="wrn.IMP01." localSheetId="2" hidden="1">{#N/A,#N/A,FALSE,"PREVISÃO DE VENDAS"}</definedName>
    <definedName name="wrn.IMP01." hidden="1">{#N/A,#N/A,FALSE,"PREVISÃO DE VENDAS"}</definedName>
    <definedName name="wrn.IMP02." localSheetId="2" hidden="1">{"IMP02",#N/A,FALSE,"PREVISÃO DE VENDAS"}</definedName>
    <definedName name="wrn.IMP02." hidden="1">{"IMP02",#N/A,FALSE,"PREVISÃO DE VENDAS"}</definedName>
    <definedName name="wrn.IMP03." localSheetId="2" hidden="1">{"IMP03",#N/A,FALSE,"PREVISÃO DE VENDAS"}</definedName>
    <definedName name="wrn.IMP03." hidden="1">{"IMP03",#N/A,FALSE,"PREVISÃO DE VENDAS"}</definedName>
    <definedName name="wrn.IMPRE1." localSheetId="2" hidden="1">{#N/A,#N/A,FALSE,"Resultado x Rev"}</definedName>
    <definedName name="wrn.IMPRE1." hidden="1">{#N/A,#N/A,FALSE,"Resultado x Rev"}</definedName>
    <definedName name="wrn.IMPRE2." localSheetId="2" hidden="1">{#N/A,#N/A,FALSE,"Resultado x Orig"}</definedName>
    <definedName name="wrn.IMPRE2." hidden="1">{#N/A,#N/A,FALSE,"Resultado x Orig"}</definedName>
    <definedName name="wrn.IMPRE3." localSheetId="2" hidden="1">{#N/A,#N/A,FALSE,"Despesas"}</definedName>
    <definedName name="wrn.IMPRE3." hidden="1">{#N/A,#N/A,FALSE,"Despesas"}</definedName>
    <definedName name="wrn.IMPRE4." localSheetId="2" hidden="1">{#N/A,#N/A,FALSE,"Invest"}</definedName>
    <definedName name="wrn.IMPRE4." hidden="1">{#N/A,#N/A,FALSE,"Invest"}</definedName>
    <definedName name="wrn.IMPRE5." localSheetId="2" hidden="1">{#N/A,#N/A,FALSE,"Fcaixa"}</definedName>
    <definedName name="wrn.IMPRE5." hidden="1">{#N/A,#N/A,FALSE,"Fcaixa"}</definedName>
    <definedName name="wrn.IMPRESION." localSheetId="6" hidden="1">{#N/A,#N/A,FALSE,"Hoja1";#N/A,#N/A,FALSE,"Hoja2"}</definedName>
    <definedName name="wrn.IMPRESION." localSheetId="5" hidden="1">{#N/A,#N/A,FALSE,"Hoja1";#N/A,#N/A,FALSE,"Hoja2"}</definedName>
    <definedName name="wrn.IMPRESION." localSheetId="2" hidden="1">{#N/A,#N/A,FALSE,"Hoja1";#N/A,#N/A,FALSE,"Hoja2"}</definedName>
    <definedName name="wrn.IMPRESION." hidden="1">{#N/A,#N/A,FALSE,"Hoja1";#N/A,#N/A,FALSE,"Hoja2"}</definedName>
    <definedName name="wrn.Input." localSheetId="6" hidden="1">{"données",#N/A,FALSE,"Input"}</definedName>
    <definedName name="wrn.Input." localSheetId="5" hidden="1">{"données",#N/A,FALSE,"Input"}</definedName>
    <definedName name="wrn.Input." localSheetId="2" hidden="1">{"données",#N/A,FALSE,"Input"}</definedName>
    <definedName name="wrn.Input." hidden="1">{"données",#N/A,FALSE,"Input"}</definedName>
    <definedName name="wrn.IRR." localSheetId="6" hidden="1">{"IRR",#N/A,FALSE,"Model"}</definedName>
    <definedName name="wrn.IRR." localSheetId="5" hidden="1">{"IRR",#N/A,FALSE,"Model"}</definedName>
    <definedName name="wrn.IRR." localSheetId="2" hidden="1">{"IRR",#N/A,FALSE,"Model"}</definedName>
    <definedName name="wrn.IRR." hidden="1">{"IRR",#N/A,FALSE,"Model"}</definedName>
    <definedName name="wrn.June." localSheetId="6" hidden="1">{"det (May)",#N/A,FALSE,"June";"sum (MAY YTD)",#N/A,FALSE,"June YTD"}</definedName>
    <definedName name="wrn.June." localSheetId="5" hidden="1">{"det (May)",#N/A,FALSE,"June";"sum (MAY YTD)",#N/A,FALSE,"June YTD"}</definedName>
    <definedName name="wrn.June." localSheetId="2" hidden="1">{"det (May)",#N/A,FALSE,"June";"sum (MAY YTD)",#N/A,FALSE,"June YTD"}</definedName>
    <definedName name="wrn.June." hidden="1">{"det (May)",#N/A,FALSE,"June";"sum (MAY YTD)",#N/A,FALSE,"June YTD"}</definedName>
    <definedName name="wrn.Kenngb." localSheetId="6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2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localSheetId="6" hidden="1">{"LBO Summary",#N/A,FALSE,"Summary"}</definedName>
    <definedName name="wrn.LBO._.Summary." localSheetId="5" hidden="1">{"LBO Summary",#N/A,FALSE,"Summary"}</definedName>
    <definedName name="wrn.LBO._.Summary." localSheetId="2" hidden="1">{"LBO Summary",#N/A,FALSE,"Summary"}</definedName>
    <definedName name="wrn.LBO._.Summary." hidden="1">{"LBO Summary",#N/A,FALSE,"Summary"}</definedName>
    <definedName name="wrn.Management._.Attachments." localSheetId="2" hidden="1">{"MA_1",#N/A,FALSE,"Mgt Att";"MA_2",#N/A,FALSE,"Mgt Att"}</definedName>
    <definedName name="wrn.Management._.Attachments." hidden="1">{"MA_1",#N/A,FALSE,"Mgt Att";"MA_2",#N/A,FALSE,"Mgt Att"}</definedName>
    <definedName name="wrn.Management._.Reports." localSheetId="2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wrn.Management._.Reports.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wrn.MARG." localSheetId="6" hidden="1">{"Cons_Occ_Lar",#N/A,FALSE,"márgenes";"Cen_met",#N/A,FALSE,"márgenes";"Ori_pl",#N/A,FALSE,"márgenes"}</definedName>
    <definedName name="wrn.MARG." localSheetId="5" hidden="1">{"Cons_Occ_Lar",#N/A,FALSE,"márgenes";"Cen_met",#N/A,FALSE,"márgenes";"Ori_pl",#N/A,FALSE,"márgenes"}</definedName>
    <definedName name="wrn.MARG." localSheetId="2" hidden="1">{"Cons_Occ_Lar",#N/A,FALSE,"márgenes";"Cen_met",#N/A,FALSE,"márgenes";"Ori_pl",#N/A,FALSE,"márgenes"}</definedName>
    <definedName name="wrn.MARG." hidden="1">{"Cons_Occ_Lar",#N/A,FALSE,"márgenes";"Cen_met",#N/A,FALSE,"márgenes";"Ori_pl",#N/A,FALSE,"márgenes"}</definedName>
    <definedName name="wrn.memo." localSheetId="6" hidden="1">{#N/A,#N/A,TRUE,"financial";#N/A,#N/A,TRUE,"plants"}</definedName>
    <definedName name="wrn.memo." localSheetId="5" hidden="1">{#N/A,#N/A,TRUE,"financial";#N/A,#N/A,TRUE,"plants"}</definedName>
    <definedName name="wrn.memo." localSheetId="2" hidden="1">{#N/A,#N/A,TRUE,"financial";#N/A,#N/A,TRUE,"plants"}</definedName>
    <definedName name="wrn.memo." hidden="1">{#N/A,#N/A,TRUE,"financial";#N/A,#N/A,TRUE,"plants"}</definedName>
    <definedName name="wrn.merger." localSheetId="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tas96." localSheetId="6" hidden="1">{"Prenissas",#N/A,FALSE,"Consolidado (3)";"Lucros000",#N/A,FALSE,"Consolidado (3)";"LucrosHL",#N/A,FALSE,"Consolidado (3)";"Balanco",#N/A,FALSE,"Consolidado (3)";"FluxoC",#N/A,FALSE,"Consolidado (3)"}</definedName>
    <definedName name="wrn.Metas96." localSheetId="5" hidden="1">{"Prenissas",#N/A,FALSE,"Consolidado (3)";"Lucros000",#N/A,FALSE,"Consolidado (3)";"LucrosHL",#N/A,FALSE,"Consolidado (3)";"Balanco",#N/A,FALSE,"Consolidado (3)";"FluxoC",#N/A,FALSE,"Consolidado (3)"}</definedName>
    <definedName name="wrn.Metas96." localSheetId="2" hidden="1">{"Prenissas",#N/A,FALSE,"Consolidado (3)";"Lucros000",#N/A,FALSE,"Consolidado (3)";"LucrosHL",#N/A,FALSE,"Consolidado (3)";"Balanco",#N/A,FALSE,"Consolidado (3)";"FluxoC",#N/A,FALSE,"Consolidado (3)"}</definedName>
    <definedName name="wrn.Metas96." hidden="1">{"Prenissas",#N/A,FALSE,"Consolidado (3)";"Lucros000",#N/A,FALSE,"Consolidado (3)";"LucrosHL",#N/A,FALSE,"Consolidado (3)";"Balanco",#N/A,FALSE,"Consolidado (3)";"FluxoC",#N/A,FALSE,"Consolidado (3)"}</definedName>
    <definedName name="wrn.MTMMOEORC." localSheetId="6" hidden="1">{#N/A,#N/A,FALSE,"MTMUSD"}</definedName>
    <definedName name="wrn.MTMMOEORC." localSheetId="5" hidden="1">{#N/A,#N/A,FALSE,"MTMUSD"}</definedName>
    <definedName name="wrn.MTMMOEORC." localSheetId="2" hidden="1">{#N/A,#N/A,FALSE,"MTMUSD"}</definedName>
    <definedName name="wrn.MTMMOEORC." hidden="1">{#N/A,#N/A,FALSE,"MTMUSD"}</definedName>
    <definedName name="wrn.Orçamento._.Geral." localSheetId="2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localSheetId="2" hidden="1">{"E001 - GERAÇÃO DE CAIXA GERAL",#N/A,FALSE,"Ajuste";"E002 - DLP GERAL",#N/A,FALSE,"Ajuste"}</definedName>
    <definedName name="wrn.ORÇAMENTO._.RCSA." hidden="1">{"E001 - GERAÇÃO DE CAIXA GERAL",#N/A,FALSE,"Ajuste";"E002 - DLP GERAL",#N/A,FALSE,"Ajuste"}</definedName>
    <definedName name="wrn.Page._.1." localSheetId="6" hidden="1">{"Page1",#N/A,FALSE,"Model"}</definedName>
    <definedName name="wrn.Page._.1." localSheetId="5" hidden="1">{"Page1",#N/A,FALSE,"Model"}</definedName>
    <definedName name="wrn.Page._.1." localSheetId="2" hidden="1">{"Page1",#N/A,FALSE,"Model"}</definedName>
    <definedName name="wrn.Page._.1." hidden="1">{"Page1",#N/A,FALSE,"Model"}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rint." localSheetId="6" hidden="1">{"vi1",#N/A,FALSE,"Financial Statements";"vi2",#N/A,FALSE,"Financial Statements";#N/A,#N/A,FALSE,"DCF"}</definedName>
    <definedName name="wrn.Print." localSheetId="5" hidden="1">{"vi1",#N/A,FALSE,"Financial Statements";"vi2",#N/A,FALSE,"Financial Statements";#N/A,#N/A,FALSE,"DCF"}</definedName>
    <definedName name="wrn.Print." localSheetId="2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_.Pages." localSheetId="6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ofit._.and._.Loss." localSheetId="6" hidden="1">{"Profit and Loss",#N/A,FALSE,"Model"}</definedName>
    <definedName name="wrn.Profit._.and._.Loss." localSheetId="5" hidden="1">{"Profit and Loss",#N/A,FALSE,"Model"}</definedName>
    <definedName name="wrn.Profit._.and._.Loss." localSheetId="2" hidden="1">{"Profit and Loss",#N/A,FALSE,"Model"}</definedName>
    <definedName name="wrn.Profit._.and._.Loss." hidden="1">{"Profit and Loss",#N/A,FALSE,"Model"}</definedName>
    <definedName name="wrn.ptp." localSheetId="6" hidden="1">{#N/A,#N/A,FALSE,"RELATÓRIO";#N/A,#N/A,FALSE,"RELATÓRIO"}</definedName>
    <definedName name="wrn.ptp." localSheetId="5" hidden="1">{#N/A,#N/A,FALSE,"RELATÓRIO";#N/A,#N/A,FALSE,"RELATÓRIO"}</definedName>
    <definedName name="wrn.ptp." localSheetId="2" hidden="1">{#N/A,#N/A,FALSE,"RELATÓRIO";#N/A,#N/A,FALSE,"RELATÓRIO"}</definedName>
    <definedName name="wrn.ptp." hidden="1">{#N/A,#N/A,FALSE,"RELATÓRIO";#N/A,#N/A,FALSE,"RELATÓRIO"}</definedName>
    <definedName name="wrn.REAL." localSheetId="6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5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2" hidden="1">{"Real",#N/A,FALSE,"CONSOLIDADO";"Real",#N/A,FALSE,"OCCIDENTE";"Real",#N/A,FALSE,"LARA";"Real",#N/A,FALSE,"CENTRO";"Real",#N/A,FALSE,"METROPOLITANA";"Real",#N/A,FALSE,"ORIENTE";"Real",#N/A,FALSE,"Pto.libre"}</definedName>
    <definedName name="wrn.REAL." hidden="1">{"Real",#N/A,FALSE,"CONSOLIDADO";"Real",#N/A,FALSE,"OCCIDENTE";"Real",#N/A,FALSE,"LARA";"Real",#N/A,FALSE,"CENTRO";"Real",#N/A,FALSE,"METROPOLITANA";"Real",#N/A,FALSE,"ORIENTE";"Real",#N/A,FALSE,"Pto.libre"}</definedName>
    <definedName name="wrn.Régression_client." localSheetId="6" hidden="1">{"reg_edition client",#N/A,FALSE,"Regressions"}</definedName>
    <definedName name="wrn.Régression_client." localSheetId="5" hidden="1">{"reg_edition client",#N/A,FALSE,"Regressions"}</definedName>
    <definedName name="wrn.Régression_client." localSheetId="2" hidden="1">{"reg_edition client",#N/A,FALSE,"Regressions"}</definedName>
    <definedName name="wrn.Régression_client." hidden="1">{"reg_edition client",#N/A,FALSE,"Regressions"}</definedName>
    <definedName name="wrn.Régression_travail." localSheetId="6" hidden="1">{"reg_travail",#N/A,FALSE,"Regressions"}</definedName>
    <definedName name="wrn.Régression_travail." localSheetId="5" hidden="1">{"reg_travail",#N/A,FALSE,"Regressions"}</definedName>
    <definedName name="wrn.Régression_travail." localSheetId="2" hidden="1">{"reg_travail",#N/A,FALSE,"Regressions"}</definedName>
    <definedName name="wrn.Régression_travail." hidden="1">{"reg_travail",#N/A,FALSE,"Regressions"}</definedName>
    <definedName name="wrn.régressions._.corrigées." localSheetId="6" hidden="1">{"regression corrigées",#N/A,FALSE,"Regressions"}</definedName>
    <definedName name="wrn.régressions._.corrigées." localSheetId="5" hidden="1">{"regression corrigées",#N/A,FALSE,"Regressions"}</definedName>
    <definedName name="wrn.régressions._.corrigées." localSheetId="2" hidden="1">{"regression corrigées",#N/A,FALSE,"Regressions"}</definedName>
    <definedName name="wrn.régressions._.corrigées." hidden="1">{"regression corrigées",#N/A,FALSE,"Regressions"}</definedName>
    <definedName name="wrn.Report1." localSheetId="6" hidden="1">{#N/A,#N/A,FALSE,"Operations";#N/A,#N/A,FALSE,"Financials"}</definedName>
    <definedName name="wrn.Report1." localSheetId="5" hidden="1">{#N/A,#N/A,FALSE,"Operations";#N/A,#N/A,FALSE,"Financials"}</definedName>
    <definedName name="wrn.Report1." localSheetId="2" hidden="1">{#N/A,#N/A,FALSE,"Operations";#N/A,#N/A,FALSE,"Financials"}</definedName>
    <definedName name="wrn.Report1." hidden="1">{#N/A,#N/A,FALSE,"Operations";#N/A,#N/A,FALSE,"Financials"}</definedName>
    <definedName name="wrn.Reporte._.1.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ésultats_édition._.client." localSheetId="6" hidden="1">{"résultats_édition client",#N/A,FALSE,"Résultats"}</definedName>
    <definedName name="wrn.Résultats_édition._.client." localSheetId="5" hidden="1">{"résultats_édition client",#N/A,FALSE,"Résultats"}</definedName>
    <definedName name="wrn.Résultats_édition._.client." localSheetId="2" hidden="1">{"résultats_édition client",#N/A,FALSE,"Résultats"}</definedName>
    <definedName name="wrn.Résultats_édition._.client." hidden="1">{"résultats_édition client",#N/A,FALSE,"Résultats"}</definedName>
    <definedName name="wrn.Résultats_travail." localSheetId="6" hidden="1">{"res_travail",#N/A,FALSE,"Résultats"}</definedName>
    <definedName name="wrn.Résultats_travail." localSheetId="5" hidden="1">{"res_travail",#N/A,FALSE,"Résultats"}</definedName>
    <definedName name="wrn.Résultats_travail." localSheetId="2" hidden="1">{"res_travail",#N/A,FALSE,"Résultats"}</definedName>
    <definedName name="wrn.Résultats_travail." hidden="1">{"res_travail",#N/A,FALSE,"Résultats"}</definedName>
    <definedName name="wrn.RESUMEN." localSheetId="6" hidden="1">{"RESUMEN",#N/A,FALSE,"RESUMEN";"RESUMEN_MARG",#N/A,FALSE,"RESUMEN"}</definedName>
    <definedName name="wrn.RESUMEN." localSheetId="5" hidden="1">{"RESUMEN",#N/A,FALSE,"RESUMEN";"RESUMEN_MARG",#N/A,FALSE,"RESUMEN"}</definedName>
    <definedName name="wrn.RESUMEN." localSheetId="2" hidden="1">{"RESUMEN",#N/A,FALSE,"RESUMEN";"RESUMEN_MARG",#N/A,FALSE,"RESUMEN"}</definedName>
    <definedName name="wrn.RESUMEN." hidden="1">{"RESUMEN",#N/A,FALSE,"RESUMEN";"RESUMEN_MARG",#N/A,FALSE,"RESUMEN"}</definedName>
    <definedName name="wrn.Revised._.Forecast._.1._.Attachments." localSheetId="2" hidden="1">{"RA_1",#N/A,FALSE,"RF Att";"RA_2",#N/A,FALSE,"RF Att";"RA_2.1",#N/A,FALSE,"RF Att"}</definedName>
    <definedName name="wrn.Revised._.Forecast._.1._.Attachments." hidden="1">{"RA_1",#N/A,FALSE,"RF Att";"RA_2",#N/A,FALSE,"RF Att";"RA_2.1",#N/A,FALSE,"RF Att"}</definedName>
    <definedName name="wrn.Revised._.Forecast._.1._.Forms." localSheetId="2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wrn.Revised._.Forecast._.1._.Forms.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wrn.RGD_BG_FC." localSheetId="6" hidden="1">{#N/A,#N/A,FALSE,"RGD$";#N/A,#N/A,FALSE,"BG$";#N/A,#N/A,FALSE,"FC$"}</definedName>
    <definedName name="wrn.RGD_BG_FC." localSheetId="5" hidden="1">{#N/A,#N/A,FALSE,"RGD$";#N/A,#N/A,FALSE,"BG$";#N/A,#N/A,FALSE,"FC$"}</definedName>
    <definedName name="wrn.RGD_BG_FC." localSheetId="2" hidden="1">{#N/A,#N/A,FALSE,"RGD$";#N/A,#N/A,FALSE,"BG$";#N/A,#N/A,FALSE,"FC$"}</definedName>
    <definedName name="wrn.RGD_BG_FC." hidden="1">{#N/A,#N/A,FALSE,"RGD$";#N/A,#N/A,FALSE,"BG$";#N/A,#N/A,FALSE,"FC$"}</definedName>
    <definedName name="wrn.sens." localSheetId="6" hidden="1">{#N/A,#N/A,FALSE,"Sensitivities";#N/A,#N/A,FALSE,"Sensitivities2"}</definedName>
    <definedName name="wrn.sens." localSheetId="5" hidden="1">{#N/A,#N/A,FALSE,"Sensitivities";#N/A,#N/A,FALSE,"Sensitivities2"}</definedName>
    <definedName name="wrn.sens." localSheetId="2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6" hidden="1">{"general",#N/A,FALSE,"Assumptions"}</definedName>
    <definedName name="wrn.sensitivity._.analyses." localSheetId="5" hidden="1">{"general",#N/A,FALSE,"Assumptions"}</definedName>
    <definedName name="wrn.sensitivity._.analyses." localSheetId="2" hidden="1">{"general",#N/A,FALSE,"Assumptions"}</definedName>
    <definedName name="wrn.sensitivity._.analyses." hidden="1">{"general",#N/A,FALSE,"Assumptions"}</definedName>
    <definedName name="wrn.stand_alone." localSheetId="6" hidden="1">{#N/A,#N/A,FALSE,"CBE";#N/A,#N/A,FALSE,"SWK"}</definedName>
    <definedName name="wrn.stand_alone." localSheetId="5" hidden="1">{#N/A,#N/A,FALSE,"CBE";#N/A,#N/A,FALSE,"SWK"}</definedName>
    <definedName name="wrn.stand_alone." localSheetId="2" hidden="1">{#N/A,#N/A,FALSE,"CBE";#N/A,#N/A,FALSE,"SWK"}</definedName>
    <definedName name="wrn.stand_alone." hidden="1">{#N/A,#N/A,FALSE,"CBE";#N/A,#N/A,FALSE,"SWK"}</definedName>
    <definedName name="wrn.Summary." localSheetId="6" hidden="1">{"SYNTHESE",#N/A,FALSE,"Synthese"}</definedName>
    <definedName name="wrn.Summary." localSheetId="5" hidden="1">{"SYNTHESE",#N/A,FALSE,"Synthese"}</definedName>
    <definedName name="wrn.Summary." localSheetId="2" hidden="1">{"SYNTHESE",#N/A,FALSE,"Synthese"}</definedName>
    <definedName name="wrn.Summary." hidden="1">{"SYNTHESE",#N/A,FALSE,"Synthese"}</definedName>
    <definedName name="wrn.Tabla._.PL." localSheetId="6" hidden="1">{#N/A,#N/A,FALSE,"P.L.Full";#N/A,#N/A,FALSE,"P.L.Desc."}</definedName>
    <definedName name="wrn.Tabla._.PL." localSheetId="5" hidden="1">{#N/A,#N/A,FALSE,"P.L.Full";#N/A,#N/A,FALSE,"P.L.Desc."}</definedName>
    <definedName name="wrn.Tabla._.PL." localSheetId="2" hidden="1">{#N/A,#N/A,FALSE,"P.L.Full";#N/A,#N/A,FALSE,"P.L.Desc."}</definedName>
    <definedName name="wrn.Tabla._.PL." hidden="1">{#N/A,#N/A,FALSE,"P.L.Full";#N/A,#N/A,FALSE,"P.L.Desc."}</definedName>
    <definedName name="wrn.TEND.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localSheetId="6" hidden="1">{"bs",#N/A,FALSE,"Consolidado";"cf",#N/A,FALSE,"Consolidado";"pl_hl",#N/A,FALSE,"Consolidado";"pl_us",#N/A,FALSE,"Consolidado";"Prem1",#N/A,FALSE,"Consolidado"}</definedName>
    <definedName name="wrn.Tend2000." localSheetId="5" hidden="1">{"bs",#N/A,FALSE,"Consolidado";"cf",#N/A,FALSE,"Consolidado";"pl_hl",#N/A,FALSE,"Consolidado";"pl_us",#N/A,FALSE,"Consolidado";"Prem1",#N/A,FALSE,"Consolidado"}</definedName>
    <definedName name="wrn.Tend2000." localSheetId="2" hidden="1">{"bs",#N/A,FALSE,"Consolidado";"cf",#N/A,FALSE,"Consolidado";"pl_hl",#N/A,FALSE,"Consolidado";"pl_us",#N/A,FALSE,"Consolidado";"Prem1",#N/A,FALSE,"Consolidado"}</definedName>
    <definedName name="wrn.Tend2000." hidden="1">{"bs",#N/A,FALSE,"Consolidado";"cf",#N/A,FALSE,"Consolidado";"pl_hl",#N/A,FALSE,"Consolidado";"pl_us",#N/A,FALSE,"Consolidado";"Prem1",#N/A,FALSE,"Consolidado"}</definedName>
    <definedName name="wrn.Tendencia._.Año." localSheetId="6" hidden="1">{#N/A,#N/A,FALSE,"FIN AÑO"}</definedName>
    <definedName name="wrn.Tendencia._.Año." localSheetId="5" hidden="1">{#N/A,#N/A,FALSE,"FIN AÑO"}</definedName>
    <definedName name="wrn.Tendencia._.Año." localSheetId="2" hidden="1">{#N/A,#N/A,FALSE,"FIN AÑO"}</definedName>
    <definedName name="wrn.Tendencia._.Año." hidden="1">{#N/A,#N/A,FALSE,"FIN AÑO"}</definedName>
    <definedName name="wrn.TESTE." localSheetId="6" hidden="1">{#N/A,#N/A,FALSE,"MTMUSD"}</definedName>
    <definedName name="wrn.TESTE." localSheetId="5" hidden="1">{#N/A,#N/A,FALSE,"MTMUSD"}</definedName>
    <definedName name="wrn.TESTE." localSheetId="2" hidden="1">{#N/A,#N/A,FALSE,"MTMUSD"}</definedName>
    <definedName name="wrn.TESTE." hidden="1">{#N/A,#N/A,FALSE,"MTMUSD"}</definedName>
    <definedName name="wrn.Thomas_Case." localSheetId="6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5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2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das._.las._.tablas.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localSheetId="6" hidden="1">{#N/A,#N/A,FALSE,"TOTAL"}</definedName>
    <definedName name="wrn.total." localSheetId="5" hidden="1">{#N/A,#N/A,FALSE,"TOTAL"}</definedName>
    <definedName name="wrn.total." localSheetId="2" hidden="1">{#N/A,#N/A,FALSE,"TOTAL"}</definedName>
    <definedName name="wrn.total." hidden="1">{#N/A,#N/A,FALSE,"TOTAL"}</definedName>
    <definedName name="wrn.totalcomp." localSheetId="6" hidden="1">{"comp1",#N/A,FALSE,"COMPS";"footnotes",#N/A,FALSE,"COMPS"}</definedName>
    <definedName name="wrn.totalcomp." localSheetId="5" hidden="1">{"comp1",#N/A,FALSE,"COMPS";"footnotes",#N/A,FALSE,"COMPS"}</definedName>
    <definedName name="wrn.totalcomp." localSheetId="2" hidden="1">{"comp1",#N/A,FALSE,"COMPS";"footnotes",#N/A,FALSE,"COMPS"}</definedName>
    <definedName name="wrn.totalcomp." hidden="1">{"comp1",#N/A,FALSE,"COMPS";"footnotes",#N/A,FALSE,"COMPS"}</definedName>
    <definedName name="wrn.trans._.sum." localSheetId="6" hidden="1">{"trans assumptions",#N/A,FALSE,"Merger";"trans accretion",#N/A,FALSE,"Merger"}</definedName>
    <definedName name="wrn.trans._.sum." localSheetId="5" hidden="1">{"trans assumptions",#N/A,FALSE,"Merger";"trans accretion",#N/A,FALSE,"Merger"}</definedName>
    <definedName name="wrn.trans._.sum." localSheetId="2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udo." localSheetId="6" hidden="1">{"prem1",#N/A,FALSE,"Consolidado";"pl_us",#N/A,FALSE,"Consolidado";"pl_hl",#N/A,FALSE,"Consolidado";"bs",#N/A,FALSE,"Consolidado";"cf",#N/A,FALSE,"Consolidado"}</definedName>
    <definedName name="wrn.tudo." localSheetId="5" hidden="1">{"prem1",#N/A,FALSE,"Consolidado";"pl_us",#N/A,FALSE,"Consolidado";"pl_hl",#N/A,FALSE,"Consolidado";"bs",#N/A,FALSE,"Consolidado";"cf",#N/A,FALSE,"Consolidado"}</definedName>
    <definedName name="wrn.tudo." localSheetId="2" hidden="1">{"prem1",#N/A,FALSE,"Consolidado";"pl_us",#N/A,FALSE,"Consolidado";"pl_hl",#N/A,FALSE,"Consolidado";"bs",#N/A,FALSE,"Consolidado";"cf",#N/A,FALSE,"Consolidado"}</definedName>
    <definedName name="wrn.tudo." hidden="1">{"prem1",#N/A,FALSE,"Consolidado";"pl_us",#N/A,FALSE,"Consolidado";"pl_hl",#N/A,FALSE,"Consolidado";"bs",#N/A,FALSE,"Consolidado";"cf",#N/A,FALSE,"Consolidado"}</definedName>
    <definedName name="wrn.up." localSheetId="6" hidden="1">{"up stand alones",#N/A,FALSE,"Acquiror"}</definedName>
    <definedName name="wrn.up." localSheetId="5" hidden="1">{"up stand alones",#N/A,FALSE,"Acquiror"}</definedName>
    <definedName name="wrn.up." localSheetId="2" hidden="1">{"up stand alones",#N/A,FALSE,"Acquiror"}</definedName>
    <definedName name="wrn.up." hidden="1">{"up stand alones",#N/A,FALSE,"Acquiror"}</definedName>
    <definedName name="wrn.viabilidade." localSheetId="2" hidden="1">{#N/A,#N/A,FALSE,"Análise";#N/A,#N/A,FALSE,"Análise"}</definedName>
    <definedName name="wrn.viabilidade." hidden="1">{#N/A,#N/A,FALSE,"Análise";#N/A,#N/A,FALSE,"Análise"}</definedName>
    <definedName name="wrn.VIP.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hidden="1">{"total",#N/A,FALSE,"TOTAL $";"totalhl",#N/A,FALSE,"TOTAL $HL";"vol",#N/A,FALSE,"VOLUMEN";"xprod1",#N/A,FALSE,"X PROD";"xprod2",#N/A,FALSE,"X PROD";"finaño1",#N/A,FALSE,"FIN AÑO Meta";"finaño2",#N/A,FALSE,"FIN AÑO Meta"}</definedName>
    <definedName name="wrn1.aug" localSheetId="6" hidden="1">{"det (May)",#N/A,FALSE,"June";"sum (MAY YTD)",#N/A,FALSE,"June YTD"}</definedName>
    <definedName name="wrn1.aug" localSheetId="5" hidden="1">{"det (May)",#N/A,FALSE,"June";"sum (MAY YTD)",#N/A,FALSE,"June YTD"}</definedName>
    <definedName name="wrn1.aug" localSheetId="2" hidden="1">{"det (May)",#N/A,FALSE,"June";"sum (MAY YTD)",#N/A,FALSE,"June YTD"}</definedName>
    <definedName name="wrn1.aug" hidden="1">{"det (May)",#N/A,FALSE,"June";"sum (MAY YTD)",#N/A,FALSE,"June YTD"}</definedName>
    <definedName name="wrn1.augtyd" localSheetId="6" hidden="1">{"det (May)",#N/A,FALSE,"June";"sum (MAY YTD)",#N/A,FALSE,"June YTD"}</definedName>
    <definedName name="wrn1.augtyd" localSheetId="5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hidden="1">{"det (May)",#N/A,FALSE,"June";"sum (MAY YTD)",#N/A,FALSE,"June YTD"}</definedName>
    <definedName name="wrn1.augyt" localSheetId="6" hidden="1">{"det (May)",#N/A,FALSE,"June";"sum (MAY YTD)",#N/A,FALSE,"June YTD"}</definedName>
    <definedName name="wrn1.augyt" localSheetId="5" hidden="1">{"det (May)",#N/A,FALSE,"June";"sum (MAY YTD)",#N/A,FALSE,"June YTD"}</definedName>
    <definedName name="wrn1.augyt" localSheetId="2" hidden="1">{"det (May)",#N/A,FALSE,"June";"sum (MAY YTD)",#N/A,FALSE,"June YTD"}</definedName>
    <definedName name="wrn1.augyt" hidden="1">{"det (May)",#N/A,FALSE,"June";"sum (MAY YTD)",#N/A,FALSE,"June YTD"}</definedName>
    <definedName name="wrn1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6" hidden="1">{"det (May)",#N/A,FALSE,"June";"sum (MAY YTD)",#N/A,FALSE,"June YTD"}</definedName>
    <definedName name="wrn1.june" localSheetId="5" hidden="1">{"det (May)",#N/A,FALSE,"June";"sum (MAY YTD)",#N/A,FALSE,"June YTD"}</definedName>
    <definedName name="wrn1.june" localSheetId="2" hidden="1">{"det (May)",#N/A,FALSE,"June";"sum (MAY YTD)",#N/A,FALSE,"June YTD"}</definedName>
    <definedName name="wrn1.june" hidden="1">{"det (May)",#N/A,FALSE,"June";"sum (MAY YTD)",#N/A,FALSE,"June YTD"}</definedName>
    <definedName name="wrn2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Document" localSheetId="6" hidden="1">{"consolidated",#N/A,FALSE,"Sheet1";"cms",#N/A,FALSE,"Sheet1";"fse",#N/A,FALSE,"Sheet1"}</definedName>
    <definedName name="WRN2.Document" localSheetId="5" hidden="1">{"consolidated",#N/A,FALSE,"Sheet1";"cms",#N/A,FALSE,"Sheet1";"fse",#N/A,FALSE,"Sheet1"}</definedName>
    <definedName name="WRN2.Document" localSheetId="2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2.june" localSheetId="6" hidden="1">{"det (May)",#N/A,FALSE,"June";"sum (MAY YTD)",#N/A,FALSE,"June YTD"}</definedName>
    <definedName name="wrn2.june" localSheetId="5" hidden="1">{"det (May)",#N/A,FALSE,"June";"sum (MAY YTD)",#N/A,FALSE,"June YTD"}</definedName>
    <definedName name="wrn2.june" localSheetId="2" hidden="1">{"det (May)",#N/A,FALSE,"June";"sum (MAY YTD)",#N/A,FALSE,"June YTD"}</definedName>
    <definedName name="wrn2.june" hidden="1">{"det (May)",#N/A,FALSE,"June";"sum (MAY YTD)",#N/A,FALSE,"June YTD"}</definedName>
    <definedName name="wrtyrt">#REF!</definedName>
    <definedName name="ws" localSheetId="5">#REF!</definedName>
    <definedName name="ws">#REF!</definedName>
    <definedName name="wwww" localSheetId="6" hidden="1">{#N/A,"Carabeer",FALSE,"Dscto.";#N/A,"Disbracentro",FALSE,"Dscto.";#N/A,"Río Beer",FALSE,"Dscto.";#N/A,"Andes",FALSE,"Dscto."}</definedName>
    <definedName name="wwww" localSheetId="5" hidden="1">{#N/A,"Carabeer",FALSE,"Dscto.";#N/A,"Disbracentro",FALSE,"Dscto.";#N/A,"Río Beer",FALSE,"Dscto.";#N/A,"Andes",FALSE,"Dscto."}</definedName>
    <definedName name="wwww" localSheetId="2" hidden="1">{#N/A,"Carabeer",FALSE,"Dscto.";#N/A,"Disbracentro",FALSE,"Dscto.";#N/A,"Río Beer",FALSE,"Dscto.";#N/A,"Andes",FALSE,"Dscto."}</definedName>
    <definedName name="wwww" hidden="1">{#N/A,"Carabeer",FALSE,"Dscto.";#N/A,"Disbracentro",FALSE,"Dscto.";#N/A,"Río Beer",FALSE,"Dscto.";#N/A,"Andes",FALSE,"Dscto."}</definedName>
    <definedName name="wwwww" localSheetId="6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wwww" localSheetId="5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wwww" localSheetId="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wwww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xcgxcvc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gxcvc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gxcvc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gxcv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vxc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vxc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vxc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vxc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vxcxcvxc" localSheetId="6" hidden="1">{"det (May)",#N/A,FALSE,"June";"sum (MAY YTD)",#N/A,FALSE,"June YTD"}</definedName>
    <definedName name="wxvxcxcvxc" localSheetId="5" hidden="1">{"det (May)",#N/A,FALSE,"June";"sum (MAY YTD)",#N/A,FALSE,"June YTD"}</definedName>
    <definedName name="wxvxcxcvxc" localSheetId="2" hidden="1">{"det (May)",#N/A,FALSE,"June";"sum (MAY YTD)",#N/A,FALSE,"June YTD"}</definedName>
    <definedName name="wxvxcxcvxc" hidden="1">{"det (May)",#N/A,FALSE,"June";"sum (MAY YTD)",#N/A,FALSE,"June YTD"}</definedName>
    <definedName name="Wytheville">#REF!</definedName>
    <definedName name="x" localSheetId="6" hidden="1">{#N/A,#N/A,FALSE,"ROTINA";#N/A,#N/A,FALSE,"ITENS";#N/A,#N/A,FALSE,"ACOMP"}</definedName>
    <definedName name="x" localSheetId="5" hidden="1">{#N/A,#N/A,FALSE,"ROTINA";#N/A,#N/A,FALSE,"ITENS";#N/A,#N/A,FALSE,"ACOMP"}</definedName>
    <definedName name="x">#REF!</definedName>
    <definedName name="X1_1_Lista" localSheetId="6">[436]JUNIO!$A$1:$C$2</definedName>
    <definedName name="X1_1_Lista">#REF!</definedName>
    <definedName name="XASXASX">#REF!</definedName>
    <definedName name="xcbxbfb" localSheetId="6" hidden="1">{"det (May)",#N/A,FALSE,"June";"sum (MAY YTD)",#N/A,FALSE,"June YTD"}</definedName>
    <definedName name="xcbxbfb" localSheetId="5" hidden="1">{"det (May)",#N/A,FALSE,"June";"sum (MAY YTD)",#N/A,FALSE,"June YTD"}</definedName>
    <definedName name="xcbxbfb" localSheetId="2" hidden="1">{"det (May)",#N/A,FALSE,"June";"sum (MAY YTD)",#N/A,FALSE,"June YTD"}</definedName>
    <definedName name="xcbxbfb" hidden="1">{"det (May)",#N/A,FALSE,"June";"sum (MAY YTD)",#N/A,FALSE,"June YTD"}</definedName>
    <definedName name="XCenter" localSheetId="6">[201]Gauge!$B$3</definedName>
    <definedName name="XCenter">#REF!</definedName>
    <definedName name="XCenterA">#REF!</definedName>
    <definedName name="XCenterB">#REF!</definedName>
    <definedName name="XCol1">#REF!</definedName>
    <definedName name="XCol2">#REF!</definedName>
    <definedName name="XCol3">#REF!</definedName>
    <definedName name="XCol4">#REF!</definedName>
    <definedName name="XCol5">#REF!</definedName>
    <definedName name="XCol6">#REF!</definedName>
    <definedName name="XCol7">#REF!</definedName>
    <definedName name="xcvbgfbgbnc" localSheetId="6" hidden="1">{"det (May)",#N/A,FALSE,"June";"sum (MAY YTD)",#N/A,FALSE,"June YTD"}</definedName>
    <definedName name="xcvbgfbgbnc" localSheetId="5" hidden="1">{"det (May)",#N/A,FALSE,"June";"sum (MAY YTD)",#N/A,FALSE,"June YTD"}</definedName>
    <definedName name="xcvbgfbgbnc" localSheetId="2" hidden="1">{"det (May)",#N/A,FALSE,"June";"sum (MAY YTD)",#N/A,FALSE,"June YTD"}</definedName>
    <definedName name="xcvbgfbgbnc" hidden="1">{"det (May)",#N/A,FALSE,"June";"sum (MAY YTD)",#N/A,FALSE,"June YTD"}</definedName>
    <definedName name="xcvcdfbv" localSheetId="6" hidden="1">{"det (May)",#N/A,FALSE,"June";"sum (MAY YTD)",#N/A,FALSE,"June YTD"}</definedName>
    <definedName name="xcvcdfbv" localSheetId="5" hidden="1">{"det (May)",#N/A,FALSE,"June";"sum (MAY YTD)",#N/A,FALSE,"June YTD"}</definedName>
    <definedName name="xcvcdfbv" localSheetId="2" hidden="1">{"det (May)",#N/A,FALSE,"June";"sum (MAY YTD)",#N/A,FALSE,"June YTD"}</definedName>
    <definedName name="xcvcdfbv" hidden="1">{"det (May)",#N/A,FALSE,"June";"sum (MAY YTD)",#N/A,FALSE,"June YTD"}</definedName>
    <definedName name="xcvgfgbg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vgfgbg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vgfgbg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vgfgb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vxg" localSheetId="6" hidden="1">{"det (May)",#N/A,FALSE,"June";"sum (MAY YTD)",#N/A,FALSE,"June YTD"}</definedName>
    <definedName name="xcvxg" localSheetId="5" hidden="1">{"det (May)",#N/A,FALSE,"June";"sum (MAY YTD)",#N/A,FALSE,"June YTD"}</definedName>
    <definedName name="xcvxg" localSheetId="2" hidden="1">{"det (May)",#N/A,FALSE,"June";"sum (MAY YTD)",#N/A,FALSE,"June YTD"}</definedName>
    <definedName name="xcvxg" hidden="1">{"det (May)",#N/A,FALSE,"June";"sum (MAY YTD)",#N/A,FALSE,"June YTD"}</definedName>
    <definedName name="xcxc" localSheetId="6" hidden="1">{#N/A,#N/A,FALSE,"Hoja1";#N/A,#N/A,FALSE,"Hoja2"}</definedName>
    <definedName name="xcxc" localSheetId="5" hidden="1">{#N/A,#N/A,FALSE,"Hoja1";#N/A,#N/A,FALSE,"Hoja2"}</definedName>
    <definedName name="xcxc" localSheetId="2" hidden="1">{#N/A,#N/A,FALSE,"Hoja1";#N/A,#N/A,FALSE,"Hoja2"}</definedName>
    <definedName name="xcxc" hidden="1">{#N/A,#N/A,FALSE,"Hoja1";#N/A,#N/A,FALSE,"Hoja2"}</definedName>
    <definedName name="xcxxc" localSheetId="6" hidden="1">{"CAP VOL",#N/A,FALSE,"CAPITAL";"CAP VAR",#N/A,FALSE,"CAPITAL";"CAP FIJ",#N/A,FALSE,"CAPITAL";"CAP CONS",#N/A,FALSE,"CAPITAL";"CAP DATA",#N/A,FALSE,"CAPITAL"}</definedName>
    <definedName name="xcxxc" localSheetId="5" hidden="1">{"CAP VOL",#N/A,FALSE,"CAPITAL";"CAP VAR",#N/A,FALSE,"CAPITAL";"CAP FIJ",#N/A,FALSE,"CAPITAL";"CAP CONS",#N/A,FALSE,"CAPITAL";"CAP DATA",#N/A,FALSE,"CAPITAL"}</definedName>
    <definedName name="xcxxc" localSheetId="2" hidden="1">{"CAP VOL",#N/A,FALSE,"CAPITAL";"CAP VAR",#N/A,FALSE,"CAPITAL";"CAP FIJ",#N/A,FALSE,"CAPITAL";"CAP CONS",#N/A,FALSE,"CAPITAL";"CAP DATA",#N/A,FALSE,"CAPITAL"}</definedName>
    <definedName name="xcxxc" hidden="1">{"CAP VOL",#N/A,FALSE,"CAPITAL";"CAP VAR",#N/A,FALSE,"CAPITAL";"CAP FIJ",#N/A,FALSE,"CAPITAL";"CAP CONS",#N/A,FALSE,"CAPITAL";"CAP DATA",#N/A,FALSE,"CAPITAL"}</definedName>
    <definedName name="XDFAWER" localSheetId="6" hidden="1">{"miles",#N/A,FALSE,"LUCROS E PERDAS (US$ 000)";"hl",#N/A,FALSE,"LUCROS E PERDAS (US$ 000)"}</definedName>
    <definedName name="XDFAWER" localSheetId="5" hidden="1">{"miles",#N/A,FALSE,"LUCROS E PERDAS (US$ 000)";"hl",#N/A,FALSE,"LUCROS E PERDAS (US$ 000)"}</definedName>
    <definedName name="XDFAWER" localSheetId="2" hidden="1">{"miles",#N/A,FALSE,"LUCROS E PERDAS (US$ 000)";"hl",#N/A,FALSE,"LUCROS E PERDAS (US$ 000)"}</definedName>
    <definedName name="XDFAWER" hidden="1">{"miles",#N/A,FALSE,"LUCROS E PERDAS (US$ 000)";"hl",#N/A,FALSE,"LUCROS E PERDAS (US$ 000)"}</definedName>
    <definedName name="xdfghbnbdf" localSheetId="6" hidden="1">{"det (May)",#N/A,FALSE,"June";"sum (MAY YTD)",#N/A,FALSE,"June YTD"}</definedName>
    <definedName name="xdfghbnbdf" localSheetId="5" hidden="1">{"det (May)",#N/A,FALSE,"June";"sum (MAY YTD)",#N/A,FALSE,"June YTD"}</definedName>
    <definedName name="xdfghbnbdf" localSheetId="2" hidden="1">{"det (May)",#N/A,FALSE,"June";"sum (MAY YTD)",#N/A,FALSE,"June YTD"}</definedName>
    <definedName name="xdfghbnbdf" hidden="1">{"det (May)",#N/A,FALSE,"June";"sum (MAY YTD)",#N/A,FALSE,"June YTD"}</definedName>
    <definedName name="xdfghfjc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dfghfjc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dfghfjc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dfghfjc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fbxbf" localSheetId="6" hidden="1">{"det (May)",#N/A,FALSE,"June";"sum (MAY YTD)",#N/A,FALSE,"June YTD"}</definedName>
    <definedName name="xfbxbf" localSheetId="5" hidden="1">{"det (May)",#N/A,FALSE,"June";"sum (MAY YTD)",#N/A,FALSE,"June YTD"}</definedName>
    <definedName name="xfbxbf" localSheetId="2" hidden="1">{"det (May)",#N/A,FALSE,"June";"sum (MAY YTD)",#N/A,FALSE,"June YTD"}</definedName>
    <definedName name="xfbxbf" hidden="1">{"det (May)",#N/A,FALSE,"June";"sum (MAY YTD)",#N/A,FALSE,"June YTD"}</definedName>
    <definedName name="xgfhxfbgf" localSheetId="6" hidden="1">{"det (May)",#N/A,FALSE,"June";"sum (MAY YTD)",#N/A,FALSE,"June YTD"}</definedName>
    <definedName name="xgfhxfbgf" localSheetId="5" hidden="1">{"det (May)",#N/A,FALSE,"June";"sum (MAY YTD)",#N/A,FALSE,"June YTD"}</definedName>
    <definedName name="xgfhxfbgf" localSheetId="2" hidden="1">{"det (May)",#N/A,FALSE,"June";"sum (MAY YTD)",#N/A,FALSE,"June YTD"}</definedName>
    <definedName name="xgfhxfbgf" hidden="1">{"det (May)",#N/A,FALSE,"June";"sum (MAY YTD)",#N/A,FALSE,"June YTD"}</definedName>
    <definedName name="xiei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localSheetId="6" hidden="1">{"det (May)",#N/A,FALSE,"June";"sum (MAY YTD)",#N/A,FALSE,"June YTD"}</definedName>
    <definedName name="xir" localSheetId="5" hidden="1">{"det (May)",#N/A,FALSE,"June";"sum (MAY YTD)",#N/A,FALSE,"June YTD"}</definedName>
    <definedName name="xir" localSheetId="2" hidden="1">{"det (May)",#N/A,FALSE,"June";"sum (MAY YTD)",#N/A,FALSE,"June YTD"}</definedName>
    <definedName name="xir" hidden="1">{"det (May)",#N/A,FALSE,"June";"sum (MAY YTD)",#N/A,FALSE,"June YTD"}</definedName>
    <definedName name="xkdirhj" localSheetId="6" hidden="1">{"det (May)",#N/A,FALSE,"June";"sum (MAY YTD)",#N/A,FALSE,"June YTD"}</definedName>
    <definedName name="xkdirhj" localSheetId="5" hidden="1">{"det (May)",#N/A,FALSE,"June";"sum (MAY YTD)",#N/A,FALSE,"June YTD"}</definedName>
    <definedName name="xkdirhj" localSheetId="2" hidden="1">{"det (May)",#N/A,FALSE,"June";"sum (MAY YTD)",#N/A,FALSE,"June YTD"}</definedName>
    <definedName name="xkdirhj" hidden="1">{"det (May)",#N/A,FALSE,"June";"sum (MAY YTD)",#N/A,FALSE,"June YTD"}</definedName>
    <definedName name="xkei0ori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nx" localSheetId="6">[53]POA!#REF!</definedName>
    <definedName name="xnx">#REF!</definedName>
    <definedName name="xperiod" localSheetId="6">[22]Orientation!$G$15</definedName>
    <definedName name="xperiod">#REF!</definedName>
    <definedName name="xr" localSheetId="6">[437]Assumptions!$K$8</definedName>
    <definedName name="xr">#REF!</definedName>
    <definedName name="xrate" localSheetId="6">'[109]WCOL INPUT'!$C$2</definedName>
    <definedName name="xrate">#REF!</definedName>
    <definedName name="XRATES">#REF!</definedName>
    <definedName name="XRATES_SPOT">#REF!</definedName>
    <definedName name="XratesAll">#REF!</definedName>
    <definedName name="XratesSpot">#REF!</definedName>
    <definedName name="XREF_COLUMN_1" hidden="1">#REF!</definedName>
    <definedName name="XREF_COLUMN_2" hidden="1">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" hidden="1">#REF!</definedName>
    <definedName name="XRefCopy22Row" hidden="1">#REF!</definedName>
    <definedName name="XRefCopy23Row" hidden="1">#REF!</definedName>
    <definedName name="XRefCopy24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Row" hidden="1">#REF!</definedName>
    <definedName name="XRefCopy9Row" hidden="1">#REF!</definedName>
    <definedName name="XRefCopyRangeCount" hidden="1">14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RangeCount" hidden="1">12</definedName>
    <definedName name="xtabin" localSheetId="6">[11]Hidden!$D$10:$H$11</definedName>
    <definedName name="xtabin">#REF!</definedName>
    <definedName name="xvhgfhxnfbn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vhgfhxnfbn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vhgfhxnfbn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vhgfhxnfbn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x" localSheetId="6">[53]POA!#REF!</definedName>
    <definedName name="xx">#REF!</definedName>
    <definedName name="XXX" localSheetId="6" hidden="1">{"'Resumen US$'!$A$104:$B$104"}</definedName>
    <definedName name="XXX" localSheetId="5" hidden="1">{"'Resumen US$'!$A$104:$B$104"}</definedName>
    <definedName name="XXX">#REF!,#REF!,#REF!,#REF!,#REF!,#REF!,#REF!,#REF!,#REF!,#REF!,#REF!,#REF!,#REF!,#REF!,#REF!,#REF!,#REF!,#REF!,#REF!</definedName>
    <definedName name="xxxx" localSheetId="6" hidden="1">{#N/A,#N/A,FALSE,"ROTINA";#N/A,#N/A,FALSE,"ITENS";#N/A,#N/A,FALSE,"ACOMP"}</definedName>
    <definedName name="xxxx" localSheetId="5" hidden="1">{#N/A,#N/A,FALSE,"ROTINA";#N/A,#N/A,FALSE,"ITENS";#N/A,#N/A,FALSE,"ACOMP"}</definedName>
    <definedName name="xxxx" localSheetId="2" hidden="1">{#N/A,#N/A,FALSE,"ROTINA";#N/A,#N/A,FALSE,"ITENS";#N/A,#N/A,FALSE,"ACOMP"}</definedName>
    <definedName name="xxxx" hidden="1">{#N/A,#N/A,FALSE,"ROTINA";#N/A,#N/A,FALSE,"ITENS";#N/A,#N/A,FALSE,"ACOMP"}</definedName>
    <definedName name="xxxxx" localSheetId="6">[374]Market_Share_D!$A$1:$D$17</definedName>
    <definedName name="xxxxx">#REF!</definedName>
    <definedName name="xxxxxxxx" localSheetId="6" hidden="1">{#N/A,#N/A,FALSE,"TOTAL"}</definedName>
    <definedName name="xxxxxxxx" localSheetId="5" hidden="1">{#N/A,#N/A,FALSE,"TOTAL"}</definedName>
    <definedName name="xxxxxxxx" localSheetId="2" hidden="1">{#N/A,#N/A,FALSE,"TOTAL"}</definedName>
    <definedName name="xxxxxxxx" hidden="1">{#N/A,#N/A,FALSE,"TOTAL"}</definedName>
    <definedName name="xxxxxxxxxx" localSheetId="6" hidden="1">{"SBU Summ",#N/A,FALSE,"MgmtSum";"Sls GM Summ",#N/A,FALSE,"MgmtChg";"TOT SBU",#N/A,FALSE,"SumSBU";"Prime",#N/A,FALSE,"PrimeYTD";"Alka",#N/A,FALSE,"AlkaYTD";"CZ",#N/A,FALSE,"CZYTD";"Spec",#N/A,FALSE,"SpecialtyYTD";"Prime2",#N/A,FALSE,"PrimeYTD";"Mini1",#N/A,FALSE,"MinYTD";"Mini",#N/A,FALSE,"MinYTD";"Rech",#N/A,FALSE,"RechgYTD";"Rech2",#N/A,FALSE,"RechgYTD";"Light",#N/A,FALSE,"LightsYTD";"Light2",#N/A,FALSE,"LightsYTD";"AreaTot",#N/A,FALSE,"SumArea";"Asia",#N/A,FALSE,"Asia";"Europe",#N/A,FALSE,"Europe";"Noram",#N/A,FALSE,"NorAm";"Panam",#N/A,FALSE,"PanAm";"Sonca",#N/A,FALSE,"Sonca";"EPS",#N/A,FALSE,"EPS"}</definedName>
    <definedName name="xxxxxxxxxx" localSheetId="5" hidden="1">{"SBU Summ",#N/A,FALSE,"MgmtSum";"Sls GM Summ",#N/A,FALSE,"MgmtChg";"TOT SBU",#N/A,FALSE,"SumSBU";"Prime",#N/A,FALSE,"PrimeYTD";"Alka",#N/A,FALSE,"AlkaYTD";"CZ",#N/A,FALSE,"CZYTD";"Spec",#N/A,FALSE,"SpecialtyYTD";"Prime2",#N/A,FALSE,"PrimeYTD";"Mini1",#N/A,FALSE,"MinYTD";"Mini",#N/A,FALSE,"MinYTD";"Rech",#N/A,FALSE,"RechgYTD";"Rech2",#N/A,FALSE,"RechgYTD";"Light",#N/A,FALSE,"LightsYTD";"Light2",#N/A,FALSE,"LightsYTD";"AreaTot",#N/A,FALSE,"SumArea";"Asia",#N/A,FALSE,"Asia";"Europe",#N/A,FALSE,"Europe";"Noram",#N/A,FALSE,"NorAm";"Panam",#N/A,FALSE,"PanAm";"Sonca",#N/A,FALSE,"Sonca";"EPS",#N/A,FALSE,"EPS"}</definedName>
    <definedName name="xxxxxxxxxx" localSheetId="2" hidden="1">{"SBU Summ",#N/A,FALSE,"MgmtSum";"Sls GM Summ",#N/A,FALSE,"MgmtChg";"TOT SBU",#N/A,FALSE,"SumSBU";"Prime",#N/A,FALSE,"PrimeYTD";"Alka",#N/A,FALSE,"AlkaYTD";"CZ",#N/A,FALSE,"CZYTD";"Spec",#N/A,FALSE,"SpecialtyYTD";"Prime2",#N/A,FALSE,"PrimeYTD";"Mini1",#N/A,FALSE,"MinYTD";"Mini",#N/A,FALSE,"MinYTD";"Rech",#N/A,FALSE,"RechgYTD";"Rech2",#N/A,FALSE,"RechgYTD";"Light",#N/A,FALSE,"LightsYTD";"Light2",#N/A,FALSE,"LightsYTD";"AreaTot",#N/A,FALSE,"SumArea";"Asia",#N/A,FALSE,"Asia";"Europe",#N/A,FALSE,"Europe";"Noram",#N/A,FALSE,"NorAm";"Panam",#N/A,FALSE,"PanAm";"Sonca",#N/A,FALSE,"Sonca";"EPS",#N/A,FALSE,"EPS"}</definedName>
    <definedName name="xxxxxxxxxx" hidden="1">{"SBU Summ",#N/A,FALSE,"MgmtSum";"Sls GM Summ",#N/A,FALSE,"MgmtChg";"TOT SBU",#N/A,FALSE,"SumSBU";"Prime",#N/A,FALSE,"PrimeYTD";"Alka",#N/A,FALSE,"AlkaYTD";"CZ",#N/A,FALSE,"CZYTD";"Spec",#N/A,FALSE,"SpecialtyYTD";"Prime2",#N/A,FALSE,"PrimeYTD";"Mini1",#N/A,FALSE,"MinYTD";"Mini",#N/A,FALSE,"MinYTD";"Rech",#N/A,FALSE,"RechgYTD";"Rech2",#N/A,FALSE,"RechgYTD";"Light",#N/A,FALSE,"LightsYTD";"Light2",#N/A,FALSE,"LightsYTD";"AreaTot",#N/A,FALSE,"SumArea";"Asia",#N/A,FALSE,"Asia";"Europe",#N/A,FALSE,"Europe";"Noram",#N/A,FALSE,"NorAm";"Panam",#N/A,FALSE,"PanAm";"Sonca",#N/A,FALSE,"Sonca";"EPS",#N/A,FALSE,"EPS"}</definedName>
    <definedName name="xzzx" localSheetId="6" hidden="1">{"miles",#N/A,FALSE,"LUCROS E PERDAS (US$ 000)";"hl",#N/A,FALSE,"LUCROS E PERDAS (US$ 000)"}</definedName>
    <definedName name="xzzx" localSheetId="5" hidden="1">{"miles",#N/A,FALSE,"LUCROS E PERDAS (US$ 000)";"hl",#N/A,FALSE,"LUCROS E PERDAS (US$ 000)"}</definedName>
    <definedName name="xzzx" localSheetId="2" hidden="1">{"miles",#N/A,FALSE,"LUCROS E PERDAS (US$ 000)";"hl",#N/A,FALSE,"LUCROS E PERDAS (US$ 000)"}</definedName>
    <definedName name="xzzx" hidden="1">{"miles",#N/A,FALSE,"LUCROS E PERDAS (US$ 000)";"hl",#N/A,FALSE,"LUCROS E PERDAS (US$ 000)"}</definedName>
    <definedName name="y" localSheetId="6" hidden="1">{#N/A,#N/A,FALSE,"ROTINA";#N/A,#N/A,FALSE,"ITENS";#N/A,#N/A,FALSE,"ACOMP"}</definedName>
    <definedName name="y" localSheetId="5" hidden="1">{#N/A,#N/A,FALSE,"ROTINA";#N/A,#N/A,FALSE,"ITENS";#N/A,#N/A,FALSE,"ACOMP"}</definedName>
    <definedName name="y" localSheetId="2" hidden="1">{"RA_1",#N/A,FALSE,"RF Att";"RA_2",#N/A,FALSE,"RF Att";"RA_2.1",#N/A,FALSE,"RF Att"}</definedName>
    <definedName name="y" hidden="1">{"RA_1",#N/A,FALSE,"RF Att";"RA_2",#N/A,FALSE,"RF Att";"RA_2.1",#N/A,FALSE,"RF Att"}</definedName>
    <definedName name="Y_1">#REF!</definedName>
    <definedName name="YantarCenter">#REF!</definedName>
    <definedName name="YantarKiev">#REF!</definedName>
    <definedName name="YantarNE">#REF!</definedName>
    <definedName name="YantarSE">#REF!</definedName>
    <definedName name="YantarSouth">#REF!</definedName>
    <definedName name="YantarWest">#REF!</definedName>
    <definedName name="YCenter" localSheetId="6">[201]Gauge!$C$3</definedName>
    <definedName name="YCenter">#REF!</definedName>
    <definedName name="YCenterA">#REF!</definedName>
    <definedName name="YCenterB">#REF!</definedName>
    <definedName name="ye" localSheetId="6">[162]Daten!$D$12</definedName>
    <definedName name="ye">#REF!</definedName>
    <definedName name="year" localSheetId="6">[74]Assumptions!$F$18</definedName>
    <definedName name="year" localSheetId="5">[74]Assumptions!$F$18</definedName>
    <definedName name="Year">#REF!</definedName>
    <definedName name="YEAR_JD">#REF!</definedName>
    <definedName name="Year_One">#REF!</definedName>
    <definedName name="Year_Two">#REF!</definedName>
    <definedName name="Year1">#REF!</definedName>
    <definedName name="Year2">#REF!</definedName>
    <definedName name="Year3">#REF!</definedName>
    <definedName name="Years">#REF!</definedName>
    <definedName name="YES" localSheetId="6">[438]Assumptions!$O$6:$O$7</definedName>
    <definedName name="YES">#REF!</definedName>
    <definedName name="YesNo" localSheetId="6">'[439]Figures Report'!$H$116:$H$117</definedName>
    <definedName name="YesNo">#REF!</definedName>
    <definedName name="YESNODIR" localSheetId="6">'[126]Drop down lists'!$G$3:$G$5</definedName>
    <definedName name="YESNODIR">#REF!</definedName>
    <definedName name="YESNOO" localSheetId="6">'[91]Drop down lists'!#REF!</definedName>
    <definedName name="YESNOO">#REF!</definedName>
    <definedName name="YI">#REF!</definedName>
    <definedName name="ym" localSheetId="6" hidden="1">{"det (May)",#N/A,FALSE,"June";"sum (MAY YTD)",#N/A,FALSE,"June YTD"}</definedName>
    <definedName name="ym" localSheetId="5" hidden="1">{"det (May)",#N/A,FALSE,"June";"sum (MAY YTD)",#N/A,FALSE,"June YTD"}</definedName>
    <definedName name="ym" localSheetId="2" hidden="1">{"det (May)",#N/A,FALSE,"June";"sum (MAY YTD)",#N/A,FALSE,"June YTD"}</definedName>
    <definedName name="ym" hidden="1">{"det (May)",#N/A,FALSE,"June";"sum (MAY YTD)",#N/A,FALSE,"June YTD"}</definedName>
    <definedName name="Yo">#REF!</definedName>
    <definedName name="yreyter" localSheetId="6" hidden="1">{"bs",#N/A,FALSE,"Consolidado";"cf",#N/A,FALSE,"Consolidado";"pl_hl",#N/A,FALSE,"Consolidado";"pl_us",#N/A,FALSE,"Consolidado";"Prem1",#N/A,FALSE,"Consolidado"}</definedName>
    <definedName name="yreyter" localSheetId="5" hidden="1">{"bs",#N/A,FALSE,"Consolidado";"cf",#N/A,FALSE,"Consolidado";"pl_hl",#N/A,FALSE,"Consolidado";"pl_us",#N/A,FALSE,"Consolidado";"Prem1",#N/A,FALSE,"Consolidado"}</definedName>
    <definedName name="yreyter" localSheetId="2" hidden="1">{"bs",#N/A,FALSE,"Consolidado";"cf",#N/A,FALSE,"Consolidado";"pl_hl",#N/A,FALSE,"Consolidado";"pl_us",#N/A,FALSE,"Consolidado";"Prem1",#N/A,FALSE,"Consolidado"}</definedName>
    <definedName name="yreyter" hidden="1">{"bs",#N/A,FALSE,"Consolidado";"cf",#N/A,FALSE,"Consolidado";"pl_hl",#N/A,FALSE,"Consolidado";"pl_us",#N/A,FALSE,"Consolidado";"Prem1",#N/A,FALSE,"Consolidado"}</definedName>
    <definedName name="ytd" localSheetId="6">[151]YTD!$B$21:$M$139</definedName>
    <definedName name="ytd" localSheetId="5">[151]YTD!$B$21:$M$139</definedName>
    <definedName name="YTD">#REF!</definedName>
    <definedName name="YTD_98">#REF!</definedName>
    <definedName name="YTD_Spending_Home">#REF!</definedName>
    <definedName name="ytda">#REF!</definedName>
    <definedName name="YTDActEstSalesMgn" comment="Margin range_YTD">#REF!</definedName>
    <definedName name="YTDActVol" comment="Volume range_YTD">#REF!</definedName>
    <definedName name="ytdb">#REF!</definedName>
    <definedName name="YTDOPVol" comment="Volume range_YTD">#REF!</definedName>
    <definedName name="YTDPYEstSalesMgn" comment="Margin range_YTD">#REF!</definedName>
    <definedName name="YTDPYVol" comment="Volume range_YTD">#REF!</definedName>
    <definedName name="ytedh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edh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edh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edh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ini" localSheetId="6" hidden="1">{"det (May)",#N/A,FALSE,"June";"sum (MAY YTD)",#N/A,FALSE,"June YTD"}</definedName>
    <definedName name="ytini" localSheetId="5" hidden="1">{"det (May)",#N/A,FALSE,"June";"sum (MAY YTD)",#N/A,FALSE,"June YTD"}</definedName>
    <definedName name="ytini" localSheetId="2" hidden="1">{"det (May)",#N/A,FALSE,"June";"sum (MAY YTD)",#N/A,FALSE,"June YTD"}</definedName>
    <definedName name="ytini" hidden="1">{"det (May)",#N/A,FALSE,"June";"sum (MAY YTD)",#N/A,FALSE,"June YTD"}</definedName>
    <definedName name="ytyu" localSheetId="6" hidden="1">{"det (May)",#N/A,FALSE,"June";"sum (MAY YTD)",#N/A,FALSE,"June YTD"}</definedName>
    <definedName name="ytyu" localSheetId="5" hidden="1">{"det (May)",#N/A,FALSE,"June";"sum (MAY YTD)",#N/A,FALSE,"June YTD"}</definedName>
    <definedName name="ytyu" localSheetId="2" hidden="1">{"det (May)",#N/A,FALSE,"June";"sum (MAY YTD)",#N/A,FALSE,"June YTD"}</definedName>
    <definedName name="ytyu" hidden="1">{"det (May)",#N/A,FALSE,"June";"sum (MAY YTD)",#N/A,FALSE,"June YTD"}</definedName>
    <definedName name="yuetyy" localSheetId="6" hidden="1">{"'cua 42'!$A$1:$O$40"}</definedName>
    <definedName name="yuetyy" localSheetId="5" hidden="1">{"'cua 42'!$A$1:$O$40"}</definedName>
    <definedName name="yuetyy" localSheetId="2" hidden="1">{"'cua 42'!$A$1:$O$40"}</definedName>
    <definedName name="yuetyy" hidden="1">{"'cua 42'!$A$1:$O$40"}</definedName>
    <definedName name="yutyin" localSheetId="6" hidden="1">{"det (May)",#N/A,FALSE,"June";"sum (MAY YTD)",#N/A,FALSE,"June YTD"}</definedName>
    <definedName name="yutyin" localSheetId="5" hidden="1">{"det (May)",#N/A,FALSE,"June";"sum (MAY YTD)",#N/A,FALSE,"June YTD"}</definedName>
    <definedName name="yutyin" localSheetId="2" hidden="1">{"det (May)",#N/A,FALSE,"June";"sum (MAY YTD)",#N/A,FALSE,"June YTD"}</definedName>
    <definedName name="yutyin" hidden="1">{"det (May)",#N/A,FALSE,"June";"sum (MAY YTD)",#N/A,FALSE,"June YTD"}</definedName>
    <definedName name="yuyu" localSheetId="6" hidden="1">{"det (May)",#N/A,FALSE,"June";"sum (MAY YTD)",#N/A,FALSE,"June YTD"}</definedName>
    <definedName name="yuyu" localSheetId="5" hidden="1">{"det (May)",#N/A,FALSE,"June";"sum (MAY YTD)",#N/A,FALSE,"June YTD"}</definedName>
    <definedName name="yuyu" localSheetId="2" hidden="1">{"det (May)",#N/A,FALSE,"June";"sum (MAY YTD)",#N/A,FALSE,"June YTD"}</definedName>
    <definedName name="yuyu" hidden="1">{"det (May)",#N/A,FALSE,"June";"sum (MAY YTD)",#N/A,FALSE,"June YTD"}</definedName>
    <definedName name="ywytrwt">#REF!</definedName>
    <definedName name="yyuurrrrrrrrrr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uurrrrrrrrrrr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uurrrrrrrrrr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uurrrrrrrrrr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yyyyyyu" localSheetId="6" hidden="1">{"det (May)",#N/A,FALSE,"June";"sum (MAY YTD)",#N/A,FALSE,"June YTD"}</definedName>
    <definedName name="yyyyyyyyu" localSheetId="5" hidden="1">{"det (May)",#N/A,FALSE,"June";"sum (MAY YTD)",#N/A,FALSE,"June YTD"}</definedName>
    <definedName name="yyyyyyyyu" localSheetId="2" hidden="1">{"det (May)",#N/A,FALSE,"June";"sum (MAY YTD)",#N/A,FALSE,"June YTD"}</definedName>
    <definedName name="yyyyyyyyu" hidden="1">{"det (May)",#N/A,FALSE,"June";"sum (MAY YTD)",#N/A,FALSE,"June YTD"}</definedName>
    <definedName name="yyyyyyyyyy" localSheetId="6" hidden="1">{"det (May)",#N/A,FALSE,"June";"sum (MAY YTD)",#N/A,FALSE,"June YTD"}</definedName>
    <definedName name="yyyyyyyyyy" localSheetId="5" hidden="1">{"det (May)",#N/A,FALSE,"June";"sum (MAY YTD)",#N/A,FALSE,"June YTD"}</definedName>
    <definedName name="yyyyyyyyyy" localSheetId="2" hidden="1">{"det (May)",#N/A,FALSE,"June";"sum (MAY YTD)",#N/A,FALSE,"June YTD"}</definedName>
    <definedName name="yyyyyyyyyy" hidden="1">{"det (May)",#N/A,FALSE,"June";"sum (MAY YTD)",#N/A,FALSE,"June YTD"}</definedName>
    <definedName name="yyyyyyyyyyyyy" localSheetId="6" hidden="1">{"det (May)",#N/A,FALSE,"June";"sum (MAY YTD)",#N/A,FALSE,"June YTD"}</definedName>
    <definedName name="yyyyyyyyyyyyy" localSheetId="5" hidden="1">{"det (May)",#N/A,FALSE,"June";"sum (MAY YTD)",#N/A,FALSE,"June YTD"}</definedName>
    <definedName name="yyyyyyyyyyyyy" localSheetId="2" hidden="1">{"det (May)",#N/A,FALSE,"June";"sum (MAY YTD)",#N/A,FALSE,"June YTD"}</definedName>
    <definedName name="yyyyyyyyyyyyy" hidden="1">{"det (May)",#N/A,FALSE,"June";"sum (MAY YTD)",#N/A,FALSE,"June YTD"}</definedName>
    <definedName name="yyyyyyyyyyyyyyyyyy" localSheetId="6" hidden="1">{"det (May)",#N/A,FALSE,"June";"sum (MAY YTD)",#N/A,FALSE,"June YTD"}</definedName>
    <definedName name="yyyyyyyyyyyyyyyyyy" localSheetId="5" hidden="1">{"det (May)",#N/A,FALSE,"June";"sum (MAY YTD)",#N/A,FALSE,"June YTD"}</definedName>
    <definedName name="yyyyyyyyyyyyyyyyyy" localSheetId="2" hidden="1">{"det (May)",#N/A,FALSE,"June";"sum (MAY YTD)",#N/A,FALSE,"June YTD"}</definedName>
    <definedName name="yyyyyyyyyyyyyyyyyy" hidden="1">{"det (May)",#N/A,FALSE,"June";"sum (MAY YTD)",#N/A,FALSE,"June YTD"}</definedName>
    <definedName name="z" localSheetId="6" hidden="1">{#N/A,#N/A,FALSE,"ROTINA";#N/A,#N/A,FALSE,"ITENS";#N/A,#N/A,FALSE,"ACOMP"}</definedName>
    <definedName name="z" localSheetId="5" hidden="1">{#N/A,#N/A,FALSE,"ROTINA";#N/A,#N/A,FALSE,"ITENS";#N/A,#N/A,FALSE,"ACOMP"}</definedName>
    <definedName name="z" localSheetId="2" hidden="1">{#N/A,#N/A,FALSE,"ROTINA";#N/A,#N/A,FALSE,"ITENS";#N/A,#N/A,FALSE,"ACOMP"}</definedName>
    <definedName name="z" hidden="1">{#N/A,#N/A,FALSE,"ROTINA";#N/A,#N/A,FALSE,"ITENS";#N/A,#N/A,FALSE,"ACOMP"}</definedName>
    <definedName name="Z_00522606_ED06_11D8_93C6_00A0248BD7D0_.wvu.Cols" hidden="1">#REF!</definedName>
    <definedName name="Z_00522606_ED06_11D8_93C6_00A0248BD7D0_.wvu.PrintArea" hidden="1">#REF!</definedName>
    <definedName name="Z_00522606_ED06_11D8_93C6_00A0248BD7D0_.wvu.Rows" hidden="1">#REF!,#REF!,#REF!,#REF!,#REF!,#REF!,#REF!,#REF!,#REF!,#REF!,#REF!,#REF!,#REF!,#REF!,#REF!,#REF!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210DF800_4D59_11D6_9DF9_0004AC9599ED_.wvu.Cols" localSheetId="6" hidden="1">'[440]Farol de Metas'!#REF!</definedName>
    <definedName name="Z_210DF800_4D59_11D6_9DF9_0004AC9599ED_.wvu.Cols" hidden="1">#REF!</definedName>
    <definedName name="Z_293CB971_070B_11D5_9C6D_0050BAD7B109_.wvu.PrintArea" hidden="1">#REF!</definedName>
    <definedName name="Z_31508FFB_393E_42FF_B87D_B26182CB487B_.wvu.Rows" hidden="1">#REF!</definedName>
    <definedName name="Z_3DBF11C1_AF68_11D6_A998_000629AADC70_.wvu.FilterData" localSheetId="6" hidden="1">'[441]Dev.SAC '!$W$3:$Y$132</definedName>
    <definedName name="Z_3DBF11C1_AF68_11D6_A998_000629AADC70_.wvu.FilterData" hidden="1">#REF!</definedName>
    <definedName name="Z_44931E07_568C_11D5_BDEA_0004AC32B916_.wvu.Cols" localSheetId="6" hidden="1">'[440]Farol de Metas'!#REF!</definedName>
    <definedName name="Z_44931E07_568C_11D5_BDEA_0004AC32B916_.wvu.Cols" hidden="1">#REF!</definedName>
    <definedName name="Z_6524309C_8017_11D5_9BB2_000629925FC9_.wvu.Cols" hidden="1">#REF!,#REF!</definedName>
    <definedName name="Z_6A03F929_76F7_11D1_A58D_00805F1A2049_.wvu.Cols" hidden="1">#REF!,#REF!</definedName>
    <definedName name="Z_6A03F929_76F7_11D1_A58D_00805F1A2049_.wvu.PrintTitles" hidden="1">#REF!</definedName>
    <definedName name="Z_6B3309F2_4081_11D5_A77A_0010C602F2D8_.wvu.PrintArea" hidden="1">#REF!</definedName>
    <definedName name="Z_7A1324F3_6DA0_11D4_9AEB_000629925FC9_.wvu.Cols" hidden="1">#REF!</definedName>
    <definedName name="Z_89B24FFA_B8EE_11D6_9DF9_0004AC9599ED_.wvu.PrintArea" hidden="1">#REF!</definedName>
    <definedName name="Z_ACCOUNT">#REF!</definedName>
    <definedName name="Z_AF7625A3_E279_490C_86E2_6D0723D57A1E_.wvu.FilterData" localSheetId="6" hidden="1">'[441]Dev.SAC '!$W$3:$Y$132</definedName>
    <definedName name="Z_AF7625A3_E279_490C_86E2_6D0723D57A1E_.wvu.FilterData" hidden="1">#REF!</definedName>
    <definedName name="Z_BDB4B167_E3AA_11D7_8D7A_00B0D08F20DC_.wvu.PrintArea" hidden="1">#REF!</definedName>
    <definedName name="Z_C8DFC113_80CC_11D5_A7CE_0010C602F2D8_.wvu.Cols" hidden="1">#REF!,#REF!</definedName>
    <definedName name="Z_CODES_ENTITY">#REF!</definedName>
    <definedName name="Z_DATA">#REF!</definedName>
    <definedName name="Z_E24C1EE5_98CF_11D6_A72B_08005AA614B9_.wvu.PrintArea" hidden="1">#REF!</definedName>
    <definedName name="Z_EF7ECF05_99AF_11D6_8A55_0004AC55CD8B_.wvu.PrintArea" hidden="1">#REF!</definedName>
    <definedName name="Z_ENTITY">#REF!</definedName>
    <definedName name="Z_EXTRACT">#REF!</definedName>
    <definedName name="Z_ICP">#REF!</definedName>
    <definedName name="Z_SCENARIO">#REF!</definedName>
    <definedName name="Z0_GD_DO_GROSS">#REF!</definedName>
    <definedName name="Z01_VENDING">#REF!</definedName>
    <definedName name="za" localSheetId="6" hidden="1">{"det (May)",#N/A,FALSE,"June";"sum (MAY YTD)",#N/A,FALSE,"June YTD"}</definedName>
    <definedName name="za" localSheetId="5" hidden="1">{"det (May)",#N/A,FALSE,"June";"sum (MAY YTD)",#N/A,FALSE,"June YTD"}</definedName>
    <definedName name="za" localSheetId="2" hidden="1">{"det (May)",#N/A,FALSE,"June";"sum (MAY YTD)",#N/A,FALSE,"June YTD"}</definedName>
    <definedName name="za" hidden="1">{"det (May)",#N/A,FALSE,"June";"sum (MAY YTD)",#N/A,FALSE,"June YTD"}</definedName>
    <definedName name="ZAV">#REF!</definedName>
    <definedName name="ZAVA">#REF!</definedName>
    <definedName name="zaz" localSheetId="6" hidden="1">{"det (May)",#N/A,FALSE,"June";"sum (MAY YTD)",#N/A,FALSE,"June YTD"}</definedName>
    <definedName name="zaz" localSheetId="5" hidden="1">{"det (May)",#N/A,FALSE,"June";"sum (MAY YTD)",#N/A,FALSE,"June YTD"}</definedName>
    <definedName name="zaz" localSheetId="2" hidden="1">{"det (May)",#N/A,FALSE,"June";"sum (MAY YTD)",#N/A,FALSE,"June YTD"}</definedName>
    <definedName name="zaz" hidden="1">{"det (May)",#N/A,FALSE,"June";"sum (MAY YTD)",#N/A,FALSE,"June YTD"}</definedName>
    <definedName name="zaza" localSheetId="6" hidden="1">{"det (May)",#N/A,FALSE,"June";"sum (MAY YTD)",#N/A,FALSE,"June YTD"}</definedName>
    <definedName name="zaza" localSheetId="5" hidden="1">{"det (May)",#N/A,FALSE,"June";"sum (MAY YTD)",#N/A,FALSE,"June YTD"}</definedName>
    <definedName name="zaza" localSheetId="2" hidden="1">{"det (May)",#N/A,FALSE,"June";"sum (MAY YTD)",#N/A,FALSE,"June YTD"}</definedName>
    <definedName name="zaza" hidden="1">{"det (May)",#N/A,FALSE,"June";"sum (MAY YTD)",#N/A,FALSE,"June YTD"}</definedName>
    <definedName name="zazaz">#REF!</definedName>
    <definedName name="zazaza" localSheetId="6" hidden="1">{"det (May)",#N/A,FALSE,"June";"sum (MAY YTD)",#N/A,FALSE,"June YTD"}</definedName>
    <definedName name="zazaza" localSheetId="5" hidden="1">{"det (May)",#N/A,FALSE,"June";"sum (MAY YTD)",#N/A,FALSE,"June YTD"}</definedName>
    <definedName name="zazaza" localSheetId="2" hidden="1">{"det (May)",#N/A,FALSE,"June";"sum (MAY YTD)",#N/A,FALSE,"June YTD"}</definedName>
    <definedName name="zazaza" hidden="1">{"det (May)",#N/A,FALSE,"June";"sum (MAY YTD)",#N/A,FALSE,"June YTD"}</definedName>
    <definedName name="zazazaz" localSheetId="6" hidden="1">{"det (May)",#N/A,FALSE,"June";"sum (MAY YTD)",#N/A,FALSE,"June YTD"}</definedName>
    <definedName name="zazazaz" localSheetId="5" hidden="1">{"det (May)",#N/A,FALSE,"June";"sum (MAY YTD)",#N/A,FALSE,"June YTD"}</definedName>
    <definedName name="zazazaz" localSheetId="2" hidden="1">{"det (May)",#N/A,FALSE,"June";"sum (MAY YTD)",#N/A,FALSE,"June YTD"}</definedName>
    <definedName name="zazazaz" hidden="1">{"det (May)",#N/A,FALSE,"June";"sum (MAY YTD)",#N/A,FALSE,"June YTD"}</definedName>
    <definedName name="zazazaza" localSheetId="6" hidden="1">{"det (May)",#N/A,FALSE,"June";"sum (MAY YTD)",#N/A,FALSE,"June YTD"}</definedName>
    <definedName name="zazazaza" localSheetId="5" hidden="1">{"det (May)",#N/A,FALSE,"June";"sum (MAY YTD)",#N/A,FALSE,"June YTD"}</definedName>
    <definedName name="zazazaza" localSheetId="2" hidden="1">{"det (May)",#N/A,FALSE,"June";"sum (MAY YTD)",#N/A,FALSE,"June YTD"}</definedName>
    <definedName name="zazazaza" hidden="1">{"det (May)",#N/A,FALSE,"June";"sum (MAY YTD)",#N/A,FALSE,"June YTD"}</definedName>
    <definedName name="zazazazaazz" localSheetId="6" hidden="1">{"det (May)",#N/A,FALSE,"June";"sum (MAY YTD)",#N/A,FALSE,"June YTD"}</definedName>
    <definedName name="zazazazaazz" localSheetId="5" hidden="1">{"det (May)",#N/A,FALSE,"June";"sum (MAY YTD)",#N/A,FALSE,"June YTD"}</definedName>
    <definedName name="zazazazaazz" localSheetId="2" hidden="1">{"det (May)",#N/A,FALSE,"June";"sum (MAY YTD)",#N/A,FALSE,"June YTD"}</definedName>
    <definedName name="zazazazaazz" hidden="1">{"det (May)",#N/A,FALSE,"June";"sum (MAY YTD)",#N/A,FALSE,"June YTD"}</definedName>
    <definedName name="zazazazaza" localSheetId="6" hidden="1">{"det (May)",#N/A,FALSE,"June";"sum (MAY YTD)",#N/A,FALSE,"June YTD"}</definedName>
    <definedName name="zazazazaza" localSheetId="5" hidden="1">{"det (May)",#N/A,FALSE,"June";"sum (MAY YTD)",#N/A,FALSE,"June YTD"}</definedName>
    <definedName name="zazazazaza" localSheetId="2" hidden="1">{"det (May)",#N/A,FALSE,"June";"sum (MAY YTD)",#N/A,FALSE,"June YTD"}</definedName>
    <definedName name="zazazazaza" hidden="1">{"det (May)",#N/A,FALSE,"June";"sum (MAY YTD)",#N/A,FALSE,"June YTD"}</definedName>
    <definedName name="zcczxz" localSheetId="6" hidden="1">{"bs",#N/A,FALSE,"Consolidado";"cf",#N/A,FALSE,"Consolidado";"pl_hl",#N/A,FALSE,"Consolidado";"pl_us",#N/A,FALSE,"Consolidado";"Prem1",#N/A,FALSE,"Consolidado"}</definedName>
    <definedName name="zcczxz" localSheetId="5" hidden="1">{"bs",#N/A,FALSE,"Consolidado";"cf",#N/A,FALSE,"Consolidado";"pl_hl",#N/A,FALSE,"Consolidado";"pl_us",#N/A,FALSE,"Consolidado";"Prem1",#N/A,FALSE,"Consolidado"}</definedName>
    <definedName name="zcczxz" localSheetId="2" hidden="1">{"bs",#N/A,FALSE,"Consolidado";"cf",#N/A,FALSE,"Consolidado";"pl_hl",#N/A,FALSE,"Consolidado";"pl_us",#N/A,FALSE,"Consolidado";"Prem1",#N/A,FALSE,"Consolidado"}</definedName>
    <definedName name="zcczxz" hidden="1">{"bs",#N/A,FALSE,"Consolidado";"cf",#N/A,FALSE,"Consolidado";"pl_hl",#N/A,FALSE,"Consolidado";"pl_us",#N/A,FALSE,"Consolidado";"Prem1",#N/A,FALSE,"Consolidado"}</definedName>
    <definedName name="zedfezqff">#REF!</definedName>
    <definedName name="Zeiten" localSheetId="6">[79]Zeiten!$A$5:$D$18</definedName>
    <definedName name="Zeiten">#REF!</definedName>
    <definedName name="zeljka" localSheetId="6" hidden="1">{"det (May)",#N/A,FALSE,"June";"sum (MAY YTD)",#N/A,FALSE,"June YTD"}</definedName>
    <definedName name="zeljka" localSheetId="5" hidden="1">{"det (May)",#N/A,FALSE,"June";"sum (MAY YTD)",#N/A,FALSE,"June YTD"}</definedName>
    <definedName name="zeljka" localSheetId="2" hidden="1">{"det (May)",#N/A,FALSE,"June";"sum (MAY YTD)",#N/A,FALSE,"June YTD"}</definedName>
    <definedName name="zeljka" hidden="1">{"det (May)",#N/A,FALSE,"June";"sum (MAY YTD)",#N/A,FALSE,"June YTD"}</definedName>
    <definedName name="zeljka1" localSheetId="6" hidden="1">{"det (May)",#N/A,FALSE,"June";"sum (MAY YTD)",#N/A,FALSE,"June YTD"}</definedName>
    <definedName name="zeljka1" localSheetId="5" hidden="1">{"det (May)",#N/A,FALSE,"June";"sum (MAY YTD)",#N/A,FALSE,"June YTD"}</definedName>
    <definedName name="zeljka1" localSheetId="2" hidden="1">{"det (May)",#N/A,FALSE,"June";"sum (MAY YTD)",#N/A,FALSE,"June YTD"}</definedName>
    <definedName name="zeljka1" hidden="1">{"det (May)",#N/A,FALSE,"June";"sum (MAY YTD)",#N/A,FALSE,"June YTD"}</definedName>
    <definedName name="zeljka2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6" hidden="1">{"det (May)",#N/A,FALSE,"June";"sum (MAY YTD)",#N/A,FALSE,"June YTD"}</definedName>
    <definedName name="zeljka3" localSheetId="5" hidden="1">{"det (May)",#N/A,FALSE,"June";"sum (MAY YTD)",#N/A,FALSE,"June YTD"}</definedName>
    <definedName name="zeljka3" localSheetId="2" hidden="1">{"det (May)",#N/A,FALSE,"June";"sum (MAY YTD)",#N/A,FALSE,"June YTD"}</definedName>
    <definedName name="zeljka3" hidden="1">{"det (May)",#N/A,FALSE,"June";"sum (MAY YTD)",#N/A,FALSE,"June YTD"}</definedName>
    <definedName name="zerada" localSheetId="6">[18]Extrai!$G$9</definedName>
    <definedName name="zerada">#REF!</definedName>
    <definedName name="ZERO">#REF!</definedName>
    <definedName name="ZeroOneCheck">#REF!</definedName>
    <definedName name="ZeroYr">#REF!</definedName>
    <definedName name="zetytrh" localSheetId="6" hidden="1">{"det (May)",#N/A,FALSE,"June";"sum (MAY YTD)",#N/A,FALSE,"June YTD"}</definedName>
    <definedName name="zetytrh" localSheetId="5" hidden="1">{"det (May)",#N/A,FALSE,"June";"sum (MAY YTD)",#N/A,FALSE,"June YTD"}</definedName>
    <definedName name="zetytrh" localSheetId="2" hidden="1">{"det (May)",#N/A,FALSE,"June";"sum (MAY YTD)",#N/A,FALSE,"June YTD"}</definedName>
    <definedName name="zetytrh" hidden="1">{"det (May)",#N/A,FALSE,"June";"sum (MAY YTD)",#N/A,FALSE,"June YTD"}</definedName>
    <definedName name="zfazfzr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fazfzr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fazfzr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fazfzr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fg" localSheetId="4">PPt</definedName>
    <definedName name="zfg" localSheetId="6">PPt</definedName>
    <definedName name="zfg" localSheetId="8">PPt</definedName>
    <definedName name="zfg" localSheetId="5">PPt</definedName>
    <definedName name="zfg" localSheetId="3">PPt</definedName>
    <definedName name="zfg" localSheetId="2">PPt</definedName>
    <definedName name="zfg">PPt</definedName>
    <definedName name="Zona_de_Posicionamiento">#REF!</definedName>
    <definedName name="Zone" localSheetId="6">[136]Validation!$B$22:$B$27</definedName>
    <definedName name="Zone">#REF!</definedName>
    <definedName name="ZoneRetailer" localSheetId="6">'[442]Controls data'!$F$4:$F$8</definedName>
    <definedName name="ZoneRetailer">#REF!</definedName>
    <definedName name="Zones">#REF!</definedName>
    <definedName name="ZoneSubRetailer" localSheetId="6">'[442]Controls data'!$H$4:$H$11</definedName>
    <definedName name="ZoneSubRetailer">#REF!</definedName>
    <definedName name="zrhdf" localSheetId="6" hidden="1">{#N/A,#N/A,FALSE,"Aging Summary";#N/A,#N/A,FALSE,"Ratio Analysis";#N/A,#N/A,FALSE,"Test 120 Day Accts";#N/A,#N/A,FALSE,"Tickmarks"}</definedName>
    <definedName name="zrhdf" localSheetId="5" hidden="1">{#N/A,#N/A,FALSE,"Aging Summary";#N/A,#N/A,FALSE,"Ratio Analysis";#N/A,#N/A,FALSE,"Test 120 Day Accts";#N/A,#N/A,FALSE,"Tickmarks"}</definedName>
    <definedName name="zrhdf" localSheetId="2" hidden="1">{#N/A,#N/A,FALSE,"Aging Summary";#N/A,#N/A,FALSE,"Ratio Analysis";#N/A,#N/A,FALSE,"Test 120 Day Accts";#N/A,#N/A,FALSE,"Tickmarks"}</definedName>
    <definedName name="zrhdf" hidden="1">{#N/A,#N/A,FALSE,"Aging Summary";#N/A,#N/A,FALSE,"Ratio Analysis";#N/A,#N/A,FALSE,"Test 120 Day Accts";#N/A,#N/A,FALSE,"Tickmarks"}</definedName>
    <definedName name="zszsdfffvgfv" localSheetId="6" hidden="1">{"det (May)",#N/A,FALSE,"June";"sum (MAY YTD)",#N/A,FALSE,"June YTD"}</definedName>
    <definedName name="zszsdfffvgfv" localSheetId="5" hidden="1">{"det (May)",#N/A,FALSE,"June";"sum (MAY YTD)",#N/A,FALSE,"June YTD"}</definedName>
    <definedName name="zszsdfffvgfv" localSheetId="2" hidden="1">{"det (May)",#N/A,FALSE,"June";"sum (MAY YTD)",#N/A,FALSE,"June YTD"}</definedName>
    <definedName name="zszsdfffvgfv" hidden="1">{"det (May)",#N/A,FALSE,"June";"sum (MAY YTD)",#N/A,FALSE,"June YTD"}</definedName>
    <definedName name="zthgf" localSheetId="6">IF([281]Efeito!BefAft=1,"","[1] The Pre-Tax Cost of Capital = After-Tax Cost of Capital/(1-Tax Rate)")</definedName>
    <definedName name="zthgf">IF(#REF!=1,"","[1] The Pre-Tax Cost of Capital = After-Tax Cost of Capital/(1-Tax Rate)")</definedName>
    <definedName name="ZXZZ" localSheetId="6">'[52]600ML'!#REF!</definedName>
    <definedName name="ZXZZ">#REF!</definedName>
    <definedName name="zytts" localSheetId="6" hidden="1">{"det (May)",#N/A,FALSE,"June";"sum (MAY YTD)",#N/A,FALSE,"June YTD"}</definedName>
    <definedName name="zytts" localSheetId="5" hidden="1">{"det (May)",#N/A,FALSE,"June";"sum (MAY YTD)",#N/A,FALSE,"June YTD"}</definedName>
    <definedName name="zytts" localSheetId="2" hidden="1">{"det (May)",#N/A,FALSE,"June";"sum (MAY YTD)",#N/A,FALSE,"June YTD"}</definedName>
    <definedName name="zytts" hidden="1">{"det (May)",#N/A,FALSE,"June";"sum (MAY YTD)",#N/A,FALSE,"June YTD"}</definedName>
    <definedName name="zzssdd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zssddf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zssddf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zssdd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ZZ" localSheetId="6">'[52]600ML'!#REF!</definedName>
    <definedName name="ZZZ">#REF!</definedName>
    <definedName name="zzzzzzzzz" localSheetId="6" hidden="1">{"det (May)",#N/A,FALSE,"June";"sum (MAY YTD)",#N/A,FALSE,"June YTD"}</definedName>
    <definedName name="zzzzzzzzz" localSheetId="5" hidden="1">{"det (May)",#N/A,FALSE,"June";"sum (MAY YTD)",#N/A,FALSE,"June YTD"}</definedName>
    <definedName name="zzzzzzzzz" localSheetId="2" hidden="1">{"det (May)",#N/A,FALSE,"June";"sum (MAY YTD)",#N/A,FALSE,"June YTD"}</definedName>
    <definedName name="zzzzzzzzz" hidden="1">{"det (May)",#N/A,FALSE,"June";"sum (MAY YTD)",#N/A,FALSE,"June YTD"}</definedName>
    <definedName name="А54">#REF!</definedName>
    <definedName name="ааа" localSheetId="6" hidden="1">{"det (May)",#N/A,FALSE,"June";"sum (MAY YTD)",#N/A,FALSE,"June YTD"}</definedName>
    <definedName name="ааа" localSheetId="5" hidden="1">{"det (May)",#N/A,FALSE,"June";"sum (MAY YTD)",#N/A,FALSE,"June YTD"}</definedName>
    <definedName name="ааа" localSheetId="2" hidden="1">{"det (May)",#N/A,FALSE,"June";"sum (MAY YTD)",#N/A,FALSE,"June YTD"}</definedName>
    <definedName name="ааа" hidden="1">{"det (May)",#N/A,FALSE,"June";"sum (MAY YTD)",#N/A,FALSE,"June YTD"}</definedName>
    <definedName name="бо" localSheetId="6">{0.1;0;0.382758620689655;0;0;0;0.258620689655172;0;0.258620689655172}</definedName>
    <definedName name="бо" localSheetId="5">{0.1;0;0.382758620689655;0;0;0;0.258620689655172;0;0.258620689655172}</definedName>
    <definedName name="бо" localSheetId="2">{0.1;0;0.382758620689655;0;0;0;0.258620689655172;0;0.258620689655172}</definedName>
    <definedName name="бо">{0.1;0;0.382758620689655;0;0;0;0.258620689655172;0;0.258620689655172}</definedName>
    <definedName name="ввв" localSheetId="6" hidden="1">{"det (May)",#N/A,FALSE,"June";"sum (MAY YTD)",#N/A,FALSE,"June YTD"}</definedName>
    <definedName name="ввв" localSheetId="5" hidden="1">{"det (May)",#N/A,FALSE,"June";"sum (MAY YTD)",#N/A,FALSE,"June YTD"}</definedName>
    <definedName name="ввв" localSheetId="2" hidden="1">{"det (May)",#N/A,FALSE,"June";"sum (MAY YTD)",#N/A,FALSE,"June YTD"}</definedName>
    <definedName name="ввв" hidden="1">{"det (May)",#N/A,FALSE,"June";"sum (MAY YTD)",#N/A,FALSE,"June YTD"}</definedName>
    <definedName name="инф" localSheetId="6">[443]Sheet3!$A$1:$H$60</definedName>
    <definedName name="инф">#REF!</definedName>
    <definedName name="курс">#REF!</definedName>
    <definedName name="ㄱㄱㄱㄱ" localSheetId="6" hidden="1">{#N/A,#N/A,FALSE,"지침";#N/A,#N/A,FALSE,"환경분석";#N/A,#N/A,FALSE,"Sheet16"}</definedName>
    <definedName name="ㄱㄱㄱㄱ" localSheetId="5" hidden="1">{#N/A,#N/A,FALSE,"지침";#N/A,#N/A,FALSE,"환경분석";#N/A,#N/A,FALSE,"Sheet16"}</definedName>
    <definedName name="ㄱㄱㄱㄱ" localSheetId="2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가나" localSheetId="6" hidden="1">{#N/A,#N/A,FALSE,"지침";#N/A,#N/A,FALSE,"환경분석";#N/A,#N/A,FALSE,"Sheet16"}</definedName>
    <definedName name="가나" localSheetId="5" hidden="1">{#N/A,#N/A,FALSE,"지침";#N/A,#N/A,FALSE,"환경분석";#N/A,#N/A,FALSE,"Sheet16"}</definedName>
    <definedName name="가나" localSheetId="2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localSheetId="6" hidden="1">{#N/A,#N/A,FALSE,"지침";#N/A,#N/A,FALSE,"환경분석";#N/A,#N/A,FALSE,"Sheet16"}</definedName>
    <definedName name="경제성" localSheetId="5" hidden="1">{#N/A,#N/A,FALSE,"지침";#N/A,#N/A,FALSE,"환경분석";#N/A,#N/A,FALSE,"Sheet16"}</definedName>
    <definedName name="경제성" localSheetId="2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localSheetId="6" hidden="1">{#N/A,#N/A,FALSE,"지침";#N/A,#N/A,FALSE,"환경분석";#N/A,#N/A,FALSE,"Sheet16"}</definedName>
    <definedName name="고" localSheetId="5" hidden="1">{#N/A,#N/A,FALSE,"지침";#N/A,#N/A,FALSE,"환경분석";#N/A,#N/A,FALSE,"Sheet16"}</definedName>
    <definedName name="고" localSheetId="2" hidden="1">{#N/A,#N/A,FALSE,"지침";#N/A,#N/A,FALSE,"환경분석";#N/A,#N/A,FALSE,"Sheet16"}</definedName>
    <definedName name="고" hidden="1">{#N/A,#N/A,FALSE,"지침";#N/A,#N/A,FALSE,"환경분석";#N/A,#N/A,FALSE,"Sheet16"}</definedName>
    <definedName name="광" localSheetId="6" hidden="1">{#N/A,#N/A,FALSE,"지침";#N/A,#N/A,FALSE,"환경분석";#N/A,#N/A,FALSE,"Sheet16"}</definedName>
    <definedName name="광" localSheetId="5" hidden="1">{#N/A,#N/A,FALSE,"지침";#N/A,#N/A,FALSE,"환경분석";#N/A,#N/A,FALSE,"Sheet16"}</definedName>
    <definedName name="광" localSheetId="2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localSheetId="6" hidden="1">{#N/A,#N/A,FALSE,"지침";#N/A,#N/A,FALSE,"환경분석";#N/A,#N/A,FALSE,"Sheet16"}</definedName>
    <definedName name="김재현" localSheetId="5" hidden="1">{#N/A,#N/A,FALSE,"지침";#N/A,#N/A,FALSE,"환경분석";#N/A,#N/A,FALSE,"Sheet16"}</definedName>
    <definedName name="김재현" localSheetId="2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localSheetId="6" hidden="1">{#N/A,#N/A,FALSE,"지침";#N/A,#N/A,FALSE,"환경분석";#N/A,#N/A,FALSE,"Sheet16"}</definedName>
    <definedName name="ㄴㅇㄹ호" localSheetId="5" hidden="1">{#N/A,#N/A,FALSE,"지침";#N/A,#N/A,FALSE,"환경분석";#N/A,#N/A,FALSE,"Sheet16"}</definedName>
    <definedName name="ㄴㅇㄹ호" localSheetId="2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hidden="1">#REF!</definedName>
    <definedName name="ㅀ효ㅇㄱ쇼셔ㅓ쇼ㅓ" localSheetId="6" hidden="1">{#N/A,#N/A,FALSE,"지침";#N/A,#N/A,FALSE,"환경분석";#N/A,#N/A,FALSE,"Sheet16"}</definedName>
    <definedName name="ㅀ효ㅇㄱ쇼셔ㅓ쇼ㅓ" localSheetId="5" hidden="1">{#N/A,#N/A,FALSE,"지침";#N/A,#N/A,FALSE,"환경분석";#N/A,#N/A,FALSE,"Sheet16"}</definedName>
    <definedName name="ㅀ효ㅇㄱ쇼셔ㅓ쇼ㅓ" localSheetId="2" hidden="1">{#N/A,#N/A,FALSE,"지침";#N/A,#N/A,FALSE,"환경분석";#N/A,#N/A,FALSE,"Sheet16"}</definedName>
    <definedName name="ㅀ효ㅇㄱ쇼셔ㅓ쇼ㅓ" hidden="1">{#N/A,#N/A,FALSE,"지침";#N/A,#N/A,FALSE,"환경분석";#N/A,#N/A,FALSE,"Sheet16"}</definedName>
    <definedName name="ㅁ" localSheetId="6" hidden="1">{#N/A,#N/A,FALSE,"지침";#N/A,#N/A,FALSE,"환경분석";#N/A,#N/A,FALSE,"Sheet16"}</definedName>
    <definedName name="ㅁ" localSheetId="5" hidden="1">{#N/A,#N/A,FALSE,"지침";#N/A,#N/A,FALSE,"환경분석";#N/A,#N/A,FALSE,"Sheet16"}</definedName>
    <definedName name="ㅁ" localSheetId="2" hidden="1">{#N/A,#N/A,FALSE,"지침";#N/A,#N/A,FALSE,"환경분석";#N/A,#N/A,FALSE,"Sheet16"}</definedName>
    <definedName name="ㅁ" hidden="1">{#N/A,#N/A,FALSE,"지침";#N/A,#N/A,FALSE,"환경분석";#N/A,#N/A,FALSE,"Sheet16"}</definedName>
    <definedName name="ㅁㅁ" localSheetId="6" hidden="1">{"det (May)",#N/A,FALSE,"June";"sum (MAY YTD)",#N/A,FALSE,"June YTD"}</definedName>
    <definedName name="ㅁㅁ" localSheetId="5" hidden="1">{"det (May)",#N/A,FALSE,"June";"sum (MAY YTD)",#N/A,FALSE,"June YTD"}</definedName>
    <definedName name="ㅁㅁ" localSheetId="2" hidden="1">{"det (May)",#N/A,FALSE,"June";"sum (MAY YTD)",#N/A,FALSE,"June YTD"}</definedName>
    <definedName name="ㅁㅁ" hidden="1">{"det (May)",#N/A,FALSE,"June";"sum (MAY YTD)",#N/A,FALSE,"June YTD"}</definedName>
    <definedName name="ㅁㅁㅁ" localSheetId="6" hidden="1">{#N/A,#N/A,FALSE,"지침";#N/A,#N/A,FALSE,"환경분석";#N/A,#N/A,FALSE,"Sheet16"}</definedName>
    <definedName name="ㅁㅁㅁ" localSheetId="5" hidden="1">{#N/A,#N/A,FALSE,"지침";#N/A,#N/A,FALSE,"환경분석";#N/A,#N/A,FALSE,"Sheet16"}</definedName>
    <definedName name="ㅁㅁㅁ" localSheetId="2" hidden="1">{#N/A,#N/A,FALSE,"지침";#N/A,#N/A,FALSE,"환경분석";#N/A,#N/A,FALSE,"Sheet16"}</definedName>
    <definedName name="ㅁㅁㅁ" hidden="1">{#N/A,#N/A,FALSE,"지침";#N/A,#N/A,FALSE,"환경분석";#N/A,#N/A,FALSE,"Sheet16"}</definedName>
    <definedName name="비상l" localSheetId="6" hidden="1">{#N/A,#N/A,FALSE,"지침";#N/A,#N/A,FALSE,"환경분석";#N/A,#N/A,FALSE,"Sheet16"}</definedName>
    <definedName name="비상l" localSheetId="5" hidden="1">{#N/A,#N/A,FALSE,"지침";#N/A,#N/A,FALSE,"환경분석";#N/A,#N/A,FALSE,"Sheet16"}</definedName>
    <definedName name="비상l" localSheetId="2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localSheetId="6" hidden="1">{#N/A,#N/A,FALSE,"지침";#N/A,#N/A,FALSE,"환경분석";#N/A,#N/A,FALSE,"Sheet16"}</definedName>
    <definedName name="사" localSheetId="5" hidden="1">{#N/A,#N/A,FALSE,"지침";#N/A,#N/A,FALSE,"환경분석";#N/A,#N/A,FALSE,"Sheet16"}</definedName>
    <definedName name="사" localSheetId="2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localSheetId="5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hidden="1">{#N/A,#N/A,FALSE,"지침";#N/A,#N/A,FALSE,"환경분석";#N/A,#N/A,FALSE,"Sheet16"}</definedName>
    <definedName name="생2" localSheetId="6" hidden="1">{#N/A,#N/A,FALSE,"지침";#N/A,#N/A,FALSE,"환경분석";#N/A,#N/A,FALSE,"Sheet16"}</definedName>
    <definedName name="생2" localSheetId="5" hidden="1">{#N/A,#N/A,FALSE,"지침";#N/A,#N/A,FALSE,"환경분석";#N/A,#N/A,FALSE,"Sheet16"}</definedName>
    <definedName name="생2" localSheetId="2" hidden="1">{#N/A,#N/A,FALSE,"지침";#N/A,#N/A,FALSE,"환경분석";#N/A,#N/A,FALSE,"Sheet16"}</definedName>
    <definedName name="생2" hidden="1">{#N/A,#N/A,FALSE,"지침";#N/A,#N/A,FALSE,"환경분석";#N/A,#N/A,FALSE,"Sheet16"}</definedName>
    <definedName name="ㅇ" localSheetId="6" hidden="1">{#N/A,#N/A,FALSE,"지침";#N/A,#N/A,FALSE,"환경분석";#N/A,#N/A,FALSE,"Sheet16"}</definedName>
    <definedName name="ㅇ" localSheetId="5" hidden="1">{#N/A,#N/A,FALSE,"지침";#N/A,#N/A,FALSE,"환경분석";#N/A,#N/A,FALSE,"Sheet16"}</definedName>
    <definedName name="ㅇ" localSheetId="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localSheetId="6" hidden="1">{#N/A,#N/A,FALSE,"지침";#N/A,#N/A,FALSE,"환경분석";#N/A,#N/A,FALSE,"Sheet16"}</definedName>
    <definedName name="ㅇㅇㅇㅇㅇ" localSheetId="5" hidden="1">{#N/A,#N/A,FALSE,"지침";#N/A,#N/A,FALSE,"환경분석";#N/A,#N/A,FALSE,"Sheet16"}</definedName>
    <definedName name="ㅇㅇㅇㅇㅇ" localSheetId="2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localSheetId="6" hidden="1">{#N/A,#N/A,FALSE,"지침";#N/A,#N/A,FALSE,"환경분석";#N/A,#N/A,FALSE,"Sheet16"}</definedName>
    <definedName name="양식" localSheetId="5" hidden="1">{#N/A,#N/A,FALSE,"지침";#N/A,#N/A,FALSE,"환경분석";#N/A,#N/A,FALSE,"Sheet16"}</definedName>
    <definedName name="양식" localSheetId="2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localSheetId="6" hidden="1">{#N/A,#N/A,FALSE,"지침";#N/A,#N/A,FALSE,"환경분석";#N/A,#N/A,FALSE,"Sheet16"}</definedName>
    <definedName name="인쇄" localSheetId="5" hidden="1">{#N/A,#N/A,FALSE,"지침";#N/A,#N/A,FALSE,"환경분석";#N/A,#N/A,FALSE,"Sheet16"}</definedName>
    <definedName name="인쇄" localSheetId="2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localSheetId="6" hidden="1">{#N/A,#N/A,FALSE,"지침";#N/A,#N/A,FALSE,"환경분석";#N/A,#N/A,FALSE,"Sheet16"}</definedName>
    <definedName name="인쇄BU" localSheetId="5" hidden="1">{#N/A,#N/A,FALSE,"지침";#N/A,#N/A,FALSE,"환경분석";#N/A,#N/A,FALSE,"Sheet16"}</definedName>
    <definedName name="인쇄BU" localSheetId="2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localSheetId="6" hidden="1">{#N/A,#N/A,FALSE,"지침";#N/A,#N/A,FALSE,"환경분석";#N/A,#N/A,FALSE,"Sheet16"}</definedName>
    <definedName name="ㅈㅈㅈ" localSheetId="5" hidden="1">{#N/A,#N/A,FALSE,"지침";#N/A,#N/A,FALSE,"환경분석";#N/A,#N/A,FALSE,"Sheet16"}</definedName>
    <definedName name="ㅈㅈㅈ" localSheetId="2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localSheetId="6" hidden="1">{#N/A,#N/A,FALSE,"지침";#N/A,#N/A,FALSE,"환경분석";#N/A,#N/A,FALSE,"Sheet16"}</definedName>
    <definedName name="전략부품" localSheetId="5" hidden="1">{#N/A,#N/A,FALSE,"지침";#N/A,#N/A,FALSE,"환경분석";#N/A,#N/A,FALSE,"Sheet16"}</definedName>
    <definedName name="전략부품" localSheetId="2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localSheetId="6" hidden="1">{#N/A,#N/A,FALSE,"지침";#N/A,#N/A,FALSE,"환경분석";#N/A,#N/A,FALSE,"Sheet16"}</definedName>
    <definedName name="제품I067606" localSheetId="5" hidden="1">{#N/A,#N/A,FALSE,"지침";#N/A,#N/A,FALSE,"환경분석";#N/A,#N/A,FALSE,"Sheet16"}</definedName>
    <definedName name="제품I067606" localSheetId="2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localSheetId="6" hidden="1">{#N/A,#N/A,FALSE,"지침";#N/A,#N/A,FALSE,"환경분석";#N/A,#N/A,FALSE,"Sheet16"}</definedName>
    <definedName name="주" localSheetId="5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localSheetId="6" hidden="1">{#N/A,#N/A,FALSE,"지침";#N/A,#N/A,FALSE,"환경분석";#N/A,#N/A,FALSE,"Sheet16"}</definedName>
    <definedName name="청원공장1" localSheetId="5" hidden="1">{#N/A,#N/A,FALSE,"지침";#N/A,#N/A,FALSE,"환경분석";#N/A,#N/A,FALSE,"Sheet16"}</definedName>
    <definedName name="청원공장1" localSheetId="2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localSheetId="6" hidden="1">{#N/A,#N/A,FALSE,"지침";#N/A,#N/A,FALSE,"환경분석";#N/A,#N/A,FALSE,"Sheet16"}</definedName>
    <definedName name="ㅏㅓ" localSheetId="5" hidden="1">{#N/A,#N/A,FALSE,"지침";#N/A,#N/A,FALSE,"환경분석";#N/A,#N/A,FALSE,"Sheet16"}</definedName>
    <definedName name="ㅏㅓ" localSheetId="2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localSheetId="6" hidden="1">{#N/A,#N/A,FALSE,"지침";#N/A,#N/A,FALSE,"환경분석";#N/A,#N/A,FALSE,"Sheet16"}</definedName>
    <definedName name="ㅐㅐㅐ" localSheetId="5" hidden="1">{#N/A,#N/A,FALSE,"지침";#N/A,#N/A,FALSE,"환경분석";#N/A,#N/A,FALSE,"Sheet16"}</definedName>
    <definedName name="ㅐㅐㅐ" localSheetId="2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localSheetId="6" hidden="1">{#N/A,#N/A,FALSE,"지침";#N/A,#N/A,FALSE,"환경분석";#N/A,#N/A,FALSE,"Sheet16"}</definedName>
    <definedName name="ㅓㅗㅎ헛" localSheetId="5" hidden="1">{#N/A,#N/A,FALSE,"지침";#N/A,#N/A,FALSE,"환경분석";#N/A,#N/A,FALSE,"Sheet16"}</definedName>
    <definedName name="ㅓㅗㅎ헛" localSheetId="2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localSheetId="6" hidden="1">{#N/A,#N/A,FALSE,"지침";#N/A,#N/A,FALSE,"환경분석";#N/A,#N/A,FALSE,"Sheet16"}</definedName>
    <definedName name="ㅔ" localSheetId="5" hidden="1">{#N/A,#N/A,FALSE,"지침";#N/A,#N/A,FALSE,"환경분석";#N/A,#N/A,FALSE,"Sheet16"}</definedName>
    <definedName name="ㅔ" localSheetId="2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localSheetId="5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localSheetId="5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8"/>
  <pivotCaches>
    <pivotCache cacheId="1" r:id="rId45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8" i="62" l="1"/>
  <c r="N38" i="49"/>
  <c r="N14" i="49"/>
  <c r="O49" i="49" l="1"/>
  <c r="I42" i="49"/>
  <c r="J42" i="49"/>
  <c r="K42" i="49"/>
  <c r="L42" i="49"/>
  <c r="M42" i="49"/>
  <c r="N42" i="49"/>
  <c r="O42" i="49"/>
  <c r="O19" i="49"/>
  <c r="I19" i="49"/>
  <c r="J19" i="49"/>
  <c r="K19" i="49"/>
  <c r="L19" i="49"/>
  <c r="M19" i="49"/>
  <c r="N19" i="49"/>
  <c r="N17" i="49"/>
  <c r="N7" i="49"/>
  <c r="N34" i="49"/>
  <c r="M34" i="49"/>
  <c r="L34" i="49"/>
  <c r="K34" i="49"/>
  <c r="J34" i="49"/>
  <c r="I34" i="49"/>
  <c r="H34" i="49"/>
  <c r="G34" i="49"/>
  <c r="F34" i="49"/>
  <c r="N10" i="49"/>
  <c r="M10" i="49"/>
  <c r="L10" i="49"/>
  <c r="K10" i="49"/>
  <c r="J10" i="49"/>
  <c r="I10" i="49"/>
  <c r="H10" i="49"/>
  <c r="G10" i="49"/>
  <c r="F10" i="49"/>
  <c r="O10" i="49"/>
  <c r="O34" i="49"/>
  <c r="N41" i="49" l="1"/>
  <c r="N31" i="49" l="1"/>
  <c r="O40" i="49"/>
  <c r="O41" i="49" s="1"/>
  <c r="O5" i="49"/>
  <c r="O2" i="49"/>
  <c r="O3" i="49" s="1"/>
  <c r="O16" i="49" l="1"/>
  <c r="O17" i="49" s="1"/>
  <c r="O13" i="49"/>
  <c r="O29" i="49"/>
  <c r="O26" i="49" l="1"/>
  <c r="O37" i="49"/>
  <c r="P5" i="54" l="1"/>
  <c r="N5" i="54" s="1"/>
  <c r="O5" i="54" s="1"/>
  <c r="P6" i="54"/>
  <c r="N6" i="54" s="1"/>
  <c r="O6" i="54" s="1"/>
  <c r="P7" i="54"/>
  <c r="N7" i="54" s="1"/>
  <c r="O7" i="54" s="1"/>
  <c r="P8" i="54"/>
  <c r="N8" i="54" s="1"/>
  <c r="O8" i="54" s="1"/>
  <c r="P9" i="54"/>
  <c r="N9" i="54" s="1"/>
  <c r="O9" i="54" s="1"/>
  <c r="P10" i="54"/>
  <c r="N10" i="54" s="1"/>
  <c r="O10" i="54" s="1"/>
  <c r="P11" i="54"/>
  <c r="N11" i="54" s="1"/>
  <c r="O11" i="54" s="1"/>
  <c r="P12" i="54"/>
  <c r="N12" i="54" s="1"/>
  <c r="O12" i="54" s="1"/>
  <c r="P13" i="54"/>
  <c r="N13" i="54" s="1"/>
  <c r="O13" i="54" s="1"/>
  <c r="P14" i="54"/>
  <c r="N14" i="54" s="1"/>
  <c r="O14" i="54" s="1"/>
  <c r="P15" i="54"/>
  <c r="N15" i="54" s="1"/>
  <c r="O15" i="54" s="1"/>
  <c r="P16" i="54"/>
  <c r="N16" i="54" s="1"/>
  <c r="O16" i="54" s="1"/>
  <c r="P17" i="54"/>
  <c r="N17" i="54" s="1"/>
  <c r="O17" i="54" s="1"/>
  <c r="P18" i="54"/>
  <c r="N18" i="54" s="1"/>
  <c r="O18" i="54" s="1"/>
  <c r="P19" i="54"/>
  <c r="N19" i="54" s="1"/>
  <c r="O19" i="54" s="1"/>
  <c r="P20" i="54"/>
  <c r="N20" i="54" s="1"/>
  <c r="O20" i="54" s="1"/>
  <c r="P21" i="54"/>
  <c r="N21" i="54" s="1"/>
  <c r="O21" i="54" s="1"/>
  <c r="P22" i="54"/>
  <c r="N22" i="54" s="1"/>
  <c r="O22" i="54" s="1"/>
  <c r="P23" i="54"/>
  <c r="N23" i="54" s="1"/>
  <c r="O23" i="54" s="1"/>
  <c r="P24" i="54"/>
  <c r="N24" i="54" s="1"/>
  <c r="O24" i="54" s="1"/>
  <c r="P25" i="54"/>
  <c r="N25" i="54" s="1"/>
  <c r="O25" i="54" s="1"/>
  <c r="P26" i="54"/>
  <c r="N26" i="54" s="1"/>
  <c r="O26" i="54" s="1"/>
  <c r="P27" i="54"/>
  <c r="N27" i="54" s="1"/>
  <c r="O27" i="54" s="1"/>
  <c r="P28" i="54"/>
  <c r="N28" i="54" s="1"/>
  <c r="O28" i="54" s="1"/>
  <c r="P29" i="54"/>
  <c r="N29" i="54" s="1"/>
  <c r="O29" i="54" s="1"/>
  <c r="P30" i="54"/>
  <c r="N30" i="54" s="1"/>
  <c r="O30" i="54" s="1"/>
  <c r="P31" i="54"/>
  <c r="N31" i="54" s="1"/>
  <c r="O31" i="54" s="1"/>
  <c r="P32" i="54"/>
  <c r="N32" i="54" s="1"/>
  <c r="O32" i="54" s="1"/>
  <c r="P33" i="54"/>
  <c r="N33" i="54" s="1"/>
  <c r="O33" i="54" s="1"/>
  <c r="P34" i="54"/>
  <c r="N34" i="54" s="1"/>
  <c r="O34" i="54" s="1"/>
  <c r="P35" i="54"/>
  <c r="N35" i="54" s="1"/>
  <c r="O35" i="54" s="1"/>
  <c r="P36" i="54"/>
  <c r="N36" i="54" s="1"/>
  <c r="O36" i="54" s="1"/>
  <c r="P37" i="54"/>
  <c r="N37" i="54" s="1"/>
  <c r="O37" i="54" s="1"/>
  <c r="P38" i="54"/>
  <c r="N38" i="54" s="1"/>
  <c r="O38" i="54" s="1"/>
  <c r="P39" i="54"/>
  <c r="N39" i="54" s="1"/>
  <c r="O39" i="54" s="1"/>
  <c r="P40" i="54"/>
  <c r="N40" i="54" s="1"/>
  <c r="O40" i="54" s="1"/>
  <c r="P41" i="54"/>
  <c r="N41" i="54" s="1"/>
  <c r="O41" i="54" s="1"/>
  <c r="P42" i="54"/>
  <c r="N42" i="54" s="1"/>
  <c r="O42" i="54" s="1"/>
  <c r="P43" i="54"/>
  <c r="N43" i="54" s="1"/>
  <c r="O43" i="54" s="1"/>
  <c r="P44" i="54"/>
  <c r="N44" i="54" s="1"/>
  <c r="O44" i="54" s="1"/>
  <c r="P45" i="54"/>
  <c r="N45" i="54" s="1"/>
  <c r="O45" i="54" s="1"/>
  <c r="P46" i="54"/>
  <c r="N46" i="54" s="1"/>
  <c r="O46" i="54" s="1"/>
  <c r="P47" i="54"/>
  <c r="N47" i="54" s="1"/>
  <c r="O47" i="54" s="1"/>
  <c r="P48" i="54"/>
  <c r="N48" i="54" s="1"/>
  <c r="O48" i="54" s="1"/>
  <c r="P49" i="54"/>
  <c r="N49" i="54" s="1"/>
  <c r="O49" i="54" s="1"/>
  <c r="P50" i="54"/>
  <c r="N50" i="54" s="1"/>
  <c r="O50" i="54" s="1"/>
  <c r="P51" i="54"/>
  <c r="N51" i="54" s="1"/>
  <c r="O51" i="54" s="1"/>
  <c r="P52" i="54"/>
  <c r="N52" i="54" s="1"/>
  <c r="O52" i="54" s="1"/>
  <c r="P53" i="54"/>
  <c r="N53" i="54" s="1"/>
  <c r="O53" i="54" s="1"/>
  <c r="P54" i="54"/>
  <c r="N54" i="54" s="1"/>
  <c r="O54" i="54" s="1"/>
  <c r="P55" i="54"/>
  <c r="N55" i="54" s="1"/>
  <c r="O55" i="54" s="1"/>
  <c r="P56" i="54"/>
  <c r="N56" i="54" s="1"/>
  <c r="O56" i="54" s="1"/>
  <c r="P57" i="54"/>
  <c r="N57" i="54" s="1"/>
  <c r="O57" i="54" s="1"/>
  <c r="P58" i="54"/>
  <c r="N58" i="54" s="1"/>
  <c r="O58" i="54" s="1"/>
  <c r="P59" i="54"/>
  <c r="N59" i="54" s="1"/>
  <c r="O59" i="54" s="1"/>
  <c r="P60" i="54"/>
  <c r="N60" i="54" s="1"/>
  <c r="O60" i="54" s="1"/>
  <c r="P61" i="54"/>
  <c r="N61" i="54" s="1"/>
  <c r="O61" i="54" s="1"/>
  <c r="P62" i="54"/>
  <c r="N62" i="54" s="1"/>
  <c r="O62" i="54" s="1"/>
  <c r="P63" i="54"/>
  <c r="N63" i="54" s="1"/>
  <c r="O63" i="54" s="1"/>
  <c r="P64" i="54"/>
  <c r="N64" i="54" s="1"/>
  <c r="O64" i="54" s="1"/>
  <c r="P65" i="54"/>
  <c r="N65" i="54" s="1"/>
  <c r="O65" i="54" s="1"/>
  <c r="P66" i="54"/>
  <c r="N66" i="54" s="1"/>
  <c r="O66" i="54" s="1"/>
  <c r="P67" i="54"/>
  <c r="N67" i="54" s="1"/>
  <c r="O67" i="54" s="1"/>
  <c r="P68" i="54"/>
  <c r="N68" i="54" s="1"/>
  <c r="O68" i="54" s="1"/>
  <c r="P69" i="54"/>
  <c r="N69" i="54" s="1"/>
  <c r="O69" i="54" s="1"/>
  <c r="P70" i="54"/>
  <c r="N70" i="54" s="1"/>
  <c r="O70" i="54" s="1"/>
  <c r="P71" i="54"/>
  <c r="N71" i="54" s="1"/>
  <c r="O71" i="54" s="1"/>
  <c r="P72" i="54"/>
  <c r="N72" i="54" s="1"/>
  <c r="O72" i="54" s="1"/>
  <c r="P73" i="54"/>
  <c r="N73" i="54" s="1"/>
  <c r="O73" i="54" s="1"/>
  <c r="P74" i="54"/>
  <c r="N74" i="54" s="1"/>
  <c r="O74" i="54" s="1"/>
  <c r="P75" i="54"/>
  <c r="N75" i="54" s="1"/>
  <c r="O75" i="54" s="1"/>
  <c r="P76" i="54"/>
  <c r="N76" i="54" s="1"/>
  <c r="O76" i="54" s="1"/>
  <c r="P77" i="54"/>
  <c r="N77" i="54" s="1"/>
  <c r="O77" i="54" s="1"/>
  <c r="P78" i="54"/>
  <c r="N78" i="54" s="1"/>
  <c r="O78" i="54" s="1"/>
  <c r="P79" i="54"/>
  <c r="N79" i="54" s="1"/>
  <c r="O79" i="54" s="1"/>
  <c r="P80" i="54"/>
  <c r="N80" i="54" s="1"/>
  <c r="O80" i="54" s="1"/>
  <c r="P81" i="54"/>
  <c r="N81" i="54" s="1"/>
  <c r="O81" i="54" s="1"/>
  <c r="P82" i="54"/>
  <c r="N82" i="54" s="1"/>
  <c r="O82" i="54" s="1"/>
  <c r="P83" i="54"/>
  <c r="N83" i="54" s="1"/>
  <c r="O83" i="54" s="1"/>
  <c r="P84" i="54"/>
  <c r="N84" i="54" s="1"/>
  <c r="O84" i="54" s="1"/>
  <c r="P85" i="54"/>
  <c r="N85" i="54" s="1"/>
  <c r="O85" i="54" s="1"/>
  <c r="P86" i="54"/>
  <c r="N86" i="54" s="1"/>
  <c r="O86" i="54" s="1"/>
  <c r="P87" i="54"/>
  <c r="N87" i="54" s="1"/>
  <c r="O87" i="54" s="1"/>
  <c r="P88" i="54"/>
  <c r="N88" i="54" s="1"/>
  <c r="O88" i="54" s="1"/>
  <c r="P89" i="54"/>
  <c r="N89" i="54" s="1"/>
  <c r="O89" i="54" s="1"/>
  <c r="P90" i="54"/>
  <c r="N90" i="54" s="1"/>
  <c r="O90" i="54" s="1"/>
  <c r="P91" i="54"/>
  <c r="N91" i="54" s="1"/>
  <c r="O91" i="54" s="1"/>
  <c r="P92" i="54"/>
  <c r="N92" i="54" s="1"/>
  <c r="O92" i="54" s="1"/>
  <c r="P93" i="54"/>
  <c r="N93" i="54" s="1"/>
  <c r="O93" i="54" s="1"/>
  <c r="P94" i="54"/>
  <c r="N94" i="54" s="1"/>
  <c r="O94" i="54" s="1"/>
  <c r="P95" i="54"/>
  <c r="N95" i="54" s="1"/>
  <c r="O95" i="54" s="1"/>
  <c r="P4" i="54"/>
  <c r="N4" i="54" s="1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4" i="54"/>
  <c r="O2185" i="52"/>
  <c r="O2184" i="52"/>
  <c r="O2183" i="52"/>
  <c r="O2182" i="52"/>
  <c r="O2181" i="52"/>
  <c r="O2180" i="52"/>
  <c r="O2179" i="52"/>
  <c r="O2178" i="52"/>
  <c r="O2177" i="52"/>
  <c r="O2176" i="52"/>
  <c r="O2175" i="52"/>
  <c r="O2174" i="52"/>
  <c r="O2173" i="52"/>
  <c r="O2172" i="52"/>
  <c r="O2171" i="52"/>
  <c r="O2170" i="52"/>
  <c r="O2169" i="52"/>
  <c r="O2168" i="52"/>
  <c r="O2167" i="52"/>
  <c r="O2166" i="52"/>
  <c r="O2165" i="52"/>
  <c r="O2164" i="52"/>
  <c r="O2163" i="52"/>
  <c r="O2162" i="52"/>
  <c r="O2161" i="52"/>
  <c r="O2160" i="52"/>
  <c r="O2159" i="52"/>
  <c r="O2158" i="52"/>
  <c r="O2157" i="52"/>
  <c r="O2156" i="52"/>
  <c r="O2155" i="52"/>
  <c r="O2154" i="52"/>
  <c r="O2153" i="52"/>
  <c r="O2152" i="52"/>
  <c r="O2151" i="52"/>
  <c r="O2150" i="52"/>
  <c r="O2149" i="52"/>
  <c r="O2148" i="52"/>
  <c r="O2147" i="52"/>
  <c r="O2146" i="52"/>
  <c r="O2145" i="52"/>
  <c r="O2144" i="52"/>
  <c r="O2143" i="52"/>
  <c r="O2142" i="52"/>
  <c r="O2141" i="52"/>
  <c r="O2140" i="52"/>
  <c r="O2139" i="52"/>
  <c r="O2138" i="52"/>
  <c r="O2137" i="52"/>
  <c r="O2136" i="52"/>
  <c r="O2135" i="52"/>
  <c r="O2134" i="52"/>
  <c r="O2133" i="52"/>
  <c r="O2132" i="52"/>
  <c r="O2131" i="52"/>
  <c r="O2130" i="52"/>
  <c r="O2129" i="52"/>
  <c r="O2128" i="52"/>
  <c r="O2127" i="52"/>
  <c r="O2126" i="52"/>
  <c r="O2125" i="52"/>
  <c r="O2124" i="52"/>
  <c r="O2123" i="52"/>
  <c r="O2122" i="52"/>
  <c r="O2121" i="52"/>
  <c r="O2120" i="52"/>
  <c r="O2119" i="52"/>
  <c r="O2118" i="52"/>
  <c r="O2117" i="52"/>
  <c r="O2116" i="52"/>
  <c r="O2115" i="52"/>
  <c r="O2114" i="52"/>
  <c r="O2113" i="52"/>
  <c r="O2112" i="52"/>
  <c r="O2111" i="52"/>
  <c r="O2110" i="52"/>
  <c r="O2109" i="52"/>
  <c r="O2108" i="52"/>
  <c r="O2107" i="52"/>
  <c r="O2106" i="52"/>
  <c r="O2105" i="52"/>
  <c r="O2104" i="52"/>
  <c r="O2103" i="52"/>
  <c r="O2102" i="52"/>
  <c r="O2101" i="52"/>
  <c r="O2100" i="52"/>
  <c r="O2099" i="52"/>
  <c r="O2098" i="52"/>
  <c r="O2097" i="52"/>
  <c r="O2096" i="52"/>
  <c r="O2095" i="52"/>
  <c r="O2094" i="52"/>
  <c r="O2093" i="52"/>
  <c r="O2092" i="52"/>
  <c r="O2091" i="52"/>
  <c r="O2090" i="52"/>
  <c r="O2089" i="52"/>
  <c r="O2088" i="52"/>
  <c r="O2087" i="52"/>
  <c r="O2086" i="52"/>
  <c r="O2085" i="52"/>
  <c r="O2084" i="52"/>
  <c r="O2083" i="52"/>
  <c r="O2082" i="52"/>
  <c r="O2081" i="52"/>
  <c r="O2080" i="52"/>
  <c r="O2079" i="52"/>
  <c r="O2078" i="52"/>
  <c r="O2077" i="52"/>
  <c r="O2076" i="52"/>
  <c r="O2075" i="52"/>
  <c r="O2074" i="52"/>
  <c r="O2073" i="52"/>
  <c r="O2072" i="52"/>
  <c r="O2071" i="52"/>
  <c r="O2070" i="52"/>
  <c r="O2069" i="52"/>
  <c r="O2068" i="52"/>
  <c r="O2067" i="52"/>
  <c r="O2066" i="52"/>
  <c r="O2065" i="52"/>
  <c r="O2064" i="52"/>
  <c r="O2063" i="52"/>
  <c r="O2062" i="52"/>
  <c r="O2061" i="52"/>
  <c r="O2060" i="52"/>
  <c r="O2059" i="52"/>
  <c r="O2058" i="52"/>
  <c r="O2057" i="52"/>
  <c r="O2056" i="52"/>
  <c r="O2055" i="52"/>
  <c r="O2054" i="52"/>
  <c r="O2053" i="52"/>
  <c r="O2052" i="52"/>
  <c r="O2051" i="52"/>
  <c r="O2050" i="52"/>
  <c r="O2049" i="52"/>
  <c r="O2048" i="52"/>
  <c r="O2047" i="52"/>
  <c r="O2046" i="52"/>
  <c r="O2045" i="52"/>
  <c r="O2044" i="52"/>
  <c r="O2043" i="52"/>
  <c r="O2042" i="52"/>
  <c r="O2041" i="52"/>
  <c r="O2040" i="52"/>
  <c r="O2039" i="52"/>
  <c r="O2038" i="52"/>
  <c r="O2037" i="52"/>
  <c r="O2036" i="52"/>
  <c r="O2035" i="52"/>
  <c r="O2034" i="52"/>
  <c r="O2033" i="52"/>
  <c r="O2032" i="52"/>
  <c r="O2031" i="52"/>
  <c r="O2030" i="52"/>
  <c r="O2029" i="52"/>
  <c r="O2028" i="52"/>
  <c r="O2027" i="52"/>
  <c r="O2026" i="52"/>
  <c r="O2025" i="52"/>
  <c r="O2024" i="52"/>
  <c r="O2023" i="52"/>
  <c r="O2022" i="52"/>
  <c r="O2021" i="52"/>
  <c r="O2020" i="52"/>
  <c r="O2019" i="52"/>
  <c r="O2018" i="52"/>
  <c r="O2017" i="52"/>
  <c r="O2016" i="52"/>
  <c r="O2015" i="52"/>
  <c r="O2014" i="52"/>
  <c r="O2013" i="52"/>
  <c r="O2012" i="52"/>
  <c r="O2011" i="52"/>
  <c r="O2010" i="52"/>
  <c r="O2009" i="52"/>
  <c r="O2008" i="52"/>
  <c r="O2007" i="52"/>
  <c r="O2006" i="52"/>
  <c r="O2005" i="52"/>
  <c r="O2004" i="52"/>
  <c r="O2003" i="52"/>
  <c r="O2002" i="52"/>
  <c r="O2001" i="52"/>
  <c r="O2000" i="52"/>
  <c r="O1999" i="52"/>
  <c r="O1998" i="52"/>
  <c r="O1997" i="52"/>
  <c r="O1996" i="52"/>
  <c r="O1995" i="52"/>
  <c r="O1994" i="52"/>
  <c r="O1993" i="52"/>
  <c r="O1992" i="52"/>
  <c r="O1991" i="52"/>
  <c r="O1990" i="52"/>
  <c r="O1989" i="52"/>
  <c r="O1988" i="52"/>
  <c r="O1987" i="52"/>
  <c r="O1986" i="52"/>
  <c r="O1985" i="52"/>
  <c r="O1984" i="52"/>
  <c r="O1983" i="52"/>
  <c r="O1982" i="52"/>
  <c r="O1981" i="52"/>
  <c r="O1980" i="52"/>
  <c r="O1979" i="52"/>
  <c r="O1978" i="52"/>
  <c r="O1977" i="52"/>
  <c r="O1976" i="52"/>
  <c r="O1975" i="52"/>
  <c r="O1974" i="52"/>
  <c r="O1973" i="52"/>
  <c r="O1972" i="52"/>
  <c r="O1971" i="52"/>
  <c r="O1970" i="52"/>
  <c r="O1969" i="52"/>
  <c r="O1968" i="52"/>
  <c r="O1967" i="52"/>
  <c r="O1966" i="52"/>
  <c r="O1965" i="52"/>
  <c r="O1964" i="52"/>
  <c r="O1963" i="52"/>
  <c r="O1962" i="52"/>
  <c r="O1961" i="52"/>
  <c r="O1960" i="52"/>
  <c r="O1959" i="52"/>
  <c r="O1958" i="52"/>
  <c r="O1957" i="52"/>
  <c r="O1956" i="52"/>
  <c r="O1955" i="52"/>
  <c r="O1954" i="52"/>
  <c r="O1953" i="52"/>
  <c r="O1952" i="52"/>
  <c r="O1951" i="52"/>
  <c r="O1950" i="52"/>
  <c r="O1949" i="52"/>
  <c r="O1948" i="52"/>
  <c r="O1947" i="52"/>
  <c r="O1946" i="52"/>
  <c r="O1945" i="52"/>
  <c r="O1944" i="52"/>
  <c r="O1943" i="52"/>
  <c r="O1942" i="52"/>
  <c r="O1941" i="52"/>
  <c r="O1940" i="52"/>
  <c r="O1939" i="52"/>
  <c r="O1938" i="52"/>
  <c r="O1937" i="52"/>
  <c r="O1936" i="52"/>
  <c r="O1935" i="52"/>
  <c r="O1934" i="52"/>
  <c r="O1933" i="52"/>
  <c r="O1932" i="52"/>
  <c r="O1931" i="52"/>
  <c r="O1930" i="52"/>
  <c r="O1929" i="52"/>
  <c r="O1928" i="52"/>
  <c r="O1927" i="52"/>
  <c r="O1926" i="52"/>
  <c r="O1925" i="52"/>
  <c r="O1924" i="52"/>
  <c r="O1923" i="52"/>
  <c r="O1922" i="52"/>
  <c r="O1921" i="52"/>
  <c r="O1920" i="52"/>
  <c r="O1919" i="52"/>
  <c r="O1918" i="52"/>
  <c r="O1917" i="52"/>
  <c r="O1916" i="52"/>
  <c r="O1915" i="52"/>
  <c r="O1914" i="52"/>
  <c r="O1913" i="52"/>
  <c r="O1912" i="52"/>
  <c r="O1911" i="52"/>
  <c r="O1910" i="52"/>
  <c r="O1909" i="52"/>
  <c r="O1908" i="52"/>
  <c r="O1907" i="52"/>
  <c r="O1906" i="52"/>
  <c r="O1905" i="52"/>
  <c r="O1904" i="52"/>
  <c r="O1903" i="52"/>
  <c r="O1902" i="52"/>
  <c r="O1901" i="52"/>
  <c r="O1900" i="52"/>
  <c r="O1899" i="52"/>
  <c r="O1898" i="52"/>
  <c r="O1897" i="52"/>
  <c r="O1896" i="52"/>
  <c r="O1895" i="52"/>
  <c r="O1894" i="52"/>
  <c r="O1893" i="52"/>
  <c r="O1892" i="52"/>
  <c r="O1891" i="52"/>
  <c r="O1890" i="52"/>
  <c r="O1889" i="52"/>
  <c r="O1888" i="52"/>
  <c r="O1887" i="52"/>
  <c r="O1886" i="52"/>
  <c r="O1885" i="52"/>
  <c r="O1884" i="52"/>
  <c r="O1883" i="52"/>
  <c r="O1882" i="52"/>
  <c r="O1881" i="52"/>
  <c r="O1880" i="52"/>
  <c r="O1879" i="52"/>
  <c r="O1878" i="52"/>
  <c r="O1877" i="52"/>
  <c r="O1876" i="52"/>
  <c r="O1875" i="52"/>
  <c r="O1874" i="52"/>
  <c r="O1873" i="52"/>
  <c r="O1872" i="52"/>
  <c r="O1871" i="52"/>
  <c r="O1870" i="52"/>
  <c r="O1869" i="52"/>
  <c r="O1868" i="52"/>
  <c r="O1867" i="52"/>
  <c r="O1866" i="52"/>
  <c r="O1865" i="52"/>
  <c r="O1864" i="52"/>
  <c r="O1863" i="52"/>
  <c r="O1862" i="52"/>
  <c r="O1861" i="52"/>
  <c r="O1860" i="52"/>
  <c r="O1859" i="52"/>
  <c r="O1858" i="52"/>
  <c r="O1857" i="52"/>
  <c r="O1856" i="52"/>
  <c r="O1855" i="52"/>
  <c r="O1854" i="52"/>
  <c r="O1853" i="52"/>
  <c r="O1852" i="52"/>
  <c r="O1851" i="52"/>
  <c r="O1850" i="52"/>
  <c r="O1849" i="52"/>
  <c r="O1848" i="52"/>
  <c r="O1847" i="52"/>
  <c r="O1846" i="52"/>
  <c r="O1845" i="52"/>
  <c r="O1844" i="52"/>
  <c r="O1843" i="52"/>
  <c r="O1842" i="52"/>
  <c r="O1841" i="52"/>
  <c r="O1840" i="52"/>
  <c r="O1839" i="52"/>
  <c r="O1838" i="52"/>
  <c r="O1837" i="52"/>
  <c r="O1836" i="52"/>
  <c r="O1835" i="52"/>
  <c r="O1834" i="52"/>
  <c r="O1833" i="52"/>
  <c r="O1832" i="52"/>
  <c r="O1831" i="52"/>
  <c r="O1830" i="52"/>
  <c r="O1829" i="52"/>
  <c r="O1828" i="52"/>
  <c r="O1827" i="52"/>
  <c r="O1826" i="52"/>
  <c r="O1825" i="52"/>
  <c r="O1824" i="52"/>
  <c r="O1823" i="52"/>
  <c r="O1822" i="52"/>
  <c r="O1821" i="52"/>
  <c r="O1820" i="52"/>
  <c r="O1819" i="52"/>
  <c r="O1818" i="52"/>
  <c r="O1817" i="52"/>
  <c r="O1816" i="52"/>
  <c r="O1815" i="52"/>
  <c r="O1814" i="52"/>
  <c r="O1813" i="52"/>
  <c r="O1812" i="52"/>
  <c r="O1811" i="52"/>
  <c r="O1810" i="52"/>
  <c r="O1809" i="52"/>
  <c r="O1808" i="52"/>
  <c r="O1807" i="52"/>
  <c r="O1806" i="52"/>
  <c r="O1805" i="52"/>
  <c r="O1804" i="52"/>
  <c r="O1803" i="52"/>
  <c r="O1802" i="52"/>
  <c r="O1801" i="52"/>
  <c r="O1800" i="52"/>
  <c r="O1799" i="52"/>
  <c r="O1798" i="52"/>
  <c r="O1797" i="52"/>
  <c r="O1796" i="52"/>
  <c r="O1795" i="52"/>
  <c r="O1794" i="52"/>
  <c r="O1793" i="52"/>
  <c r="O1792" i="52"/>
  <c r="O1791" i="52"/>
  <c r="O1790" i="52"/>
  <c r="O1789" i="52"/>
  <c r="O1788" i="52"/>
  <c r="O1787" i="52"/>
  <c r="O1786" i="52"/>
  <c r="O1785" i="52"/>
  <c r="O1784" i="52"/>
  <c r="O1783" i="52"/>
  <c r="O1782" i="52"/>
  <c r="O1781" i="52"/>
  <c r="O1780" i="52"/>
  <c r="O1779" i="52"/>
  <c r="O1778" i="52"/>
  <c r="O1777" i="52"/>
  <c r="O1776" i="52"/>
  <c r="O1775" i="52"/>
  <c r="O1774" i="52"/>
  <c r="O1773" i="52"/>
  <c r="O1772" i="52"/>
  <c r="O1771" i="52"/>
  <c r="O1770" i="52"/>
  <c r="O1769" i="52"/>
  <c r="O1768" i="52"/>
  <c r="O1767" i="52"/>
  <c r="O1766" i="52"/>
  <c r="O1765" i="52"/>
  <c r="O1764" i="52"/>
  <c r="O1763" i="52"/>
  <c r="O1762" i="52"/>
  <c r="O1761" i="52"/>
  <c r="O1760" i="52"/>
  <c r="O1759" i="52"/>
  <c r="O1758" i="52"/>
  <c r="O1757" i="52"/>
  <c r="O1756" i="52"/>
  <c r="O1755" i="52"/>
  <c r="O1754" i="52"/>
  <c r="O1753" i="52"/>
  <c r="O1752" i="52"/>
  <c r="O1751" i="52"/>
  <c r="O1750" i="52"/>
  <c r="O1749" i="52"/>
  <c r="O1748" i="52"/>
  <c r="O1747" i="52"/>
  <c r="O1746" i="52"/>
  <c r="O1745" i="52"/>
  <c r="O1744" i="52"/>
  <c r="O1743" i="52"/>
  <c r="O1742" i="52"/>
  <c r="O1741" i="52"/>
  <c r="O1740" i="52"/>
  <c r="O1739" i="52"/>
  <c r="O1738" i="52"/>
  <c r="O1737" i="52"/>
  <c r="O1736" i="52"/>
  <c r="O1735" i="52"/>
  <c r="O1734" i="52"/>
  <c r="O1733" i="52"/>
  <c r="O1732" i="52"/>
  <c r="O1731" i="52"/>
  <c r="O1730" i="52"/>
  <c r="O1729" i="52"/>
  <c r="O1728" i="52"/>
  <c r="O1727" i="52"/>
  <c r="O1726" i="52"/>
  <c r="O1725" i="52"/>
  <c r="O1724" i="52"/>
  <c r="O1723" i="52"/>
  <c r="O1722" i="52"/>
  <c r="O1721" i="52"/>
  <c r="O1720" i="52"/>
  <c r="O1719" i="52"/>
  <c r="O1718" i="52"/>
  <c r="O1717" i="52"/>
  <c r="O1716" i="52"/>
  <c r="O1715" i="52"/>
  <c r="O1714" i="52"/>
  <c r="O1713" i="52"/>
  <c r="O1712" i="52"/>
  <c r="O1711" i="52"/>
  <c r="O1710" i="52"/>
  <c r="O1709" i="52"/>
  <c r="O1708" i="52"/>
  <c r="O1707" i="52"/>
  <c r="O1706" i="52"/>
  <c r="O1705" i="52"/>
  <c r="O1704" i="52"/>
  <c r="O1703" i="52"/>
  <c r="O1702" i="52"/>
  <c r="O1701" i="52"/>
  <c r="O1700" i="52"/>
  <c r="O1699" i="52"/>
  <c r="O1698" i="52"/>
  <c r="O1697" i="52"/>
  <c r="O1696" i="52"/>
  <c r="O1695" i="52"/>
  <c r="O1694" i="52"/>
  <c r="O1693" i="52"/>
  <c r="O1692" i="52"/>
  <c r="O1691" i="52"/>
  <c r="O1690" i="52"/>
  <c r="O1689" i="52"/>
  <c r="O1688" i="52"/>
  <c r="O1687" i="52"/>
  <c r="O1686" i="52"/>
  <c r="O1685" i="52"/>
  <c r="O1684" i="52"/>
  <c r="O1683" i="52"/>
  <c r="O1682" i="52"/>
  <c r="O1681" i="52"/>
  <c r="O1680" i="52"/>
  <c r="O1679" i="52"/>
  <c r="O1678" i="52"/>
  <c r="O1677" i="52"/>
  <c r="O1676" i="52"/>
  <c r="O1675" i="52"/>
  <c r="O1674" i="52"/>
  <c r="O1673" i="52"/>
  <c r="O1672" i="52"/>
  <c r="O1671" i="52"/>
  <c r="O1670" i="52"/>
  <c r="O1669" i="52"/>
  <c r="O1668" i="52"/>
  <c r="O1667" i="52"/>
  <c r="O1666" i="52"/>
  <c r="O1665" i="52"/>
  <c r="O1664" i="52"/>
  <c r="O1663" i="52"/>
  <c r="O1662" i="52"/>
  <c r="O1661" i="52"/>
  <c r="O1660" i="52"/>
  <c r="O1659" i="52"/>
  <c r="O1658" i="52"/>
  <c r="O1657" i="52"/>
  <c r="O1656" i="52"/>
  <c r="O1655" i="52"/>
  <c r="O1654" i="52"/>
  <c r="O1653" i="52"/>
  <c r="O1652" i="52"/>
  <c r="O1651" i="52"/>
  <c r="O1650" i="52"/>
  <c r="O1649" i="52"/>
  <c r="O1648" i="52"/>
  <c r="O1647" i="52"/>
  <c r="O1646" i="52"/>
  <c r="O1645" i="52"/>
  <c r="O1644" i="52"/>
  <c r="O1643" i="52"/>
  <c r="O1642" i="52"/>
  <c r="O1641" i="52"/>
  <c r="O1640" i="52"/>
  <c r="O1639" i="52"/>
  <c r="O1638" i="52"/>
  <c r="O1637" i="52"/>
  <c r="O1636" i="52"/>
  <c r="O1635" i="52"/>
  <c r="O1634" i="52"/>
  <c r="O1633" i="52"/>
  <c r="O1632" i="52"/>
  <c r="O1631" i="52"/>
  <c r="O1630" i="52"/>
  <c r="O1629" i="52"/>
  <c r="O1628" i="52"/>
  <c r="O1627" i="52"/>
  <c r="O1626" i="52"/>
  <c r="O1625" i="52"/>
  <c r="O1624" i="52"/>
  <c r="O1623" i="52"/>
  <c r="O1622" i="52"/>
  <c r="O1621" i="52"/>
  <c r="O1620" i="52"/>
  <c r="O1619" i="52"/>
  <c r="O1618" i="52"/>
  <c r="O1617" i="52"/>
  <c r="O1616" i="52"/>
  <c r="O1615" i="52"/>
  <c r="O1614" i="52"/>
  <c r="O1613" i="52"/>
  <c r="O1612" i="52"/>
  <c r="O1611" i="52"/>
  <c r="O1610" i="52"/>
  <c r="O1609" i="52"/>
  <c r="O1608" i="52"/>
  <c r="O1607" i="52"/>
  <c r="O1606" i="52"/>
  <c r="O1605" i="52"/>
  <c r="O1604" i="52"/>
  <c r="O1603" i="52"/>
  <c r="O1602" i="52"/>
  <c r="O1601" i="52"/>
  <c r="O1600" i="52"/>
  <c r="O1599" i="52"/>
  <c r="O1598" i="52"/>
  <c r="O1597" i="52"/>
  <c r="O1596" i="52"/>
  <c r="O1595" i="52"/>
  <c r="O1594" i="52"/>
  <c r="O1593" i="52"/>
  <c r="O1592" i="52"/>
  <c r="O1591" i="52"/>
  <c r="O1590" i="52"/>
  <c r="O1589" i="52"/>
  <c r="O1588" i="52"/>
  <c r="O1587" i="52"/>
  <c r="O1586" i="52"/>
  <c r="O1585" i="52"/>
  <c r="O1584" i="52"/>
  <c r="O1583" i="52"/>
  <c r="O1582" i="52"/>
  <c r="O1581" i="52"/>
  <c r="O1580" i="52"/>
  <c r="O1579" i="52"/>
  <c r="O1578" i="52"/>
  <c r="O1577" i="52"/>
  <c r="O1576" i="52"/>
  <c r="O1575" i="52"/>
  <c r="O1574" i="52"/>
  <c r="O1573" i="52"/>
  <c r="O1572" i="52"/>
  <c r="O1571" i="52"/>
  <c r="O1570" i="52"/>
  <c r="O1569" i="52"/>
  <c r="O1568" i="52"/>
  <c r="O1567" i="52"/>
  <c r="O1566" i="52"/>
  <c r="O1565" i="52"/>
  <c r="O1564" i="52"/>
  <c r="O1563" i="52"/>
  <c r="O1562" i="52"/>
  <c r="O1561" i="52"/>
  <c r="O1560" i="52"/>
  <c r="O1559" i="52"/>
  <c r="O1558" i="52"/>
  <c r="O1557" i="52"/>
  <c r="O1556" i="52"/>
  <c r="O1555" i="52"/>
  <c r="O1554" i="52"/>
  <c r="O1553" i="52"/>
  <c r="O1552" i="52"/>
  <c r="O1551" i="52"/>
  <c r="O1550" i="52"/>
  <c r="O1549" i="52"/>
  <c r="O1548" i="52"/>
  <c r="O1547" i="52"/>
  <c r="O1546" i="52"/>
  <c r="O1545" i="52"/>
  <c r="O1544" i="52"/>
  <c r="O1543" i="52"/>
  <c r="O1542" i="52"/>
  <c r="O1541" i="52"/>
  <c r="O1540" i="52"/>
  <c r="O1539" i="52"/>
  <c r="O1538" i="52"/>
  <c r="O1537" i="52"/>
  <c r="O1536" i="52"/>
  <c r="O1535" i="52"/>
  <c r="O1534" i="52"/>
  <c r="O1533" i="52"/>
  <c r="O1532" i="52"/>
  <c r="O1531" i="52"/>
  <c r="O1530" i="52"/>
  <c r="O1529" i="52"/>
  <c r="O1528" i="52"/>
  <c r="O1527" i="52"/>
  <c r="O1526" i="52"/>
  <c r="O1525" i="52"/>
  <c r="O1524" i="52"/>
  <c r="O1523" i="52"/>
  <c r="O1522" i="52"/>
  <c r="O1521" i="52"/>
  <c r="O1520" i="52"/>
  <c r="O1519" i="52"/>
  <c r="O1518" i="52"/>
  <c r="O1517" i="52"/>
  <c r="O1516" i="52"/>
  <c r="O1515" i="52"/>
  <c r="O1514" i="52"/>
  <c r="O1513" i="52"/>
  <c r="O1512" i="52"/>
  <c r="O1511" i="52"/>
  <c r="O1510" i="52"/>
  <c r="O1509" i="52"/>
  <c r="O1508" i="52"/>
  <c r="O1507" i="52"/>
  <c r="O1506" i="52"/>
  <c r="O1505" i="52"/>
  <c r="O1504" i="52"/>
  <c r="O1503" i="52"/>
  <c r="O1502" i="52"/>
  <c r="O1501" i="52"/>
  <c r="O1500" i="52"/>
  <c r="O1499" i="52"/>
  <c r="O1498" i="52"/>
  <c r="O1497" i="52"/>
  <c r="O1496" i="52"/>
  <c r="O1495" i="52"/>
  <c r="O1494" i="52"/>
  <c r="O1493" i="52"/>
  <c r="O1492" i="52"/>
  <c r="O1491" i="52"/>
  <c r="O1490" i="52"/>
  <c r="O1489" i="52"/>
  <c r="O1488" i="52"/>
  <c r="O1487" i="52"/>
  <c r="O1486" i="52"/>
  <c r="O1485" i="52"/>
  <c r="O1484" i="52"/>
  <c r="O1483" i="52"/>
  <c r="O1482" i="52"/>
  <c r="O1481" i="52"/>
  <c r="O1480" i="52"/>
  <c r="O1479" i="52"/>
  <c r="O1478" i="52"/>
  <c r="O1477" i="52"/>
  <c r="O1476" i="52"/>
  <c r="O1475" i="52"/>
  <c r="O1474" i="52"/>
  <c r="O1473" i="52"/>
  <c r="O1472" i="52"/>
  <c r="O1471" i="52"/>
  <c r="O1470" i="52"/>
  <c r="O1469" i="52"/>
  <c r="O1468" i="52"/>
  <c r="O1467" i="52"/>
  <c r="O1466" i="52"/>
  <c r="O1465" i="52"/>
  <c r="O1464" i="52"/>
  <c r="O1463" i="52"/>
  <c r="O1462" i="52"/>
  <c r="O1461" i="52"/>
  <c r="O1460" i="52"/>
  <c r="O1459" i="52"/>
  <c r="O1458" i="52"/>
  <c r="O1457" i="52"/>
  <c r="O1456" i="52"/>
  <c r="O1455" i="52"/>
  <c r="O1454" i="52"/>
  <c r="O1453" i="52"/>
  <c r="O1452" i="52"/>
  <c r="O1451" i="52"/>
  <c r="O1450" i="52"/>
  <c r="O1449" i="52"/>
  <c r="O1448" i="52"/>
  <c r="O1447" i="52"/>
  <c r="O1446" i="52"/>
  <c r="O1445" i="52"/>
  <c r="O1444" i="52"/>
  <c r="O1443" i="52"/>
  <c r="O1442" i="52"/>
  <c r="O1441" i="52"/>
  <c r="O1440" i="52"/>
  <c r="O1439" i="52"/>
  <c r="O1438" i="52"/>
  <c r="O1437" i="52"/>
  <c r="O1436" i="52"/>
  <c r="O1435" i="52"/>
  <c r="O1434" i="52"/>
  <c r="O1433" i="52"/>
  <c r="O1432" i="52"/>
  <c r="O1431" i="52"/>
  <c r="O1430" i="52"/>
  <c r="O1429" i="52"/>
  <c r="O1428" i="52"/>
  <c r="O1427" i="52"/>
  <c r="O1426" i="52"/>
  <c r="O1425" i="52"/>
  <c r="O1424" i="52"/>
  <c r="O1423" i="52"/>
  <c r="O1422" i="52"/>
  <c r="O1421" i="52"/>
  <c r="O1420" i="52"/>
  <c r="O1419" i="52"/>
  <c r="O1418" i="52"/>
  <c r="O1417" i="52"/>
  <c r="O1416" i="52"/>
  <c r="O1415" i="52"/>
  <c r="O1414" i="52"/>
  <c r="O1413" i="52"/>
  <c r="O1412" i="52"/>
  <c r="O1411" i="52"/>
  <c r="O1410" i="52"/>
  <c r="O1409" i="52"/>
  <c r="O1408" i="52"/>
  <c r="O1407" i="52"/>
  <c r="O1406" i="52"/>
  <c r="O1405" i="52"/>
  <c r="O1404" i="52"/>
  <c r="O1403" i="52"/>
  <c r="O1402" i="52"/>
  <c r="O1401" i="52"/>
  <c r="O1400" i="52"/>
  <c r="O1399" i="52"/>
  <c r="O1398" i="52"/>
  <c r="O1397" i="52"/>
  <c r="O1396" i="52"/>
  <c r="O1395" i="52"/>
  <c r="O1394" i="52"/>
  <c r="O1393" i="52"/>
  <c r="O1392" i="52"/>
  <c r="O1391" i="52"/>
  <c r="O1390" i="52"/>
  <c r="O1389" i="52"/>
  <c r="O1388" i="52"/>
  <c r="O1387" i="52"/>
  <c r="O1386" i="52"/>
  <c r="O1385" i="52"/>
  <c r="O1384" i="52"/>
  <c r="O1383" i="52"/>
  <c r="O1382" i="52"/>
  <c r="O1381" i="52"/>
  <c r="O1380" i="52"/>
  <c r="O1379" i="52"/>
  <c r="O1378" i="52"/>
  <c r="O1377" i="52"/>
  <c r="O1376" i="52"/>
  <c r="O1375" i="52"/>
  <c r="O1374" i="52"/>
  <c r="O1373" i="52"/>
  <c r="O1372" i="52"/>
  <c r="O1371" i="52"/>
  <c r="O1370" i="52"/>
  <c r="O1369" i="52"/>
  <c r="O1368" i="52"/>
  <c r="O1367" i="52"/>
  <c r="O1366" i="52"/>
  <c r="O1365" i="52"/>
  <c r="O1364" i="52"/>
  <c r="O1363" i="52"/>
  <c r="O1362" i="52"/>
  <c r="O1361" i="52"/>
  <c r="O1360" i="52"/>
  <c r="O1359" i="52"/>
  <c r="O1358" i="52"/>
  <c r="O1357" i="52"/>
  <c r="O1356" i="52"/>
  <c r="O1355" i="52"/>
  <c r="O1354" i="52"/>
  <c r="O1353" i="52"/>
  <c r="O1352" i="52"/>
  <c r="O1351" i="52"/>
  <c r="O1350" i="52"/>
  <c r="O1349" i="52"/>
  <c r="O1348" i="52"/>
  <c r="O1347" i="52"/>
  <c r="O1346" i="52"/>
  <c r="O1345" i="52"/>
  <c r="O1344" i="52"/>
  <c r="O1343" i="52"/>
  <c r="O1342" i="52"/>
  <c r="O1341" i="52"/>
  <c r="O1340" i="52"/>
  <c r="O1339" i="52"/>
  <c r="O1338" i="52"/>
  <c r="O1337" i="52"/>
  <c r="O1336" i="52"/>
  <c r="O1335" i="52"/>
  <c r="O1334" i="52"/>
  <c r="O1333" i="52"/>
  <c r="O1332" i="52"/>
  <c r="O1331" i="52"/>
  <c r="O1330" i="52"/>
  <c r="O1329" i="52"/>
  <c r="O1328" i="52"/>
  <c r="O1327" i="52"/>
  <c r="O1326" i="52"/>
  <c r="O1325" i="52"/>
  <c r="O1324" i="52"/>
  <c r="O1323" i="52"/>
  <c r="O1322" i="52"/>
  <c r="O1321" i="52"/>
  <c r="O1320" i="52"/>
  <c r="O1319" i="52"/>
  <c r="O1318" i="52"/>
  <c r="O1317" i="52"/>
  <c r="O1316" i="52"/>
  <c r="O1315" i="52"/>
  <c r="O1314" i="52"/>
  <c r="O1313" i="52"/>
  <c r="O1312" i="52"/>
  <c r="O1311" i="52"/>
  <c r="O1310" i="52"/>
  <c r="O1309" i="52"/>
  <c r="O1308" i="52"/>
  <c r="O1307" i="52"/>
  <c r="O1306" i="52"/>
  <c r="O1305" i="52"/>
  <c r="O1304" i="52"/>
  <c r="O1303" i="52"/>
  <c r="O1302" i="52"/>
  <c r="O1301" i="52"/>
  <c r="O1300" i="52"/>
  <c r="O1299" i="52"/>
  <c r="O1298" i="52"/>
  <c r="O1297" i="52"/>
  <c r="O1296" i="52"/>
  <c r="O1295" i="52"/>
  <c r="O1294" i="52"/>
  <c r="O1293" i="52"/>
  <c r="O1292" i="52"/>
  <c r="O1291" i="52"/>
  <c r="O1290" i="52"/>
  <c r="O1289" i="52"/>
  <c r="O1288" i="52"/>
  <c r="O1287" i="52"/>
  <c r="O1286" i="52"/>
  <c r="O1285" i="52"/>
  <c r="O1284" i="52"/>
  <c r="O1283" i="52"/>
  <c r="O1282" i="52"/>
  <c r="O1281" i="52"/>
  <c r="O1280" i="52"/>
  <c r="O1279" i="52"/>
  <c r="O1278" i="52"/>
  <c r="O1277" i="52"/>
  <c r="O1276" i="52"/>
  <c r="O1275" i="52"/>
  <c r="O1274" i="52"/>
  <c r="O1273" i="52"/>
  <c r="O1272" i="52"/>
  <c r="O1271" i="52"/>
  <c r="O1270" i="52"/>
  <c r="O1269" i="52"/>
  <c r="O1268" i="52"/>
  <c r="O1267" i="52"/>
  <c r="O1266" i="52"/>
  <c r="O1265" i="52"/>
  <c r="O1264" i="52"/>
  <c r="O1263" i="52"/>
  <c r="O1262" i="52"/>
  <c r="O1261" i="52"/>
  <c r="O1260" i="52"/>
  <c r="O1259" i="52"/>
  <c r="O1258" i="52"/>
  <c r="O1257" i="52"/>
  <c r="O1256" i="52"/>
  <c r="O1255" i="52"/>
  <c r="O1254" i="52"/>
  <c r="O1253" i="52"/>
  <c r="O1252" i="52"/>
  <c r="O1251" i="52"/>
  <c r="O1250" i="52"/>
  <c r="O1249" i="52"/>
  <c r="O1248" i="52"/>
  <c r="O1247" i="52"/>
  <c r="O1246" i="52"/>
  <c r="O1245" i="52"/>
  <c r="O1244" i="52"/>
  <c r="O1243" i="52"/>
  <c r="O1242" i="52"/>
  <c r="O1241" i="52"/>
  <c r="O1240" i="52"/>
  <c r="O1239" i="52"/>
  <c r="O1238" i="52"/>
  <c r="O1237" i="52"/>
  <c r="O1236" i="52"/>
  <c r="O1235" i="52"/>
  <c r="O1234" i="52"/>
  <c r="O1233" i="52"/>
  <c r="O1232" i="52"/>
  <c r="O1231" i="52"/>
  <c r="O1230" i="52"/>
  <c r="O1229" i="52"/>
  <c r="O1228" i="52"/>
  <c r="O1227" i="52"/>
  <c r="O1226" i="52"/>
  <c r="O1225" i="52"/>
  <c r="O1224" i="52"/>
  <c r="O1223" i="52"/>
  <c r="O1222" i="52"/>
  <c r="O1221" i="52"/>
  <c r="O1220" i="52"/>
  <c r="O1219" i="52"/>
  <c r="O1218" i="52"/>
  <c r="O1217" i="52"/>
  <c r="O1216" i="52"/>
  <c r="O1215" i="52"/>
  <c r="O1214" i="52"/>
  <c r="O1213" i="52"/>
  <c r="O1212" i="52"/>
  <c r="O1211" i="52"/>
  <c r="O1210" i="52"/>
  <c r="O1209" i="52"/>
  <c r="O1208" i="52"/>
  <c r="O1207" i="52"/>
  <c r="O1206" i="52"/>
  <c r="O1205" i="52"/>
  <c r="O1204" i="52"/>
  <c r="O1203" i="52"/>
  <c r="O1202" i="52"/>
  <c r="O1201" i="52"/>
  <c r="O1200" i="52"/>
  <c r="O1199" i="52"/>
  <c r="O1198" i="52"/>
  <c r="O1197" i="52"/>
  <c r="O1196" i="52"/>
  <c r="O1195" i="52"/>
  <c r="O1194" i="52"/>
  <c r="O1193" i="52"/>
  <c r="O1192" i="52"/>
  <c r="O1191" i="52"/>
  <c r="O1190" i="52"/>
  <c r="O1189" i="52"/>
  <c r="O1188" i="52"/>
  <c r="O1187" i="52"/>
  <c r="O1186" i="52"/>
  <c r="O1185" i="52"/>
  <c r="O1184" i="52"/>
  <c r="O1183" i="52"/>
  <c r="O1182" i="52"/>
  <c r="O1181" i="52"/>
  <c r="O1180" i="52"/>
  <c r="O1179" i="52"/>
  <c r="O1178" i="52"/>
  <c r="O1177" i="52"/>
  <c r="O1176" i="52"/>
  <c r="O1175" i="52"/>
  <c r="O1174" i="52"/>
  <c r="O1173" i="52"/>
  <c r="O1172" i="52"/>
  <c r="O1171" i="52"/>
  <c r="O1170" i="52"/>
  <c r="O1169" i="52"/>
  <c r="O1168" i="52"/>
  <c r="O1167" i="52"/>
  <c r="O1166" i="52"/>
  <c r="O1165" i="52"/>
  <c r="O1164" i="52"/>
  <c r="O1163" i="52"/>
  <c r="O1162" i="52"/>
  <c r="O1161" i="52"/>
  <c r="O1160" i="52"/>
  <c r="O1159" i="52"/>
  <c r="O1158" i="52"/>
  <c r="O1157" i="52"/>
  <c r="O1156" i="52"/>
  <c r="O1155" i="52"/>
  <c r="O1154" i="52"/>
  <c r="O1153" i="52"/>
  <c r="O1152" i="52"/>
  <c r="O1151" i="52"/>
  <c r="O1150" i="52"/>
  <c r="O1149" i="52"/>
  <c r="O1148" i="52"/>
  <c r="O1147" i="52"/>
  <c r="O1146" i="52"/>
  <c r="O1145" i="52"/>
  <c r="O1144" i="52"/>
  <c r="O1143" i="52"/>
  <c r="O1142" i="52"/>
  <c r="O1141" i="52"/>
  <c r="O1140" i="52"/>
  <c r="O1139" i="52"/>
  <c r="O1138" i="52"/>
  <c r="O1137" i="52"/>
  <c r="O1136" i="52"/>
  <c r="O1135" i="52"/>
  <c r="O1134" i="52"/>
  <c r="O1133" i="52"/>
  <c r="O1132" i="52"/>
  <c r="O1131" i="52"/>
  <c r="O1130" i="52"/>
  <c r="O1129" i="52"/>
  <c r="O1128" i="52"/>
  <c r="O1127" i="52"/>
  <c r="O1126" i="52"/>
  <c r="O1125" i="52"/>
  <c r="O1124" i="52"/>
  <c r="O1123" i="52"/>
  <c r="O1122" i="52"/>
  <c r="O1121" i="52"/>
  <c r="O1120" i="52"/>
  <c r="O1119" i="52"/>
  <c r="O1118" i="52"/>
  <c r="O1117" i="52"/>
  <c r="O1116" i="52"/>
  <c r="O1115" i="52"/>
  <c r="O1114" i="52"/>
  <c r="O1113" i="52"/>
  <c r="O1112" i="52"/>
  <c r="O1111" i="52"/>
  <c r="O1110" i="52"/>
  <c r="O1109" i="52"/>
  <c r="O1108" i="52"/>
  <c r="O1107" i="52"/>
  <c r="O1106" i="52"/>
  <c r="O1105" i="52"/>
  <c r="O1104" i="52"/>
  <c r="O1103" i="52"/>
  <c r="O1102" i="52"/>
  <c r="O1101" i="52"/>
  <c r="O1100" i="52"/>
  <c r="O1099" i="52"/>
  <c r="O1098" i="52"/>
  <c r="O1097" i="52"/>
  <c r="O1096" i="52"/>
  <c r="O1095" i="52"/>
  <c r="O1094" i="52"/>
  <c r="O1093" i="52"/>
  <c r="O1092" i="52"/>
  <c r="O1091" i="52"/>
  <c r="O1090" i="52"/>
  <c r="O1089" i="52"/>
  <c r="O1088" i="52"/>
  <c r="O1087" i="52"/>
  <c r="O1086" i="52"/>
  <c r="O1085" i="52"/>
  <c r="O1084" i="52"/>
  <c r="O1083" i="52"/>
  <c r="O1082" i="52"/>
  <c r="O1081" i="52"/>
  <c r="O1080" i="52"/>
  <c r="O1079" i="52"/>
  <c r="O1078" i="52"/>
  <c r="O1077" i="52"/>
  <c r="O1076" i="52"/>
  <c r="O1075" i="52"/>
  <c r="O1074" i="52"/>
  <c r="O1073" i="52"/>
  <c r="O1072" i="52"/>
  <c r="O1071" i="52"/>
  <c r="O1070" i="52"/>
  <c r="O1069" i="52"/>
  <c r="O1068" i="52"/>
  <c r="O1067" i="52"/>
  <c r="O1066" i="52"/>
  <c r="O1065" i="52"/>
  <c r="O1064" i="52"/>
  <c r="O1063" i="52"/>
  <c r="O1062" i="52"/>
  <c r="O1061" i="52"/>
  <c r="O1060" i="52"/>
  <c r="O1059" i="52"/>
  <c r="O1058" i="52"/>
  <c r="O1057" i="52"/>
  <c r="O1056" i="52"/>
  <c r="O1055" i="52"/>
  <c r="O1054" i="52"/>
  <c r="O1053" i="52"/>
  <c r="O1052" i="52"/>
  <c r="O1051" i="52"/>
  <c r="O1050" i="52"/>
  <c r="O1049" i="52"/>
  <c r="O1048" i="52"/>
  <c r="O1047" i="52"/>
  <c r="O1046" i="52"/>
  <c r="O1045" i="52"/>
  <c r="O1044" i="52"/>
  <c r="O1043" i="52"/>
  <c r="O1042" i="52"/>
  <c r="O1041" i="52"/>
  <c r="O1040" i="52"/>
  <c r="O1039" i="52"/>
  <c r="O1038" i="52"/>
  <c r="O1037" i="52"/>
  <c r="O1036" i="52"/>
  <c r="O1035" i="52"/>
  <c r="O1034" i="52"/>
  <c r="O1033" i="52"/>
  <c r="O1032" i="52"/>
  <c r="O1031" i="52"/>
  <c r="O1030" i="52"/>
  <c r="O1029" i="52"/>
  <c r="O1028" i="52"/>
  <c r="O1027" i="52"/>
  <c r="O1026" i="52"/>
  <c r="O1025" i="52"/>
  <c r="O1024" i="52"/>
  <c r="O1023" i="52"/>
  <c r="O1022" i="52"/>
  <c r="O1021" i="52"/>
  <c r="O1020" i="52"/>
  <c r="O1019" i="52"/>
  <c r="O1018" i="52"/>
  <c r="O1017" i="52"/>
  <c r="O1016" i="52"/>
  <c r="O1015" i="52"/>
  <c r="O1014" i="52"/>
  <c r="O1013" i="52"/>
  <c r="O1012" i="52"/>
  <c r="O1011" i="52"/>
  <c r="O1010" i="52"/>
  <c r="O1009" i="52"/>
  <c r="O1008" i="52"/>
  <c r="O1007" i="52"/>
  <c r="O1006" i="52"/>
  <c r="O1005" i="52"/>
  <c r="O1004" i="52"/>
  <c r="O1003" i="52"/>
  <c r="O1002" i="52"/>
  <c r="O1001" i="52"/>
  <c r="O1000" i="52"/>
  <c r="O999" i="52"/>
  <c r="O998" i="52"/>
  <c r="O997" i="52"/>
  <c r="O996" i="52"/>
  <c r="O995" i="52"/>
  <c r="O994" i="52"/>
  <c r="O993" i="52"/>
  <c r="O992" i="52"/>
  <c r="O991" i="52"/>
  <c r="O990" i="52"/>
  <c r="O989" i="52"/>
  <c r="O988" i="52"/>
  <c r="O987" i="52"/>
  <c r="O986" i="52"/>
  <c r="O985" i="52"/>
  <c r="O984" i="52"/>
  <c r="O983" i="52"/>
  <c r="O982" i="52"/>
  <c r="O981" i="52"/>
  <c r="O980" i="52"/>
  <c r="O979" i="52"/>
  <c r="O978" i="52"/>
  <c r="O977" i="52"/>
  <c r="O976" i="52"/>
  <c r="O975" i="52"/>
  <c r="O974" i="52"/>
  <c r="O973" i="52"/>
  <c r="O972" i="52"/>
  <c r="O971" i="52"/>
  <c r="O970" i="52"/>
  <c r="O969" i="52"/>
  <c r="O968" i="52"/>
  <c r="O967" i="52"/>
  <c r="O966" i="52"/>
  <c r="O965" i="52"/>
  <c r="O964" i="52"/>
  <c r="O963" i="52"/>
  <c r="O962" i="52"/>
  <c r="O961" i="52"/>
  <c r="O960" i="52"/>
  <c r="O959" i="52"/>
  <c r="O958" i="52"/>
  <c r="O957" i="52"/>
  <c r="O956" i="52"/>
  <c r="O955" i="52"/>
  <c r="O954" i="52"/>
  <c r="O953" i="52"/>
  <c r="O952" i="52"/>
  <c r="O951" i="52"/>
  <c r="O950" i="52"/>
  <c r="O949" i="52"/>
  <c r="O948" i="52"/>
  <c r="O947" i="52"/>
  <c r="O946" i="52"/>
  <c r="O945" i="52"/>
  <c r="O944" i="52"/>
  <c r="O943" i="52"/>
  <c r="O942" i="52"/>
  <c r="O941" i="52"/>
  <c r="O940" i="52"/>
  <c r="O939" i="52"/>
  <c r="O938" i="52"/>
  <c r="O937" i="52"/>
  <c r="O936" i="52"/>
  <c r="O935" i="52"/>
  <c r="O934" i="52"/>
  <c r="O933" i="52"/>
  <c r="O932" i="52"/>
  <c r="O931" i="52"/>
  <c r="O930" i="52"/>
  <c r="O929" i="52"/>
  <c r="O928" i="52"/>
  <c r="O927" i="52"/>
  <c r="O926" i="52"/>
  <c r="O925" i="52"/>
  <c r="O924" i="52"/>
  <c r="O923" i="52"/>
  <c r="O922" i="52"/>
  <c r="O921" i="52"/>
  <c r="O920" i="52"/>
  <c r="O919" i="52"/>
  <c r="O918" i="52"/>
  <c r="O917" i="52"/>
  <c r="O916" i="52"/>
  <c r="O915" i="52"/>
  <c r="O914" i="52"/>
  <c r="O913" i="52"/>
  <c r="O912" i="52"/>
  <c r="O911" i="52"/>
  <c r="O910" i="52"/>
  <c r="O909" i="52"/>
  <c r="O908" i="52"/>
  <c r="O907" i="52"/>
  <c r="O906" i="52"/>
  <c r="O905" i="52"/>
  <c r="O904" i="52"/>
  <c r="O903" i="52"/>
  <c r="O902" i="52"/>
  <c r="O901" i="52"/>
  <c r="O900" i="52"/>
  <c r="O899" i="52"/>
  <c r="O898" i="52"/>
  <c r="O897" i="52"/>
  <c r="O896" i="52"/>
  <c r="O895" i="52"/>
  <c r="O894" i="52"/>
  <c r="O893" i="52"/>
  <c r="O892" i="52"/>
  <c r="O891" i="52"/>
  <c r="O890" i="52"/>
  <c r="O889" i="52"/>
  <c r="O888" i="52"/>
  <c r="O887" i="52"/>
  <c r="O886" i="52"/>
  <c r="O885" i="52"/>
  <c r="O884" i="52"/>
  <c r="O883" i="52"/>
  <c r="O882" i="52"/>
  <c r="O881" i="52"/>
  <c r="O880" i="52"/>
  <c r="O879" i="52"/>
  <c r="O878" i="52"/>
  <c r="O877" i="52"/>
  <c r="O876" i="52"/>
  <c r="O875" i="52"/>
  <c r="O874" i="52"/>
  <c r="O873" i="52"/>
  <c r="O872" i="52"/>
  <c r="O871" i="52"/>
  <c r="O870" i="52"/>
  <c r="O869" i="52"/>
  <c r="O868" i="52"/>
  <c r="O867" i="52"/>
  <c r="O866" i="52"/>
  <c r="O865" i="52"/>
  <c r="O864" i="52"/>
  <c r="O863" i="52"/>
  <c r="O862" i="52"/>
  <c r="O861" i="52"/>
  <c r="O860" i="52"/>
  <c r="O859" i="52"/>
  <c r="O858" i="52"/>
  <c r="O857" i="52"/>
  <c r="O856" i="52"/>
  <c r="O855" i="52"/>
  <c r="O854" i="52"/>
  <c r="O853" i="52"/>
  <c r="O852" i="52"/>
  <c r="O851" i="52"/>
  <c r="O850" i="52"/>
  <c r="O849" i="52"/>
  <c r="O848" i="52"/>
  <c r="O847" i="52"/>
  <c r="O846" i="52"/>
  <c r="O845" i="52"/>
  <c r="O844" i="52"/>
  <c r="O843" i="52"/>
  <c r="O842" i="52"/>
  <c r="O841" i="52"/>
  <c r="O840" i="52"/>
  <c r="O839" i="52"/>
  <c r="O838" i="52"/>
  <c r="O837" i="52"/>
  <c r="O836" i="52"/>
  <c r="O835" i="52"/>
  <c r="O834" i="52"/>
  <c r="O833" i="52"/>
  <c r="O832" i="52"/>
  <c r="O831" i="52"/>
  <c r="O830" i="52"/>
  <c r="O829" i="52"/>
  <c r="O828" i="52"/>
  <c r="O827" i="52"/>
  <c r="O826" i="52"/>
  <c r="O825" i="52"/>
  <c r="O824" i="52"/>
  <c r="O823" i="52"/>
  <c r="O822" i="52"/>
  <c r="O821" i="52"/>
  <c r="O820" i="52"/>
  <c r="O819" i="52"/>
  <c r="O818" i="52"/>
  <c r="O817" i="52"/>
  <c r="O816" i="52"/>
  <c r="O815" i="52"/>
  <c r="O814" i="52"/>
  <c r="O813" i="52"/>
  <c r="O812" i="52"/>
  <c r="O811" i="52"/>
  <c r="O810" i="52"/>
  <c r="O809" i="52"/>
  <c r="O808" i="52"/>
  <c r="O807" i="52"/>
  <c r="O806" i="52"/>
  <c r="O805" i="52"/>
  <c r="O804" i="52"/>
  <c r="O803" i="52"/>
  <c r="O802" i="52"/>
  <c r="O801" i="52"/>
  <c r="O800" i="52"/>
  <c r="O799" i="52"/>
  <c r="O798" i="52"/>
  <c r="O797" i="52"/>
  <c r="O796" i="52"/>
  <c r="O795" i="52"/>
  <c r="O794" i="52"/>
  <c r="O793" i="52"/>
  <c r="O792" i="52"/>
  <c r="O791" i="52"/>
  <c r="O790" i="52"/>
  <c r="O789" i="52"/>
  <c r="O788" i="52"/>
  <c r="O787" i="52"/>
  <c r="O786" i="52"/>
  <c r="O785" i="52"/>
  <c r="O784" i="52"/>
  <c r="O783" i="52"/>
  <c r="O782" i="52"/>
  <c r="O781" i="52"/>
  <c r="O780" i="52"/>
  <c r="O779" i="52"/>
  <c r="O778" i="52"/>
  <c r="O777" i="52"/>
  <c r="O776" i="52"/>
  <c r="O775" i="52"/>
  <c r="O774" i="52"/>
  <c r="O773" i="52"/>
  <c r="O772" i="52"/>
  <c r="O771" i="52"/>
  <c r="O770" i="52"/>
  <c r="O769" i="52"/>
  <c r="O768" i="52"/>
  <c r="O767" i="52"/>
  <c r="O766" i="52"/>
  <c r="O765" i="52"/>
  <c r="O764" i="52"/>
  <c r="O763" i="52"/>
  <c r="O762" i="52"/>
  <c r="O761" i="52"/>
  <c r="O760" i="52"/>
  <c r="O759" i="52"/>
  <c r="O758" i="52"/>
  <c r="O757" i="52"/>
  <c r="O756" i="52"/>
  <c r="O755" i="52"/>
  <c r="O754" i="52"/>
  <c r="O753" i="52"/>
  <c r="O752" i="52"/>
  <c r="O751" i="52"/>
  <c r="O750" i="52"/>
  <c r="O749" i="52"/>
  <c r="O748" i="52"/>
  <c r="O747" i="52"/>
  <c r="O746" i="52"/>
  <c r="O745" i="52"/>
  <c r="O744" i="52"/>
  <c r="O743" i="52"/>
  <c r="O742" i="52"/>
  <c r="O741" i="52"/>
  <c r="O740" i="52"/>
  <c r="O739" i="52"/>
  <c r="O738" i="52"/>
  <c r="O737" i="52"/>
  <c r="O736" i="52"/>
  <c r="O735" i="52"/>
  <c r="O734" i="52"/>
  <c r="O733" i="52"/>
  <c r="O732" i="52"/>
  <c r="O731" i="52"/>
  <c r="O730" i="52"/>
  <c r="O729" i="52"/>
  <c r="O728" i="52"/>
  <c r="O727" i="52"/>
  <c r="O726" i="52"/>
  <c r="O725" i="52"/>
  <c r="O724" i="52"/>
  <c r="O723" i="52"/>
  <c r="O722" i="52"/>
  <c r="O721" i="52"/>
  <c r="O720" i="52"/>
  <c r="O719" i="52"/>
  <c r="O718" i="52"/>
  <c r="O717" i="52"/>
  <c r="O716" i="52"/>
  <c r="O715" i="52"/>
  <c r="O714" i="52"/>
  <c r="O713" i="52"/>
  <c r="O712" i="52"/>
  <c r="O711" i="52"/>
  <c r="O710" i="52"/>
  <c r="O709" i="52"/>
  <c r="O708" i="52"/>
  <c r="O707" i="52"/>
  <c r="O706" i="52"/>
  <c r="O705" i="52"/>
  <c r="O704" i="52"/>
  <c r="O703" i="52"/>
  <c r="O702" i="52"/>
  <c r="O701" i="52"/>
  <c r="O700" i="52"/>
  <c r="O699" i="52"/>
  <c r="O698" i="52"/>
  <c r="O697" i="52"/>
  <c r="O696" i="52"/>
  <c r="O695" i="52"/>
  <c r="O694" i="52"/>
  <c r="O693" i="52"/>
  <c r="O692" i="52"/>
  <c r="O691" i="52"/>
  <c r="O690" i="52"/>
  <c r="O689" i="52"/>
  <c r="O688" i="52"/>
  <c r="O687" i="52"/>
  <c r="O686" i="52"/>
  <c r="O685" i="52"/>
  <c r="O684" i="52"/>
  <c r="O683" i="52"/>
  <c r="O682" i="52"/>
  <c r="O681" i="52"/>
  <c r="O680" i="52"/>
  <c r="O679" i="52"/>
  <c r="O678" i="52"/>
  <c r="O677" i="52"/>
  <c r="O676" i="52"/>
  <c r="O675" i="52"/>
  <c r="O674" i="52"/>
  <c r="O673" i="52"/>
  <c r="O672" i="52"/>
  <c r="O671" i="52"/>
  <c r="O670" i="52"/>
  <c r="O669" i="52"/>
  <c r="O668" i="52"/>
  <c r="O667" i="52"/>
  <c r="O666" i="52"/>
  <c r="O665" i="52"/>
  <c r="O664" i="52"/>
  <c r="O663" i="52"/>
  <c r="O662" i="52"/>
  <c r="O661" i="52"/>
  <c r="O660" i="52"/>
  <c r="O659" i="52"/>
  <c r="O658" i="52"/>
  <c r="O657" i="52"/>
  <c r="O656" i="52"/>
  <c r="O655" i="52"/>
  <c r="O654" i="52"/>
  <c r="O653" i="52"/>
  <c r="O652" i="52"/>
  <c r="O651" i="52"/>
  <c r="O650" i="52"/>
  <c r="O649" i="52"/>
  <c r="O648" i="52"/>
  <c r="O647" i="52"/>
  <c r="O646" i="52"/>
  <c r="O645" i="52"/>
  <c r="O644" i="52"/>
  <c r="O643" i="52"/>
  <c r="O642" i="52"/>
  <c r="O641" i="52"/>
  <c r="O640" i="52"/>
  <c r="O639" i="52"/>
  <c r="O638" i="52"/>
  <c r="O637" i="52"/>
  <c r="O636" i="52"/>
  <c r="O635" i="52"/>
  <c r="O634" i="52"/>
  <c r="O633" i="52"/>
  <c r="O632" i="52"/>
  <c r="O631" i="52"/>
  <c r="O630" i="52"/>
  <c r="O629" i="52"/>
  <c r="O628" i="52"/>
  <c r="O627" i="52"/>
  <c r="O626" i="52"/>
  <c r="O625" i="52"/>
  <c r="O624" i="52"/>
  <c r="O623" i="52"/>
  <c r="O622" i="52"/>
  <c r="O621" i="52"/>
  <c r="O620" i="52"/>
  <c r="O619" i="52"/>
  <c r="O618" i="52"/>
  <c r="O617" i="52"/>
  <c r="O616" i="52"/>
  <c r="O615" i="52"/>
  <c r="O614" i="52"/>
  <c r="O613" i="52"/>
  <c r="O612" i="52"/>
  <c r="O611" i="52"/>
  <c r="O610" i="52"/>
  <c r="O609" i="52"/>
  <c r="O608" i="52"/>
  <c r="O607" i="52"/>
  <c r="O606" i="52"/>
  <c r="O605" i="52"/>
  <c r="O604" i="52"/>
  <c r="O603" i="52"/>
  <c r="O602" i="52"/>
  <c r="O601" i="52"/>
  <c r="O600" i="52"/>
  <c r="O599" i="52"/>
  <c r="O598" i="52"/>
  <c r="O597" i="52"/>
  <c r="O596" i="52"/>
  <c r="O595" i="52"/>
  <c r="O594" i="52"/>
  <c r="O593" i="52"/>
  <c r="O592" i="52"/>
  <c r="O591" i="52"/>
  <c r="O590" i="52"/>
  <c r="O589" i="52"/>
  <c r="O588" i="52"/>
  <c r="O587" i="52"/>
  <c r="O586" i="52"/>
  <c r="O585" i="52"/>
  <c r="O584" i="52"/>
  <c r="O583" i="52"/>
  <c r="O582" i="52"/>
  <c r="O581" i="52"/>
  <c r="O580" i="52"/>
  <c r="O579" i="52"/>
  <c r="O578" i="52"/>
  <c r="O577" i="52"/>
  <c r="O576" i="52"/>
  <c r="O575" i="52"/>
  <c r="O574" i="52"/>
  <c r="O573" i="52"/>
  <c r="O572" i="52"/>
  <c r="O571" i="52"/>
  <c r="O570" i="52"/>
  <c r="O569" i="52"/>
  <c r="O568" i="52"/>
  <c r="O567" i="52"/>
  <c r="O566" i="52"/>
  <c r="O565" i="52"/>
  <c r="O564" i="52"/>
  <c r="O563" i="52"/>
  <c r="O562" i="52"/>
  <c r="O561" i="52"/>
  <c r="O560" i="52"/>
  <c r="O559" i="52"/>
  <c r="O558" i="52"/>
  <c r="O557" i="52"/>
  <c r="O556" i="52"/>
  <c r="O555" i="52"/>
  <c r="O554" i="52"/>
  <c r="O553" i="52"/>
  <c r="O552" i="52"/>
  <c r="O551" i="52"/>
  <c r="O550" i="52"/>
  <c r="O549" i="52"/>
  <c r="O548" i="52"/>
  <c r="O547" i="52"/>
  <c r="O546" i="52"/>
  <c r="O545" i="52"/>
  <c r="O544" i="52"/>
  <c r="O543" i="52"/>
  <c r="O542" i="52"/>
  <c r="O541" i="52"/>
  <c r="O540" i="52"/>
  <c r="O539" i="52"/>
  <c r="O538" i="52"/>
  <c r="O537" i="52"/>
  <c r="O536" i="52"/>
  <c r="O535" i="52"/>
  <c r="O534" i="52"/>
  <c r="O533" i="52"/>
  <c r="O532" i="52"/>
  <c r="O531" i="52"/>
  <c r="O530" i="52"/>
  <c r="O529" i="52"/>
  <c r="O528" i="52"/>
  <c r="O527" i="52"/>
  <c r="O526" i="52"/>
  <c r="O525" i="52"/>
  <c r="O524" i="52"/>
  <c r="O523" i="52"/>
  <c r="O522" i="52"/>
  <c r="O521" i="52"/>
  <c r="O520" i="52"/>
  <c r="O519" i="52"/>
  <c r="O518" i="52"/>
  <c r="O517" i="52"/>
  <c r="O516" i="52"/>
  <c r="O515" i="52"/>
  <c r="O514" i="52"/>
  <c r="O513" i="52"/>
  <c r="O512" i="52"/>
  <c r="O511" i="52"/>
  <c r="O510" i="52"/>
  <c r="O509" i="52"/>
  <c r="O508" i="52"/>
  <c r="O507" i="52"/>
  <c r="O506" i="52"/>
  <c r="O505" i="52"/>
  <c r="O504" i="52"/>
  <c r="O503" i="52"/>
  <c r="O502" i="52"/>
  <c r="O501" i="52"/>
  <c r="O500" i="52"/>
  <c r="O499" i="52"/>
  <c r="O498" i="52"/>
  <c r="O497" i="52"/>
  <c r="O496" i="52"/>
  <c r="O495" i="52"/>
  <c r="O494" i="52"/>
  <c r="O493" i="52"/>
  <c r="O492" i="52"/>
  <c r="O491" i="52"/>
  <c r="O490" i="52"/>
  <c r="O489" i="52"/>
  <c r="O488" i="52"/>
  <c r="O487" i="52"/>
  <c r="O486" i="52"/>
  <c r="O485" i="52"/>
  <c r="O484" i="52"/>
  <c r="O483" i="52"/>
  <c r="O482" i="52"/>
  <c r="O481" i="52"/>
  <c r="O480" i="52"/>
  <c r="O479" i="52"/>
  <c r="O478" i="52"/>
  <c r="O477" i="52"/>
  <c r="O476" i="52"/>
  <c r="O475" i="52"/>
  <c r="O474" i="52"/>
  <c r="O473" i="52"/>
  <c r="O472" i="52"/>
  <c r="O471" i="52"/>
  <c r="O470" i="52"/>
  <c r="O469" i="52"/>
  <c r="O468" i="52"/>
  <c r="O467" i="52"/>
  <c r="O466" i="52"/>
  <c r="O465" i="52"/>
  <c r="O464" i="52"/>
  <c r="O463" i="52"/>
  <c r="O462" i="52"/>
  <c r="O461" i="52"/>
  <c r="O460" i="52"/>
  <c r="O459" i="52"/>
  <c r="O458" i="52"/>
  <c r="O457" i="52"/>
  <c r="O456" i="52"/>
  <c r="O455" i="52"/>
  <c r="O454" i="52"/>
  <c r="O453" i="52"/>
  <c r="O452" i="52"/>
  <c r="O451" i="52"/>
  <c r="O450" i="52"/>
  <c r="O449" i="52"/>
  <c r="O448" i="52"/>
  <c r="O447" i="52"/>
  <c r="O446" i="52"/>
  <c r="O445" i="52"/>
  <c r="O444" i="52"/>
  <c r="O443" i="52"/>
  <c r="O442" i="52"/>
  <c r="O441" i="52"/>
  <c r="O440" i="52"/>
  <c r="O439" i="52"/>
  <c r="O438" i="52"/>
  <c r="O437" i="52"/>
  <c r="O436" i="52"/>
  <c r="O435" i="52"/>
  <c r="O434" i="52"/>
  <c r="O433" i="52"/>
  <c r="O432" i="52"/>
  <c r="O431" i="52"/>
  <c r="O430" i="52"/>
  <c r="O429" i="52"/>
  <c r="O428" i="52"/>
  <c r="O427" i="52"/>
  <c r="O426" i="52"/>
  <c r="O425" i="52"/>
  <c r="O424" i="52"/>
  <c r="O423" i="52"/>
  <c r="O422" i="52"/>
  <c r="O421" i="52"/>
  <c r="O420" i="52"/>
  <c r="O419" i="52"/>
  <c r="O418" i="52"/>
  <c r="O417" i="52"/>
  <c r="O416" i="52"/>
  <c r="O415" i="52"/>
  <c r="O414" i="52"/>
  <c r="O413" i="52"/>
  <c r="O412" i="52"/>
  <c r="O411" i="52"/>
  <c r="O410" i="52"/>
  <c r="O409" i="52"/>
  <c r="O408" i="52"/>
  <c r="O407" i="52"/>
  <c r="O406" i="52"/>
  <c r="O405" i="52"/>
  <c r="O404" i="52"/>
  <c r="O403" i="52"/>
  <c r="O402" i="52"/>
  <c r="O401" i="52"/>
  <c r="O400" i="52"/>
  <c r="O399" i="52"/>
  <c r="O398" i="52"/>
  <c r="O397" i="52"/>
  <c r="O396" i="52"/>
  <c r="O395" i="52"/>
  <c r="O394" i="52"/>
  <c r="O393" i="52"/>
  <c r="O392" i="52"/>
  <c r="O391" i="52"/>
  <c r="O390" i="52"/>
  <c r="O389" i="52"/>
  <c r="O388" i="52"/>
  <c r="O387" i="52"/>
  <c r="O386" i="52"/>
  <c r="O385" i="52"/>
  <c r="O384" i="52"/>
  <c r="O383" i="52"/>
  <c r="O382" i="52"/>
  <c r="O381" i="52"/>
  <c r="O380" i="52"/>
  <c r="O379" i="52"/>
  <c r="O378" i="52"/>
  <c r="O377" i="52"/>
  <c r="O376" i="52"/>
  <c r="O375" i="52"/>
  <c r="O374" i="52"/>
  <c r="O373" i="52"/>
  <c r="O372" i="52"/>
  <c r="O371" i="52"/>
  <c r="O370" i="52"/>
  <c r="O369" i="52"/>
  <c r="O368" i="52"/>
  <c r="O367" i="52"/>
  <c r="O366" i="52"/>
  <c r="O365" i="52"/>
  <c r="O364" i="52"/>
  <c r="O363" i="52"/>
  <c r="O362" i="52"/>
  <c r="O361" i="52"/>
  <c r="O360" i="52"/>
  <c r="O359" i="52"/>
  <c r="O358" i="52"/>
  <c r="O357" i="52"/>
  <c r="O356" i="52"/>
  <c r="O355" i="52"/>
  <c r="O354" i="52"/>
  <c r="O353" i="52"/>
  <c r="O352" i="52"/>
  <c r="O351" i="52"/>
  <c r="O350" i="52"/>
  <c r="O349" i="52"/>
  <c r="O348" i="52"/>
  <c r="O347" i="52"/>
  <c r="O346" i="52"/>
  <c r="O345" i="52"/>
  <c r="O344" i="52"/>
  <c r="O343" i="52"/>
  <c r="O342" i="52"/>
  <c r="O341" i="52"/>
  <c r="O340" i="52"/>
  <c r="O339" i="52"/>
  <c r="O338" i="52"/>
  <c r="O337" i="52"/>
  <c r="O336" i="52"/>
  <c r="O335" i="52"/>
  <c r="O334" i="52"/>
  <c r="O333" i="52"/>
  <c r="O332" i="52"/>
  <c r="O331" i="52"/>
  <c r="O330" i="52"/>
  <c r="O329" i="52"/>
  <c r="O328" i="52"/>
  <c r="O327" i="52"/>
  <c r="O326" i="52"/>
  <c r="O325" i="52"/>
  <c r="O324" i="52"/>
  <c r="O323" i="52"/>
  <c r="O322" i="52"/>
  <c r="O321" i="52"/>
  <c r="O320" i="52"/>
  <c r="O319" i="52"/>
  <c r="O318" i="52"/>
  <c r="O317" i="52"/>
  <c r="O316" i="52"/>
  <c r="O315" i="52"/>
  <c r="O314" i="52"/>
  <c r="O313" i="52"/>
  <c r="O312" i="52"/>
  <c r="O311" i="52"/>
  <c r="O310" i="52"/>
  <c r="O309" i="52"/>
  <c r="O308" i="52"/>
  <c r="O307" i="52"/>
  <c r="O306" i="52"/>
  <c r="O305" i="52"/>
  <c r="O304" i="52"/>
  <c r="O303" i="52"/>
  <c r="O302" i="52"/>
  <c r="O301" i="52"/>
  <c r="O300" i="52"/>
  <c r="O299" i="52"/>
  <c r="O298" i="52"/>
  <c r="O297" i="52"/>
  <c r="O296" i="52"/>
  <c r="O295" i="52"/>
  <c r="O294" i="52"/>
  <c r="O293" i="52"/>
  <c r="O292" i="52"/>
  <c r="O291" i="52"/>
  <c r="O290" i="52"/>
  <c r="O289" i="52"/>
  <c r="O288" i="52"/>
  <c r="O287" i="52"/>
  <c r="O286" i="52"/>
  <c r="O285" i="52"/>
  <c r="O284" i="52"/>
  <c r="O283" i="52"/>
  <c r="O282" i="52"/>
  <c r="O281" i="52"/>
  <c r="O280" i="52"/>
  <c r="O279" i="52"/>
  <c r="O278" i="52"/>
  <c r="O277" i="52"/>
  <c r="O276" i="52"/>
  <c r="O275" i="52"/>
  <c r="O274" i="52"/>
  <c r="O273" i="52"/>
  <c r="O272" i="52"/>
  <c r="O271" i="52"/>
  <c r="O270" i="52"/>
  <c r="O269" i="52"/>
  <c r="O268" i="52"/>
  <c r="O267" i="52"/>
  <c r="O266" i="52"/>
  <c r="O265" i="52"/>
  <c r="O264" i="52"/>
  <c r="O263" i="52"/>
  <c r="O262" i="52"/>
  <c r="O261" i="52"/>
  <c r="O260" i="52"/>
  <c r="O259" i="52"/>
  <c r="O258" i="52"/>
  <c r="O257" i="52"/>
  <c r="O256" i="52"/>
  <c r="O255" i="52"/>
  <c r="O254" i="52"/>
  <c r="O253" i="52"/>
  <c r="O252" i="52"/>
  <c r="O251" i="52"/>
  <c r="O250" i="52"/>
  <c r="O249" i="52"/>
  <c r="O248" i="52"/>
  <c r="O247" i="52"/>
  <c r="O246" i="52"/>
  <c r="O245" i="52"/>
  <c r="O244" i="52"/>
  <c r="O243" i="52"/>
  <c r="O242" i="52"/>
  <c r="O241" i="52"/>
  <c r="O240" i="52"/>
  <c r="O239" i="52"/>
  <c r="O238" i="52"/>
  <c r="O237" i="52"/>
  <c r="O236" i="52"/>
  <c r="O235" i="52"/>
  <c r="O234" i="52"/>
  <c r="O233" i="52"/>
  <c r="O232" i="52"/>
  <c r="O231" i="52"/>
  <c r="O230" i="52"/>
  <c r="O229" i="52"/>
  <c r="O228" i="52"/>
  <c r="O227" i="52"/>
  <c r="O226" i="52"/>
  <c r="O225" i="52"/>
  <c r="O224" i="52"/>
  <c r="O223" i="52"/>
  <c r="O222" i="52"/>
  <c r="O221" i="52"/>
  <c r="O220" i="52"/>
  <c r="O219" i="52"/>
  <c r="O218" i="52"/>
  <c r="O217" i="52"/>
  <c r="O216" i="52"/>
  <c r="O215" i="52"/>
  <c r="O214" i="52"/>
  <c r="O213" i="52"/>
  <c r="O212" i="52"/>
  <c r="O211" i="52"/>
  <c r="O210" i="52"/>
  <c r="O209" i="52"/>
  <c r="O208" i="52"/>
  <c r="O207" i="52"/>
  <c r="O206" i="52"/>
  <c r="O205" i="52"/>
  <c r="O204" i="52"/>
  <c r="O203" i="52"/>
  <c r="O202" i="52"/>
  <c r="O201" i="52"/>
  <c r="O200" i="52"/>
  <c r="O199" i="52"/>
  <c r="O198" i="52"/>
  <c r="O197" i="52"/>
  <c r="O196" i="52"/>
  <c r="O195" i="52"/>
  <c r="O194" i="52"/>
  <c r="O193" i="52"/>
  <c r="O192" i="52"/>
  <c r="O191" i="52"/>
  <c r="O190" i="52"/>
  <c r="O189" i="52"/>
  <c r="O188" i="52"/>
  <c r="O187" i="52"/>
  <c r="O186" i="52"/>
  <c r="O185" i="52"/>
  <c r="O184" i="52"/>
  <c r="O183" i="52"/>
  <c r="O182" i="52"/>
  <c r="O181" i="52"/>
  <c r="O180" i="52"/>
  <c r="O179" i="52"/>
  <c r="O178" i="52"/>
  <c r="O177" i="52"/>
  <c r="O176" i="52"/>
  <c r="O175" i="52"/>
  <c r="O174" i="52"/>
  <c r="O173" i="52"/>
  <c r="O172" i="52"/>
  <c r="O171" i="52"/>
  <c r="O170" i="52"/>
  <c r="O169" i="52"/>
  <c r="O168" i="52"/>
  <c r="O167" i="52"/>
  <c r="O166" i="52"/>
  <c r="O165" i="52"/>
  <c r="O164" i="52"/>
  <c r="O163" i="52"/>
  <c r="O162" i="52"/>
  <c r="O161" i="52"/>
  <c r="O160" i="52"/>
  <c r="O159" i="52"/>
  <c r="O158" i="52"/>
  <c r="O157" i="52"/>
  <c r="O156" i="52"/>
  <c r="O155" i="52"/>
  <c r="O154" i="52"/>
  <c r="O153" i="52"/>
  <c r="O152" i="52"/>
  <c r="O151" i="52"/>
  <c r="O150" i="52"/>
  <c r="O149" i="52"/>
  <c r="O148" i="52"/>
  <c r="O147" i="52"/>
  <c r="O146" i="52"/>
  <c r="O145" i="52"/>
  <c r="O144" i="52"/>
  <c r="O143" i="52"/>
  <c r="O142" i="52"/>
  <c r="O141" i="52"/>
  <c r="O140" i="52"/>
  <c r="O139" i="52"/>
  <c r="O138" i="52"/>
  <c r="O137" i="52"/>
  <c r="O136" i="52"/>
  <c r="O135" i="52"/>
  <c r="O134" i="52"/>
  <c r="O133" i="52"/>
  <c r="O132" i="52"/>
  <c r="O131" i="52"/>
  <c r="O130" i="52"/>
  <c r="O129" i="52"/>
  <c r="O128" i="52"/>
  <c r="O127" i="52"/>
  <c r="O126" i="52"/>
  <c r="O125" i="52"/>
  <c r="O124" i="52"/>
  <c r="O123" i="52"/>
  <c r="O122" i="52"/>
  <c r="O121" i="52"/>
  <c r="O120" i="52"/>
  <c r="O119" i="52"/>
  <c r="O118" i="52"/>
  <c r="O117" i="52"/>
  <c r="O116" i="52"/>
  <c r="O115" i="52"/>
  <c r="O114" i="52"/>
  <c r="O113" i="52"/>
  <c r="O112" i="52"/>
  <c r="O111" i="52"/>
  <c r="O110" i="52"/>
  <c r="O109" i="52"/>
  <c r="O108" i="52"/>
  <c r="O107" i="52"/>
  <c r="O106" i="52"/>
  <c r="O105" i="52"/>
  <c r="O104" i="52"/>
  <c r="O103" i="52"/>
  <c r="O102" i="52"/>
  <c r="O101" i="52"/>
  <c r="O100" i="52"/>
  <c r="O99" i="52"/>
  <c r="O98" i="52"/>
  <c r="O97" i="52"/>
  <c r="O96" i="52"/>
  <c r="O95" i="52"/>
  <c r="O94" i="52"/>
  <c r="O93" i="52"/>
  <c r="O92" i="52"/>
  <c r="O91" i="52"/>
  <c r="O90" i="52"/>
  <c r="O89" i="52"/>
  <c r="O88" i="52"/>
  <c r="O87" i="52"/>
  <c r="O86" i="52"/>
  <c r="O85" i="52"/>
  <c r="O84" i="52"/>
  <c r="O83" i="52"/>
  <c r="O82" i="52"/>
  <c r="O81" i="52"/>
  <c r="O80" i="52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I22" i="52"/>
  <c r="Z20" i="52"/>
  <c r="AG15" i="52"/>
  <c r="I10" i="52"/>
  <c r="Z8" i="52"/>
  <c r="AG3" i="52"/>
  <c r="I770" i="61"/>
  <c r="A770" i="61" s="1"/>
  <c r="I769" i="61"/>
  <c r="A769" i="61"/>
  <c r="I768" i="61"/>
  <c r="A768" i="61" s="1"/>
  <c r="I767" i="61"/>
  <c r="A767" i="61" s="1"/>
  <c r="I766" i="61"/>
  <c r="A766" i="61" s="1"/>
  <c r="I765" i="61"/>
  <c r="A765" i="61"/>
  <c r="I764" i="61"/>
  <c r="A764" i="61" s="1"/>
  <c r="I763" i="61"/>
  <c r="A763" i="61" s="1"/>
  <c r="I762" i="61"/>
  <c r="A762" i="61" s="1"/>
  <c r="I761" i="61"/>
  <c r="A761" i="61"/>
  <c r="I760" i="61"/>
  <c r="A760" i="61" s="1"/>
  <c r="I759" i="61"/>
  <c r="A759" i="61" s="1"/>
  <c r="I758" i="61"/>
  <c r="A758" i="61" s="1"/>
  <c r="I757" i="61"/>
  <c r="A757" i="61"/>
  <c r="I756" i="61"/>
  <c r="A756" i="61" s="1"/>
  <c r="I755" i="61"/>
  <c r="A755" i="61" s="1"/>
  <c r="I754" i="61"/>
  <c r="A754" i="61" s="1"/>
  <c r="I753" i="61"/>
  <c r="A753" i="61"/>
  <c r="I752" i="61"/>
  <c r="A752" i="61" s="1"/>
  <c r="I751" i="61"/>
  <c r="A751" i="61"/>
  <c r="I750" i="61"/>
  <c r="A750" i="61" s="1"/>
  <c r="I749" i="61"/>
  <c r="A749" i="61"/>
  <c r="I748" i="61"/>
  <c r="A748" i="61" s="1"/>
  <c r="I747" i="61"/>
  <c r="A747" i="61" s="1"/>
  <c r="I746" i="61"/>
  <c r="A746" i="61" s="1"/>
  <c r="I745" i="61"/>
  <c r="A745" i="61"/>
  <c r="I744" i="61"/>
  <c r="A744" i="61" s="1"/>
  <c r="I743" i="61"/>
  <c r="A743" i="61" s="1"/>
  <c r="I742" i="61"/>
  <c r="A742" i="61" s="1"/>
  <c r="I741" i="61"/>
  <c r="A741" i="61"/>
  <c r="I740" i="61"/>
  <c r="A740" i="61" s="1"/>
  <c r="I739" i="61"/>
  <c r="A739" i="61" s="1"/>
  <c r="I738" i="61"/>
  <c r="A738" i="61" s="1"/>
  <c r="I737" i="61"/>
  <c r="A737" i="61"/>
  <c r="I736" i="61"/>
  <c r="A736" i="61" s="1"/>
  <c r="I735" i="61"/>
  <c r="A735" i="61"/>
  <c r="I734" i="61"/>
  <c r="A734" i="61" s="1"/>
  <c r="I733" i="61"/>
  <c r="A733" i="61"/>
  <c r="I732" i="61"/>
  <c r="A732" i="61" s="1"/>
  <c r="I731" i="61"/>
  <c r="A731" i="61" s="1"/>
  <c r="I730" i="61"/>
  <c r="A730" i="61" s="1"/>
  <c r="I729" i="61"/>
  <c r="A729" i="61"/>
  <c r="I728" i="61"/>
  <c r="A728" i="61" s="1"/>
  <c r="I727" i="61"/>
  <c r="A727" i="61" s="1"/>
  <c r="I726" i="61"/>
  <c r="A726" i="61" s="1"/>
  <c r="I725" i="61"/>
  <c r="A725" i="61"/>
  <c r="I724" i="61"/>
  <c r="A724" i="61" s="1"/>
  <c r="I723" i="61"/>
  <c r="A723" i="61" s="1"/>
  <c r="I722" i="61"/>
  <c r="A722" i="61" s="1"/>
  <c r="I721" i="61"/>
  <c r="A721" i="61"/>
  <c r="I720" i="61"/>
  <c r="A720" i="61" s="1"/>
  <c r="I719" i="61"/>
  <c r="A719" i="61"/>
  <c r="I718" i="61"/>
  <c r="A718" i="61" s="1"/>
  <c r="I717" i="61"/>
  <c r="A717" i="61"/>
  <c r="I716" i="61"/>
  <c r="A716" i="61" s="1"/>
  <c r="I715" i="61"/>
  <c r="A715" i="61" s="1"/>
  <c r="I714" i="61"/>
  <c r="A714" i="61" s="1"/>
  <c r="I713" i="61"/>
  <c r="A713" i="61"/>
  <c r="I712" i="61"/>
  <c r="A712" i="61" s="1"/>
  <c r="I711" i="61"/>
  <c r="A711" i="61"/>
  <c r="I710" i="61"/>
  <c r="A710" i="61" s="1"/>
  <c r="I709" i="61"/>
  <c r="A709" i="61"/>
  <c r="I708" i="61"/>
  <c r="A708" i="61" s="1"/>
  <c r="I707" i="61"/>
  <c r="A707" i="61" s="1"/>
  <c r="I706" i="61"/>
  <c r="A706" i="61" s="1"/>
  <c r="I705" i="61"/>
  <c r="A705" i="61"/>
  <c r="I704" i="61"/>
  <c r="A704" i="61" s="1"/>
  <c r="I703" i="61"/>
  <c r="A703" i="61" s="1"/>
  <c r="I702" i="61"/>
  <c r="A702" i="61" s="1"/>
  <c r="I701" i="61"/>
  <c r="A701" i="61"/>
  <c r="I700" i="61"/>
  <c r="A700" i="61" s="1"/>
  <c r="I699" i="61"/>
  <c r="A699" i="61" s="1"/>
  <c r="I698" i="61"/>
  <c r="A698" i="61" s="1"/>
  <c r="I697" i="61"/>
  <c r="A697" i="61"/>
  <c r="I696" i="61"/>
  <c r="A696" i="61" s="1"/>
  <c r="I695" i="61"/>
  <c r="A695" i="61"/>
  <c r="I694" i="61"/>
  <c r="A694" i="61" s="1"/>
  <c r="I693" i="61"/>
  <c r="A693" i="61"/>
  <c r="I692" i="61"/>
  <c r="A692" i="61" s="1"/>
  <c r="I691" i="61"/>
  <c r="A691" i="61" s="1"/>
  <c r="I690" i="61"/>
  <c r="A690" i="61" s="1"/>
  <c r="I689" i="61"/>
  <c r="A689" i="61"/>
  <c r="I688" i="61"/>
  <c r="A688" i="61" s="1"/>
  <c r="I687" i="61"/>
  <c r="A687" i="61" s="1"/>
  <c r="I686" i="61"/>
  <c r="A686" i="61" s="1"/>
  <c r="I685" i="61"/>
  <c r="A685" i="61"/>
  <c r="I684" i="61"/>
  <c r="A684" i="61" s="1"/>
  <c r="I683" i="61"/>
  <c r="A683" i="61" s="1"/>
  <c r="I682" i="61"/>
  <c r="A682" i="61" s="1"/>
  <c r="I681" i="61"/>
  <c r="A681" i="61"/>
  <c r="I680" i="61"/>
  <c r="A680" i="61" s="1"/>
  <c r="I679" i="61"/>
  <c r="A679" i="61" s="1"/>
  <c r="I678" i="61"/>
  <c r="A678" i="61" s="1"/>
  <c r="I677" i="61"/>
  <c r="A677" i="61"/>
  <c r="I676" i="61"/>
  <c r="A676" i="61" s="1"/>
  <c r="I675" i="61"/>
  <c r="A675" i="61" s="1"/>
  <c r="I674" i="61"/>
  <c r="A674" i="61" s="1"/>
  <c r="I673" i="61"/>
  <c r="A673" i="61"/>
  <c r="I672" i="61"/>
  <c r="A672" i="61" s="1"/>
  <c r="I671" i="61"/>
  <c r="A671" i="61" s="1"/>
  <c r="I670" i="61"/>
  <c r="A670" i="61" s="1"/>
  <c r="I669" i="61"/>
  <c r="A669" i="61"/>
  <c r="I668" i="61"/>
  <c r="A668" i="61" s="1"/>
  <c r="I667" i="61"/>
  <c r="A667" i="61" s="1"/>
  <c r="I666" i="61"/>
  <c r="A666" i="61" s="1"/>
  <c r="I665" i="61"/>
  <c r="A665" i="61"/>
  <c r="I664" i="61"/>
  <c r="A664" i="61" s="1"/>
  <c r="I663" i="61"/>
  <c r="A663" i="61" s="1"/>
  <c r="I662" i="61"/>
  <c r="A662" i="61" s="1"/>
  <c r="I661" i="61"/>
  <c r="A661" i="61"/>
  <c r="I660" i="61"/>
  <c r="A660" i="61" s="1"/>
  <c r="I659" i="61"/>
  <c r="A659" i="61" s="1"/>
  <c r="I658" i="61"/>
  <c r="A658" i="61" s="1"/>
  <c r="I657" i="61"/>
  <c r="A657" i="61" s="1"/>
  <c r="I656" i="61"/>
  <c r="A656" i="61" s="1"/>
  <c r="I655" i="61"/>
  <c r="A655" i="61"/>
  <c r="I654" i="61"/>
  <c r="A654" i="61" s="1"/>
  <c r="I653" i="61"/>
  <c r="A653" i="61"/>
  <c r="I652" i="61"/>
  <c r="A652" i="61" s="1"/>
  <c r="I651" i="61"/>
  <c r="A651" i="61" s="1"/>
  <c r="I650" i="61"/>
  <c r="A650" i="61" s="1"/>
  <c r="I649" i="61"/>
  <c r="A649" i="61"/>
  <c r="I648" i="61"/>
  <c r="A648" i="61" s="1"/>
  <c r="I647" i="61"/>
  <c r="A647" i="61" s="1"/>
  <c r="I646" i="61"/>
  <c r="A646" i="61" s="1"/>
  <c r="I645" i="61"/>
  <c r="A645" i="61"/>
  <c r="I644" i="61"/>
  <c r="A644" i="61" s="1"/>
  <c r="I643" i="61"/>
  <c r="A643" i="61" s="1"/>
  <c r="I642" i="61"/>
  <c r="A642" i="61" s="1"/>
  <c r="I641" i="61"/>
  <c r="A641" i="61"/>
  <c r="I640" i="61"/>
  <c r="A640" i="61" s="1"/>
  <c r="I639" i="61"/>
  <c r="A639" i="61" s="1"/>
  <c r="I638" i="61"/>
  <c r="A638" i="61" s="1"/>
  <c r="I637" i="61"/>
  <c r="A637" i="61" s="1"/>
  <c r="I636" i="61"/>
  <c r="A636" i="61" s="1"/>
  <c r="I635" i="61"/>
  <c r="A635" i="61"/>
  <c r="I634" i="61"/>
  <c r="A634" i="61" s="1"/>
  <c r="I633" i="61"/>
  <c r="A633" i="61" s="1"/>
  <c r="I632" i="61"/>
  <c r="A632" i="61" s="1"/>
  <c r="I631" i="61"/>
  <c r="A631" i="61"/>
  <c r="I630" i="61"/>
  <c r="A630" i="61" s="1"/>
  <c r="I629" i="61"/>
  <c r="A629" i="61" s="1"/>
  <c r="I628" i="61"/>
  <c r="A628" i="61" s="1"/>
  <c r="I627" i="61"/>
  <c r="A627" i="61"/>
  <c r="I626" i="61"/>
  <c r="A626" i="61" s="1"/>
  <c r="I625" i="61"/>
  <c r="A625" i="61"/>
  <c r="I624" i="61"/>
  <c r="A624" i="61" s="1"/>
  <c r="I623" i="61"/>
  <c r="A623" i="61" s="1"/>
  <c r="I622" i="61"/>
  <c r="A622" i="61" s="1"/>
  <c r="I621" i="61"/>
  <c r="A621" i="61"/>
  <c r="I620" i="61"/>
  <c r="A620" i="61" s="1"/>
  <c r="I619" i="61"/>
  <c r="A619" i="61" s="1"/>
  <c r="I618" i="61"/>
  <c r="A618" i="61" s="1"/>
  <c r="I617" i="61"/>
  <c r="A617" i="61" s="1"/>
  <c r="I616" i="61"/>
  <c r="A616" i="61" s="1"/>
  <c r="I615" i="61"/>
  <c r="A615" i="61" s="1"/>
  <c r="I614" i="61"/>
  <c r="A614" i="61" s="1"/>
  <c r="I613" i="61"/>
  <c r="A613" i="61" s="1"/>
  <c r="I612" i="61"/>
  <c r="A612" i="61" s="1"/>
  <c r="I611" i="61"/>
  <c r="A611" i="61" s="1"/>
  <c r="I610" i="61"/>
  <c r="A610" i="61" s="1"/>
  <c r="I609" i="61"/>
  <c r="A609" i="61" s="1"/>
  <c r="I608" i="61"/>
  <c r="A608" i="61" s="1"/>
  <c r="I607" i="61"/>
  <c r="A607" i="61" s="1"/>
  <c r="I606" i="61"/>
  <c r="A606" i="61" s="1"/>
  <c r="I605" i="61"/>
  <c r="A605" i="61"/>
  <c r="I604" i="61"/>
  <c r="A604" i="61" s="1"/>
  <c r="I603" i="61"/>
  <c r="A603" i="61" s="1"/>
  <c r="I602" i="61"/>
  <c r="A602" i="61" s="1"/>
  <c r="I601" i="61"/>
  <c r="A601" i="61" s="1"/>
  <c r="I600" i="61"/>
  <c r="A600" i="61" s="1"/>
  <c r="I599" i="61"/>
  <c r="A599" i="61"/>
  <c r="I598" i="61"/>
  <c r="A598" i="61" s="1"/>
  <c r="I597" i="61"/>
  <c r="A597" i="61" s="1"/>
  <c r="I596" i="61"/>
  <c r="A596" i="61" s="1"/>
  <c r="I595" i="61"/>
  <c r="A595" i="61"/>
  <c r="I594" i="61"/>
  <c r="A594" i="61" s="1"/>
  <c r="I593" i="61"/>
  <c r="A593" i="61" s="1"/>
  <c r="I592" i="61"/>
  <c r="A592" i="61" s="1"/>
  <c r="I591" i="61"/>
  <c r="A591" i="61"/>
  <c r="I590" i="61"/>
  <c r="A590" i="61" s="1"/>
  <c r="I589" i="61"/>
  <c r="A589" i="61"/>
  <c r="I588" i="61"/>
  <c r="A588" i="61" s="1"/>
  <c r="I587" i="61"/>
  <c r="A587" i="61" s="1"/>
  <c r="I586" i="61"/>
  <c r="A586" i="61" s="1"/>
  <c r="I585" i="61"/>
  <c r="A585" i="61"/>
  <c r="I584" i="61"/>
  <c r="A584" i="61" s="1"/>
  <c r="I583" i="61"/>
  <c r="A583" i="61" s="1"/>
  <c r="I582" i="61"/>
  <c r="A582" i="61" s="1"/>
  <c r="I581" i="61"/>
  <c r="A581" i="61" s="1"/>
  <c r="I580" i="61"/>
  <c r="A580" i="61" s="1"/>
  <c r="I579" i="61"/>
  <c r="A579" i="61" s="1"/>
  <c r="I578" i="61"/>
  <c r="A578" i="61" s="1"/>
  <c r="I577" i="61"/>
  <c r="A577" i="61" s="1"/>
  <c r="I576" i="61"/>
  <c r="A576" i="61" s="1"/>
  <c r="I575" i="61"/>
  <c r="A575" i="61" s="1"/>
  <c r="I574" i="61"/>
  <c r="A574" i="61" s="1"/>
  <c r="I573" i="61"/>
  <c r="A573" i="61" s="1"/>
  <c r="I572" i="61"/>
  <c r="A572" i="61" s="1"/>
  <c r="I571" i="61"/>
  <c r="A571" i="61" s="1"/>
  <c r="I570" i="61"/>
  <c r="A570" i="61" s="1"/>
  <c r="I569" i="61"/>
  <c r="A569" i="61"/>
  <c r="I568" i="61"/>
  <c r="A568" i="61" s="1"/>
  <c r="I567" i="61"/>
  <c r="A567" i="61" s="1"/>
  <c r="I566" i="61"/>
  <c r="A566" i="61" s="1"/>
  <c r="I565" i="61"/>
  <c r="A565" i="61" s="1"/>
  <c r="I564" i="61"/>
  <c r="A564" i="61" s="1"/>
  <c r="I563" i="61"/>
  <c r="A563" i="61"/>
  <c r="I562" i="61"/>
  <c r="A562" i="61" s="1"/>
  <c r="I561" i="61"/>
  <c r="A561" i="61" s="1"/>
  <c r="I560" i="61"/>
  <c r="A560" i="61" s="1"/>
  <c r="I559" i="61"/>
  <c r="A559" i="61"/>
  <c r="I558" i="61"/>
  <c r="A558" i="61" s="1"/>
  <c r="I557" i="61"/>
  <c r="A557" i="61" s="1"/>
  <c r="I556" i="61"/>
  <c r="A556" i="61" s="1"/>
  <c r="I555" i="61"/>
  <c r="A555" i="61"/>
  <c r="I554" i="61"/>
  <c r="A554" i="61" s="1"/>
  <c r="I553" i="61"/>
  <c r="A553" i="61"/>
  <c r="I552" i="61"/>
  <c r="A552" i="61" s="1"/>
  <c r="I551" i="61"/>
  <c r="A551" i="61" s="1"/>
  <c r="I550" i="61"/>
  <c r="A550" i="61" s="1"/>
  <c r="I549" i="61"/>
  <c r="A549" i="61"/>
  <c r="I548" i="61"/>
  <c r="A548" i="61" s="1"/>
  <c r="I547" i="61"/>
  <c r="A547" i="61"/>
  <c r="I546" i="61"/>
  <c r="A546" i="61" s="1"/>
  <c r="I545" i="61"/>
  <c r="A545" i="61" s="1"/>
  <c r="I544" i="61"/>
  <c r="A544" i="61" s="1"/>
  <c r="I543" i="61"/>
  <c r="A543" i="61" s="1"/>
  <c r="I542" i="61"/>
  <c r="A542" i="61" s="1"/>
  <c r="I541" i="61"/>
  <c r="A541" i="61"/>
  <c r="I540" i="61"/>
  <c r="A540" i="61" s="1"/>
  <c r="I539" i="61"/>
  <c r="A539" i="61" s="1"/>
  <c r="I538" i="61"/>
  <c r="A538" i="61" s="1"/>
  <c r="I537" i="61"/>
  <c r="A537" i="61" s="1"/>
  <c r="I536" i="61"/>
  <c r="A536" i="61" s="1"/>
  <c r="I535" i="61"/>
  <c r="A535" i="61" s="1"/>
  <c r="I534" i="61"/>
  <c r="A534" i="61" s="1"/>
  <c r="I533" i="61"/>
  <c r="A533" i="61"/>
  <c r="I532" i="61"/>
  <c r="A532" i="61" s="1"/>
  <c r="I531" i="61"/>
  <c r="A531" i="61" s="1"/>
  <c r="I530" i="61"/>
  <c r="A530" i="61" s="1"/>
  <c r="I529" i="61"/>
  <c r="A529" i="61" s="1"/>
  <c r="I528" i="61"/>
  <c r="A528" i="61" s="1"/>
  <c r="I527" i="61"/>
  <c r="A527" i="61"/>
  <c r="I526" i="61"/>
  <c r="A526" i="61" s="1"/>
  <c r="I525" i="61"/>
  <c r="A525" i="61" s="1"/>
  <c r="I524" i="61"/>
  <c r="A524" i="61" s="1"/>
  <c r="I523" i="61"/>
  <c r="A523" i="61"/>
  <c r="I522" i="61"/>
  <c r="A522" i="61" s="1"/>
  <c r="I521" i="61"/>
  <c r="A521" i="61" s="1"/>
  <c r="I520" i="61"/>
  <c r="A520" i="61" s="1"/>
  <c r="I519" i="61"/>
  <c r="A519" i="61"/>
  <c r="I518" i="61"/>
  <c r="A518" i="61" s="1"/>
  <c r="I517" i="61"/>
  <c r="A517" i="61"/>
  <c r="I516" i="61"/>
  <c r="A516" i="61" s="1"/>
  <c r="I515" i="61"/>
  <c r="A515" i="61" s="1"/>
  <c r="I514" i="61"/>
  <c r="A514" i="61" s="1"/>
  <c r="I513" i="61"/>
  <c r="A513" i="61" s="1"/>
  <c r="I512" i="61"/>
  <c r="A512" i="61" s="1"/>
  <c r="I511" i="61"/>
  <c r="A511" i="61"/>
  <c r="I510" i="61"/>
  <c r="A510" i="61" s="1"/>
  <c r="I509" i="61"/>
  <c r="A509" i="61" s="1"/>
  <c r="I508" i="61"/>
  <c r="A508" i="61" s="1"/>
  <c r="I507" i="61"/>
  <c r="A507" i="61" s="1"/>
  <c r="I506" i="61"/>
  <c r="A506" i="61" s="1"/>
  <c r="I505" i="61"/>
  <c r="A505" i="61"/>
  <c r="I504" i="61"/>
  <c r="A504" i="61" s="1"/>
  <c r="I503" i="61"/>
  <c r="A503" i="61" s="1"/>
  <c r="I502" i="61"/>
  <c r="A502" i="61" s="1"/>
  <c r="I501" i="61"/>
  <c r="A501" i="61" s="1"/>
  <c r="I500" i="61"/>
  <c r="A500" i="61" s="1"/>
  <c r="I499" i="61"/>
  <c r="A499" i="61" s="1"/>
  <c r="I498" i="61"/>
  <c r="A498" i="61" s="1"/>
  <c r="I497" i="61"/>
  <c r="A497" i="61"/>
  <c r="I496" i="61"/>
  <c r="A496" i="61" s="1"/>
  <c r="I495" i="61"/>
  <c r="A495" i="61" s="1"/>
  <c r="I494" i="61"/>
  <c r="A494" i="61" s="1"/>
  <c r="I493" i="61"/>
  <c r="A493" i="61" s="1"/>
  <c r="I492" i="61"/>
  <c r="A492" i="61" s="1"/>
  <c r="I491" i="61"/>
  <c r="A491" i="61" s="1"/>
  <c r="I490" i="61"/>
  <c r="A490" i="61" s="1"/>
  <c r="I489" i="61"/>
  <c r="A489" i="61" s="1"/>
  <c r="I488" i="61"/>
  <c r="A488" i="61" s="1"/>
  <c r="I487" i="61"/>
  <c r="A487" i="61"/>
  <c r="I486" i="61"/>
  <c r="A486" i="61" s="1"/>
  <c r="I485" i="61"/>
  <c r="A485" i="61" s="1"/>
  <c r="I484" i="61"/>
  <c r="A484" i="61" s="1"/>
  <c r="I483" i="61"/>
  <c r="A483" i="61"/>
  <c r="I482" i="61"/>
  <c r="A482" i="61" s="1"/>
  <c r="I481" i="61"/>
  <c r="A481" i="61"/>
  <c r="I480" i="61"/>
  <c r="A480" i="61" s="1"/>
  <c r="I479" i="61"/>
  <c r="A479" i="61" s="1"/>
  <c r="I478" i="61"/>
  <c r="A478" i="61" s="1"/>
  <c r="I477" i="61"/>
  <c r="A477" i="61" s="1"/>
  <c r="I476" i="61"/>
  <c r="A476" i="61" s="1"/>
  <c r="I475" i="61"/>
  <c r="A475" i="61" s="1"/>
  <c r="I474" i="61"/>
  <c r="A474" i="61" s="1"/>
  <c r="I473" i="61"/>
  <c r="A473" i="61" s="1"/>
  <c r="I472" i="61"/>
  <c r="A472" i="61" s="1"/>
  <c r="I471" i="61"/>
  <c r="A471" i="61"/>
  <c r="I470" i="61"/>
  <c r="A470" i="61" s="1"/>
  <c r="I469" i="61"/>
  <c r="A469" i="61"/>
  <c r="I468" i="61"/>
  <c r="A468" i="61" s="1"/>
  <c r="I467" i="61"/>
  <c r="A467" i="61" s="1"/>
  <c r="I466" i="61"/>
  <c r="A466" i="61" s="1"/>
  <c r="I465" i="61"/>
  <c r="A465" i="61" s="1"/>
  <c r="I464" i="61"/>
  <c r="A464" i="61" s="1"/>
  <c r="I463" i="61"/>
  <c r="A463" i="61" s="1"/>
  <c r="I462" i="61"/>
  <c r="A462" i="61" s="1"/>
  <c r="I461" i="61"/>
  <c r="A461" i="61" s="1"/>
  <c r="I460" i="61"/>
  <c r="A460" i="61" s="1"/>
  <c r="I459" i="61"/>
  <c r="A459" i="61" s="1"/>
  <c r="I458" i="61"/>
  <c r="A458" i="61" s="1"/>
  <c r="I457" i="61"/>
  <c r="A457" i="61" s="1"/>
  <c r="I456" i="61"/>
  <c r="A456" i="61" s="1"/>
  <c r="I455" i="61"/>
  <c r="A455" i="61"/>
  <c r="I454" i="61"/>
  <c r="A454" i="61" s="1"/>
  <c r="I453" i="61"/>
  <c r="A453" i="61" s="1"/>
  <c r="I452" i="61"/>
  <c r="A452" i="61" s="1"/>
  <c r="I451" i="61"/>
  <c r="A451" i="61" s="1"/>
  <c r="I450" i="61"/>
  <c r="A450" i="61" s="1"/>
  <c r="I449" i="61"/>
  <c r="A449" i="61"/>
  <c r="I448" i="61"/>
  <c r="A448" i="61" s="1"/>
  <c r="I447" i="61"/>
  <c r="A447" i="61"/>
  <c r="I446" i="61"/>
  <c r="A446" i="61" s="1"/>
  <c r="I445" i="61"/>
  <c r="A445" i="61" s="1"/>
  <c r="I444" i="61"/>
  <c r="A444" i="61" s="1"/>
  <c r="I443" i="61"/>
  <c r="A443" i="61" s="1"/>
  <c r="I442" i="61"/>
  <c r="A442" i="61" s="1"/>
  <c r="I441" i="61"/>
  <c r="A441" i="61"/>
  <c r="I440" i="61"/>
  <c r="A440" i="61" s="1"/>
  <c r="I439" i="61"/>
  <c r="A439" i="61"/>
  <c r="I438" i="61"/>
  <c r="A438" i="61" s="1"/>
  <c r="I437" i="61"/>
  <c r="A437" i="61"/>
  <c r="I436" i="61"/>
  <c r="A436" i="61" s="1"/>
  <c r="I435" i="61"/>
  <c r="A435" i="61" s="1"/>
  <c r="I434" i="61"/>
  <c r="A434" i="61" s="1"/>
  <c r="I433" i="61"/>
  <c r="A433" i="61"/>
  <c r="I432" i="61"/>
  <c r="A432" i="61" s="1"/>
  <c r="I431" i="61"/>
  <c r="A431" i="61"/>
  <c r="I430" i="61"/>
  <c r="A430" i="61" s="1"/>
  <c r="I429" i="61"/>
  <c r="A429" i="61" s="1"/>
  <c r="I428" i="61"/>
  <c r="A428" i="61" s="1"/>
  <c r="I427" i="61"/>
  <c r="A427" i="61"/>
  <c r="I426" i="61"/>
  <c r="A426" i="61" s="1"/>
  <c r="I425" i="61"/>
  <c r="A425" i="61" s="1"/>
  <c r="I424" i="61"/>
  <c r="A424" i="61" s="1"/>
  <c r="I423" i="61"/>
  <c r="A423" i="61" s="1"/>
  <c r="I422" i="61"/>
  <c r="A422" i="61" s="1"/>
  <c r="I421" i="61"/>
  <c r="A421" i="61" s="1"/>
  <c r="I420" i="61"/>
  <c r="A420" i="61" s="1"/>
  <c r="I419" i="61"/>
  <c r="A419" i="61" s="1"/>
  <c r="I418" i="61"/>
  <c r="A418" i="61" s="1"/>
  <c r="I417" i="61"/>
  <c r="A417" i="61"/>
  <c r="I416" i="61"/>
  <c r="A416" i="61" s="1"/>
  <c r="I415" i="61"/>
  <c r="A415" i="61"/>
  <c r="I414" i="61"/>
  <c r="A414" i="61" s="1"/>
  <c r="I413" i="61"/>
  <c r="A413" i="61" s="1"/>
  <c r="I412" i="61"/>
  <c r="A412" i="61"/>
  <c r="I411" i="61"/>
  <c r="A411" i="61"/>
  <c r="I410" i="61"/>
  <c r="A410" i="61" s="1"/>
  <c r="I409" i="61"/>
  <c r="A409" i="61" s="1"/>
  <c r="I408" i="61"/>
  <c r="A408" i="61" s="1"/>
  <c r="I407" i="61"/>
  <c r="A407" i="61"/>
  <c r="I406" i="61"/>
  <c r="A406" i="61" s="1"/>
  <c r="I405" i="61"/>
  <c r="A405" i="61" s="1"/>
  <c r="I404" i="61"/>
  <c r="A404" i="61" s="1"/>
  <c r="I403" i="61"/>
  <c r="A403" i="61"/>
  <c r="I402" i="61"/>
  <c r="A402" i="61" s="1"/>
  <c r="I401" i="61"/>
  <c r="A401" i="61" s="1"/>
  <c r="I400" i="61"/>
  <c r="A400" i="61" s="1"/>
  <c r="I399" i="61"/>
  <c r="A399" i="61" s="1"/>
  <c r="I398" i="61"/>
  <c r="A398" i="61" s="1"/>
  <c r="I397" i="61"/>
  <c r="A397" i="61" s="1"/>
  <c r="I396" i="61"/>
  <c r="A396" i="61" s="1"/>
  <c r="I395" i="61"/>
  <c r="A395" i="61"/>
  <c r="I394" i="61"/>
  <c r="A394" i="61" s="1"/>
  <c r="I393" i="61"/>
  <c r="A393" i="61"/>
  <c r="I392" i="61"/>
  <c r="A392" i="61" s="1"/>
  <c r="I391" i="61"/>
  <c r="A391" i="61"/>
  <c r="I390" i="61"/>
  <c r="A390" i="61" s="1"/>
  <c r="I389" i="61"/>
  <c r="A389" i="61" s="1"/>
  <c r="I388" i="61"/>
  <c r="A388" i="61"/>
  <c r="I387" i="61"/>
  <c r="A387" i="61"/>
  <c r="I386" i="61"/>
  <c r="A386" i="61" s="1"/>
  <c r="I385" i="61"/>
  <c r="A385" i="61" s="1"/>
  <c r="I384" i="61"/>
  <c r="A384" i="61" s="1"/>
  <c r="I383" i="61"/>
  <c r="A383" i="61" s="1"/>
  <c r="I382" i="61"/>
  <c r="A382" i="61" s="1"/>
  <c r="I381" i="61"/>
  <c r="A381" i="61" s="1"/>
  <c r="I380" i="61"/>
  <c r="A380" i="61" s="1"/>
  <c r="I379" i="61"/>
  <c r="A379" i="61"/>
  <c r="I378" i="61"/>
  <c r="A378" i="61" s="1"/>
  <c r="I377" i="61"/>
  <c r="A377" i="61" s="1"/>
  <c r="I376" i="61"/>
  <c r="A376" i="61" s="1"/>
  <c r="I375" i="61"/>
  <c r="A375" i="61" s="1"/>
  <c r="I374" i="61"/>
  <c r="A374" i="61" s="1"/>
  <c r="I373" i="61"/>
  <c r="A373" i="61" s="1"/>
  <c r="I372" i="61"/>
  <c r="A372" i="61" s="1"/>
  <c r="I371" i="61"/>
  <c r="A371" i="61"/>
  <c r="I370" i="61"/>
  <c r="A370" i="61" s="1"/>
  <c r="I369" i="61"/>
  <c r="A369" i="61"/>
  <c r="I368" i="61"/>
  <c r="A368" i="61" s="1"/>
  <c r="I367" i="61"/>
  <c r="A367" i="61"/>
  <c r="I366" i="61"/>
  <c r="A366" i="61" s="1"/>
  <c r="I365" i="61"/>
  <c r="A365" i="61" s="1"/>
  <c r="I364" i="61"/>
  <c r="A364" i="61"/>
  <c r="I363" i="61"/>
  <c r="A363" i="61"/>
  <c r="I362" i="61"/>
  <c r="A362" i="61" s="1"/>
  <c r="I361" i="61"/>
  <c r="A361" i="61" s="1"/>
  <c r="I360" i="61"/>
  <c r="A360" i="61" s="1"/>
  <c r="I359" i="61"/>
  <c r="A359" i="61"/>
  <c r="I358" i="61"/>
  <c r="A358" i="61" s="1"/>
  <c r="I357" i="61"/>
  <c r="A357" i="61" s="1"/>
  <c r="I356" i="61"/>
  <c r="A356" i="61" s="1"/>
  <c r="I355" i="61"/>
  <c r="A355" i="61"/>
  <c r="I354" i="61"/>
  <c r="A354" i="61" s="1"/>
  <c r="I353" i="61"/>
  <c r="A353" i="61" s="1"/>
  <c r="I352" i="61"/>
  <c r="A352" i="61" s="1"/>
  <c r="I351" i="61"/>
  <c r="A351" i="61" s="1"/>
  <c r="I350" i="61"/>
  <c r="A350" i="61" s="1"/>
  <c r="I349" i="61"/>
  <c r="A349" i="61" s="1"/>
  <c r="I348" i="61"/>
  <c r="A348" i="61" s="1"/>
  <c r="I347" i="61"/>
  <c r="A347" i="61"/>
  <c r="I346" i="61"/>
  <c r="A346" i="61" s="1"/>
  <c r="I345" i="61"/>
  <c r="A345" i="61"/>
  <c r="I344" i="61"/>
  <c r="A344" i="61" s="1"/>
  <c r="I343" i="61"/>
  <c r="A343" i="61"/>
  <c r="I342" i="61"/>
  <c r="A342" i="61" s="1"/>
  <c r="I341" i="61"/>
  <c r="A341" i="61" s="1"/>
  <c r="I340" i="61"/>
  <c r="A340" i="61"/>
  <c r="I339" i="61"/>
  <c r="A339" i="61"/>
  <c r="I338" i="61"/>
  <c r="A338" i="61" s="1"/>
  <c r="I337" i="61"/>
  <c r="A337" i="61" s="1"/>
  <c r="I336" i="61"/>
  <c r="A336" i="61"/>
  <c r="I335" i="61"/>
  <c r="A335" i="61" s="1"/>
  <c r="I334" i="61"/>
  <c r="A334" i="61" s="1"/>
  <c r="I333" i="61"/>
  <c r="A333" i="61" s="1"/>
  <c r="I332" i="61"/>
  <c r="A332" i="61" s="1"/>
  <c r="I331" i="61"/>
  <c r="A331" i="61" s="1"/>
  <c r="I330" i="61"/>
  <c r="A330" i="61" s="1"/>
  <c r="I329" i="61"/>
  <c r="A329" i="61" s="1"/>
  <c r="I328" i="61"/>
  <c r="A328" i="61" s="1"/>
  <c r="I327" i="61"/>
  <c r="A327" i="61"/>
  <c r="I326" i="61"/>
  <c r="A326" i="61" s="1"/>
  <c r="I325" i="61"/>
  <c r="A325" i="61"/>
  <c r="I324" i="61"/>
  <c r="A324" i="61" s="1"/>
  <c r="I323" i="61"/>
  <c r="A323" i="61"/>
  <c r="I322" i="61"/>
  <c r="A322" i="61" s="1"/>
  <c r="I321" i="61"/>
  <c r="A321" i="61" s="1"/>
  <c r="I320" i="61"/>
  <c r="A320" i="61"/>
  <c r="I319" i="61"/>
  <c r="A319" i="61" s="1"/>
  <c r="I318" i="61"/>
  <c r="A318" i="61" s="1"/>
  <c r="I317" i="61"/>
  <c r="A317" i="61"/>
  <c r="I316" i="61"/>
  <c r="A316" i="61" s="1"/>
  <c r="I315" i="61"/>
  <c r="A315" i="61" s="1"/>
  <c r="I314" i="61"/>
  <c r="A314" i="61" s="1"/>
  <c r="I313" i="61"/>
  <c r="A313" i="61" s="1"/>
  <c r="I312" i="61"/>
  <c r="A312" i="61"/>
  <c r="I311" i="61"/>
  <c r="A311" i="61"/>
  <c r="I310" i="61"/>
  <c r="A310" i="61" s="1"/>
  <c r="I309" i="61"/>
  <c r="A309" i="61"/>
  <c r="I308" i="61"/>
  <c r="A308" i="61" s="1"/>
  <c r="I307" i="61"/>
  <c r="A307" i="61" s="1"/>
  <c r="I306" i="61"/>
  <c r="A306" i="61" s="1"/>
  <c r="I305" i="61"/>
  <c r="A305" i="61"/>
  <c r="I304" i="61"/>
  <c r="A304" i="61"/>
  <c r="I303" i="61"/>
  <c r="A303" i="61" s="1"/>
  <c r="I302" i="61"/>
  <c r="A302" i="61" s="1"/>
  <c r="I301" i="61"/>
  <c r="A301" i="61"/>
  <c r="I300" i="61"/>
  <c r="A300" i="61" s="1"/>
  <c r="I299" i="61"/>
  <c r="A299" i="61"/>
  <c r="I298" i="61"/>
  <c r="A298" i="61" s="1"/>
  <c r="I297" i="61"/>
  <c r="A297" i="61" s="1"/>
  <c r="I296" i="61"/>
  <c r="A296" i="61" s="1"/>
  <c r="I295" i="61"/>
  <c r="A295" i="61" s="1"/>
  <c r="I294" i="61"/>
  <c r="A294" i="61" s="1"/>
  <c r="I293" i="61"/>
  <c r="A293" i="61" s="1"/>
  <c r="I292" i="61"/>
  <c r="A292" i="61"/>
  <c r="I291" i="61"/>
  <c r="A291" i="61"/>
  <c r="I290" i="61"/>
  <c r="A290" i="61" s="1"/>
  <c r="I289" i="61"/>
  <c r="A289" i="61" s="1"/>
  <c r="I288" i="61"/>
  <c r="A288" i="61"/>
  <c r="I287" i="61"/>
  <c r="A287" i="61" s="1"/>
  <c r="I286" i="61"/>
  <c r="A286" i="61" s="1"/>
  <c r="I285" i="61"/>
  <c r="A285" i="61"/>
  <c r="I284" i="61"/>
  <c r="A284" i="61" s="1"/>
  <c r="I283" i="61"/>
  <c r="A283" i="61" s="1"/>
  <c r="I282" i="61"/>
  <c r="A282" i="61" s="1"/>
  <c r="I281" i="61"/>
  <c r="A281" i="61" s="1"/>
  <c r="I280" i="61"/>
  <c r="A280" i="61" s="1"/>
  <c r="I279" i="61"/>
  <c r="A279" i="61"/>
  <c r="I278" i="61"/>
  <c r="A278" i="61" s="1"/>
  <c r="I277" i="61"/>
  <c r="A277" i="61"/>
  <c r="I276" i="61"/>
  <c r="A276" i="61" s="1"/>
  <c r="I275" i="61"/>
  <c r="A275" i="61"/>
  <c r="I274" i="61"/>
  <c r="A274" i="61" s="1"/>
  <c r="I273" i="61"/>
  <c r="A273" i="61" s="1"/>
  <c r="I272" i="61"/>
  <c r="A272" i="61" s="1"/>
  <c r="I271" i="61"/>
  <c r="A271" i="61" s="1"/>
  <c r="I270" i="61"/>
  <c r="A270" i="61" s="1"/>
  <c r="I269" i="61"/>
  <c r="A269" i="61"/>
  <c r="I268" i="61"/>
  <c r="A268" i="61"/>
  <c r="I267" i="61"/>
  <c r="A267" i="61" s="1"/>
  <c r="I266" i="61"/>
  <c r="A266" i="61" s="1"/>
  <c r="I265" i="61"/>
  <c r="A265" i="61" s="1"/>
  <c r="I264" i="61"/>
  <c r="A264" i="61"/>
  <c r="I263" i="61"/>
  <c r="A263" i="61" s="1"/>
  <c r="I262" i="61"/>
  <c r="A262" i="61" s="1"/>
  <c r="I261" i="61"/>
  <c r="A261" i="61"/>
  <c r="I260" i="61"/>
  <c r="A260" i="61" s="1"/>
  <c r="I259" i="61"/>
  <c r="A259" i="61" s="1"/>
  <c r="I258" i="61"/>
  <c r="A258" i="61" s="1"/>
  <c r="I257" i="61"/>
  <c r="A257" i="61"/>
  <c r="I256" i="61"/>
  <c r="A256" i="61"/>
  <c r="I255" i="61"/>
  <c r="A255" i="61" s="1"/>
  <c r="I254" i="61"/>
  <c r="A254" i="61" s="1"/>
  <c r="I253" i="61"/>
  <c r="A253" i="61"/>
  <c r="I252" i="61"/>
  <c r="A252" i="61" s="1"/>
  <c r="I251" i="61"/>
  <c r="A251" i="61"/>
  <c r="I250" i="61"/>
  <c r="A250" i="61" s="1"/>
  <c r="I249" i="61"/>
  <c r="A249" i="61" s="1"/>
  <c r="I248" i="61"/>
  <c r="A248" i="61" s="1"/>
  <c r="I247" i="61"/>
  <c r="A247" i="61" s="1"/>
  <c r="I246" i="61"/>
  <c r="A246" i="61" s="1"/>
  <c r="I245" i="61"/>
  <c r="A245" i="61" s="1"/>
  <c r="I244" i="61"/>
  <c r="A244" i="61"/>
  <c r="I243" i="61"/>
  <c r="A243" i="61"/>
  <c r="I242" i="61"/>
  <c r="A242" i="61" s="1"/>
  <c r="I241" i="61"/>
  <c r="A241" i="61"/>
  <c r="I240" i="61"/>
  <c r="A240" i="61"/>
  <c r="I239" i="61"/>
  <c r="A239" i="61" s="1"/>
  <c r="I238" i="61"/>
  <c r="A238" i="61" s="1"/>
  <c r="I237" i="61"/>
  <c r="A237" i="61"/>
  <c r="I236" i="61"/>
  <c r="A236" i="61" s="1"/>
  <c r="I235" i="61"/>
  <c r="A235" i="61"/>
  <c r="I234" i="61"/>
  <c r="A234" i="61" s="1"/>
  <c r="I233" i="61"/>
  <c r="A233" i="61"/>
  <c r="I232" i="61"/>
  <c r="A232" i="61" s="1"/>
  <c r="I231" i="61"/>
  <c r="A231" i="61"/>
  <c r="I230" i="61"/>
  <c r="A230" i="61" s="1"/>
  <c r="I229" i="61"/>
  <c r="A229" i="61"/>
  <c r="I228" i="61"/>
  <c r="A228" i="61"/>
  <c r="I227" i="61"/>
  <c r="A227" i="61"/>
  <c r="I226" i="61"/>
  <c r="A226" i="61" s="1"/>
  <c r="I225" i="61"/>
  <c r="A225" i="61" s="1"/>
  <c r="I224" i="61"/>
  <c r="A224" i="61"/>
  <c r="I223" i="61"/>
  <c r="A223" i="61" s="1"/>
  <c r="I222" i="61"/>
  <c r="A222" i="61" s="1"/>
  <c r="I221" i="61"/>
  <c r="A221" i="61"/>
  <c r="I220" i="61"/>
  <c r="A220" i="61" s="1"/>
  <c r="I219" i="61"/>
  <c r="A219" i="61" s="1"/>
  <c r="I218" i="61"/>
  <c r="A218" i="61" s="1"/>
  <c r="I217" i="61"/>
  <c r="A217" i="61" s="1"/>
  <c r="I216" i="61"/>
  <c r="A216" i="61"/>
  <c r="I215" i="61"/>
  <c r="A215" i="61" s="1"/>
  <c r="I214" i="61"/>
  <c r="A214" i="61" s="1"/>
  <c r="I213" i="61"/>
  <c r="A213" i="61"/>
  <c r="I212" i="61"/>
  <c r="A212" i="61" s="1"/>
  <c r="I211" i="61"/>
  <c r="A211" i="61"/>
  <c r="I210" i="61"/>
  <c r="A210" i="61" s="1"/>
  <c r="I209" i="61"/>
  <c r="A209" i="61"/>
  <c r="I208" i="61"/>
  <c r="A208" i="61"/>
  <c r="I207" i="61"/>
  <c r="A207" i="61"/>
  <c r="I206" i="61"/>
  <c r="A206" i="61" s="1"/>
  <c r="I205" i="61"/>
  <c r="A205" i="61"/>
  <c r="I204" i="61"/>
  <c r="A204" i="61"/>
  <c r="I203" i="61"/>
  <c r="A203" i="61"/>
  <c r="I202" i="61"/>
  <c r="A202" i="61" s="1"/>
  <c r="I201" i="61"/>
  <c r="A201" i="61"/>
  <c r="I200" i="61"/>
  <c r="A200" i="61"/>
  <c r="I199" i="61"/>
  <c r="A199" i="61"/>
  <c r="I198" i="61"/>
  <c r="A198" i="61" s="1"/>
  <c r="I197" i="61"/>
  <c r="A197" i="61"/>
  <c r="I196" i="61"/>
  <c r="A196" i="61"/>
  <c r="I195" i="61"/>
  <c r="A195" i="61"/>
  <c r="I194" i="61"/>
  <c r="A194" i="61" s="1"/>
  <c r="I193" i="61"/>
  <c r="A193" i="61"/>
  <c r="I192" i="61"/>
  <c r="A192" i="61"/>
  <c r="I191" i="61"/>
  <c r="A191" i="61"/>
  <c r="I190" i="61"/>
  <c r="A190" i="61" s="1"/>
  <c r="I189" i="61"/>
  <c r="A189" i="61"/>
  <c r="I188" i="61"/>
  <c r="A188" i="61"/>
  <c r="I187" i="61"/>
  <c r="A187" i="61"/>
  <c r="I186" i="61"/>
  <c r="A186" i="61" s="1"/>
  <c r="I185" i="61"/>
  <c r="A185" i="61"/>
  <c r="I184" i="61"/>
  <c r="A184" i="61"/>
  <c r="I183" i="61"/>
  <c r="A183" i="61"/>
  <c r="I182" i="61"/>
  <c r="A182" i="61" s="1"/>
  <c r="I181" i="61"/>
  <c r="A181" i="61"/>
  <c r="I180" i="61"/>
  <c r="A180" i="61"/>
  <c r="I179" i="61"/>
  <c r="A179" i="61"/>
  <c r="I178" i="61"/>
  <c r="A178" i="61" s="1"/>
  <c r="I177" i="61"/>
  <c r="A177" i="61"/>
  <c r="I176" i="61"/>
  <c r="A176" i="61" s="1"/>
  <c r="I175" i="61"/>
  <c r="A175" i="61"/>
  <c r="I174" i="61"/>
  <c r="A174" i="61" s="1"/>
  <c r="I173" i="61"/>
  <c r="A173" i="61"/>
  <c r="I172" i="61"/>
  <c r="A172" i="61" s="1"/>
  <c r="I171" i="61"/>
  <c r="A171" i="61"/>
  <c r="I170" i="61"/>
  <c r="A170" i="61" s="1"/>
  <c r="I169" i="61"/>
  <c r="A169" i="61"/>
  <c r="I168" i="61"/>
  <c r="A168" i="61"/>
  <c r="I167" i="61"/>
  <c r="A167" i="61"/>
  <c r="I166" i="61"/>
  <c r="A166" i="61" s="1"/>
  <c r="I165" i="61"/>
  <c r="A165" i="61"/>
  <c r="I164" i="61"/>
  <c r="A164" i="61"/>
  <c r="I163" i="61"/>
  <c r="A163" i="61"/>
  <c r="I162" i="61"/>
  <c r="A162" i="61" s="1"/>
  <c r="I161" i="61"/>
  <c r="A161" i="61"/>
  <c r="I160" i="61"/>
  <c r="A160" i="61" s="1"/>
  <c r="I159" i="61"/>
  <c r="A159" i="61"/>
  <c r="I158" i="61"/>
  <c r="A158" i="61" s="1"/>
  <c r="I157" i="61"/>
  <c r="A157" i="61"/>
  <c r="I156" i="61"/>
  <c r="A156" i="61" s="1"/>
  <c r="I155" i="61"/>
  <c r="A155" i="61"/>
  <c r="I154" i="61"/>
  <c r="A154" i="61" s="1"/>
  <c r="I153" i="61"/>
  <c r="A153" i="61"/>
  <c r="I152" i="61"/>
  <c r="A152" i="61"/>
  <c r="I151" i="61"/>
  <c r="A151" i="61"/>
  <c r="I150" i="61"/>
  <c r="A150" i="61" s="1"/>
  <c r="I149" i="61"/>
  <c r="A149" i="61"/>
  <c r="I148" i="61"/>
  <c r="A148" i="61"/>
  <c r="I147" i="61"/>
  <c r="A147" i="61"/>
  <c r="I146" i="61"/>
  <c r="A146" i="61" s="1"/>
  <c r="I145" i="61"/>
  <c r="A145" i="61"/>
  <c r="I144" i="61"/>
  <c r="A144" i="61" s="1"/>
  <c r="I143" i="61"/>
  <c r="A143" i="61"/>
  <c r="I142" i="61"/>
  <c r="A142" i="61" s="1"/>
  <c r="I141" i="61"/>
  <c r="A141" i="61"/>
  <c r="I140" i="61"/>
  <c r="A140" i="61" s="1"/>
  <c r="I139" i="61"/>
  <c r="A139" i="61"/>
  <c r="I138" i="61"/>
  <c r="A138" i="61" s="1"/>
  <c r="I137" i="61"/>
  <c r="A137" i="61"/>
  <c r="I136" i="61"/>
  <c r="A136" i="61"/>
  <c r="I135" i="61"/>
  <c r="A135" i="61"/>
  <c r="I134" i="61"/>
  <c r="A134" i="61" s="1"/>
  <c r="I133" i="61"/>
  <c r="A133" i="61"/>
  <c r="I132" i="61"/>
  <c r="A132" i="61"/>
  <c r="I131" i="61"/>
  <c r="A131" i="61"/>
  <c r="I130" i="61"/>
  <c r="A130" i="61" s="1"/>
  <c r="I129" i="61"/>
  <c r="A129" i="61"/>
  <c r="I128" i="61"/>
  <c r="A128" i="61" s="1"/>
  <c r="I127" i="61"/>
  <c r="A127" i="61"/>
  <c r="I126" i="61"/>
  <c r="A126" i="61" s="1"/>
  <c r="I125" i="61"/>
  <c r="A125" i="61"/>
  <c r="I124" i="61"/>
  <c r="A124" i="61"/>
  <c r="I123" i="61"/>
  <c r="A123" i="61"/>
  <c r="I122" i="61"/>
  <c r="A122" i="61" s="1"/>
  <c r="I121" i="61"/>
  <c r="A121" i="61"/>
  <c r="I120" i="61"/>
  <c r="A120" i="61"/>
  <c r="I119" i="61"/>
  <c r="A119" i="61"/>
  <c r="I118" i="61"/>
  <c r="A118" i="61" s="1"/>
  <c r="I117" i="61"/>
  <c r="A117" i="61"/>
  <c r="I116" i="61"/>
  <c r="A116" i="61"/>
  <c r="I115" i="61"/>
  <c r="A115" i="61"/>
  <c r="I114" i="61"/>
  <c r="A114" i="61" s="1"/>
  <c r="I113" i="61"/>
  <c r="A113" i="61"/>
  <c r="I112" i="61"/>
  <c r="A112" i="61" s="1"/>
  <c r="I111" i="61"/>
  <c r="A111" i="61"/>
  <c r="I110" i="61"/>
  <c r="A110" i="61" s="1"/>
  <c r="I109" i="61"/>
  <c r="A109" i="61"/>
  <c r="I108" i="61"/>
  <c r="A108" i="61"/>
  <c r="I107" i="61"/>
  <c r="A107" i="61"/>
  <c r="I106" i="61"/>
  <c r="A106" i="61" s="1"/>
  <c r="I105" i="61"/>
  <c r="A105" i="61"/>
  <c r="I104" i="61"/>
  <c r="A104" i="61"/>
  <c r="I103" i="61"/>
  <c r="A103" i="61"/>
  <c r="I102" i="61"/>
  <c r="A102" i="61" s="1"/>
  <c r="I101" i="61"/>
  <c r="A101" i="61"/>
  <c r="I100" i="61"/>
  <c r="A100" i="61"/>
  <c r="I99" i="61"/>
  <c r="A99" i="61"/>
  <c r="I98" i="61"/>
  <c r="A98" i="61" s="1"/>
  <c r="I97" i="61"/>
  <c r="A97" i="61"/>
  <c r="I96" i="61"/>
  <c r="A96" i="61" s="1"/>
  <c r="I95" i="61"/>
  <c r="A95" i="61"/>
  <c r="I94" i="61"/>
  <c r="A94" i="61" s="1"/>
  <c r="I93" i="61"/>
  <c r="A93" i="61"/>
  <c r="I92" i="61"/>
  <c r="A92" i="61"/>
  <c r="I91" i="61"/>
  <c r="A91" i="61"/>
  <c r="I90" i="61"/>
  <c r="A90" i="61" s="1"/>
  <c r="I89" i="61"/>
  <c r="A89" i="61"/>
  <c r="I88" i="61"/>
  <c r="A88" i="61"/>
  <c r="I87" i="61"/>
  <c r="A87" i="61"/>
  <c r="I86" i="61"/>
  <c r="A86" i="61" s="1"/>
  <c r="I85" i="61"/>
  <c r="A85" i="61"/>
  <c r="I84" i="61"/>
  <c r="A84" i="61"/>
  <c r="I83" i="61"/>
  <c r="A83" i="61"/>
  <c r="I82" i="61"/>
  <c r="A82" i="61" s="1"/>
  <c r="I81" i="61"/>
  <c r="A81" i="61"/>
  <c r="I80" i="61"/>
  <c r="A80" i="61"/>
  <c r="I79" i="61"/>
  <c r="A79" i="61" s="1"/>
  <c r="I78" i="61"/>
  <c r="A78" i="61" s="1"/>
  <c r="I77" i="61"/>
  <c r="A77" i="61"/>
  <c r="I76" i="61"/>
  <c r="A76" i="61"/>
  <c r="I75" i="61"/>
  <c r="A75" i="61"/>
  <c r="I74" i="61"/>
  <c r="A74" i="61" s="1"/>
  <c r="I73" i="61"/>
  <c r="A73" i="61"/>
  <c r="I72" i="61"/>
  <c r="A72" i="61"/>
  <c r="I71" i="61"/>
  <c r="A71" i="61" s="1"/>
  <c r="I70" i="61"/>
  <c r="A70" i="61" s="1"/>
  <c r="I69" i="61"/>
  <c r="A69" i="61"/>
  <c r="I68" i="61"/>
  <c r="A68" i="61" s="1"/>
  <c r="I67" i="61"/>
  <c r="A67" i="61" s="1"/>
  <c r="I66" i="61"/>
  <c r="A66" i="61" s="1"/>
  <c r="I65" i="61"/>
  <c r="A65" i="61"/>
  <c r="I64" i="61"/>
  <c r="A64" i="61"/>
  <c r="I63" i="61"/>
  <c r="A63" i="61"/>
  <c r="I62" i="61"/>
  <c r="A62" i="61" s="1"/>
  <c r="I61" i="61"/>
  <c r="A61" i="61"/>
  <c r="I60" i="61"/>
  <c r="A60" i="61"/>
  <c r="I59" i="61"/>
  <c r="A59" i="61"/>
  <c r="I58" i="61"/>
  <c r="A58" i="61" s="1"/>
  <c r="I57" i="61"/>
  <c r="A57" i="61"/>
  <c r="I56" i="61"/>
  <c r="A56" i="61"/>
  <c r="I55" i="61"/>
  <c r="A55" i="61" s="1"/>
  <c r="I54" i="61"/>
  <c r="A54" i="61" s="1"/>
  <c r="I53" i="61"/>
  <c r="A53" i="61"/>
  <c r="I52" i="61"/>
  <c r="A52" i="61"/>
  <c r="I51" i="61"/>
  <c r="A51" i="61"/>
  <c r="I50" i="61"/>
  <c r="A50" i="61" s="1"/>
  <c r="I49" i="61"/>
  <c r="A49" i="61"/>
  <c r="I48" i="61"/>
  <c r="A48" i="61"/>
  <c r="I47" i="61"/>
  <c r="A47" i="61" s="1"/>
  <c r="I46" i="61"/>
  <c r="A46" i="61" s="1"/>
  <c r="I45" i="61"/>
  <c r="A45" i="61"/>
  <c r="I44" i="61"/>
  <c r="A44" i="61" s="1"/>
  <c r="I43" i="61"/>
  <c r="A43" i="61" s="1"/>
  <c r="I42" i="61"/>
  <c r="A42" i="61" s="1"/>
  <c r="I41" i="61"/>
  <c r="A41" i="61"/>
  <c r="I40" i="61"/>
  <c r="A40" i="61"/>
  <c r="I39" i="61"/>
  <c r="A39" i="61"/>
  <c r="I38" i="61"/>
  <c r="A38" i="61" s="1"/>
  <c r="I37" i="61"/>
  <c r="A37" i="61"/>
  <c r="I36" i="61"/>
  <c r="A36" i="61"/>
  <c r="I35" i="61"/>
  <c r="A35" i="61"/>
  <c r="I34" i="61"/>
  <c r="A34" i="61" s="1"/>
  <c r="I33" i="61"/>
  <c r="A33" i="61"/>
  <c r="I32" i="61"/>
  <c r="A32" i="61"/>
  <c r="I31" i="61"/>
  <c r="A31" i="61" s="1"/>
  <c r="I30" i="61"/>
  <c r="A30" i="61" s="1"/>
  <c r="I29" i="61"/>
  <c r="A29" i="61"/>
  <c r="I28" i="61"/>
  <c r="A28" i="61"/>
  <c r="I27" i="61"/>
  <c r="A27" i="61"/>
  <c r="I26" i="61"/>
  <c r="A26" i="61" s="1"/>
  <c r="AG25" i="61"/>
  <c r="AE25" i="61"/>
  <c r="Z25" i="61"/>
  <c r="O25" i="61"/>
  <c r="I25" i="61"/>
  <c r="A25" i="61"/>
  <c r="AG24" i="61"/>
  <c r="AE24" i="61"/>
  <c r="Z24" i="61"/>
  <c r="O24" i="61"/>
  <c r="I24" i="61"/>
  <c r="A24" i="61"/>
  <c r="AG23" i="61"/>
  <c r="AE23" i="61"/>
  <c r="Z23" i="61"/>
  <c r="O23" i="61"/>
  <c r="I23" i="61"/>
  <c r="A23" i="61"/>
  <c r="AG22" i="61"/>
  <c r="AE22" i="61"/>
  <c r="Z22" i="61"/>
  <c r="O22" i="61"/>
  <c r="I22" i="61"/>
  <c r="A22" i="61" s="1"/>
  <c r="AG21" i="61"/>
  <c r="AE21" i="61"/>
  <c r="Z21" i="61"/>
  <c r="O21" i="61"/>
  <c r="I21" i="61"/>
  <c r="A21" i="61"/>
  <c r="AG20" i="61"/>
  <c r="AE20" i="61"/>
  <c r="Z20" i="61"/>
  <c r="O20" i="61"/>
  <c r="I20" i="61"/>
  <c r="A20" i="61" s="1"/>
  <c r="AG19" i="61"/>
  <c r="AE19" i="61"/>
  <c r="Z19" i="61"/>
  <c r="O19" i="61"/>
  <c r="I19" i="61"/>
  <c r="A19" i="61"/>
  <c r="AG18" i="61"/>
  <c r="AE18" i="61"/>
  <c r="Z18" i="61"/>
  <c r="O18" i="61"/>
  <c r="I18" i="61"/>
  <c r="A18" i="61" s="1"/>
  <c r="AG17" i="61"/>
  <c r="AE17" i="61"/>
  <c r="Z17" i="61"/>
  <c r="O17" i="61"/>
  <c r="I17" i="61"/>
  <c r="A17" i="61"/>
  <c r="AG16" i="61"/>
  <c r="AE16" i="61"/>
  <c r="Z16" i="61"/>
  <c r="O16" i="61"/>
  <c r="I16" i="61"/>
  <c r="A16" i="61" s="1"/>
  <c r="AG15" i="61"/>
  <c r="AE15" i="61"/>
  <c r="Z15" i="61"/>
  <c r="O15" i="61"/>
  <c r="I15" i="61"/>
  <c r="A15" i="61"/>
  <c r="AG14" i="61"/>
  <c r="AE14" i="61"/>
  <c r="Z14" i="61"/>
  <c r="O14" i="61"/>
  <c r="I14" i="61"/>
  <c r="A14" i="61" s="1"/>
  <c r="AG13" i="61"/>
  <c r="AE13" i="61"/>
  <c r="Z13" i="61"/>
  <c r="O13" i="61"/>
  <c r="I13" i="61"/>
  <c r="A13" i="61" s="1"/>
  <c r="AG12" i="61"/>
  <c r="AE12" i="61"/>
  <c r="Z12" i="61"/>
  <c r="O12" i="61"/>
  <c r="I12" i="61"/>
  <c r="A12" i="61"/>
  <c r="AG11" i="61"/>
  <c r="AE11" i="61"/>
  <c r="Z11" i="61"/>
  <c r="O11" i="61"/>
  <c r="I11" i="61"/>
  <c r="A11" i="61"/>
  <c r="AG10" i="61"/>
  <c r="AE10" i="61"/>
  <c r="Z10" i="61"/>
  <c r="O10" i="61"/>
  <c r="I10" i="61"/>
  <c r="A10" i="61" s="1"/>
  <c r="AG9" i="61"/>
  <c r="AE9" i="61"/>
  <c r="Z9" i="61"/>
  <c r="O9" i="61"/>
  <c r="I9" i="61"/>
  <c r="A9" i="61"/>
  <c r="AG8" i="61"/>
  <c r="AE8" i="61"/>
  <c r="Z8" i="61"/>
  <c r="O8" i="61"/>
  <c r="I8" i="61"/>
  <c r="A8" i="61" s="1"/>
  <c r="AG7" i="61"/>
  <c r="AE7" i="61"/>
  <c r="Z7" i="61"/>
  <c r="O7" i="61"/>
  <c r="I7" i="61"/>
  <c r="A7" i="61"/>
  <c r="AG6" i="61"/>
  <c r="AE6" i="61"/>
  <c r="Z6" i="61"/>
  <c r="O6" i="61"/>
  <c r="I6" i="61"/>
  <c r="A6" i="61" s="1"/>
  <c r="AG5" i="61"/>
  <c r="AE5" i="61"/>
  <c r="Z5" i="61"/>
  <c r="O5" i="61"/>
  <c r="I5" i="61"/>
  <c r="A5" i="61"/>
  <c r="AG4" i="61"/>
  <c r="AE4" i="61"/>
  <c r="Z4" i="61"/>
  <c r="O4" i="61"/>
  <c r="I4" i="61"/>
  <c r="A4" i="61" s="1"/>
  <c r="AG3" i="61"/>
  <c r="AE3" i="61"/>
  <c r="Z3" i="61"/>
  <c r="O3" i="61"/>
  <c r="I3" i="61"/>
  <c r="A3" i="61"/>
  <c r="AG2" i="61"/>
  <c r="AE2" i="61"/>
  <c r="Z2" i="61"/>
  <c r="O2" i="61"/>
  <c r="I2" i="61"/>
  <c r="A2" i="61" s="1"/>
  <c r="T1" i="61"/>
  <c r="T24" i="61" s="1"/>
  <c r="DE7" i="60"/>
  <c r="DE8" i="60"/>
  <c r="DE9" i="60"/>
  <c r="DE10" i="60"/>
  <c r="DE11" i="60"/>
  <c r="DE12" i="60"/>
  <c r="DE13" i="60"/>
  <c r="DE14" i="60"/>
  <c r="DE15" i="60"/>
  <c r="DE16" i="60"/>
  <c r="DE17" i="60"/>
  <c r="DE18" i="60"/>
  <c r="DE19" i="60"/>
  <c r="DE20" i="60"/>
  <c r="DE21" i="60"/>
  <c r="DE22" i="60"/>
  <c r="DE23" i="60"/>
  <c r="DE24" i="60"/>
  <c r="DE25" i="60"/>
  <c r="DE26" i="60"/>
  <c r="DE27" i="60"/>
  <c r="DE28" i="60"/>
  <c r="DE29" i="60"/>
  <c r="DE30" i="60"/>
  <c r="DE31" i="60"/>
  <c r="DE32" i="60"/>
  <c r="DE33" i="60"/>
  <c r="DE34" i="60"/>
  <c r="DE35" i="60"/>
  <c r="DE36" i="60"/>
  <c r="DE37" i="60"/>
  <c r="DE38" i="60"/>
  <c r="DE39" i="60"/>
  <c r="DE40" i="60"/>
  <c r="DE41" i="60"/>
  <c r="DE42" i="60"/>
  <c r="DE43" i="60"/>
  <c r="DE44" i="60"/>
  <c r="DE45" i="60"/>
  <c r="DE46" i="60"/>
  <c r="DE47" i="60"/>
  <c r="DE48" i="60"/>
  <c r="DE49" i="60"/>
  <c r="DE50" i="60"/>
  <c r="DE51" i="60"/>
  <c r="DE52" i="60"/>
  <c r="DE53" i="60"/>
  <c r="DE54" i="60"/>
  <c r="DE55" i="60"/>
  <c r="DE56" i="60"/>
  <c r="DE57" i="60"/>
  <c r="DE58" i="60"/>
  <c r="DE59" i="60"/>
  <c r="DE60" i="60"/>
  <c r="DE61" i="60"/>
  <c r="DE62" i="60"/>
  <c r="DE63" i="60"/>
  <c r="DE64" i="60"/>
  <c r="DE65" i="60"/>
  <c r="DE6" i="60"/>
  <c r="L394" i="61" l="1"/>
  <c r="L326" i="61"/>
  <c r="L327" i="61"/>
  <c r="L337" i="61"/>
  <c r="L380" i="61"/>
  <c r="L400" i="61"/>
  <c r="L489" i="61"/>
  <c r="L631" i="61"/>
  <c r="L687" i="61"/>
  <c r="L393" i="61"/>
  <c r="L491" i="61"/>
  <c r="L621" i="61"/>
  <c r="L731" i="61"/>
  <c r="L383" i="61"/>
  <c r="L492" i="61"/>
  <c r="L610" i="61"/>
  <c r="L732" i="61"/>
  <c r="L329" i="61"/>
  <c r="L426" i="61"/>
  <c r="L493" i="61"/>
  <c r="L623" i="61"/>
  <c r="L733" i="61"/>
  <c r="L323" i="61"/>
  <c r="L385" i="61"/>
  <c r="L427" i="61"/>
  <c r="L494" i="61"/>
  <c r="L691" i="61"/>
  <c r="L331" i="61"/>
  <c r="L386" i="61"/>
  <c r="L405" i="61"/>
  <c r="L495" i="61"/>
  <c r="L507" i="61"/>
  <c r="L613" i="61"/>
  <c r="L625" i="61"/>
  <c r="L692" i="61"/>
  <c r="L734" i="61"/>
  <c r="L755" i="61"/>
  <c r="L332" i="61"/>
  <c r="L387" i="61"/>
  <c r="L406" i="61"/>
  <c r="L428" i="61"/>
  <c r="L484" i="61"/>
  <c r="L496" i="61"/>
  <c r="L508" i="61"/>
  <c r="L614" i="61"/>
  <c r="L636" i="61"/>
  <c r="L693" i="61"/>
  <c r="L735" i="61"/>
  <c r="L756" i="61"/>
  <c r="L392" i="61"/>
  <c r="L401" i="61"/>
  <c r="L433" i="61"/>
  <c r="L490" i="61"/>
  <c r="L608" i="61"/>
  <c r="L698" i="61"/>
  <c r="L762" i="61"/>
  <c r="L382" i="61"/>
  <c r="L402" i="61"/>
  <c r="L609" i="61"/>
  <c r="L632" i="61"/>
  <c r="L328" i="61"/>
  <c r="L403" i="61"/>
  <c r="L622" i="61"/>
  <c r="L633" i="61"/>
  <c r="L322" i="61"/>
  <c r="L384" i="61"/>
  <c r="L482" i="61"/>
  <c r="L611" i="61"/>
  <c r="L634" i="61"/>
  <c r="L690" i="61"/>
  <c r="L330" i="61"/>
  <c r="L404" i="61"/>
  <c r="L483" i="61"/>
  <c r="L506" i="61"/>
  <c r="L635" i="61"/>
  <c r="L324" i="61"/>
  <c r="L333" i="61"/>
  <c r="L395" i="61"/>
  <c r="L407" i="61"/>
  <c r="L429" i="61"/>
  <c r="L485" i="61"/>
  <c r="L497" i="61"/>
  <c r="L509" i="61"/>
  <c r="L615" i="61"/>
  <c r="L626" i="61"/>
  <c r="L637" i="61"/>
  <c r="L682" i="61"/>
  <c r="L757" i="61"/>
  <c r="L688" i="61"/>
  <c r="L624" i="61"/>
  <c r="L388" i="61"/>
  <c r="L396" i="61"/>
  <c r="L430" i="61"/>
  <c r="L486" i="61"/>
  <c r="L510" i="61"/>
  <c r="L616" i="61"/>
  <c r="L627" i="61"/>
  <c r="L638" i="61"/>
  <c r="L683" i="61"/>
  <c r="L694" i="61"/>
  <c r="L736" i="61"/>
  <c r="L689" i="61"/>
  <c r="L612" i="61"/>
  <c r="L334" i="61"/>
  <c r="L408" i="61"/>
  <c r="L431" i="61"/>
  <c r="L487" i="61"/>
  <c r="L511" i="61"/>
  <c r="L617" i="61"/>
  <c r="L639" i="61"/>
  <c r="L684" i="61"/>
  <c r="L695" i="61"/>
  <c r="L737" i="61"/>
  <c r="L758" i="61"/>
  <c r="L325" i="61"/>
  <c r="L335" i="61"/>
  <c r="L378" i="61"/>
  <c r="L389" i="61"/>
  <c r="L397" i="61"/>
  <c r="L409" i="61"/>
  <c r="L618" i="61"/>
  <c r="L628" i="61"/>
  <c r="L640" i="61"/>
  <c r="L685" i="61"/>
  <c r="L759" i="61"/>
  <c r="L8" i="54"/>
  <c r="M8" i="54" s="1"/>
  <c r="L336" i="61"/>
  <c r="L379" i="61"/>
  <c r="L390" i="61"/>
  <c r="L398" i="61"/>
  <c r="L432" i="61"/>
  <c r="L488" i="61"/>
  <c r="L512" i="61"/>
  <c r="L619" i="61"/>
  <c r="L629" i="61"/>
  <c r="L641" i="61"/>
  <c r="L696" i="61"/>
  <c r="L738" i="61"/>
  <c r="L760" i="61"/>
  <c r="L381" i="61"/>
  <c r="L391" i="61"/>
  <c r="L399" i="61"/>
  <c r="L513" i="61"/>
  <c r="L620" i="61"/>
  <c r="L630" i="61"/>
  <c r="L686" i="61"/>
  <c r="L697" i="61"/>
  <c r="L761" i="61"/>
  <c r="Z13" i="52"/>
  <c r="AG13" i="52"/>
  <c r="I15" i="52"/>
  <c r="AE18" i="52"/>
  <c r="Z18" i="52"/>
  <c r="I3" i="52"/>
  <c r="AE6" i="52"/>
  <c r="Z25" i="52"/>
  <c r="Z6" i="52"/>
  <c r="AG25" i="52"/>
  <c r="AE25" i="52"/>
  <c r="AE13" i="52"/>
  <c r="I8" i="52"/>
  <c r="I20" i="52"/>
  <c r="AG6" i="52"/>
  <c r="Z11" i="52"/>
  <c r="I13" i="52"/>
  <c r="AG18" i="52"/>
  <c r="Z23" i="52"/>
  <c r="I25" i="52"/>
  <c r="Z4" i="52"/>
  <c r="I6" i="52"/>
  <c r="AG11" i="52"/>
  <c r="Z16" i="52"/>
  <c r="I18" i="52"/>
  <c r="AG23" i="52"/>
  <c r="AG4" i="52"/>
  <c r="Z9" i="52"/>
  <c r="I11" i="52"/>
  <c r="AG16" i="52"/>
  <c r="Z21" i="52"/>
  <c r="I23" i="52"/>
  <c r="I4" i="52"/>
  <c r="AG9" i="52"/>
  <c r="Z14" i="52"/>
  <c r="I16" i="52"/>
  <c r="AG21" i="52"/>
  <c r="AG20" i="52"/>
  <c r="Z7" i="52"/>
  <c r="I9" i="52"/>
  <c r="AG14" i="52"/>
  <c r="Z19" i="52"/>
  <c r="I21" i="52"/>
  <c r="I50" i="52"/>
  <c r="AG7" i="52"/>
  <c r="Z12" i="52"/>
  <c r="I14" i="52"/>
  <c r="AG19" i="52"/>
  <c r="Z24" i="52"/>
  <c r="AG8" i="52"/>
  <c r="Z5" i="52"/>
  <c r="I7" i="52"/>
  <c r="AG12" i="52"/>
  <c r="Z17" i="52"/>
  <c r="I19" i="52"/>
  <c r="AG24" i="52"/>
  <c r="AG5" i="52"/>
  <c r="Z10" i="52"/>
  <c r="I12" i="52"/>
  <c r="AG17" i="52"/>
  <c r="Z22" i="52"/>
  <c r="I24" i="52"/>
  <c r="Z3" i="52"/>
  <c r="I5" i="52"/>
  <c r="AG10" i="52"/>
  <c r="Z15" i="52"/>
  <c r="I17" i="52"/>
  <c r="AG22" i="52"/>
  <c r="Z26" i="52"/>
  <c r="AG26" i="52"/>
  <c r="I26" i="52"/>
  <c r="T19" i="61"/>
  <c r="T21" i="61"/>
  <c r="T3" i="61"/>
  <c r="T5" i="61"/>
  <c r="T14" i="61"/>
  <c r="T23" i="61"/>
  <c r="T7" i="61"/>
  <c r="T9" i="61"/>
  <c r="T18" i="61"/>
  <c r="T25" i="61"/>
  <c r="T2" i="61"/>
  <c r="T11" i="61"/>
  <c r="T13" i="61"/>
  <c r="T22" i="61"/>
  <c r="T6" i="61"/>
  <c r="T15" i="61"/>
  <c r="T17" i="61"/>
  <c r="T10" i="61"/>
  <c r="T4" i="61"/>
  <c r="T8" i="61"/>
  <c r="T12" i="61"/>
  <c r="T16" i="61"/>
  <c r="T20" i="61"/>
  <c r="AE11" i="52" l="1"/>
  <c r="A18" i="52"/>
  <c r="A25" i="52"/>
  <c r="A11" i="52"/>
  <c r="AG50" i="52"/>
  <c r="Z50" i="52"/>
  <c r="AE50" i="52"/>
  <c r="AE23" i="52"/>
  <c r="A23" i="52"/>
  <c r="A6" i="52"/>
  <c r="A15" i="52"/>
  <c r="AE15" i="52"/>
  <c r="AE26" i="52"/>
  <c r="A26" i="52"/>
  <c r="AE20" i="52"/>
  <c r="A20" i="52"/>
  <c r="AE21" i="52"/>
  <c r="A21" i="52"/>
  <c r="AE12" i="52"/>
  <c r="A12" i="52"/>
  <c r="AE5" i="52"/>
  <c r="A5" i="52"/>
  <c r="AE19" i="52"/>
  <c r="A19" i="52"/>
  <c r="AE4" i="52"/>
  <c r="A4" i="52"/>
  <c r="AE10" i="52"/>
  <c r="A10" i="52"/>
  <c r="Z27" i="52"/>
  <c r="I27" i="52"/>
  <c r="AG27" i="52"/>
  <c r="AE9" i="52"/>
  <c r="A9" i="52"/>
  <c r="AE27" i="52"/>
  <c r="AE16" i="52"/>
  <c r="A16" i="52"/>
  <c r="A24" i="52"/>
  <c r="AE24" i="52"/>
  <c r="AE7" i="52"/>
  <c r="A7" i="52"/>
  <c r="AE3" i="52"/>
  <c r="A3" i="52"/>
  <c r="AE17" i="52"/>
  <c r="A17" i="52"/>
  <c r="A13" i="52"/>
  <c r="AE8" i="52"/>
  <c r="A8" i="52"/>
  <c r="AE22" i="52"/>
  <c r="A22" i="52"/>
  <c r="AE14" i="52"/>
  <c r="A14" i="52"/>
  <c r="A50" i="52" l="1"/>
  <c r="A27" i="52"/>
  <c r="I28" i="52"/>
  <c r="Z28" i="52"/>
  <c r="AG28" i="52"/>
  <c r="I74" i="52"/>
  <c r="AG74" i="52"/>
  <c r="Z74" i="52"/>
  <c r="I51" i="52"/>
  <c r="AG51" i="52"/>
  <c r="Z51" i="52"/>
  <c r="AE51" i="52" l="1"/>
  <c r="A51" i="52"/>
  <c r="AE28" i="52"/>
  <c r="A28" i="52"/>
  <c r="I52" i="52"/>
  <c r="Z52" i="52"/>
  <c r="AG52" i="52"/>
  <c r="I75" i="52"/>
  <c r="AG75" i="52"/>
  <c r="Z75" i="52"/>
  <c r="AE74" i="52"/>
  <c r="A74" i="52"/>
  <c r="Z98" i="52"/>
  <c r="I98" i="52"/>
  <c r="AG98" i="52"/>
  <c r="I29" i="52"/>
  <c r="Z29" i="52"/>
  <c r="AG29" i="52"/>
  <c r="I122" i="52" l="1"/>
  <c r="Z122" i="52"/>
  <c r="AG122" i="52"/>
  <c r="AE29" i="52"/>
  <c r="A29" i="52"/>
  <c r="A75" i="52"/>
  <c r="AE75" i="52"/>
  <c r="AG53" i="52"/>
  <c r="Z53" i="52"/>
  <c r="I53" i="52"/>
  <c r="AG76" i="52"/>
  <c r="I76" i="52"/>
  <c r="Z76" i="52"/>
  <c r="AE52" i="52"/>
  <c r="A52" i="52"/>
  <c r="I30" i="52"/>
  <c r="AG30" i="52"/>
  <c r="Z30" i="52"/>
  <c r="A98" i="52"/>
  <c r="AE98" i="52"/>
  <c r="AG99" i="52"/>
  <c r="Z99" i="52"/>
  <c r="I99" i="52"/>
  <c r="Z100" i="52" l="1"/>
  <c r="AG100" i="52"/>
  <c r="I100" i="52"/>
  <c r="AE30" i="52"/>
  <c r="A30" i="52"/>
  <c r="AE76" i="52"/>
  <c r="A76" i="52"/>
  <c r="Z77" i="52"/>
  <c r="AG77" i="52"/>
  <c r="I77" i="52"/>
  <c r="AG54" i="52"/>
  <c r="Z54" i="52"/>
  <c r="I54" i="52"/>
  <c r="I146" i="52"/>
  <c r="AG146" i="52"/>
  <c r="Z146" i="52"/>
  <c r="AE53" i="52"/>
  <c r="A53" i="52"/>
  <c r="AE122" i="52"/>
  <c r="A122" i="52"/>
  <c r="A99" i="52"/>
  <c r="AE99" i="52"/>
  <c r="AG31" i="52"/>
  <c r="Z31" i="52"/>
  <c r="I31" i="52"/>
  <c r="Z123" i="52"/>
  <c r="AG123" i="52"/>
  <c r="I123" i="52"/>
  <c r="AG124" i="52" l="1"/>
  <c r="Z124" i="52"/>
  <c r="I124" i="52"/>
  <c r="AE54" i="52"/>
  <c r="A54" i="52"/>
  <c r="AE123" i="52"/>
  <c r="A123" i="52"/>
  <c r="AG55" i="52"/>
  <c r="Z55" i="52"/>
  <c r="I55" i="52"/>
  <c r="Z147" i="52"/>
  <c r="AG147" i="52"/>
  <c r="I147" i="52"/>
  <c r="I101" i="52"/>
  <c r="AG101" i="52"/>
  <c r="Z101" i="52"/>
  <c r="AG78" i="52"/>
  <c r="Z78" i="52"/>
  <c r="I78" i="52"/>
  <c r="AG32" i="52"/>
  <c r="Z32" i="52"/>
  <c r="I32" i="52"/>
  <c r="AE146" i="52"/>
  <c r="A146" i="52"/>
  <c r="AG170" i="52"/>
  <c r="Z170" i="52"/>
  <c r="I170" i="52"/>
  <c r="AE31" i="52"/>
  <c r="A31" i="52"/>
  <c r="AE77" i="52"/>
  <c r="A77" i="52"/>
  <c r="AE100" i="52"/>
  <c r="A100" i="52"/>
  <c r="Z171" i="52" l="1"/>
  <c r="AG171" i="52"/>
  <c r="I171" i="52"/>
  <c r="I194" i="52"/>
  <c r="AG194" i="52"/>
  <c r="Z194" i="52"/>
  <c r="AE147" i="52"/>
  <c r="A147" i="52"/>
  <c r="A78" i="52"/>
  <c r="AE78" i="52"/>
  <c r="Z148" i="52"/>
  <c r="AG148" i="52"/>
  <c r="I148" i="52"/>
  <c r="I79" i="52"/>
  <c r="Z79" i="52"/>
  <c r="AG79" i="52"/>
  <c r="AE124" i="52"/>
  <c r="A124" i="52"/>
  <c r="AG102" i="52"/>
  <c r="Z102" i="52"/>
  <c r="I102" i="52"/>
  <c r="Z125" i="52"/>
  <c r="AG125" i="52"/>
  <c r="I125" i="52"/>
  <c r="AG33" i="52"/>
  <c r="Z33" i="52"/>
  <c r="I33" i="52"/>
  <c r="Z56" i="52"/>
  <c r="I56" i="52"/>
  <c r="AG56" i="52"/>
  <c r="AE170" i="52"/>
  <c r="A170" i="52"/>
  <c r="AE32" i="52"/>
  <c r="A32" i="52"/>
  <c r="AE101" i="52"/>
  <c r="A101" i="52"/>
  <c r="AE55" i="52"/>
  <c r="A55" i="52"/>
  <c r="AE56" i="52" l="1"/>
  <c r="A56" i="52"/>
  <c r="AE125" i="52"/>
  <c r="A125" i="52"/>
  <c r="A171" i="52"/>
  <c r="AE171" i="52"/>
  <c r="I126" i="52"/>
  <c r="AG126" i="52"/>
  <c r="Z126" i="52"/>
  <c r="I172" i="52"/>
  <c r="Z172" i="52"/>
  <c r="AG172" i="52"/>
  <c r="I80" i="52"/>
  <c r="AG80" i="52"/>
  <c r="Z80" i="52"/>
  <c r="AG195" i="52"/>
  <c r="I195" i="52"/>
  <c r="Z195" i="52"/>
  <c r="I34" i="52"/>
  <c r="AG34" i="52"/>
  <c r="Z34" i="52"/>
  <c r="AE33" i="52"/>
  <c r="A33" i="52"/>
  <c r="A148" i="52"/>
  <c r="AE148" i="52"/>
  <c r="Z218" i="52"/>
  <c r="AG218" i="52"/>
  <c r="I218" i="52"/>
  <c r="I57" i="52"/>
  <c r="AG57" i="52"/>
  <c r="Z57" i="52"/>
  <c r="I149" i="52"/>
  <c r="AG149" i="52"/>
  <c r="Z149" i="52"/>
  <c r="AE194" i="52"/>
  <c r="A194" i="52"/>
  <c r="AE102" i="52"/>
  <c r="A102" i="52"/>
  <c r="I103" i="52"/>
  <c r="Z103" i="52"/>
  <c r="AG103" i="52"/>
  <c r="AE79" i="52"/>
  <c r="A79" i="52"/>
  <c r="I150" i="52" l="1"/>
  <c r="AG150" i="52"/>
  <c r="Z150" i="52"/>
  <c r="AG81" i="52"/>
  <c r="Z81" i="52"/>
  <c r="I81" i="52"/>
  <c r="AE34" i="52"/>
  <c r="A34" i="52"/>
  <c r="Z127" i="52"/>
  <c r="AG127" i="52"/>
  <c r="I127" i="52"/>
  <c r="AE149" i="52"/>
  <c r="A149" i="52"/>
  <c r="A126" i="52"/>
  <c r="AE126" i="52"/>
  <c r="AE80" i="52"/>
  <c r="A80" i="52"/>
  <c r="AE218" i="52"/>
  <c r="A218" i="52"/>
  <c r="A103" i="52"/>
  <c r="AE103" i="52"/>
  <c r="Z219" i="52"/>
  <c r="I219" i="52"/>
  <c r="AG219" i="52"/>
  <c r="AG35" i="52"/>
  <c r="Z35" i="52"/>
  <c r="I35" i="52"/>
  <c r="I242" i="52"/>
  <c r="Z242" i="52"/>
  <c r="AG242" i="52"/>
  <c r="I196" i="52"/>
  <c r="AG196" i="52"/>
  <c r="Z196" i="52"/>
  <c r="I104" i="52"/>
  <c r="AG104" i="52"/>
  <c r="Z104" i="52"/>
  <c r="AE195" i="52"/>
  <c r="A195" i="52"/>
  <c r="AG58" i="52"/>
  <c r="Z58" i="52"/>
  <c r="I58" i="52"/>
  <c r="AE57" i="52"/>
  <c r="A57" i="52"/>
  <c r="AE172" i="52"/>
  <c r="A172" i="52"/>
  <c r="AG173" i="52"/>
  <c r="I173" i="52"/>
  <c r="Z173" i="52"/>
  <c r="I82" i="52" l="1"/>
  <c r="AG82" i="52"/>
  <c r="Z82" i="52"/>
  <c r="Z220" i="52"/>
  <c r="AG220" i="52"/>
  <c r="I220" i="52"/>
  <c r="AE242" i="52"/>
  <c r="A242" i="52"/>
  <c r="I59" i="52"/>
  <c r="AG59" i="52"/>
  <c r="Z59" i="52"/>
  <c r="AE104" i="52"/>
  <c r="A104" i="52"/>
  <c r="AG243" i="52"/>
  <c r="I243" i="52"/>
  <c r="Z243" i="52"/>
  <c r="A219" i="52"/>
  <c r="AE219" i="52"/>
  <c r="AG105" i="52"/>
  <c r="Z105" i="52"/>
  <c r="I105" i="52"/>
  <c r="AE58" i="52"/>
  <c r="A58" i="52"/>
  <c r="AE81" i="52"/>
  <c r="A81" i="52"/>
  <c r="A173" i="52"/>
  <c r="AE173" i="52"/>
  <c r="I36" i="52"/>
  <c r="Z36" i="52"/>
  <c r="AG36" i="52"/>
  <c r="I174" i="52"/>
  <c r="AG174" i="52"/>
  <c r="Z174" i="52"/>
  <c r="AE127" i="52"/>
  <c r="A127" i="52"/>
  <c r="AG266" i="52"/>
  <c r="I266" i="52"/>
  <c r="Z266" i="52"/>
  <c r="AE196" i="52"/>
  <c r="A196" i="52"/>
  <c r="Z128" i="52"/>
  <c r="I128" i="52"/>
  <c r="AG128" i="52"/>
  <c r="Z197" i="52"/>
  <c r="AG197" i="52"/>
  <c r="I197" i="52"/>
  <c r="AE35" i="52"/>
  <c r="A35" i="52"/>
  <c r="AE150" i="52"/>
  <c r="A150" i="52"/>
  <c r="I151" i="52"/>
  <c r="Z151" i="52"/>
  <c r="AG151" i="52"/>
  <c r="I106" i="52" l="1"/>
  <c r="AG106" i="52"/>
  <c r="Z106" i="52"/>
  <c r="A220" i="52"/>
  <c r="AE220" i="52"/>
  <c r="AE266" i="52"/>
  <c r="A266" i="52"/>
  <c r="AE128" i="52"/>
  <c r="A128" i="52"/>
  <c r="AE36" i="52"/>
  <c r="A36" i="52"/>
  <c r="I221" i="52"/>
  <c r="AG221" i="52"/>
  <c r="Z221" i="52"/>
  <c r="Z129" i="52"/>
  <c r="I129" i="52"/>
  <c r="AG129" i="52"/>
  <c r="I37" i="52"/>
  <c r="AG37" i="52"/>
  <c r="Z37" i="52"/>
  <c r="AE59" i="52"/>
  <c r="A59" i="52"/>
  <c r="AE105" i="52"/>
  <c r="A105" i="52"/>
  <c r="AG60" i="52"/>
  <c r="Z60" i="52"/>
  <c r="I60" i="52"/>
  <c r="A197" i="52"/>
  <c r="AE197" i="52"/>
  <c r="AE82" i="52"/>
  <c r="A82" i="52"/>
  <c r="Z198" i="52"/>
  <c r="I198" i="52"/>
  <c r="AG198" i="52"/>
  <c r="Z175" i="52"/>
  <c r="AG175" i="52"/>
  <c r="I175" i="52"/>
  <c r="I83" i="52"/>
  <c r="AG83" i="52"/>
  <c r="Z83" i="52"/>
  <c r="A151" i="52"/>
  <c r="AE151" i="52"/>
  <c r="AG244" i="52"/>
  <c r="I244" i="52"/>
  <c r="Z244" i="52"/>
  <c r="Z267" i="52"/>
  <c r="AG267" i="52"/>
  <c r="I267" i="52"/>
  <c r="AE243" i="52"/>
  <c r="A243" i="52"/>
  <c r="I152" i="52"/>
  <c r="AG152" i="52"/>
  <c r="Z152" i="52"/>
  <c r="I290" i="52"/>
  <c r="Z290" i="52"/>
  <c r="AG290" i="52"/>
  <c r="AE174" i="52"/>
  <c r="A174" i="52"/>
  <c r="AG130" i="52" l="1"/>
  <c r="I130" i="52"/>
  <c r="Z130" i="52"/>
  <c r="AE129" i="52"/>
  <c r="A129" i="52"/>
  <c r="AE175" i="52"/>
  <c r="A175" i="52"/>
  <c r="AE290" i="52"/>
  <c r="A290" i="52"/>
  <c r="Z176" i="52"/>
  <c r="I176" i="52"/>
  <c r="AG176" i="52"/>
  <c r="I268" i="52"/>
  <c r="Z268" i="52"/>
  <c r="AG268" i="52"/>
  <c r="AG245" i="52"/>
  <c r="Z245" i="52"/>
  <c r="I245" i="52"/>
  <c r="AE37" i="52"/>
  <c r="A37" i="52"/>
  <c r="I291" i="52"/>
  <c r="Z291" i="52"/>
  <c r="AG291" i="52"/>
  <c r="Z222" i="52"/>
  <c r="AG222" i="52"/>
  <c r="I222" i="52"/>
  <c r="I107" i="52"/>
  <c r="AG107" i="52"/>
  <c r="Z107" i="52"/>
  <c r="I314" i="52"/>
  <c r="Z314" i="52"/>
  <c r="AG314" i="52"/>
  <c r="Z38" i="52"/>
  <c r="I38" i="52"/>
  <c r="AG38" i="52"/>
  <c r="AE83" i="52"/>
  <c r="A83" i="52"/>
  <c r="AE198" i="52"/>
  <c r="A198" i="52"/>
  <c r="AE267" i="52"/>
  <c r="A267" i="52"/>
  <c r="I84" i="52"/>
  <c r="AG84" i="52"/>
  <c r="Z84" i="52"/>
  <c r="AE221" i="52"/>
  <c r="A221" i="52"/>
  <c r="AE152" i="52"/>
  <c r="A152" i="52"/>
  <c r="AG61" i="52"/>
  <c r="I61" i="52"/>
  <c r="Z61" i="52"/>
  <c r="Z153" i="52"/>
  <c r="AG153" i="52"/>
  <c r="I153" i="52"/>
  <c r="AE60" i="52"/>
  <c r="A60" i="52"/>
  <c r="A106" i="52"/>
  <c r="AE106" i="52"/>
  <c r="AE244" i="52"/>
  <c r="A244" i="52"/>
  <c r="Z199" i="52"/>
  <c r="AG199" i="52"/>
  <c r="I199" i="52"/>
  <c r="Z292" i="52" l="1"/>
  <c r="I292" i="52"/>
  <c r="AG292" i="52"/>
  <c r="AE268" i="52"/>
  <c r="A268" i="52"/>
  <c r="I62" i="52"/>
  <c r="AG62" i="52"/>
  <c r="Z62" i="52"/>
  <c r="AE107" i="52"/>
  <c r="A107" i="52"/>
  <c r="A291" i="52"/>
  <c r="AE291" i="52"/>
  <c r="Z269" i="52"/>
  <c r="I269" i="52"/>
  <c r="AG269" i="52"/>
  <c r="AE84" i="52"/>
  <c r="A84" i="52"/>
  <c r="AG39" i="52"/>
  <c r="I39" i="52"/>
  <c r="Z39" i="52"/>
  <c r="AE314" i="52"/>
  <c r="A314" i="52"/>
  <c r="AE222" i="52"/>
  <c r="A222" i="52"/>
  <c r="AG223" i="52"/>
  <c r="Z223" i="52"/>
  <c r="I223" i="52"/>
  <c r="AE153" i="52"/>
  <c r="A153" i="52"/>
  <c r="AE199" i="52"/>
  <c r="A199" i="52"/>
  <c r="AG154" i="52"/>
  <c r="Z154" i="52"/>
  <c r="I154" i="52"/>
  <c r="Z315" i="52"/>
  <c r="AG315" i="52"/>
  <c r="I315" i="52"/>
  <c r="AG200" i="52"/>
  <c r="Z200" i="52"/>
  <c r="I200" i="52"/>
  <c r="I338" i="52"/>
  <c r="Z338" i="52"/>
  <c r="AG338" i="52"/>
  <c r="I246" i="52"/>
  <c r="AG246" i="52"/>
  <c r="Z246" i="52"/>
  <c r="AE245" i="52"/>
  <c r="A245" i="52"/>
  <c r="AE61" i="52"/>
  <c r="A61" i="52"/>
  <c r="I108" i="52"/>
  <c r="AG108" i="52"/>
  <c r="Z108" i="52"/>
  <c r="I177" i="52"/>
  <c r="AG177" i="52"/>
  <c r="Z177" i="52"/>
  <c r="AE38" i="52"/>
  <c r="A38" i="52"/>
  <c r="A176" i="52"/>
  <c r="AE176" i="52"/>
  <c r="AE130" i="52"/>
  <c r="A130" i="52"/>
  <c r="I85" i="52"/>
  <c r="AG85" i="52"/>
  <c r="Z85" i="52"/>
  <c r="I131" i="52"/>
  <c r="AG131" i="52"/>
  <c r="Z131" i="52"/>
  <c r="I109" i="52" l="1"/>
  <c r="AG109" i="52"/>
  <c r="Z109" i="52"/>
  <c r="A269" i="52"/>
  <c r="AE269" i="52"/>
  <c r="A246" i="52"/>
  <c r="AE246" i="52"/>
  <c r="A154" i="52"/>
  <c r="AE154" i="52"/>
  <c r="AE85" i="52"/>
  <c r="A85" i="52"/>
  <c r="AE177" i="52"/>
  <c r="A177" i="52"/>
  <c r="Z339" i="52"/>
  <c r="I339" i="52"/>
  <c r="AG339" i="52"/>
  <c r="Z63" i="52"/>
  <c r="I63" i="52"/>
  <c r="AG63" i="52"/>
  <c r="AG86" i="52"/>
  <c r="I86" i="52"/>
  <c r="Z86" i="52"/>
  <c r="Z178" i="52"/>
  <c r="I178" i="52"/>
  <c r="AG178" i="52"/>
  <c r="AE338" i="52"/>
  <c r="A338" i="52"/>
  <c r="AE39" i="52"/>
  <c r="A39" i="52"/>
  <c r="AG316" i="52"/>
  <c r="I316" i="52"/>
  <c r="Z316" i="52"/>
  <c r="Z270" i="52"/>
  <c r="AG270" i="52"/>
  <c r="I270" i="52"/>
  <c r="AG362" i="52"/>
  <c r="I362" i="52"/>
  <c r="Z362" i="52"/>
  <c r="AE315" i="52"/>
  <c r="A315" i="52"/>
  <c r="A292" i="52"/>
  <c r="AE292" i="52"/>
  <c r="A223" i="52"/>
  <c r="AE223" i="52"/>
  <c r="I224" i="52"/>
  <c r="AG224" i="52"/>
  <c r="Z224" i="52"/>
  <c r="Z40" i="52"/>
  <c r="I40" i="52"/>
  <c r="AG40" i="52"/>
  <c r="I293" i="52"/>
  <c r="AG293" i="52"/>
  <c r="Z293" i="52"/>
  <c r="Z132" i="52"/>
  <c r="I132" i="52"/>
  <c r="AG132" i="52"/>
  <c r="I201" i="52"/>
  <c r="AG201" i="52"/>
  <c r="Z201" i="52"/>
  <c r="Z247" i="52"/>
  <c r="I247" i="52"/>
  <c r="AG247" i="52"/>
  <c r="A200" i="52"/>
  <c r="AE200" i="52"/>
  <c r="I155" i="52"/>
  <c r="AG155" i="52"/>
  <c r="Z155" i="52"/>
  <c r="AE62" i="52"/>
  <c r="A62" i="52"/>
  <c r="AE131" i="52"/>
  <c r="A131" i="52"/>
  <c r="AE108" i="52"/>
  <c r="A108" i="52"/>
  <c r="AG87" i="52" l="1"/>
  <c r="Z87" i="52"/>
  <c r="I87" i="52"/>
  <c r="AE339" i="52"/>
  <c r="A339" i="52"/>
  <c r="AE247" i="52"/>
  <c r="A247" i="52"/>
  <c r="I41" i="52"/>
  <c r="AG41" i="52"/>
  <c r="Z41" i="52"/>
  <c r="AG317" i="52"/>
  <c r="Z317" i="52"/>
  <c r="I317" i="52"/>
  <c r="I248" i="52"/>
  <c r="AG248" i="52"/>
  <c r="Z248" i="52"/>
  <c r="AE40" i="52"/>
  <c r="A40" i="52"/>
  <c r="AE270" i="52"/>
  <c r="A270" i="52"/>
  <c r="I386" i="52"/>
  <c r="Z386" i="52"/>
  <c r="AG386" i="52"/>
  <c r="AE86" i="52"/>
  <c r="A86" i="52"/>
  <c r="AE132" i="52"/>
  <c r="A132" i="52"/>
  <c r="Z340" i="52"/>
  <c r="I340" i="52"/>
  <c r="AG340" i="52"/>
  <c r="AE155" i="52"/>
  <c r="A155" i="52"/>
  <c r="Z133" i="52"/>
  <c r="AG133" i="52"/>
  <c r="I133" i="52"/>
  <c r="I110" i="52"/>
  <c r="AG110" i="52"/>
  <c r="Z110" i="52"/>
  <c r="AG271" i="52"/>
  <c r="I271" i="52"/>
  <c r="Z271" i="52"/>
  <c r="Z64" i="52"/>
  <c r="I64" i="52"/>
  <c r="AG64" i="52"/>
  <c r="AE178" i="52"/>
  <c r="A178" i="52"/>
  <c r="AE293" i="52"/>
  <c r="A293" i="52"/>
  <c r="I363" i="52"/>
  <c r="AG363" i="52"/>
  <c r="Z363" i="52"/>
  <c r="I294" i="52"/>
  <c r="Z294" i="52"/>
  <c r="AG294" i="52"/>
  <c r="AE224" i="52"/>
  <c r="A224" i="52"/>
  <c r="AE316" i="52"/>
  <c r="A316" i="52"/>
  <c r="AG156" i="52"/>
  <c r="I156" i="52"/>
  <c r="Z156" i="52"/>
  <c r="AG202" i="52"/>
  <c r="I202" i="52"/>
  <c r="Z202" i="52"/>
  <c r="AE362" i="52"/>
  <c r="A362" i="52"/>
  <c r="AE109" i="52"/>
  <c r="A109" i="52"/>
  <c r="AG179" i="52"/>
  <c r="Z179" i="52"/>
  <c r="I179" i="52"/>
  <c r="AE201" i="52"/>
  <c r="A201" i="52"/>
  <c r="I225" i="52"/>
  <c r="Z225" i="52"/>
  <c r="AG225" i="52"/>
  <c r="AE63" i="52"/>
  <c r="A63" i="52"/>
  <c r="I157" i="52" l="1"/>
  <c r="AG157" i="52"/>
  <c r="Z157" i="52"/>
  <c r="I203" i="52"/>
  <c r="AG203" i="52"/>
  <c r="Z203" i="52"/>
  <c r="AE64" i="52"/>
  <c r="A64" i="52"/>
  <c r="I341" i="52"/>
  <c r="AG341" i="52"/>
  <c r="Z341" i="52"/>
  <c r="A363" i="52"/>
  <c r="AE363" i="52"/>
  <c r="AE110" i="52"/>
  <c r="A110" i="52"/>
  <c r="AG387" i="52"/>
  <c r="Z387" i="52"/>
  <c r="I387" i="52"/>
  <c r="Z272" i="52"/>
  <c r="AG272" i="52"/>
  <c r="I272" i="52"/>
  <c r="Z410" i="52"/>
  <c r="AG410" i="52"/>
  <c r="I410" i="52"/>
  <c r="AE179" i="52"/>
  <c r="A179" i="52"/>
  <c r="I134" i="52"/>
  <c r="AG134" i="52"/>
  <c r="Z134" i="52"/>
  <c r="Z180" i="52"/>
  <c r="I180" i="52"/>
  <c r="AG180" i="52"/>
  <c r="AE225" i="52"/>
  <c r="A225" i="52"/>
  <c r="AE156" i="52"/>
  <c r="A156" i="52"/>
  <c r="A317" i="52"/>
  <c r="AE317" i="52"/>
  <c r="AG318" i="52"/>
  <c r="Z318" i="52"/>
  <c r="I318" i="52"/>
  <c r="Z88" i="52"/>
  <c r="AG88" i="52"/>
  <c r="I88" i="52"/>
  <c r="AE294" i="52"/>
  <c r="A294" i="52"/>
  <c r="A271" i="52"/>
  <c r="AE271" i="52"/>
  <c r="AE133" i="52"/>
  <c r="A133" i="52"/>
  <c r="I295" i="52"/>
  <c r="Z295" i="52"/>
  <c r="AG295" i="52"/>
  <c r="AG111" i="52"/>
  <c r="I111" i="52"/>
  <c r="Z111" i="52"/>
  <c r="AG226" i="52"/>
  <c r="Z226" i="52"/>
  <c r="I226" i="52"/>
  <c r="AE248" i="52"/>
  <c r="A248" i="52"/>
  <c r="AG42" i="52"/>
  <c r="I42" i="52"/>
  <c r="Z42" i="52"/>
  <c r="A87" i="52"/>
  <c r="AE87" i="52"/>
  <c r="I249" i="52"/>
  <c r="AG249" i="52"/>
  <c r="Z249" i="52"/>
  <c r="AE41" i="52"/>
  <c r="A41" i="52"/>
  <c r="AE202" i="52"/>
  <c r="A202" i="52"/>
  <c r="AG364" i="52"/>
  <c r="I364" i="52"/>
  <c r="Z364" i="52"/>
  <c r="Z65" i="52"/>
  <c r="AG65" i="52"/>
  <c r="I65" i="52"/>
  <c r="AE340" i="52"/>
  <c r="A340" i="52"/>
  <c r="AE386" i="52"/>
  <c r="A386" i="52"/>
  <c r="I227" i="52" l="1"/>
  <c r="AG227" i="52"/>
  <c r="Z227" i="52"/>
  <c r="A295" i="52"/>
  <c r="AE295" i="52"/>
  <c r="A203" i="52"/>
  <c r="AE203" i="52"/>
  <c r="AE42" i="52"/>
  <c r="A42" i="52"/>
  <c r="I89" i="52"/>
  <c r="Z89" i="52"/>
  <c r="AG89" i="52"/>
  <c r="A226" i="52"/>
  <c r="AE226" i="52"/>
  <c r="AE272" i="52"/>
  <c r="A272" i="52"/>
  <c r="Z204" i="52"/>
  <c r="AG204" i="52"/>
  <c r="I204" i="52"/>
  <c r="AG66" i="52"/>
  <c r="Z66" i="52"/>
  <c r="I66" i="52"/>
  <c r="AG112" i="52"/>
  <c r="Z112" i="52"/>
  <c r="I112" i="52"/>
  <c r="Z273" i="52"/>
  <c r="I273" i="52"/>
  <c r="AG273" i="52"/>
  <c r="AG342" i="52"/>
  <c r="Z342" i="52"/>
  <c r="I342" i="52"/>
  <c r="AE111" i="52"/>
  <c r="A111" i="52"/>
  <c r="AE65" i="52"/>
  <c r="A65" i="52"/>
  <c r="A318" i="52"/>
  <c r="AE318" i="52"/>
  <c r="AG43" i="52"/>
  <c r="Z43" i="52"/>
  <c r="I43" i="52"/>
  <c r="AE364" i="52"/>
  <c r="A364" i="52"/>
  <c r="Z181" i="52"/>
  <c r="AG181" i="52"/>
  <c r="I181" i="52"/>
  <c r="AE341" i="52"/>
  <c r="A341" i="52"/>
  <c r="AE157" i="52"/>
  <c r="A157" i="52"/>
  <c r="Z319" i="52"/>
  <c r="I319" i="52"/>
  <c r="AG319" i="52"/>
  <c r="I365" i="52"/>
  <c r="AG365" i="52"/>
  <c r="Z365" i="52"/>
  <c r="Z250" i="52"/>
  <c r="I250" i="52"/>
  <c r="AG250" i="52"/>
  <c r="A180" i="52"/>
  <c r="AE180" i="52"/>
  <c r="Z411" i="52"/>
  <c r="I411" i="52"/>
  <c r="AG411" i="52"/>
  <c r="AE134" i="52"/>
  <c r="A134" i="52"/>
  <c r="AE410" i="52"/>
  <c r="A410" i="52"/>
  <c r="AG388" i="52"/>
  <c r="I388" i="52"/>
  <c r="Z388" i="52"/>
  <c r="I158" i="52"/>
  <c r="AG158" i="52"/>
  <c r="Z158" i="52"/>
  <c r="Z135" i="52"/>
  <c r="I135" i="52"/>
  <c r="AG135" i="52"/>
  <c r="AG434" i="52"/>
  <c r="I434" i="52"/>
  <c r="Z434" i="52"/>
  <c r="AE387" i="52"/>
  <c r="A387" i="52"/>
  <c r="AE249" i="52"/>
  <c r="A249" i="52"/>
  <c r="I296" i="52"/>
  <c r="AG296" i="52"/>
  <c r="Z296" i="52"/>
  <c r="AE88" i="52"/>
  <c r="A88" i="52"/>
  <c r="AG389" i="52" l="1"/>
  <c r="I389" i="52"/>
  <c r="Z389" i="52"/>
  <c r="A112" i="52"/>
  <c r="AE112" i="52"/>
  <c r="AG297" i="52"/>
  <c r="Z297" i="52"/>
  <c r="I297" i="52"/>
  <c r="Z458" i="52"/>
  <c r="AG458" i="52"/>
  <c r="I458" i="52"/>
  <c r="AE319" i="52"/>
  <c r="A319" i="52"/>
  <c r="AE66" i="52"/>
  <c r="A66" i="52"/>
  <c r="AE434" i="52"/>
  <c r="A434" i="52"/>
  <c r="Z435" i="52"/>
  <c r="AG435" i="52"/>
  <c r="I435" i="52"/>
  <c r="Z182" i="52"/>
  <c r="AG182" i="52"/>
  <c r="I182" i="52"/>
  <c r="AE250" i="52"/>
  <c r="A250" i="52"/>
  <c r="I320" i="52"/>
  <c r="AG320" i="52"/>
  <c r="Z320" i="52"/>
  <c r="AG159" i="52"/>
  <c r="Z159" i="52"/>
  <c r="I159" i="52"/>
  <c r="AG251" i="52"/>
  <c r="I251" i="52"/>
  <c r="Z251" i="52"/>
  <c r="AE181" i="52"/>
  <c r="A181" i="52"/>
  <c r="AE273" i="52"/>
  <c r="A273" i="52"/>
  <c r="AG67" i="52"/>
  <c r="I67" i="52"/>
  <c r="Z67" i="52"/>
  <c r="AE411" i="52"/>
  <c r="A411" i="52"/>
  <c r="AG274" i="52"/>
  <c r="I274" i="52"/>
  <c r="Z274" i="52"/>
  <c r="AE158" i="52"/>
  <c r="A158" i="52"/>
  <c r="AE89" i="52"/>
  <c r="A89" i="52"/>
  <c r="AE296" i="52"/>
  <c r="A296" i="52"/>
  <c r="A135" i="52"/>
  <c r="AE135" i="52"/>
  <c r="Z90" i="52"/>
  <c r="I90" i="52"/>
  <c r="AG90" i="52"/>
  <c r="AE227" i="52"/>
  <c r="A227" i="52"/>
  <c r="AE43" i="52"/>
  <c r="A43" i="52"/>
  <c r="I228" i="52"/>
  <c r="AG228" i="52"/>
  <c r="Z228" i="52"/>
  <c r="I412" i="52"/>
  <c r="AG412" i="52"/>
  <c r="Z412" i="52"/>
  <c r="AE342" i="52"/>
  <c r="A342" i="52"/>
  <c r="I113" i="52"/>
  <c r="AG113" i="52"/>
  <c r="Z113" i="52"/>
  <c r="AE365" i="52"/>
  <c r="A365" i="52"/>
  <c r="Z343" i="52"/>
  <c r="AG343" i="52"/>
  <c r="I343" i="52"/>
  <c r="A204" i="52"/>
  <c r="AE204" i="52"/>
  <c r="Z136" i="52"/>
  <c r="I136" i="52"/>
  <c r="AG136" i="52"/>
  <c r="AE388" i="52"/>
  <c r="A388" i="52"/>
  <c r="Z366" i="52"/>
  <c r="AG366" i="52"/>
  <c r="I366" i="52"/>
  <c r="I44" i="52"/>
  <c r="AG44" i="52"/>
  <c r="Z44" i="52"/>
  <c r="Z205" i="52"/>
  <c r="AG205" i="52"/>
  <c r="I205" i="52"/>
  <c r="AE67" i="52" l="1"/>
  <c r="A67" i="52"/>
  <c r="A343" i="52"/>
  <c r="AE343" i="52"/>
  <c r="Z183" i="52"/>
  <c r="I183" i="52"/>
  <c r="AG183" i="52"/>
  <c r="AG298" i="52"/>
  <c r="I298" i="52"/>
  <c r="Z298" i="52"/>
  <c r="I45" i="52"/>
  <c r="AG45" i="52"/>
  <c r="Z45" i="52"/>
  <c r="I321" i="52"/>
  <c r="AG321" i="52"/>
  <c r="Z321" i="52"/>
  <c r="AE44" i="52"/>
  <c r="A44" i="52"/>
  <c r="AE136" i="52"/>
  <c r="A136" i="52"/>
  <c r="I68" i="52"/>
  <c r="AG68" i="52"/>
  <c r="Z68" i="52"/>
  <c r="Z137" i="52"/>
  <c r="AG137" i="52"/>
  <c r="I137" i="52"/>
  <c r="A320" i="52"/>
  <c r="AE320" i="52"/>
  <c r="A366" i="52"/>
  <c r="AE366" i="52"/>
  <c r="Z413" i="52"/>
  <c r="AG413" i="52"/>
  <c r="I413" i="52"/>
  <c r="A251" i="52"/>
  <c r="AE251" i="52"/>
  <c r="I252" i="52"/>
  <c r="AG252" i="52"/>
  <c r="Z252" i="52"/>
  <c r="AE435" i="52"/>
  <c r="A435" i="52"/>
  <c r="AE205" i="52"/>
  <c r="A205" i="52"/>
  <c r="AE228" i="52"/>
  <c r="A228" i="52"/>
  <c r="Z91" i="52"/>
  <c r="AG91" i="52"/>
  <c r="I91" i="52"/>
  <c r="I275" i="52"/>
  <c r="Z275" i="52"/>
  <c r="AG275" i="52"/>
  <c r="I160" i="52"/>
  <c r="AG160" i="52"/>
  <c r="Z160" i="52"/>
  <c r="I459" i="52"/>
  <c r="Z459" i="52"/>
  <c r="AG459" i="52"/>
  <c r="A412" i="52"/>
  <c r="AE412" i="52"/>
  <c r="I206" i="52"/>
  <c r="AG206" i="52"/>
  <c r="Z206" i="52"/>
  <c r="AG367" i="52"/>
  <c r="Z367" i="52"/>
  <c r="I367" i="52"/>
  <c r="AG229" i="52"/>
  <c r="I229" i="52"/>
  <c r="Z229" i="52"/>
  <c r="I436" i="52"/>
  <c r="Z436" i="52"/>
  <c r="AG436" i="52"/>
  <c r="I482" i="52"/>
  <c r="Z482" i="52"/>
  <c r="AG482" i="52"/>
  <c r="A389" i="52"/>
  <c r="AE389" i="52"/>
  <c r="I114" i="52"/>
  <c r="AG114" i="52"/>
  <c r="Z114" i="52"/>
  <c r="A113" i="52"/>
  <c r="AE113" i="52"/>
  <c r="AE90" i="52"/>
  <c r="A90" i="52"/>
  <c r="AE274" i="52"/>
  <c r="A274" i="52"/>
  <c r="AE458" i="52"/>
  <c r="A458" i="52"/>
  <c r="I344" i="52"/>
  <c r="AG344" i="52"/>
  <c r="Z344" i="52"/>
  <c r="AE159" i="52"/>
  <c r="A159" i="52"/>
  <c r="A182" i="52"/>
  <c r="AE182" i="52"/>
  <c r="AE297" i="52"/>
  <c r="A297" i="52"/>
  <c r="AG390" i="52"/>
  <c r="Z390" i="52"/>
  <c r="I390" i="52"/>
  <c r="AE321" i="52" l="1"/>
  <c r="A321" i="52"/>
  <c r="I115" i="52"/>
  <c r="AG115" i="52"/>
  <c r="Z115" i="52"/>
  <c r="AE91" i="52"/>
  <c r="A91" i="52"/>
  <c r="AE45" i="52"/>
  <c r="A45" i="52"/>
  <c r="AG92" i="52"/>
  <c r="I92" i="52"/>
  <c r="Z92" i="52"/>
  <c r="AE367" i="52"/>
  <c r="A367" i="52"/>
  <c r="AE252" i="52"/>
  <c r="A252" i="52"/>
  <c r="AG46" i="52"/>
  <c r="I46" i="52"/>
  <c r="Z46" i="52"/>
  <c r="AG368" i="52"/>
  <c r="Z368" i="52"/>
  <c r="I368" i="52"/>
  <c r="AE183" i="52"/>
  <c r="A183" i="52"/>
  <c r="A436" i="52"/>
  <c r="AE436" i="52"/>
  <c r="I460" i="52"/>
  <c r="AG460" i="52"/>
  <c r="Z460" i="52"/>
  <c r="A275" i="52"/>
  <c r="AE275" i="52"/>
  <c r="AE137" i="52"/>
  <c r="A137" i="52"/>
  <c r="Z184" i="52"/>
  <c r="AG184" i="52"/>
  <c r="I184" i="52"/>
  <c r="Z437" i="52"/>
  <c r="I437" i="52"/>
  <c r="AG437" i="52"/>
  <c r="AE459" i="52"/>
  <c r="A459" i="52"/>
  <c r="I276" i="52"/>
  <c r="AG276" i="52"/>
  <c r="Z276" i="52"/>
  <c r="AE413" i="52"/>
  <c r="A413" i="52"/>
  <c r="Z138" i="52"/>
  <c r="I138" i="52"/>
  <c r="AG138" i="52"/>
  <c r="AE206" i="52"/>
  <c r="A206" i="52"/>
  <c r="AE482" i="52"/>
  <c r="A482" i="52"/>
  <c r="AE229" i="52"/>
  <c r="A229" i="52"/>
  <c r="AG207" i="52"/>
  <c r="I207" i="52"/>
  <c r="Z207" i="52"/>
  <c r="I299" i="52"/>
  <c r="AG299" i="52"/>
  <c r="Z299" i="52"/>
  <c r="A390" i="52"/>
  <c r="AE390" i="52"/>
  <c r="Z345" i="52"/>
  <c r="I345" i="52"/>
  <c r="AG345" i="52"/>
  <c r="Z483" i="52"/>
  <c r="AG483" i="52"/>
  <c r="I483" i="52"/>
  <c r="I230" i="52"/>
  <c r="AG230" i="52"/>
  <c r="Z230" i="52"/>
  <c r="I161" i="52"/>
  <c r="AG161" i="52"/>
  <c r="Z161" i="52"/>
  <c r="AG253" i="52"/>
  <c r="Z253" i="52"/>
  <c r="I253" i="52"/>
  <c r="I414" i="52"/>
  <c r="AG414" i="52"/>
  <c r="Z414" i="52"/>
  <c r="Z322" i="52"/>
  <c r="I322" i="52"/>
  <c r="AG322" i="52"/>
  <c r="AE298" i="52"/>
  <c r="A298" i="52"/>
  <c r="Z391" i="52"/>
  <c r="AG391" i="52"/>
  <c r="I391" i="52"/>
  <c r="A344" i="52"/>
  <c r="AE344" i="52"/>
  <c r="A114" i="52"/>
  <c r="AE114" i="52"/>
  <c r="Z506" i="52"/>
  <c r="AG506" i="52"/>
  <c r="I506" i="52"/>
  <c r="AE160" i="52"/>
  <c r="A160" i="52"/>
  <c r="I69" i="52"/>
  <c r="Z69" i="52"/>
  <c r="AG69" i="52"/>
  <c r="AE68" i="52"/>
  <c r="A68" i="52"/>
  <c r="AE506" i="52" l="1"/>
  <c r="A506" i="52"/>
  <c r="Z415" i="52"/>
  <c r="I415" i="52"/>
  <c r="AG415" i="52"/>
  <c r="Z484" i="52"/>
  <c r="AG484" i="52"/>
  <c r="I484" i="52"/>
  <c r="AE299" i="52"/>
  <c r="A299" i="52"/>
  <c r="I70" i="52"/>
  <c r="Z70" i="52"/>
  <c r="AG70" i="52"/>
  <c r="A483" i="52"/>
  <c r="AE483" i="52"/>
  <c r="AE368" i="52"/>
  <c r="A368" i="52"/>
  <c r="AE69" i="52"/>
  <c r="A69" i="52"/>
  <c r="Z507" i="52"/>
  <c r="AG507" i="52"/>
  <c r="I507" i="52"/>
  <c r="Z438" i="52"/>
  <c r="AG438" i="52"/>
  <c r="I438" i="52"/>
  <c r="AG369" i="52"/>
  <c r="Z369" i="52"/>
  <c r="I369" i="52"/>
  <c r="I300" i="52"/>
  <c r="AG300" i="52"/>
  <c r="Z300" i="52"/>
  <c r="A276" i="52"/>
  <c r="AE276" i="52"/>
  <c r="I116" i="52"/>
  <c r="AG116" i="52"/>
  <c r="Z116" i="52"/>
  <c r="AG323" i="52"/>
  <c r="Z323" i="52"/>
  <c r="I323" i="52"/>
  <c r="AE253" i="52"/>
  <c r="A253" i="52"/>
  <c r="AG530" i="52"/>
  <c r="I530" i="52"/>
  <c r="Z530" i="52"/>
  <c r="I162" i="52"/>
  <c r="AG162" i="52"/>
  <c r="Z162" i="52"/>
  <c r="Z277" i="52"/>
  <c r="AG277" i="52"/>
  <c r="I277" i="52"/>
  <c r="AE184" i="52"/>
  <c r="A184" i="52"/>
  <c r="I93" i="52"/>
  <c r="AG93" i="52"/>
  <c r="Z93" i="52"/>
  <c r="AE437" i="52"/>
  <c r="A437" i="52"/>
  <c r="A207" i="52"/>
  <c r="AE207" i="52"/>
  <c r="AE322" i="52"/>
  <c r="A322" i="52"/>
  <c r="I254" i="52"/>
  <c r="AG254" i="52"/>
  <c r="Z254" i="52"/>
  <c r="A345" i="52"/>
  <c r="AE345" i="52"/>
  <c r="AE460" i="52"/>
  <c r="A460" i="52"/>
  <c r="AG231" i="52"/>
  <c r="Z231" i="52"/>
  <c r="I231" i="52"/>
  <c r="Z346" i="52"/>
  <c r="I346" i="52"/>
  <c r="AG346" i="52"/>
  <c r="I461" i="52"/>
  <c r="AG461" i="52"/>
  <c r="Z461" i="52"/>
  <c r="AE92" i="52"/>
  <c r="A92" i="52"/>
  <c r="A115" i="52"/>
  <c r="AE115" i="52"/>
  <c r="Z139" i="52"/>
  <c r="I139" i="52"/>
  <c r="AG139" i="52"/>
  <c r="AE391" i="52"/>
  <c r="A391" i="52"/>
  <c r="AE230" i="52"/>
  <c r="A230" i="52"/>
  <c r="Z208" i="52"/>
  <c r="AG208" i="52"/>
  <c r="I208" i="52"/>
  <c r="AG185" i="52"/>
  <c r="Z185" i="52"/>
  <c r="I185" i="52"/>
  <c r="I47" i="52"/>
  <c r="AG47" i="52"/>
  <c r="Z47" i="52"/>
  <c r="I392" i="52"/>
  <c r="AG392" i="52"/>
  <c r="Z392" i="52"/>
  <c r="AE414" i="52"/>
  <c r="A414" i="52"/>
  <c r="AE161" i="52"/>
  <c r="A161" i="52"/>
  <c r="AE138" i="52"/>
  <c r="A138" i="52"/>
  <c r="AE46" i="52"/>
  <c r="A46" i="52"/>
  <c r="I186" i="52" l="1"/>
  <c r="AG186" i="52"/>
  <c r="Z186" i="52"/>
  <c r="AE93" i="52"/>
  <c r="A93" i="52"/>
  <c r="AG554" i="52"/>
  <c r="I554" i="52"/>
  <c r="Z554" i="52"/>
  <c r="Z117" i="52"/>
  <c r="I117" i="52"/>
  <c r="AG117" i="52"/>
  <c r="AE484" i="52"/>
  <c r="A484" i="52"/>
  <c r="AG462" i="52"/>
  <c r="Z462" i="52"/>
  <c r="I462" i="52"/>
  <c r="I255" i="52"/>
  <c r="AG255" i="52"/>
  <c r="Z255" i="52"/>
  <c r="I94" i="52"/>
  <c r="Z94" i="52"/>
  <c r="AG94" i="52"/>
  <c r="AE530" i="52"/>
  <c r="A530" i="52"/>
  <c r="AE369" i="52"/>
  <c r="A369" i="52"/>
  <c r="AG508" i="52"/>
  <c r="Z508" i="52"/>
  <c r="I508" i="52"/>
  <c r="AE70" i="52"/>
  <c r="A70" i="52"/>
  <c r="Z485" i="52"/>
  <c r="I485" i="52"/>
  <c r="AG485" i="52"/>
  <c r="A392" i="52"/>
  <c r="AE392" i="52"/>
  <c r="AE185" i="52"/>
  <c r="A185" i="52"/>
  <c r="A461" i="52"/>
  <c r="AE461" i="52"/>
  <c r="AG232" i="52"/>
  <c r="I232" i="52"/>
  <c r="Z232" i="52"/>
  <c r="AG163" i="52"/>
  <c r="Z163" i="52"/>
  <c r="I163" i="52"/>
  <c r="I393" i="52"/>
  <c r="AG393" i="52"/>
  <c r="Z393" i="52"/>
  <c r="AE162" i="52"/>
  <c r="A162" i="52"/>
  <c r="A507" i="52"/>
  <c r="AE507" i="52"/>
  <c r="A415" i="52"/>
  <c r="AE415" i="52"/>
  <c r="AE116" i="52"/>
  <c r="A116" i="52"/>
  <c r="AE231" i="52"/>
  <c r="A231" i="52"/>
  <c r="I370" i="52"/>
  <c r="AG370" i="52"/>
  <c r="Z370" i="52"/>
  <c r="I71" i="52"/>
  <c r="AG71" i="52"/>
  <c r="Z71" i="52"/>
  <c r="I48" i="52"/>
  <c r="Z48" i="52"/>
  <c r="AG48" i="52"/>
  <c r="I347" i="52"/>
  <c r="AG347" i="52"/>
  <c r="Z347" i="52"/>
  <c r="A139" i="52"/>
  <c r="AE139" i="52"/>
  <c r="I278" i="52"/>
  <c r="AG278" i="52"/>
  <c r="Z278" i="52"/>
  <c r="I140" i="52"/>
  <c r="AG140" i="52"/>
  <c r="Z140" i="52"/>
  <c r="AE323" i="52"/>
  <c r="A323" i="52"/>
  <c r="AE300" i="52"/>
  <c r="A300" i="52"/>
  <c r="I416" i="52"/>
  <c r="AG416" i="52"/>
  <c r="Z416" i="52"/>
  <c r="Z531" i="52"/>
  <c r="AG531" i="52"/>
  <c r="I531" i="52"/>
  <c r="A208" i="52"/>
  <c r="AE208" i="52"/>
  <c r="Z324" i="52"/>
  <c r="I324" i="52"/>
  <c r="AG324" i="52"/>
  <c r="Z301" i="52"/>
  <c r="AG301" i="52"/>
  <c r="I301" i="52"/>
  <c r="AE438" i="52"/>
  <c r="A438" i="52"/>
  <c r="I209" i="52"/>
  <c r="Z209" i="52"/>
  <c r="AG209" i="52"/>
  <c r="AG439" i="52"/>
  <c r="Z439" i="52"/>
  <c r="I439" i="52"/>
  <c r="AE254" i="52"/>
  <c r="A254" i="52"/>
  <c r="AE47" i="52"/>
  <c r="A47" i="52"/>
  <c r="A346" i="52"/>
  <c r="AE346" i="52"/>
  <c r="AE277" i="52"/>
  <c r="A277" i="52"/>
  <c r="I141" i="52" l="1"/>
  <c r="AG141" i="52"/>
  <c r="Z141" i="52"/>
  <c r="A393" i="52"/>
  <c r="AE393" i="52"/>
  <c r="I233" i="52"/>
  <c r="AG233" i="52"/>
  <c r="Z233" i="52"/>
  <c r="AE485" i="52"/>
  <c r="A485" i="52"/>
  <c r="Z256" i="52"/>
  <c r="AG256" i="52"/>
  <c r="I256" i="52"/>
  <c r="I49" i="52"/>
  <c r="AG49" i="52"/>
  <c r="Z49" i="52"/>
  <c r="Z394" i="52"/>
  <c r="AG394" i="52"/>
  <c r="I394" i="52"/>
  <c r="AG578" i="52"/>
  <c r="Z578" i="52"/>
  <c r="I578" i="52"/>
  <c r="AE140" i="52"/>
  <c r="A140" i="52"/>
  <c r="A439" i="52"/>
  <c r="AE439" i="52"/>
  <c r="I325" i="52"/>
  <c r="Z325" i="52"/>
  <c r="AG325" i="52"/>
  <c r="I72" i="52"/>
  <c r="AG72" i="52"/>
  <c r="Z72" i="52"/>
  <c r="AE232" i="52"/>
  <c r="A232" i="52"/>
  <c r="I486" i="52"/>
  <c r="AG486" i="52"/>
  <c r="Z486" i="52"/>
  <c r="AE117" i="52"/>
  <c r="A117" i="52"/>
  <c r="I440" i="52"/>
  <c r="AG440" i="52"/>
  <c r="Z440" i="52"/>
  <c r="AE416" i="52"/>
  <c r="A416" i="52"/>
  <c r="A347" i="52"/>
  <c r="AE347" i="52"/>
  <c r="AE71" i="52"/>
  <c r="A71" i="52"/>
  <c r="I118" i="52"/>
  <c r="AG118" i="52"/>
  <c r="Z118" i="52"/>
  <c r="AE324" i="52"/>
  <c r="A324" i="52"/>
  <c r="Z417" i="52"/>
  <c r="I417" i="52"/>
  <c r="AG417" i="52"/>
  <c r="I348" i="52"/>
  <c r="AG348" i="52"/>
  <c r="Z348" i="52"/>
  <c r="AE301" i="52"/>
  <c r="A301" i="52"/>
  <c r="AE278" i="52"/>
  <c r="A278" i="52"/>
  <c r="AE255" i="52"/>
  <c r="A255" i="52"/>
  <c r="AG187" i="52"/>
  <c r="Z187" i="52"/>
  <c r="I187" i="52"/>
  <c r="AE163" i="52"/>
  <c r="A163" i="52"/>
  <c r="Z532" i="52"/>
  <c r="AG532" i="52"/>
  <c r="I532" i="52"/>
  <c r="Z279" i="52"/>
  <c r="I279" i="52"/>
  <c r="AG279" i="52"/>
  <c r="AG164" i="52"/>
  <c r="I164" i="52"/>
  <c r="Z164" i="52"/>
  <c r="AE209" i="52"/>
  <c r="A209" i="52"/>
  <c r="I302" i="52"/>
  <c r="AG302" i="52"/>
  <c r="Z302" i="52"/>
  <c r="AE531" i="52"/>
  <c r="A531" i="52"/>
  <c r="AE370" i="52"/>
  <c r="A370" i="52"/>
  <c r="AE94" i="52"/>
  <c r="A94" i="52"/>
  <c r="A462" i="52"/>
  <c r="AE462" i="52"/>
  <c r="I555" i="52"/>
  <c r="AG555" i="52"/>
  <c r="Z555" i="52"/>
  <c r="AG210" i="52"/>
  <c r="I210" i="52"/>
  <c r="Z210" i="52"/>
  <c r="A508" i="52"/>
  <c r="AE508" i="52"/>
  <c r="I95" i="52"/>
  <c r="AG95" i="52"/>
  <c r="Z95" i="52"/>
  <c r="Z463" i="52"/>
  <c r="AG463" i="52"/>
  <c r="I463" i="52"/>
  <c r="AE554" i="52"/>
  <c r="A554" i="52"/>
  <c r="AE48" i="52"/>
  <c r="A48" i="52"/>
  <c r="I371" i="52"/>
  <c r="AG371" i="52"/>
  <c r="Z371" i="52"/>
  <c r="Z509" i="52"/>
  <c r="AG509" i="52"/>
  <c r="I509" i="52"/>
  <c r="A186" i="52"/>
  <c r="AE186" i="52"/>
  <c r="A95" i="52" l="1"/>
  <c r="AE95" i="52"/>
  <c r="AE164" i="52"/>
  <c r="A164" i="52"/>
  <c r="AG119" i="52"/>
  <c r="I119" i="52"/>
  <c r="Z119" i="52"/>
  <c r="AE440" i="52"/>
  <c r="A440" i="52"/>
  <c r="I602" i="52"/>
  <c r="Z602" i="52"/>
  <c r="AG602" i="52"/>
  <c r="I165" i="52"/>
  <c r="AG165" i="52"/>
  <c r="Z165" i="52"/>
  <c r="AE532" i="52"/>
  <c r="A532" i="52"/>
  <c r="AE187" i="52"/>
  <c r="A187" i="52"/>
  <c r="AG441" i="52"/>
  <c r="Z441" i="52"/>
  <c r="I441" i="52"/>
  <c r="AE256" i="52"/>
  <c r="A256" i="52"/>
  <c r="Z96" i="52"/>
  <c r="I96" i="52"/>
  <c r="AG96" i="52"/>
  <c r="AE555" i="52"/>
  <c r="A555" i="52"/>
  <c r="AG188" i="52"/>
  <c r="Z188" i="52"/>
  <c r="I188" i="52"/>
  <c r="AE325" i="52"/>
  <c r="A325" i="52"/>
  <c r="AE509" i="52"/>
  <c r="A509" i="52"/>
  <c r="AG556" i="52"/>
  <c r="Z556" i="52"/>
  <c r="I556" i="52"/>
  <c r="Z510" i="52"/>
  <c r="I510" i="52"/>
  <c r="AG510" i="52"/>
  <c r="AG533" i="52"/>
  <c r="Z533" i="52"/>
  <c r="I533" i="52"/>
  <c r="AE118" i="52"/>
  <c r="A118" i="52"/>
  <c r="AG73" i="52"/>
  <c r="I73" i="52"/>
  <c r="Z73" i="52"/>
  <c r="AE72" i="52"/>
  <c r="A72" i="52"/>
  <c r="AE394" i="52"/>
  <c r="A394" i="52"/>
  <c r="AG257" i="52"/>
  <c r="Z257" i="52"/>
  <c r="I257" i="52"/>
  <c r="AE463" i="52"/>
  <c r="A463" i="52"/>
  <c r="AE417" i="52"/>
  <c r="A417" i="52"/>
  <c r="AG395" i="52"/>
  <c r="Z395" i="52"/>
  <c r="I395" i="52"/>
  <c r="A141" i="52"/>
  <c r="AE141" i="52"/>
  <c r="AG464" i="52"/>
  <c r="I464" i="52"/>
  <c r="Z464" i="52"/>
  <c r="A279" i="52"/>
  <c r="AE279" i="52"/>
  <c r="Z418" i="52"/>
  <c r="AG418" i="52"/>
  <c r="I418" i="52"/>
  <c r="Z487" i="52"/>
  <c r="AG487" i="52"/>
  <c r="I487" i="52"/>
  <c r="I142" i="52"/>
  <c r="Z142" i="52"/>
  <c r="AG142" i="52"/>
  <c r="AE371" i="52"/>
  <c r="A371" i="52"/>
  <c r="AG303" i="52"/>
  <c r="I303" i="52"/>
  <c r="Z303" i="52"/>
  <c r="I579" i="52"/>
  <c r="AG579" i="52"/>
  <c r="Z579" i="52"/>
  <c r="AE49" i="52"/>
  <c r="A49" i="52"/>
  <c r="I326" i="52"/>
  <c r="AG326" i="52"/>
  <c r="Z326" i="52"/>
  <c r="I372" i="52"/>
  <c r="AG372" i="52"/>
  <c r="Z372" i="52"/>
  <c r="A210" i="52"/>
  <c r="AE210" i="52"/>
  <c r="A302" i="52"/>
  <c r="AE302" i="52"/>
  <c r="AE348" i="52"/>
  <c r="A348" i="52"/>
  <c r="AE578" i="52"/>
  <c r="A578" i="52"/>
  <c r="AG234" i="52"/>
  <c r="I234" i="52"/>
  <c r="Z234" i="52"/>
  <c r="Z211" i="52"/>
  <c r="AG211" i="52"/>
  <c r="I211" i="52"/>
  <c r="Z280" i="52"/>
  <c r="AG280" i="52"/>
  <c r="I280" i="52"/>
  <c r="Z349" i="52"/>
  <c r="I349" i="52"/>
  <c r="AG349" i="52"/>
  <c r="AE486" i="52"/>
  <c r="A486" i="52"/>
  <c r="AE233" i="52"/>
  <c r="A233" i="52"/>
  <c r="I488" i="52" l="1"/>
  <c r="Z488" i="52"/>
  <c r="AG488" i="52"/>
  <c r="AE533" i="52"/>
  <c r="A533" i="52"/>
  <c r="AE441" i="52"/>
  <c r="A441" i="52"/>
  <c r="A119" i="52"/>
  <c r="AE119" i="52"/>
  <c r="I465" i="52"/>
  <c r="AG465" i="52"/>
  <c r="Z465" i="52"/>
  <c r="AE165" i="52"/>
  <c r="A165" i="52"/>
  <c r="Z120" i="52"/>
  <c r="I120" i="52"/>
  <c r="AG120" i="52"/>
  <c r="I143" i="52"/>
  <c r="AG143" i="52"/>
  <c r="Z143" i="52"/>
  <c r="AE464" i="52"/>
  <c r="A464" i="52"/>
  <c r="AG511" i="52"/>
  <c r="Z511" i="52"/>
  <c r="I511" i="52"/>
  <c r="AE96" i="52"/>
  <c r="A96" i="52"/>
  <c r="AG442" i="52"/>
  <c r="I442" i="52"/>
  <c r="Z442" i="52"/>
  <c r="A579" i="52"/>
  <c r="AE579" i="52"/>
  <c r="AE142" i="52"/>
  <c r="A142" i="52"/>
  <c r="A418" i="52"/>
  <c r="AE418" i="52"/>
  <c r="AG97" i="52"/>
  <c r="Z97" i="52"/>
  <c r="I97" i="52"/>
  <c r="AE349" i="52"/>
  <c r="A349" i="52"/>
  <c r="AE211" i="52"/>
  <c r="A211" i="52"/>
  <c r="I212" i="52"/>
  <c r="AG212" i="52"/>
  <c r="Z212" i="52"/>
  <c r="AE326" i="52"/>
  <c r="A326" i="52"/>
  <c r="Z580" i="52"/>
  <c r="I580" i="52"/>
  <c r="AG580" i="52"/>
  <c r="I258" i="52"/>
  <c r="AG258" i="52"/>
  <c r="Z258" i="52"/>
  <c r="I350" i="52"/>
  <c r="AG350" i="52"/>
  <c r="Z350" i="52"/>
  <c r="I327" i="52"/>
  <c r="AG327" i="52"/>
  <c r="Z327" i="52"/>
  <c r="AE303" i="52"/>
  <c r="A303" i="52"/>
  <c r="I419" i="52"/>
  <c r="AG419" i="52"/>
  <c r="Z419" i="52"/>
  <c r="AE73" i="52"/>
  <c r="A73" i="52"/>
  <c r="AE510" i="52"/>
  <c r="A510" i="52"/>
  <c r="I626" i="52"/>
  <c r="Z626" i="52"/>
  <c r="AG626" i="52"/>
  <c r="AE602" i="52"/>
  <c r="A602" i="52"/>
  <c r="I281" i="52"/>
  <c r="Z281" i="52"/>
  <c r="AG281" i="52"/>
  <c r="A257" i="52"/>
  <c r="AE257" i="52"/>
  <c r="I235" i="52"/>
  <c r="AG235" i="52"/>
  <c r="Z235" i="52"/>
  <c r="I396" i="52"/>
  <c r="AG396" i="52"/>
  <c r="Z396" i="52"/>
  <c r="AE234" i="52"/>
  <c r="A234" i="52"/>
  <c r="AG304" i="52"/>
  <c r="I304" i="52"/>
  <c r="Z304" i="52"/>
  <c r="I534" i="52"/>
  <c r="AG534" i="52"/>
  <c r="Z534" i="52"/>
  <c r="AE556" i="52"/>
  <c r="A556" i="52"/>
  <c r="AE188" i="52"/>
  <c r="A188" i="52"/>
  <c r="Z603" i="52"/>
  <c r="AG603" i="52"/>
  <c r="I603" i="52"/>
  <c r="AE280" i="52"/>
  <c r="A280" i="52"/>
  <c r="Z373" i="52"/>
  <c r="I373" i="52"/>
  <c r="AG373" i="52"/>
  <c r="AE487" i="52"/>
  <c r="A487" i="52"/>
  <c r="A372" i="52"/>
  <c r="AE372" i="52"/>
  <c r="A395" i="52"/>
  <c r="AE395" i="52"/>
  <c r="I557" i="52"/>
  <c r="AG557" i="52"/>
  <c r="Z557" i="52"/>
  <c r="I189" i="52"/>
  <c r="AG189" i="52"/>
  <c r="Z189" i="52"/>
  <c r="AG166" i="52"/>
  <c r="I166" i="52"/>
  <c r="Z166" i="52"/>
  <c r="AE235" i="52" l="1"/>
  <c r="A235" i="52"/>
  <c r="AE97" i="52"/>
  <c r="A97" i="52"/>
  <c r="AE442" i="52"/>
  <c r="A442" i="52"/>
  <c r="AE120" i="52"/>
  <c r="A120" i="52"/>
  <c r="AE557" i="52"/>
  <c r="A557" i="52"/>
  <c r="AE373" i="52"/>
  <c r="A373" i="52"/>
  <c r="I236" i="52"/>
  <c r="Z236" i="52"/>
  <c r="AG236" i="52"/>
  <c r="I282" i="52"/>
  <c r="AG282" i="52"/>
  <c r="Z282" i="52"/>
  <c r="Z213" i="52"/>
  <c r="AG213" i="52"/>
  <c r="I213" i="52"/>
  <c r="I443" i="52"/>
  <c r="AG443" i="52"/>
  <c r="Z443" i="52"/>
  <c r="AG121" i="52"/>
  <c r="Z121" i="52"/>
  <c r="I121" i="52"/>
  <c r="AE166" i="52"/>
  <c r="A166" i="52"/>
  <c r="I374" i="52"/>
  <c r="AG374" i="52"/>
  <c r="Z374" i="52"/>
  <c r="A212" i="52"/>
  <c r="AE212" i="52"/>
  <c r="AE419" i="52"/>
  <c r="A419" i="52"/>
  <c r="AE143" i="52"/>
  <c r="A143" i="52"/>
  <c r="AE396" i="52"/>
  <c r="A396" i="52"/>
  <c r="Z190" i="52"/>
  <c r="AG190" i="52"/>
  <c r="I190" i="52"/>
  <c r="I420" i="52"/>
  <c r="AG420" i="52"/>
  <c r="Z420" i="52"/>
  <c r="AE327" i="52"/>
  <c r="A327" i="52"/>
  <c r="A258" i="52"/>
  <c r="AE258" i="52"/>
  <c r="I144" i="52"/>
  <c r="AG144" i="52"/>
  <c r="Z144" i="52"/>
  <c r="A304" i="52"/>
  <c r="AE304" i="52"/>
  <c r="Z535" i="52"/>
  <c r="I535" i="52"/>
  <c r="AG535" i="52"/>
  <c r="Z466" i="52"/>
  <c r="I466" i="52"/>
  <c r="AG466" i="52"/>
  <c r="I489" i="52"/>
  <c r="AG489" i="52"/>
  <c r="Z489" i="52"/>
  <c r="AG604" i="52"/>
  <c r="I604" i="52"/>
  <c r="Z604" i="52"/>
  <c r="Z397" i="52"/>
  <c r="AG397" i="52"/>
  <c r="I397" i="52"/>
  <c r="Z627" i="52"/>
  <c r="AG627" i="52"/>
  <c r="I627" i="52"/>
  <c r="A511" i="52"/>
  <c r="AE511" i="52"/>
  <c r="A488" i="52"/>
  <c r="AE488" i="52"/>
  <c r="AG259" i="52"/>
  <c r="I259" i="52"/>
  <c r="Z259" i="52"/>
  <c r="AE603" i="52"/>
  <c r="A603" i="52"/>
  <c r="I650" i="52"/>
  <c r="AG650" i="52"/>
  <c r="Z650" i="52"/>
  <c r="AE350" i="52"/>
  <c r="A350" i="52"/>
  <c r="AE580" i="52"/>
  <c r="A580" i="52"/>
  <c r="I167" i="52"/>
  <c r="AG167" i="52"/>
  <c r="Z167" i="52"/>
  <c r="I351" i="52"/>
  <c r="AG351" i="52"/>
  <c r="Z351" i="52"/>
  <c r="I581" i="52"/>
  <c r="AG581" i="52"/>
  <c r="Z581" i="52"/>
  <c r="I512" i="52"/>
  <c r="AG512" i="52"/>
  <c r="Z512" i="52"/>
  <c r="A534" i="52"/>
  <c r="AE534" i="52"/>
  <c r="AE626" i="52"/>
  <c r="A626" i="52"/>
  <c r="I558" i="52"/>
  <c r="AG558" i="52"/>
  <c r="Z558" i="52"/>
  <c r="Z328" i="52"/>
  <c r="I328" i="52"/>
  <c r="AG328" i="52"/>
  <c r="AE189" i="52"/>
  <c r="A189" i="52"/>
  <c r="I305" i="52"/>
  <c r="AG305" i="52"/>
  <c r="Z305" i="52"/>
  <c r="AE281" i="52"/>
  <c r="A281" i="52"/>
  <c r="A465" i="52"/>
  <c r="AE465" i="52"/>
  <c r="AG191" i="52" l="1"/>
  <c r="Z191" i="52"/>
  <c r="I191" i="52"/>
  <c r="AE374" i="52"/>
  <c r="A374" i="52"/>
  <c r="AE443" i="52"/>
  <c r="A443" i="52"/>
  <c r="AE282" i="52"/>
  <c r="A282" i="52"/>
  <c r="AG582" i="52"/>
  <c r="I582" i="52"/>
  <c r="Z582" i="52"/>
  <c r="Z283" i="52"/>
  <c r="AG283" i="52"/>
  <c r="I283" i="52"/>
  <c r="AG375" i="52"/>
  <c r="Z375" i="52"/>
  <c r="I375" i="52"/>
  <c r="AE167" i="52"/>
  <c r="A167" i="52"/>
  <c r="AG605" i="52"/>
  <c r="Z605" i="52"/>
  <c r="I605" i="52"/>
  <c r="Z421" i="52"/>
  <c r="I421" i="52"/>
  <c r="AG421" i="52"/>
  <c r="AG651" i="52"/>
  <c r="I651" i="52"/>
  <c r="Z651" i="52"/>
  <c r="AG490" i="52"/>
  <c r="I490" i="52"/>
  <c r="Z490" i="52"/>
  <c r="A351" i="52"/>
  <c r="AE351" i="52"/>
  <c r="I444" i="52"/>
  <c r="AG444" i="52"/>
  <c r="Z444" i="52"/>
  <c r="AE420" i="52"/>
  <c r="A420" i="52"/>
  <c r="I398" i="52"/>
  <c r="AG398" i="52"/>
  <c r="Z398" i="52"/>
  <c r="A305" i="52"/>
  <c r="AE305" i="52"/>
  <c r="Z628" i="52"/>
  <c r="AG628" i="52"/>
  <c r="I628" i="52"/>
  <c r="AE466" i="52"/>
  <c r="A466" i="52"/>
  <c r="A213" i="52"/>
  <c r="AE213" i="52"/>
  <c r="Z329" i="52"/>
  <c r="I329" i="52"/>
  <c r="AG329" i="52"/>
  <c r="Z352" i="52"/>
  <c r="AG352" i="52"/>
  <c r="I352" i="52"/>
  <c r="I467" i="52"/>
  <c r="AG467" i="52"/>
  <c r="Z467" i="52"/>
  <c r="AE236" i="52"/>
  <c r="A236" i="52"/>
  <c r="Z559" i="52"/>
  <c r="I559" i="52"/>
  <c r="AG559" i="52"/>
  <c r="A604" i="52"/>
  <c r="AE604" i="52"/>
  <c r="A121" i="52"/>
  <c r="AE121" i="52"/>
  <c r="I237" i="52"/>
  <c r="AG237" i="52"/>
  <c r="Z237" i="52"/>
  <c r="AE328" i="52"/>
  <c r="A328" i="52"/>
  <c r="I306" i="52"/>
  <c r="AG306" i="52"/>
  <c r="Z306" i="52"/>
  <c r="A558" i="52"/>
  <c r="AE558" i="52"/>
  <c r="AE512" i="52"/>
  <c r="A512" i="52"/>
  <c r="AE627" i="52"/>
  <c r="A627" i="52"/>
  <c r="Z513" i="52"/>
  <c r="AG513" i="52"/>
  <c r="I513" i="52"/>
  <c r="AE259" i="52"/>
  <c r="A259" i="52"/>
  <c r="A489" i="52"/>
  <c r="AE489" i="52"/>
  <c r="Z145" i="52"/>
  <c r="I145" i="52"/>
  <c r="AG145" i="52"/>
  <c r="AE581" i="52"/>
  <c r="A581" i="52"/>
  <c r="Z674" i="52"/>
  <c r="AG674" i="52"/>
  <c r="I674" i="52"/>
  <c r="A535" i="52"/>
  <c r="AE535" i="52"/>
  <c r="AE190" i="52"/>
  <c r="A190" i="52"/>
  <c r="I214" i="52"/>
  <c r="Z214" i="52"/>
  <c r="AG214" i="52"/>
  <c r="I168" i="52"/>
  <c r="AG168" i="52"/>
  <c r="Z168" i="52"/>
  <c r="AE650" i="52"/>
  <c r="A650" i="52"/>
  <c r="AG260" i="52"/>
  <c r="Z260" i="52"/>
  <c r="I260" i="52"/>
  <c r="AE144" i="52"/>
  <c r="A144" i="52"/>
  <c r="AE397" i="52"/>
  <c r="A397" i="52"/>
  <c r="Z536" i="52"/>
  <c r="AG536" i="52"/>
  <c r="I536" i="52"/>
  <c r="Z238" i="52" l="1"/>
  <c r="AG238" i="52"/>
  <c r="I238" i="52"/>
  <c r="AE605" i="52"/>
  <c r="A605" i="52"/>
  <c r="A283" i="52"/>
  <c r="AE283" i="52"/>
  <c r="AE398" i="52"/>
  <c r="A398" i="52"/>
  <c r="AE536" i="52"/>
  <c r="A536" i="52"/>
  <c r="Z698" i="52"/>
  <c r="AG698" i="52"/>
  <c r="I698" i="52"/>
  <c r="I560" i="52"/>
  <c r="AG560" i="52"/>
  <c r="Z560" i="52"/>
  <c r="AE352" i="52"/>
  <c r="A352" i="52"/>
  <c r="I399" i="52"/>
  <c r="AG399" i="52"/>
  <c r="Z399" i="52"/>
  <c r="I215" i="52"/>
  <c r="AG215" i="52"/>
  <c r="Z215" i="52"/>
  <c r="AE237" i="52"/>
  <c r="A237" i="52"/>
  <c r="I284" i="52"/>
  <c r="AG284" i="52"/>
  <c r="Z284" i="52"/>
  <c r="A260" i="52"/>
  <c r="AE260" i="52"/>
  <c r="AG652" i="52"/>
  <c r="I652" i="52"/>
  <c r="Z652" i="52"/>
  <c r="I261" i="52"/>
  <c r="AG261" i="52"/>
  <c r="Z261" i="52"/>
  <c r="AE513" i="52"/>
  <c r="A513" i="52"/>
  <c r="AE306" i="52"/>
  <c r="A306" i="52"/>
  <c r="I514" i="52"/>
  <c r="AG514" i="52"/>
  <c r="Z514" i="52"/>
  <c r="AE467" i="52"/>
  <c r="A467" i="52"/>
  <c r="AE628" i="52"/>
  <c r="A628" i="52"/>
  <c r="AE421" i="52"/>
  <c r="A421" i="52"/>
  <c r="I583" i="52"/>
  <c r="Z583" i="52"/>
  <c r="AG583" i="52"/>
  <c r="AE674" i="52"/>
  <c r="A674" i="52"/>
  <c r="I169" i="52"/>
  <c r="Z169" i="52"/>
  <c r="AG169" i="52"/>
  <c r="Z629" i="52"/>
  <c r="I629" i="52"/>
  <c r="AG629" i="52"/>
  <c r="AE444" i="52"/>
  <c r="A444" i="52"/>
  <c r="A490" i="52"/>
  <c r="AE490" i="52"/>
  <c r="Z422" i="52"/>
  <c r="I422" i="52"/>
  <c r="AG422" i="52"/>
  <c r="AE375" i="52"/>
  <c r="A375" i="52"/>
  <c r="AE191" i="52"/>
  <c r="A191" i="52"/>
  <c r="A145" i="52"/>
  <c r="AE145" i="52"/>
  <c r="I445" i="52"/>
  <c r="AG445" i="52"/>
  <c r="Z445" i="52"/>
  <c r="I491" i="52"/>
  <c r="AG491" i="52"/>
  <c r="Z491" i="52"/>
  <c r="Z376" i="52"/>
  <c r="I376" i="52"/>
  <c r="AG376" i="52"/>
  <c r="AG192" i="52"/>
  <c r="I192" i="52"/>
  <c r="Z192" i="52"/>
  <c r="AG307" i="52"/>
  <c r="I307" i="52"/>
  <c r="Z307" i="52"/>
  <c r="I353" i="52"/>
  <c r="AG353" i="52"/>
  <c r="Z353" i="52"/>
  <c r="AE559" i="52"/>
  <c r="A559" i="52"/>
  <c r="I468" i="52"/>
  <c r="AG468" i="52"/>
  <c r="Z468" i="52"/>
  <c r="I330" i="52"/>
  <c r="AG330" i="52"/>
  <c r="Z330" i="52"/>
  <c r="AE214" i="52"/>
  <c r="A214" i="52"/>
  <c r="I537" i="52"/>
  <c r="Z537" i="52"/>
  <c r="AG537" i="52"/>
  <c r="AE168" i="52"/>
  <c r="A168" i="52"/>
  <c r="I675" i="52"/>
  <c r="AG675" i="52"/>
  <c r="Z675" i="52"/>
  <c r="AE329" i="52"/>
  <c r="A329" i="52"/>
  <c r="AE651" i="52"/>
  <c r="A651" i="52"/>
  <c r="I606" i="52"/>
  <c r="AG606" i="52"/>
  <c r="Z606" i="52"/>
  <c r="A582" i="52"/>
  <c r="AE582" i="52"/>
  <c r="Z515" i="52" l="1"/>
  <c r="I515" i="52"/>
  <c r="AG515" i="52"/>
  <c r="AE537" i="52"/>
  <c r="A537" i="52"/>
  <c r="AE307" i="52"/>
  <c r="A307" i="52"/>
  <c r="I446" i="52"/>
  <c r="AG446" i="52"/>
  <c r="Z446" i="52"/>
  <c r="AG676" i="52"/>
  <c r="Z676" i="52"/>
  <c r="I676" i="52"/>
  <c r="I308" i="52"/>
  <c r="Z308" i="52"/>
  <c r="AG308" i="52"/>
  <c r="AE445" i="52"/>
  <c r="A445" i="52"/>
  <c r="I584" i="52"/>
  <c r="AG584" i="52"/>
  <c r="Z584" i="52"/>
  <c r="AE261" i="52"/>
  <c r="A261" i="52"/>
  <c r="Z400" i="52"/>
  <c r="AG400" i="52"/>
  <c r="I400" i="52"/>
  <c r="AE583" i="52"/>
  <c r="A583" i="52"/>
  <c r="A468" i="52"/>
  <c r="AE468" i="52"/>
  <c r="AE376" i="52"/>
  <c r="A376" i="52"/>
  <c r="I699" i="52"/>
  <c r="AG699" i="52"/>
  <c r="Z699" i="52"/>
  <c r="I377" i="52"/>
  <c r="Z377" i="52"/>
  <c r="AG377" i="52"/>
  <c r="I423" i="52"/>
  <c r="AG423" i="52"/>
  <c r="Z423" i="52"/>
  <c r="AE514" i="52"/>
  <c r="A514" i="52"/>
  <c r="I653" i="52"/>
  <c r="AG653" i="52"/>
  <c r="Z653" i="52"/>
  <c r="AE698" i="52"/>
  <c r="A698" i="52"/>
  <c r="A192" i="52"/>
  <c r="AE192" i="52"/>
  <c r="I492" i="52"/>
  <c r="AG492" i="52"/>
  <c r="Z492" i="52"/>
  <c r="AE169" i="52"/>
  <c r="A169" i="52"/>
  <c r="AE399" i="52"/>
  <c r="A399" i="52"/>
  <c r="AE422" i="52"/>
  <c r="A422" i="52"/>
  <c r="AE675" i="52"/>
  <c r="A675" i="52"/>
  <c r="AE215" i="52"/>
  <c r="A215" i="52"/>
  <c r="A491" i="52"/>
  <c r="AE491" i="52"/>
  <c r="I538" i="52"/>
  <c r="Z538" i="52"/>
  <c r="AG538" i="52"/>
  <c r="I354" i="52"/>
  <c r="Z354" i="52"/>
  <c r="AG354" i="52"/>
  <c r="A652" i="52"/>
  <c r="AE652" i="52"/>
  <c r="AG216" i="52"/>
  <c r="I216" i="52"/>
  <c r="Z216" i="52"/>
  <c r="AG722" i="52"/>
  <c r="I722" i="52"/>
  <c r="Z722" i="52"/>
  <c r="AE560" i="52"/>
  <c r="A560" i="52"/>
  <c r="I331" i="52"/>
  <c r="AG331" i="52"/>
  <c r="Z331" i="52"/>
  <c r="AE330" i="52"/>
  <c r="A330" i="52"/>
  <c r="I262" i="52"/>
  <c r="Z262" i="52"/>
  <c r="AG262" i="52"/>
  <c r="A629" i="52"/>
  <c r="AE629" i="52"/>
  <c r="Z469" i="52"/>
  <c r="I469" i="52"/>
  <c r="AG469" i="52"/>
  <c r="Z630" i="52"/>
  <c r="AG630" i="52"/>
  <c r="I630" i="52"/>
  <c r="AE238" i="52"/>
  <c r="A238" i="52"/>
  <c r="AE284" i="52"/>
  <c r="A284" i="52"/>
  <c r="Z607" i="52"/>
  <c r="I607" i="52"/>
  <c r="AG607" i="52"/>
  <c r="A606" i="52"/>
  <c r="AE606" i="52"/>
  <c r="AE353" i="52"/>
  <c r="A353" i="52"/>
  <c r="Z193" i="52"/>
  <c r="AG193" i="52"/>
  <c r="I193" i="52"/>
  <c r="Z285" i="52"/>
  <c r="I285" i="52"/>
  <c r="AG285" i="52"/>
  <c r="Z561" i="52"/>
  <c r="I561" i="52"/>
  <c r="AG561" i="52"/>
  <c r="I239" i="52"/>
  <c r="AG239" i="52"/>
  <c r="Z239" i="52"/>
  <c r="I240" i="52" l="1"/>
  <c r="AG240" i="52"/>
  <c r="Z240" i="52"/>
  <c r="Z493" i="52"/>
  <c r="I493" i="52"/>
  <c r="AG493" i="52"/>
  <c r="AE630" i="52"/>
  <c r="A630" i="52"/>
  <c r="AE653" i="52"/>
  <c r="A653" i="52"/>
  <c r="AG585" i="52"/>
  <c r="Z585" i="52"/>
  <c r="I585" i="52"/>
  <c r="AE446" i="52"/>
  <c r="A446" i="52"/>
  <c r="Z355" i="52"/>
  <c r="I355" i="52"/>
  <c r="AG355" i="52"/>
  <c r="I654" i="52"/>
  <c r="AG654" i="52"/>
  <c r="Z654" i="52"/>
  <c r="A285" i="52"/>
  <c r="AE285" i="52"/>
  <c r="AE722" i="52"/>
  <c r="A722" i="52"/>
  <c r="Z378" i="52"/>
  <c r="I378" i="52"/>
  <c r="AG378" i="52"/>
  <c r="AE331" i="52"/>
  <c r="A331" i="52"/>
  <c r="Z217" i="52"/>
  <c r="AG217" i="52"/>
  <c r="I217" i="52"/>
  <c r="I677" i="52"/>
  <c r="AG677" i="52"/>
  <c r="Z677" i="52"/>
  <c r="AE423" i="52"/>
  <c r="A423" i="52"/>
  <c r="AE699" i="52"/>
  <c r="A699" i="52"/>
  <c r="I608" i="52"/>
  <c r="AG608" i="52"/>
  <c r="Z608" i="52"/>
  <c r="I424" i="52"/>
  <c r="AG424" i="52"/>
  <c r="Z424" i="52"/>
  <c r="AG700" i="52"/>
  <c r="Z700" i="52"/>
  <c r="I700" i="52"/>
  <c r="I286" i="52"/>
  <c r="Z286" i="52"/>
  <c r="AG286" i="52"/>
  <c r="AG263" i="52"/>
  <c r="Z263" i="52"/>
  <c r="I263" i="52"/>
  <c r="AE538" i="52"/>
  <c r="A538" i="52"/>
  <c r="A216" i="52"/>
  <c r="AE216" i="52"/>
  <c r="AG539" i="52"/>
  <c r="Z539" i="52"/>
  <c r="I539" i="52"/>
  <c r="AE400" i="52"/>
  <c r="A400" i="52"/>
  <c r="AE676" i="52"/>
  <c r="A676" i="52"/>
  <c r="I447" i="52"/>
  <c r="AG447" i="52"/>
  <c r="Z447" i="52"/>
  <c r="AE239" i="52"/>
  <c r="A239" i="52"/>
  <c r="Z631" i="52"/>
  <c r="AG631" i="52"/>
  <c r="I631" i="52"/>
  <c r="I401" i="52"/>
  <c r="AG401" i="52"/>
  <c r="Z401" i="52"/>
  <c r="A308" i="52"/>
  <c r="AE308" i="52"/>
  <c r="AE584" i="52"/>
  <c r="A584" i="52"/>
  <c r="AE607" i="52"/>
  <c r="A607" i="52"/>
  <c r="AE515" i="52"/>
  <c r="A515" i="52"/>
  <c r="AE354" i="52"/>
  <c r="A354" i="52"/>
  <c r="Z309" i="52"/>
  <c r="AG309" i="52"/>
  <c r="I309" i="52"/>
  <c r="I516" i="52"/>
  <c r="AG516" i="52"/>
  <c r="Z516" i="52"/>
  <c r="AG332" i="52"/>
  <c r="Z332" i="52"/>
  <c r="I332" i="52"/>
  <c r="AE262" i="52"/>
  <c r="A262" i="52"/>
  <c r="AE561" i="52"/>
  <c r="A561" i="52"/>
  <c r="AE193" i="52"/>
  <c r="A193" i="52"/>
  <c r="Z562" i="52"/>
  <c r="AG562" i="52"/>
  <c r="I562" i="52"/>
  <c r="AE469" i="52"/>
  <c r="A469" i="52"/>
  <c r="Z723" i="52"/>
  <c r="AG723" i="52"/>
  <c r="I723" i="52"/>
  <c r="I470" i="52"/>
  <c r="AG470" i="52"/>
  <c r="Z470" i="52"/>
  <c r="Z746" i="52"/>
  <c r="I746" i="52"/>
  <c r="AG746" i="52"/>
  <c r="AE492" i="52"/>
  <c r="A492" i="52"/>
  <c r="AE377" i="52"/>
  <c r="A377" i="52"/>
  <c r="I425" i="52" l="1"/>
  <c r="AG425" i="52"/>
  <c r="Z425" i="52"/>
  <c r="AE286" i="52"/>
  <c r="A286" i="52"/>
  <c r="A470" i="52"/>
  <c r="AE470" i="52"/>
  <c r="AE631" i="52"/>
  <c r="A631" i="52"/>
  <c r="Z678" i="52"/>
  <c r="I678" i="52"/>
  <c r="AG678" i="52"/>
  <c r="AE585" i="52"/>
  <c r="A585" i="52"/>
  <c r="AE562" i="52"/>
  <c r="A562" i="52"/>
  <c r="A332" i="52"/>
  <c r="AE332" i="52"/>
  <c r="AE309" i="52"/>
  <c r="A309" i="52"/>
  <c r="I632" i="52"/>
  <c r="Z632" i="52"/>
  <c r="AG632" i="52"/>
  <c r="Z379" i="52"/>
  <c r="I379" i="52"/>
  <c r="AG379" i="52"/>
  <c r="AE654" i="52"/>
  <c r="A654" i="52"/>
  <c r="AE493" i="52"/>
  <c r="A493" i="52"/>
  <c r="AE700" i="52"/>
  <c r="A700" i="52"/>
  <c r="A608" i="52"/>
  <c r="AE608" i="52"/>
  <c r="AG655" i="52"/>
  <c r="Z655" i="52"/>
  <c r="I655" i="52"/>
  <c r="I494" i="52"/>
  <c r="AG494" i="52"/>
  <c r="Z494" i="52"/>
  <c r="Z471" i="52"/>
  <c r="I471" i="52"/>
  <c r="AG471" i="52"/>
  <c r="I747" i="52"/>
  <c r="AG747" i="52"/>
  <c r="Z747" i="52"/>
  <c r="Z563" i="52"/>
  <c r="I563" i="52"/>
  <c r="AG563" i="52"/>
  <c r="AE263" i="52"/>
  <c r="A263" i="52"/>
  <c r="AG586" i="52"/>
  <c r="I586" i="52"/>
  <c r="Z586" i="52"/>
  <c r="I310" i="52"/>
  <c r="Z310" i="52"/>
  <c r="AG310" i="52"/>
  <c r="A401" i="52"/>
  <c r="AE401" i="52"/>
  <c r="I333" i="52"/>
  <c r="AG333" i="52"/>
  <c r="Z333" i="52"/>
  <c r="AG264" i="52"/>
  <c r="I264" i="52"/>
  <c r="Z264" i="52"/>
  <c r="A677" i="52"/>
  <c r="AE677" i="52"/>
  <c r="AE378" i="52"/>
  <c r="A378" i="52"/>
  <c r="AE240" i="52"/>
  <c r="A240" i="52"/>
  <c r="I724" i="52"/>
  <c r="Z724" i="52"/>
  <c r="AG724" i="52"/>
  <c r="AE516" i="52"/>
  <c r="A516" i="52"/>
  <c r="I402" i="52"/>
  <c r="Z402" i="52"/>
  <c r="AG402" i="52"/>
  <c r="I448" i="52"/>
  <c r="AG448" i="52"/>
  <c r="Z448" i="52"/>
  <c r="A539" i="52"/>
  <c r="AE539" i="52"/>
  <c r="I701" i="52"/>
  <c r="AG701" i="52"/>
  <c r="Z701" i="52"/>
  <c r="Z609" i="52"/>
  <c r="I609" i="52"/>
  <c r="AG609" i="52"/>
  <c r="AG241" i="52"/>
  <c r="I241" i="52"/>
  <c r="Z241" i="52"/>
  <c r="Z517" i="52"/>
  <c r="I517" i="52"/>
  <c r="AG517" i="52"/>
  <c r="I540" i="52"/>
  <c r="AG540" i="52"/>
  <c r="Z540" i="52"/>
  <c r="AE355" i="52"/>
  <c r="A355" i="52"/>
  <c r="AE447" i="52"/>
  <c r="A447" i="52"/>
  <c r="I356" i="52"/>
  <c r="AG356" i="52"/>
  <c r="Z356" i="52"/>
  <c r="AE746" i="52"/>
  <c r="A746" i="52"/>
  <c r="I770" i="52"/>
  <c r="AG770" i="52"/>
  <c r="Z770" i="52"/>
  <c r="AE723" i="52"/>
  <c r="A723" i="52"/>
  <c r="AE424" i="52"/>
  <c r="A424" i="52"/>
  <c r="I287" i="52"/>
  <c r="AG287" i="52"/>
  <c r="Z287" i="52"/>
  <c r="A217" i="52"/>
  <c r="AE217" i="52"/>
  <c r="I380" i="52" l="1"/>
  <c r="Z380" i="52"/>
  <c r="AG380" i="52"/>
  <c r="AE586" i="52"/>
  <c r="A586" i="52"/>
  <c r="A517" i="52"/>
  <c r="AE517" i="52"/>
  <c r="Z610" i="52"/>
  <c r="I610" i="52"/>
  <c r="AG610" i="52"/>
  <c r="I449" i="52"/>
  <c r="AG449" i="52"/>
  <c r="Z449" i="52"/>
  <c r="I587" i="52"/>
  <c r="AG587" i="52"/>
  <c r="Z587" i="52"/>
  <c r="AE494" i="52"/>
  <c r="A494" i="52"/>
  <c r="A379" i="52"/>
  <c r="AE379" i="52"/>
  <c r="Z334" i="52"/>
  <c r="I334" i="52"/>
  <c r="AG334" i="52"/>
  <c r="I518" i="52"/>
  <c r="AG518" i="52"/>
  <c r="Z518" i="52"/>
  <c r="I495" i="52"/>
  <c r="AG495" i="52"/>
  <c r="Z495" i="52"/>
  <c r="AG771" i="52"/>
  <c r="I771" i="52"/>
  <c r="Z771" i="52"/>
  <c r="AE264" i="52"/>
  <c r="A264" i="52"/>
  <c r="AE747" i="52"/>
  <c r="A747" i="52"/>
  <c r="I288" i="52"/>
  <c r="AG288" i="52"/>
  <c r="Z288" i="52"/>
  <c r="A609" i="52"/>
  <c r="AE609" i="52"/>
  <c r="A724" i="52"/>
  <c r="AE724" i="52"/>
  <c r="Z265" i="52"/>
  <c r="AG265" i="52"/>
  <c r="I265" i="52"/>
  <c r="AG748" i="52"/>
  <c r="Z748" i="52"/>
  <c r="I748" i="52"/>
  <c r="A632" i="52"/>
  <c r="AE632" i="52"/>
  <c r="Z633" i="52"/>
  <c r="I633" i="52"/>
  <c r="AG633" i="52"/>
  <c r="A356" i="52"/>
  <c r="AE356" i="52"/>
  <c r="I564" i="52"/>
  <c r="AG564" i="52"/>
  <c r="Z564" i="52"/>
  <c r="AE770" i="52"/>
  <c r="A770" i="52"/>
  <c r="A540" i="52"/>
  <c r="AE540" i="52"/>
  <c r="A448" i="52"/>
  <c r="AE448" i="52"/>
  <c r="I725" i="52"/>
  <c r="AG725" i="52"/>
  <c r="Z725" i="52"/>
  <c r="AE425" i="52"/>
  <c r="A425" i="52"/>
  <c r="I794" i="52"/>
  <c r="Z794" i="52"/>
  <c r="AG794" i="52"/>
  <c r="Z541" i="52"/>
  <c r="AG541" i="52"/>
  <c r="I541" i="52"/>
  <c r="AE241" i="52"/>
  <c r="A241" i="52"/>
  <c r="A402" i="52"/>
  <c r="AE402" i="52"/>
  <c r="I311" i="52"/>
  <c r="AG311" i="52"/>
  <c r="Z311" i="52"/>
  <c r="I426" i="52"/>
  <c r="Z426" i="52"/>
  <c r="AG426" i="52"/>
  <c r="AE701" i="52"/>
  <c r="A701" i="52"/>
  <c r="I403" i="52"/>
  <c r="Z403" i="52"/>
  <c r="AG403" i="52"/>
  <c r="A655" i="52"/>
  <c r="AE655" i="52"/>
  <c r="AE678" i="52"/>
  <c r="A678" i="52"/>
  <c r="I357" i="52"/>
  <c r="AG357" i="52"/>
  <c r="Z357" i="52"/>
  <c r="AE471" i="52"/>
  <c r="A471" i="52"/>
  <c r="I656" i="52"/>
  <c r="AG656" i="52"/>
  <c r="Z656" i="52"/>
  <c r="AG679" i="52"/>
  <c r="I679" i="52"/>
  <c r="Z679" i="52"/>
  <c r="AE287" i="52"/>
  <c r="A287" i="52"/>
  <c r="I702" i="52"/>
  <c r="AG702" i="52"/>
  <c r="Z702" i="52"/>
  <c r="AE333" i="52"/>
  <c r="A333" i="52"/>
  <c r="AE310" i="52"/>
  <c r="A310" i="52"/>
  <c r="AE563" i="52"/>
  <c r="A563" i="52"/>
  <c r="Z472" i="52"/>
  <c r="I472" i="52"/>
  <c r="AG472" i="52"/>
  <c r="AE311" i="52" l="1"/>
  <c r="A311" i="52"/>
  <c r="AG611" i="52"/>
  <c r="Z611" i="52"/>
  <c r="I611" i="52"/>
  <c r="Z496" i="52"/>
  <c r="I496" i="52"/>
  <c r="AG496" i="52"/>
  <c r="AE334" i="52"/>
  <c r="A334" i="52"/>
  <c r="I680" i="52"/>
  <c r="Z680" i="52"/>
  <c r="AG680" i="52"/>
  <c r="Z703" i="52"/>
  <c r="AG703" i="52"/>
  <c r="I703" i="52"/>
  <c r="I657" i="52"/>
  <c r="Z657" i="52"/>
  <c r="AG657" i="52"/>
  <c r="I335" i="52"/>
  <c r="AG335" i="52"/>
  <c r="Z335" i="52"/>
  <c r="AE472" i="52"/>
  <c r="A472" i="52"/>
  <c r="I450" i="52"/>
  <c r="AG450" i="52"/>
  <c r="Z450" i="52"/>
  <c r="I404" i="52"/>
  <c r="AG404" i="52"/>
  <c r="Z404" i="52"/>
  <c r="AE495" i="52"/>
  <c r="A495" i="52"/>
  <c r="AG473" i="52"/>
  <c r="I473" i="52"/>
  <c r="Z473" i="52"/>
  <c r="AE426" i="52"/>
  <c r="A426" i="52"/>
  <c r="Z795" i="52"/>
  <c r="AG795" i="52"/>
  <c r="I795" i="52"/>
  <c r="I726" i="52"/>
  <c r="Z726" i="52"/>
  <c r="AG726" i="52"/>
  <c r="I749" i="52"/>
  <c r="AG749" i="52"/>
  <c r="Z749" i="52"/>
  <c r="AE518" i="52"/>
  <c r="A518" i="52"/>
  <c r="AE702" i="52"/>
  <c r="A702" i="52"/>
  <c r="I542" i="52"/>
  <c r="AG542" i="52"/>
  <c r="Z542" i="52"/>
  <c r="Z818" i="52"/>
  <c r="AG818" i="52"/>
  <c r="I818" i="52"/>
  <c r="I519" i="52"/>
  <c r="AG519" i="52"/>
  <c r="Z519" i="52"/>
  <c r="Z565" i="52"/>
  <c r="I565" i="52"/>
  <c r="AG565" i="52"/>
  <c r="Z427" i="52"/>
  <c r="I427" i="52"/>
  <c r="AG427" i="52"/>
  <c r="AE794" i="52"/>
  <c r="A794" i="52"/>
  <c r="AE449" i="52"/>
  <c r="A449" i="52"/>
  <c r="Z381" i="52"/>
  <c r="I381" i="52"/>
  <c r="AG381" i="52"/>
  <c r="AE656" i="52"/>
  <c r="A656" i="52"/>
  <c r="AE771" i="52"/>
  <c r="A771" i="52"/>
  <c r="AE748" i="52"/>
  <c r="A748" i="52"/>
  <c r="I289" i="52"/>
  <c r="Z289" i="52"/>
  <c r="AG289" i="52"/>
  <c r="Z772" i="52"/>
  <c r="AG772" i="52"/>
  <c r="I772" i="52"/>
  <c r="AE587" i="52"/>
  <c r="A587" i="52"/>
  <c r="AE380" i="52"/>
  <c r="A380" i="52"/>
  <c r="Z588" i="52"/>
  <c r="AG588" i="52"/>
  <c r="I588" i="52"/>
  <c r="AE357" i="52"/>
  <c r="A357" i="52"/>
  <c r="I312" i="52"/>
  <c r="AG312" i="52"/>
  <c r="Z312" i="52"/>
  <c r="AE633" i="52"/>
  <c r="A633" i="52"/>
  <c r="AE265" i="52"/>
  <c r="A265" i="52"/>
  <c r="AE679" i="52"/>
  <c r="A679" i="52"/>
  <c r="Z358" i="52"/>
  <c r="I358" i="52"/>
  <c r="AG358" i="52"/>
  <c r="AE403" i="52"/>
  <c r="A403" i="52"/>
  <c r="AE541" i="52"/>
  <c r="A541" i="52"/>
  <c r="AE725" i="52"/>
  <c r="A725" i="52"/>
  <c r="AE564" i="52"/>
  <c r="A564" i="52"/>
  <c r="AG634" i="52"/>
  <c r="I634" i="52"/>
  <c r="Z634" i="52"/>
  <c r="AE288" i="52"/>
  <c r="A288" i="52"/>
  <c r="AE610" i="52"/>
  <c r="A610" i="52"/>
  <c r="AG819" i="52" l="1"/>
  <c r="I819" i="52"/>
  <c r="Z819" i="52"/>
  <c r="I704" i="52"/>
  <c r="AG704" i="52"/>
  <c r="Z704" i="52"/>
  <c r="I566" i="52"/>
  <c r="AG566" i="52"/>
  <c r="Z566" i="52"/>
  <c r="AE818" i="52"/>
  <c r="A818" i="52"/>
  <c r="I474" i="52"/>
  <c r="AG474" i="52"/>
  <c r="Z474" i="52"/>
  <c r="AE450" i="52"/>
  <c r="A450" i="52"/>
  <c r="AE335" i="52"/>
  <c r="A335" i="52"/>
  <c r="AE496" i="52"/>
  <c r="A496" i="52"/>
  <c r="Z842" i="52"/>
  <c r="AG842" i="52"/>
  <c r="I842" i="52"/>
  <c r="I497" i="52"/>
  <c r="AG497" i="52"/>
  <c r="Z497" i="52"/>
  <c r="AE772" i="52"/>
  <c r="A772" i="52"/>
  <c r="AG520" i="52"/>
  <c r="I520" i="52"/>
  <c r="Z520" i="52"/>
  <c r="AG796" i="52"/>
  <c r="Z796" i="52"/>
  <c r="I796" i="52"/>
  <c r="A473" i="52"/>
  <c r="AE473" i="52"/>
  <c r="AE657" i="52"/>
  <c r="A657" i="52"/>
  <c r="I681" i="52"/>
  <c r="AG681" i="52"/>
  <c r="Z681" i="52"/>
  <c r="Z773" i="52"/>
  <c r="I773" i="52"/>
  <c r="AG773" i="52"/>
  <c r="I750" i="52"/>
  <c r="AG750" i="52"/>
  <c r="Z750" i="52"/>
  <c r="AE795" i="52"/>
  <c r="A795" i="52"/>
  <c r="Z658" i="52"/>
  <c r="AG658" i="52"/>
  <c r="I658" i="52"/>
  <c r="AG727" i="52"/>
  <c r="Z727" i="52"/>
  <c r="I727" i="52"/>
  <c r="I451" i="52"/>
  <c r="Z451" i="52"/>
  <c r="AG451" i="52"/>
  <c r="A588" i="52"/>
  <c r="AE588" i="52"/>
  <c r="AE519" i="52"/>
  <c r="A519" i="52"/>
  <c r="AE542" i="52"/>
  <c r="A542" i="52"/>
  <c r="AE634" i="52"/>
  <c r="A634" i="52"/>
  <c r="Z589" i="52"/>
  <c r="AG589" i="52"/>
  <c r="I589" i="52"/>
  <c r="AE427" i="52"/>
  <c r="A427" i="52"/>
  <c r="I543" i="52"/>
  <c r="AG543" i="52"/>
  <c r="Z543" i="52"/>
  <c r="AE404" i="52"/>
  <c r="A404" i="52"/>
  <c r="AE611" i="52"/>
  <c r="A611" i="52"/>
  <c r="AE565" i="52"/>
  <c r="A565" i="52"/>
  <c r="AE312" i="52"/>
  <c r="A312" i="52"/>
  <c r="AE289" i="52"/>
  <c r="A289" i="52"/>
  <c r="I428" i="52"/>
  <c r="AG428" i="52"/>
  <c r="Z428" i="52"/>
  <c r="A749" i="52"/>
  <c r="AE749" i="52"/>
  <c r="I405" i="52"/>
  <c r="AG405" i="52"/>
  <c r="Z405" i="52"/>
  <c r="AE680" i="52"/>
  <c r="A680" i="52"/>
  <c r="Z612" i="52"/>
  <c r="I612" i="52"/>
  <c r="AG612" i="52"/>
  <c r="I313" i="52"/>
  <c r="AG313" i="52"/>
  <c r="Z313" i="52"/>
  <c r="I336" i="52"/>
  <c r="AG336" i="52"/>
  <c r="Z336" i="52"/>
  <c r="A381" i="52"/>
  <c r="AE381" i="52"/>
  <c r="I635" i="52"/>
  <c r="AG635" i="52"/>
  <c r="Z635" i="52"/>
  <c r="AE358" i="52"/>
  <c r="A358" i="52"/>
  <c r="Z382" i="52"/>
  <c r="I382" i="52"/>
  <c r="AG382" i="52"/>
  <c r="I359" i="52"/>
  <c r="AG359" i="52"/>
  <c r="Z359" i="52"/>
  <c r="AE726" i="52"/>
  <c r="A726" i="52"/>
  <c r="AE703" i="52"/>
  <c r="A703" i="52"/>
  <c r="Z843" i="52" l="1"/>
  <c r="I843" i="52"/>
  <c r="AG843" i="52"/>
  <c r="AE704" i="52"/>
  <c r="A704" i="52"/>
  <c r="AE313" i="52"/>
  <c r="A313" i="52"/>
  <c r="I383" i="52"/>
  <c r="AG383" i="52"/>
  <c r="Z383" i="52"/>
  <c r="AE336" i="52"/>
  <c r="A336" i="52"/>
  <c r="AE405" i="52"/>
  <c r="A405" i="52"/>
  <c r="AE543" i="52"/>
  <c r="A543" i="52"/>
  <c r="A727" i="52"/>
  <c r="AE727" i="52"/>
  <c r="I797" i="52"/>
  <c r="AG797" i="52"/>
  <c r="Z797" i="52"/>
  <c r="I866" i="52"/>
  <c r="AG866" i="52"/>
  <c r="Z866" i="52"/>
  <c r="A520" i="52"/>
  <c r="AE520" i="52"/>
  <c r="Z337" i="52"/>
  <c r="I337" i="52"/>
  <c r="AG337" i="52"/>
  <c r="I728" i="52"/>
  <c r="AG728" i="52"/>
  <c r="Z728" i="52"/>
  <c r="I682" i="52"/>
  <c r="AG682" i="52"/>
  <c r="Z682" i="52"/>
  <c r="I705" i="52"/>
  <c r="AG705" i="52"/>
  <c r="Z705" i="52"/>
  <c r="I498" i="52"/>
  <c r="AG498" i="52"/>
  <c r="Z498" i="52"/>
  <c r="AE497" i="52"/>
  <c r="A497" i="52"/>
  <c r="AE658" i="52"/>
  <c r="A658" i="52"/>
  <c r="AE750" i="52"/>
  <c r="A750" i="52"/>
  <c r="A796" i="52"/>
  <c r="AE796" i="52"/>
  <c r="AE819" i="52"/>
  <c r="A819" i="52"/>
  <c r="AE451" i="52"/>
  <c r="A451" i="52"/>
  <c r="I475" i="52"/>
  <c r="AG475" i="52"/>
  <c r="Z475" i="52"/>
  <c r="AG613" i="52"/>
  <c r="I613" i="52"/>
  <c r="Z613" i="52"/>
  <c r="A428" i="52"/>
  <c r="AE428" i="52"/>
  <c r="AG452" i="52"/>
  <c r="I452" i="52"/>
  <c r="Z452" i="52"/>
  <c r="I751" i="52"/>
  <c r="AG751" i="52"/>
  <c r="Z751" i="52"/>
  <c r="AE681" i="52"/>
  <c r="A681" i="52"/>
  <c r="AE842" i="52"/>
  <c r="A842" i="52"/>
  <c r="AE382" i="52"/>
  <c r="A382" i="52"/>
  <c r="AE612" i="52"/>
  <c r="A612" i="52"/>
  <c r="Z636" i="52"/>
  <c r="I636" i="52"/>
  <c r="AG636" i="52"/>
  <c r="AG360" i="52"/>
  <c r="Z360" i="52"/>
  <c r="I360" i="52"/>
  <c r="I429" i="52"/>
  <c r="AG429" i="52"/>
  <c r="Z429" i="52"/>
  <c r="AE589" i="52"/>
  <c r="A589" i="52"/>
  <c r="Z659" i="52"/>
  <c r="I659" i="52"/>
  <c r="AG659" i="52"/>
  <c r="I521" i="52"/>
  <c r="AG521" i="52"/>
  <c r="Z521" i="52"/>
  <c r="AE566" i="52"/>
  <c r="A566" i="52"/>
  <c r="I820" i="52"/>
  <c r="Z820" i="52"/>
  <c r="AG820" i="52"/>
  <c r="AE359" i="52"/>
  <c r="A359" i="52"/>
  <c r="AE635" i="52"/>
  <c r="A635" i="52"/>
  <c r="Z406" i="52"/>
  <c r="AG406" i="52"/>
  <c r="I406" i="52"/>
  <c r="Z544" i="52"/>
  <c r="AG544" i="52"/>
  <c r="I544" i="52"/>
  <c r="I590" i="52"/>
  <c r="AG590" i="52"/>
  <c r="Z590" i="52"/>
  <c r="I567" i="52"/>
  <c r="AG567" i="52"/>
  <c r="Z567" i="52"/>
  <c r="AE773" i="52"/>
  <c r="A773" i="52"/>
  <c r="I774" i="52"/>
  <c r="AG774" i="52"/>
  <c r="Z774" i="52"/>
  <c r="A474" i="52"/>
  <c r="AE474" i="52"/>
  <c r="AE475" i="52" l="1"/>
  <c r="A475" i="52"/>
  <c r="AE544" i="52"/>
  <c r="A544" i="52"/>
  <c r="I476" i="52"/>
  <c r="AG476" i="52"/>
  <c r="Z476" i="52"/>
  <c r="Z706" i="52"/>
  <c r="AG706" i="52"/>
  <c r="I706" i="52"/>
  <c r="Z775" i="52"/>
  <c r="AG775" i="52"/>
  <c r="I775" i="52"/>
  <c r="I867" i="52"/>
  <c r="Z867" i="52"/>
  <c r="AG867" i="52"/>
  <c r="A521" i="52"/>
  <c r="AE521" i="52"/>
  <c r="AE636" i="52"/>
  <c r="A636" i="52"/>
  <c r="AE728" i="52"/>
  <c r="A728" i="52"/>
  <c r="Z430" i="52"/>
  <c r="I430" i="52"/>
  <c r="AG430" i="52"/>
  <c r="Z637" i="52"/>
  <c r="AG637" i="52"/>
  <c r="I637" i="52"/>
  <c r="Z683" i="52"/>
  <c r="I683" i="52"/>
  <c r="AG683" i="52"/>
  <c r="Z890" i="52"/>
  <c r="AG890" i="52"/>
  <c r="I890" i="52"/>
  <c r="AE429" i="52"/>
  <c r="A429" i="52"/>
  <c r="AG545" i="52"/>
  <c r="Z545" i="52"/>
  <c r="I545" i="52"/>
  <c r="A774" i="52"/>
  <c r="AE774" i="52"/>
  <c r="I591" i="52"/>
  <c r="AG591" i="52"/>
  <c r="Z591" i="52"/>
  <c r="AG407" i="52"/>
  <c r="Z407" i="52"/>
  <c r="I407" i="52"/>
  <c r="AE498" i="52"/>
  <c r="A498" i="52"/>
  <c r="Z568" i="52"/>
  <c r="I568" i="52"/>
  <c r="AG568" i="52"/>
  <c r="AE820" i="52"/>
  <c r="A820" i="52"/>
  <c r="AE751" i="52"/>
  <c r="A751" i="52"/>
  <c r="Z499" i="52"/>
  <c r="AG499" i="52"/>
  <c r="I499" i="52"/>
  <c r="AE705" i="52"/>
  <c r="A705" i="52"/>
  <c r="I821" i="52"/>
  <c r="AG821" i="52"/>
  <c r="Z821" i="52"/>
  <c r="AE659" i="52"/>
  <c r="A659" i="52"/>
  <c r="AE360" i="52"/>
  <c r="A360" i="52"/>
  <c r="Z752" i="52"/>
  <c r="I752" i="52"/>
  <c r="AG752" i="52"/>
  <c r="I660" i="52"/>
  <c r="AG660" i="52"/>
  <c r="Z660" i="52"/>
  <c r="Z361" i="52"/>
  <c r="I361" i="52"/>
  <c r="AG361" i="52"/>
  <c r="AE452" i="52"/>
  <c r="A452" i="52"/>
  <c r="AE613" i="52"/>
  <c r="A613" i="52"/>
  <c r="AE337" i="52"/>
  <c r="A337" i="52"/>
  <c r="AE383" i="52"/>
  <c r="A383" i="52"/>
  <c r="Z844" i="52"/>
  <c r="AG844" i="52"/>
  <c r="I844" i="52"/>
  <c r="AE406" i="52"/>
  <c r="A406" i="52"/>
  <c r="I453" i="52"/>
  <c r="AG453" i="52"/>
  <c r="Z453" i="52"/>
  <c r="I614" i="52"/>
  <c r="AG614" i="52"/>
  <c r="Z614" i="52"/>
  <c r="AE682" i="52"/>
  <c r="A682" i="52"/>
  <c r="I522" i="52"/>
  <c r="AG522" i="52"/>
  <c r="Z522" i="52"/>
  <c r="I729" i="52"/>
  <c r="AG729" i="52"/>
  <c r="Z729" i="52"/>
  <c r="AE797" i="52"/>
  <c r="A797" i="52"/>
  <c r="I384" i="52"/>
  <c r="AG384" i="52"/>
  <c r="Z384" i="52"/>
  <c r="AE843" i="52"/>
  <c r="A843" i="52"/>
  <c r="AE590" i="52"/>
  <c r="A590" i="52"/>
  <c r="A567" i="52"/>
  <c r="AE567" i="52"/>
  <c r="AE866" i="52"/>
  <c r="A866" i="52"/>
  <c r="I798" i="52"/>
  <c r="AG798" i="52"/>
  <c r="Z798" i="52"/>
  <c r="I431" i="52" l="1"/>
  <c r="AG431" i="52"/>
  <c r="Z431" i="52"/>
  <c r="I707" i="52"/>
  <c r="AG707" i="52"/>
  <c r="Z707" i="52"/>
  <c r="Z615" i="52"/>
  <c r="I615" i="52"/>
  <c r="AG615" i="52"/>
  <c r="I500" i="52"/>
  <c r="AG500" i="52"/>
  <c r="Z500" i="52"/>
  <c r="A591" i="52"/>
  <c r="AE591" i="52"/>
  <c r="I891" i="52"/>
  <c r="AG891" i="52"/>
  <c r="Z891" i="52"/>
  <c r="A683" i="52"/>
  <c r="AE683" i="52"/>
  <c r="A867" i="52"/>
  <c r="AE867" i="52"/>
  <c r="AE729" i="52"/>
  <c r="A729" i="52"/>
  <c r="A614" i="52"/>
  <c r="AE614" i="52"/>
  <c r="AE499" i="52"/>
  <c r="A499" i="52"/>
  <c r="AE384" i="52"/>
  <c r="A384" i="52"/>
  <c r="A821" i="52"/>
  <c r="AE821" i="52"/>
  <c r="Z592" i="52"/>
  <c r="AG592" i="52"/>
  <c r="I592" i="52"/>
  <c r="AE890" i="52"/>
  <c r="A890" i="52"/>
  <c r="AE798" i="52"/>
  <c r="A798" i="52"/>
  <c r="AE476" i="52"/>
  <c r="A476" i="52"/>
  <c r="AG523" i="52"/>
  <c r="Z523" i="52"/>
  <c r="I523" i="52"/>
  <c r="AE844" i="52"/>
  <c r="A844" i="52"/>
  <c r="I753" i="52"/>
  <c r="AG753" i="52"/>
  <c r="Z753" i="52"/>
  <c r="I546" i="52"/>
  <c r="AG546" i="52"/>
  <c r="Z546" i="52"/>
  <c r="AE637" i="52"/>
  <c r="A637" i="52"/>
  <c r="AE775" i="52"/>
  <c r="A775" i="52"/>
  <c r="Z799" i="52"/>
  <c r="I799" i="52"/>
  <c r="AG799" i="52"/>
  <c r="AG822" i="52"/>
  <c r="Z822" i="52"/>
  <c r="I822" i="52"/>
  <c r="AE522" i="52"/>
  <c r="A522" i="52"/>
  <c r="I385" i="52"/>
  <c r="AG385" i="52"/>
  <c r="Z385" i="52"/>
  <c r="I454" i="52"/>
  <c r="AG454" i="52"/>
  <c r="Z454" i="52"/>
  <c r="Z845" i="52"/>
  <c r="I845" i="52"/>
  <c r="AG845" i="52"/>
  <c r="I408" i="52"/>
  <c r="AG408" i="52"/>
  <c r="Z408" i="52"/>
  <c r="I914" i="52"/>
  <c r="AG914" i="52"/>
  <c r="Z914" i="52"/>
  <c r="I638" i="52"/>
  <c r="AG638" i="52"/>
  <c r="Z638" i="52"/>
  <c r="Z776" i="52"/>
  <c r="I776" i="52"/>
  <c r="AG776" i="52"/>
  <c r="I477" i="52"/>
  <c r="AG477" i="52"/>
  <c r="Z477" i="52"/>
  <c r="AE361" i="52"/>
  <c r="A361" i="52"/>
  <c r="A752" i="52"/>
  <c r="AE752" i="52"/>
  <c r="AE407" i="52"/>
  <c r="A407" i="52"/>
  <c r="AE545" i="52"/>
  <c r="A545" i="52"/>
  <c r="I684" i="52"/>
  <c r="AG684" i="52"/>
  <c r="Z684" i="52"/>
  <c r="Z868" i="52"/>
  <c r="AG868" i="52"/>
  <c r="I868" i="52"/>
  <c r="AE453" i="52"/>
  <c r="A453" i="52"/>
  <c r="AE660" i="52"/>
  <c r="A660" i="52"/>
  <c r="A706" i="52"/>
  <c r="AE706" i="52"/>
  <c r="I730" i="52"/>
  <c r="Z730" i="52"/>
  <c r="AG730" i="52"/>
  <c r="AG661" i="52"/>
  <c r="I661" i="52"/>
  <c r="Z661" i="52"/>
  <c r="AE568" i="52"/>
  <c r="A568" i="52"/>
  <c r="Z569" i="52"/>
  <c r="I569" i="52"/>
  <c r="AG569" i="52"/>
  <c r="AE430" i="52"/>
  <c r="A430" i="52"/>
  <c r="Z478" i="52" l="1"/>
  <c r="AG478" i="52"/>
  <c r="I478" i="52"/>
  <c r="AE500" i="52"/>
  <c r="A500" i="52"/>
  <c r="AE707" i="52"/>
  <c r="A707" i="52"/>
  <c r="Z639" i="52"/>
  <c r="I639" i="52"/>
  <c r="AG639" i="52"/>
  <c r="AE408" i="52"/>
  <c r="A408" i="52"/>
  <c r="A799" i="52"/>
  <c r="AE799" i="52"/>
  <c r="AE753" i="52"/>
  <c r="A753" i="52"/>
  <c r="I501" i="52"/>
  <c r="AG501" i="52"/>
  <c r="Z501" i="52"/>
  <c r="I708" i="52"/>
  <c r="AG708" i="52"/>
  <c r="Z708" i="52"/>
  <c r="I754" i="52"/>
  <c r="AG754" i="52"/>
  <c r="Z754" i="52"/>
  <c r="Z409" i="52"/>
  <c r="I409" i="52"/>
  <c r="AG409" i="52"/>
  <c r="I662" i="52"/>
  <c r="AG662" i="52"/>
  <c r="Z662" i="52"/>
  <c r="A822" i="52"/>
  <c r="AE822" i="52"/>
  <c r="AE569" i="52"/>
  <c r="A569" i="52"/>
  <c r="AE477" i="52"/>
  <c r="A477" i="52"/>
  <c r="AE454" i="52"/>
  <c r="A454" i="52"/>
  <c r="Z823" i="52"/>
  <c r="I823" i="52"/>
  <c r="AG823" i="52"/>
  <c r="I570" i="52"/>
  <c r="AG570" i="52"/>
  <c r="Z570" i="52"/>
  <c r="AE730" i="52"/>
  <c r="A730" i="52"/>
  <c r="I547" i="52"/>
  <c r="AG547" i="52"/>
  <c r="Z547" i="52"/>
  <c r="AE891" i="52"/>
  <c r="A891" i="52"/>
  <c r="AE638" i="52"/>
  <c r="A638" i="52"/>
  <c r="I777" i="52"/>
  <c r="AG777" i="52"/>
  <c r="Z777" i="52"/>
  <c r="I455" i="52"/>
  <c r="AG455" i="52"/>
  <c r="Z455" i="52"/>
  <c r="AE868" i="52"/>
  <c r="A868" i="52"/>
  <c r="AE776" i="52"/>
  <c r="A776" i="52"/>
  <c r="Z915" i="52"/>
  <c r="AG915" i="52"/>
  <c r="I915" i="52"/>
  <c r="AG892" i="52"/>
  <c r="Z892" i="52"/>
  <c r="I892" i="52"/>
  <c r="I938" i="52"/>
  <c r="Z938" i="52"/>
  <c r="AG938" i="52"/>
  <c r="A385" i="52"/>
  <c r="AE385" i="52"/>
  <c r="AG593" i="52"/>
  <c r="I593" i="52"/>
  <c r="Z593" i="52"/>
  <c r="AE615" i="52"/>
  <c r="A615" i="52"/>
  <c r="AE914" i="52"/>
  <c r="A914" i="52"/>
  <c r="AE845" i="52"/>
  <c r="A845" i="52"/>
  <c r="AE523" i="52"/>
  <c r="A523" i="52"/>
  <c r="Z616" i="52"/>
  <c r="AG616" i="52"/>
  <c r="I616" i="52"/>
  <c r="Z731" i="52"/>
  <c r="I731" i="52"/>
  <c r="AG731" i="52"/>
  <c r="AE684" i="52"/>
  <c r="A684" i="52"/>
  <c r="I846" i="52"/>
  <c r="AG846" i="52"/>
  <c r="Z846" i="52"/>
  <c r="I800" i="52"/>
  <c r="AG800" i="52"/>
  <c r="Z800" i="52"/>
  <c r="I524" i="52"/>
  <c r="Z524" i="52"/>
  <c r="AG524" i="52"/>
  <c r="Z432" i="52"/>
  <c r="AG432" i="52"/>
  <c r="I432" i="52"/>
  <c r="I869" i="52"/>
  <c r="Z869" i="52"/>
  <c r="AG869" i="52"/>
  <c r="AE661" i="52"/>
  <c r="A661" i="52"/>
  <c r="Z685" i="52"/>
  <c r="AG685" i="52"/>
  <c r="I685" i="52"/>
  <c r="A546" i="52"/>
  <c r="AE546" i="52"/>
  <c r="AE592" i="52"/>
  <c r="A592" i="52"/>
  <c r="A431" i="52"/>
  <c r="AE431" i="52"/>
  <c r="AE800" i="52" l="1"/>
  <c r="A800" i="52"/>
  <c r="AE731" i="52"/>
  <c r="A731" i="52"/>
  <c r="I456" i="52"/>
  <c r="AG456" i="52"/>
  <c r="Z456" i="52"/>
  <c r="AE754" i="52"/>
  <c r="A754" i="52"/>
  <c r="AE869" i="52"/>
  <c r="A869" i="52"/>
  <c r="AG847" i="52"/>
  <c r="I847" i="52"/>
  <c r="Z847" i="52"/>
  <c r="I732" i="52"/>
  <c r="AG732" i="52"/>
  <c r="Z732" i="52"/>
  <c r="AE892" i="52"/>
  <c r="A892" i="52"/>
  <c r="AE570" i="52"/>
  <c r="A570" i="52"/>
  <c r="A662" i="52"/>
  <c r="AE662" i="52"/>
  <c r="AE708" i="52"/>
  <c r="A708" i="52"/>
  <c r="Z640" i="52"/>
  <c r="AG640" i="52"/>
  <c r="I640" i="52"/>
  <c r="Z870" i="52"/>
  <c r="AG870" i="52"/>
  <c r="I870" i="52"/>
  <c r="Z709" i="52"/>
  <c r="I709" i="52"/>
  <c r="AG709" i="52"/>
  <c r="AE846" i="52"/>
  <c r="A846" i="52"/>
  <c r="AE938" i="52"/>
  <c r="A938" i="52"/>
  <c r="Z571" i="52"/>
  <c r="I571" i="52"/>
  <c r="AG571" i="52"/>
  <c r="I525" i="52"/>
  <c r="AG525" i="52"/>
  <c r="Z525" i="52"/>
  <c r="I433" i="52"/>
  <c r="Z433" i="52"/>
  <c r="AG433" i="52"/>
  <c r="Z594" i="52"/>
  <c r="I594" i="52"/>
  <c r="AG594" i="52"/>
  <c r="Z939" i="52"/>
  <c r="I939" i="52"/>
  <c r="AG939" i="52"/>
  <c r="Z916" i="52"/>
  <c r="I916" i="52"/>
  <c r="AG916" i="52"/>
  <c r="AE455" i="52"/>
  <c r="A455" i="52"/>
  <c r="AE547" i="52"/>
  <c r="A547" i="52"/>
  <c r="AE409" i="52"/>
  <c r="A409" i="52"/>
  <c r="A524" i="52"/>
  <c r="AE524" i="52"/>
  <c r="A616" i="52"/>
  <c r="AE616" i="52"/>
  <c r="AE593" i="52"/>
  <c r="A593" i="52"/>
  <c r="Z962" i="52"/>
  <c r="AG962" i="52"/>
  <c r="AE915" i="52"/>
  <c r="A915" i="52"/>
  <c r="AE478" i="52"/>
  <c r="A478" i="52"/>
  <c r="AG663" i="52"/>
  <c r="Z663" i="52"/>
  <c r="I663" i="52"/>
  <c r="I801" i="52"/>
  <c r="Z801" i="52"/>
  <c r="AG801" i="52"/>
  <c r="Z617" i="52"/>
  <c r="I617" i="52"/>
  <c r="AG617" i="52"/>
  <c r="AE823" i="52"/>
  <c r="A823" i="52"/>
  <c r="Z755" i="52"/>
  <c r="I755" i="52"/>
  <c r="AG755" i="52"/>
  <c r="AE639" i="52"/>
  <c r="A639" i="52"/>
  <c r="I479" i="52"/>
  <c r="AG479" i="52"/>
  <c r="Z479" i="52"/>
  <c r="AE777" i="52"/>
  <c r="A777" i="52"/>
  <c r="Z824" i="52"/>
  <c r="AG824" i="52"/>
  <c r="I824" i="52"/>
  <c r="A685" i="52"/>
  <c r="AE685" i="52"/>
  <c r="I893" i="52"/>
  <c r="AG893" i="52"/>
  <c r="Z893" i="52"/>
  <c r="AG778" i="52"/>
  <c r="I778" i="52"/>
  <c r="Z778" i="52"/>
  <c r="AG548" i="52"/>
  <c r="Z548" i="52"/>
  <c r="I548" i="52"/>
  <c r="I502" i="52"/>
  <c r="Z502" i="52"/>
  <c r="AG502" i="52"/>
  <c r="Z686" i="52"/>
  <c r="I686" i="52"/>
  <c r="AG686" i="52"/>
  <c r="A432" i="52"/>
  <c r="AE432" i="52"/>
  <c r="A501" i="52"/>
  <c r="AE501" i="52"/>
  <c r="AE479" i="52" l="1"/>
  <c r="A479" i="52"/>
  <c r="AE571" i="52"/>
  <c r="A571" i="52"/>
  <c r="AE502" i="52"/>
  <c r="A502" i="52"/>
  <c r="I664" i="52"/>
  <c r="Z664" i="52"/>
  <c r="AG664" i="52"/>
  <c r="Z572" i="52"/>
  <c r="I572" i="52"/>
  <c r="AG572" i="52"/>
  <c r="AE456" i="52"/>
  <c r="A456" i="52"/>
  <c r="I641" i="52"/>
  <c r="AG641" i="52"/>
  <c r="Z641" i="52"/>
  <c r="I825" i="52"/>
  <c r="AG825" i="52"/>
  <c r="Z825" i="52"/>
  <c r="Z963" i="52"/>
  <c r="AG963" i="52"/>
  <c r="AG457" i="52"/>
  <c r="Z457" i="52"/>
  <c r="I457" i="52"/>
  <c r="I710" i="52"/>
  <c r="AG710" i="52"/>
  <c r="Z710" i="52"/>
  <c r="A824" i="52"/>
  <c r="AE824" i="52"/>
  <c r="AE617" i="52"/>
  <c r="A617" i="52"/>
  <c r="AE525" i="52"/>
  <c r="A525" i="52"/>
  <c r="A870" i="52"/>
  <c r="AE870" i="52"/>
  <c r="I848" i="52"/>
  <c r="Z848" i="52"/>
  <c r="AG848" i="52"/>
  <c r="A433" i="52"/>
  <c r="AE433" i="52"/>
  <c r="I618" i="52"/>
  <c r="AG618" i="52"/>
  <c r="Z618" i="52"/>
  <c r="Z595" i="52"/>
  <c r="AG595" i="52"/>
  <c r="I595" i="52"/>
  <c r="AG526" i="52"/>
  <c r="Z526" i="52"/>
  <c r="I526" i="52"/>
  <c r="AE939" i="52"/>
  <c r="A939" i="52"/>
  <c r="AE686" i="52"/>
  <c r="A686" i="52"/>
  <c r="AE548" i="52"/>
  <c r="A548" i="52"/>
  <c r="AE801" i="52"/>
  <c r="A801" i="52"/>
  <c r="I871" i="52"/>
  <c r="Z871" i="52"/>
  <c r="AG871" i="52"/>
  <c r="I687" i="52"/>
  <c r="AG687" i="52"/>
  <c r="Z687" i="52"/>
  <c r="I549" i="52"/>
  <c r="AG549" i="52"/>
  <c r="Z549" i="52"/>
  <c r="I894" i="52"/>
  <c r="AG894" i="52"/>
  <c r="Z894" i="52"/>
  <c r="I756" i="52"/>
  <c r="AG756" i="52"/>
  <c r="Z756" i="52"/>
  <c r="AG802" i="52"/>
  <c r="Z802" i="52"/>
  <c r="I802" i="52"/>
  <c r="I480" i="52"/>
  <c r="AG480" i="52"/>
  <c r="Z480" i="52"/>
  <c r="AE916" i="52"/>
  <c r="A916" i="52"/>
  <c r="AE893" i="52"/>
  <c r="A893" i="52"/>
  <c r="A755" i="52"/>
  <c r="AE755" i="52"/>
  <c r="Z917" i="52"/>
  <c r="I917" i="52"/>
  <c r="AG917" i="52"/>
  <c r="AE594" i="52"/>
  <c r="A594" i="52"/>
  <c r="AE847" i="52"/>
  <c r="A847" i="52"/>
  <c r="AE962" i="52"/>
  <c r="A962" i="52"/>
  <c r="AE778" i="52"/>
  <c r="A778" i="52"/>
  <c r="AE732" i="52"/>
  <c r="A732" i="52"/>
  <c r="AE663" i="52"/>
  <c r="A663" i="52"/>
  <c r="I503" i="52"/>
  <c r="AG503" i="52"/>
  <c r="Z503" i="52"/>
  <c r="I779" i="52"/>
  <c r="Z779" i="52"/>
  <c r="AG779" i="52"/>
  <c r="Z986" i="52"/>
  <c r="AG986" i="52"/>
  <c r="AG940" i="52"/>
  <c r="Z940" i="52"/>
  <c r="I940" i="52"/>
  <c r="AE709" i="52"/>
  <c r="A709" i="52"/>
  <c r="AE640" i="52"/>
  <c r="A640" i="52"/>
  <c r="Z733" i="52"/>
  <c r="I733" i="52"/>
  <c r="AG733" i="52"/>
  <c r="I734" i="52" l="1"/>
  <c r="AG734" i="52"/>
  <c r="Z734" i="52"/>
  <c r="I941" i="52"/>
  <c r="AG941" i="52"/>
  <c r="Z941" i="52"/>
  <c r="A917" i="52"/>
  <c r="AE917" i="52"/>
  <c r="AE871" i="52"/>
  <c r="A871" i="52"/>
  <c r="Z527" i="52"/>
  <c r="I527" i="52"/>
  <c r="AG527" i="52"/>
  <c r="AG619" i="52"/>
  <c r="I619" i="52"/>
  <c r="Z619" i="52"/>
  <c r="AE710" i="52"/>
  <c r="A710" i="52"/>
  <c r="AG665" i="52"/>
  <c r="Z665" i="52"/>
  <c r="I665" i="52"/>
  <c r="AE779" i="52"/>
  <c r="A779" i="52"/>
  <c r="I872" i="52"/>
  <c r="AG872" i="52"/>
  <c r="Z872" i="52"/>
  <c r="AE526" i="52"/>
  <c r="A526" i="52"/>
  <c r="I711" i="52"/>
  <c r="AG711" i="52"/>
  <c r="Z711" i="52"/>
  <c r="A963" i="52"/>
  <c r="AE963" i="52"/>
  <c r="Z918" i="52"/>
  <c r="AG918" i="52"/>
  <c r="I918" i="52"/>
  <c r="AG481" i="52"/>
  <c r="I481" i="52"/>
  <c r="Z481" i="52"/>
  <c r="I757" i="52"/>
  <c r="AG757" i="52"/>
  <c r="Z757" i="52"/>
  <c r="Z642" i="52"/>
  <c r="I642" i="52"/>
  <c r="AG642" i="52"/>
  <c r="AE549" i="52"/>
  <c r="A549" i="52"/>
  <c r="Z826" i="52"/>
  <c r="I826" i="52"/>
  <c r="AG826" i="52"/>
  <c r="A503" i="52"/>
  <c r="AE503" i="52"/>
  <c r="I895" i="52"/>
  <c r="AG895" i="52"/>
  <c r="Z895" i="52"/>
  <c r="AE687" i="52"/>
  <c r="A687" i="52"/>
  <c r="I504" i="52"/>
  <c r="AG504" i="52"/>
  <c r="Z504" i="52"/>
  <c r="Z803" i="52"/>
  <c r="I803" i="52"/>
  <c r="AG803" i="52"/>
  <c r="AG688" i="52"/>
  <c r="I688" i="52"/>
  <c r="Z688" i="52"/>
  <c r="A618" i="52"/>
  <c r="AE618" i="52"/>
  <c r="AE825" i="52"/>
  <c r="A825" i="52"/>
  <c r="AG987" i="52"/>
  <c r="Z987" i="52"/>
  <c r="AE894" i="52"/>
  <c r="A894" i="52"/>
  <c r="A457" i="52"/>
  <c r="AE457" i="52"/>
  <c r="I1010" i="52"/>
  <c r="AG1010" i="52"/>
  <c r="Z1010" i="52"/>
  <c r="AE572" i="52"/>
  <c r="A572" i="52"/>
  <c r="A733" i="52"/>
  <c r="AE733" i="52"/>
  <c r="AE802" i="52"/>
  <c r="A802" i="52"/>
  <c r="AG596" i="52"/>
  <c r="I596" i="52"/>
  <c r="Z596" i="52"/>
  <c r="AE848" i="52"/>
  <c r="A848" i="52"/>
  <c r="AG573" i="52"/>
  <c r="I573" i="52"/>
  <c r="Z573" i="52"/>
  <c r="Z964" i="52"/>
  <c r="AG964" i="52"/>
  <c r="A664" i="52"/>
  <c r="AE664" i="52"/>
  <c r="AE986" i="52"/>
  <c r="A986" i="52"/>
  <c r="A940" i="52"/>
  <c r="AE940" i="52"/>
  <c r="Z780" i="52"/>
  <c r="AG780" i="52"/>
  <c r="I780" i="52"/>
  <c r="AE480" i="52"/>
  <c r="A480" i="52"/>
  <c r="AE756" i="52"/>
  <c r="A756" i="52"/>
  <c r="Z550" i="52"/>
  <c r="AG550" i="52"/>
  <c r="I550" i="52"/>
  <c r="AE595" i="52"/>
  <c r="A595" i="52"/>
  <c r="Z849" i="52"/>
  <c r="AG849" i="52"/>
  <c r="I849" i="52"/>
  <c r="AE641" i="52"/>
  <c r="A641" i="52"/>
  <c r="AE688" i="52" l="1"/>
  <c r="A688" i="52"/>
  <c r="AG827" i="52"/>
  <c r="Z827" i="52"/>
  <c r="I827" i="52"/>
  <c r="I758" i="52"/>
  <c r="AG758" i="52"/>
  <c r="Z758" i="52"/>
  <c r="AG551" i="52"/>
  <c r="Z551" i="52"/>
  <c r="I551" i="52"/>
  <c r="I666" i="52"/>
  <c r="Z666" i="52"/>
  <c r="AG666" i="52"/>
  <c r="AG1011" i="52"/>
  <c r="Z1011" i="52"/>
  <c r="I1011" i="52"/>
  <c r="AE918" i="52"/>
  <c r="A918" i="52"/>
  <c r="AE941" i="52"/>
  <c r="A941" i="52"/>
  <c r="AE803" i="52"/>
  <c r="A803" i="52"/>
  <c r="Z919" i="52"/>
  <c r="I919" i="52"/>
  <c r="AG919" i="52"/>
  <c r="AE872" i="52"/>
  <c r="A872" i="52"/>
  <c r="Z528" i="52"/>
  <c r="AG528" i="52"/>
  <c r="I528" i="52"/>
  <c r="AE849" i="52"/>
  <c r="A849" i="52"/>
  <c r="Z574" i="52"/>
  <c r="I574" i="52"/>
  <c r="AG574" i="52"/>
  <c r="I804" i="52"/>
  <c r="AG804" i="52"/>
  <c r="Z804" i="52"/>
  <c r="AE757" i="52"/>
  <c r="A757" i="52"/>
  <c r="AG873" i="52"/>
  <c r="Z873" i="52"/>
  <c r="I873" i="52"/>
  <c r="AE665" i="52"/>
  <c r="A665" i="52"/>
  <c r="AE527" i="52"/>
  <c r="A527" i="52"/>
  <c r="AE734" i="52"/>
  <c r="A734" i="52"/>
  <c r="Z781" i="52"/>
  <c r="AG781" i="52"/>
  <c r="I781" i="52"/>
  <c r="AE550" i="52"/>
  <c r="A550" i="52"/>
  <c r="AE504" i="52"/>
  <c r="A504" i="52"/>
  <c r="A895" i="52"/>
  <c r="AE895" i="52"/>
  <c r="AE481" i="52"/>
  <c r="A481" i="52"/>
  <c r="I735" i="52"/>
  <c r="AG735" i="52"/>
  <c r="Z735" i="52"/>
  <c r="AG850" i="52"/>
  <c r="I850" i="52"/>
  <c r="Z850" i="52"/>
  <c r="Z965" i="52"/>
  <c r="AG965" i="52"/>
  <c r="I689" i="52"/>
  <c r="AG689" i="52"/>
  <c r="Z689" i="52"/>
  <c r="Z505" i="52"/>
  <c r="AG505" i="52"/>
  <c r="I505" i="52"/>
  <c r="I896" i="52"/>
  <c r="AG896" i="52"/>
  <c r="Z896" i="52"/>
  <c r="AE711" i="52"/>
  <c r="A711" i="52"/>
  <c r="AE826" i="52"/>
  <c r="A826" i="52"/>
  <c r="AE987" i="52"/>
  <c r="A987" i="52"/>
  <c r="AG712" i="52"/>
  <c r="Z712" i="52"/>
  <c r="I712" i="52"/>
  <c r="AE964" i="52"/>
  <c r="A964" i="52"/>
  <c r="AE596" i="52"/>
  <c r="A596" i="52"/>
  <c r="AE642" i="52"/>
  <c r="A642" i="52"/>
  <c r="AE619" i="52"/>
  <c r="A619" i="52"/>
  <c r="AE1010" i="52"/>
  <c r="A1010" i="52"/>
  <c r="I942" i="52"/>
  <c r="AG942" i="52"/>
  <c r="Z942" i="52"/>
  <c r="AE573" i="52"/>
  <c r="A573" i="52"/>
  <c r="AE780" i="52"/>
  <c r="A780" i="52"/>
  <c r="I597" i="52"/>
  <c r="AG597" i="52"/>
  <c r="Z597" i="52"/>
  <c r="I1034" i="52"/>
  <c r="AG1034" i="52"/>
  <c r="Z1034" i="52"/>
  <c r="Z988" i="52"/>
  <c r="AG988" i="52"/>
  <c r="AG643" i="52"/>
  <c r="Z643" i="52"/>
  <c r="I643" i="52"/>
  <c r="I620" i="52"/>
  <c r="AG620" i="52"/>
  <c r="Z620" i="52"/>
  <c r="AE505" i="52" l="1"/>
  <c r="A505" i="52"/>
  <c r="A965" i="52"/>
  <c r="AE965" i="52"/>
  <c r="AE781" i="52"/>
  <c r="A781" i="52"/>
  <c r="I782" i="52"/>
  <c r="AG782" i="52"/>
  <c r="Z782" i="52"/>
  <c r="AE988" i="52"/>
  <c r="A988" i="52"/>
  <c r="Z598" i="52"/>
  <c r="I598" i="52"/>
  <c r="AG598" i="52"/>
  <c r="I943" i="52"/>
  <c r="Z943" i="52"/>
  <c r="AG943" i="52"/>
  <c r="A574" i="52"/>
  <c r="AE574" i="52"/>
  <c r="AE758" i="52"/>
  <c r="A758" i="52"/>
  <c r="I575" i="52"/>
  <c r="AG575" i="52"/>
  <c r="Z575" i="52"/>
  <c r="Z621" i="52"/>
  <c r="I621" i="52"/>
  <c r="AG621" i="52"/>
  <c r="AE1011" i="52"/>
  <c r="A1011" i="52"/>
  <c r="A620" i="52"/>
  <c r="AE620" i="52"/>
  <c r="AE551" i="52"/>
  <c r="A551" i="52"/>
  <c r="A827" i="52"/>
  <c r="AE827" i="52"/>
  <c r="AE850" i="52"/>
  <c r="A850" i="52"/>
  <c r="A689" i="52"/>
  <c r="AE689" i="52"/>
  <c r="I851" i="52"/>
  <c r="AG851" i="52"/>
  <c r="Z851" i="52"/>
  <c r="I805" i="52"/>
  <c r="Z805" i="52"/>
  <c r="AG805" i="52"/>
  <c r="A919" i="52"/>
  <c r="AE919" i="52"/>
  <c r="AG552" i="52"/>
  <c r="I552" i="52"/>
  <c r="Z552" i="52"/>
  <c r="I828" i="52"/>
  <c r="AG828" i="52"/>
  <c r="Z828" i="52"/>
  <c r="AE712" i="52"/>
  <c r="A712" i="52"/>
  <c r="A896" i="52"/>
  <c r="AE896" i="52"/>
  <c r="AE804" i="52"/>
  <c r="A804" i="52"/>
  <c r="Z1035" i="52"/>
  <c r="AG1035" i="52"/>
  <c r="I1035" i="52"/>
  <c r="I713" i="52"/>
  <c r="AG713" i="52"/>
  <c r="Z713" i="52"/>
  <c r="AE643" i="52"/>
  <c r="A643" i="52"/>
  <c r="I1058" i="52"/>
  <c r="Z1058" i="52"/>
  <c r="AG1058" i="52"/>
  <c r="AG736" i="52"/>
  <c r="I736" i="52"/>
  <c r="Z736" i="52"/>
  <c r="I920" i="52"/>
  <c r="Z920" i="52"/>
  <c r="AG920" i="52"/>
  <c r="I1012" i="52"/>
  <c r="Z1012" i="52"/>
  <c r="AG1012" i="52"/>
  <c r="I644" i="52"/>
  <c r="AG644" i="52"/>
  <c r="Z644" i="52"/>
  <c r="AG966" i="52"/>
  <c r="Z966" i="52"/>
  <c r="Z529" i="52"/>
  <c r="I529" i="52"/>
  <c r="AG529" i="52"/>
  <c r="AE942" i="52"/>
  <c r="A942" i="52"/>
  <c r="I690" i="52"/>
  <c r="AG690" i="52"/>
  <c r="Z690" i="52"/>
  <c r="AG989" i="52"/>
  <c r="Z989" i="52"/>
  <c r="AE1034" i="52"/>
  <c r="A1034" i="52"/>
  <c r="AE735" i="52"/>
  <c r="A735" i="52"/>
  <c r="AE873" i="52"/>
  <c r="A873" i="52"/>
  <c r="I759" i="52"/>
  <c r="AG759" i="52"/>
  <c r="Z759" i="52"/>
  <c r="I667" i="52"/>
  <c r="Z667" i="52"/>
  <c r="AG667" i="52"/>
  <c r="A597" i="52"/>
  <c r="AE597" i="52"/>
  <c r="I897" i="52"/>
  <c r="AG897" i="52"/>
  <c r="Z897" i="52"/>
  <c r="AG874" i="52"/>
  <c r="Z874" i="52"/>
  <c r="I874" i="52"/>
  <c r="A528" i="52"/>
  <c r="AE528" i="52"/>
  <c r="AE666" i="52"/>
  <c r="A666" i="52"/>
  <c r="AG760" i="52" l="1"/>
  <c r="I760" i="52"/>
  <c r="Z760" i="52"/>
  <c r="AE644" i="52"/>
  <c r="A644" i="52"/>
  <c r="Z852" i="52"/>
  <c r="I852" i="52"/>
  <c r="AG852" i="52"/>
  <c r="I576" i="52"/>
  <c r="AG576" i="52"/>
  <c r="Z576" i="52"/>
  <c r="I783" i="52"/>
  <c r="AG783" i="52"/>
  <c r="Z783" i="52"/>
  <c r="AG990" i="52"/>
  <c r="Z990" i="52"/>
  <c r="I645" i="52"/>
  <c r="AG645" i="52"/>
  <c r="Z645" i="52"/>
  <c r="A920" i="52"/>
  <c r="AE920" i="52"/>
  <c r="AE851" i="52"/>
  <c r="A851" i="52"/>
  <c r="I714" i="52"/>
  <c r="AG714" i="52"/>
  <c r="Z714" i="52"/>
  <c r="Z921" i="52"/>
  <c r="AG921" i="52"/>
  <c r="I921" i="52"/>
  <c r="I1059" i="52"/>
  <c r="AG1059" i="52"/>
  <c r="Z1059" i="52"/>
  <c r="AE1058" i="52"/>
  <c r="A1058" i="52"/>
  <c r="AG829" i="52"/>
  <c r="I829" i="52"/>
  <c r="Z829" i="52"/>
  <c r="AE759" i="52"/>
  <c r="A759" i="52"/>
  <c r="AE575" i="52"/>
  <c r="A575" i="52"/>
  <c r="AE529" i="52"/>
  <c r="A529" i="52"/>
  <c r="AE782" i="52"/>
  <c r="A782" i="52"/>
  <c r="I1082" i="52"/>
  <c r="Z1082" i="52"/>
  <c r="AG1082" i="52"/>
  <c r="I806" i="52"/>
  <c r="AG806" i="52"/>
  <c r="Z806" i="52"/>
  <c r="AE621" i="52"/>
  <c r="A621" i="52"/>
  <c r="I944" i="52"/>
  <c r="AG944" i="52"/>
  <c r="Z944" i="52"/>
  <c r="AG691" i="52"/>
  <c r="I691" i="52"/>
  <c r="Z691" i="52"/>
  <c r="AE874" i="52"/>
  <c r="A874" i="52"/>
  <c r="I737" i="52"/>
  <c r="AG737" i="52"/>
  <c r="Z737" i="52"/>
  <c r="Z622" i="52"/>
  <c r="AG622" i="52"/>
  <c r="I622" i="52"/>
  <c r="AE598" i="52"/>
  <c r="A598" i="52"/>
  <c r="AE736" i="52"/>
  <c r="A736" i="52"/>
  <c r="AE1035" i="52"/>
  <c r="A1035" i="52"/>
  <c r="AG668" i="52"/>
  <c r="I668" i="52"/>
  <c r="Z668" i="52"/>
  <c r="AE690" i="52"/>
  <c r="A690" i="52"/>
  <c r="A1012" i="52"/>
  <c r="AE1012" i="52"/>
  <c r="Z1036" i="52"/>
  <c r="I1036" i="52"/>
  <c r="AG1036" i="52"/>
  <c r="I599" i="52"/>
  <c r="AG599" i="52"/>
  <c r="Z599" i="52"/>
  <c r="AE667" i="52"/>
  <c r="A667" i="52"/>
  <c r="AE966" i="52"/>
  <c r="A966" i="52"/>
  <c r="AE828" i="52"/>
  <c r="A828" i="52"/>
  <c r="I875" i="52"/>
  <c r="AG875" i="52"/>
  <c r="Z875" i="52"/>
  <c r="AE897" i="52"/>
  <c r="A897" i="52"/>
  <c r="AG967" i="52"/>
  <c r="Z967" i="52"/>
  <c r="AG1013" i="52"/>
  <c r="Z1013" i="52"/>
  <c r="I1013" i="52"/>
  <c r="A552" i="52"/>
  <c r="AE552" i="52"/>
  <c r="AE989" i="52"/>
  <c r="A989" i="52"/>
  <c r="I898" i="52"/>
  <c r="AG898" i="52"/>
  <c r="Z898" i="52"/>
  <c r="AE713" i="52"/>
  <c r="A713" i="52"/>
  <c r="Z553" i="52"/>
  <c r="AG553" i="52"/>
  <c r="I553" i="52"/>
  <c r="AE805" i="52"/>
  <c r="A805" i="52"/>
  <c r="A943" i="52"/>
  <c r="AE943" i="52"/>
  <c r="I1060" i="52" l="1"/>
  <c r="AG1060" i="52"/>
  <c r="Z1060" i="52"/>
  <c r="Z784" i="52"/>
  <c r="AG784" i="52"/>
  <c r="I784" i="52"/>
  <c r="Z853" i="52"/>
  <c r="I853" i="52"/>
  <c r="AG853" i="52"/>
  <c r="AE1013" i="52"/>
  <c r="A1013" i="52"/>
  <c r="I1014" i="52"/>
  <c r="AG1014" i="52"/>
  <c r="Z1014" i="52"/>
  <c r="Z1083" i="52"/>
  <c r="AG1083" i="52"/>
  <c r="I1083" i="52"/>
  <c r="AE714" i="52"/>
  <c r="A714" i="52"/>
  <c r="A898" i="52"/>
  <c r="AE898" i="52"/>
  <c r="AE1059" i="52"/>
  <c r="A1059" i="52"/>
  <c r="AE668" i="52"/>
  <c r="A668" i="52"/>
  <c r="I1106" i="52"/>
  <c r="Z1106" i="52"/>
  <c r="AG1106" i="52"/>
  <c r="Z715" i="52"/>
  <c r="I715" i="52"/>
  <c r="AG715" i="52"/>
  <c r="Z876" i="52"/>
  <c r="I876" i="52"/>
  <c r="AG876" i="52"/>
  <c r="AE783" i="52"/>
  <c r="A783" i="52"/>
  <c r="AG669" i="52"/>
  <c r="I669" i="52"/>
  <c r="Z669" i="52"/>
  <c r="AE944" i="52"/>
  <c r="A944" i="52"/>
  <c r="AE1082" i="52"/>
  <c r="A1082" i="52"/>
  <c r="Z991" i="52"/>
  <c r="AG991" i="52"/>
  <c r="AE576" i="52"/>
  <c r="A576" i="52"/>
  <c r="AE806" i="52"/>
  <c r="A806" i="52"/>
  <c r="AE622" i="52"/>
  <c r="A622" i="52"/>
  <c r="Z692" i="52"/>
  <c r="I692" i="52"/>
  <c r="AG692" i="52"/>
  <c r="AG577" i="52"/>
  <c r="Z577" i="52"/>
  <c r="I577" i="52"/>
  <c r="Z646" i="52"/>
  <c r="AG646" i="52"/>
  <c r="I646" i="52"/>
  <c r="I899" i="52"/>
  <c r="AG899" i="52"/>
  <c r="Z899" i="52"/>
  <c r="Z600" i="52"/>
  <c r="I600" i="52"/>
  <c r="AG600" i="52"/>
  <c r="AE921" i="52"/>
  <c r="A921" i="52"/>
  <c r="AE990" i="52"/>
  <c r="A990" i="52"/>
  <c r="AE553" i="52"/>
  <c r="A553" i="52"/>
  <c r="AG623" i="52"/>
  <c r="Z623" i="52"/>
  <c r="I623" i="52"/>
  <c r="I761" i="52"/>
  <c r="AG761" i="52"/>
  <c r="Z761" i="52"/>
  <c r="AE852" i="52"/>
  <c r="A852" i="52"/>
  <c r="AE829" i="52"/>
  <c r="A829" i="52"/>
  <c r="AG968" i="52"/>
  <c r="Z968" i="52"/>
  <c r="AE737" i="52"/>
  <c r="A737" i="52"/>
  <c r="Z830" i="52"/>
  <c r="AG830" i="52"/>
  <c r="I830" i="52"/>
  <c r="I1037" i="52"/>
  <c r="AG1037" i="52"/>
  <c r="Z1037" i="52"/>
  <c r="I738" i="52"/>
  <c r="Z738" i="52"/>
  <c r="AG738" i="52"/>
  <c r="A691" i="52"/>
  <c r="AE691" i="52"/>
  <c r="I922" i="52"/>
  <c r="AG922" i="52"/>
  <c r="Z922" i="52"/>
  <c r="AE1036" i="52"/>
  <c r="A1036" i="52"/>
  <c r="A967" i="52"/>
  <c r="AE967" i="52"/>
  <c r="AE875" i="52"/>
  <c r="A875" i="52"/>
  <c r="AE599" i="52"/>
  <c r="A599" i="52"/>
  <c r="AG945" i="52"/>
  <c r="Z945" i="52"/>
  <c r="I945" i="52"/>
  <c r="I807" i="52"/>
  <c r="AG807" i="52"/>
  <c r="Z807" i="52"/>
  <c r="A645" i="52"/>
  <c r="AE645" i="52"/>
  <c r="AE760" i="52"/>
  <c r="A760" i="52"/>
  <c r="AE1014" i="52" l="1"/>
  <c r="A1014" i="52"/>
  <c r="I762" i="52"/>
  <c r="AG762" i="52"/>
  <c r="Z762" i="52"/>
  <c r="I900" i="52"/>
  <c r="AG900" i="52"/>
  <c r="Z900" i="52"/>
  <c r="I1015" i="52"/>
  <c r="Z1015" i="52"/>
  <c r="AG1015" i="52"/>
  <c r="AE922" i="52"/>
  <c r="A922" i="52"/>
  <c r="AE577" i="52"/>
  <c r="A577" i="52"/>
  <c r="AE784" i="52"/>
  <c r="A784" i="52"/>
  <c r="I946" i="52"/>
  <c r="AG946" i="52"/>
  <c r="Z946" i="52"/>
  <c r="A899" i="52"/>
  <c r="AE899" i="52"/>
  <c r="AE1106" i="52"/>
  <c r="A1106" i="52"/>
  <c r="AE1083" i="52"/>
  <c r="A1083" i="52"/>
  <c r="Z785" i="52"/>
  <c r="I785" i="52"/>
  <c r="AG785" i="52"/>
  <c r="I923" i="52"/>
  <c r="AG923" i="52"/>
  <c r="Z923" i="52"/>
  <c r="I1038" i="52"/>
  <c r="Z1038" i="52"/>
  <c r="AG1038" i="52"/>
  <c r="AG670" i="52"/>
  <c r="I670" i="52"/>
  <c r="Z670" i="52"/>
  <c r="A876" i="52"/>
  <c r="AE876" i="52"/>
  <c r="I1107" i="52"/>
  <c r="Z1107" i="52"/>
  <c r="AG1107" i="52"/>
  <c r="AE600" i="52"/>
  <c r="A600" i="52"/>
  <c r="I647" i="52"/>
  <c r="AG647" i="52"/>
  <c r="Z647" i="52"/>
  <c r="Z877" i="52"/>
  <c r="AG877" i="52"/>
  <c r="I877" i="52"/>
  <c r="Z1130" i="52"/>
  <c r="AG1130" i="52"/>
  <c r="AG1084" i="52"/>
  <c r="Z1084" i="52"/>
  <c r="I1084" i="52"/>
  <c r="AG808" i="52"/>
  <c r="I808" i="52"/>
  <c r="Z808" i="52"/>
  <c r="AG969" i="52"/>
  <c r="Z969" i="52"/>
  <c r="A761" i="52"/>
  <c r="AE761" i="52"/>
  <c r="AE692" i="52"/>
  <c r="A692" i="52"/>
  <c r="AE669" i="52"/>
  <c r="A669" i="52"/>
  <c r="A1060" i="52"/>
  <c r="AE1060" i="52"/>
  <c r="Z601" i="52"/>
  <c r="AG601" i="52"/>
  <c r="I601" i="52"/>
  <c r="AE1037" i="52"/>
  <c r="A1037" i="52"/>
  <c r="I693" i="52"/>
  <c r="AG693" i="52"/>
  <c r="Z693" i="52"/>
  <c r="I831" i="52"/>
  <c r="AG831" i="52"/>
  <c r="Z831" i="52"/>
  <c r="AE807" i="52"/>
  <c r="A807" i="52"/>
  <c r="A738" i="52"/>
  <c r="AE738" i="52"/>
  <c r="A968" i="52"/>
  <c r="AE968" i="52"/>
  <c r="AE623" i="52"/>
  <c r="A623" i="52"/>
  <c r="AE991" i="52"/>
  <c r="A991" i="52"/>
  <c r="AE853" i="52"/>
  <c r="A853" i="52"/>
  <c r="AE945" i="52"/>
  <c r="A945" i="52"/>
  <c r="AG992" i="52"/>
  <c r="Z992" i="52"/>
  <c r="AE715" i="52"/>
  <c r="A715" i="52"/>
  <c r="I854" i="52"/>
  <c r="AG854" i="52"/>
  <c r="Z854" i="52"/>
  <c r="Z1061" i="52"/>
  <c r="AG1061" i="52"/>
  <c r="I1061" i="52"/>
  <c r="AG739" i="52"/>
  <c r="I739" i="52"/>
  <c r="Z739" i="52"/>
  <c r="AE830" i="52"/>
  <c r="A830" i="52"/>
  <c r="I624" i="52"/>
  <c r="AG624" i="52"/>
  <c r="Z624" i="52"/>
  <c r="AE646" i="52"/>
  <c r="A646" i="52"/>
  <c r="I716" i="52"/>
  <c r="AG716" i="52"/>
  <c r="Z716" i="52"/>
  <c r="AE716" i="52" l="1"/>
  <c r="A716" i="52"/>
  <c r="AE1061" i="52"/>
  <c r="A1061" i="52"/>
  <c r="AE831" i="52"/>
  <c r="A831" i="52"/>
  <c r="A601" i="52"/>
  <c r="AE601" i="52"/>
  <c r="AE969" i="52"/>
  <c r="A969" i="52"/>
  <c r="I1085" i="52"/>
  <c r="AG1085" i="52"/>
  <c r="Z1085" i="52"/>
  <c r="I1062" i="52"/>
  <c r="AG1062" i="52"/>
  <c r="Z1062" i="52"/>
  <c r="AE693" i="52"/>
  <c r="A693" i="52"/>
  <c r="A992" i="52"/>
  <c r="AE992" i="52"/>
  <c r="AG717" i="52"/>
  <c r="I717" i="52"/>
  <c r="Z717" i="52"/>
  <c r="AG694" i="52"/>
  <c r="I694" i="52"/>
  <c r="Z694" i="52"/>
  <c r="AE877" i="52"/>
  <c r="A877" i="52"/>
  <c r="AE854" i="52"/>
  <c r="A854" i="52"/>
  <c r="I878" i="52"/>
  <c r="AG878" i="52"/>
  <c r="Z878" i="52"/>
  <c r="AG1108" i="52"/>
  <c r="I1108" i="52"/>
  <c r="Z1108" i="52"/>
  <c r="Z786" i="52"/>
  <c r="I786" i="52"/>
  <c r="AG786" i="52"/>
  <c r="I1016" i="52"/>
  <c r="AG1016" i="52"/>
  <c r="Z1016" i="52"/>
  <c r="AE739" i="52"/>
  <c r="A739" i="52"/>
  <c r="I855" i="52"/>
  <c r="AG855" i="52"/>
  <c r="Z855" i="52"/>
  <c r="Z993" i="52"/>
  <c r="AG993" i="52"/>
  <c r="AG1131" i="52"/>
  <c r="Z1131" i="52"/>
  <c r="AE1107" i="52"/>
  <c r="A1107" i="52"/>
  <c r="AE785" i="52"/>
  <c r="A785" i="52"/>
  <c r="I947" i="52"/>
  <c r="AG947" i="52"/>
  <c r="Z947" i="52"/>
  <c r="AE762" i="52"/>
  <c r="A762" i="52"/>
  <c r="AG809" i="52"/>
  <c r="Z809" i="52"/>
  <c r="I809" i="52"/>
  <c r="A1130" i="52"/>
  <c r="AE1130" i="52"/>
  <c r="A647" i="52"/>
  <c r="AE647" i="52"/>
  <c r="AG1039" i="52"/>
  <c r="Z1039" i="52"/>
  <c r="I1039" i="52"/>
  <c r="AE946" i="52"/>
  <c r="A946" i="52"/>
  <c r="A1015" i="52"/>
  <c r="AE1015" i="52"/>
  <c r="I648" i="52"/>
  <c r="AG648" i="52"/>
  <c r="Z648" i="52"/>
  <c r="A1084" i="52"/>
  <c r="AE1084" i="52"/>
  <c r="A624" i="52"/>
  <c r="AE624" i="52"/>
  <c r="Z625" i="52"/>
  <c r="AG625" i="52"/>
  <c r="I625" i="52"/>
  <c r="Z832" i="52"/>
  <c r="AG832" i="52"/>
  <c r="I832" i="52"/>
  <c r="AE1038" i="52"/>
  <c r="A1038" i="52"/>
  <c r="I763" i="52"/>
  <c r="AG763" i="52"/>
  <c r="Z763" i="52"/>
  <c r="A808" i="52"/>
  <c r="AE808" i="52"/>
  <c r="AG1154" i="52"/>
  <c r="Z1154" i="52"/>
  <c r="I671" i="52"/>
  <c r="AG671" i="52"/>
  <c r="Z671" i="52"/>
  <c r="I924" i="52"/>
  <c r="AG924" i="52"/>
  <c r="Z924" i="52"/>
  <c r="AE900" i="52"/>
  <c r="A900" i="52"/>
  <c r="I740" i="52"/>
  <c r="Z740" i="52"/>
  <c r="AG740" i="52"/>
  <c r="Z970" i="52"/>
  <c r="AG970" i="52"/>
  <c r="AE670" i="52"/>
  <c r="A670" i="52"/>
  <c r="AE923" i="52"/>
  <c r="A923" i="52"/>
  <c r="I901" i="52"/>
  <c r="AG901" i="52"/>
  <c r="Z901" i="52"/>
  <c r="AE970" i="52" l="1"/>
  <c r="A970" i="52"/>
  <c r="AE924" i="52"/>
  <c r="A924" i="52"/>
  <c r="AE1154" i="52"/>
  <c r="A1154" i="52"/>
  <c r="AE947" i="52"/>
  <c r="A947" i="52"/>
  <c r="Z856" i="52"/>
  <c r="I856" i="52"/>
  <c r="AG856" i="52"/>
  <c r="A901" i="52"/>
  <c r="AE901" i="52"/>
  <c r="Z925" i="52"/>
  <c r="AG925" i="52"/>
  <c r="I925" i="52"/>
  <c r="A763" i="52"/>
  <c r="AE763" i="52"/>
  <c r="A625" i="52"/>
  <c r="AE625" i="52"/>
  <c r="I948" i="52"/>
  <c r="AG948" i="52"/>
  <c r="Z948" i="52"/>
  <c r="AE878" i="52"/>
  <c r="A878" i="52"/>
  <c r="AE1062" i="52"/>
  <c r="A1062" i="52"/>
  <c r="AE786" i="52"/>
  <c r="A786" i="52"/>
  <c r="AE694" i="52"/>
  <c r="A694" i="52"/>
  <c r="AG1178" i="52"/>
  <c r="Z1178" i="52"/>
  <c r="AE809" i="52"/>
  <c r="A809" i="52"/>
  <c r="AE993" i="52"/>
  <c r="A993" i="52"/>
  <c r="Z787" i="52"/>
  <c r="I787" i="52"/>
  <c r="AG787" i="52"/>
  <c r="Z1063" i="52"/>
  <c r="AG1063" i="52"/>
  <c r="I1063" i="52"/>
  <c r="AG879" i="52"/>
  <c r="Z879" i="52"/>
  <c r="I879" i="52"/>
  <c r="I810" i="52"/>
  <c r="AG810" i="52"/>
  <c r="Z810" i="52"/>
  <c r="AE1016" i="52"/>
  <c r="A1016" i="52"/>
  <c r="Z718" i="52"/>
  <c r="I718" i="52"/>
  <c r="AG718" i="52"/>
  <c r="Z902" i="52"/>
  <c r="AG902" i="52"/>
  <c r="I902" i="52"/>
  <c r="AG1155" i="52"/>
  <c r="Z1155" i="52"/>
  <c r="I741" i="52"/>
  <c r="Z741" i="52"/>
  <c r="AG741" i="52"/>
  <c r="Z672" i="52"/>
  <c r="AG672" i="52"/>
  <c r="I672" i="52"/>
  <c r="AE832" i="52"/>
  <c r="A832" i="52"/>
  <c r="AE648" i="52"/>
  <c r="A648" i="52"/>
  <c r="AE1039" i="52"/>
  <c r="A1039" i="52"/>
  <c r="AG994" i="52"/>
  <c r="Z994" i="52"/>
  <c r="AE1085" i="52"/>
  <c r="A1085" i="52"/>
  <c r="AE855" i="52"/>
  <c r="A855" i="52"/>
  <c r="Z1017" i="52"/>
  <c r="AG1017" i="52"/>
  <c r="I1017" i="52"/>
  <c r="I764" i="52"/>
  <c r="AG764" i="52"/>
  <c r="Z764" i="52"/>
  <c r="AG833" i="52"/>
  <c r="Z833" i="52"/>
  <c r="I833" i="52"/>
  <c r="Z649" i="52"/>
  <c r="AG649" i="52"/>
  <c r="I649" i="52"/>
  <c r="I1040" i="52"/>
  <c r="AG1040" i="52"/>
  <c r="Z1040" i="52"/>
  <c r="AE717" i="52"/>
  <c r="A717" i="52"/>
  <c r="I1086" i="52"/>
  <c r="AG1086" i="52"/>
  <c r="Z1086" i="52"/>
  <c r="AE1131" i="52"/>
  <c r="A1131" i="52"/>
  <c r="A1108" i="52"/>
  <c r="AE1108" i="52"/>
  <c r="AE740" i="52"/>
  <c r="A740" i="52"/>
  <c r="AG971" i="52"/>
  <c r="Z971" i="52"/>
  <c r="AE671" i="52"/>
  <c r="A671" i="52"/>
  <c r="Z1132" i="52"/>
  <c r="AG1132" i="52"/>
  <c r="AG1109" i="52"/>
  <c r="Z1109" i="52"/>
  <c r="I1109" i="52"/>
  <c r="I695" i="52"/>
  <c r="AG695" i="52"/>
  <c r="Z695" i="52"/>
  <c r="I1064" i="52" l="1"/>
  <c r="AG1064" i="52"/>
  <c r="Z1064" i="52"/>
  <c r="AE856" i="52"/>
  <c r="A856" i="52"/>
  <c r="A1155" i="52"/>
  <c r="AE1155" i="52"/>
  <c r="AE764" i="52"/>
  <c r="A764" i="52"/>
  <c r="AG995" i="52"/>
  <c r="Z995" i="52"/>
  <c r="Z1156" i="52"/>
  <c r="AG1156" i="52"/>
  <c r="I857" i="52"/>
  <c r="AG857" i="52"/>
  <c r="Z857" i="52"/>
  <c r="I696" i="52"/>
  <c r="AG696" i="52"/>
  <c r="Z696" i="52"/>
  <c r="AE1132" i="52"/>
  <c r="A1132" i="52"/>
  <c r="A1063" i="52"/>
  <c r="AE1063" i="52"/>
  <c r="A1040" i="52"/>
  <c r="AE1040" i="52"/>
  <c r="AE1017" i="52"/>
  <c r="A1017" i="52"/>
  <c r="AE672" i="52"/>
  <c r="A672" i="52"/>
  <c r="AE718" i="52"/>
  <c r="A718" i="52"/>
  <c r="Z1179" i="52"/>
  <c r="AG1179" i="52"/>
  <c r="AE948" i="52"/>
  <c r="A948" i="52"/>
  <c r="AE649" i="52"/>
  <c r="A649" i="52"/>
  <c r="AE833" i="52"/>
  <c r="A833" i="52"/>
  <c r="AG673" i="52"/>
  <c r="I673" i="52"/>
  <c r="Z673" i="52"/>
  <c r="I719" i="52"/>
  <c r="AG719" i="52"/>
  <c r="Z719" i="52"/>
  <c r="A879" i="52"/>
  <c r="AE879" i="52"/>
  <c r="Z1202" i="52"/>
  <c r="AG1202" i="52"/>
  <c r="I949" i="52"/>
  <c r="Z949" i="52"/>
  <c r="AG949" i="52"/>
  <c r="AE925" i="52"/>
  <c r="A925" i="52"/>
  <c r="AE695" i="52"/>
  <c r="A695" i="52"/>
  <c r="AG1087" i="52"/>
  <c r="Z1087" i="52"/>
  <c r="I1087" i="52"/>
  <c r="Z1018" i="52"/>
  <c r="I1018" i="52"/>
  <c r="AG1018" i="52"/>
  <c r="Z880" i="52"/>
  <c r="AG880" i="52"/>
  <c r="I880" i="52"/>
  <c r="AE787" i="52"/>
  <c r="A787" i="52"/>
  <c r="AE1178" i="52"/>
  <c r="A1178" i="52"/>
  <c r="I926" i="52"/>
  <c r="AG926" i="52"/>
  <c r="Z926" i="52"/>
  <c r="I1041" i="52"/>
  <c r="AG1041" i="52"/>
  <c r="Z1041" i="52"/>
  <c r="I834" i="52"/>
  <c r="AG834" i="52"/>
  <c r="Z834" i="52"/>
  <c r="AE741" i="52"/>
  <c r="A741" i="52"/>
  <c r="I788" i="52"/>
  <c r="AG788" i="52"/>
  <c r="Z788" i="52"/>
  <c r="AG1110" i="52"/>
  <c r="Z1110" i="52"/>
  <c r="I1110" i="52"/>
  <c r="AE971" i="52"/>
  <c r="A971" i="52"/>
  <c r="Z1133" i="52"/>
  <c r="AG1133" i="52"/>
  <c r="A1109" i="52"/>
  <c r="AE1109" i="52"/>
  <c r="AG972" i="52"/>
  <c r="Z972" i="52"/>
  <c r="AG742" i="52"/>
  <c r="I742" i="52"/>
  <c r="Z742" i="52"/>
  <c r="AE902" i="52"/>
  <c r="A902" i="52"/>
  <c r="AG811" i="52"/>
  <c r="I811" i="52"/>
  <c r="Z811" i="52"/>
  <c r="A994" i="52"/>
  <c r="AE994" i="52"/>
  <c r="I765" i="52"/>
  <c r="AG765" i="52"/>
  <c r="Z765" i="52"/>
  <c r="I903" i="52"/>
  <c r="AG903" i="52"/>
  <c r="Z903" i="52"/>
  <c r="A810" i="52"/>
  <c r="AE810" i="52"/>
  <c r="AE1086" i="52"/>
  <c r="A1086" i="52"/>
  <c r="A972" i="52" l="1"/>
  <c r="AE972" i="52"/>
  <c r="I881" i="52"/>
  <c r="Z881" i="52"/>
  <c r="AG881" i="52"/>
  <c r="AE1110" i="52"/>
  <c r="A1110" i="52"/>
  <c r="I835" i="52"/>
  <c r="AG835" i="52"/>
  <c r="Z835" i="52"/>
  <c r="AE926" i="52"/>
  <c r="A926" i="52"/>
  <c r="Z1088" i="52"/>
  <c r="I1088" i="52"/>
  <c r="AG1088" i="52"/>
  <c r="AE1156" i="52"/>
  <c r="A1156" i="52"/>
  <c r="AG1157" i="52"/>
  <c r="Z1157" i="52"/>
  <c r="A1087" i="52"/>
  <c r="AE1087" i="52"/>
  <c r="Z697" i="52"/>
  <c r="I697" i="52"/>
  <c r="AG697" i="52"/>
  <c r="I766" i="52"/>
  <c r="AG766" i="52"/>
  <c r="Z766" i="52"/>
  <c r="AE903" i="52"/>
  <c r="A903" i="52"/>
  <c r="AG1134" i="52"/>
  <c r="Z1134" i="52"/>
  <c r="I904" i="52"/>
  <c r="AG904" i="52"/>
  <c r="Z904" i="52"/>
  <c r="AE880" i="52"/>
  <c r="A880" i="52"/>
  <c r="I720" i="52"/>
  <c r="AG720" i="52"/>
  <c r="Z720" i="52"/>
  <c r="A719" i="52"/>
  <c r="AE719" i="52"/>
  <c r="I858" i="52"/>
  <c r="AG858" i="52"/>
  <c r="Z858" i="52"/>
  <c r="Z789" i="52"/>
  <c r="I789" i="52"/>
  <c r="AG789" i="52"/>
  <c r="A834" i="52"/>
  <c r="AE834" i="52"/>
  <c r="AE1202" i="52"/>
  <c r="A1202" i="52"/>
  <c r="Z1042" i="52"/>
  <c r="I1042" i="52"/>
  <c r="AG1042" i="52"/>
  <c r="I950" i="52"/>
  <c r="AG950" i="52"/>
  <c r="Z950" i="52"/>
  <c r="AE742" i="52"/>
  <c r="A742" i="52"/>
  <c r="AE788" i="52"/>
  <c r="A788" i="52"/>
  <c r="I743" i="52"/>
  <c r="AG743" i="52"/>
  <c r="Z743" i="52"/>
  <c r="Z1203" i="52"/>
  <c r="AG1203" i="52"/>
  <c r="AG1180" i="52"/>
  <c r="Z1180" i="52"/>
  <c r="AE857" i="52"/>
  <c r="A857" i="52"/>
  <c r="AE1064" i="52"/>
  <c r="A1064" i="52"/>
  <c r="Z973" i="52"/>
  <c r="AG973" i="52"/>
  <c r="AG1111" i="52"/>
  <c r="Z1111" i="52"/>
  <c r="I1111" i="52"/>
  <c r="I812" i="52"/>
  <c r="AG812" i="52"/>
  <c r="Z812" i="52"/>
  <c r="I1019" i="52"/>
  <c r="AG1019" i="52"/>
  <c r="Z1019" i="52"/>
  <c r="AG1226" i="52"/>
  <c r="I1226" i="52"/>
  <c r="Z1226" i="52"/>
  <c r="I1065" i="52"/>
  <c r="AG1065" i="52"/>
  <c r="Z1065" i="52"/>
  <c r="AE1133" i="52"/>
  <c r="A1133" i="52"/>
  <c r="AE1179" i="52"/>
  <c r="A1179" i="52"/>
  <c r="AE995" i="52"/>
  <c r="A995" i="52"/>
  <c r="AE696" i="52"/>
  <c r="A696" i="52"/>
  <c r="I927" i="52"/>
  <c r="AG927" i="52"/>
  <c r="Z927" i="52"/>
  <c r="AE811" i="52"/>
  <c r="A811" i="52"/>
  <c r="AE765" i="52"/>
  <c r="A765" i="52"/>
  <c r="A1041" i="52"/>
  <c r="AE1041" i="52"/>
  <c r="AE1018" i="52"/>
  <c r="A1018" i="52"/>
  <c r="AE949" i="52"/>
  <c r="A949" i="52"/>
  <c r="A673" i="52"/>
  <c r="AE673" i="52"/>
  <c r="Z996" i="52"/>
  <c r="AG996" i="52"/>
  <c r="AG1181" i="52" l="1"/>
  <c r="Z1181" i="52"/>
  <c r="AE996" i="52"/>
  <c r="A996" i="52"/>
  <c r="Z1227" i="52"/>
  <c r="AG1227" i="52"/>
  <c r="I1227" i="52"/>
  <c r="I813" i="52"/>
  <c r="AG813" i="52"/>
  <c r="Z813" i="52"/>
  <c r="I951" i="52"/>
  <c r="AG951" i="52"/>
  <c r="Z951" i="52"/>
  <c r="AE766" i="52"/>
  <c r="A766" i="52"/>
  <c r="I905" i="52"/>
  <c r="Z905" i="52"/>
  <c r="AG905" i="52"/>
  <c r="I1250" i="52"/>
  <c r="Z1250" i="52"/>
  <c r="AG1250" i="52"/>
  <c r="A812" i="52"/>
  <c r="AE812" i="52"/>
  <c r="AE950" i="52"/>
  <c r="A950" i="52"/>
  <c r="I767" i="52"/>
  <c r="AG767" i="52"/>
  <c r="Z767" i="52"/>
  <c r="I1020" i="52"/>
  <c r="AG1020" i="52"/>
  <c r="Z1020" i="52"/>
  <c r="Z997" i="52"/>
  <c r="AG997" i="52"/>
  <c r="AE1226" i="52"/>
  <c r="A1226" i="52"/>
  <c r="AE720" i="52"/>
  <c r="A720" i="52"/>
  <c r="AE1088" i="52"/>
  <c r="A1088" i="52"/>
  <c r="AE881" i="52"/>
  <c r="A881" i="52"/>
  <c r="AE973" i="52"/>
  <c r="A973" i="52"/>
  <c r="AE1180" i="52"/>
  <c r="A1180" i="52"/>
  <c r="AE743" i="52"/>
  <c r="A743" i="52"/>
  <c r="AE789" i="52"/>
  <c r="A789" i="52"/>
  <c r="AG721" i="52"/>
  <c r="Z721" i="52"/>
  <c r="I721" i="52"/>
  <c r="A904" i="52"/>
  <c r="AE904" i="52"/>
  <c r="Z882" i="52"/>
  <c r="I882" i="52"/>
  <c r="AG882" i="52"/>
  <c r="AG974" i="52"/>
  <c r="Z974" i="52"/>
  <c r="Z1204" i="52"/>
  <c r="AG1204" i="52"/>
  <c r="I790" i="52"/>
  <c r="Z790" i="52"/>
  <c r="AG790" i="52"/>
  <c r="AE1134" i="52"/>
  <c r="A1134" i="52"/>
  <c r="AE1157" i="52"/>
  <c r="A1157" i="52"/>
  <c r="AG1089" i="52"/>
  <c r="Z1089" i="52"/>
  <c r="I1089" i="52"/>
  <c r="AE927" i="52"/>
  <c r="A927" i="52"/>
  <c r="AE1203" i="52"/>
  <c r="A1203" i="52"/>
  <c r="AE1042" i="52"/>
  <c r="A1042" i="52"/>
  <c r="Z1158" i="52"/>
  <c r="AG1158" i="52"/>
  <c r="Z928" i="52"/>
  <c r="I928" i="52"/>
  <c r="AG928" i="52"/>
  <c r="AE1019" i="52"/>
  <c r="A1019" i="52"/>
  <c r="I1043" i="52"/>
  <c r="Z1043" i="52"/>
  <c r="AG1043" i="52"/>
  <c r="AE1111" i="52"/>
  <c r="A1111" i="52"/>
  <c r="AE858" i="52"/>
  <c r="A858" i="52"/>
  <c r="Z1066" i="52"/>
  <c r="AG1066" i="52"/>
  <c r="I1066" i="52"/>
  <c r="I1112" i="52"/>
  <c r="AG1112" i="52"/>
  <c r="Z1112" i="52"/>
  <c r="I744" i="52"/>
  <c r="AG744" i="52"/>
  <c r="Z744" i="52"/>
  <c r="AG836" i="52"/>
  <c r="Z836" i="52"/>
  <c r="I836" i="52"/>
  <c r="AE1065" i="52"/>
  <c r="A1065" i="52"/>
  <c r="Z859" i="52"/>
  <c r="I859" i="52"/>
  <c r="AG859" i="52"/>
  <c r="Z1135" i="52"/>
  <c r="AG1135" i="52"/>
  <c r="AE697" i="52"/>
  <c r="A697" i="52"/>
  <c r="AE835" i="52"/>
  <c r="A835" i="52"/>
  <c r="A1158" i="52" l="1"/>
  <c r="AE1158" i="52"/>
  <c r="I860" i="52"/>
  <c r="AG860" i="52"/>
  <c r="Z860" i="52"/>
  <c r="Z745" i="52"/>
  <c r="AG745" i="52"/>
  <c r="I745" i="52"/>
  <c r="AE1043" i="52"/>
  <c r="A1043" i="52"/>
  <c r="Z1090" i="52"/>
  <c r="AG1090" i="52"/>
  <c r="I1090" i="52"/>
  <c r="AE790" i="52"/>
  <c r="A790" i="52"/>
  <c r="A905" i="52"/>
  <c r="AE905" i="52"/>
  <c r="Z1228" i="52"/>
  <c r="I1228" i="52"/>
  <c r="AG1228" i="52"/>
  <c r="I791" i="52"/>
  <c r="AG791" i="52"/>
  <c r="Z791" i="52"/>
  <c r="AE859" i="52"/>
  <c r="A859" i="52"/>
  <c r="AE1066" i="52"/>
  <c r="A1066" i="52"/>
  <c r="AE1020" i="52"/>
  <c r="A1020" i="52"/>
  <c r="I906" i="52"/>
  <c r="AG906" i="52"/>
  <c r="Z906" i="52"/>
  <c r="Z1067" i="52"/>
  <c r="AG1067" i="52"/>
  <c r="I1067" i="52"/>
  <c r="Z1159" i="52"/>
  <c r="AG1159" i="52"/>
  <c r="Z1205" i="52"/>
  <c r="AG1205" i="52"/>
  <c r="AE721" i="52"/>
  <c r="A721" i="52"/>
  <c r="I1021" i="52"/>
  <c r="AG1021" i="52"/>
  <c r="Z1021" i="52"/>
  <c r="AE813" i="52"/>
  <c r="A813" i="52"/>
  <c r="AG998" i="52"/>
  <c r="Z998" i="52"/>
  <c r="Z883" i="52"/>
  <c r="AG883" i="52"/>
  <c r="I883" i="52"/>
  <c r="AG814" i="52"/>
  <c r="I814" i="52"/>
  <c r="Z814" i="52"/>
  <c r="AE951" i="52"/>
  <c r="A951" i="52"/>
  <c r="I1044" i="52"/>
  <c r="AG1044" i="52"/>
  <c r="Z1044" i="52"/>
  <c r="AE997" i="52"/>
  <c r="A997" i="52"/>
  <c r="Z1274" i="52"/>
  <c r="AG1274" i="52"/>
  <c r="A1227" i="52"/>
  <c r="AE1227" i="52"/>
  <c r="AE1112" i="52"/>
  <c r="A1112" i="52"/>
  <c r="AG1136" i="52"/>
  <c r="Z1136" i="52"/>
  <c r="AE1204" i="52"/>
  <c r="A1204" i="52"/>
  <c r="AE882" i="52"/>
  <c r="A882" i="52"/>
  <c r="A1181" i="52"/>
  <c r="AE1181" i="52"/>
  <c r="AE744" i="52"/>
  <c r="A744" i="52"/>
  <c r="I837" i="52"/>
  <c r="AG837" i="52"/>
  <c r="Z837" i="52"/>
  <c r="AE928" i="52"/>
  <c r="A928" i="52"/>
  <c r="AE767" i="52"/>
  <c r="A767" i="52"/>
  <c r="AE1250" i="52"/>
  <c r="A1250" i="52"/>
  <c r="AG1182" i="52"/>
  <c r="Z1182" i="52"/>
  <c r="Z1113" i="52"/>
  <c r="I1113" i="52"/>
  <c r="AG1113" i="52"/>
  <c r="I929" i="52"/>
  <c r="AG929" i="52"/>
  <c r="Z929" i="52"/>
  <c r="A974" i="52"/>
  <c r="AE974" i="52"/>
  <c r="I768" i="52"/>
  <c r="AG768" i="52"/>
  <c r="Z768" i="52"/>
  <c r="Z1251" i="52"/>
  <c r="I1251" i="52"/>
  <c r="AG1251" i="52"/>
  <c r="I952" i="52"/>
  <c r="AG952" i="52"/>
  <c r="Z952" i="52"/>
  <c r="AE1089" i="52"/>
  <c r="A1089" i="52"/>
  <c r="AE1135" i="52"/>
  <c r="A1135" i="52"/>
  <c r="A836" i="52"/>
  <c r="AE836" i="52"/>
  <c r="Z975" i="52"/>
  <c r="AG975" i="52"/>
  <c r="AE906" i="52" l="1"/>
  <c r="A906" i="52"/>
  <c r="AE1136" i="52"/>
  <c r="A1136" i="52"/>
  <c r="AG1298" i="52"/>
  <c r="Z1298" i="52"/>
  <c r="I1298" i="52"/>
  <c r="I815" i="52"/>
  <c r="AG815" i="52"/>
  <c r="Z815" i="52"/>
  <c r="Z1137" i="52"/>
  <c r="AG1137" i="52"/>
  <c r="AG1275" i="52"/>
  <c r="Z1275" i="52"/>
  <c r="I792" i="52"/>
  <c r="AG792" i="52"/>
  <c r="Z792" i="52"/>
  <c r="Z1114" i="52"/>
  <c r="I1114" i="52"/>
  <c r="AG1114" i="52"/>
  <c r="AE814" i="52"/>
  <c r="A814" i="52"/>
  <c r="AE1159" i="52"/>
  <c r="A1159" i="52"/>
  <c r="AE745" i="52"/>
  <c r="A745" i="52"/>
  <c r="AG1160" i="52"/>
  <c r="Z1160" i="52"/>
  <c r="AE998" i="52"/>
  <c r="A998" i="52"/>
  <c r="I1091" i="52"/>
  <c r="AG1091" i="52"/>
  <c r="Z1091" i="52"/>
  <c r="AE860" i="52"/>
  <c r="A860" i="52"/>
  <c r="AG1045" i="52"/>
  <c r="I1045" i="52"/>
  <c r="Z1045" i="52"/>
  <c r="Z999" i="52"/>
  <c r="AG999" i="52"/>
  <c r="AE1205" i="52"/>
  <c r="A1205" i="52"/>
  <c r="Z861" i="52"/>
  <c r="I861" i="52"/>
  <c r="AG861" i="52"/>
  <c r="AE768" i="52"/>
  <c r="A768" i="52"/>
  <c r="AE1251" i="52"/>
  <c r="A1251" i="52"/>
  <c r="AG1206" i="52"/>
  <c r="Z1206" i="52"/>
  <c r="A952" i="52"/>
  <c r="AE952" i="52"/>
  <c r="I953" i="52"/>
  <c r="Z953" i="52"/>
  <c r="AG953" i="52"/>
  <c r="I769" i="52"/>
  <c r="AG769" i="52"/>
  <c r="Z769" i="52"/>
  <c r="AE1067" i="52"/>
  <c r="A1067" i="52"/>
  <c r="A1228" i="52"/>
  <c r="AE1228" i="52"/>
  <c r="AE1090" i="52"/>
  <c r="A1090" i="52"/>
  <c r="AE975" i="52"/>
  <c r="A975" i="52"/>
  <c r="Z976" i="52"/>
  <c r="AG976" i="52"/>
  <c r="I1068" i="52"/>
  <c r="AG1068" i="52"/>
  <c r="Z1068" i="52"/>
  <c r="AG1229" i="52"/>
  <c r="Z1229" i="52"/>
  <c r="I1229" i="52"/>
  <c r="I930" i="52"/>
  <c r="AG930" i="52"/>
  <c r="Z930" i="52"/>
  <c r="AE837" i="52"/>
  <c r="A837" i="52"/>
  <c r="I1252" i="52"/>
  <c r="AG1252" i="52"/>
  <c r="Z1252" i="52"/>
  <c r="A1182" i="52"/>
  <c r="AE1182" i="52"/>
  <c r="AE1044" i="52"/>
  <c r="A1044" i="52"/>
  <c r="I884" i="52"/>
  <c r="AG884" i="52"/>
  <c r="Z884" i="52"/>
  <c r="AE1021" i="52"/>
  <c r="A1021" i="52"/>
  <c r="AE1113" i="52"/>
  <c r="A1113" i="52"/>
  <c r="AE929" i="52"/>
  <c r="A929" i="52"/>
  <c r="Z1183" i="52"/>
  <c r="AG1183" i="52"/>
  <c r="Z838" i="52"/>
  <c r="I838" i="52"/>
  <c r="AG838" i="52"/>
  <c r="AE1274" i="52"/>
  <c r="A1274" i="52"/>
  <c r="AE883" i="52"/>
  <c r="A883" i="52"/>
  <c r="I1022" i="52"/>
  <c r="AG1022" i="52"/>
  <c r="Z1022" i="52"/>
  <c r="I907" i="52"/>
  <c r="AG907" i="52"/>
  <c r="Z907" i="52"/>
  <c r="A791" i="52"/>
  <c r="AE791" i="52"/>
  <c r="AE1022" i="52" l="1"/>
  <c r="A1022" i="52"/>
  <c r="AE1183" i="52"/>
  <c r="A1183" i="52"/>
  <c r="Z1000" i="52"/>
  <c r="AG1000" i="52"/>
  <c r="I1092" i="52"/>
  <c r="AG1092" i="52"/>
  <c r="Z1092" i="52"/>
  <c r="AE792" i="52"/>
  <c r="A792" i="52"/>
  <c r="Z1184" i="52"/>
  <c r="AG1184" i="52"/>
  <c r="AG793" i="52"/>
  <c r="I793" i="52"/>
  <c r="Z793" i="52"/>
  <c r="I1023" i="52"/>
  <c r="AG1023" i="52"/>
  <c r="Z1023" i="52"/>
  <c r="A1252" i="52"/>
  <c r="AE1252" i="52"/>
  <c r="AE1229" i="52"/>
  <c r="A1229" i="52"/>
  <c r="AE976" i="52"/>
  <c r="A976" i="52"/>
  <c r="A769" i="52"/>
  <c r="AE769" i="52"/>
  <c r="Z1207" i="52"/>
  <c r="AG1207" i="52"/>
  <c r="A1045" i="52"/>
  <c r="AE1045" i="52"/>
  <c r="AE884" i="52"/>
  <c r="A884" i="52"/>
  <c r="I1230" i="52"/>
  <c r="Z1230" i="52"/>
  <c r="AG1230" i="52"/>
  <c r="Z977" i="52"/>
  <c r="AG977" i="52"/>
  <c r="A861" i="52"/>
  <c r="AE861" i="52"/>
  <c r="I1046" i="52"/>
  <c r="AG1046" i="52"/>
  <c r="Z1046" i="52"/>
  <c r="A1137" i="52"/>
  <c r="AE1137" i="52"/>
  <c r="AE1298" i="52"/>
  <c r="A1298" i="52"/>
  <c r="I885" i="52"/>
  <c r="AG885" i="52"/>
  <c r="Z885" i="52"/>
  <c r="AE815" i="52"/>
  <c r="A815" i="52"/>
  <c r="A1206" i="52"/>
  <c r="AE1206" i="52"/>
  <c r="AG862" i="52"/>
  <c r="Z862" i="52"/>
  <c r="I862" i="52"/>
  <c r="Z1138" i="52"/>
  <c r="AG1138" i="52"/>
  <c r="AG1299" i="52"/>
  <c r="I1299" i="52"/>
  <c r="Z1299" i="52"/>
  <c r="I908" i="52"/>
  <c r="AG908" i="52"/>
  <c r="Z908" i="52"/>
  <c r="Z1069" i="52"/>
  <c r="I1069" i="52"/>
  <c r="AG1069" i="52"/>
  <c r="Z1322" i="52"/>
  <c r="I1322" i="52"/>
  <c r="AG1322" i="52"/>
  <c r="AE907" i="52"/>
  <c r="A907" i="52"/>
  <c r="AE930" i="52"/>
  <c r="A930" i="52"/>
  <c r="AE1068" i="52"/>
  <c r="A1068" i="52"/>
  <c r="AE953" i="52"/>
  <c r="A953" i="52"/>
  <c r="AE1160" i="52"/>
  <c r="A1160" i="52"/>
  <c r="I816" i="52"/>
  <c r="AG816" i="52"/>
  <c r="Z816" i="52"/>
  <c r="AE838" i="52"/>
  <c r="A838" i="52"/>
  <c r="I931" i="52"/>
  <c r="Z931" i="52"/>
  <c r="AG931" i="52"/>
  <c r="AG954" i="52"/>
  <c r="I954" i="52"/>
  <c r="Z954" i="52"/>
  <c r="AG1161" i="52"/>
  <c r="Z1161" i="52"/>
  <c r="AE1114" i="52"/>
  <c r="A1114" i="52"/>
  <c r="Z839" i="52"/>
  <c r="AG839" i="52"/>
  <c r="I839" i="52"/>
  <c r="AE999" i="52"/>
  <c r="A999" i="52"/>
  <c r="AG1115" i="52"/>
  <c r="Z1115" i="52"/>
  <c r="I1115" i="52"/>
  <c r="I1253" i="52"/>
  <c r="AG1253" i="52"/>
  <c r="Z1253" i="52"/>
  <c r="Z1276" i="52"/>
  <c r="AG1276" i="52"/>
  <c r="AE1091" i="52"/>
  <c r="A1091" i="52"/>
  <c r="AE1275" i="52"/>
  <c r="A1275" i="52"/>
  <c r="I1254" i="52" l="1"/>
  <c r="AG1254" i="52"/>
  <c r="Z1254" i="52"/>
  <c r="I840" i="52"/>
  <c r="AG840" i="52"/>
  <c r="Z840" i="52"/>
  <c r="AG1139" i="52"/>
  <c r="Z1139" i="52"/>
  <c r="AE1230" i="52"/>
  <c r="A1230" i="52"/>
  <c r="I1024" i="52"/>
  <c r="AG1024" i="52"/>
  <c r="Z1024" i="52"/>
  <c r="AE908" i="52"/>
  <c r="A908" i="52"/>
  <c r="A885" i="52"/>
  <c r="AE885" i="52"/>
  <c r="I1231" i="52"/>
  <c r="Z1231" i="52"/>
  <c r="AG1231" i="52"/>
  <c r="AE1207" i="52"/>
  <c r="A1207" i="52"/>
  <c r="A954" i="52"/>
  <c r="AE954" i="52"/>
  <c r="A1253" i="52"/>
  <c r="AE1253" i="52"/>
  <c r="AG955" i="52"/>
  <c r="I955" i="52"/>
  <c r="Z955" i="52"/>
  <c r="Z886" i="52"/>
  <c r="AG886" i="52"/>
  <c r="I886" i="52"/>
  <c r="AG1208" i="52"/>
  <c r="Z1208" i="52"/>
  <c r="AE1023" i="52"/>
  <c r="A1023" i="52"/>
  <c r="A1184" i="52"/>
  <c r="AE1184" i="52"/>
  <c r="AE816" i="52"/>
  <c r="A816" i="52"/>
  <c r="Z1300" i="52"/>
  <c r="AG1300" i="52"/>
  <c r="I1300" i="52"/>
  <c r="AG1185" i="52"/>
  <c r="Z1185" i="52"/>
  <c r="A1299" i="52"/>
  <c r="AE1299" i="52"/>
  <c r="I863" i="52"/>
  <c r="AG863" i="52"/>
  <c r="Z863" i="52"/>
  <c r="AE1000" i="52"/>
  <c r="A1000" i="52"/>
  <c r="AE862" i="52"/>
  <c r="A862" i="52"/>
  <c r="AG1001" i="52"/>
  <c r="Z1001" i="52"/>
  <c r="I932" i="52"/>
  <c r="AG932" i="52"/>
  <c r="Z932" i="52"/>
  <c r="AG978" i="52"/>
  <c r="Z978" i="52"/>
  <c r="AE793" i="52"/>
  <c r="A793" i="52"/>
  <c r="AG1277" i="52"/>
  <c r="Z1277" i="52"/>
  <c r="AE1069" i="52"/>
  <c r="A1069" i="52"/>
  <c r="I1070" i="52"/>
  <c r="AG1070" i="52"/>
  <c r="Z1070" i="52"/>
  <c r="AE1161" i="52"/>
  <c r="A1161" i="52"/>
  <c r="I1323" i="52"/>
  <c r="AG1323" i="52"/>
  <c r="Z1323" i="52"/>
  <c r="AE1092" i="52"/>
  <c r="A1092" i="52"/>
  <c r="Z817" i="52"/>
  <c r="AG817" i="52"/>
  <c r="I817" i="52"/>
  <c r="I1116" i="52"/>
  <c r="AG1116" i="52"/>
  <c r="Z1116" i="52"/>
  <c r="AE1276" i="52"/>
  <c r="A1276" i="52"/>
  <c r="AG1162" i="52"/>
  <c r="Z1162" i="52"/>
  <c r="AE1322" i="52"/>
  <c r="A1322" i="52"/>
  <c r="I909" i="52"/>
  <c r="AG909" i="52"/>
  <c r="Z909" i="52"/>
  <c r="AG1093" i="52"/>
  <c r="I1093" i="52"/>
  <c r="Z1093" i="52"/>
  <c r="I1047" i="52"/>
  <c r="AG1047" i="52"/>
  <c r="Z1047" i="52"/>
  <c r="A977" i="52"/>
  <c r="AE977" i="52"/>
  <c r="AE839" i="52"/>
  <c r="A839" i="52"/>
  <c r="A1115" i="52"/>
  <c r="AE1115" i="52"/>
  <c r="I1346" i="52"/>
  <c r="AG1346" i="52"/>
  <c r="Z1346" i="52"/>
  <c r="AE931" i="52"/>
  <c r="A931" i="52"/>
  <c r="A1138" i="52"/>
  <c r="AE1138" i="52"/>
  <c r="AE1046" i="52"/>
  <c r="A1046" i="52"/>
  <c r="A1208" i="52" l="1"/>
  <c r="AE1208" i="52"/>
  <c r="AE840" i="52"/>
  <c r="A840" i="52"/>
  <c r="A1093" i="52"/>
  <c r="AE1093" i="52"/>
  <c r="AE1116" i="52"/>
  <c r="A1116" i="52"/>
  <c r="A978" i="52"/>
  <c r="AE978" i="52"/>
  <c r="AG1002" i="52"/>
  <c r="Z1002" i="52"/>
  <c r="Z1209" i="52"/>
  <c r="AG1209" i="52"/>
  <c r="AE955" i="52"/>
  <c r="A955" i="52"/>
  <c r="Z841" i="52"/>
  <c r="AG841" i="52"/>
  <c r="I841" i="52"/>
  <c r="AG1048" i="52"/>
  <c r="Z1048" i="52"/>
  <c r="I1048" i="52"/>
  <c r="Z1232" i="52"/>
  <c r="I1232" i="52"/>
  <c r="AG1232" i="52"/>
  <c r="I1025" i="52"/>
  <c r="AG1025" i="52"/>
  <c r="Z1025" i="52"/>
  <c r="I1094" i="52"/>
  <c r="AG1094" i="52"/>
  <c r="Z1094" i="52"/>
  <c r="AE1323" i="52"/>
  <c r="A1323" i="52"/>
  <c r="Z979" i="52"/>
  <c r="AG979" i="52"/>
  <c r="I956" i="52"/>
  <c r="AG956" i="52"/>
  <c r="Z956" i="52"/>
  <c r="I1324" i="52"/>
  <c r="AG1324" i="52"/>
  <c r="Z1324" i="52"/>
  <c r="A1300" i="52"/>
  <c r="AE1300" i="52"/>
  <c r="Z1301" i="52"/>
  <c r="I1301" i="52"/>
  <c r="AG1301" i="52"/>
  <c r="AE1001" i="52"/>
  <c r="A1001" i="52"/>
  <c r="AE1231" i="52"/>
  <c r="A1231" i="52"/>
  <c r="AE1277" i="52"/>
  <c r="A1277" i="52"/>
  <c r="AE932" i="52"/>
  <c r="A932" i="52"/>
  <c r="Z1186" i="52"/>
  <c r="AG1186" i="52"/>
  <c r="AE909" i="52"/>
  <c r="A909" i="52"/>
  <c r="AG1278" i="52"/>
  <c r="Z1278" i="52"/>
  <c r="I933" i="52"/>
  <c r="AG933" i="52"/>
  <c r="Z933" i="52"/>
  <c r="A1139" i="52"/>
  <c r="AE1139" i="52"/>
  <c r="I910" i="52"/>
  <c r="AG910" i="52"/>
  <c r="Z910" i="52"/>
  <c r="AG1163" i="52"/>
  <c r="Z1163" i="52"/>
  <c r="A1185" i="52"/>
  <c r="AE1185" i="52"/>
  <c r="AG1140" i="52"/>
  <c r="Z1140" i="52"/>
  <c r="AE817" i="52"/>
  <c r="A817" i="52"/>
  <c r="AE886" i="52"/>
  <c r="A886" i="52"/>
  <c r="AE1254" i="52"/>
  <c r="A1254" i="52"/>
  <c r="AE1070" i="52"/>
  <c r="A1070" i="52"/>
  <c r="A863" i="52"/>
  <c r="AE863" i="52"/>
  <c r="I887" i="52"/>
  <c r="AG887" i="52"/>
  <c r="Z887" i="52"/>
  <c r="I1255" i="52"/>
  <c r="AG1255" i="52"/>
  <c r="Z1255" i="52"/>
  <c r="AE1162" i="52"/>
  <c r="A1162" i="52"/>
  <c r="Z1347" i="52"/>
  <c r="AG1347" i="52"/>
  <c r="I1347" i="52"/>
  <c r="AG1370" i="52"/>
  <c r="I1370" i="52"/>
  <c r="Z1370" i="52"/>
  <c r="AE1346" i="52"/>
  <c r="A1346" i="52"/>
  <c r="A1047" i="52"/>
  <c r="AE1047" i="52"/>
  <c r="AG1117" i="52"/>
  <c r="I1117" i="52"/>
  <c r="Z1117" i="52"/>
  <c r="I1071" i="52"/>
  <c r="AG1071" i="52"/>
  <c r="Z1071" i="52"/>
  <c r="I864" i="52"/>
  <c r="AG864" i="52"/>
  <c r="Z864" i="52"/>
  <c r="AE1024" i="52"/>
  <c r="A1024" i="52"/>
  <c r="AE1140" i="52" l="1"/>
  <c r="A1140" i="52"/>
  <c r="AG934" i="52"/>
  <c r="I934" i="52"/>
  <c r="Z934" i="52"/>
  <c r="Z980" i="52"/>
  <c r="AG980" i="52"/>
  <c r="A864" i="52"/>
  <c r="AE864" i="52"/>
  <c r="Z1141" i="52"/>
  <c r="AG1141" i="52"/>
  <c r="AG1026" i="52"/>
  <c r="I1026" i="52"/>
  <c r="Z1026" i="52"/>
  <c r="Z865" i="52"/>
  <c r="AG865" i="52"/>
  <c r="I865" i="52"/>
  <c r="AE1370" i="52"/>
  <c r="A1370" i="52"/>
  <c r="AE910" i="52"/>
  <c r="A910" i="52"/>
  <c r="AE1186" i="52"/>
  <c r="A1186" i="52"/>
  <c r="AE979" i="52"/>
  <c r="A979" i="52"/>
  <c r="I911" i="52"/>
  <c r="AG911" i="52"/>
  <c r="Z911" i="52"/>
  <c r="A1324" i="52"/>
  <c r="AE1324" i="52"/>
  <c r="AE1025" i="52"/>
  <c r="A1025" i="52"/>
  <c r="AE1048" i="52"/>
  <c r="A1048" i="52"/>
  <c r="AG1371" i="52"/>
  <c r="I1371" i="52"/>
  <c r="Z1371" i="52"/>
  <c r="AG1394" i="52"/>
  <c r="I1394" i="52"/>
  <c r="Z1394" i="52"/>
  <c r="Z1279" i="52"/>
  <c r="AG1279" i="52"/>
  <c r="Z1187" i="52"/>
  <c r="AG1187" i="52"/>
  <c r="AE956" i="52"/>
  <c r="A956" i="52"/>
  <c r="I1049" i="52"/>
  <c r="AG1049" i="52"/>
  <c r="Z1049" i="52"/>
  <c r="AE1209" i="52"/>
  <c r="A1209" i="52"/>
  <c r="AE1117" i="52"/>
  <c r="A1117" i="52"/>
  <c r="I957" i="52"/>
  <c r="AG957" i="52"/>
  <c r="Z957" i="52"/>
  <c r="AG1210" i="52"/>
  <c r="Z1210" i="52"/>
  <c r="AE1278" i="52"/>
  <c r="A1278" i="52"/>
  <c r="AE1301" i="52"/>
  <c r="A1301" i="52"/>
  <c r="AE1094" i="52"/>
  <c r="A1094" i="52"/>
  <c r="AE933" i="52"/>
  <c r="A933" i="52"/>
  <c r="I1118" i="52"/>
  <c r="AG1118" i="52"/>
  <c r="Z1118" i="52"/>
  <c r="Z1348" i="52"/>
  <c r="I1348" i="52"/>
  <c r="AG1348" i="52"/>
  <c r="A1255" i="52"/>
  <c r="AE1255" i="52"/>
  <c r="AE1071" i="52"/>
  <c r="A1071" i="52"/>
  <c r="I1256" i="52"/>
  <c r="AG1256" i="52"/>
  <c r="Z1256" i="52"/>
  <c r="I1302" i="52"/>
  <c r="AG1302" i="52"/>
  <c r="Z1302" i="52"/>
  <c r="I1095" i="52"/>
  <c r="AG1095" i="52"/>
  <c r="Z1095" i="52"/>
  <c r="AG1233" i="52"/>
  <c r="Z1233" i="52"/>
  <c r="I1233" i="52"/>
  <c r="AE1163" i="52"/>
  <c r="A1163" i="52"/>
  <c r="AE1002" i="52"/>
  <c r="A1002" i="52"/>
  <c r="Z1072" i="52"/>
  <c r="I1072" i="52"/>
  <c r="AG1072" i="52"/>
  <c r="AE887" i="52"/>
  <c r="A887" i="52"/>
  <c r="AG1164" i="52"/>
  <c r="Z1164" i="52"/>
  <c r="AE841" i="52"/>
  <c r="A841" i="52"/>
  <c r="AG1003" i="52"/>
  <c r="Z1003" i="52"/>
  <c r="AE1347" i="52"/>
  <c r="A1347" i="52"/>
  <c r="I888" i="52"/>
  <c r="AG888" i="52"/>
  <c r="Z888" i="52"/>
  <c r="I1325" i="52"/>
  <c r="AG1325" i="52"/>
  <c r="Z1325" i="52"/>
  <c r="AE1232" i="52"/>
  <c r="A1232" i="52"/>
  <c r="AE911" i="52" l="1"/>
  <c r="A911" i="52"/>
  <c r="AG1165" i="52"/>
  <c r="Z1165" i="52"/>
  <c r="AE1095" i="52"/>
  <c r="A1095" i="52"/>
  <c r="AE1348" i="52"/>
  <c r="A1348" i="52"/>
  <c r="AE1279" i="52"/>
  <c r="A1279" i="52"/>
  <c r="Z1372" i="52"/>
  <c r="AG1372" i="52"/>
  <c r="I1372" i="52"/>
  <c r="Z912" i="52"/>
  <c r="I912" i="52"/>
  <c r="AG912" i="52"/>
  <c r="Z981" i="52"/>
  <c r="AG981" i="52"/>
  <c r="AE1256" i="52"/>
  <c r="A1256" i="52"/>
  <c r="AE957" i="52"/>
  <c r="A957" i="52"/>
  <c r="AE1371" i="52"/>
  <c r="A1371" i="52"/>
  <c r="Z1326" i="52"/>
  <c r="I1326" i="52"/>
  <c r="AG1326" i="52"/>
  <c r="A1118" i="52"/>
  <c r="AE1118" i="52"/>
  <c r="AG1280" i="52"/>
  <c r="Z1280" i="52"/>
  <c r="AE1164" i="52"/>
  <c r="A1164" i="52"/>
  <c r="I1119" i="52"/>
  <c r="Z1119" i="52"/>
  <c r="AG1119" i="52"/>
  <c r="AE1141" i="52"/>
  <c r="A1141" i="52"/>
  <c r="AE934" i="52"/>
  <c r="A934" i="52"/>
  <c r="AG1096" i="52"/>
  <c r="I1096" i="52"/>
  <c r="Z1096" i="52"/>
  <c r="I1257" i="52"/>
  <c r="AG1257" i="52"/>
  <c r="Z1257" i="52"/>
  <c r="A1210" i="52"/>
  <c r="AE1210" i="52"/>
  <c r="AE865" i="52"/>
  <c r="A865" i="52"/>
  <c r="AG1142" i="52"/>
  <c r="Z1142" i="52"/>
  <c r="I935" i="52"/>
  <c r="AG935" i="52"/>
  <c r="Z935" i="52"/>
  <c r="AG958" i="52"/>
  <c r="Z958" i="52"/>
  <c r="I958" i="52"/>
  <c r="AE1003" i="52"/>
  <c r="A1003" i="52"/>
  <c r="AG1211" i="52"/>
  <c r="Z1211" i="52"/>
  <c r="I1234" i="52"/>
  <c r="AG1234" i="52"/>
  <c r="Z1234" i="52"/>
  <c r="A1325" i="52"/>
  <c r="AE1325" i="52"/>
  <c r="AG1004" i="52"/>
  <c r="Z1004" i="52"/>
  <c r="A888" i="52"/>
  <c r="AE888" i="52"/>
  <c r="AE1233" i="52"/>
  <c r="A1233" i="52"/>
  <c r="AG1027" i="52"/>
  <c r="Z1027" i="52"/>
  <c r="I1027" i="52"/>
  <c r="I1418" i="52"/>
  <c r="AG1418" i="52"/>
  <c r="Z1418" i="52"/>
  <c r="AE1026" i="52"/>
  <c r="A1026" i="52"/>
  <c r="Z889" i="52"/>
  <c r="AG889" i="52"/>
  <c r="I889" i="52"/>
  <c r="AE1302" i="52"/>
  <c r="A1302" i="52"/>
  <c r="AE1072" i="52"/>
  <c r="A1072" i="52"/>
  <c r="AG1303" i="52"/>
  <c r="Z1303" i="52"/>
  <c r="I1303" i="52"/>
  <c r="Z1349" i="52"/>
  <c r="I1349" i="52"/>
  <c r="AG1349" i="52"/>
  <c r="AE1049" i="52"/>
  <c r="A1049" i="52"/>
  <c r="AE1187" i="52"/>
  <c r="A1187" i="52"/>
  <c r="AE1394" i="52"/>
  <c r="A1394" i="52"/>
  <c r="A980" i="52"/>
  <c r="AE980" i="52"/>
  <c r="I1073" i="52"/>
  <c r="AG1073" i="52"/>
  <c r="Z1073" i="52"/>
  <c r="AG1050" i="52"/>
  <c r="Z1050" i="52"/>
  <c r="I1050" i="52"/>
  <c r="AG1188" i="52"/>
  <c r="Z1188" i="52"/>
  <c r="Z1395" i="52"/>
  <c r="AG1395" i="52"/>
  <c r="I1395" i="52"/>
  <c r="AE1234" i="52" l="1"/>
  <c r="A1234" i="52"/>
  <c r="AG1143" i="52"/>
  <c r="Z1143" i="52"/>
  <c r="AE1119" i="52"/>
  <c r="A1119" i="52"/>
  <c r="AE1027" i="52"/>
  <c r="A1027" i="52"/>
  <c r="AE1211" i="52"/>
  <c r="A1211" i="52"/>
  <c r="Z1120" i="52"/>
  <c r="AG1120" i="52"/>
  <c r="I1120" i="52"/>
  <c r="AE912" i="52"/>
  <c r="A912" i="52"/>
  <c r="Z1051" i="52"/>
  <c r="I1051" i="52"/>
  <c r="AG1051" i="52"/>
  <c r="AE1303" i="52"/>
  <c r="A1303" i="52"/>
  <c r="I1396" i="52"/>
  <c r="Z1396" i="52"/>
  <c r="AG1396" i="52"/>
  <c r="AE1050" i="52"/>
  <c r="A1050" i="52"/>
  <c r="Z1304" i="52"/>
  <c r="I1304" i="52"/>
  <c r="AG1304" i="52"/>
  <c r="AG1028" i="52"/>
  <c r="I1028" i="52"/>
  <c r="Z1028" i="52"/>
  <c r="Z1212" i="52"/>
  <c r="AG1212" i="52"/>
  <c r="I1097" i="52"/>
  <c r="AG1097" i="52"/>
  <c r="Z1097" i="52"/>
  <c r="Z913" i="52"/>
  <c r="I913" i="52"/>
  <c r="AG913" i="52"/>
  <c r="AE1004" i="52"/>
  <c r="A1004" i="52"/>
  <c r="A935" i="52"/>
  <c r="AE935" i="52"/>
  <c r="AE981" i="52"/>
  <c r="A981" i="52"/>
  <c r="AE1142" i="52"/>
  <c r="A1142" i="52"/>
  <c r="A889" i="52"/>
  <c r="AE889" i="52"/>
  <c r="Z1005" i="52"/>
  <c r="AG1005" i="52"/>
  <c r="I936" i="52"/>
  <c r="AG936" i="52"/>
  <c r="Z936" i="52"/>
  <c r="Z982" i="52"/>
  <c r="AG982" i="52"/>
  <c r="A1165" i="52"/>
  <c r="AE1165" i="52"/>
  <c r="AG1166" i="52"/>
  <c r="Z1166" i="52"/>
  <c r="AE1395" i="52"/>
  <c r="A1395" i="52"/>
  <c r="Z1189" i="52"/>
  <c r="AG1189" i="52"/>
  <c r="AE1096" i="52"/>
  <c r="A1096" i="52"/>
  <c r="A1326" i="52"/>
  <c r="AE1326" i="52"/>
  <c r="A1372" i="52"/>
  <c r="AE1372" i="52"/>
  <c r="AE1349" i="52"/>
  <c r="A1349" i="52"/>
  <c r="Z1419" i="52"/>
  <c r="AG1419" i="52"/>
  <c r="I1419" i="52"/>
  <c r="I1235" i="52"/>
  <c r="AG1235" i="52"/>
  <c r="Z1235" i="52"/>
  <c r="I1258" i="52"/>
  <c r="AG1258" i="52"/>
  <c r="Z1258" i="52"/>
  <c r="AE1280" i="52"/>
  <c r="A1280" i="52"/>
  <c r="I1327" i="52"/>
  <c r="AG1327" i="52"/>
  <c r="Z1327" i="52"/>
  <c r="I1373" i="52"/>
  <c r="AG1373" i="52"/>
  <c r="Z1373" i="52"/>
  <c r="AE1073" i="52"/>
  <c r="A1073" i="52"/>
  <c r="I1074" i="52"/>
  <c r="AG1074" i="52"/>
  <c r="Z1074" i="52"/>
  <c r="I1350" i="52"/>
  <c r="AG1350" i="52"/>
  <c r="Z1350" i="52"/>
  <c r="AG1442" i="52"/>
  <c r="Z1442" i="52"/>
  <c r="AG1281" i="52"/>
  <c r="Z1281" i="52"/>
  <c r="AE1418" i="52"/>
  <c r="A1418" i="52"/>
  <c r="I959" i="52"/>
  <c r="AG959" i="52"/>
  <c r="Z959" i="52"/>
  <c r="A1188" i="52"/>
  <c r="AE1188" i="52"/>
  <c r="A958" i="52"/>
  <c r="AE958" i="52"/>
  <c r="AE1257" i="52"/>
  <c r="A1257" i="52"/>
  <c r="AG1466" i="52" l="1"/>
  <c r="Z1466" i="52"/>
  <c r="AE1235" i="52"/>
  <c r="A1235" i="52"/>
  <c r="Z1190" i="52"/>
  <c r="AG1190" i="52"/>
  <c r="AE1396" i="52"/>
  <c r="A1396" i="52"/>
  <c r="AE1281" i="52"/>
  <c r="A1281" i="52"/>
  <c r="Z1351" i="52"/>
  <c r="I1351" i="52"/>
  <c r="AG1351" i="52"/>
  <c r="AE1327" i="52"/>
  <c r="A1327" i="52"/>
  <c r="AE982" i="52"/>
  <c r="A982" i="52"/>
  <c r="AG1397" i="52"/>
  <c r="Z1397" i="52"/>
  <c r="I1397" i="52"/>
  <c r="AG1052" i="52"/>
  <c r="I1052" i="52"/>
  <c r="Z1052" i="52"/>
  <c r="Z1328" i="52"/>
  <c r="I1328" i="52"/>
  <c r="AG1328" i="52"/>
  <c r="AE1005" i="52"/>
  <c r="A1005" i="52"/>
  <c r="AG1305" i="52"/>
  <c r="Z1305" i="52"/>
  <c r="I1305" i="52"/>
  <c r="AE1143" i="52"/>
  <c r="A1143" i="52"/>
  <c r="AE1258" i="52"/>
  <c r="A1258" i="52"/>
  <c r="AG1282" i="52"/>
  <c r="Z1282" i="52"/>
  <c r="AE1350" i="52"/>
  <c r="A1350" i="52"/>
  <c r="I1374" i="52"/>
  <c r="AG1374" i="52"/>
  <c r="Z1374" i="52"/>
  <c r="I1236" i="52"/>
  <c r="AG1236" i="52"/>
  <c r="Z1236" i="52"/>
  <c r="AG983" i="52"/>
  <c r="Z983" i="52"/>
  <c r="AG1006" i="52"/>
  <c r="Z1006" i="52"/>
  <c r="AG1144" i="52"/>
  <c r="Z1144" i="52"/>
  <c r="AE1189" i="52"/>
  <c r="A1189" i="52"/>
  <c r="AE1166" i="52"/>
  <c r="A1166" i="52"/>
  <c r="Z960" i="52"/>
  <c r="AG960" i="52"/>
  <c r="I960" i="52"/>
  <c r="AE1419" i="52"/>
  <c r="A1419" i="52"/>
  <c r="AG1167" i="52"/>
  <c r="Z1167" i="52"/>
  <c r="AE936" i="52"/>
  <c r="A936" i="52"/>
  <c r="AE1212" i="52"/>
  <c r="A1212" i="52"/>
  <c r="AE1120" i="52"/>
  <c r="A1120" i="52"/>
  <c r="Z1075" i="52"/>
  <c r="I1075" i="52"/>
  <c r="AG1075" i="52"/>
  <c r="AE1442" i="52"/>
  <c r="A1442" i="52"/>
  <c r="Z1259" i="52"/>
  <c r="I1259" i="52"/>
  <c r="AG1259" i="52"/>
  <c r="I937" i="52"/>
  <c r="Z937" i="52"/>
  <c r="AG937" i="52"/>
  <c r="AE913" i="52"/>
  <c r="A913" i="52"/>
  <c r="Z1213" i="52"/>
  <c r="AG1213" i="52"/>
  <c r="AG1121" i="52"/>
  <c r="Z1121" i="52"/>
  <c r="I1121" i="52"/>
  <c r="AE1373" i="52"/>
  <c r="A1373" i="52"/>
  <c r="AE1304" i="52"/>
  <c r="A1304" i="52"/>
  <c r="AE1074" i="52"/>
  <c r="A1074" i="52"/>
  <c r="AE1097" i="52"/>
  <c r="A1097" i="52"/>
  <c r="AE1028" i="52"/>
  <c r="A1028" i="52"/>
  <c r="AE959" i="52"/>
  <c r="A959" i="52"/>
  <c r="AG1443" i="52"/>
  <c r="Z1443" i="52"/>
  <c r="I1420" i="52"/>
  <c r="AG1420" i="52"/>
  <c r="Z1420" i="52"/>
  <c r="AG1098" i="52"/>
  <c r="I1098" i="52"/>
  <c r="Z1098" i="52"/>
  <c r="I1029" i="52"/>
  <c r="AG1029" i="52"/>
  <c r="Z1029" i="52"/>
  <c r="A1051" i="52"/>
  <c r="AE1051" i="52"/>
  <c r="AG1214" i="52" l="1"/>
  <c r="Z1214" i="52"/>
  <c r="I1030" i="52"/>
  <c r="AG1030" i="52"/>
  <c r="Z1030" i="52"/>
  <c r="A1259" i="52"/>
  <c r="AE1259" i="52"/>
  <c r="I1375" i="52"/>
  <c r="Z1375" i="52"/>
  <c r="AG1375" i="52"/>
  <c r="AE983" i="52"/>
  <c r="A983" i="52"/>
  <c r="I1053" i="52"/>
  <c r="AG1053" i="52"/>
  <c r="Z1053" i="52"/>
  <c r="AE1374" i="52"/>
  <c r="A1374" i="52"/>
  <c r="I1329" i="52"/>
  <c r="AG1329" i="52"/>
  <c r="Z1329" i="52"/>
  <c r="AE1144" i="52"/>
  <c r="A1144" i="52"/>
  <c r="A1397" i="52"/>
  <c r="AE1397" i="52"/>
  <c r="I1352" i="52"/>
  <c r="AG1352" i="52"/>
  <c r="Z1352" i="52"/>
  <c r="AE1351" i="52"/>
  <c r="A1351" i="52"/>
  <c r="I1122" i="52"/>
  <c r="AG1122" i="52"/>
  <c r="Z1122" i="52"/>
  <c r="AE1029" i="52"/>
  <c r="A1029" i="52"/>
  <c r="AE960" i="52"/>
  <c r="A960" i="52"/>
  <c r="Z1145" i="52"/>
  <c r="AG1145" i="52"/>
  <c r="AG1398" i="52"/>
  <c r="Z1398" i="52"/>
  <c r="I1398" i="52"/>
  <c r="Z961" i="52"/>
  <c r="I961" i="52"/>
  <c r="AG961" i="52"/>
  <c r="AE1236" i="52"/>
  <c r="A1236" i="52"/>
  <c r="AE1305" i="52"/>
  <c r="A1305" i="52"/>
  <c r="AG1191" i="52"/>
  <c r="Z1191" i="52"/>
  <c r="AE1420" i="52"/>
  <c r="A1420" i="52"/>
  <c r="I1237" i="52"/>
  <c r="AG1237" i="52"/>
  <c r="Z1237" i="52"/>
  <c r="AG1306" i="52"/>
  <c r="Z1306" i="52"/>
  <c r="I1306" i="52"/>
  <c r="AE1328" i="52"/>
  <c r="A1328" i="52"/>
  <c r="AE1006" i="52"/>
  <c r="A1006" i="52"/>
  <c r="AG1467" i="52"/>
  <c r="Z1467" i="52"/>
  <c r="I1260" i="52"/>
  <c r="AG1260" i="52"/>
  <c r="Z1260" i="52"/>
  <c r="AG984" i="52"/>
  <c r="Z984" i="52"/>
  <c r="A1121" i="52"/>
  <c r="AE1121" i="52"/>
  <c r="Z1421" i="52"/>
  <c r="I1421" i="52"/>
  <c r="AG1421" i="52"/>
  <c r="AE1167" i="52"/>
  <c r="A1167" i="52"/>
  <c r="AG1099" i="52"/>
  <c r="I1099" i="52"/>
  <c r="Z1099" i="52"/>
  <c r="Z1444" i="52"/>
  <c r="AG1444" i="52"/>
  <c r="AE937" i="52"/>
  <c r="A937" i="52"/>
  <c r="AE1075" i="52"/>
  <c r="A1075" i="52"/>
  <c r="Z1168" i="52"/>
  <c r="AG1168" i="52"/>
  <c r="AG1007" i="52"/>
  <c r="Z1007" i="52"/>
  <c r="AE1052" i="52"/>
  <c r="A1052" i="52"/>
  <c r="AE1466" i="52"/>
  <c r="A1466" i="52"/>
  <c r="Z1283" i="52"/>
  <c r="AG1283" i="52"/>
  <c r="A1098" i="52"/>
  <c r="AE1098" i="52"/>
  <c r="Z1076" i="52"/>
  <c r="I1076" i="52"/>
  <c r="AG1076" i="52"/>
  <c r="A1443" i="52"/>
  <c r="AE1443" i="52"/>
  <c r="Z1490" i="52"/>
  <c r="AG1490" i="52"/>
  <c r="I1490" i="52"/>
  <c r="AE1213" i="52"/>
  <c r="A1213" i="52"/>
  <c r="AE1282" i="52"/>
  <c r="A1282" i="52"/>
  <c r="AE1190" i="52"/>
  <c r="A1190" i="52"/>
  <c r="AE1283" i="52" l="1"/>
  <c r="A1283" i="52"/>
  <c r="A1007" i="52"/>
  <c r="AE1007" i="52"/>
  <c r="AE1306" i="52"/>
  <c r="A1306" i="52"/>
  <c r="AE1352" i="52"/>
  <c r="A1352" i="52"/>
  <c r="Z1284" i="52"/>
  <c r="AG1284" i="52"/>
  <c r="A1398" i="52"/>
  <c r="AE1398" i="52"/>
  <c r="AG1146" i="52"/>
  <c r="Z1146" i="52"/>
  <c r="AE1444" i="52"/>
  <c r="A1444" i="52"/>
  <c r="Z1422" i="52"/>
  <c r="AG1422" i="52"/>
  <c r="I1422" i="52"/>
  <c r="A1467" i="52"/>
  <c r="AE1467" i="52"/>
  <c r="AE1237" i="52"/>
  <c r="A1237" i="52"/>
  <c r="AE1191" i="52"/>
  <c r="A1191" i="52"/>
  <c r="Z1399" i="52"/>
  <c r="AG1399" i="52"/>
  <c r="I1399" i="52"/>
  <c r="Z1353" i="52"/>
  <c r="AG1353" i="52"/>
  <c r="I1353" i="52"/>
  <c r="AE1329" i="52"/>
  <c r="A1329" i="52"/>
  <c r="AE1375" i="52"/>
  <c r="A1375" i="52"/>
  <c r="AE1030" i="52"/>
  <c r="A1030" i="52"/>
  <c r="Z1445" i="52"/>
  <c r="AG1445" i="52"/>
  <c r="A1421" i="52"/>
  <c r="AE1421" i="52"/>
  <c r="AE1260" i="52"/>
  <c r="A1260" i="52"/>
  <c r="Z1238" i="52"/>
  <c r="I1238" i="52"/>
  <c r="AG1238" i="52"/>
  <c r="I1031" i="52"/>
  <c r="AG1031" i="52"/>
  <c r="Z1031" i="52"/>
  <c r="A1076" i="52"/>
  <c r="AE1076" i="52"/>
  <c r="Z1261" i="52"/>
  <c r="I1261" i="52"/>
  <c r="AG1261" i="52"/>
  <c r="I1123" i="52"/>
  <c r="Z1123" i="52"/>
  <c r="AG1123" i="52"/>
  <c r="I1376" i="52"/>
  <c r="AG1376" i="52"/>
  <c r="Z1376" i="52"/>
  <c r="AE1214" i="52"/>
  <c r="A1214" i="52"/>
  <c r="AG985" i="52"/>
  <c r="Z985" i="52"/>
  <c r="AE1099" i="52"/>
  <c r="A1099" i="52"/>
  <c r="Z1215" i="52"/>
  <c r="AG1215" i="52"/>
  <c r="AG1077" i="52"/>
  <c r="I1077" i="52"/>
  <c r="Z1077" i="52"/>
  <c r="AE1168" i="52"/>
  <c r="A1168" i="52"/>
  <c r="AG1169" i="52"/>
  <c r="Z1169" i="52"/>
  <c r="I1100" i="52"/>
  <c r="AG1100" i="52"/>
  <c r="Z1100" i="52"/>
  <c r="AE1053" i="52"/>
  <c r="A1053" i="52"/>
  <c r="I1330" i="52"/>
  <c r="AG1330" i="52"/>
  <c r="Z1330" i="52"/>
  <c r="I1491" i="52"/>
  <c r="AG1491" i="52"/>
  <c r="Z1491" i="52"/>
  <c r="AG1008" i="52"/>
  <c r="Z1008" i="52"/>
  <c r="AE961" i="52"/>
  <c r="A961" i="52"/>
  <c r="Z1054" i="52"/>
  <c r="I1054" i="52"/>
  <c r="AG1054" i="52"/>
  <c r="AE1490" i="52"/>
  <c r="A1490" i="52"/>
  <c r="Z1514" i="52"/>
  <c r="AG1514" i="52"/>
  <c r="AE984" i="52"/>
  <c r="A984" i="52"/>
  <c r="AG1468" i="52"/>
  <c r="Z1468" i="52"/>
  <c r="I1307" i="52"/>
  <c r="AG1307" i="52"/>
  <c r="Z1307" i="52"/>
  <c r="Z1192" i="52"/>
  <c r="AG1192" i="52"/>
  <c r="AE1145" i="52"/>
  <c r="A1145" i="52"/>
  <c r="A1122" i="52"/>
  <c r="AE1122" i="52"/>
  <c r="Z1216" i="52" l="1"/>
  <c r="AG1216" i="52"/>
  <c r="AE1031" i="52"/>
  <c r="A1031" i="52"/>
  <c r="AE1284" i="52"/>
  <c r="A1284" i="52"/>
  <c r="AE1307" i="52"/>
  <c r="A1307" i="52"/>
  <c r="I1239" i="52"/>
  <c r="AG1239" i="52"/>
  <c r="Z1239" i="52"/>
  <c r="A1353" i="52"/>
  <c r="AE1353" i="52"/>
  <c r="AE1146" i="52"/>
  <c r="A1146" i="52"/>
  <c r="Z1285" i="52"/>
  <c r="AG1285" i="52"/>
  <c r="AG1515" i="52"/>
  <c r="Z1515" i="52"/>
  <c r="AE1077" i="52"/>
  <c r="A1077" i="52"/>
  <c r="AE1261" i="52"/>
  <c r="A1261" i="52"/>
  <c r="AE1445" i="52"/>
  <c r="A1445" i="52"/>
  <c r="Z1147" i="52"/>
  <c r="AG1147" i="52"/>
  <c r="AG1469" i="52"/>
  <c r="Z1469" i="52"/>
  <c r="I1538" i="52"/>
  <c r="Z1538" i="52"/>
  <c r="AG1538" i="52"/>
  <c r="Z1446" i="52"/>
  <c r="AG1446" i="52"/>
  <c r="I1354" i="52"/>
  <c r="AG1354" i="52"/>
  <c r="Z1354" i="52"/>
  <c r="AG1055" i="52"/>
  <c r="Z1055" i="52"/>
  <c r="I1055" i="52"/>
  <c r="AE1514" i="52"/>
  <c r="A1514" i="52"/>
  <c r="AE1008" i="52"/>
  <c r="A1008" i="52"/>
  <c r="Z1331" i="52"/>
  <c r="I1331" i="52"/>
  <c r="AG1331" i="52"/>
  <c r="AE1376" i="52"/>
  <c r="A1376" i="52"/>
  <c r="I1262" i="52"/>
  <c r="AG1262" i="52"/>
  <c r="Z1262" i="52"/>
  <c r="AE1238" i="52"/>
  <c r="A1238" i="52"/>
  <c r="Z1377" i="52"/>
  <c r="AG1377" i="52"/>
  <c r="I1377" i="52"/>
  <c r="Z1009" i="52"/>
  <c r="AG1009" i="52"/>
  <c r="I1101" i="52"/>
  <c r="AG1101" i="52"/>
  <c r="Z1101" i="52"/>
  <c r="AE1491" i="52"/>
  <c r="A1491" i="52"/>
  <c r="AE1100" i="52"/>
  <c r="A1100" i="52"/>
  <c r="AE1192" i="52"/>
  <c r="A1192" i="52"/>
  <c r="AG1170" i="52"/>
  <c r="Z1170" i="52"/>
  <c r="A1399" i="52"/>
  <c r="AE1399" i="52"/>
  <c r="Z1492" i="52"/>
  <c r="AG1492" i="52"/>
  <c r="I1492" i="52"/>
  <c r="Z1193" i="52"/>
  <c r="AG1193" i="52"/>
  <c r="A1169" i="52"/>
  <c r="AE1169" i="52"/>
  <c r="Z1078" i="52"/>
  <c r="I1078" i="52"/>
  <c r="AG1078" i="52"/>
  <c r="I1032" i="52"/>
  <c r="AG1032" i="52"/>
  <c r="Z1032" i="52"/>
  <c r="I1400" i="52"/>
  <c r="AG1400" i="52"/>
  <c r="Z1400" i="52"/>
  <c r="AE1468" i="52"/>
  <c r="A1468" i="52"/>
  <c r="AE1215" i="52"/>
  <c r="A1215" i="52"/>
  <c r="A985" i="52"/>
  <c r="AE985" i="52"/>
  <c r="AE1422" i="52"/>
  <c r="A1422" i="52"/>
  <c r="AE1330" i="52"/>
  <c r="A1330" i="52"/>
  <c r="AE1123" i="52"/>
  <c r="A1123" i="52"/>
  <c r="Z1423" i="52"/>
  <c r="I1423" i="52"/>
  <c r="AG1423" i="52"/>
  <c r="I1308" i="52"/>
  <c r="AG1308" i="52"/>
  <c r="Z1308" i="52"/>
  <c r="AE1054" i="52"/>
  <c r="A1054" i="52"/>
  <c r="I1124" i="52"/>
  <c r="AG1124" i="52"/>
  <c r="Z1124" i="52"/>
  <c r="AG1286" i="52" l="1"/>
  <c r="Z1286" i="52"/>
  <c r="A1469" i="52"/>
  <c r="AE1469" i="52"/>
  <c r="I1263" i="52"/>
  <c r="AG1263" i="52"/>
  <c r="Z1263" i="52"/>
  <c r="A1331" i="52"/>
  <c r="AE1331" i="52"/>
  <c r="I1355" i="52"/>
  <c r="AG1355" i="52"/>
  <c r="Z1355" i="52"/>
  <c r="AE1515" i="52"/>
  <c r="A1515" i="52"/>
  <c r="I1033" i="52"/>
  <c r="AG1033" i="52"/>
  <c r="Z1033" i="52"/>
  <c r="AE1009" i="52"/>
  <c r="A1009" i="52"/>
  <c r="AE1538" i="52"/>
  <c r="A1538" i="52"/>
  <c r="I1079" i="52"/>
  <c r="AG1079" i="52"/>
  <c r="Z1079" i="52"/>
  <c r="A1124" i="52"/>
  <c r="AE1124" i="52"/>
  <c r="AE1423" i="52"/>
  <c r="A1423" i="52"/>
  <c r="Z1516" i="52"/>
  <c r="AG1516" i="52"/>
  <c r="I1539" i="52"/>
  <c r="AG1539" i="52"/>
  <c r="Z1539" i="52"/>
  <c r="AE1147" i="52"/>
  <c r="A1147" i="52"/>
  <c r="Z1171" i="52"/>
  <c r="AG1171" i="52"/>
  <c r="AE1101" i="52"/>
  <c r="A1101" i="52"/>
  <c r="AE1377" i="52"/>
  <c r="A1377" i="52"/>
  <c r="AE1262" i="52"/>
  <c r="A1262" i="52"/>
  <c r="I1562" i="52"/>
  <c r="Z1562" i="52"/>
  <c r="AG1562" i="52"/>
  <c r="Z1148" i="52"/>
  <c r="AG1148" i="52"/>
  <c r="I1240" i="52"/>
  <c r="AG1240" i="52"/>
  <c r="Z1240" i="52"/>
  <c r="I1424" i="52"/>
  <c r="AG1424" i="52"/>
  <c r="Z1424" i="52"/>
  <c r="Z1102" i="52"/>
  <c r="AG1102" i="52"/>
  <c r="I1102" i="52"/>
  <c r="AE1055" i="52"/>
  <c r="A1055" i="52"/>
  <c r="AE1239" i="52"/>
  <c r="A1239" i="52"/>
  <c r="AE1308" i="52"/>
  <c r="A1308" i="52"/>
  <c r="AG1378" i="52"/>
  <c r="Z1378" i="52"/>
  <c r="I1378" i="52"/>
  <c r="AG1056" i="52"/>
  <c r="Z1056" i="52"/>
  <c r="I1056" i="52"/>
  <c r="AE1354" i="52"/>
  <c r="A1354" i="52"/>
  <c r="AE1032" i="52"/>
  <c r="A1032" i="52"/>
  <c r="Z1125" i="52"/>
  <c r="I1125" i="52"/>
  <c r="AG1125" i="52"/>
  <c r="A1193" i="52"/>
  <c r="AE1193" i="52"/>
  <c r="AG1309" i="52"/>
  <c r="I1309" i="52"/>
  <c r="Z1309" i="52"/>
  <c r="A1400" i="52"/>
  <c r="AE1400" i="52"/>
  <c r="AG1194" i="52"/>
  <c r="Z1194" i="52"/>
  <c r="I1332" i="52"/>
  <c r="AG1332" i="52"/>
  <c r="Z1332" i="52"/>
  <c r="AE1216" i="52"/>
  <c r="A1216" i="52"/>
  <c r="I1493" i="52"/>
  <c r="AG1493" i="52"/>
  <c r="Z1493" i="52"/>
  <c r="AE1446" i="52"/>
  <c r="A1446" i="52"/>
  <c r="AG1217" i="52"/>
  <c r="Z1217" i="52"/>
  <c r="I1401" i="52"/>
  <c r="AG1401" i="52"/>
  <c r="Z1401" i="52"/>
  <c r="AE1078" i="52"/>
  <c r="A1078" i="52"/>
  <c r="AE1492" i="52"/>
  <c r="A1492" i="52"/>
  <c r="AE1170" i="52"/>
  <c r="A1170" i="52"/>
  <c r="AG1447" i="52"/>
  <c r="Z1447" i="52"/>
  <c r="Z1470" i="52"/>
  <c r="AG1470" i="52"/>
  <c r="AE1285" i="52"/>
  <c r="A1285" i="52"/>
  <c r="AE1493" i="52" l="1"/>
  <c r="A1493" i="52"/>
  <c r="AG1195" i="52"/>
  <c r="Z1195" i="52"/>
  <c r="AE1424" i="52"/>
  <c r="A1424" i="52"/>
  <c r="A1516" i="52"/>
  <c r="AE1516" i="52"/>
  <c r="AE1079" i="52"/>
  <c r="A1079" i="52"/>
  <c r="AE1355" i="52"/>
  <c r="A1355" i="52"/>
  <c r="Z1425" i="52"/>
  <c r="I1425" i="52"/>
  <c r="AG1425" i="52"/>
  <c r="Z1517" i="52"/>
  <c r="AG1517" i="52"/>
  <c r="AE1470" i="52"/>
  <c r="A1470" i="52"/>
  <c r="AE1125" i="52"/>
  <c r="A1125" i="52"/>
  <c r="Z1057" i="52"/>
  <c r="I1057" i="52"/>
  <c r="AG1057" i="52"/>
  <c r="I1356" i="52"/>
  <c r="AG1356" i="52"/>
  <c r="Z1356" i="52"/>
  <c r="AG1471" i="52"/>
  <c r="Z1471" i="52"/>
  <c r="Z1126" i="52"/>
  <c r="AG1126" i="52"/>
  <c r="I1126" i="52"/>
  <c r="AE1148" i="52"/>
  <c r="A1148" i="52"/>
  <c r="AG1540" i="52"/>
  <c r="Z1540" i="52"/>
  <c r="I1540" i="52"/>
  <c r="A1240" i="52"/>
  <c r="AE1240" i="52"/>
  <c r="Z1218" i="52"/>
  <c r="AG1218" i="52"/>
  <c r="AE1332" i="52"/>
  <c r="A1332" i="52"/>
  <c r="AE1056" i="52"/>
  <c r="A1056" i="52"/>
  <c r="AG1149" i="52"/>
  <c r="Z1149" i="52"/>
  <c r="AE1539" i="52"/>
  <c r="A1539" i="52"/>
  <c r="AE1378" i="52"/>
  <c r="A1378" i="52"/>
  <c r="AG1172" i="52"/>
  <c r="Z1172" i="52"/>
  <c r="Z1333" i="52"/>
  <c r="I1333" i="52"/>
  <c r="AG1333" i="52"/>
  <c r="AE1033" i="52"/>
  <c r="A1033" i="52"/>
  <c r="AE1217" i="52"/>
  <c r="A1217" i="52"/>
  <c r="AE1286" i="52"/>
  <c r="A1286" i="52"/>
  <c r="AE1447" i="52"/>
  <c r="A1447" i="52"/>
  <c r="AE1401" i="52"/>
  <c r="A1401" i="52"/>
  <c r="AE1309" i="52"/>
  <c r="A1309" i="52"/>
  <c r="AG1379" i="52"/>
  <c r="I1379" i="52"/>
  <c r="Z1379" i="52"/>
  <c r="I1241" i="52"/>
  <c r="AG1241" i="52"/>
  <c r="Z1241" i="52"/>
  <c r="Z1080" i="52"/>
  <c r="AG1080" i="52"/>
  <c r="I1080" i="52"/>
  <c r="AG1448" i="52"/>
  <c r="Z1448" i="52"/>
  <c r="Z1402" i="52"/>
  <c r="I1402" i="52"/>
  <c r="AG1402" i="52"/>
  <c r="I1494" i="52"/>
  <c r="AG1494" i="52"/>
  <c r="Z1494" i="52"/>
  <c r="I1310" i="52"/>
  <c r="AG1310" i="52"/>
  <c r="Z1310" i="52"/>
  <c r="I1563" i="52"/>
  <c r="AG1563" i="52"/>
  <c r="Z1563" i="52"/>
  <c r="AE1263" i="52"/>
  <c r="A1263" i="52"/>
  <c r="Z1287" i="52"/>
  <c r="AG1287" i="52"/>
  <c r="AE1194" i="52"/>
  <c r="A1194" i="52"/>
  <c r="AE1171" i="52"/>
  <c r="A1171" i="52"/>
  <c r="I1103" i="52"/>
  <c r="AG1103" i="52"/>
  <c r="Z1103" i="52"/>
  <c r="AG1586" i="52"/>
  <c r="I1586" i="52"/>
  <c r="Z1586" i="52"/>
  <c r="AE1102" i="52"/>
  <c r="A1102" i="52"/>
  <c r="AE1562" i="52"/>
  <c r="A1562" i="52"/>
  <c r="I1264" i="52"/>
  <c r="AG1264" i="52"/>
  <c r="Z1264" i="52"/>
  <c r="AE1563" i="52" l="1"/>
  <c r="A1563" i="52"/>
  <c r="Z1587" i="52"/>
  <c r="I1587" i="52"/>
  <c r="AG1587" i="52"/>
  <c r="Z1495" i="52"/>
  <c r="AG1495" i="52"/>
  <c r="I1495" i="52"/>
  <c r="AE1057" i="52"/>
  <c r="A1057" i="52"/>
  <c r="AG1541" i="52"/>
  <c r="Z1541" i="52"/>
  <c r="I1541" i="52"/>
  <c r="AG1610" i="52"/>
  <c r="I1610" i="52"/>
  <c r="Z1610" i="52"/>
  <c r="AE1333" i="52"/>
  <c r="A1333" i="52"/>
  <c r="AE1471" i="52"/>
  <c r="A1471" i="52"/>
  <c r="AE1287" i="52"/>
  <c r="A1287" i="52"/>
  <c r="AG1242" i="52"/>
  <c r="I1242" i="52"/>
  <c r="Z1242" i="52"/>
  <c r="I1334" i="52"/>
  <c r="AG1334" i="52"/>
  <c r="Z1334" i="52"/>
  <c r="AE1218" i="52"/>
  <c r="A1218" i="52"/>
  <c r="AG1472" i="52"/>
  <c r="Z1472" i="52"/>
  <c r="AG1104" i="52"/>
  <c r="Z1104" i="52"/>
  <c r="I1104" i="52"/>
  <c r="AE1172" i="52"/>
  <c r="A1172" i="52"/>
  <c r="Z1219" i="52"/>
  <c r="AG1219" i="52"/>
  <c r="AE1425" i="52"/>
  <c r="A1425" i="52"/>
  <c r="A1195" i="52"/>
  <c r="AE1195" i="52"/>
  <c r="Z1173" i="52"/>
  <c r="AG1173" i="52"/>
  <c r="AE1356" i="52"/>
  <c r="A1356" i="52"/>
  <c r="I1426" i="52"/>
  <c r="AG1426" i="52"/>
  <c r="Z1426" i="52"/>
  <c r="Z1288" i="52"/>
  <c r="AG1288" i="52"/>
  <c r="AE1402" i="52"/>
  <c r="A1402" i="52"/>
  <c r="Z1150" i="52"/>
  <c r="AG1150" i="52"/>
  <c r="AE1126" i="52"/>
  <c r="A1126" i="52"/>
  <c r="Z1357" i="52"/>
  <c r="I1357" i="52"/>
  <c r="AG1357" i="52"/>
  <c r="I1265" i="52"/>
  <c r="AG1265" i="52"/>
  <c r="Z1265" i="52"/>
  <c r="Z1564" i="52"/>
  <c r="AG1564" i="52"/>
  <c r="I1564" i="52"/>
  <c r="AE1264" i="52"/>
  <c r="A1264" i="52"/>
  <c r="I1311" i="52"/>
  <c r="AG1311" i="52"/>
  <c r="Z1311" i="52"/>
  <c r="A1080" i="52"/>
  <c r="AE1080" i="52"/>
  <c r="AE1379" i="52"/>
  <c r="A1379" i="52"/>
  <c r="AE1149" i="52"/>
  <c r="A1149" i="52"/>
  <c r="AG1127" i="52"/>
  <c r="Z1127" i="52"/>
  <c r="I1127" i="52"/>
  <c r="AE1517" i="52"/>
  <c r="A1517" i="52"/>
  <c r="AG1449" i="52"/>
  <c r="Z1449" i="52"/>
  <c r="AE1586" i="52"/>
  <c r="A1586" i="52"/>
  <c r="AG1403" i="52"/>
  <c r="I1403" i="52"/>
  <c r="Z1403" i="52"/>
  <c r="Z1081" i="52"/>
  <c r="I1081" i="52"/>
  <c r="AG1081" i="52"/>
  <c r="AG1518" i="52"/>
  <c r="Z1518" i="52"/>
  <c r="AG1196" i="52"/>
  <c r="Z1196" i="52"/>
  <c r="AE1103" i="52"/>
  <c r="A1103" i="52"/>
  <c r="AE1310" i="52"/>
  <c r="A1310" i="52"/>
  <c r="I1380" i="52"/>
  <c r="AG1380" i="52"/>
  <c r="Z1380" i="52"/>
  <c r="AE1540" i="52"/>
  <c r="A1540" i="52"/>
  <c r="AE1494" i="52"/>
  <c r="A1494" i="52"/>
  <c r="AE1448" i="52"/>
  <c r="A1448" i="52"/>
  <c r="AE1241" i="52"/>
  <c r="A1241" i="52"/>
  <c r="A1495" i="52" l="1"/>
  <c r="AE1495" i="52"/>
  <c r="AE1518" i="52"/>
  <c r="A1518" i="52"/>
  <c r="I1565" i="52"/>
  <c r="AG1565" i="52"/>
  <c r="Z1565" i="52"/>
  <c r="AE1357" i="52"/>
  <c r="A1357" i="52"/>
  <c r="I1427" i="52"/>
  <c r="AG1427" i="52"/>
  <c r="Z1427" i="52"/>
  <c r="Z1105" i="52"/>
  <c r="AG1105" i="52"/>
  <c r="I1105" i="52"/>
  <c r="I1496" i="52"/>
  <c r="AG1496" i="52"/>
  <c r="Z1496" i="52"/>
  <c r="AE1564" i="52"/>
  <c r="A1564" i="52"/>
  <c r="AG1519" i="52"/>
  <c r="Z1519" i="52"/>
  <c r="A1403" i="52"/>
  <c r="AE1403" i="52"/>
  <c r="AG1312" i="52"/>
  <c r="I1312" i="52"/>
  <c r="Z1312" i="52"/>
  <c r="I1358" i="52"/>
  <c r="AG1358" i="52"/>
  <c r="Z1358" i="52"/>
  <c r="AE1219" i="52"/>
  <c r="A1219" i="52"/>
  <c r="I1404" i="52"/>
  <c r="AG1404" i="52"/>
  <c r="Z1404" i="52"/>
  <c r="AE1311" i="52"/>
  <c r="A1311" i="52"/>
  <c r="A1541" i="52"/>
  <c r="AE1541" i="52"/>
  <c r="AG1450" i="52"/>
  <c r="Z1450" i="52"/>
  <c r="AE1127" i="52"/>
  <c r="A1127" i="52"/>
  <c r="I1266" i="52"/>
  <c r="AG1266" i="52"/>
  <c r="Z1266" i="52"/>
  <c r="AG1542" i="52"/>
  <c r="Z1542" i="52"/>
  <c r="I1542" i="52"/>
  <c r="I1128" i="52"/>
  <c r="AG1128" i="52"/>
  <c r="Z1128" i="52"/>
  <c r="AE1288" i="52"/>
  <c r="A1288" i="52"/>
  <c r="AE1334" i="52"/>
  <c r="A1334" i="52"/>
  <c r="AE1104" i="52"/>
  <c r="A1104" i="52"/>
  <c r="Z1289" i="52"/>
  <c r="AG1289" i="52"/>
  <c r="AG1220" i="52"/>
  <c r="Z1220" i="52"/>
  <c r="Z1473" i="52"/>
  <c r="AG1473" i="52"/>
  <c r="A1242" i="52"/>
  <c r="AE1242" i="52"/>
  <c r="AE1587" i="52"/>
  <c r="A1587" i="52"/>
  <c r="AE1173" i="52"/>
  <c r="A1173" i="52"/>
  <c r="I1243" i="52"/>
  <c r="AG1243" i="52"/>
  <c r="Z1243" i="52"/>
  <c r="Z1588" i="52"/>
  <c r="AG1588" i="52"/>
  <c r="I1588" i="52"/>
  <c r="AG1611" i="52"/>
  <c r="Z1611" i="52"/>
  <c r="I1611" i="52"/>
  <c r="I1335" i="52"/>
  <c r="AG1335" i="52"/>
  <c r="Z1335" i="52"/>
  <c r="AE1196" i="52"/>
  <c r="A1196" i="52"/>
  <c r="I1381" i="52"/>
  <c r="AG1381" i="52"/>
  <c r="Z1381" i="52"/>
  <c r="AG1197" i="52"/>
  <c r="Z1197" i="52"/>
  <c r="AG1174" i="52"/>
  <c r="Z1174" i="52"/>
  <c r="A1426" i="52"/>
  <c r="AE1426" i="52"/>
  <c r="AE1380" i="52"/>
  <c r="A1380" i="52"/>
  <c r="AE1081" i="52"/>
  <c r="A1081" i="52"/>
  <c r="A1265" i="52"/>
  <c r="AE1265" i="52"/>
  <c r="AE1150" i="52"/>
  <c r="A1150" i="52"/>
  <c r="A1472" i="52"/>
  <c r="AE1472" i="52"/>
  <c r="AG1634" i="52"/>
  <c r="I1634" i="52"/>
  <c r="Z1634" i="52"/>
  <c r="AE1449" i="52"/>
  <c r="A1449" i="52"/>
  <c r="AG1151" i="52"/>
  <c r="Z1151" i="52"/>
  <c r="AE1610" i="52"/>
  <c r="A1610" i="52"/>
  <c r="AE1588" i="52" l="1"/>
  <c r="A1588" i="52"/>
  <c r="Z1405" i="52"/>
  <c r="AG1405" i="52"/>
  <c r="I1405" i="52"/>
  <c r="AG1152" i="52"/>
  <c r="Z1152" i="52"/>
  <c r="AG1658" i="52"/>
  <c r="I1658" i="52"/>
  <c r="Z1658" i="52"/>
  <c r="I1336" i="52"/>
  <c r="AG1336" i="52"/>
  <c r="Z1336" i="52"/>
  <c r="I1589" i="52"/>
  <c r="AG1589" i="52"/>
  <c r="Z1589" i="52"/>
  <c r="AG1221" i="52"/>
  <c r="Z1221" i="52"/>
  <c r="AE1542" i="52"/>
  <c r="A1542" i="52"/>
  <c r="I1566" i="52"/>
  <c r="AG1566" i="52"/>
  <c r="Z1566" i="52"/>
  <c r="Z1543" i="52"/>
  <c r="I1543" i="52"/>
  <c r="AG1543" i="52"/>
  <c r="A1404" i="52"/>
  <c r="AE1404" i="52"/>
  <c r="Z1313" i="52"/>
  <c r="AG1313" i="52"/>
  <c r="I1313" i="52"/>
  <c r="AE1634" i="52"/>
  <c r="A1634" i="52"/>
  <c r="AE1197" i="52"/>
  <c r="A1197" i="52"/>
  <c r="AE1105" i="52"/>
  <c r="A1105" i="52"/>
  <c r="AE1565" i="52"/>
  <c r="A1565" i="52"/>
  <c r="AG1635" i="52"/>
  <c r="I1635" i="52"/>
  <c r="Z1635" i="52"/>
  <c r="AE1220" i="52"/>
  <c r="A1220" i="52"/>
  <c r="AG1290" i="52"/>
  <c r="Z1290" i="52"/>
  <c r="Z1520" i="52"/>
  <c r="AG1520" i="52"/>
  <c r="AE1335" i="52"/>
  <c r="A1335" i="52"/>
  <c r="I1382" i="52"/>
  <c r="AG1382" i="52"/>
  <c r="Z1382" i="52"/>
  <c r="A1427" i="52"/>
  <c r="AE1427" i="52"/>
  <c r="AE1151" i="52"/>
  <c r="A1151" i="52"/>
  <c r="AE1243" i="52"/>
  <c r="A1243" i="52"/>
  <c r="AE1473" i="52"/>
  <c r="A1473" i="52"/>
  <c r="AE1128" i="52"/>
  <c r="A1128" i="52"/>
  <c r="I1267" i="52"/>
  <c r="AG1267" i="52"/>
  <c r="Z1267" i="52"/>
  <c r="AE1450" i="52"/>
  <c r="A1450" i="52"/>
  <c r="I1428" i="52"/>
  <c r="AG1428" i="52"/>
  <c r="Z1428" i="52"/>
  <c r="I1244" i="52"/>
  <c r="AG1244" i="52"/>
  <c r="Z1244" i="52"/>
  <c r="AG1474" i="52"/>
  <c r="Z1474" i="52"/>
  <c r="AE1289" i="52"/>
  <c r="A1289" i="52"/>
  <c r="AG1129" i="52"/>
  <c r="Z1129" i="52"/>
  <c r="I1129" i="52"/>
  <c r="A1266" i="52"/>
  <c r="AE1266" i="52"/>
  <c r="AG1451" i="52"/>
  <c r="Z1451" i="52"/>
  <c r="A1312" i="52"/>
  <c r="AE1312" i="52"/>
  <c r="A1174" i="52"/>
  <c r="AE1174" i="52"/>
  <c r="AG1175" i="52"/>
  <c r="Z1175" i="52"/>
  <c r="I1612" i="52"/>
  <c r="AG1612" i="52"/>
  <c r="Z1612" i="52"/>
  <c r="Z1359" i="52"/>
  <c r="I1359" i="52"/>
  <c r="AG1359" i="52"/>
  <c r="I1497" i="52"/>
  <c r="AG1497" i="52"/>
  <c r="Z1497" i="52"/>
  <c r="A1381" i="52"/>
  <c r="AE1381" i="52"/>
  <c r="AE1611" i="52"/>
  <c r="A1611" i="52"/>
  <c r="AE1496" i="52"/>
  <c r="A1496" i="52"/>
  <c r="Z1198" i="52"/>
  <c r="AG1198" i="52"/>
  <c r="AE1358" i="52"/>
  <c r="A1358" i="52"/>
  <c r="AE1519" i="52"/>
  <c r="A1519" i="52"/>
  <c r="I2" i="52"/>
  <c r="A2" i="52" s="1"/>
  <c r="Z1544" i="52" l="1"/>
  <c r="I1544" i="52"/>
  <c r="AG1544" i="52"/>
  <c r="Z1360" i="52"/>
  <c r="I1360" i="52"/>
  <c r="AG1360" i="52"/>
  <c r="AE1382" i="52"/>
  <c r="A1382" i="52"/>
  <c r="AE1290" i="52"/>
  <c r="A1290" i="52"/>
  <c r="Z1567" i="52"/>
  <c r="AG1567" i="52"/>
  <c r="I1567" i="52"/>
  <c r="Z1429" i="52"/>
  <c r="I1429" i="52"/>
  <c r="AG1429" i="52"/>
  <c r="I1314" i="52"/>
  <c r="AG1314" i="52"/>
  <c r="Z1314" i="52"/>
  <c r="I1383" i="52"/>
  <c r="AG1383" i="52"/>
  <c r="Z1383" i="52"/>
  <c r="AG1291" i="52"/>
  <c r="Z1291" i="52"/>
  <c r="A1589" i="52"/>
  <c r="AE1589" i="52"/>
  <c r="A1474" i="52"/>
  <c r="AE1474" i="52"/>
  <c r="I1590" i="52"/>
  <c r="AG1590" i="52"/>
  <c r="Z1590" i="52"/>
  <c r="I1659" i="52"/>
  <c r="AG1659" i="52"/>
  <c r="Z1659" i="52"/>
  <c r="AE1313" i="52"/>
  <c r="A1313" i="52"/>
  <c r="AE1658" i="52"/>
  <c r="A1658" i="52"/>
  <c r="A1428" i="52"/>
  <c r="AE1428" i="52"/>
  <c r="AG1613" i="52"/>
  <c r="Z1613" i="52"/>
  <c r="I1613" i="52"/>
  <c r="AE1198" i="52"/>
  <c r="A1198" i="52"/>
  <c r="AE1497" i="52"/>
  <c r="A1497" i="52"/>
  <c r="AE1612" i="52"/>
  <c r="A1612" i="52"/>
  <c r="AE1129" i="52"/>
  <c r="A1129" i="52"/>
  <c r="AE1520" i="52"/>
  <c r="A1520" i="52"/>
  <c r="AE1566" i="52"/>
  <c r="A1566" i="52"/>
  <c r="Z1521" i="52"/>
  <c r="AG1521" i="52"/>
  <c r="AE1405" i="52"/>
  <c r="A1405" i="52"/>
  <c r="I1268" i="52"/>
  <c r="AG1268" i="52"/>
  <c r="Z1268" i="52"/>
  <c r="AG1199" i="52"/>
  <c r="Z1199" i="52"/>
  <c r="Z1498" i="52"/>
  <c r="AG1498" i="52"/>
  <c r="I1498" i="52"/>
  <c r="AE1451" i="52"/>
  <c r="A1451" i="52"/>
  <c r="AG1682" i="52"/>
  <c r="I1682" i="52"/>
  <c r="Z1682" i="52"/>
  <c r="Z1406" i="52"/>
  <c r="AG1406" i="52"/>
  <c r="I1406" i="52"/>
  <c r="Z1452" i="52"/>
  <c r="AG1452" i="52"/>
  <c r="AE1244" i="52"/>
  <c r="A1244" i="52"/>
  <c r="A1336" i="52"/>
  <c r="AE1336" i="52"/>
  <c r="AE1267" i="52"/>
  <c r="A1267" i="52"/>
  <c r="AE1359" i="52"/>
  <c r="A1359" i="52"/>
  <c r="AE1175" i="52"/>
  <c r="A1175" i="52"/>
  <c r="I1245" i="52"/>
  <c r="AG1245" i="52"/>
  <c r="Z1245" i="52"/>
  <c r="I1636" i="52"/>
  <c r="AG1636" i="52"/>
  <c r="Z1636" i="52"/>
  <c r="AE1221" i="52"/>
  <c r="A1221" i="52"/>
  <c r="I1337" i="52"/>
  <c r="AG1337" i="52"/>
  <c r="Z1337" i="52"/>
  <c r="A1152" i="52"/>
  <c r="AE1152" i="52"/>
  <c r="AG1176" i="52"/>
  <c r="Z1176" i="52"/>
  <c r="AG1475" i="52"/>
  <c r="Z1475" i="52"/>
  <c r="AE1635" i="52"/>
  <c r="A1635" i="52"/>
  <c r="AE1543" i="52"/>
  <c r="A1543" i="52"/>
  <c r="Z1222" i="52"/>
  <c r="AG1222" i="52"/>
  <c r="Z1153" i="52"/>
  <c r="AG1153" i="52"/>
  <c r="I1499" i="52" l="1"/>
  <c r="AG1499" i="52"/>
  <c r="Z1499" i="52"/>
  <c r="I1637" i="52"/>
  <c r="AG1637" i="52"/>
  <c r="Z1637" i="52"/>
  <c r="AG1453" i="52"/>
  <c r="Z1453" i="52"/>
  <c r="AE1199" i="52"/>
  <c r="A1199" i="52"/>
  <c r="I1315" i="52"/>
  <c r="Z1315" i="52"/>
  <c r="AG1315" i="52"/>
  <c r="AE1360" i="52"/>
  <c r="A1360" i="52"/>
  <c r="A1613" i="52"/>
  <c r="AE1613" i="52"/>
  <c r="AG1476" i="52"/>
  <c r="Z1476" i="52"/>
  <c r="Z1706" i="52"/>
  <c r="AG1706" i="52"/>
  <c r="I1706" i="52"/>
  <c r="AG1200" i="52"/>
  <c r="Z1200" i="52"/>
  <c r="AE1521" i="52"/>
  <c r="A1521" i="52"/>
  <c r="AE1590" i="52"/>
  <c r="A1590" i="52"/>
  <c r="AE1291" i="52"/>
  <c r="A1291" i="52"/>
  <c r="Z1361" i="52"/>
  <c r="I1361" i="52"/>
  <c r="AG1361" i="52"/>
  <c r="I1683" i="52"/>
  <c r="AG1683" i="52"/>
  <c r="Z1683" i="52"/>
  <c r="A1475" i="52"/>
  <c r="AE1475" i="52"/>
  <c r="AG1522" i="52"/>
  <c r="Z1522" i="52"/>
  <c r="I1591" i="52"/>
  <c r="AG1591" i="52"/>
  <c r="Z1591" i="52"/>
  <c r="AG1292" i="52"/>
  <c r="Z1292" i="52"/>
  <c r="A1567" i="52"/>
  <c r="AE1567" i="52"/>
  <c r="AE1222" i="52"/>
  <c r="A1222" i="52"/>
  <c r="A1337" i="52"/>
  <c r="AE1337" i="52"/>
  <c r="AG1223" i="52"/>
  <c r="Z1223" i="52"/>
  <c r="I1338" i="52"/>
  <c r="AG1338" i="52"/>
  <c r="Z1338" i="52"/>
  <c r="AE1636" i="52"/>
  <c r="A1636" i="52"/>
  <c r="I1568" i="52"/>
  <c r="AG1568" i="52"/>
  <c r="Z1568" i="52"/>
  <c r="AE1153" i="52"/>
  <c r="A1153" i="52"/>
  <c r="I1246" i="52"/>
  <c r="AG1246" i="52"/>
  <c r="Z1246" i="52"/>
  <c r="AE1245" i="52"/>
  <c r="A1245" i="52"/>
  <c r="AE1406" i="52"/>
  <c r="A1406" i="52"/>
  <c r="I1269" i="52"/>
  <c r="AG1269" i="52"/>
  <c r="Z1269" i="52"/>
  <c r="I1384" i="52"/>
  <c r="AG1384" i="52"/>
  <c r="Z1384" i="52"/>
  <c r="AE1268" i="52"/>
  <c r="A1268" i="52"/>
  <c r="A1176" i="52"/>
  <c r="AE1176" i="52"/>
  <c r="I1407" i="52"/>
  <c r="AG1407" i="52"/>
  <c r="Z1407" i="52"/>
  <c r="AE1383" i="52"/>
  <c r="A1383" i="52"/>
  <c r="A1544" i="52"/>
  <c r="AE1544" i="52"/>
  <c r="AE1452" i="52"/>
  <c r="A1452" i="52"/>
  <c r="Z1177" i="52"/>
  <c r="AG1177" i="52"/>
  <c r="A1659" i="52"/>
  <c r="AE1659" i="52"/>
  <c r="I1545" i="52"/>
  <c r="AG1545" i="52"/>
  <c r="Z1545" i="52"/>
  <c r="I1430" i="52"/>
  <c r="AG1430" i="52"/>
  <c r="Z1430" i="52"/>
  <c r="AG1614" i="52"/>
  <c r="Z1614" i="52"/>
  <c r="I1614" i="52"/>
  <c r="A1314" i="52"/>
  <c r="AE1314" i="52"/>
  <c r="A1682" i="52"/>
  <c r="AE1682" i="52"/>
  <c r="AE1498" i="52"/>
  <c r="A1498" i="52"/>
  <c r="AG1660" i="52"/>
  <c r="I1660" i="52"/>
  <c r="Z1660" i="52"/>
  <c r="AE1429" i="52"/>
  <c r="A1429" i="52"/>
  <c r="AE1292" i="52" l="1"/>
  <c r="A1292" i="52"/>
  <c r="A1545" i="52"/>
  <c r="AE1545" i="52"/>
  <c r="AE1407" i="52"/>
  <c r="A1407" i="52"/>
  <c r="AG1293" i="52"/>
  <c r="Z1293" i="52"/>
  <c r="AE1522" i="52"/>
  <c r="A1522" i="52"/>
  <c r="AE1637" i="52"/>
  <c r="A1637" i="52"/>
  <c r="A1384" i="52"/>
  <c r="AE1384" i="52"/>
  <c r="I1661" i="52"/>
  <c r="AG1661" i="52"/>
  <c r="Z1661" i="52"/>
  <c r="A1614" i="52"/>
  <c r="AE1614" i="52"/>
  <c r="Z1546" i="52"/>
  <c r="I1546" i="52"/>
  <c r="AG1546" i="52"/>
  <c r="AE1246" i="52"/>
  <c r="A1246" i="52"/>
  <c r="AE1177" i="52"/>
  <c r="A1177" i="52"/>
  <c r="Z1615" i="52"/>
  <c r="AG1615" i="52"/>
  <c r="I1615" i="52"/>
  <c r="I1247" i="52"/>
  <c r="AG1247" i="52"/>
  <c r="Z1247" i="52"/>
  <c r="AE1338" i="52"/>
  <c r="A1338" i="52"/>
  <c r="Z1362" i="52"/>
  <c r="I1362" i="52"/>
  <c r="AG1362" i="52"/>
  <c r="AE1476" i="52"/>
  <c r="A1476" i="52"/>
  <c r="I1270" i="52"/>
  <c r="AG1270" i="52"/>
  <c r="Z1270" i="52"/>
  <c r="I1684" i="52"/>
  <c r="AG1684" i="52"/>
  <c r="Z1684" i="52"/>
  <c r="I1638" i="52"/>
  <c r="AG1638" i="52"/>
  <c r="Z1638" i="52"/>
  <c r="AG1201" i="52"/>
  <c r="Z1201" i="52"/>
  <c r="AE1683" i="52"/>
  <c r="A1683" i="52"/>
  <c r="A1499" i="52"/>
  <c r="AE1499" i="52"/>
  <c r="AE1591" i="52"/>
  <c r="A1591" i="52"/>
  <c r="AE1453" i="52"/>
  <c r="A1453" i="52"/>
  <c r="I1500" i="52"/>
  <c r="AG1500" i="52"/>
  <c r="Z1500" i="52"/>
  <c r="AE1430" i="52"/>
  <c r="A1430" i="52"/>
  <c r="I1385" i="52"/>
  <c r="AG1385" i="52"/>
  <c r="Z1385" i="52"/>
  <c r="A1568" i="52"/>
  <c r="AE1568" i="52"/>
  <c r="I1339" i="52"/>
  <c r="AG1339" i="52"/>
  <c r="Z1339" i="52"/>
  <c r="Z1592" i="52"/>
  <c r="I1592" i="52"/>
  <c r="AG1592" i="52"/>
  <c r="I1730" i="52"/>
  <c r="AG1730" i="52"/>
  <c r="Z1730" i="52"/>
  <c r="AG1454" i="52"/>
  <c r="Z1454" i="52"/>
  <c r="AG1477" i="52"/>
  <c r="Z1477" i="52"/>
  <c r="I1431" i="52"/>
  <c r="AG1431" i="52"/>
  <c r="Z1431" i="52"/>
  <c r="AE1223" i="52"/>
  <c r="A1223" i="52"/>
  <c r="AE1706" i="52"/>
  <c r="A1706" i="52"/>
  <c r="I1316" i="52"/>
  <c r="AG1316" i="52"/>
  <c r="Z1316" i="52"/>
  <c r="AE1269" i="52"/>
  <c r="A1269" i="52"/>
  <c r="AE1660" i="52"/>
  <c r="A1660" i="52"/>
  <c r="Z1408" i="52"/>
  <c r="AG1408" i="52"/>
  <c r="I1408" i="52"/>
  <c r="Z1569" i="52"/>
  <c r="AG1569" i="52"/>
  <c r="I1569" i="52"/>
  <c r="Z1224" i="52"/>
  <c r="AG1224" i="52"/>
  <c r="AG1523" i="52"/>
  <c r="Z1523" i="52"/>
  <c r="I1707" i="52"/>
  <c r="AG1707" i="52"/>
  <c r="Z1707" i="52"/>
  <c r="AE1361" i="52"/>
  <c r="A1361" i="52"/>
  <c r="AE1200" i="52"/>
  <c r="A1200" i="52"/>
  <c r="AE1315" i="52"/>
  <c r="A1315" i="52"/>
  <c r="AE1339" i="52" l="1"/>
  <c r="A1339" i="52"/>
  <c r="Z1501" i="52"/>
  <c r="I1501" i="52"/>
  <c r="AG1501" i="52"/>
  <c r="I1685" i="52"/>
  <c r="AG1685" i="52"/>
  <c r="Z1685" i="52"/>
  <c r="AG1248" i="52"/>
  <c r="Z1248" i="52"/>
  <c r="I1248" i="52"/>
  <c r="Z1294" i="52"/>
  <c r="AG1294" i="52"/>
  <c r="AG1455" i="52"/>
  <c r="Z1455" i="52"/>
  <c r="AE1569" i="52"/>
  <c r="A1569" i="52"/>
  <c r="AE1454" i="52"/>
  <c r="A1454" i="52"/>
  <c r="AE1247" i="52"/>
  <c r="A1247" i="52"/>
  <c r="AE1316" i="52"/>
  <c r="A1316" i="52"/>
  <c r="AE1201" i="52"/>
  <c r="A1201" i="52"/>
  <c r="AE1592" i="52"/>
  <c r="A1592" i="52"/>
  <c r="I1386" i="52"/>
  <c r="Z1386" i="52"/>
  <c r="AG1386" i="52"/>
  <c r="Z1432" i="52"/>
  <c r="AG1432" i="52"/>
  <c r="I1432" i="52"/>
  <c r="I1593" i="52"/>
  <c r="AG1593" i="52"/>
  <c r="Z1593" i="52"/>
  <c r="AE1385" i="52"/>
  <c r="A1385" i="52"/>
  <c r="AE1684" i="52"/>
  <c r="A1684" i="52"/>
  <c r="AE1362" i="52"/>
  <c r="A1362" i="52"/>
  <c r="AE1546" i="52"/>
  <c r="A1546" i="52"/>
  <c r="AE1293" i="52"/>
  <c r="A1293" i="52"/>
  <c r="AG1524" i="52"/>
  <c r="Z1524" i="52"/>
  <c r="AG1478" i="52"/>
  <c r="Z1478" i="52"/>
  <c r="Z1731" i="52"/>
  <c r="AG1731" i="52"/>
  <c r="I1731" i="52"/>
  <c r="AE1270" i="52"/>
  <c r="A1270" i="52"/>
  <c r="AG1363" i="52"/>
  <c r="I1363" i="52"/>
  <c r="Z1363" i="52"/>
  <c r="AG1547" i="52"/>
  <c r="Z1547" i="52"/>
  <c r="I1547" i="52"/>
  <c r="AE1431" i="52"/>
  <c r="A1431" i="52"/>
  <c r="AE1408" i="52"/>
  <c r="A1408" i="52"/>
  <c r="AG1754" i="52"/>
  <c r="I1754" i="52"/>
  <c r="Z1754" i="52"/>
  <c r="I1340" i="52"/>
  <c r="AG1340" i="52"/>
  <c r="Z1340" i="52"/>
  <c r="AE1638" i="52"/>
  <c r="A1638" i="52"/>
  <c r="I1271" i="52"/>
  <c r="AG1271" i="52"/>
  <c r="Z1271" i="52"/>
  <c r="A1615" i="52"/>
  <c r="AE1615" i="52"/>
  <c r="AE1661" i="52"/>
  <c r="A1661" i="52"/>
  <c r="AE1500" i="52"/>
  <c r="A1500" i="52"/>
  <c r="Z1662" i="52"/>
  <c r="I1662" i="52"/>
  <c r="AG1662" i="52"/>
  <c r="Z1570" i="52"/>
  <c r="AG1570" i="52"/>
  <c r="I1570" i="52"/>
  <c r="AG1708" i="52"/>
  <c r="I1708" i="52"/>
  <c r="Z1708" i="52"/>
  <c r="AE1224" i="52"/>
  <c r="A1224" i="52"/>
  <c r="I1409" i="52"/>
  <c r="AG1409" i="52"/>
  <c r="Z1409" i="52"/>
  <c r="AE1477" i="52"/>
  <c r="A1477" i="52"/>
  <c r="AE1730" i="52"/>
  <c r="A1730" i="52"/>
  <c r="Z1639" i="52"/>
  <c r="I1639" i="52"/>
  <c r="AG1639" i="52"/>
  <c r="I1616" i="52"/>
  <c r="AG1616" i="52"/>
  <c r="Z1616" i="52"/>
  <c r="AE1523" i="52"/>
  <c r="A1523" i="52"/>
  <c r="I1317" i="52"/>
  <c r="AG1317" i="52"/>
  <c r="Z1317" i="52"/>
  <c r="AE1707" i="52"/>
  <c r="A1707" i="52"/>
  <c r="Z1225" i="52"/>
  <c r="AG1225" i="52"/>
  <c r="AG1479" i="52" l="1"/>
  <c r="Z1479" i="52"/>
  <c r="AG1295" i="52"/>
  <c r="Z1295" i="52"/>
  <c r="I1640" i="52"/>
  <c r="AG1640" i="52"/>
  <c r="Z1640" i="52"/>
  <c r="I1364" i="52"/>
  <c r="AG1364" i="52"/>
  <c r="Z1364" i="52"/>
  <c r="AE1271" i="52"/>
  <c r="A1271" i="52"/>
  <c r="AE1593" i="52"/>
  <c r="A1593" i="52"/>
  <c r="A1685" i="52"/>
  <c r="AE1685" i="52"/>
  <c r="I1410" i="52"/>
  <c r="AG1410" i="52"/>
  <c r="Z1410" i="52"/>
  <c r="I1387" i="52"/>
  <c r="Z1387" i="52"/>
  <c r="AG1387" i="52"/>
  <c r="AG1272" i="52"/>
  <c r="Z1272" i="52"/>
  <c r="I1272" i="52"/>
  <c r="AE1340" i="52"/>
  <c r="A1340" i="52"/>
  <c r="I1617" i="52"/>
  <c r="AG1617" i="52"/>
  <c r="Z1617" i="52"/>
  <c r="Z1709" i="52"/>
  <c r="I1709" i="52"/>
  <c r="AG1709" i="52"/>
  <c r="AE1478" i="52"/>
  <c r="A1478" i="52"/>
  <c r="AE1363" i="52"/>
  <c r="A1363" i="52"/>
  <c r="AE1616" i="52"/>
  <c r="A1616" i="52"/>
  <c r="AE1662" i="52"/>
  <c r="A1662" i="52"/>
  <c r="AE1754" i="52"/>
  <c r="A1754" i="52"/>
  <c r="AE1547" i="52"/>
  <c r="A1547" i="52"/>
  <c r="AE1524" i="52"/>
  <c r="A1524" i="52"/>
  <c r="AE1248" i="52"/>
  <c r="A1248" i="52"/>
  <c r="I1571" i="52"/>
  <c r="AG1571" i="52"/>
  <c r="Z1571" i="52"/>
  <c r="AG1318" i="52"/>
  <c r="I1318" i="52"/>
  <c r="Z1318" i="52"/>
  <c r="I1663" i="52"/>
  <c r="Z1663" i="52"/>
  <c r="AG1663" i="52"/>
  <c r="I1548" i="52"/>
  <c r="Z1548" i="52"/>
  <c r="AG1548" i="52"/>
  <c r="AG1525" i="52"/>
  <c r="Z1525" i="52"/>
  <c r="A1432" i="52"/>
  <c r="AE1432" i="52"/>
  <c r="AG1249" i="52"/>
  <c r="Z1249" i="52"/>
  <c r="I1249" i="52"/>
  <c r="AE1501" i="52"/>
  <c r="A1501" i="52"/>
  <c r="AE1317" i="52"/>
  <c r="A1317" i="52"/>
  <c r="I1433" i="52"/>
  <c r="AG1433" i="52"/>
  <c r="Z1433" i="52"/>
  <c r="AE1455" i="52"/>
  <c r="A1455" i="52"/>
  <c r="I1502" i="52"/>
  <c r="AG1502" i="52"/>
  <c r="Z1502" i="52"/>
  <c r="A1570" i="52"/>
  <c r="AE1570" i="52"/>
  <c r="Z1755" i="52"/>
  <c r="AG1755" i="52"/>
  <c r="I1755" i="52"/>
  <c r="Z1732" i="52"/>
  <c r="AG1732" i="52"/>
  <c r="I1732" i="52"/>
  <c r="Z1456" i="52"/>
  <c r="AG1456" i="52"/>
  <c r="AE1225" i="52"/>
  <c r="A1225" i="52"/>
  <c r="AG1778" i="52"/>
  <c r="I1778" i="52"/>
  <c r="Z1778" i="52"/>
  <c r="AE1731" i="52"/>
  <c r="A1731" i="52"/>
  <c r="Z1594" i="52"/>
  <c r="I1594" i="52"/>
  <c r="AG1594" i="52"/>
  <c r="AE1294" i="52"/>
  <c r="A1294" i="52"/>
  <c r="AE1708" i="52"/>
  <c r="A1708" i="52"/>
  <c r="AE1639" i="52"/>
  <c r="A1639" i="52"/>
  <c r="AE1409" i="52"/>
  <c r="A1409" i="52"/>
  <c r="I1341" i="52"/>
  <c r="AG1341" i="52"/>
  <c r="Z1341" i="52"/>
  <c r="AE1386" i="52"/>
  <c r="A1386" i="52"/>
  <c r="I1686" i="52"/>
  <c r="AG1686" i="52"/>
  <c r="Z1686" i="52"/>
  <c r="AG1595" i="52" l="1"/>
  <c r="Z1595" i="52"/>
  <c r="I1595" i="52"/>
  <c r="AG1733" i="52"/>
  <c r="Z1733" i="52"/>
  <c r="I1733" i="52"/>
  <c r="AE1594" i="52"/>
  <c r="A1594" i="52"/>
  <c r="I1503" i="52"/>
  <c r="AG1503" i="52"/>
  <c r="Z1503" i="52"/>
  <c r="AG1664" i="52"/>
  <c r="Z1664" i="52"/>
  <c r="I1664" i="52"/>
  <c r="I1572" i="52"/>
  <c r="AG1572" i="52"/>
  <c r="Z1572" i="52"/>
  <c r="A1272" i="52"/>
  <c r="AE1272" i="52"/>
  <c r="Z1296" i="52"/>
  <c r="AG1296" i="52"/>
  <c r="AE1502" i="52"/>
  <c r="A1502" i="52"/>
  <c r="AG1526" i="52"/>
  <c r="Z1526" i="52"/>
  <c r="AG1457" i="52"/>
  <c r="Z1457" i="52"/>
  <c r="Z1273" i="52"/>
  <c r="I1273" i="52"/>
  <c r="AG1273" i="52"/>
  <c r="Z1618" i="52"/>
  <c r="I1618" i="52"/>
  <c r="AG1618" i="52"/>
  <c r="Z1365" i="52"/>
  <c r="I1365" i="52"/>
  <c r="AG1365" i="52"/>
  <c r="AE1295" i="52"/>
  <c r="A1295" i="52"/>
  <c r="A1571" i="52"/>
  <c r="AE1571" i="52"/>
  <c r="AE1456" i="52"/>
  <c r="A1456" i="52"/>
  <c r="A1410" i="52"/>
  <c r="AE1410" i="52"/>
  <c r="AE1364" i="52"/>
  <c r="A1364" i="52"/>
  <c r="AE1686" i="52"/>
  <c r="A1686" i="52"/>
  <c r="AG1411" i="52"/>
  <c r="I1411" i="52"/>
  <c r="Z1411" i="52"/>
  <c r="AE1663" i="52"/>
  <c r="A1663" i="52"/>
  <c r="Z1756" i="52"/>
  <c r="AG1756" i="52"/>
  <c r="I1756" i="52"/>
  <c r="AE1387" i="52"/>
  <c r="A1387" i="52"/>
  <c r="AE1479" i="52"/>
  <c r="A1479" i="52"/>
  <c r="AE1755" i="52"/>
  <c r="A1755" i="52"/>
  <c r="I1434" i="52"/>
  <c r="AG1434" i="52"/>
  <c r="Z1434" i="52"/>
  <c r="AE1249" i="52"/>
  <c r="A1249" i="52"/>
  <c r="I1549" i="52"/>
  <c r="AG1549" i="52"/>
  <c r="Z1549" i="52"/>
  <c r="I1388" i="52"/>
  <c r="AG1388" i="52"/>
  <c r="Z1388" i="52"/>
  <c r="A1640" i="52"/>
  <c r="AE1640" i="52"/>
  <c r="AG1480" i="52"/>
  <c r="Z1480" i="52"/>
  <c r="A1732" i="52"/>
  <c r="AE1732" i="52"/>
  <c r="I1687" i="52"/>
  <c r="AG1687" i="52"/>
  <c r="Z1687" i="52"/>
  <c r="AE1341" i="52"/>
  <c r="A1341" i="52"/>
  <c r="I1641" i="52"/>
  <c r="AG1641" i="52"/>
  <c r="Z1641" i="52"/>
  <c r="I1779" i="52"/>
  <c r="Z1779" i="52"/>
  <c r="AG1779" i="52"/>
  <c r="AE1433" i="52"/>
  <c r="A1433" i="52"/>
  <c r="A1617" i="52"/>
  <c r="AE1617" i="52"/>
  <c r="AE1525" i="52"/>
  <c r="A1525" i="52"/>
  <c r="AG1802" i="52"/>
  <c r="I1802" i="52"/>
  <c r="Z1802" i="52"/>
  <c r="A1318" i="52"/>
  <c r="AE1318" i="52"/>
  <c r="AE1709" i="52"/>
  <c r="A1709" i="52"/>
  <c r="I1342" i="52"/>
  <c r="AG1342" i="52"/>
  <c r="Z1342" i="52"/>
  <c r="AE1778" i="52"/>
  <c r="A1778" i="52"/>
  <c r="AE1548" i="52"/>
  <c r="A1548" i="52"/>
  <c r="I1319" i="52"/>
  <c r="AG1319" i="52"/>
  <c r="Z1319" i="52"/>
  <c r="I1710" i="52"/>
  <c r="AG1710" i="52"/>
  <c r="Z1710" i="52"/>
  <c r="AE1802" i="52" l="1"/>
  <c r="A1802" i="52"/>
  <c r="AG1481" i="52"/>
  <c r="Z1481" i="52"/>
  <c r="AE1756" i="52"/>
  <c r="A1756" i="52"/>
  <c r="AE1733" i="52"/>
  <c r="A1733" i="52"/>
  <c r="Z1297" i="52"/>
  <c r="AG1297" i="52"/>
  <c r="AG1757" i="52"/>
  <c r="Z1757" i="52"/>
  <c r="I1757" i="52"/>
  <c r="I1734" i="52"/>
  <c r="AG1734" i="52"/>
  <c r="Z1734" i="52"/>
  <c r="AE1434" i="52"/>
  <c r="A1434" i="52"/>
  <c r="AE1342" i="52"/>
  <c r="A1342" i="52"/>
  <c r="AE1365" i="52"/>
  <c r="A1365" i="52"/>
  <c r="A1273" i="52"/>
  <c r="AE1273" i="52"/>
  <c r="AG1527" i="52"/>
  <c r="Z1527" i="52"/>
  <c r="AE1572" i="52"/>
  <c r="A1572" i="52"/>
  <c r="AE1503" i="52"/>
  <c r="A1503" i="52"/>
  <c r="I1343" i="52"/>
  <c r="AG1343" i="52"/>
  <c r="Z1343" i="52"/>
  <c r="I1780" i="52"/>
  <c r="Z1780" i="52"/>
  <c r="AG1780" i="52"/>
  <c r="Z1366" i="52"/>
  <c r="I1366" i="52"/>
  <c r="AG1366" i="52"/>
  <c r="AE1526" i="52"/>
  <c r="A1526" i="52"/>
  <c r="Z1573" i="52"/>
  <c r="I1573" i="52"/>
  <c r="AG1573" i="52"/>
  <c r="Z1504" i="52"/>
  <c r="AG1504" i="52"/>
  <c r="I1504" i="52"/>
  <c r="AG1665" i="52"/>
  <c r="Z1665" i="52"/>
  <c r="I1665" i="52"/>
  <c r="A1319" i="52"/>
  <c r="AE1319" i="52"/>
  <c r="AE1779" i="52"/>
  <c r="A1779" i="52"/>
  <c r="AE1480" i="52"/>
  <c r="A1480" i="52"/>
  <c r="AE1457" i="52"/>
  <c r="A1457" i="52"/>
  <c r="AE1595" i="52"/>
  <c r="A1595" i="52"/>
  <c r="Z1711" i="52"/>
  <c r="AG1711" i="52"/>
  <c r="I1711" i="52"/>
  <c r="Z1826" i="52"/>
  <c r="AG1826" i="52"/>
  <c r="AE1549" i="52"/>
  <c r="A1549" i="52"/>
  <c r="Z1458" i="52"/>
  <c r="AG1458" i="52"/>
  <c r="AE1710" i="52"/>
  <c r="A1710" i="52"/>
  <c r="Z1550" i="52"/>
  <c r="AG1550" i="52"/>
  <c r="I1550" i="52"/>
  <c r="AE1388" i="52"/>
  <c r="A1388" i="52"/>
  <c r="AE1687" i="52"/>
  <c r="A1687" i="52"/>
  <c r="I1389" i="52"/>
  <c r="AG1389" i="52"/>
  <c r="Z1389" i="52"/>
  <c r="AE1411" i="52"/>
  <c r="A1411" i="52"/>
  <c r="I1596" i="52"/>
  <c r="AG1596" i="52"/>
  <c r="Z1596" i="52"/>
  <c r="I1435" i="52"/>
  <c r="AG1435" i="52"/>
  <c r="Z1435" i="52"/>
  <c r="AE1641" i="52"/>
  <c r="A1641" i="52"/>
  <c r="I1688" i="52"/>
  <c r="AG1688" i="52"/>
  <c r="Z1688" i="52"/>
  <c r="AE1618" i="52"/>
  <c r="A1618" i="52"/>
  <c r="AE1296" i="52"/>
  <c r="A1296" i="52"/>
  <c r="AG1803" i="52"/>
  <c r="I1803" i="52"/>
  <c r="Z1803" i="52"/>
  <c r="I1320" i="52"/>
  <c r="AG1320" i="52"/>
  <c r="Z1320" i="52"/>
  <c r="AG1642" i="52"/>
  <c r="I1642" i="52"/>
  <c r="Z1642" i="52"/>
  <c r="I1412" i="52"/>
  <c r="AG1412" i="52"/>
  <c r="Z1412" i="52"/>
  <c r="AG1619" i="52"/>
  <c r="I1619" i="52"/>
  <c r="Z1619" i="52"/>
  <c r="AE1664" i="52"/>
  <c r="A1664" i="52"/>
  <c r="Z1666" i="52" l="1"/>
  <c r="AG1666" i="52"/>
  <c r="I1666" i="52"/>
  <c r="AE1573" i="52"/>
  <c r="A1573" i="52"/>
  <c r="Z1597" i="52"/>
  <c r="I1597" i="52"/>
  <c r="AG1597" i="52"/>
  <c r="AG1850" i="52"/>
  <c r="Z1850" i="52"/>
  <c r="I1574" i="52"/>
  <c r="AG1574" i="52"/>
  <c r="Z1574" i="52"/>
  <c r="AE1780" i="52"/>
  <c r="A1780" i="52"/>
  <c r="AE1757" i="52"/>
  <c r="A1757" i="52"/>
  <c r="I1804" i="52"/>
  <c r="AG1804" i="52"/>
  <c r="Z1804" i="52"/>
  <c r="AE1803" i="52"/>
  <c r="A1803" i="52"/>
  <c r="AE1826" i="52"/>
  <c r="A1826" i="52"/>
  <c r="I1781" i="52"/>
  <c r="AG1781" i="52"/>
  <c r="Z1781" i="52"/>
  <c r="I1758" i="52"/>
  <c r="AG1758" i="52"/>
  <c r="Z1758" i="52"/>
  <c r="AG1482" i="52"/>
  <c r="Z1482" i="52"/>
  <c r="I1436" i="52"/>
  <c r="AG1436" i="52"/>
  <c r="Z1436" i="52"/>
  <c r="AE1642" i="52"/>
  <c r="A1642" i="52"/>
  <c r="AE1688" i="52"/>
  <c r="A1688" i="52"/>
  <c r="AE1596" i="52"/>
  <c r="A1596" i="52"/>
  <c r="Z1459" i="52"/>
  <c r="AG1459" i="52"/>
  <c r="Z1827" i="52"/>
  <c r="AG1827" i="52"/>
  <c r="AG1528" i="52"/>
  <c r="Z1528" i="52"/>
  <c r="AE1665" i="52"/>
  <c r="A1665" i="52"/>
  <c r="AE1527" i="52"/>
  <c r="A1527" i="52"/>
  <c r="I1551" i="52"/>
  <c r="Z1551" i="52"/>
  <c r="AG1551" i="52"/>
  <c r="I1620" i="52"/>
  <c r="AG1620" i="52"/>
  <c r="Z1620" i="52"/>
  <c r="I1643" i="52"/>
  <c r="AG1643" i="52"/>
  <c r="Z1643" i="52"/>
  <c r="AE1504" i="52"/>
  <c r="A1504" i="52"/>
  <c r="AE1343" i="52"/>
  <c r="A1343" i="52"/>
  <c r="AE1734" i="52"/>
  <c r="A1734" i="52"/>
  <c r="AE1458" i="52"/>
  <c r="A1458" i="52"/>
  <c r="I1505" i="52"/>
  <c r="AG1505" i="52"/>
  <c r="Z1505" i="52"/>
  <c r="I1367" i="52"/>
  <c r="AG1367" i="52"/>
  <c r="Z1367" i="52"/>
  <c r="I1344" i="52"/>
  <c r="AG1344" i="52"/>
  <c r="Z1344" i="52"/>
  <c r="AG1735" i="52"/>
  <c r="I1735" i="52"/>
  <c r="Z1735" i="52"/>
  <c r="AE1320" i="52"/>
  <c r="A1320" i="52"/>
  <c r="AG1321" i="52"/>
  <c r="I1321" i="52"/>
  <c r="Z1321" i="52"/>
  <c r="AE1711" i="52"/>
  <c r="A1711" i="52"/>
  <c r="AE1481" i="52"/>
  <c r="A1481" i="52"/>
  <c r="I1689" i="52"/>
  <c r="AG1689" i="52"/>
  <c r="Z1689" i="52"/>
  <c r="Z1413" i="52"/>
  <c r="I1413" i="52"/>
  <c r="AG1413" i="52"/>
  <c r="AE1389" i="52"/>
  <c r="A1389" i="52"/>
  <c r="AE1297" i="52"/>
  <c r="A1297" i="52"/>
  <c r="AE1619" i="52"/>
  <c r="A1619" i="52"/>
  <c r="A1412" i="52"/>
  <c r="AE1412" i="52"/>
  <c r="AE1435" i="52"/>
  <c r="A1435" i="52"/>
  <c r="I1390" i="52"/>
  <c r="AG1390" i="52"/>
  <c r="Z1390" i="52"/>
  <c r="A1550" i="52"/>
  <c r="AE1550" i="52"/>
  <c r="I1712" i="52"/>
  <c r="AG1712" i="52"/>
  <c r="Z1712" i="52"/>
  <c r="AE1366" i="52"/>
  <c r="A1366" i="52"/>
  <c r="AE1459" i="52" l="1"/>
  <c r="A1459" i="52"/>
  <c r="A1712" i="52"/>
  <c r="AE1712" i="52"/>
  <c r="Z1391" i="52"/>
  <c r="I1391" i="52"/>
  <c r="AG1391" i="52"/>
  <c r="AE1413" i="52"/>
  <c r="A1413" i="52"/>
  <c r="I1736" i="52"/>
  <c r="Z1736" i="52"/>
  <c r="AG1736" i="52"/>
  <c r="AE1482" i="52"/>
  <c r="A1482" i="52"/>
  <c r="Z1598" i="52"/>
  <c r="AG1598" i="52"/>
  <c r="I1598" i="52"/>
  <c r="Z1414" i="52"/>
  <c r="AG1414" i="52"/>
  <c r="I1414" i="52"/>
  <c r="Z1621" i="52"/>
  <c r="I1621" i="52"/>
  <c r="AG1621" i="52"/>
  <c r="Z1828" i="52"/>
  <c r="AG1828" i="52"/>
  <c r="Z1483" i="52"/>
  <c r="AG1483" i="52"/>
  <c r="I1782" i="52"/>
  <c r="AG1782" i="52"/>
  <c r="Z1782" i="52"/>
  <c r="A1804" i="52"/>
  <c r="AE1804" i="52"/>
  <c r="A1758" i="52"/>
  <c r="AE1758" i="52"/>
  <c r="AE1390" i="52"/>
  <c r="A1390" i="52"/>
  <c r="Z1368" i="52"/>
  <c r="I1368" i="52"/>
  <c r="AG1368" i="52"/>
  <c r="AE1597" i="52"/>
  <c r="A1597" i="52"/>
  <c r="AE1367" i="52"/>
  <c r="A1367" i="52"/>
  <c r="AE1827" i="52"/>
  <c r="A1827" i="52"/>
  <c r="I1805" i="52"/>
  <c r="AG1805" i="52"/>
  <c r="Z1805" i="52"/>
  <c r="I1575" i="52"/>
  <c r="AG1575" i="52"/>
  <c r="Z1575" i="52"/>
  <c r="Z1851" i="52"/>
  <c r="AG1851" i="52"/>
  <c r="AE1781" i="52"/>
  <c r="A1781" i="52"/>
  <c r="I1874" i="52"/>
  <c r="Z1874" i="52"/>
  <c r="AG1874" i="52"/>
  <c r="A1344" i="52"/>
  <c r="AE1344" i="52"/>
  <c r="AG1529" i="52"/>
  <c r="Z1529" i="52"/>
  <c r="AE1436" i="52"/>
  <c r="A1436" i="52"/>
  <c r="AE1850" i="52"/>
  <c r="A1850" i="52"/>
  <c r="A1735" i="52"/>
  <c r="AE1735" i="52"/>
  <c r="I1713" i="52"/>
  <c r="AG1713" i="52"/>
  <c r="Z1713" i="52"/>
  <c r="AE1321" i="52"/>
  <c r="A1321" i="52"/>
  <c r="I1690" i="52"/>
  <c r="AG1690" i="52"/>
  <c r="Z1690" i="52"/>
  <c r="Z1345" i="52"/>
  <c r="I1345" i="52"/>
  <c r="AG1345" i="52"/>
  <c r="AE1505" i="52"/>
  <c r="A1505" i="52"/>
  <c r="A1620" i="52"/>
  <c r="AE1620" i="52"/>
  <c r="AE1528" i="52"/>
  <c r="A1528" i="52"/>
  <c r="Z1437" i="52"/>
  <c r="I1437" i="52"/>
  <c r="AG1437" i="52"/>
  <c r="AE1666" i="52"/>
  <c r="A1666" i="52"/>
  <c r="I1506" i="52"/>
  <c r="AG1506" i="52"/>
  <c r="Z1506" i="52"/>
  <c r="AE1643" i="52"/>
  <c r="A1643" i="52"/>
  <c r="AE1551" i="52"/>
  <c r="A1551" i="52"/>
  <c r="AG1460" i="52"/>
  <c r="Z1460" i="52"/>
  <c r="Z1759" i="52"/>
  <c r="AG1759" i="52"/>
  <c r="I1759" i="52"/>
  <c r="I1667" i="52"/>
  <c r="AG1667" i="52"/>
  <c r="Z1667" i="52"/>
  <c r="AE1689" i="52"/>
  <c r="A1689" i="52"/>
  <c r="I1644" i="52"/>
  <c r="AG1644" i="52"/>
  <c r="Z1644" i="52"/>
  <c r="Z1552" i="52"/>
  <c r="I1552" i="52"/>
  <c r="AG1552" i="52"/>
  <c r="AE1574" i="52"/>
  <c r="A1574" i="52"/>
  <c r="AG1898" i="52" l="1"/>
  <c r="I1898" i="52"/>
  <c r="Z1898" i="52"/>
  <c r="AE1621" i="52"/>
  <c r="A1621" i="52"/>
  <c r="AE1598" i="52"/>
  <c r="A1598" i="52"/>
  <c r="AE1759" i="52"/>
  <c r="A1759" i="52"/>
  <c r="AG1714" i="52"/>
  <c r="I1714" i="52"/>
  <c r="Z1714" i="52"/>
  <c r="I1438" i="52"/>
  <c r="Z1438" i="52"/>
  <c r="AG1438" i="52"/>
  <c r="AE1529" i="52"/>
  <c r="A1529" i="52"/>
  <c r="Z1622" i="52"/>
  <c r="AG1622" i="52"/>
  <c r="I1622" i="52"/>
  <c r="I1599" i="52"/>
  <c r="AG1599" i="52"/>
  <c r="Z1599" i="52"/>
  <c r="AE1506" i="52"/>
  <c r="A1506" i="52"/>
  <c r="Z1691" i="52"/>
  <c r="I1691" i="52"/>
  <c r="AG1691" i="52"/>
  <c r="A1391" i="52"/>
  <c r="AE1391" i="52"/>
  <c r="AE1437" i="52"/>
  <c r="A1437" i="52"/>
  <c r="I1760" i="52"/>
  <c r="AG1760" i="52"/>
  <c r="Z1760" i="52"/>
  <c r="AE1667" i="52"/>
  <c r="A1667" i="52"/>
  <c r="AG1461" i="52"/>
  <c r="Z1461" i="52"/>
  <c r="Z1530" i="52"/>
  <c r="AG1530" i="52"/>
  <c r="AE1851" i="52"/>
  <c r="A1851" i="52"/>
  <c r="I1806" i="52"/>
  <c r="AG1806" i="52"/>
  <c r="Z1806" i="52"/>
  <c r="AE1552" i="52"/>
  <c r="A1552" i="52"/>
  <c r="AG1668" i="52"/>
  <c r="Z1668" i="52"/>
  <c r="I1668" i="52"/>
  <c r="Z1507" i="52"/>
  <c r="AG1507" i="52"/>
  <c r="I1507" i="52"/>
  <c r="AE1782" i="52"/>
  <c r="A1782" i="52"/>
  <c r="I1392" i="52"/>
  <c r="AG1392" i="52"/>
  <c r="Z1392" i="52"/>
  <c r="Z1783" i="52"/>
  <c r="AG1783" i="52"/>
  <c r="I1783" i="52"/>
  <c r="Z1852" i="52"/>
  <c r="AG1852" i="52"/>
  <c r="AE1828" i="52"/>
  <c r="A1828" i="52"/>
  <c r="AE1414" i="52"/>
  <c r="A1414" i="52"/>
  <c r="AE1736" i="52"/>
  <c r="A1736" i="52"/>
  <c r="AE1690" i="52"/>
  <c r="A1690" i="52"/>
  <c r="A1368" i="52"/>
  <c r="AE1368" i="52"/>
  <c r="AG1829" i="52"/>
  <c r="Z1829" i="52"/>
  <c r="Z1415" i="52"/>
  <c r="I1415" i="52"/>
  <c r="AG1415" i="52"/>
  <c r="AG1737" i="52"/>
  <c r="Z1737" i="52"/>
  <c r="I1737" i="52"/>
  <c r="A1345" i="52"/>
  <c r="AE1345" i="52"/>
  <c r="AE1460" i="52"/>
  <c r="A1460" i="52"/>
  <c r="AE1874" i="52"/>
  <c r="A1874" i="52"/>
  <c r="AE1805" i="52"/>
  <c r="A1805" i="52"/>
  <c r="Z1369" i="52"/>
  <c r="I1369" i="52"/>
  <c r="AG1369" i="52"/>
  <c r="AG1553" i="52"/>
  <c r="Z1553" i="52"/>
  <c r="I1553" i="52"/>
  <c r="AE1644" i="52"/>
  <c r="A1644" i="52"/>
  <c r="AE1575" i="52"/>
  <c r="A1575" i="52"/>
  <c r="AE1483" i="52"/>
  <c r="A1483" i="52"/>
  <c r="Z1645" i="52"/>
  <c r="I1645" i="52"/>
  <c r="AG1645" i="52"/>
  <c r="AE1713" i="52"/>
  <c r="A1713" i="52"/>
  <c r="Z1875" i="52"/>
  <c r="AG1875" i="52"/>
  <c r="I1875" i="52"/>
  <c r="Z1576" i="52"/>
  <c r="I1576" i="52"/>
  <c r="AG1576" i="52"/>
  <c r="AG1484" i="52"/>
  <c r="Z1484" i="52"/>
  <c r="AE1875" i="52" l="1"/>
  <c r="A1875" i="52"/>
  <c r="AE1415" i="52"/>
  <c r="A1415" i="52"/>
  <c r="I1439" i="52"/>
  <c r="AG1439" i="52"/>
  <c r="Z1439" i="52"/>
  <c r="I1416" i="52"/>
  <c r="AG1416" i="52"/>
  <c r="Z1416" i="52"/>
  <c r="A1530" i="52"/>
  <c r="AE1530" i="52"/>
  <c r="AE1599" i="52"/>
  <c r="A1599" i="52"/>
  <c r="AE1737" i="52"/>
  <c r="A1737" i="52"/>
  <c r="AG1830" i="52"/>
  <c r="Z1830" i="52"/>
  <c r="AE1783" i="52"/>
  <c r="A1783" i="52"/>
  <c r="AG1531" i="52"/>
  <c r="Z1531" i="52"/>
  <c r="AE1438" i="52"/>
  <c r="A1438" i="52"/>
  <c r="Z1600" i="52"/>
  <c r="AG1600" i="52"/>
  <c r="I1600" i="52"/>
  <c r="AE1760" i="52"/>
  <c r="A1760" i="52"/>
  <c r="Z1669" i="52"/>
  <c r="I1669" i="52"/>
  <c r="AG1669" i="52"/>
  <c r="AE1484" i="52"/>
  <c r="A1484" i="52"/>
  <c r="AE1369" i="52"/>
  <c r="A1369" i="52"/>
  <c r="AG1738" i="52"/>
  <c r="Z1738" i="52"/>
  <c r="I1738" i="52"/>
  <c r="I1784" i="52"/>
  <c r="AG1784" i="52"/>
  <c r="Z1784" i="52"/>
  <c r="AE1507" i="52"/>
  <c r="A1507" i="52"/>
  <c r="Z1761" i="52"/>
  <c r="I1761" i="52"/>
  <c r="AG1761" i="52"/>
  <c r="I1692" i="52"/>
  <c r="AG1692" i="52"/>
  <c r="Z1692" i="52"/>
  <c r="A1622" i="52"/>
  <c r="AE1622" i="52"/>
  <c r="I1876" i="52"/>
  <c r="AG1876" i="52"/>
  <c r="Z1876" i="52"/>
  <c r="I1508" i="52"/>
  <c r="AG1508" i="52"/>
  <c r="Z1508" i="52"/>
  <c r="AE1806" i="52"/>
  <c r="A1806" i="52"/>
  <c r="AE1691" i="52"/>
  <c r="A1691" i="52"/>
  <c r="I1623" i="52"/>
  <c r="Z1623" i="52"/>
  <c r="AG1623" i="52"/>
  <c r="Z1899" i="52"/>
  <c r="AG1899" i="52"/>
  <c r="I1899" i="52"/>
  <c r="A1392" i="52"/>
  <c r="AE1392" i="52"/>
  <c r="I1807" i="52"/>
  <c r="AG1807" i="52"/>
  <c r="Z1807" i="52"/>
  <c r="I1922" i="52"/>
  <c r="Z1922" i="52"/>
  <c r="AG1922" i="52"/>
  <c r="AE1829" i="52"/>
  <c r="A1829" i="52"/>
  <c r="Z1393" i="52"/>
  <c r="I1393" i="52"/>
  <c r="AG1393" i="52"/>
  <c r="AE1461" i="52"/>
  <c r="A1461" i="52"/>
  <c r="AE1714" i="52"/>
  <c r="A1714" i="52"/>
  <c r="AE1898" i="52"/>
  <c r="A1898" i="52"/>
  <c r="AG1485" i="52"/>
  <c r="Z1485" i="52"/>
  <c r="AG1462" i="52"/>
  <c r="Z1462" i="52"/>
  <c r="I1577" i="52"/>
  <c r="AG1577" i="52"/>
  <c r="Z1577" i="52"/>
  <c r="AE1576" i="52"/>
  <c r="A1576" i="52"/>
  <c r="A1553" i="52"/>
  <c r="AE1553" i="52"/>
  <c r="AE1852" i="52"/>
  <c r="A1852" i="52"/>
  <c r="I1715" i="52"/>
  <c r="AG1715" i="52"/>
  <c r="Z1715" i="52"/>
  <c r="I1646" i="52"/>
  <c r="AG1646" i="52"/>
  <c r="Z1646" i="52"/>
  <c r="AE1645" i="52"/>
  <c r="A1645" i="52"/>
  <c r="I1554" i="52"/>
  <c r="AG1554" i="52"/>
  <c r="Z1554" i="52"/>
  <c r="Z1853" i="52"/>
  <c r="AG1853" i="52"/>
  <c r="A1668" i="52"/>
  <c r="AE1668" i="52"/>
  <c r="AE1393" i="52" l="1"/>
  <c r="A1393" i="52"/>
  <c r="Z1808" i="52"/>
  <c r="I1808" i="52"/>
  <c r="AG1808" i="52"/>
  <c r="A1508" i="52"/>
  <c r="AE1508" i="52"/>
  <c r="AE1761" i="52"/>
  <c r="A1761" i="52"/>
  <c r="AG1532" i="52"/>
  <c r="Z1532" i="52"/>
  <c r="A1830" i="52"/>
  <c r="AE1830" i="52"/>
  <c r="AG1854" i="52"/>
  <c r="Z1854" i="52"/>
  <c r="I1509" i="52"/>
  <c r="AG1509" i="52"/>
  <c r="Z1509" i="52"/>
  <c r="AE1439" i="52"/>
  <c r="A1439" i="52"/>
  <c r="AE1623" i="52"/>
  <c r="A1623" i="52"/>
  <c r="AE1692" i="52"/>
  <c r="A1692" i="52"/>
  <c r="AE1738" i="52"/>
  <c r="A1738" i="52"/>
  <c r="I1440" i="52"/>
  <c r="AG1440" i="52"/>
  <c r="Z1440" i="52"/>
  <c r="I1578" i="52"/>
  <c r="AG1578" i="52"/>
  <c r="Z1578" i="52"/>
  <c r="Z1900" i="52"/>
  <c r="AG1900" i="52"/>
  <c r="I1900" i="52"/>
  <c r="Z1624" i="52"/>
  <c r="I1624" i="52"/>
  <c r="AG1624" i="52"/>
  <c r="Z1693" i="52"/>
  <c r="I1693" i="52"/>
  <c r="AG1693" i="52"/>
  <c r="AE1784" i="52"/>
  <c r="A1784" i="52"/>
  <c r="AE1646" i="52"/>
  <c r="A1646" i="52"/>
  <c r="AE1531" i="52"/>
  <c r="A1531" i="52"/>
  <c r="I1647" i="52"/>
  <c r="AG1647" i="52"/>
  <c r="Z1647" i="52"/>
  <c r="A1462" i="52"/>
  <c r="AE1462" i="52"/>
  <c r="I1877" i="52"/>
  <c r="AG1877" i="52"/>
  <c r="Z1877" i="52"/>
  <c r="AE1807" i="52"/>
  <c r="A1807" i="52"/>
  <c r="AG1670" i="52"/>
  <c r="Z1670" i="52"/>
  <c r="I1670" i="52"/>
  <c r="AG1463" i="52"/>
  <c r="Z1463" i="52"/>
  <c r="AE1922" i="52"/>
  <c r="A1922" i="52"/>
  <c r="I1785" i="52"/>
  <c r="AG1785" i="52"/>
  <c r="Z1785" i="52"/>
  <c r="AE1600" i="52"/>
  <c r="A1600" i="52"/>
  <c r="A1554" i="52"/>
  <c r="AE1554" i="52"/>
  <c r="Z1762" i="52"/>
  <c r="I1762" i="52"/>
  <c r="AG1762" i="52"/>
  <c r="AG1601" i="52"/>
  <c r="Z1601" i="52"/>
  <c r="I1601" i="52"/>
  <c r="AE1416" i="52"/>
  <c r="A1416" i="52"/>
  <c r="Z1555" i="52"/>
  <c r="I1555" i="52"/>
  <c r="AG1555" i="52"/>
  <c r="I1923" i="52"/>
  <c r="Z1923" i="52"/>
  <c r="AG1923" i="52"/>
  <c r="Z1417" i="52"/>
  <c r="AG1417" i="52"/>
  <c r="I1417" i="52"/>
  <c r="AE1853" i="52"/>
  <c r="A1853" i="52"/>
  <c r="AE1715" i="52"/>
  <c r="A1715" i="52"/>
  <c r="AE1485" i="52"/>
  <c r="A1485" i="52"/>
  <c r="I1946" i="52"/>
  <c r="Z1946" i="52"/>
  <c r="AG1946" i="52"/>
  <c r="AE1899" i="52"/>
  <c r="A1899" i="52"/>
  <c r="I1716" i="52"/>
  <c r="AG1716" i="52"/>
  <c r="Z1716" i="52"/>
  <c r="AE1577" i="52"/>
  <c r="A1577" i="52"/>
  <c r="AG1486" i="52"/>
  <c r="Z1486" i="52"/>
  <c r="A1876" i="52"/>
  <c r="AE1876" i="52"/>
  <c r="I1739" i="52"/>
  <c r="AG1739" i="52"/>
  <c r="Z1739" i="52"/>
  <c r="A1669" i="52"/>
  <c r="AE1669" i="52"/>
  <c r="Z1831" i="52"/>
  <c r="AG1831" i="52"/>
  <c r="AG1970" i="52" l="1"/>
  <c r="I1970" i="52"/>
  <c r="Z1970" i="52"/>
  <c r="AE1417" i="52"/>
  <c r="A1417" i="52"/>
  <c r="Z1855" i="52"/>
  <c r="AG1855" i="52"/>
  <c r="AE1716" i="52"/>
  <c r="A1716" i="52"/>
  <c r="Z1717" i="52"/>
  <c r="AG1717" i="52"/>
  <c r="I1717" i="52"/>
  <c r="AG1763" i="52"/>
  <c r="Z1763" i="52"/>
  <c r="I1763" i="52"/>
  <c r="AE1900" i="52"/>
  <c r="A1900" i="52"/>
  <c r="I1441" i="52"/>
  <c r="AG1441" i="52"/>
  <c r="Z1441" i="52"/>
  <c r="AE1831" i="52"/>
  <c r="A1831" i="52"/>
  <c r="I1901" i="52"/>
  <c r="AG1901" i="52"/>
  <c r="Z1901" i="52"/>
  <c r="AG1832" i="52"/>
  <c r="Z1832" i="52"/>
  <c r="AE1486" i="52"/>
  <c r="A1486" i="52"/>
  <c r="A1923" i="52"/>
  <c r="AE1923" i="52"/>
  <c r="AE1463" i="52"/>
  <c r="A1463" i="52"/>
  <c r="AE1647" i="52"/>
  <c r="A1647" i="52"/>
  <c r="AE1509" i="52"/>
  <c r="A1509" i="52"/>
  <c r="I1809" i="52"/>
  <c r="AG1809" i="52"/>
  <c r="Z1809" i="52"/>
  <c r="AG1625" i="52"/>
  <c r="Z1625" i="52"/>
  <c r="I1625" i="52"/>
  <c r="AG1487" i="52"/>
  <c r="Z1487" i="52"/>
  <c r="Z1924" i="52"/>
  <c r="AG1924" i="52"/>
  <c r="I1924" i="52"/>
  <c r="AG1464" i="52"/>
  <c r="Z1464" i="52"/>
  <c r="Z1648" i="52"/>
  <c r="I1648" i="52"/>
  <c r="AG1648" i="52"/>
  <c r="AE1693" i="52"/>
  <c r="A1693" i="52"/>
  <c r="AE1601" i="52"/>
  <c r="A1601" i="52"/>
  <c r="I1878" i="52"/>
  <c r="AG1878" i="52"/>
  <c r="Z1878" i="52"/>
  <c r="Z1510" i="52"/>
  <c r="AG1510" i="52"/>
  <c r="I1510" i="52"/>
  <c r="I1602" i="52"/>
  <c r="AG1602" i="52"/>
  <c r="Z1602" i="52"/>
  <c r="AE1877" i="52"/>
  <c r="A1877" i="52"/>
  <c r="I1694" i="52"/>
  <c r="AG1694" i="52"/>
  <c r="Z1694" i="52"/>
  <c r="AE1440" i="52"/>
  <c r="A1440" i="52"/>
  <c r="Z1671" i="52"/>
  <c r="I1671" i="52"/>
  <c r="AG1671" i="52"/>
  <c r="AE1739" i="52"/>
  <c r="A1739" i="52"/>
  <c r="AE1946" i="52"/>
  <c r="A1946" i="52"/>
  <c r="AE1785" i="52"/>
  <c r="A1785" i="52"/>
  <c r="AE1578" i="52"/>
  <c r="A1578" i="52"/>
  <c r="AE1808" i="52"/>
  <c r="A1808" i="52"/>
  <c r="AE1762" i="52"/>
  <c r="A1762" i="52"/>
  <c r="I1740" i="52"/>
  <c r="AG1740" i="52"/>
  <c r="Z1740" i="52"/>
  <c r="I1786" i="52"/>
  <c r="AG1786" i="52"/>
  <c r="Z1786" i="52"/>
  <c r="Z1579" i="52"/>
  <c r="AG1579" i="52"/>
  <c r="I1579" i="52"/>
  <c r="AE1532" i="52"/>
  <c r="A1532" i="52"/>
  <c r="I1556" i="52"/>
  <c r="AG1556" i="52"/>
  <c r="Z1556" i="52"/>
  <c r="Z1947" i="52"/>
  <c r="I1947" i="52"/>
  <c r="AG1947" i="52"/>
  <c r="AE1555" i="52"/>
  <c r="A1555" i="52"/>
  <c r="AE1670" i="52"/>
  <c r="A1670" i="52"/>
  <c r="AE1624" i="52"/>
  <c r="A1624" i="52"/>
  <c r="AE1854" i="52"/>
  <c r="A1854" i="52"/>
  <c r="AG1533" i="52"/>
  <c r="Z1533" i="52"/>
  <c r="I1557" i="52" l="1"/>
  <c r="AG1557" i="52"/>
  <c r="Z1557" i="52"/>
  <c r="AE1441" i="52"/>
  <c r="A1441" i="52"/>
  <c r="AG1856" i="52"/>
  <c r="Z1856" i="52"/>
  <c r="AE1671" i="52"/>
  <c r="A1671" i="52"/>
  <c r="A1625" i="52"/>
  <c r="AE1625" i="52"/>
  <c r="A1832" i="52"/>
  <c r="AE1832" i="52"/>
  <c r="AE1786" i="52"/>
  <c r="A1786" i="52"/>
  <c r="I1787" i="52"/>
  <c r="AG1787" i="52"/>
  <c r="Z1787" i="52"/>
  <c r="Z1672" i="52"/>
  <c r="AG1672" i="52"/>
  <c r="I1672" i="52"/>
  <c r="Z1603" i="52"/>
  <c r="I1603" i="52"/>
  <c r="AG1603" i="52"/>
  <c r="AE1878" i="52"/>
  <c r="A1878" i="52"/>
  <c r="AE1648" i="52"/>
  <c r="A1648" i="52"/>
  <c r="AE1924" i="52"/>
  <c r="A1924" i="52"/>
  <c r="I1626" i="52"/>
  <c r="AG1626" i="52"/>
  <c r="Z1626" i="52"/>
  <c r="Z1833" i="52"/>
  <c r="AG1833" i="52"/>
  <c r="AE1740" i="52"/>
  <c r="A1740" i="52"/>
  <c r="AE1602" i="52"/>
  <c r="A1602" i="52"/>
  <c r="I1879" i="52"/>
  <c r="AG1879" i="52"/>
  <c r="Z1879" i="52"/>
  <c r="I1649" i="52"/>
  <c r="AG1649" i="52"/>
  <c r="Z1649" i="52"/>
  <c r="Z1925" i="52"/>
  <c r="I1925" i="52"/>
  <c r="AG1925" i="52"/>
  <c r="A1901" i="52"/>
  <c r="AE1901" i="52"/>
  <c r="AE1717" i="52"/>
  <c r="A1717" i="52"/>
  <c r="AG1534" i="52"/>
  <c r="Z1534" i="52"/>
  <c r="AE1533" i="52"/>
  <c r="A1533" i="52"/>
  <c r="A1947" i="52"/>
  <c r="AE1947" i="52"/>
  <c r="Z1741" i="52"/>
  <c r="I1741" i="52"/>
  <c r="AG1741" i="52"/>
  <c r="AG1902" i="52"/>
  <c r="Z1902" i="52"/>
  <c r="I1902" i="52"/>
  <c r="I1718" i="52"/>
  <c r="AG1718" i="52"/>
  <c r="Z1718" i="52"/>
  <c r="AG1948" i="52"/>
  <c r="Z1948" i="52"/>
  <c r="I1948" i="52"/>
  <c r="AE1464" i="52"/>
  <c r="A1464" i="52"/>
  <c r="AE1487" i="52"/>
  <c r="A1487" i="52"/>
  <c r="AE1809" i="52"/>
  <c r="A1809" i="52"/>
  <c r="A1556" i="52"/>
  <c r="AE1556" i="52"/>
  <c r="AE1579" i="52"/>
  <c r="A1579" i="52"/>
  <c r="I1580" i="52"/>
  <c r="AG1580" i="52"/>
  <c r="Z1580" i="52"/>
  <c r="I1695" i="52"/>
  <c r="AG1695" i="52"/>
  <c r="Z1695" i="52"/>
  <c r="AG1465" i="52"/>
  <c r="Z1465" i="52"/>
  <c r="AG1488" i="52"/>
  <c r="Z1488" i="52"/>
  <c r="I1810" i="52"/>
  <c r="Z1810" i="52"/>
  <c r="AG1810" i="52"/>
  <c r="Z1971" i="52"/>
  <c r="AG1971" i="52"/>
  <c r="I1971" i="52"/>
  <c r="AG1994" i="52"/>
  <c r="Z1994" i="52"/>
  <c r="AE1763" i="52"/>
  <c r="A1763" i="52"/>
  <c r="AE1970" i="52"/>
  <c r="A1970" i="52"/>
  <c r="I1511" i="52"/>
  <c r="AG1511" i="52"/>
  <c r="Z1511" i="52"/>
  <c r="I1764" i="52"/>
  <c r="Z1764" i="52"/>
  <c r="AG1764" i="52"/>
  <c r="AE1694" i="52"/>
  <c r="A1694" i="52"/>
  <c r="AE1510" i="52"/>
  <c r="A1510" i="52"/>
  <c r="AE1855" i="52"/>
  <c r="A1855" i="52"/>
  <c r="AE1511" i="52" l="1"/>
  <c r="A1511" i="52"/>
  <c r="Z1995" i="52"/>
  <c r="AG1995" i="52"/>
  <c r="I2018" i="52"/>
  <c r="Z2018" i="52"/>
  <c r="AG2018" i="52"/>
  <c r="I1650" i="52"/>
  <c r="AG1650" i="52"/>
  <c r="Z1650" i="52"/>
  <c r="AE1994" i="52"/>
  <c r="A1994" i="52"/>
  <c r="I1811" i="52"/>
  <c r="AG1811" i="52"/>
  <c r="Z1811" i="52"/>
  <c r="AG1581" i="52"/>
  <c r="I1581" i="52"/>
  <c r="Z1581" i="52"/>
  <c r="AE1902" i="52"/>
  <c r="A1902" i="52"/>
  <c r="AE1925" i="52"/>
  <c r="A1925" i="52"/>
  <c r="AE1879" i="52"/>
  <c r="A1879" i="52"/>
  <c r="Z1834" i="52"/>
  <c r="AG1834" i="52"/>
  <c r="AE1810" i="52"/>
  <c r="A1810" i="52"/>
  <c r="AE1695" i="52"/>
  <c r="A1695" i="52"/>
  <c r="AE1948" i="52"/>
  <c r="A1948" i="52"/>
  <c r="AE1488" i="52"/>
  <c r="A1488" i="52"/>
  <c r="I1696" i="52"/>
  <c r="AG1696" i="52"/>
  <c r="Z1696" i="52"/>
  <c r="I1949" i="52"/>
  <c r="AG1949" i="52"/>
  <c r="Z1949" i="52"/>
  <c r="AG1903" i="52"/>
  <c r="Z1903" i="52"/>
  <c r="I1903" i="52"/>
  <c r="Z1926" i="52"/>
  <c r="AG1926" i="52"/>
  <c r="I1926" i="52"/>
  <c r="Z1880" i="52"/>
  <c r="I1880" i="52"/>
  <c r="AG1880" i="52"/>
  <c r="AE1672" i="52"/>
  <c r="A1672" i="52"/>
  <c r="AG1512" i="52"/>
  <c r="Z1512" i="52"/>
  <c r="I1512" i="52"/>
  <c r="Z1489" i="52"/>
  <c r="AG1489" i="52"/>
  <c r="I1673" i="52"/>
  <c r="AG1673" i="52"/>
  <c r="Z1673" i="52"/>
  <c r="AE1557" i="52"/>
  <c r="A1557" i="52"/>
  <c r="AE1971" i="52"/>
  <c r="A1971" i="52"/>
  <c r="AE1833" i="52"/>
  <c r="A1833" i="52"/>
  <c r="Z1558" i="52"/>
  <c r="I1558" i="52"/>
  <c r="AG1558" i="52"/>
  <c r="A1465" i="52"/>
  <c r="AE1465" i="52"/>
  <c r="AE1718" i="52"/>
  <c r="A1718" i="52"/>
  <c r="AE1741" i="52"/>
  <c r="A1741" i="52"/>
  <c r="Z1765" i="52"/>
  <c r="AG1765" i="52"/>
  <c r="I1765" i="52"/>
  <c r="Z1972" i="52"/>
  <c r="I1972" i="52"/>
  <c r="AG1972" i="52"/>
  <c r="I1719" i="52"/>
  <c r="AG1719" i="52"/>
  <c r="Z1719" i="52"/>
  <c r="A1626" i="52"/>
  <c r="AE1626" i="52"/>
  <c r="Z1742" i="52"/>
  <c r="I1742" i="52"/>
  <c r="AG1742" i="52"/>
  <c r="AE1534" i="52"/>
  <c r="A1534" i="52"/>
  <c r="I1627" i="52"/>
  <c r="AG1627" i="52"/>
  <c r="Z1627" i="52"/>
  <c r="A1787" i="52"/>
  <c r="AE1787" i="52"/>
  <c r="AE1856" i="52"/>
  <c r="A1856" i="52"/>
  <c r="I1604" i="52"/>
  <c r="AG1604" i="52"/>
  <c r="Z1604" i="52"/>
  <c r="A1764" i="52"/>
  <c r="AE1764" i="52"/>
  <c r="AE1580" i="52"/>
  <c r="A1580" i="52"/>
  <c r="AG1535" i="52"/>
  <c r="Z1535" i="52"/>
  <c r="AE1649" i="52"/>
  <c r="A1649" i="52"/>
  <c r="A1603" i="52"/>
  <c r="AE1603" i="52"/>
  <c r="I1788" i="52"/>
  <c r="AG1788" i="52"/>
  <c r="Z1788" i="52"/>
  <c r="Z1857" i="52"/>
  <c r="AG1857" i="52"/>
  <c r="A1972" i="52" l="1"/>
  <c r="AE1972" i="52"/>
  <c r="AE1489" i="52"/>
  <c r="A1489" i="52"/>
  <c r="AG1605" i="52"/>
  <c r="I1605" i="52"/>
  <c r="Z1605" i="52"/>
  <c r="AG1973" i="52"/>
  <c r="Z1973" i="52"/>
  <c r="I1973" i="52"/>
  <c r="I1904" i="52"/>
  <c r="AG1904" i="52"/>
  <c r="Z1904" i="52"/>
  <c r="A1903" i="52"/>
  <c r="AE1903" i="52"/>
  <c r="AE1857" i="52"/>
  <c r="A1857" i="52"/>
  <c r="AE1834" i="52"/>
  <c r="A1834" i="52"/>
  <c r="AE2018" i="52"/>
  <c r="A2018" i="52"/>
  <c r="AG1858" i="52"/>
  <c r="Z1858" i="52"/>
  <c r="AE1627" i="52"/>
  <c r="A1627" i="52"/>
  <c r="AE1673" i="52"/>
  <c r="A1673" i="52"/>
  <c r="A1512" i="52"/>
  <c r="AE1512" i="52"/>
  <c r="AE1880" i="52"/>
  <c r="A1880" i="52"/>
  <c r="A1696" i="52"/>
  <c r="AE1696" i="52"/>
  <c r="AG1835" i="52"/>
  <c r="Z1835" i="52"/>
  <c r="Z1582" i="52"/>
  <c r="AG1582" i="52"/>
  <c r="I1582" i="52"/>
  <c r="AE1650" i="52"/>
  <c r="A1650" i="52"/>
  <c r="AG1628" i="52"/>
  <c r="Z1628" i="52"/>
  <c r="I1628" i="52"/>
  <c r="Z1513" i="52"/>
  <c r="I1513" i="52"/>
  <c r="AG1513" i="52"/>
  <c r="AE1949" i="52"/>
  <c r="A1949" i="52"/>
  <c r="I1651" i="52"/>
  <c r="AG1651" i="52"/>
  <c r="Z1651" i="52"/>
  <c r="A1995" i="52"/>
  <c r="AE1995" i="52"/>
  <c r="AE1719" i="52"/>
  <c r="A1719" i="52"/>
  <c r="AE1558" i="52"/>
  <c r="A1558" i="52"/>
  <c r="Z1950" i="52"/>
  <c r="I1950" i="52"/>
  <c r="AG1950" i="52"/>
  <c r="AE1581" i="52"/>
  <c r="A1581" i="52"/>
  <c r="AE1788" i="52"/>
  <c r="A1788" i="52"/>
  <c r="AE1604" i="52"/>
  <c r="A1604" i="52"/>
  <c r="Z1720" i="52"/>
  <c r="I1720" i="52"/>
  <c r="AG1720" i="52"/>
  <c r="Z1674" i="52"/>
  <c r="I1674" i="52"/>
  <c r="AG1674" i="52"/>
  <c r="AE1811" i="52"/>
  <c r="A1811" i="52"/>
  <c r="AE1535" i="52"/>
  <c r="A1535" i="52"/>
  <c r="AE1765" i="52"/>
  <c r="A1765" i="52"/>
  <c r="Z1789" i="52"/>
  <c r="I1789" i="52"/>
  <c r="AG1789" i="52"/>
  <c r="I1743" i="52"/>
  <c r="AG1743" i="52"/>
  <c r="Z1743" i="52"/>
  <c r="Z1766" i="52"/>
  <c r="AG1766" i="52"/>
  <c r="I1766" i="52"/>
  <c r="AG1559" i="52"/>
  <c r="Z1559" i="52"/>
  <c r="I1559" i="52"/>
  <c r="AE1926" i="52"/>
  <c r="A1926" i="52"/>
  <c r="I1812" i="52"/>
  <c r="AG1812" i="52"/>
  <c r="Z1812" i="52"/>
  <c r="Z1996" i="52"/>
  <c r="AG1996" i="52"/>
  <c r="AG1536" i="52"/>
  <c r="Z1536" i="52"/>
  <c r="Z1927" i="52"/>
  <c r="AG1927" i="52"/>
  <c r="I1927" i="52"/>
  <c r="I1697" i="52"/>
  <c r="AG1697" i="52"/>
  <c r="Z1697" i="52"/>
  <c r="Z2019" i="52"/>
  <c r="AG2019" i="52"/>
  <c r="I2019" i="52"/>
  <c r="AE1742" i="52"/>
  <c r="A1742" i="52"/>
  <c r="AG1881" i="52"/>
  <c r="Z1881" i="52"/>
  <c r="I1881" i="52"/>
  <c r="I2042" i="52"/>
  <c r="AG2042" i="52"/>
  <c r="Z2042" i="52"/>
  <c r="AE2042" i="52" l="1"/>
  <c r="A2042" i="52"/>
  <c r="Z1675" i="52"/>
  <c r="AG1675" i="52"/>
  <c r="I1675" i="52"/>
  <c r="AE1835" i="52"/>
  <c r="A1835" i="52"/>
  <c r="A1697" i="52"/>
  <c r="AE1697" i="52"/>
  <c r="AE1766" i="52"/>
  <c r="A1766" i="52"/>
  <c r="AE1789" i="52"/>
  <c r="A1789" i="52"/>
  <c r="A1904" i="52"/>
  <c r="AE1904" i="52"/>
  <c r="AE1605" i="52"/>
  <c r="A1605" i="52"/>
  <c r="I2043" i="52"/>
  <c r="AG2043" i="52"/>
  <c r="Z2043" i="52"/>
  <c r="I1767" i="52"/>
  <c r="AG1767" i="52"/>
  <c r="Z1767" i="52"/>
  <c r="I1790" i="52"/>
  <c r="AG1790" i="52"/>
  <c r="Z1790" i="52"/>
  <c r="AE1674" i="52"/>
  <c r="A1674" i="52"/>
  <c r="AE1858" i="52"/>
  <c r="A1858" i="52"/>
  <c r="I1905" i="52"/>
  <c r="AG1905" i="52"/>
  <c r="Z1905" i="52"/>
  <c r="Z1606" i="52"/>
  <c r="AG1606" i="52"/>
  <c r="I1606" i="52"/>
  <c r="AE1513" i="52"/>
  <c r="A1513" i="52"/>
  <c r="AE2019" i="52"/>
  <c r="A2019" i="52"/>
  <c r="AE1927" i="52"/>
  <c r="A1927" i="52"/>
  <c r="AG1744" i="52"/>
  <c r="I1744" i="52"/>
  <c r="Z1744" i="52"/>
  <c r="AE1582" i="52"/>
  <c r="A1582" i="52"/>
  <c r="AG1859" i="52"/>
  <c r="Z1859" i="52"/>
  <c r="AE1743" i="52"/>
  <c r="A1743" i="52"/>
  <c r="Z1583" i="52"/>
  <c r="I1583" i="52"/>
  <c r="AG1583" i="52"/>
  <c r="I2066" i="52"/>
  <c r="AG2066" i="52"/>
  <c r="Z2066" i="52"/>
  <c r="AE1881" i="52"/>
  <c r="A1881" i="52"/>
  <c r="Z1997" i="52"/>
  <c r="AG1997" i="52"/>
  <c r="AE1559" i="52"/>
  <c r="A1559" i="52"/>
  <c r="A1720" i="52"/>
  <c r="AE1720" i="52"/>
  <c r="Z1537" i="52"/>
  <c r="AG1537" i="52"/>
  <c r="AG2020" i="52"/>
  <c r="I2020" i="52"/>
  <c r="Z2020" i="52"/>
  <c r="I1560" i="52"/>
  <c r="AG1560" i="52"/>
  <c r="Z1560" i="52"/>
  <c r="AE1950" i="52"/>
  <c r="A1950" i="52"/>
  <c r="AE1628" i="52"/>
  <c r="A1628" i="52"/>
  <c r="AE1996" i="52"/>
  <c r="A1996" i="52"/>
  <c r="I1928" i="52"/>
  <c r="AG1928" i="52"/>
  <c r="Z1928" i="52"/>
  <c r="I1882" i="52"/>
  <c r="Z1882" i="52"/>
  <c r="AG1882" i="52"/>
  <c r="I1698" i="52"/>
  <c r="AG1698" i="52"/>
  <c r="Z1698" i="52"/>
  <c r="AE1812" i="52"/>
  <c r="A1812" i="52"/>
  <c r="AG1721" i="52"/>
  <c r="I1721" i="52"/>
  <c r="Z1721" i="52"/>
  <c r="I1951" i="52"/>
  <c r="Z1951" i="52"/>
  <c r="AG1951" i="52"/>
  <c r="AE1651" i="52"/>
  <c r="A1651" i="52"/>
  <c r="I1629" i="52"/>
  <c r="AG1629" i="52"/>
  <c r="Z1629" i="52"/>
  <c r="AG1836" i="52"/>
  <c r="Z1836" i="52"/>
  <c r="AE1536" i="52"/>
  <c r="A1536" i="52"/>
  <c r="I1813" i="52"/>
  <c r="AG1813" i="52"/>
  <c r="Z1813" i="52"/>
  <c r="I1652" i="52"/>
  <c r="AG1652" i="52"/>
  <c r="Z1652" i="52"/>
  <c r="AE1973" i="52"/>
  <c r="A1973" i="52"/>
  <c r="I1974" i="52"/>
  <c r="AG1974" i="52"/>
  <c r="Z1974" i="52"/>
  <c r="Z1975" i="52" l="1"/>
  <c r="AG1975" i="52"/>
  <c r="I1975" i="52"/>
  <c r="AE1882" i="52"/>
  <c r="A1882" i="52"/>
  <c r="AE1905" i="52"/>
  <c r="A1905" i="52"/>
  <c r="Z1791" i="52"/>
  <c r="AG1791" i="52"/>
  <c r="I1791" i="52"/>
  <c r="Z1837" i="52"/>
  <c r="AG1837" i="52"/>
  <c r="AE1928" i="52"/>
  <c r="A1928" i="52"/>
  <c r="AE1997" i="52"/>
  <c r="A1997" i="52"/>
  <c r="AG1906" i="52"/>
  <c r="Z1906" i="52"/>
  <c r="I1906" i="52"/>
  <c r="AE1951" i="52"/>
  <c r="A1951" i="52"/>
  <c r="AE1698" i="52"/>
  <c r="A1698" i="52"/>
  <c r="AE1560" i="52"/>
  <c r="A1560" i="52"/>
  <c r="I1814" i="52"/>
  <c r="AG1814" i="52"/>
  <c r="Z1814" i="52"/>
  <c r="A1836" i="52"/>
  <c r="AE1836" i="52"/>
  <c r="I1952" i="52"/>
  <c r="AG1952" i="52"/>
  <c r="Z1952" i="52"/>
  <c r="Z1929" i="52"/>
  <c r="I1929" i="52"/>
  <c r="AG1929" i="52"/>
  <c r="AG1561" i="52"/>
  <c r="I1561" i="52"/>
  <c r="Z1561" i="52"/>
  <c r="AG1998" i="52"/>
  <c r="Z1998" i="52"/>
  <c r="Z2090" i="52"/>
  <c r="AG2090" i="52"/>
  <c r="I2090" i="52"/>
  <c r="A1974" i="52"/>
  <c r="AE1974" i="52"/>
  <c r="AE1537" i="52"/>
  <c r="A1537" i="52"/>
  <c r="Z1768" i="52"/>
  <c r="AG1768" i="52"/>
  <c r="I1768" i="52"/>
  <c r="A1583" i="52"/>
  <c r="AE1583" i="52"/>
  <c r="I1745" i="52"/>
  <c r="AG1745" i="52"/>
  <c r="Z1745" i="52"/>
  <c r="A1675" i="52"/>
  <c r="AE1675" i="52"/>
  <c r="I1722" i="52"/>
  <c r="AG1722" i="52"/>
  <c r="Z1722" i="52"/>
  <c r="I1584" i="52"/>
  <c r="AG1584" i="52"/>
  <c r="Z1584" i="52"/>
  <c r="A2020" i="52"/>
  <c r="AE2020" i="52"/>
  <c r="AE1606" i="52"/>
  <c r="A1606" i="52"/>
  <c r="AE1629" i="52"/>
  <c r="A1629" i="52"/>
  <c r="I1883" i="52"/>
  <c r="AG1883" i="52"/>
  <c r="Z1883" i="52"/>
  <c r="I2021" i="52"/>
  <c r="AG2021" i="52"/>
  <c r="Z2021" i="52"/>
  <c r="AE2066" i="52"/>
  <c r="A2066" i="52"/>
  <c r="I1607" i="52"/>
  <c r="AG1607" i="52"/>
  <c r="Z1607" i="52"/>
  <c r="AE1767" i="52"/>
  <c r="A1767" i="52"/>
  <c r="I1676" i="52"/>
  <c r="AG1676" i="52"/>
  <c r="Z1676" i="52"/>
  <c r="I1653" i="52"/>
  <c r="AG1653" i="52"/>
  <c r="Z1653" i="52"/>
  <c r="AE1721" i="52"/>
  <c r="A1721" i="52"/>
  <c r="AE1652" i="52"/>
  <c r="A1652" i="52"/>
  <c r="A1859" i="52"/>
  <c r="AE1859" i="52"/>
  <c r="AE1790" i="52"/>
  <c r="A1790" i="52"/>
  <c r="AE2043" i="52"/>
  <c r="A2043" i="52"/>
  <c r="AE1813" i="52"/>
  <c r="A1813" i="52"/>
  <c r="Z1630" i="52"/>
  <c r="I1630" i="52"/>
  <c r="AG1630" i="52"/>
  <c r="I1699" i="52"/>
  <c r="AG1699" i="52"/>
  <c r="Z1699" i="52"/>
  <c r="Z2067" i="52"/>
  <c r="AG2067" i="52"/>
  <c r="I2067" i="52"/>
  <c r="AG1860" i="52"/>
  <c r="Z1860" i="52"/>
  <c r="AE1744" i="52"/>
  <c r="A1744" i="52"/>
  <c r="I2044" i="52"/>
  <c r="AG2044" i="52"/>
  <c r="Z2044" i="52"/>
  <c r="Z1792" i="52" l="1"/>
  <c r="I1792" i="52"/>
  <c r="AG1792" i="52"/>
  <c r="AE1699" i="52"/>
  <c r="A1699" i="52"/>
  <c r="AG1585" i="52"/>
  <c r="I1585" i="52"/>
  <c r="Z1585" i="52"/>
  <c r="AE1768" i="52"/>
  <c r="A1768" i="52"/>
  <c r="AG2091" i="52"/>
  <c r="I2091" i="52"/>
  <c r="Z2091" i="52"/>
  <c r="Z2068" i="52"/>
  <c r="AG2068" i="52"/>
  <c r="I2068" i="52"/>
  <c r="AE1676" i="52"/>
  <c r="A1676" i="52"/>
  <c r="AE1745" i="52"/>
  <c r="A1745" i="52"/>
  <c r="AG1769" i="52"/>
  <c r="Z1769" i="52"/>
  <c r="I1769" i="52"/>
  <c r="I1884" i="52"/>
  <c r="AG1884" i="52"/>
  <c r="Z1884" i="52"/>
  <c r="A2067" i="52"/>
  <c r="AE2067" i="52"/>
  <c r="I1677" i="52"/>
  <c r="AG1677" i="52"/>
  <c r="Z1677" i="52"/>
  <c r="AE1883" i="52"/>
  <c r="A1883" i="52"/>
  <c r="AE1998" i="52"/>
  <c r="A1998" i="52"/>
  <c r="AE2044" i="52"/>
  <c r="A2044" i="52"/>
  <c r="AE1630" i="52"/>
  <c r="A1630" i="52"/>
  <c r="Z1999" i="52"/>
  <c r="AG1999" i="52"/>
  <c r="AE1929" i="52"/>
  <c r="A1929" i="52"/>
  <c r="AE1906" i="52"/>
  <c r="A1906" i="52"/>
  <c r="AE1837" i="52"/>
  <c r="A1837" i="52"/>
  <c r="I1608" i="52"/>
  <c r="AG1608" i="52"/>
  <c r="Z1608" i="52"/>
  <c r="Z1631" i="52"/>
  <c r="I1631" i="52"/>
  <c r="AG1631" i="52"/>
  <c r="I1746" i="52"/>
  <c r="AG1746" i="52"/>
  <c r="Z1746" i="52"/>
  <c r="AG1930" i="52"/>
  <c r="I1930" i="52"/>
  <c r="Z1930" i="52"/>
  <c r="I1907" i="52"/>
  <c r="AG1907" i="52"/>
  <c r="Z1907" i="52"/>
  <c r="AG1838" i="52"/>
  <c r="Z1838" i="52"/>
  <c r="I2045" i="52"/>
  <c r="AG2045" i="52"/>
  <c r="Z2045" i="52"/>
  <c r="AE1722" i="52"/>
  <c r="A1722" i="52"/>
  <c r="AE1584" i="52"/>
  <c r="A1584" i="52"/>
  <c r="I1700" i="52"/>
  <c r="AG1700" i="52"/>
  <c r="Z1700" i="52"/>
  <c r="Z1723" i="52"/>
  <c r="AG1723" i="52"/>
  <c r="I1723" i="52"/>
  <c r="AE1952" i="52"/>
  <c r="A1952" i="52"/>
  <c r="AG1815" i="52"/>
  <c r="Z1815" i="52"/>
  <c r="I1815" i="52"/>
  <c r="AE1791" i="52"/>
  <c r="A1791" i="52"/>
  <c r="AE1860" i="52"/>
  <c r="A1860" i="52"/>
  <c r="AE1653" i="52"/>
  <c r="A1653" i="52"/>
  <c r="AE2021" i="52"/>
  <c r="A2021" i="52"/>
  <c r="AG1953" i="52"/>
  <c r="Z1953" i="52"/>
  <c r="I1953" i="52"/>
  <c r="A1814" i="52"/>
  <c r="AE1814" i="52"/>
  <c r="AE1975" i="52"/>
  <c r="A1975" i="52"/>
  <c r="AE2090" i="52"/>
  <c r="A2090" i="52"/>
  <c r="Z1861" i="52"/>
  <c r="AG1861" i="52"/>
  <c r="AG1654" i="52"/>
  <c r="Z1654" i="52"/>
  <c r="I1654" i="52"/>
  <c r="I2022" i="52"/>
  <c r="AG2022" i="52"/>
  <c r="Z2022" i="52"/>
  <c r="AE1561" i="52"/>
  <c r="A1561" i="52"/>
  <c r="Z1976" i="52"/>
  <c r="I1976" i="52"/>
  <c r="AG1976" i="52"/>
  <c r="AE1607" i="52"/>
  <c r="A1607" i="52"/>
  <c r="AE1608" i="52" l="1"/>
  <c r="A1608" i="52"/>
  <c r="I1977" i="52"/>
  <c r="AG1977" i="52"/>
  <c r="Z1977" i="52"/>
  <c r="AE1654" i="52"/>
  <c r="A1654" i="52"/>
  <c r="AE1769" i="52"/>
  <c r="A1769" i="52"/>
  <c r="AG2069" i="52"/>
  <c r="I2069" i="52"/>
  <c r="Z2069" i="52"/>
  <c r="I1655" i="52"/>
  <c r="AG1655" i="52"/>
  <c r="Z1655" i="52"/>
  <c r="AE1700" i="52"/>
  <c r="A1700" i="52"/>
  <c r="AE1976" i="52"/>
  <c r="A1976" i="52"/>
  <c r="AE1930" i="52"/>
  <c r="A1930" i="52"/>
  <c r="I1770" i="52"/>
  <c r="AG1770" i="52"/>
  <c r="Z1770" i="52"/>
  <c r="AE2091" i="52"/>
  <c r="A2091" i="52"/>
  <c r="AE1838" i="52"/>
  <c r="A1838" i="52"/>
  <c r="AE1631" i="52"/>
  <c r="A1631" i="52"/>
  <c r="AE1884" i="52"/>
  <c r="A1884" i="52"/>
  <c r="AG2092" i="52"/>
  <c r="I2092" i="52"/>
  <c r="Z2092" i="52"/>
  <c r="AE1953" i="52"/>
  <c r="A1953" i="52"/>
  <c r="AE1723" i="52"/>
  <c r="A1723" i="52"/>
  <c r="AE2022" i="52"/>
  <c r="A2022" i="52"/>
  <c r="AG1839" i="52"/>
  <c r="Z1839" i="52"/>
  <c r="I1931" i="52"/>
  <c r="AG1931" i="52"/>
  <c r="Z1931" i="52"/>
  <c r="I1632" i="52"/>
  <c r="AG1632" i="52"/>
  <c r="Z1632" i="52"/>
  <c r="I1885" i="52"/>
  <c r="AG1885" i="52"/>
  <c r="Z1885" i="52"/>
  <c r="I1724" i="52"/>
  <c r="AG1724" i="52"/>
  <c r="Z1724" i="52"/>
  <c r="AG1908" i="52"/>
  <c r="Z1908" i="52"/>
  <c r="I1908" i="52"/>
  <c r="AE1746" i="52"/>
  <c r="A1746" i="52"/>
  <c r="I1609" i="52"/>
  <c r="AG1609" i="52"/>
  <c r="Z1609" i="52"/>
  <c r="AE2068" i="52"/>
  <c r="A2068" i="52"/>
  <c r="AG2023" i="52"/>
  <c r="I2023" i="52"/>
  <c r="Z2023" i="52"/>
  <c r="AE1861" i="52"/>
  <c r="A1861" i="52"/>
  <c r="Z1954" i="52"/>
  <c r="I1954" i="52"/>
  <c r="AG1954" i="52"/>
  <c r="A1815" i="52"/>
  <c r="AE1815" i="52"/>
  <c r="Z1747" i="52"/>
  <c r="AG1747" i="52"/>
  <c r="I1747" i="52"/>
  <c r="Z2114" i="52"/>
  <c r="AG2114" i="52"/>
  <c r="I2114" i="52"/>
  <c r="AG1862" i="52"/>
  <c r="Z1862" i="52"/>
  <c r="I1816" i="52"/>
  <c r="AG1816" i="52"/>
  <c r="Z1816" i="52"/>
  <c r="I1701" i="52"/>
  <c r="AG1701" i="52"/>
  <c r="Z1701" i="52"/>
  <c r="I2046" i="52"/>
  <c r="AG2046" i="52"/>
  <c r="Z2046" i="52"/>
  <c r="AE1999" i="52"/>
  <c r="A1999" i="52"/>
  <c r="AE1792" i="52"/>
  <c r="A1792" i="52"/>
  <c r="A2045" i="52"/>
  <c r="AE2045" i="52"/>
  <c r="AE1907" i="52"/>
  <c r="A1907" i="52"/>
  <c r="A1677" i="52"/>
  <c r="AE1677" i="52"/>
  <c r="I1793" i="52"/>
  <c r="Z1793" i="52"/>
  <c r="AG1793" i="52"/>
  <c r="AG2000" i="52"/>
  <c r="Z2000" i="52"/>
  <c r="Z1678" i="52"/>
  <c r="I1678" i="52"/>
  <c r="AG1678" i="52"/>
  <c r="AE1585" i="52"/>
  <c r="A1585" i="52"/>
  <c r="AG1771" i="52" l="1"/>
  <c r="I1771" i="52"/>
  <c r="Z1771" i="52"/>
  <c r="AE2000" i="52"/>
  <c r="A2000" i="52"/>
  <c r="I1702" i="52"/>
  <c r="AG1702" i="52"/>
  <c r="Z1702" i="52"/>
  <c r="Z1863" i="52"/>
  <c r="AG1863" i="52"/>
  <c r="I1955" i="52"/>
  <c r="AG1955" i="52"/>
  <c r="Z1955" i="52"/>
  <c r="AE1839" i="52"/>
  <c r="A1839" i="52"/>
  <c r="I1656" i="52"/>
  <c r="AG1656" i="52"/>
  <c r="Z1656" i="52"/>
  <c r="AE1701" i="52"/>
  <c r="A1701" i="52"/>
  <c r="AE1747" i="52"/>
  <c r="A1747" i="52"/>
  <c r="AE1931" i="52"/>
  <c r="A1931" i="52"/>
  <c r="I1748" i="52"/>
  <c r="AG1748" i="52"/>
  <c r="Z1748" i="52"/>
  <c r="I1886" i="52"/>
  <c r="AG1886" i="52"/>
  <c r="Z1886" i="52"/>
  <c r="Z1932" i="52"/>
  <c r="AG1932" i="52"/>
  <c r="I1932" i="52"/>
  <c r="AE1908" i="52"/>
  <c r="A1908" i="52"/>
  <c r="AE1655" i="52"/>
  <c r="A1655" i="52"/>
  <c r="AE1862" i="52"/>
  <c r="A1862" i="52"/>
  <c r="A1678" i="52"/>
  <c r="AE1678" i="52"/>
  <c r="Z2024" i="52"/>
  <c r="I2024" i="52"/>
  <c r="AG2024" i="52"/>
  <c r="AG1909" i="52"/>
  <c r="Z1909" i="52"/>
  <c r="I1909" i="52"/>
  <c r="A1770" i="52"/>
  <c r="AE1770" i="52"/>
  <c r="A2046" i="52"/>
  <c r="AE2046" i="52"/>
  <c r="I1817" i="52"/>
  <c r="AG1817" i="52"/>
  <c r="Z1817" i="52"/>
  <c r="AE2023" i="52"/>
  <c r="A2023" i="52"/>
  <c r="AE2069" i="52"/>
  <c r="A2069" i="52"/>
  <c r="AE1793" i="52"/>
  <c r="A1793" i="52"/>
  <c r="I1679" i="52"/>
  <c r="AG1679" i="52"/>
  <c r="Z1679" i="52"/>
  <c r="I1794" i="52"/>
  <c r="AG1794" i="52"/>
  <c r="Z1794" i="52"/>
  <c r="I2047" i="52"/>
  <c r="AG2047" i="52"/>
  <c r="Z2047" i="52"/>
  <c r="AE1885" i="52"/>
  <c r="A1885" i="52"/>
  <c r="I2070" i="52"/>
  <c r="AG2070" i="52"/>
  <c r="Z2070" i="52"/>
  <c r="Z1978" i="52"/>
  <c r="AG1978" i="52"/>
  <c r="I1978" i="52"/>
  <c r="AE1724" i="52"/>
  <c r="A1724" i="52"/>
  <c r="AE1632" i="52"/>
  <c r="A1632" i="52"/>
  <c r="A2092" i="52"/>
  <c r="AE2092" i="52"/>
  <c r="AE2114" i="52"/>
  <c r="A2114" i="52"/>
  <c r="Z1725" i="52"/>
  <c r="I1725" i="52"/>
  <c r="AG1725" i="52"/>
  <c r="Z1633" i="52"/>
  <c r="I1633" i="52"/>
  <c r="AG1633" i="52"/>
  <c r="Z1840" i="52"/>
  <c r="AG1840" i="52"/>
  <c r="AG2093" i="52"/>
  <c r="Z2093" i="52"/>
  <c r="I2093" i="52"/>
  <c r="AE1977" i="52"/>
  <c r="A1977" i="52"/>
  <c r="I2115" i="52"/>
  <c r="Z2115" i="52"/>
  <c r="AG2115" i="52"/>
  <c r="Z2001" i="52"/>
  <c r="AG2001" i="52"/>
  <c r="AE1816" i="52"/>
  <c r="A1816" i="52"/>
  <c r="AG2138" i="52"/>
  <c r="I2138" i="52"/>
  <c r="Z2138" i="52"/>
  <c r="AE1954" i="52"/>
  <c r="A1954" i="52"/>
  <c r="AE1609" i="52"/>
  <c r="A1609" i="52"/>
  <c r="AE2001" i="52" l="1"/>
  <c r="A2001" i="52"/>
  <c r="AG1841" i="52"/>
  <c r="Z1841" i="52"/>
  <c r="I1979" i="52"/>
  <c r="Z1979" i="52"/>
  <c r="AG1979" i="52"/>
  <c r="I1680" i="52"/>
  <c r="AG1680" i="52"/>
  <c r="Z1680" i="52"/>
  <c r="A1748" i="52"/>
  <c r="AE1748" i="52"/>
  <c r="AE1978" i="52"/>
  <c r="A1978" i="52"/>
  <c r="AE1840" i="52"/>
  <c r="A1840" i="52"/>
  <c r="I1726" i="52"/>
  <c r="Z1726" i="52"/>
  <c r="AG1726" i="52"/>
  <c r="I1910" i="52"/>
  <c r="AG1910" i="52"/>
  <c r="Z1910" i="52"/>
  <c r="AE1702" i="52"/>
  <c r="A1702" i="52"/>
  <c r="A1679" i="52"/>
  <c r="AE1679" i="52"/>
  <c r="AE2047" i="52"/>
  <c r="A2047" i="52"/>
  <c r="AE1817" i="52"/>
  <c r="A1817" i="52"/>
  <c r="AG1887" i="52"/>
  <c r="Z1887" i="52"/>
  <c r="I1887" i="52"/>
  <c r="A1863" i="52"/>
  <c r="AE1863" i="52"/>
  <c r="AE2093" i="52"/>
  <c r="A2093" i="52"/>
  <c r="AE2070" i="52"/>
  <c r="A2070" i="52"/>
  <c r="I2048" i="52"/>
  <c r="AG2048" i="52"/>
  <c r="Z2048" i="52"/>
  <c r="A1886" i="52"/>
  <c r="AE1886" i="52"/>
  <c r="AG1818" i="52"/>
  <c r="I1818" i="52"/>
  <c r="Z1818" i="52"/>
  <c r="I1749" i="52"/>
  <c r="AG1749" i="52"/>
  <c r="Z1749" i="52"/>
  <c r="AE1633" i="52"/>
  <c r="A1633" i="52"/>
  <c r="Z2071" i="52"/>
  <c r="I2071" i="52"/>
  <c r="AG2071" i="52"/>
  <c r="AE2024" i="52"/>
  <c r="A2024" i="52"/>
  <c r="AG1657" i="52"/>
  <c r="I1657" i="52"/>
  <c r="Z1657" i="52"/>
  <c r="AE2138" i="52"/>
  <c r="A2138" i="52"/>
  <c r="AE1794" i="52"/>
  <c r="A1794" i="52"/>
  <c r="I2025" i="52"/>
  <c r="AG2025" i="52"/>
  <c r="Z2025" i="52"/>
  <c r="AE1656" i="52"/>
  <c r="A1656" i="52"/>
  <c r="AG2002" i="52"/>
  <c r="Z2002" i="52"/>
  <c r="Z1795" i="52"/>
  <c r="I1795" i="52"/>
  <c r="AG1795" i="52"/>
  <c r="Z1864" i="52"/>
  <c r="AG1864" i="52"/>
  <c r="I2094" i="52"/>
  <c r="AG2094" i="52"/>
  <c r="Z2094" i="52"/>
  <c r="I2139" i="52"/>
  <c r="Z2139" i="52"/>
  <c r="AG2139" i="52"/>
  <c r="Z2116" i="52"/>
  <c r="AG2116" i="52"/>
  <c r="I2116" i="52"/>
  <c r="AE1932" i="52"/>
  <c r="A1932" i="52"/>
  <c r="AE1771" i="52"/>
  <c r="A1771" i="52"/>
  <c r="A2115" i="52"/>
  <c r="AE2115" i="52"/>
  <c r="Z1933" i="52"/>
  <c r="I1933" i="52"/>
  <c r="AG1933" i="52"/>
  <c r="AE1955" i="52"/>
  <c r="A1955" i="52"/>
  <c r="AE1725" i="52"/>
  <c r="A1725" i="52"/>
  <c r="A1909" i="52"/>
  <c r="AE1909" i="52"/>
  <c r="Z1956" i="52"/>
  <c r="I1956" i="52"/>
  <c r="AG1956" i="52"/>
  <c r="I1703" i="52"/>
  <c r="AG1703" i="52"/>
  <c r="Z1703" i="52"/>
  <c r="AG1772" i="52"/>
  <c r="Z1772" i="52"/>
  <c r="I1772" i="52"/>
  <c r="AE2002" i="52" l="1"/>
  <c r="A2002" i="52"/>
  <c r="I1819" i="52"/>
  <c r="AG1819" i="52"/>
  <c r="Z1819" i="52"/>
  <c r="AE2048" i="52"/>
  <c r="A2048" i="52"/>
  <c r="AE2071" i="52"/>
  <c r="A2071" i="52"/>
  <c r="AE1818" i="52"/>
  <c r="A1818" i="52"/>
  <c r="AE1772" i="52"/>
  <c r="A1772" i="52"/>
  <c r="AE2094" i="52"/>
  <c r="A2094" i="52"/>
  <c r="AG2003" i="52"/>
  <c r="Z2003" i="52"/>
  <c r="I2072" i="52"/>
  <c r="AG2072" i="52"/>
  <c r="Z2072" i="52"/>
  <c r="AE1979" i="52"/>
  <c r="A1979" i="52"/>
  <c r="AE1956" i="52"/>
  <c r="A1956" i="52"/>
  <c r="AE1933" i="52"/>
  <c r="A1933" i="52"/>
  <c r="AG2095" i="52"/>
  <c r="I2095" i="52"/>
  <c r="Z2095" i="52"/>
  <c r="I1980" i="52"/>
  <c r="Z1980" i="52"/>
  <c r="AG1980" i="52"/>
  <c r="I1773" i="52"/>
  <c r="AG1773" i="52"/>
  <c r="Z1773" i="52"/>
  <c r="AE1657" i="52"/>
  <c r="A1657" i="52"/>
  <c r="AE1680" i="52"/>
  <c r="A1680" i="52"/>
  <c r="AG2162" i="52"/>
  <c r="I2162" i="52"/>
  <c r="Z2162" i="52"/>
  <c r="AE2025" i="52"/>
  <c r="A2025" i="52"/>
  <c r="AE1726" i="52"/>
  <c r="A1726" i="52"/>
  <c r="I1681" i="52"/>
  <c r="AG1681" i="52"/>
  <c r="Z1681" i="52"/>
  <c r="AG1842" i="52"/>
  <c r="Z1842" i="52"/>
  <c r="I1957" i="52"/>
  <c r="Z1957" i="52"/>
  <c r="AG1957" i="52"/>
  <c r="I1934" i="52"/>
  <c r="AG1934" i="52"/>
  <c r="Z1934" i="52"/>
  <c r="AE1703" i="52"/>
  <c r="A1703" i="52"/>
  <c r="AE1795" i="52"/>
  <c r="A1795" i="52"/>
  <c r="AG2026" i="52"/>
  <c r="Z2026" i="52"/>
  <c r="I2026" i="52"/>
  <c r="AE1749" i="52"/>
  <c r="A1749" i="52"/>
  <c r="I1727" i="52"/>
  <c r="AG1727" i="52"/>
  <c r="Z1727" i="52"/>
  <c r="I1796" i="52"/>
  <c r="AG1796" i="52"/>
  <c r="Z1796" i="52"/>
  <c r="I1750" i="52"/>
  <c r="AG1750" i="52"/>
  <c r="Z1750" i="52"/>
  <c r="AE2116" i="52"/>
  <c r="A2116" i="52"/>
  <c r="Z2140" i="52"/>
  <c r="I2140" i="52"/>
  <c r="AG2140" i="52"/>
  <c r="AE1887" i="52"/>
  <c r="A1887" i="52"/>
  <c r="AE1841" i="52"/>
  <c r="A1841" i="52"/>
  <c r="I1704" i="52"/>
  <c r="AG1704" i="52"/>
  <c r="Z1704" i="52"/>
  <c r="AE2139" i="52"/>
  <c r="A2139" i="52"/>
  <c r="AE1864" i="52"/>
  <c r="A1864" i="52"/>
  <c r="I1888" i="52"/>
  <c r="AG1888" i="52"/>
  <c r="Z1888" i="52"/>
  <c r="AE1910" i="52"/>
  <c r="A1910" i="52"/>
  <c r="Z2117" i="52"/>
  <c r="I2117" i="52"/>
  <c r="AG2117" i="52"/>
  <c r="AG1865" i="52"/>
  <c r="Z1865" i="52"/>
  <c r="I2049" i="52"/>
  <c r="AG2049" i="52"/>
  <c r="Z2049" i="52"/>
  <c r="I1911" i="52"/>
  <c r="AG1911" i="52"/>
  <c r="Z1911" i="52"/>
  <c r="Z2004" i="52" l="1"/>
  <c r="AG2004" i="52"/>
  <c r="AE1865" i="52"/>
  <c r="A1865" i="52"/>
  <c r="Z1705" i="52"/>
  <c r="I1705" i="52"/>
  <c r="AG1705" i="52"/>
  <c r="I1751" i="52"/>
  <c r="AG1751" i="52"/>
  <c r="Z1751" i="52"/>
  <c r="AG1912" i="52"/>
  <c r="I1912" i="52"/>
  <c r="Z1912" i="52"/>
  <c r="AE1934" i="52"/>
  <c r="A1934" i="52"/>
  <c r="Z1843" i="52"/>
  <c r="AG1843" i="52"/>
  <c r="AE1980" i="52"/>
  <c r="A1980" i="52"/>
  <c r="AE2003" i="52"/>
  <c r="A2003" i="52"/>
  <c r="A2140" i="52"/>
  <c r="AE2140" i="52"/>
  <c r="AE1750" i="52"/>
  <c r="A1750" i="52"/>
  <c r="AE1888" i="52"/>
  <c r="A1888" i="52"/>
  <c r="Z1935" i="52"/>
  <c r="AG1935" i="52"/>
  <c r="I1935" i="52"/>
  <c r="Z1774" i="52"/>
  <c r="AG1774" i="52"/>
  <c r="I1774" i="52"/>
  <c r="AE2095" i="52"/>
  <c r="A2095" i="52"/>
  <c r="A2072" i="52"/>
  <c r="AE2072" i="52"/>
  <c r="AE1819" i="52"/>
  <c r="A1819" i="52"/>
  <c r="I2027" i="52"/>
  <c r="Z2027" i="52"/>
  <c r="AG2027" i="52"/>
  <c r="I2096" i="52"/>
  <c r="AG2096" i="52"/>
  <c r="Z2096" i="52"/>
  <c r="I2073" i="52"/>
  <c r="AG2073" i="52"/>
  <c r="Z2073" i="52"/>
  <c r="AG1820" i="52"/>
  <c r="I1820" i="52"/>
  <c r="Z1820" i="52"/>
  <c r="I1889" i="52"/>
  <c r="AG1889" i="52"/>
  <c r="Z1889" i="52"/>
  <c r="Z1797" i="52"/>
  <c r="I1797" i="52"/>
  <c r="AG1797" i="52"/>
  <c r="AE2162" i="52"/>
  <c r="A2162" i="52"/>
  <c r="AG1866" i="52"/>
  <c r="Z1866" i="52"/>
  <c r="AE1911" i="52"/>
  <c r="A1911" i="52"/>
  <c r="AE1796" i="52"/>
  <c r="A1796" i="52"/>
  <c r="AE2026" i="52"/>
  <c r="A2026" i="52"/>
  <c r="A1842" i="52"/>
  <c r="AE1842" i="52"/>
  <c r="I2163" i="52"/>
  <c r="AG2163" i="52"/>
  <c r="Z2163" i="52"/>
  <c r="I2050" i="52"/>
  <c r="AG2050" i="52"/>
  <c r="Z2050" i="52"/>
  <c r="AE1727" i="52"/>
  <c r="A1727" i="52"/>
  <c r="AE1773" i="52"/>
  <c r="A1773" i="52"/>
  <c r="AE1704" i="52"/>
  <c r="A1704" i="52"/>
  <c r="AE2117" i="52"/>
  <c r="A2117" i="52"/>
  <c r="Z1728" i="52"/>
  <c r="AG1728" i="52"/>
  <c r="I1728" i="52"/>
  <c r="AE1957" i="52"/>
  <c r="A1957" i="52"/>
  <c r="A1681" i="52"/>
  <c r="AE1681" i="52"/>
  <c r="Z1981" i="52"/>
  <c r="AG1981" i="52"/>
  <c r="I1981" i="52"/>
  <c r="Z2141" i="52"/>
  <c r="I2141" i="52"/>
  <c r="AG2141" i="52"/>
  <c r="I2118" i="52"/>
  <c r="AG2118" i="52"/>
  <c r="Z2118" i="52"/>
  <c r="AE2049" i="52"/>
  <c r="A2049" i="52"/>
  <c r="I1958" i="52"/>
  <c r="AG1958" i="52"/>
  <c r="Z1958" i="52"/>
  <c r="AE1889" i="52" l="1"/>
  <c r="A1889" i="52"/>
  <c r="I2028" i="52"/>
  <c r="AG2028" i="52"/>
  <c r="Z2028" i="52"/>
  <c r="AG1775" i="52"/>
  <c r="Z1775" i="52"/>
  <c r="I1775" i="52"/>
  <c r="AE2027" i="52"/>
  <c r="A2027" i="52"/>
  <c r="AE1751" i="52"/>
  <c r="A1751" i="52"/>
  <c r="AE1774" i="52"/>
  <c r="A1774" i="52"/>
  <c r="AE2141" i="52"/>
  <c r="A2141" i="52"/>
  <c r="A1820" i="52"/>
  <c r="AE1820" i="52"/>
  <c r="I2097" i="52"/>
  <c r="AG2097" i="52"/>
  <c r="Z2097" i="52"/>
  <c r="I2142" i="52"/>
  <c r="AG2142" i="52"/>
  <c r="Z2142" i="52"/>
  <c r="A2050" i="52"/>
  <c r="AE2050" i="52"/>
  <c r="I1821" i="52"/>
  <c r="AG1821" i="52"/>
  <c r="Z1821" i="52"/>
  <c r="AE2163" i="52"/>
  <c r="A2163" i="52"/>
  <c r="AE1728" i="52"/>
  <c r="A1728" i="52"/>
  <c r="Z2164" i="52"/>
  <c r="I2164" i="52"/>
  <c r="AG2164" i="52"/>
  <c r="AE1797" i="52"/>
  <c r="A1797" i="52"/>
  <c r="AE1935" i="52"/>
  <c r="A1935" i="52"/>
  <c r="AE1912" i="52"/>
  <c r="A1912" i="52"/>
  <c r="A1705" i="52"/>
  <c r="AE1705" i="52"/>
  <c r="Z1729" i="52"/>
  <c r="AG1729" i="52"/>
  <c r="I1729" i="52"/>
  <c r="Z1798" i="52"/>
  <c r="AG1798" i="52"/>
  <c r="I1798" i="52"/>
  <c r="Z1936" i="52"/>
  <c r="AG1936" i="52"/>
  <c r="I1936" i="52"/>
  <c r="I1913" i="52"/>
  <c r="AG1913" i="52"/>
  <c r="Z1913" i="52"/>
  <c r="AE1866" i="52"/>
  <c r="A1866" i="52"/>
  <c r="AE2096" i="52"/>
  <c r="A2096" i="52"/>
  <c r="AE1981" i="52"/>
  <c r="A1981" i="52"/>
  <c r="AG1959" i="52"/>
  <c r="Z1959" i="52"/>
  <c r="I1959" i="52"/>
  <c r="Z1867" i="52"/>
  <c r="AG1867" i="52"/>
  <c r="AG1890" i="52"/>
  <c r="I1890" i="52"/>
  <c r="Z1890" i="52"/>
  <c r="AE2004" i="52"/>
  <c r="A2004" i="52"/>
  <c r="I1982" i="52"/>
  <c r="AG1982" i="52"/>
  <c r="Z1982" i="52"/>
  <c r="A1958" i="52"/>
  <c r="AE1958" i="52"/>
  <c r="AE2073" i="52"/>
  <c r="A2073" i="52"/>
  <c r="AE1843" i="52"/>
  <c r="A1843" i="52"/>
  <c r="I1752" i="52"/>
  <c r="AG1752" i="52"/>
  <c r="Z1752" i="52"/>
  <c r="Z2005" i="52"/>
  <c r="AG2005" i="52"/>
  <c r="I2051" i="52"/>
  <c r="AG2051" i="52"/>
  <c r="Z2051" i="52"/>
  <c r="AE2118" i="52"/>
  <c r="A2118" i="52"/>
  <c r="Z2119" i="52"/>
  <c r="I2119" i="52"/>
  <c r="AG2119" i="52"/>
  <c r="I2074" i="52"/>
  <c r="AG2074" i="52"/>
  <c r="Z2074" i="52"/>
  <c r="AG1844" i="52"/>
  <c r="Z1844" i="52"/>
  <c r="AG1845" i="52" l="1"/>
  <c r="Z1845" i="52"/>
  <c r="I2052" i="52"/>
  <c r="AG2052" i="52"/>
  <c r="Z2052" i="52"/>
  <c r="AE1821" i="52"/>
  <c r="A1821" i="52"/>
  <c r="I2143" i="52"/>
  <c r="AG2143" i="52"/>
  <c r="Z2143" i="52"/>
  <c r="AE1775" i="52"/>
  <c r="A1775" i="52"/>
  <c r="AE1890" i="52"/>
  <c r="A1890" i="52"/>
  <c r="AE1913" i="52"/>
  <c r="A1913" i="52"/>
  <c r="I1822" i="52"/>
  <c r="AG1822" i="52"/>
  <c r="Z1822" i="52"/>
  <c r="I1776" i="52"/>
  <c r="AG1776" i="52"/>
  <c r="Z1776" i="52"/>
  <c r="AG1914" i="52"/>
  <c r="Z1914" i="52"/>
  <c r="I1914" i="52"/>
  <c r="AE1959" i="52"/>
  <c r="A1959" i="52"/>
  <c r="AE1798" i="52"/>
  <c r="A1798" i="52"/>
  <c r="I1799" i="52"/>
  <c r="AG1799" i="52"/>
  <c r="Z1799" i="52"/>
  <c r="AE2028" i="52"/>
  <c r="A2028" i="52"/>
  <c r="Z1960" i="52"/>
  <c r="I1960" i="52"/>
  <c r="AG1960" i="52"/>
  <c r="AE1844" i="52"/>
  <c r="A1844" i="52"/>
  <c r="AE2119" i="52"/>
  <c r="A2119" i="52"/>
  <c r="AE1752" i="52"/>
  <c r="A1752" i="52"/>
  <c r="I2029" i="52"/>
  <c r="AG2029" i="52"/>
  <c r="Z2029" i="52"/>
  <c r="AE1982" i="52"/>
  <c r="A1982" i="52"/>
  <c r="AE2097" i="52"/>
  <c r="A2097" i="52"/>
  <c r="I1983" i="52"/>
  <c r="AG1983" i="52"/>
  <c r="Z1983" i="52"/>
  <c r="AG2098" i="52"/>
  <c r="Z2098" i="52"/>
  <c r="I2098" i="52"/>
  <c r="I2120" i="52"/>
  <c r="AG2120" i="52"/>
  <c r="Z2120" i="52"/>
  <c r="AE2005" i="52"/>
  <c r="A2005" i="52"/>
  <c r="AG2006" i="52"/>
  <c r="Z2006" i="52"/>
  <c r="A1729" i="52"/>
  <c r="AE1729" i="52"/>
  <c r="I1891" i="52"/>
  <c r="AG1891" i="52"/>
  <c r="Z1891" i="52"/>
  <c r="Z1753" i="52"/>
  <c r="AG1753" i="52"/>
  <c r="I1753" i="52"/>
  <c r="AE1867" i="52"/>
  <c r="A1867" i="52"/>
  <c r="AE1936" i="52"/>
  <c r="A1936" i="52"/>
  <c r="AE2164" i="52"/>
  <c r="A2164" i="52"/>
  <c r="I2075" i="52"/>
  <c r="AG2075" i="52"/>
  <c r="Z2075" i="52"/>
  <c r="AE2074" i="52"/>
  <c r="A2074" i="52"/>
  <c r="AE2051" i="52"/>
  <c r="A2051" i="52"/>
  <c r="AG1868" i="52"/>
  <c r="Z1868" i="52"/>
  <c r="I1937" i="52"/>
  <c r="AG1937" i="52"/>
  <c r="Z1937" i="52"/>
  <c r="I2165" i="52"/>
  <c r="AG2165" i="52"/>
  <c r="Z2165" i="52"/>
  <c r="AE2142" i="52"/>
  <c r="A2142" i="52"/>
  <c r="AE1799" i="52" l="1"/>
  <c r="A1799" i="52"/>
  <c r="AE1914" i="52"/>
  <c r="A1914" i="52"/>
  <c r="AE2052" i="52"/>
  <c r="A2052" i="52"/>
  <c r="AE1868" i="52"/>
  <c r="A1868" i="52"/>
  <c r="A2075" i="52"/>
  <c r="AE2075" i="52"/>
  <c r="AG1892" i="52"/>
  <c r="I1892" i="52"/>
  <c r="Z1892" i="52"/>
  <c r="AE2006" i="52"/>
  <c r="A2006" i="52"/>
  <c r="I2053" i="52"/>
  <c r="AG2053" i="52"/>
  <c r="Z2053" i="52"/>
  <c r="AE1891" i="52"/>
  <c r="A1891" i="52"/>
  <c r="AE2165" i="52"/>
  <c r="A2165" i="52"/>
  <c r="AG1869" i="52"/>
  <c r="Z1869" i="52"/>
  <c r="I2076" i="52"/>
  <c r="AG2076" i="52"/>
  <c r="Z2076" i="52"/>
  <c r="I2099" i="52"/>
  <c r="AG2099" i="52"/>
  <c r="Z2099" i="52"/>
  <c r="I1800" i="52"/>
  <c r="AG1800" i="52"/>
  <c r="Z1800" i="52"/>
  <c r="AG1915" i="52"/>
  <c r="Z1915" i="52"/>
  <c r="I1915" i="52"/>
  <c r="AE1822" i="52"/>
  <c r="A1822" i="52"/>
  <c r="I2166" i="52"/>
  <c r="AG2166" i="52"/>
  <c r="Z2166" i="52"/>
  <c r="AG2007" i="52"/>
  <c r="Z2007" i="52"/>
  <c r="I1823" i="52"/>
  <c r="AG1823" i="52"/>
  <c r="Z1823" i="52"/>
  <c r="Z2030" i="52"/>
  <c r="AG2030" i="52"/>
  <c r="I2030" i="52"/>
  <c r="AE1776" i="52"/>
  <c r="A1776" i="52"/>
  <c r="AE2143" i="52"/>
  <c r="A2143" i="52"/>
  <c r="AE2098" i="52"/>
  <c r="A2098" i="52"/>
  <c r="I1777" i="52"/>
  <c r="Z1777" i="52"/>
  <c r="AG1777" i="52"/>
  <c r="AG2144" i="52"/>
  <c r="I2144" i="52"/>
  <c r="Z2144" i="52"/>
  <c r="A2120" i="52"/>
  <c r="AE2120" i="52"/>
  <c r="Z1846" i="52"/>
  <c r="AG1846" i="52"/>
  <c r="Z1938" i="52"/>
  <c r="I1938" i="52"/>
  <c r="AG1938" i="52"/>
  <c r="I2121" i="52"/>
  <c r="AG2121" i="52"/>
  <c r="Z2121" i="52"/>
  <c r="Z1984" i="52"/>
  <c r="AG1984" i="52"/>
  <c r="I1984" i="52"/>
  <c r="AE1960" i="52"/>
  <c r="A1960" i="52"/>
  <c r="AE1937" i="52"/>
  <c r="A1937" i="52"/>
  <c r="I1961" i="52"/>
  <c r="AG1961" i="52"/>
  <c r="Z1961" i="52"/>
  <c r="AE2029" i="52"/>
  <c r="A2029" i="52"/>
  <c r="AE1753" i="52"/>
  <c r="A1753" i="52"/>
  <c r="AE1983" i="52"/>
  <c r="A1983" i="52"/>
  <c r="AE1845" i="52"/>
  <c r="A1845" i="52"/>
  <c r="I2031" i="52" l="1"/>
  <c r="AG2031" i="52"/>
  <c r="Z2031" i="52"/>
  <c r="Z2008" i="52"/>
  <c r="AG2008" i="52"/>
  <c r="AE2099" i="52"/>
  <c r="A2099" i="52"/>
  <c r="AE1777" i="52"/>
  <c r="A1777" i="52"/>
  <c r="I2100" i="52"/>
  <c r="AG2100" i="52"/>
  <c r="Z2100" i="52"/>
  <c r="A1869" i="52"/>
  <c r="AE1869" i="52"/>
  <c r="A1915" i="52"/>
  <c r="AE1915" i="52"/>
  <c r="Z1870" i="52"/>
  <c r="AG1870" i="52"/>
  <c r="A2053" i="52"/>
  <c r="AE2053" i="52"/>
  <c r="I1916" i="52"/>
  <c r="AG1916" i="52"/>
  <c r="Z1916" i="52"/>
  <c r="I1824" i="52"/>
  <c r="AG1824" i="52"/>
  <c r="Z1824" i="52"/>
  <c r="AE2166" i="52"/>
  <c r="A2166" i="52"/>
  <c r="AE1984" i="52"/>
  <c r="A1984" i="52"/>
  <c r="AE1938" i="52"/>
  <c r="A1938" i="52"/>
  <c r="I2145" i="52"/>
  <c r="AG2145" i="52"/>
  <c r="Z2145" i="52"/>
  <c r="Z2167" i="52"/>
  <c r="I2167" i="52"/>
  <c r="AG2167" i="52"/>
  <c r="AE1892" i="52"/>
  <c r="A1892" i="52"/>
  <c r="AG1985" i="52"/>
  <c r="Z1985" i="52"/>
  <c r="I1985" i="52"/>
  <c r="Z1939" i="52"/>
  <c r="AG1939" i="52"/>
  <c r="I1939" i="52"/>
  <c r="A2076" i="52"/>
  <c r="AE2076" i="52"/>
  <c r="I1893" i="52"/>
  <c r="AG1893" i="52"/>
  <c r="Z1893" i="52"/>
  <c r="Z2077" i="52"/>
  <c r="AG2077" i="52"/>
  <c r="I2077" i="52"/>
  <c r="AE1961" i="52"/>
  <c r="A1961" i="52"/>
  <c r="AE2121" i="52"/>
  <c r="A2121" i="52"/>
  <c r="A1823" i="52"/>
  <c r="AE1823" i="52"/>
  <c r="Z1847" i="52"/>
  <c r="AG1847" i="52"/>
  <c r="AE2144" i="52"/>
  <c r="A2144" i="52"/>
  <c r="Z1801" i="52"/>
  <c r="I1801" i="52"/>
  <c r="AG1801" i="52"/>
  <c r="I2054" i="52"/>
  <c r="Z2054" i="52"/>
  <c r="AG2054" i="52"/>
  <c r="Z1962" i="52"/>
  <c r="I1962" i="52"/>
  <c r="AG1962" i="52"/>
  <c r="I2122" i="52"/>
  <c r="AG2122" i="52"/>
  <c r="Z2122" i="52"/>
  <c r="AE1846" i="52"/>
  <c r="A1846" i="52"/>
  <c r="AE2030" i="52"/>
  <c r="A2030" i="52"/>
  <c r="AE2007" i="52"/>
  <c r="A2007" i="52"/>
  <c r="A1800" i="52"/>
  <c r="AE1800" i="52"/>
  <c r="AE1893" i="52" l="1"/>
  <c r="A1893" i="52"/>
  <c r="AE1985" i="52"/>
  <c r="A1985" i="52"/>
  <c r="I2168" i="52"/>
  <c r="AG2168" i="52"/>
  <c r="Z2168" i="52"/>
  <c r="AE2122" i="52"/>
  <c r="A2122" i="52"/>
  <c r="AE2054" i="52"/>
  <c r="A2054" i="52"/>
  <c r="AE1847" i="52"/>
  <c r="A1847" i="52"/>
  <c r="I1986" i="52"/>
  <c r="AG1986" i="52"/>
  <c r="Z1986" i="52"/>
  <c r="AE2145" i="52"/>
  <c r="A2145" i="52"/>
  <c r="AE1824" i="52"/>
  <c r="A1824" i="52"/>
  <c r="AE2100" i="52"/>
  <c r="A2100" i="52"/>
  <c r="AE2008" i="52"/>
  <c r="A2008" i="52"/>
  <c r="I2123" i="52"/>
  <c r="AG2123" i="52"/>
  <c r="Z2123" i="52"/>
  <c r="I2055" i="52"/>
  <c r="AG2055" i="52"/>
  <c r="Z2055" i="52"/>
  <c r="AG2146" i="52"/>
  <c r="Z2146" i="52"/>
  <c r="I2146" i="52"/>
  <c r="Z1825" i="52"/>
  <c r="I1825" i="52"/>
  <c r="AG1825" i="52"/>
  <c r="AG2101" i="52"/>
  <c r="I2101" i="52"/>
  <c r="Z2101" i="52"/>
  <c r="AG2009" i="52"/>
  <c r="Z2009" i="52"/>
  <c r="AE2077" i="52"/>
  <c r="A2077" i="52"/>
  <c r="I2078" i="52"/>
  <c r="AG2078" i="52"/>
  <c r="Z2078" i="52"/>
  <c r="AG1871" i="52"/>
  <c r="Z1871" i="52"/>
  <c r="I2032" i="52"/>
  <c r="AG2032" i="52"/>
  <c r="Z2032" i="52"/>
  <c r="AG1848" i="52"/>
  <c r="Z1848" i="52"/>
  <c r="I1940" i="52"/>
  <c r="AG1940" i="52"/>
  <c r="Z1940" i="52"/>
  <c r="AE1870" i="52"/>
  <c r="A1870" i="52"/>
  <c r="A2031" i="52"/>
  <c r="AE2031" i="52"/>
  <c r="I1894" i="52"/>
  <c r="AG1894" i="52"/>
  <c r="Z1894" i="52"/>
  <c r="AE1916" i="52"/>
  <c r="A1916" i="52"/>
  <c r="AE1939" i="52"/>
  <c r="A1939" i="52"/>
  <c r="AE1801" i="52"/>
  <c r="A1801" i="52"/>
  <c r="AG1917" i="52"/>
  <c r="Z1917" i="52"/>
  <c r="I1917" i="52"/>
  <c r="AE1962" i="52"/>
  <c r="A1962" i="52"/>
  <c r="Z1963" i="52"/>
  <c r="AG1963" i="52"/>
  <c r="I1963" i="52"/>
  <c r="AE2167" i="52"/>
  <c r="A2167" i="52"/>
  <c r="AG2010" i="52" l="1"/>
  <c r="Z2010" i="52"/>
  <c r="A2123" i="52"/>
  <c r="AE2123" i="52"/>
  <c r="I2147" i="52"/>
  <c r="AG2147" i="52"/>
  <c r="Z2147" i="52"/>
  <c r="I2124" i="52"/>
  <c r="AG2124" i="52"/>
  <c r="Z2124" i="52"/>
  <c r="I2102" i="52"/>
  <c r="AG2102" i="52"/>
  <c r="Z2102" i="52"/>
  <c r="Z1987" i="52"/>
  <c r="I1987" i="52"/>
  <c r="AG1987" i="52"/>
  <c r="AE2168" i="52"/>
  <c r="A2168" i="52"/>
  <c r="AE1940" i="52"/>
  <c r="A1940" i="52"/>
  <c r="Z2033" i="52"/>
  <c r="I2033" i="52"/>
  <c r="AG2033" i="52"/>
  <c r="AE2078" i="52"/>
  <c r="A2078" i="52"/>
  <c r="I1941" i="52"/>
  <c r="AG1941" i="52"/>
  <c r="Z1941" i="52"/>
  <c r="I2079" i="52"/>
  <c r="AG2079" i="52"/>
  <c r="Z2079" i="52"/>
  <c r="I2169" i="52"/>
  <c r="AG2169" i="52"/>
  <c r="Z2169" i="52"/>
  <c r="AE2146" i="52"/>
  <c r="A2146" i="52"/>
  <c r="A2101" i="52"/>
  <c r="AE2101" i="52"/>
  <c r="AE2055" i="52"/>
  <c r="A2055" i="52"/>
  <c r="AE1917" i="52"/>
  <c r="A1917" i="52"/>
  <c r="I2056" i="52"/>
  <c r="AG2056" i="52"/>
  <c r="Z2056" i="52"/>
  <c r="A1986" i="52"/>
  <c r="AE1986" i="52"/>
  <c r="AE2032" i="52"/>
  <c r="A2032" i="52"/>
  <c r="AE1894" i="52"/>
  <c r="A1894" i="52"/>
  <c r="AE1848" i="52"/>
  <c r="A1848" i="52"/>
  <c r="AE1871" i="52"/>
  <c r="A1871" i="52"/>
  <c r="I1895" i="52"/>
  <c r="AG1895" i="52"/>
  <c r="Z1895" i="52"/>
  <c r="AG1849" i="52"/>
  <c r="Z1849" i="52"/>
  <c r="AG1872" i="52"/>
  <c r="Z1872" i="52"/>
  <c r="AG1918" i="52"/>
  <c r="Z1918" i="52"/>
  <c r="I1918" i="52"/>
  <c r="AE1963" i="52"/>
  <c r="A1963" i="52"/>
  <c r="AE2009" i="52"/>
  <c r="A2009" i="52"/>
  <c r="AE1825" i="52"/>
  <c r="A1825" i="52"/>
  <c r="I1964" i="52"/>
  <c r="AG1964" i="52"/>
  <c r="Z1964" i="52"/>
  <c r="AE1964" i="52" l="1"/>
  <c r="A1964" i="52"/>
  <c r="AE1987" i="52"/>
  <c r="A1987" i="52"/>
  <c r="AE1872" i="52"/>
  <c r="A1872" i="52"/>
  <c r="AE1849" i="52"/>
  <c r="A1849" i="52"/>
  <c r="I1988" i="52"/>
  <c r="AG1988" i="52"/>
  <c r="Z1988" i="52"/>
  <c r="AE1918" i="52"/>
  <c r="A1918" i="52"/>
  <c r="AE2056" i="52"/>
  <c r="A2056" i="52"/>
  <c r="AE1941" i="52"/>
  <c r="A1941" i="52"/>
  <c r="AE2033" i="52"/>
  <c r="A2033" i="52"/>
  <c r="AE2169" i="52"/>
  <c r="A2169" i="52"/>
  <c r="I1942" i="52"/>
  <c r="Z1942" i="52"/>
  <c r="AG1942" i="52"/>
  <c r="AE2102" i="52"/>
  <c r="A2102" i="52"/>
  <c r="I1919" i="52"/>
  <c r="AG1919" i="52"/>
  <c r="Z1919" i="52"/>
  <c r="AG2034" i="52"/>
  <c r="I2034" i="52"/>
  <c r="Z2034" i="52"/>
  <c r="I2103" i="52"/>
  <c r="AG2103" i="52"/>
  <c r="Z2103" i="52"/>
  <c r="Z2170" i="52"/>
  <c r="I2170" i="52"/>
  <c r="AG2170" i="52"/>
  <c r="AE2147" i="52"/>
  <c r="A2147" i="52"/>
  <c r="I2148" i="52"/>
  <c r="AG2148" i="52"/>
  <c r="Z2148" i="52"/>
  <c r="AE2010" i="52"/>
  <c r="A2010" i="52"/>
  <c r="I1896" i="52"/>
  <c r="AG1896" i="52"/>
  <c r="Z1896" i="52"/>
  <c r="I1965" i="52"/>
  <c r="AG1965" i="52"/>
  <c r="Z1965" i="52"/>
  <c r="Z1873" i="52"/>
  <c r="AG1873" i="52"/>
  <c r="A1895" i="52"/>
  <c r="AE1895" i="52"/>
  <c r="Z2011" i="52"/>
  <c r="AG2011" i="52"/>
  <c r="AE2079" i="52"/>
  <c r="A2079" i="52"/>
  <c r="AE2124" i="52"/>
  <c r="A2124" i="52"/>
  <c r="I2057" i="52"/>
  <c r="AG2057" i="52"/>
  <c r="Z2057" i="52"/>
  <c r="Z2080" i="52"/>
  <c r="AG2080" i="52"/>
  <c r="I2080" i="52"/>
  <c r="Z2125" i="52"/>
  <c r="I2125" i="52"/>
  <c r="AG2125" i="52"/>
  <c r="AG2104" i="52" l="1"/>
  <c r="I2104" i="52"/>
  <c r="Z2104" i="52"/>
  <c r="AE1919" i="52"/>
  <c r="A1919" i="52"/>
  <c r="AE2125" i="52"/>
  <c r="A2125" i="52"/>
  <c r="I2126" i="52"/>
  <c r="AG2126" i="52"/>
  <c r="Z2126" i="52"/>
  <c r="A2103" i="52"/>
  <c r="AE2103" i="52"/>
  <c r="AG1920" i="52"/>
  <c r="Z1920" i="52"/>
  <c r="I1920" i="52"/>
  <c r="A1896" i="52"/>
  <c r="AE1896" i="52"/>
  <c r="AE1988" i="52"/>
  <c r="A1988" i="52"/>
  <c r="Z1897" i="52"/>
  <c r="I1897" i="52"/>
  <c r="AG1897" i="52"/>
  <c r="I1989" i="52"/>
  <c r="AG1989" i="52"/>
  <c r="Z1989" i="52"/>
  <c r="I1943" i="52"/>
  <c r="AG1943" i="52"/>
  <c r="Z1943" i="52"/>
  <c r="AE2034" i="52"/>
  <c r="A2034" i="52"/>
  <c r="AE1942" i="52"/>
  <c r="A1942" i="52"/>
  <c r="AE2080" i="52"/>
  <c r="A2080" i="52"/>
  <c r="A1873" i="52"/>
  <c r="AE1873" i="52"/>
  <c r="I2081" i="52"/>
  <c r="AG2081" i="52"/>
  <c r="Z2081" i="52"/>
  <c r="I2035" i="52"/>
  <c r="AG2035" i="52"/>
  <c r="Z2035" i="52"/>
  <c r="I2058" i="52"/>
  <c r="AG2058" i="52"/>
  <c r="Z2058" i="52"/>
  <c r="AE1965" i="52"/>
  <c r="A1965" i="52"/>
  <c r="AE2170" i="52"/>
  <c r="A2170" i="52"/>
  <c r="A2057" i="52"/>
  <c r="AE2057" i="52"/>
  <c r="AE2011" i="52"/>
  <c r="A2011" i="52"/>
  <c r="I1966" i="52"/>
  <c r="Z1966" i="52"/>
  <c r="AG1966" i="52"/>
  <c r="AE2148" i="52"/>
  <c r="A2148" i="52"/>
  <c r="I2171" i="52"/>
  <c r="AG2171" i="52"/>
  <c r="Z2171" i="52"/>
  <c r="AG2012" i="52"/>
  <c r="Z2012" i="52"/>
  <c r="AG2149" i="52"/>
  <c r="I2149" i="52"/>
  <c r="Z2149" i="52"/>
  <c r="Z2150" i="52" l="1"/>
  <c r="AG2150" i="52"/>
  <c r="I2150" i="52"/>
  <c r="AE2171" i="52"/>
  <c r="A2171" i="52"/>
  <c r="AE1989" i="52"/>
  <c r="A1989" i="52"/>
  <c r="AE1920" i="52"/>
  <c r="A1920" i="52"/>
  <c r="I2172" i="52"/>
  <c r="AG2172" i="52"/>
  <c r="Z2172" i="52"/>
  <c r="AE2058" i="52"/>
  <c r="A2058" i="52"/>
  <c r="AE1943" i="52"/>
  <c r="A1943" i="52"/>
  <c r="Z1921" i="52"/>
  <c r="I1921" i="52"/>
  <c r="AG1921" i="52"/>
  <c r="AE2149" i="52"/>
  <c r="A2149" i="52"/>
  <c r="I2059" i="52"/>
  <c r="AG2059" i="52"/>
  <c r="Z2059" i="52"/>
  <c r="I2082" i="52"/>
  <c r="AG2082" i="52"/>
  <c r="Z2082" i="52"/>
  <c r="AG1944" i="52"/>
  <c r="Z1944" i="52"/>
  <c r="I1944" i="52"/>
  <c r="AE2035" i="52"/>
  <c r="A2035" i="52"/>
  <c r="I2036" i="52"/>
  <c r="AG2036" i="52"/>
  <c r="Z2036" i="52"/>
  <c r="AE1897" i="52"/>
  <c r="A1897" i="52"/>
  <c r="I2105" i="52"/>
  <c r="AG2105" i="52"/>
  <c r="Z2105" i="52"/>
  <c r="AE2126" i="52"/>
  <c r="A2126" i="52"/>
  <c r="AE1966" i="52"/>
  <c r="A1966" i="52"/>
  <c r="Z1990" i="52"/>
  <c r="AG1990" i="52"/>
  <c r="I1990" i="52"/>
  <c r="I2127" i="52"/>
  <c r="AG2127" i="52"/>
  <c r="Z2127" i="52"/>
  <c r="AE2012" i="52"/>
  <c r="A2012" i="52"/>
  <c r="AG2013" i="52"/>
  <c r="Z2013" i="52"/>
  <c r="I1967" i="52"/>
  <c r="AG1967" i="52"/>
  <c r="Z1967" i="52"/>
  <c r="AE2081" i="52"/>
  <c r="A2081" i="52"/>
  <c r="AE2104" i="52"/>
  <c r="A2104" i="52"/>
  <c r="I1968" i="52" l="1"/>
  <c r="AG1968" i="52"/>
  <c r="Z1968" i="52"/>
  <c r="I1945" i="52"/>
  <c r="AG1945" i="52"/>
  <c r="Z1945" i="52"/>
  <c r="AE2172" i="52"/>
  <c r="A2172" i="52"/>
  <c r="Z2173" i="52"/>
  <c r="I2173" i="52"/>
  <c r="AG2173" i="52"/>
  <c r="Z2128" i="52"/>
  <c r="AG2128" i="52"/>
  <c r="I2128" i="52"/>
  <c r="AE2082" i="52"/>
  <c r="A2082" i="52"/>
  <c r="AE2059" i="52"/>
  <c r="A2059" i="52"/>
  <c r="AE1921" i="52"/>
  <c r="A1921" i="52"/>
  <c r="AE2127" i="52"/>
  <c r="A2127" i="52"/>
  <c r="I2037" i="52"/>
  <c r="AG2037" i="52"/>
  <c r="Z2037" i="52"/>
  <c r="AG2106" i="52"/>
  <c r="I2106" i="52"/>
  <c r="Z2106" i="52"/>
  <c r="A2036" i="52"/>
  <c r="AE2036" i="52"/>
  <c r="Z2083" i="52"/>
  <c r="AG2083" i="52"/>
  <c r="I2083" i="52"/>
  <c r="AE2150" i="52"/>
  <c r="A2150" i="52"/>
  <c r="A2013" i="52"/>
  <c r="AE2013" i="52"/>
  <c r="Z2014" i="52"/>
  <c r="AG2014" i="52"/>
  <c r="I2151" i="52"/>
  <c r="AG2151" i="52"/>
  <c r="Z2151" i="52"/>
  <c r="AE2105" i="52"/>
  <c r="A2105" i="52"/>
  <c r="AE1990" i="52"/>
  <c r="A1990" i="52"/>
  <c r="AE1967" i="52"/>
  <c r="A1967" i="52"/>
  <c r="AG1991" i="52"/>
  <c r="Z1991" i="52"/>
  <c r="I1991" i="52"/>
  <c r="AE1944" i="52"/>
  <c r="A1944" i="52"/>
  <c r="I2060" i="52"/>
  <c r="AG2060" i="52"/>
  <c r="Z2060" i="52"/>
  <c r="A1991" i="52" l="1"/>
  <c r="AE1991" i="52"/>
  <c r="AE2037" i="52"/>
  <c r="A2037" i="52"/>
  <c r="AE1945" i="52"/>
  <c r="A1945" i="52"/>
  <c r="I1992" i="52"/>
  <c r="AG1992" i="52"/>
  <c r="Z1992" i="52"/>
  <c r="AE2083" i="52"/>
  <c r="A2083" i="52"/>
  <c r="AG2038" i="52"/>
  <c r="I2038" i="52"/>
  <c r="Z2038" i="52"/>
  <c r="I2061" i="52"/>
  <c r="AG2061" i="52"/>
  <c r="Z2061" i="52"/>
  <c r="I2084" i="52"/>
  <c r="AG2084" i="52"/>
  <c r="Z2084" i="52"/>
  <c r="AE2014" i="52"/>
  <c r="A2014" i="52"/>
  <c r="AG2015" i="52"/>
  <c r="Z2015" i="52"/>
  <c r="AE2128" i="52"/>
  <c r="A2128" i="52"/>
  <c r="I2129" i="52"/>
  <c r="AG2129" i="52"/>
  <c r="Z2129" i="52"/>
  <c r="AE1968" i="52"/>
  <c r="A1968" i="52"/>
  <c r="A2151" i="52"/>
  <c r="AE2151" i="52"/>
  <c r="AE2106" i="52"/>
  <c r="A2106" i="52"/>
  <c r="Z1969" i="52"/>
  <c r="AG1969" i="52"/>
  <c r="I1969" i="52"/>
  <c r="AE2060" i="52"/>
  <c r="A2060" i="52"/>
  <c r="AG2152" i="52"/>
  <c r="I2152" i="52"/>
  <c r="Z2152" i="52"/>
  <c r="AG2107" i="52"/>
  <c r="I2107" i="52"/>
  <c r="Z2107" i="52"/>
  <c r="AE2173" i="52"/>
  <c r="A2173" i="52"/>
  <c r="I2174" i="52"/>
  <c r="AG2174" i="52"/>
  <c r="Z2174" i="52"/>
  <c r="Z2016" i="52" l="1"/>
  <c r="AG2016" i="52"/>
  <c r="AE2038" i="52"/>
  <c r="A2038" i="52"/>
  <c r="Z2175" i="52"/>
  <c r="I2175" i="52"/>
  <c r="AG2175" i="52"/>
  <c r="I2153" i="52"/>
  <c r="AG2153" i="52"/>
  <c r="Z2153" i="52"/>
  <c r="I2039" i="52"/>
  <c r="AG2039" i="52"/>
  <c r="Z2039" i="52"/>
  <c r="AE2174" i="52"/>
  <c r="A2174" i="52"/>
  <c r="AE2061" i="52"/>
  <c r="A2061" i="52"/>
  <c r="I2130" i="52"/>
  <c r="AG2130" i="52"/>
  <c r="Z2130" i="52"/>
  <c r="AE2129" i="52"/>
  <c r="A2129" i="52"/>
  <c r="I2062" i="52"/>
  <c r="AG2062" i="52"/>
  <c r="Z2062" i="52"/>
  <c r="AE1992" i="52"/>
  <c r="A1992" i="52"/>
  <c r="AE2015" i="52"/>
  <c r="A2015" i="52"/>
  <c r="I1993" i="52"/>
  <c r="Z1993" i="52"/>
  <c r="AG1993" i="52"/>
  <c r="AE2152" i="52"/>
  <c r="A2152" i="52"/>
  <c r="A1969" i="52"/>
  <c r="AE1969" i="52"/>
  <c r="AE2107" i="52"/>
  <c r="A2107" i="52"/>
  <c r="AE2084" i="52"/>
  <c r="A2084" i="52"/>
  <c r="AG2108" i="52"/>
  <c r="I2108" i="52"/>
  <c r="Z2108" i="52"/>
  <c r="I2085" i="52"/>
  <c r="AG2085" i="52"/>
  <c r="Z2085" i="52"/>
  <c r="AE2062" i="52" l="1"/>
  <c r="A2062" i="52"/>
  <c r="AE2039" i="52"/>
  <c r="A2039" i="52"/>
  <c r="AG2154" i="52"/>
  <c r="I2154" i="52"/>
  <c r="Z2154" i="52"/>
  <c r="A1993" i="52"/>
  <c r="AE1993" i="52"/>
  <c r="AE2130" i="52"/>
  <c r="A2130" i="52"/>
  <c r="AE2153" i="52"/>
  <c r="A2153" i="52"/>
  <c r="AG2131" i="52"/>
  <c r="I2131" i="52"/>
  <c r="Z2131" i="52"/>
  <c r="AE2108" i="52"/>
  <c r="A2108" i="52"/>
  <c r="A2175" i="52"/>
  <c r="AE2175" i="52"/>
  <c r="A2085" i="52"/>
  <c r="AE2085" i="52"/>
  <c r="I2109" i="52"/>
  <c r="AG2109" i="52"/>
  <c r="Z2109" i="52"/>
  <c r="Z2086" i="52"/>
  <c r="AG2086" i="52"/>
  <c r="I2086" i="52"/>
  <c r="I2063" i="52"/>
  <c r="AG2063" i="52"/>
  <c r="Z2063" i="52"/>
  <c r="Z2176" i="52"/>
  <c r="I2176" i="52"/>
  <c r="AG2176" i="52"/>
  <c r="A2016" i="52"/>
  <c r="AE2016" i="52"/>
  <c r="I2040" i="52"/>
  <c r="AG2040" i="52"/>
  <c r="Z2040" i="52"/>
  <c r="Z2017" i="52"/>
  <c r="AG2017" i="52"/>
  <c r="Z2177" i="52" l="1"/>
  <c r="I2177" i="52"/>
  <c r="AG2177" i="52"/>
  <c r="AE2176" i="52"/>
  <c r="A2176" i="52"/>
  <c r="AE2154" i="52"/>
  <c r="A2154" i="52"/>
  <c r="AE2086" i="52"/>
  <c r="A2086" i="52"/>
  <c r="I2087" i="52"/>
  <c r="AG2087" i="52"/>
  <c r="Z2087" i="52"/>
  <c r="Z2155" i="52"/>
  <c r="I2155" i="52"/>
  <c r="AG2155" i="52"/>
  <c r="I2064" i="52"/>
  <c r="Z2064" i="52"/>
  <c r="AG2064" i="52"/>
  <c r="AG2110" i="52"/>
  <c r="I2110" i="52"/>
  <c r="Z2110" i="52"/>
  <c r="AE2017" i="52"/>
  <c r="A2017" i="52"/>
  <c r="AE2040" i="52"/>
  <c r="A2040" i="52"/>
  <c r="AE2109" i="52"/>
  <c r="A2109" i="52"/>
  <c r="AE2131" i="52"/>
  <c r="A2131" i="52"/>
  <c r="Z2041" i="52"/>
  <c r="AG2041" i="52"/>
  <c r="I2041" i="52"/>
  <c r="AE2063" i="52"/>
  <c r="A2063" i="52"/>
  <c r="I2132" i="52"/>
  <c r="AG2132" i="52"/>
  <c r="Z2132" i="52"/>
  <c r="I2133" i="52" l="1"/>
  <c r="AG2133" i="52"/>
  <c r="Z2133" i="52"/>
  <c r="A2064" i="52"/>
  <c r="AE2064" i="52"/>
  <c r="AE2155" i="52"/>
  <c r="A2155" i="52"/>
  <c r="Z2065" i="52"/>
  <c r="I2065" i="52"/>
  <c r="AG2065" i="52"/>
  <c r="I2156" i="52"/>
  <c r="AG2156" i="52"/>
  <c r="Z2156" i="52"/>
  <c r="AE2087" i="52"/>
  <c r="A2087" i="52"/>
  <c r="AG2088" i="52"/>
  <c r="Z2088" i="52"/>
  <c r="I2088" i="52"/>
  <c r="AE2041" i="52"/>
  <c r="A2041" i="52"/>
  <c r="AE2177" i="52"/>
  <c r="A2177" i="52"/>
  <c r="A2110" i="52"/>
  <c r="AE2110" i="52"/>
  <c r="I2178" i="52"/>
  <c r="AG2178" i="52"/>
  <c r="Z2178" i="52"/>
  <c r="AE2132" i="52"/>
  <c r="A2132" i="52"/>
  <c r="I2111" i="52"/>
  <c r="AG2111" i="52"/>
  <c r="Z2111" i="52"/>
  <c r="AE2065" i="52" l="1"/>
  <c r="A2065" i="52"/>
  <c r="AE2088" i="52"/>
  <c r="A2088" i="52"/>
  <c r="Z2089" i="52"/>
  <c r="AG2089" i="52"/>
  <c r="I2089" i="52"/>
  <c r="I2157" i="52"/>
  <c r="AG2157" i="52"/>
  <c r="Z2157" i="52"/>
  <c r="AE2111" i="52"/>
  <c r="A2111" i="52"/>
  <c r="A2156" i="52"/>
  <c r="AE2156" i="52"/>
  <c r="AE2133" i="52"/>
  <c r="A2133" i="52"/>
  <c r="I2112" i="52"/>
  <c r="AG2112" i="52"/>
  <c r="Z2112" i="52"/>
  <c r="I2134" i="52"/>
  <c r="Z2134" i="52"/>
  <c r="AG2134" i="52"/>
  <c r="AE2178" i="52"/>
  <c r="A2178" i="52"/>
  <c r="Z2179" i="52"/>
  <c r="I2179" i="52"/>
  <c r="AG2179" i="52"/>
  <c r="I2113" i="52" l="1"/>
  <c r="Z2113" i="52"/>
  <c r="AG2113" i="52"/>
  <c r="AE2134" i="52"/>
  <c r="A2134" i="52"/>
  <c r="AE2179" i="52"/>
  <c r="A2179" i="52"/>
  <c r="AE2089" i="52"/>
  <c r="A2089" i="52"/>
  <c r="I2180" i="52"/>
  <c r="AG2180" i="52"/>
  <c r="Z2180" i="52"/>
  <c r="I2135" i="52"/>
  <c r="AG2135" i="52"/>
  <c r="Z2135" i="52"/>
  <c r="AE2157" i="52"/>
  <c r="A2157" i="52"/>
  <c r="I2158" i="52"/>
  <c r="AG2158" i="52"/>
  <c r="Z2158" i="52"/>
  <c r="AE2112" i="52"/>
  <c r="A2112" i="52"/>
  <c r="Z2159" i="52" l="1"/>
  <c r="I2159" i="52"/>
  <c r="AG2159" i="52"/>
  <c r="AE2135" i="52"/>
  <c r="A2135" i="52"/>
  <c r="AG2136" i="52"/>
  <c r="Z2136" i="52"/>
  <c r="I2136" i="52"/>
  <c r="AE2113" i="52"/>
  <c r="A2113" i="52"/>
  <c r="AE2180" i="52"/>
  <c r="A2180" i="52"/>
  <c r="AE2158" i="52"/>
  <c r="A2158" i="52"/>
  <c r="I2181" i="52"/>
  <c r="AG2181" i="52"/>
  <c r="Z2181" i="52"/>
  <c r="AE2159" i="52" l="1"/>
  <c r="A2159" i="52"/>
  <c r="Z2182" i="52"/>
  <c r="I2182" i="52"/>
  <c r="AG2182" i="52"/>
  <c r="AE2136" i="52"/>
  <c r="A2136" i="52"/>
  <c r="I2160" i="52"/>
  <c r="AG2160" i="52"/>
  <c r="Z2160" i="52"/>
  <c r="AE2181" i="52"/>
  <c r="A2181" i="52"/>
  <c r="Z2137" i="52"/>
  <c r="AG2137" i="52"/>
  <c r="I2137" i="52"/>
  <c r="AE2182" i="52" l="1"/>
  <c r="A2182" i="52"/>
  <c r="AE2137" i="52"/>
  <c r="A2137" i="52"/>
  <c r="AE2160" i="52"/>
  <c r="A2160" i="52"/>
  <c r="AG2183" i="52"/>
  <c r="Z2183" i="52"/>
  <c r="I2183" i="52"/>
  <c r="AG2161" i="52"/>
  <c r="Z2161" i="52"/>
  <c r="I2161" i="52"/>
  <c r="AE2161" i="52" l="1"/>
  <c r="A2161" i="52"/>
  <c r="AE2183" i="52"/>
  <c r="A2183" i="52"/>
  <c r="I2184" i="52"/>
  <c r="AG2184" i="52"/>
  <c r="Z2184" i="52"/>
  <c r="Z2185" i="52" l="1"/>
  <c r="I2185" i="52"/>
  <c r="AG2185" i="52"/>
  <c r="A2184" i="52"/>
  <c r="AE2184" i="52"/>
  <c r="AE2185" i="52" l="1"/>
  <c r="A2185" i="52"/>
  <c r="ED65" i="60" l="1"/>
  <c r="EC65" i="60"/>
  <c r="EB65" i="60"/>
  <c r="EA65" i="60"/>
  <c r="DZ65" i="60"/>
  <c r="DX65" i="60"/>
  <c r="DW65" i="60"/>
  <c r="DT65" i="60"/>
  <c r="DS65" i="60"/>
  <c r="DR65" i="60"/>
  <c r="DQ65" i="60"/>
  <c r="DP65" i="60"/>
  <c r="DO65" i="60"/>
  <c r="DM65" i="60"/>
  <c r="DL65" i="60"/>
  <c r="DK65" i="60"/>
  <c r="DJ65" i="60"/>
  <c r="DI65" i="60"/>
  <c r="DF65" i="60"/>
  <c r="CO65" i="60"/>
  <c r="CM65" i="60"/>
  <c r="CI65" i="60"/>
  <c r="AE65" i="60"/>
  <c r="AO65" i="60" s="1"/>
  <c r="DY65" i="60" s="1"/>
  <c r="AC65" i="60"/>
  <c r="Y65" i="60"/>
  <c r="A65" i="60"/>
  <c r="BN65" i="60" s="1"/>
  <c r="ED64" i="60"/>
  <c r="EC64" i="60"/>
  <c r="EB64" i="60"/>
  <c r="EA64" i="60"/>
  <c r="DZ64" i="60"/>
  <c r="DX64" i="60"/>
  <c r="DW64" i="60"/>
  <c r="DT64" i="60"/>
  <c r="DS64" i="60"/>
  <c r="DR64" i="60"/>
  <c r="DQ64" i="60"/>
  <c r="DP64" i="60"/>
  <c r="DO64" i="60"/>
  <c r="DM64" i="60"/>
  <c r="DL64" i="60"/>
  <c r="DK64" i="60"/>
  <c r="DJ64" i="60"/>
  <c r="DI64" i="60"/>
  <c r="DF64" i="60"/>
  <c r="CO64" i="60"/>
  <c r="CM64" i="60"/>
  <c r="AE64" i="60"/>
  <c r="AU64" i="60" s="1"/>
  <c r="AC64" i="60"/>
  <c r="A64" i="60"/>
  <c r="AW64" i="60" s="1"/>
  <c r="ED63" i="60"/>
  <c r="EC63" i="60"/>
  <c r="EB63" i="60"/>
  <c r="EA63" i="60"/>
  <c r="DZ63" i="60"/>
  <c r="DX63" i="60"/>
  <c r="DW63" i="60"/>
  <c r="DT63" i="60"/>
  <c r="DS63" i="60"/>
  <c r="DR63" i="60"/>
  <c r="DQ63" i="60"/>
  <c r="DP63" i="60"/>
  <c r="DO63" i="60"/>
  <c r="DM63" i="60"/>
  <c r="DL63" i="60"/>
  <c r="DK63" i="60"/>
  <c r="DJ63" i="60"/>
  <c r="DI63" i="60"/>
  <c r="DF63" i="60"/>
  <c r="CO63" i="60"/>
  <c r="CM63" i="60"/>
  <c r="AE63" i="60"/>
  <c r="AC63" i="60"/>
  <c r="A63" i="60"/>
  <c r="BN63" i="60" s="1"/>
  <c r="DV63" i="60" s="1"/>
  <c r="ED62" i="60"/>
  <c r="EC62" i="60"/>
  <c r="EB62" i="60"/>
  <c r="EA62" i="60"/>
  <c r="DZ62" i="60"/>
  <c r="DX62" i="60"/>
  <c r="DW62" i="60"/>
  <c r="DT62" i="60"/>
  <c r="DS62" i="60"/>
  <c r="DR62" i="60"/>
  <c r="DQ62" i="60"/>
  <c r="DP62" i="60"/>
  <c r="DO62" i="60"/>
  <c r="DM62" i="60"/>
  <c r="DL62" i="60"/>
  <c r="DK62" i="60"/>
  <c r="DJ62" i="60"/>
  <c r="DI62" i="60"/>
  <c r="DF62" i="60"/>
  <c r="CO62" i="60"/>
  <c r="CM62" i="60"/>
  <c r="AE62" i="60"/>
  <c r="AO62" i="60" s="1"/>
  <c r="DY62" i="60" s="1"/>
  <c r="AC62" i="60"/>
  <c r="A62" i="60"/>
  <c r="ED61" i="60"/>
  <c r="EC61" i="60"/>
  <c r="EB61" i="60"/>
  <c r="EA61" i="60"/>
  <c r="DZ61" i="60"/>
  <c r="DX61" i="60"/>
  <c r="DW61" i="60"/>
  <c r="DT61" i="60"/>
  <c r="DS61" i="60"/>
  <c r="DR61" i="60"/>
  <c r="DQ61" i="60"/>
  <c r="DP61" i="60"/>
  <c r="DO61" i="60"/>
  <c r="DM61" i="60"/>
  <c r="DL61" i="60"/>
  <c r="DK61" i="60"/>
  <c r="DJ61" i="60"/>
  <c r="DI61" i="60"/>
  <c r="DF61" i="60"/>
  <c r="CO61" i="60"/>
  <c r="CM61" i="60"/>
  <c r="CI61" i="60"/>
  <c r="AE61" i="60"/>
  <c r="AU61" i="60" s="1"/>
  <c r="AC61" i="60"/>
  <c r="Y61" i="60"/>
  <c r="A61" i="60"/>
  <c r="BN61" i="60" s="1"/>
  <c r="DV61" i="60" s="1"/>
  <c r="ED60" i="60"/>
  <c r="EC60" i="60"/>
  <c r="EB60" i="60"/>
  <c r="EA60" i="60"/>
  <c r="DZ60" i="60"/>
  <c r="DX60" i="60"/>
  <c r="DW60" i="60"/>
  <c r="DT60" i="60"/>
  <c r="DS60" i="60"/>
  <c r="DR60" i="60"/>
  <c r="DQ60" i="60"/>
  <c r="DP60" i="60"/>
  <c r="DO60" i="60"/>
  <c r="DM60" i="60"/>
  <c r="DL60" i="60"/>
  <c r="DK60" i="60"/>
  <c r="DJ60" i="60"/>
  <c r="DI60" i="60"/>
  <c r="DF60" i="60"/>
  <c r="CO60" i="60"/>
  <c r="CM60" i="60"/>
  <c r="AE60" i="60"/>
  <c r="AU60" i="60" s="1"/>
  <c r="DN60" i="60" s="1"/>
  <c r="AC60" i="60"/>
  <c r="A60" i="60"/>
  <c r="BN60" i="60" s="1"/>
  <c r="DV60" i="60" s="1"/>
  <c r="ED59" i="60"/>
  <c r="EC59" i="60"/>
  <c r="EB59" i="60"/>
  <c r="EA59" i="60"/>
  <c r="DZ59" i="60"/>
  <c r="DX59" i="60"/>
  <c r="DW59" i="60"/>
  <c r="DT59" i="60"/>
  <c r="DS59" i="60"/>
  <c r="DR59" i="60"/>
  <c r="DQ59" i="60"/>
  <c r="DP59" i="60"/>
  <c r="DO59" i="60"/>
  <c r="DM59" i="60"/>
  <c r="DL59" i="60"/>
  <c r="DK59" i="60"/>
  <c r="DJ59" i="60"/>
  <c r="DI59" i="60"/>
  <c r="DF59" i="60"/>
  <c r="CO59" i="60"/>
  <c r="CM59" i="60"/>
  <c r="AE59" i="60"/>
  <c r="AU59" i="60" s="1"/>
  <c r="AC59" i="60"/>
  <c r="A59" i="60"/>
  <c r="AW59" i="60" s="1"/>
  <c r="ED58" i="60"/>
  <c r="EC58" i="60"/>
  <c r="EB58" i="60"/>
  <c r="EA58" i="60"/>
  <c r="DZ58" i="60"/>
  <c r="DX58" i="60"/>
  <c r="DW58" i="60"/>
  <c r="DT58" i="60"/>
  <c r="DS58" i="60"/>
  <c r="DR58" i="60"/>
  <c r="DQ58" i="60"/>
  <c r="DP58" i="60"/>
  <c r="DO58" i="60"/>
  <c r="DM58" i="60"/>
  <c r="DL58" i="60"/>
  <c r="DK58" i="60"/>
  <c r="DJ58" i="60"/>
  <c r="DI58" i="60"/>
  <c r="DF58" i="60"/>
  <c r="CO58" i="60"/>
  <c r="CM58" i="60"/>
  <c r="AE58" i="60"/>
  <c r="AO58" i="60" s="1"/>
  <c r="AC58" i="60"/>
  <c r="A58" i="60"/>
  <c r="AW58" i="60" s="1"/>
  <c r="ED57" i="60"/>
  <c r="EC57" i="60"/>
  <c r="EB57" i="60"/>
  <c r="EA57" i="60"/>
  <c r="DZ57" i="60"/>
  <c r="DX57" i="60"/>
  <c r="DW57" i="60"/>
  <c r="DT57" i="60"/>
  <c r="DS57" i="60"/>
  <c r="DR57" i="60"/>
  <c r="DQ57" i="60"/>
  <c r="DP57" i="60"/>
  <c r="DO57" i="60"/>
  <c r="DM57" i="60"/>
  <c r="DL57" i="60"/>
  <c r="DK57" i="60"/>
  <c r="DJ57" i="60"/>
  <c r="DI57" i="60"/>
  <c r="DF57" i="60"/>
  <c r="CO57" i="60"/>
  <c r="CM57" i="60"/>
  <c r="CI57" i="60"/>
  <c r="AE57" i="60"/>
  <c r="AU57" i="60" s="1"/>
  <c r="AC57" i="60"/>
  <c r="Y57" i="60"/>
  <c r="A57" i="60"/>
  <c r="BN57" i="60" s="1"/>
  <c r="DV57" i="60" s="1"/>
  <c r="ED56" i="60"/>
  <c r="EC56" i="60"/>
  <c r="EB56" i="60"/>
  <c r="EA56" i="60"/>
  <c r="DZ56" i="60"/>
  <c r="DX56" i="60"/>
  <c r="DW56" i="60"/>
  <c r="DT56" i="60"/>
  <c r="DS56" i="60"/>
  <c r="DR56" i="60"/>
  <c r="DQ56" i="60"/>
  <c r="DP56" i="60"/>
  <c r="DO56" i="60"/>
  <c r="DM56" i="60"/>
  <c r="DL56" i="60"/>
  <c r="DK56" i="60"/>
  <c r="DJ56" i="60"/>
  <c r="DI56" i="60"/>
  <c r="DF56" i="60"/>
  <c r="CO56" i="60"/>
  <c r="CM56" i="60"/>
  <c r="AE56" i="60"/>
  <c r="AO56" i="60" s="1"/>
  <c r="DY56" i="60" s="1"/>
  <c r="AC56" i="60"/>
  <c r="A56" i="60"/>
  <c r="BN56" i="60" s="1"/>
  <c r="DV56" i="60" s="1"/>
  <c r="ED55" i="60"/>
  <c r="EC55" i="60"/>
  <c r="EB55" i="60"/>
  <c r="EA55" i="60"/>
  <c r="DZ55" i="60"/>
  <c r="DX55" i="60"/>
  <c r="DW55" i="60"/>
  <c r="DT55" i="60"/>
  <c r="DS55" i="60"/>
  <c r="DR55" i="60"/>
  <c r="DQ55" i="60"/>
  <c r="DP55" i="60"/>
  <c r="DO55" i="60"/>
  <c r="DM55" i="60"/>
  <c r="DL55" i="60"/>
  <c r="DK55" i="60"/>
  <c r="DJ55" i="60"/>
  <c r="DI55" i="60"/>
  <c r="DF55" i="60"/>
  <c r="CO55" i="60"/>
  <c r="CM55" i="60"/>
  <c r="AE55" i="60"/>
  <c r="AU55" i="60" s="1"/>
  <c r="AC55" i="60"/>
  <c r="A55" i="60"/>
  <c r="BN55" i="60" s="1"/>
  <c r="DV55" i="60" s="1"/>
  <c r="ED54" i="60"/>
  <c r="EC54" i="60"/>
  <c r="EB54" i="60"/>
  <c r="EA54" i="60"/>
  <c r="DZ54" i="60"/>
  <c r="DX54" i="60"/>
  <c r="DW54" i="60"/>
  <c r="DT54" i="60"/>
  <c r="DS54" i="60"/>
  <c r="DR54" i="60"/>
  <c r="DQ54" i="60"/>
  <c r="DP54" i="60"/>
  <c r="DO54" i="60"/>
  <c r="DM54" i="60"/>
  <c r="DL54" i="60"/>
  <c r="DK54" i="60"/>
  <c r="DJ54" i="60"/>
  <c r="DI54" i="60"/>
  <c r="DF54" i="60"/>
  <c r="CO54" i="60"/>
  <c r="CM54" i="60"/>
  <c r="AE54" i="60"/>
  <c r="AO54" i="60" s="1"/>
  <c r="DY54" i="60" s="1"/>
  <c r="AC54" i="60"/>
  <c r="A54" i="60"/>
  <c r="ED53" i="60"/>
  <c r="EC53" i="60"/>
  <c r="EB53" i="60"/>
  <c r="EA53" i="60"/>
  <c r="DZ53" i="60"/>
  <c r="DX53" i="60"/>
  <c r="DW53" i="60"/>
  <c r="DT53" i="60"/>
  <c r="DS53" i="60"/>
  <c r="DR53" i="60"/>
  <c r="DQ53" i="60"/>
  <c r="DP53" i="60"/>
  <c r="DO53" i="60"/>
  <c r="DM53" i="60"/>
  <c r="DL53" i="60"/>
  <c r="DK53" i="60"/>
  <c r="DJ53" i="60"/>
  <c r="DI53" i="60"/>
  <c r="DF53" i="60"/>
  <c r="CO53" i="60"/>
  <c r="CM53" i="60"/>
  <c r="CI53" i="60"/>
  <c r="AE53" i="60"/>
  <c r="AC53" i="60"/>
  <c r="Y53" i="60"/>
  <c r="A53" i="60"/>
  <c r="BN53" i="60" s="1"/>
  <c r="DV53" i="60" s="1"/>
  <c r="ED52" i="60"/>
  <c r="EC52" i="60"/>
  <c r="EB52" i="60"/>
  <c r="EA52" i="60"/>
  <c r="DZ52" i="60"/>
  <c r="DX52" i="60"/>
  <c r="DW52" i="60"/>
  <c r="DT52" i="60"/>
  <c r="DS52" i="60"/>
  <c r="DR52" i="60"/>
  <c r="DQ52" i="60"/>
  <c r="DP52" i="60"/>
  <c r="DO52" i="60"/>
  <c r="DM52" i="60"/>
  <c r="DL52" i="60"/>
  <c r="DK52" i="60"/>
  <c r="DJ52" i="60"/>
  <c r="DI52" i="60"/>
  <c r="DF52" i="60"/>
  <c r="CO52" i="60"/>
  <c r="CM52" i="60"/>
  <c r="AE52" i="60"/>
  <c r="AU52" i="60" s="1"/>
  <c r="AC52" i="60"/>
  <c r="A52" i="60"/>
  <c r="AW52" i="60" s="1"/>
  <c r="ED51" i="60"/>
  <c r="EC51" i="60"/>
  <c r="EB51" i="60"/>
  <c r="EA51" i="60"/>
  <c r="DZ51" i="60"/>
  <c r="DX51" i="60"/>
  <c r="DW51" i="60"/>
  <c r="DT51" i="60"/>
  <c r="DS51" i="60"/>
  <c r="DR51" i="60"/>
  <c r="DQ51" i="60"/>
  <c r="DP51" i="60"/>
  <c r="DO51" i="60"/>
  <c r="DM51" i="60"/>
  <c r="DL51" i="60"/>
  <c r="DK51" i="60"/>
  <c r="DJ51" i="60"/>
  <c r="DI51" i="60"/>
  <c r="DF51" i="60"/>
  <c r="CO51" i="60"/>
  <c r="CM51" i="60"/>
  <c r="AE51" i="60"/>
  <c r="AC51" i="60"/>
  <c r="A51" i="60"/>
  <c r="BN51" i="60" s="1"/>
  <c r="DV51" i="60" s="1"/>
  <c r="ED50" i="60"/>
  <c r="EC50" i="60"/>
  <c r="EB50" i="60"/>
  <c r="EA50" i="60"/>
  <c r="DZ50" i="60"/>
  <c r="DX50" i="60"/>
  <c r="DW50" i="60"/>
  <c r="DT50" i="60"/>
  <c r="DS50" i="60"/>
  <c r="DR50" i="60"/>
  <c r="DQ50" i="60"/>
  <c r="DP50" i="60"/>
  <c r="DO50" i="60"/>
  <c r="DM50" i="60"/>
  <c r="DL50" i="60"/>
  <c r="DK50" i="60"/>
  <c r="DJ50" i="60"/>
  <c r="DI50" i="60"/>
  <c r="DF50" i="60"/>
  <c r="CO50" i="60"/>
  <c r="CM50" i="60"/>
  <c r="AE50" i="60"/>
  <c r="AO50" i="60" s="1"/>
  <c r="DY50" i="60" s="1"/>
  <c r="AC50" i="60"/>
  <c r="A50" i="60"/>
  <c r="BN50" i="60" s="1"/>
  <c r="ED49" i="60"/>
  <c r="EC49" i="60"/>
  <c r="EB49" i="60"/>
  <c r="EA49" i="60"/>
  <c r="DZ49" i="60"/>
  <c r="DX49" i="60"/>
  <c r="DW49" i="60"/>
  <c r="DT49" i="60"/>
  <c r="DS49" i="60"/>
  <c r="DR49" i="60"/>
  <c r="DQ49" i="60"/>
  <c r="DP49" i="60"/>
  <c r="DO49" i="60"/>
  <c r="DM49" i="60"/>
  <c r="DL49" i="60"/>
  <c r="DK49" i="60"/>
  <c r="DJ49" i="60"/>
  <c r="DI49" i="60"/>
  <c r="DF49" i="60"/>
  <c r="CO49" i="60"/>
  <c r="CM49" i="60"/>
  <c r="CI49" i="60"/>
  <c r="AE49" i="60"/>
  <c r="AU49" i="60" s="1"/>
  <c r="AC49" i="60"/>
  <c r="Y49" i="60"/>
  <c r="A49" i="60"/>
  <c r="BN49" i="60" s="1"/>
  <c r="DV49" i="60" s="1"/>
  <c r="ED48" i="60"/>
  <c r="EC48" i="60"/>
  <c r="EB48" i="60"/>
  <c r="EA48" i="60"/>
  <c r="DZ48" i="60"/>
  <c r="DX48" i="60"/>
  <c r="DW48" i="60"/>
  <c r="DT48" i="60"/>
  <c r="DS48" i="60"/>
  <c r="DR48" i="60"/>
  <c r="DQ48" i="60"/>
  <c r="DP48" i="60"/>
  <c r="DO48" i="60"/>
  <c r="DM48" i="60"/>
  <c r="DL48" i="60"/>
  <c r="DK48" i="60"/>
  <c r="DJ48" i="60"/>
  <c r="DI48" i="60"/>
  <c r="DF48" i="60"/>
  <c r="CO48" i="60"/>
  <c r="CM48" i="60"/>
  <c r="AE48" i="60"/>
  <c r="AU48" i="60" s="1"/>
  <c r="AC48" i="60"/>
  <c r="A48" i="60"/>
  <c r="BN48" i="60" s="1"/>
  <c r="DV48" i="60" s="1"/>
  <c r="ED47" i="60"/>
  <c r="EC47" i="60"/>
  <c r="EB47" i="60"/>
  <c r="EA47" i="60"/>
  <c r="DZ47" i="60"/>
  <c r="DX47" i="60"/>
  <c r="DW47" i="60"/>
  <c r="DT47" i="60"/>
  <c r="DS47" i="60"/>
  <c r="DR47" i="60"/>
  <c r="DQ47" i="60"/>
  <c r="DP47" i="60"/>
  <c r="DO47" i="60"/>
  <c r="DM47" i="60"/>
  <c r="DL47" i="60"/>
  <c r="DK47" i="60"/>
  <c r="DJ47" i="60"/>
  <c r="DI47" i="60"/>
  <c r="DF47" i="60"/>
  <c r="CO47" i="60"/>
  <c r="CM47" i="60"/>
  <c r="AE47" i="60"/>
  <c r="AU47" i="60" s="1"/>
  <c r="AC47" i="60"/>
  <c r="A47" i="60"/>
  <c r="AW47" i="60" s="1"/>
  <c r="ED46" i="60"/>
  <c r="EC46" i="60"/>
  <c r="EB46" i="60"/>
  <c r="EA46" i="60"/>
  <c r="DZ46" i="60"/>
  <c r="DX46" i="60"/>
  <c r="DW46" i="60"/>
  <c r="DT46" i="60"/>
  <c r="DS46" i="60"/>
  <c r="DR46" i="60"/>
  <c r="DQ46" i="60"/>
  <c r="DP46" i="60"/>
  <c r="DO46" i="60"/>
  <c r="DM46" i="60"/>
  <c r="DL46" i="60"/>
  <c r="DK46" i="60"/>
  <c r="DJ46" i="60"/>
  <c r="DI46" i="60"/>
  <c r="DF46" i="60"/>
  <c r="CO46" i="60"/>
  <c r="CM46" i="60"/>
  <c r="AE46" i="60"/>
  <c r="AU46" i="60" s="1"/>
  <c r="AC46" i="60"/>
  <c r="A46" i="60"/>
  <c r="AW46" i="60" s="1"/>
  <c r="ED45" i="60"/>
  <c r="EC45" i="60"/>
  <c r="EB45" i="60"/>
  <c r="EA45" i="60"/>
  <c r="DZ45" i="60"/>
  <c r="DX45" i="60"/>
  <c r="DW45" i="60"/>
  <c r="DT45" i="60"/>
  <c r="DS45" i="60"/>
  <c r="DR45" i="60"/>
  <c r="DQ45" i="60"/>
  <c r="DP45" i="60"/>
  <c r="DO45" i="60"/>
  <c r="DM45" i="60"/>
  <c r="DL45" i="60"/>
  <c r="DK45" i="60"/>
  <c r="DJ45" i="60"/>
  <c r="DI45" i="60"/>
  <c r="DF45" i="60"/>
  <c r="CO45" i="60"/>
  <c r="CM45" i="60"/>
  <c r="CI45" i="60"/>
  <c r="AE45" i="60"/>
  <c r="AU45" i="60" s="1"/>
  <c r="DN45" i="60" s="1"/>
  <c r="AC45" i="60"/>
  <c r="Y45" i="60"/>
  <c r="A45" i="60"/>
  <c r="AW45" i="60" s="1"/>
  <c r="ED44" i="60"/>
  <c r="EC44" i="60"/>
  <c r="EB44" i="60"/>
  <c r="EA44" i="60"/>
  <c r="DZ44" i="60"/>
  <c r="DX44" i="60"/>
  <c r="DW44" i="60"/>
  <c r="DT44" i="60"/>
  <c r="DS44" i="60"/>
  <c r="DR44" i="60"/>
  <c r="DQ44" i="60"/>
  <c r="DP44" i="60"/>
  <c r="DO44" i="60"/>
  <c r="DM44" i="60"/>
  <c r="DL44" i="60"/>
  <c r="DK44" i="60"/>
  <c r="DJ44" i="60"/>
  <c r="DI44" i="60"/>
  <c r="DF44" i="60"/>
  <c r="CO44" i="60"/>
  <c r="CM44" i="60"/>
  <c r="AE44" i="60"/>
  <c r="AO44" i="60" s="1"/>
  <c r="DY44" i="60" s="1"/>
  <c r="AC44" i="60"/>
  <c r="A44" i="60"/>
  <c r="BN44" i="60" s="1"/>
  <c r="DV44" i="60" s="1"/>
  <c r="ED43" i="60"/>
  <c r="EC43" i="60"/>
  <c r="EB43" i="60"/>
  <c r="EA43" i="60"/>
  <c r="DZ43" i="60"/>
  <c r="DX43" i="60"/>
  <c r="DW43" i="60"/>
  <c r="DT43" i="60"/>
  <c r="DS43" i="60"/>
  <c r="DR43" i="60"/>
  <c r="DQ43" i="60"/>
  <c r="DP43" i="60"/>
  <c r="DO43" i="60"/>
  <c r="DM43" i="60"/>
  <c r="DL43" i="60"/>
  <c r="DK43" i="60"/>
  <c r="DJ43" i="60"/>
  <c r="DI43" i="60"/>
  <c r="DF43" i="60"/>
  <c r="CO43" i="60"/>
  <c r="CM43" i="60"/>
  <c r="AE43" i="60"/>
  <c r="AU43" i="60" s="1"/>
  <c r="AC43" i="60"/>
  <c r="A43" i="60"/>
  <c r="BN43" i="60" s="1"/>
  <c r="DV43" i="60" s="1"/>
  <c r="ED42" i="60"/>
  <c r="EC42" i="60"/>
  <c r="EB42" i="60"/>
  <c r="EA42" i="60"/>
  <c r="DZ42" i="60"/>
  <c r="DX42" i="60"/>
  <c r="DW42" i="60"/>
  <c r="DT42" i="60"/>
  <c r="DS42" i="60"/>
  <c r="DR42" i="60"/>
  <c r="DQ42" i="60"/>
  <c r="DP42" i="60"/>
  <c r="DO42" i="60"/>
  <c r="DM42" i="60"/>
  <c r="DL42" i="60"/>
  <c r="DK42" i="60"/>
  <c r="DJ42" i="60"/>
  <c r="DI42" i="60"/>
  <c r="DF42" i="60"/>
  <c r="CO42" i="60"/>
  <c r="CM42" i="60"/>
  <c r="AE42" i="60"/>
  <c r="AU42" i="60" s="1"/>
  <c r="DN42" i="60" s="1"/>
  <c r="AC42" i="60"/>
  <c r="A42" i="60"/>
  <c r="BN42" i="60" s="1"/>
  <c r="DV42" i="60" s="1"/>
  <c r="ED41" i="60"/>
  <c r="EC41" i="60"/>
  <c r="EB41" i="60"/>
  <c r="EA41" i="60"/>
  <c r="DZ41" i="60"/>
  <c r="DX41" i="60"/>
  <c r="DW41" i="60"/>
  <c r="DT41" i="60"/>
  <c r="DS41" i="60"/>
  <c r="DR41" i="60"/>
  <c r="DQ41" i="60"/>
  <c r="DP41" i="60"/>
  <c r="DO41" i="60"/>
  <c r="DM41" i="60"/>
  <c r="DL41" i="60"/>
  <c r="DK41" i="60"/>
  <c r="DJ41" i="60"/>
  <c r="DI41" i="60"/>
  <c r="DF41" i="60"/>
  <c r="CO41" i="60"/>
  <c r="CM41" i="60"/>
  <c r="CI41" i="60"/>
  <c r="AE41" i="60"/>
  <c r="AC41" i="60"/>
  <c r="Y41" i="60"/>
  <c r="A41" i="60"/>
  <c r="BN41" i="60" s="1"/>
  <c r="DV41" i="60" s="1"/>
  <c r="ED40" i="60"/>
  <c r="EC40" i="60"/>
  <c r="EB40" i="60"/>
  <c r="EA40" i="60"/>
  <c r="DZ40" i="60"/>
  <c r="DX40" i="60"/>
  <c r="DW40" i="60"/>
  <c r="DT40" i="60"/>
  <c r="DS40" i="60"/>
  <c r="DR40" i="60"/>
  <c r="DQ40" i="60"/>
  <c r="DP40" i="60"/>
  <c r="DO40" i="60"/>
  <c r="DM40" i="60"/>
  <c r="DL40" i="60"/>
  <c r="DK40" i="60"/>
  <c r="DJ40" i="60"/>
  <c r="DI40" i="60"/>
  <c r="DF40" i="60"/>
  <c r="CO40" i="60"/>
  <c r="CM40" i="60"/>
  <c r="AE40" i="60"/>
  <c r="AU40" i="60" s="1"/>
  <c r="AC40" i="60"/>
  <c r="A40" i="60"/>
  <c r="BN40" i="60" s="1"/>
  <c r="DV40" i="60" s="1"/>
  <c r="ED39" i="60"/>
  <c r="EC39" i="60"/>
  <c r="EB39" i="60"/>
  <c r="EA39" i="60"/>
  <c r="DZ39" i="60"/>
  <c r="DX39" i="60"/>
  <c r="DW39" i="60"/>
  <c r="DT39" i="60"/>
  <c r="DS39" i="60"/>
  <c r="DR39" i="60"/>
  <c r="DQ39" i="60"/>
  <c r="DP39" i="60"/>
  <c r="DO39" i="60"/>
  <c r="DM39" i="60"/>
  <c r="DL39" i="60"/>
  <c r="DK39" i="60"/>
  <c r="DJ39" i="60"/>
  <c r="DI39" i="60"/>
  <c r="DF39" i="60"/>
  <c r="CO39" i="60"/>
  <c r="CM39" i="60"/>
  <c r="AE39" i="60"/>
  <c r="AC39" i="60"/>
  <c r="A39" i="60"/>
  <c r="ED38" i="60"/>
  <c r="EC38" i="60"/>
  <c r="EB38" i="60"/>
  <c r="EA38" i="60"/>
  <c r="DZ38" i="60"/>
  <c r="DX38" i="60"/>
  <c r="DW38" i="60"/>
  <c r="DT38" i="60"/>
  <c r="DS38" i="60"/>
  <c r="DR38" i="60"/>
  <c r="DQ38" i="60"/>
  <c r="DP38" i="60"/>
  <c r="DO38" i="60"/>
  <c r="DM38" i="60"/>
  <c r="DL38" i="60"/>
  <c r="DK38" i="60"/>
  <c r="DJ38" i="60"/>
  <c r="DI38" i="60"/>
  <c r="DF38" i="60"/>
  <c r="CO38" i="60"/>
  <c r="CM38" i="60"/>
  <c r="AE38" i="60"/>
  <c r="AU38" i="60" s="1"/>
  <c r="DN38" i="60" s="1"/>
  <c r="AC38" i="60"/>
  <c r="A38" i="60"/>
  <c r="ED37" i="60"/>
  <c r="EC37" i="60"/>
  <c r="EB37" i="60"/>
  <c r="EA37" i="60"/>
  <c r="DZ37" i="60"/>
  <c r="DX37" i="60"/>
  <c r="DW37" i="60"/>
  <c r="DT37" i="60"/>
  <c r="DS37" i="60"/>
  <c r="DR37" i="60"/>
  <c r="DQ37" i="60"/>
  <c r="DP37" i="60"/>
  <c r="DO37" i="60"/>
  <c r="DM37" i="60"/>
  <c r="DL37" i="60"/>
  <c r="DK37" i="60"/>
  <c r="DJ37" i="60"/>
  <c r="DI37" i="60"/>
  <c r="DF37" i="60"/>
  <c r="CO37" i="60"/>
  <c r="CM37" i="60"/>
  <c r="CI37" i="60"/>
  <c r="AE37" i="60"/>
  <c r="AC37" i="60"/>
  <c r="Y37" i="60"/>
  <c r="A37" i="60"/>
  <c r="AW37" i="60" s="1"/>
  <c r="ED36" i="60"/>
  <c r="EC36" i="60"/>
  <c r="EB36" i="60"/>
  <c r="EA36" i="60"/>
  <c r="DZ36" i="60"/>
  <c r="DX36" i="60"/>
  <c r="DW36" i="60"/>
  <c r="DT36" i="60"/>
  <c r="DS36" i="60"/>
  <c r="DR36" i="60"/>
  <c r="DQ36" i="60"/>
  <c r="DP36" i="60"/>
  <c r="DO36" i="60"/>
  <c r="DM36" i="60"/>
  <c r="DL36" i="60"/>
  <c r="DK36" i="60"/>
  <c r="DJ36" i="60"/>
  <c r="DI36" i="60"/>
  <c r="DF36" i="60"/>
  <c r="CO36" i="60"/>
  <c r="CM36" i="60"/>
  <c r="AE36" i="60"/>
  <c r="AO36" i="60" s="1"/>
  <c r="DY36" i="60" s="1"/>
  <c r="AC36" i="60"/>
  <c r="A36" i="60"/>
  <c r="BN36" i="60" s="1"/>
  <c r="DV36" i="60" s="1"/>
  <c r="ED35" i="60"/>
  <c r="EC35" i="60"/>
  <c r="EB35" i="60"/>
  <c r="EA35" i="60"/>
  <c r="DZ35" i="60"/>
  <c r="DX35" i="60"/>
  <c r="DW35" i="60"/>
  <c r="DT35" i="60"/>
  <c r="DS35" i="60"/>
  <c r="DR35" i="60"/>
  <c r="DQ35" i="60"/>
  <c r="DP35" i="60"/>
  <c r="DO35" i="60"/>
  <c r="DM35" i="60"/>
  <c r="DL35" i="60"/>
  <c r="DK35" i="60"/>
  <c r="DJ35" i="60"/>
  <c r="DI35" i="60"/>
  <c r="DF35" i="60"/>
  <c r="CO35" i="60"/>
  <c r="CM35" i="60"/>
  <c r="AE35" i="60"/>
  <c r="AU35" i="60" s="1"/>
  <c r="DN35" i="60" s="1"/>
  <c r="AC35" i="60"/>
  <c r="A35" i="60"/>
  <c r="BN35" i="60" s="1"/>
  <c r="DV35" i="60" s="1"/>
  <c r="ED34" i="60"/>
  <c r="EC34" i="60"/>
  <c r="EB34" i="60"/>
  <c r="EA34" i="60"/>
  <c r="DZ34" i="60"/>
  <c r="DX34" i="60"/>
  <c r="DW34" i="60"/>
  <c r="DT34" i="60"/>
  <c r="DS34" i="60"/>
  <c r="DR34" i="60"/>
  <c r="DQ34" i="60"/>
  <c r="DP34" i="60"/>
  <c r="DO34" i="60"/>
  <c r="DM34" i="60"/>
  <c r="DL34" i="60"/>
  <c r="DK34" i="60"/>
  <c r="DJ34" i="60"/>
  <c r="DI34" i="60"/>
  <c r="DF34" i="60"/>
  <c r="CO34" i="60"/>
  <c r="CM34" i="60"/>
  <c r="AE34" i="60"/>
  <c r="AU34" i="60" s="1"/>
  <c r="DN34" i="60" s="1"/>
  <c r="AC34" i="60"/>
  <c r="A34" i="60"/>
  <c r="BN34" i="60" s="1"/>
  <c r="ED33" i="60"/>
  <c r="EC33" i="60"/>
  <c r="EB33" i="60"/>
  <c r="EA33" i="60"/>
  <c r="DZ33" i="60"/>
  <c r="DX33" i="60"/>
  <c r="DW33" i="60"/>
  <c r="DT33" i="60"/>
  <c r="DS33" i="60"/>
  <c r="DR33" i="60"/>
  <c r="DQ33" i="60"/>
  <c r="DP33" i="60"/>
  <c r="DO33" i="60"/>
  <c r="DM33" i="60"/>
  <c r="DL33" i="60"/>
  <c r="DK33" i="60"/>
  <c r="DJ33" i="60"/>
  <c r="DI33" i="60"/>
  <c r="DF33" i="60"/>
  <c r="CO33" i="60"/>
  <c r="CM33" i="60"/>
  <c r="CI33" i="60"/>
  <c r="AE33" i="60"/>
  <c r="AU33" i="60" s="1"/>
  <c r="DN33" i="60" s="1"/>
  <c r="AC33" i="60"/>
  <c r="Y33" i="60"/>
  <c r="A33" i="60"/>
  <c r="AW33" i="60" s="1"/>
  <c r="ED32" i="60"/>
  <c r="EC32" i="60"/>
  <c r="EB32" i="60"/>
  <c r="EA32" i="60"/>
  <c r="DZ32" i="60"/>
  <c r="DX32" i="60"/>
  <c r="DW32" i="60"/>
  <c r="DT32" i="60"/>
  <c r="DS32" i="60"/>
  <c r="DR32" i="60"/>
  <c r="DQ32" i="60"/>
  <c r="DP32" i="60"/>
  <c r="DO32" i="60"/>
  <c r="DM32" i="60"/>
  <c r="DL32" i="60"/>
  <c r="DK32" i="60"/>
  <c r="DJ32" i="60"/>
  <c r="DI32" i="60"/>
  <c r="DF32" i="60"/>
  <c r="CO32" i="60"/>
  <c r="CM32" i="60"/>
  <c r="AE32" i="60"/>
  <c r="AO32" i="60" s="1"/>
  <c r="DY32" i="60" s="1"/>
  <c r="AC32" i="60"/>
  <c r="A32" i="60"/>
  <c r="AW32" i="60" s="1"/>
  <c r="ED31" i="60"/>
  <c r="EC31" i="60"/>
  <c r="EB31" i="60"/>
  <c r="EA31" i="60"/>
  <c r="DZ31" i="60"/>
  <c r="DX31" i="60"/>
  <c r="DW31" i="60"/>
  <c r="DT31" i="60"/>
  <c r="DS31" i="60"/>
  <c r="DR31" i="60"/>
  <c r="DQ31" i="60"/>
  <c r="DP31" i="60"/>
  <c r="DO31" i="60"/>
  <c r="DM31" i="60"/>
  <c r="DL31" i="60"/>
  <c r="DK31" i="60"/>
  <c r="DJ31" i="60"/>
  <c r="DI31" i="60"/>
  <c r="DF31" i="60"/>
  <c r="CO31" i="60"/>
  <c r="CM31" i="60"/>
  <c r="AU31" i="60"/>
  <c r="DN31" i="60" s="1"/>
  <c r="AE31" i="60"/>
  <c r="AO31" i="60" s="1"/>
  <c r="DY31" i="60" s="1"/>
  <c r="AC31" i="60"/>
  <c r="A31" i="60"/>
  <c r="AW31" i="60" s="1"/>
  <c r="ED30" i="60"/>
  <c r="EC30" i="60"/>
  <c r="EB30" i="60"/>
  <c r="EA30" i="60"/>
  <c r="DZ30" i="60"/>
  <c r="DX30" i="60"/>
  <c r="DW30" i="60"/>
  <c r="DT30" i="60"/>
  <c r="DS30" i="60"/>
  <c r="DR30" i="60"/>
  <c r="DQ30" i="60"/>
  <c r="DP30" i="60"/>
  <c r="DO30" i="60"/>
  <c r="DM30" i="60"/>
  <c r="DL30" i="60"/>
  <c r="DK30" i="60"/>
  <c r="DJ30" i="60"/>
  <c r="DI30" i="60"/>
  <c r="DF30" i="60"/>
  <c r="CO30" i="60"/>
  <c r="CM30" i="60"/>
  <c r="AE30" i="60"/>
  <c r="AU30" i="60" s="1"/>
  <c r="AC30" i="60"/>
  <c r="A30" i="60"/>
  <c r="AW30" i="60" s="1"/>
  <c r="ED29" i="60"/>
  <c r="EC29" i="60"/>
  <c r="EB29" i="60"/>
  <c r="EA29" i="60"/>
  <c r="DZ29" i="60"/>
  <c r="DX29" i="60"/>
  <c r="DW29" i="60"/>
  <c r="DT29" i="60"/>
  <c r="DS29" i="60"/>
  <c r="DR29" i="60"/>
  <c r="DQ29" i="60"/>
  <c r="DP29" i="60"/>
  <c r="DO29" i="60"/>
  <c r="DM29" i="60"/>
  <c r="DL29" i="60"/>
  <c r="DK29" i="60"/>
  <c r="DJ29" i="60"/>
  <c r="DI29" i="60"/>
  <c r="DF29" i="60"/>
  <c r="CO29" i="60"/>
  <c r="CM29" i="60"/>
  <c r="CI29" i="60"/>
  <c r="AE29" i="60"/>
  <c r="AO29" i="60" s="1"/>
  <c r="DY29" i="60" s="1"/>
  <c r="AC29" i="60"/>
  <c r="Y29" i="60"/>
  <c r="A29" i="60"/>
  <c r="AW29" i="60" s="1"/>
  <c r="ED28" i="60"/>
  <c r="EC28" i="60"/>
  <c r="EB28" i="60"/>
  <c r="EA28" i="60"/>
  <c r="DZ28" i="60"/>
  <c r="DX28" i="60"/>
  <c r="DW28" i="60"/>
  <c r="DT28" i="60"/>
  <c r="DS28" i="60"/>
  <c r="DR28" i="60"/>
  <c r="DQ28" i="60"/>
  <c r="DP28" i="60"/>
  <c r="DO28" i="60"/>
  <c r="DM28" i="60"/>
  <c r="DL28" i="60"/>
  <c r="DK28" i="60"/>
  <c r="DJ28" i="60"/>
  <c r="DI28" i="60"/>
  <c r="DF28" i="60"/>
  <c r="CO28" i="60"/>
  <c r="CM28" i="60"/>
  <c r="AE28" i="60"/>
  <c r="AU28" i="60" s="1"/>
  <c r="AC28" i="60"/>
  <c r="A28" i="60"/>
  <c r="BN28" i="60" s="1"/>
  <c r="DV28" i="60" s="1"/>
  <c r="ED27" i="60"/>
  <c r="EC27" i="60"/>
  <c r="EB27" i="60"/>
  <c r="EA27" i="60"/>
  <c r="DZ27" i="60"/>
  <c r="DX27" i="60"/>
  <c r="DW27" i="60"/>
  <c r="DT27" i="60"/>
  <c r="DS27" i="60"/>
  <c r="DR27" i="60"/>
  <c r="DQ27" i="60"/>
  <c r="DP27" i="60"/>
  <c r="DO27" i="60"/>
  <c r="DM27" i="60"/>
  <c r="DL27" i="60"/>
  <c r="DK27" i="60"/>
  <c r="DJ27" i="60"/>
  <c r="DI27" i="60"/>
  <c r="DF27" i="60"/>
  <c r="CO27" i="60"/>
  <c r="CM27" i="60"/>
  <c r="AE27" i="60"/>
  <c r="AU27" i="60" s="1"/>
  <c r="DN27" i="60" s="1"/>
  <c r="AC27" i="60"/>
  <c r="A27" i="60"/>
  <c r="AW27" i="60" s="1"/>
  <c r="ED26" i="60"/>
  <c r="EC26" i="60"/>
  <c r="EB26" i="60"/>
  <c r="EA26" i="60"/>
  <c r="DZ26" i="60"/>
  <c r="DX26" i="60"/>
  <c r="DW26" i="60"/>
  <c r="DT26" i="60"/>
  <c r="DS26" i="60"/>
  <c r="DR26" i="60"/>
  <c r="DQ26" i="60"/>
  <c r="DP26" i="60"/>
  <c r="DO26" i="60"/>
  <c r="DM26" i="60"/>
  <c r="DL26" i="60"/>
  <c r="DK26" i="60"/>
  <c r="DJ26" i="60"/>
  <c r="DI26" i="60"/>
  <c r="DF26" i="60"/>
  <c r="CO26" i="60"/>
  <c r="CM26" i="60"/>
  <c r="AE26" i="60"/>
  <c r="AC26" i="60"/>
  <c r="A26" i="60"/>
  <c r="AW26" i="60" s="1"/>
  <c r="ED25" i="60"/>
  <c r="EC25" i="60"/>
  <c r="EB25" i="60"/>
  <c r="EA25" i="60"/>
  <c r="DZ25" i="60"/>
  <c r="DX25" i="60"/>
  <c r="DW25" i="60"/>
  <c r="DT25" i="60"/>
  <c r="DS25" i="60"/>
  <c r="DR25" i="60"/>
  <c r="DQ25" i="60"/>
  <c r="DP25" i="60"/>
  <c r="DO25" i="60"/>
  <c r="DM25" i="60"/>
  <c r="DL25" i="60"/>
  <c r="DK25" i="60"/>
  <c r="DJ25" i="60"/>
  <c r="DI25" i="60"/>
  <c r="DF25" i="60"/>
  <c r="CO25" i="60"/>
  <c r="CM25" i="60"/>
  <c r="CI25" i="60"/>
  <c r="AE25" i="60"/>
  <c r="AU25" i="60" s="1"/>
  <c r="AC25" i="60"/>
  <c r="Y25" i="60"/>
  <c r="A25" i="60"/>
  <c r="AW25" i="60" s="1"/>
  <c r="ED24" i="60"/>
  <c r="EC24" i="60"/>
  <c r="EB24" i="60"/>
  <c r="EA24" i="60"/>
  <c r="DZ24" i="60"/>
  <c r="DX24" i="60"/>
  <c r="DW24" i="60"/>
  <c r="DT24" i="60"/>
  <c r="DS24" i="60"/>
  <c r="DR24" i="60"/>
  <c r="DQ24" i="60"/>
  <c r="DP24" i="60"/>
  <c r="DO24" i="60"/>
  <c r="DM24" i="60"/>
  <c r="DL24" i="60"/>
  <c r="DK24" i="60"/>
  <c r="DJ24" i="60"/>
  <c r="DI24" i="60"/>
  <c r="DF24" i="60"/>
  <c r="CO24" i="60"/>
  <c r="CM24" i="60"/>
  <c r="AE24" i="60"/>
  <c r="AO24" i="60" s="1"/>
  <c r="DY24" i="60" s="1"/>
  <c r="AC24" i="60"/>
  <c r="A24" i="60"/>
  <c r="BN24" i="60" s="1"/>
  <c r="DV24" i="60" s="1"/>
  <c r="ED23" i="60"/>
  <c r="EC23" i="60"/>
  <c r="EB23" i="60"/>
  <c r="EA23" i="60"/>
  <c r="DZ23" i="60"/>
  <c r="DX23" i="60"/>
  <c r="DW23" i="60"/>
  <c r="DT23" i="60"/>
  <c r="DS23" i="60"/>
  <c r="DR23" i="60"/>
  <c r="DQ23" i="60"/>
  <c r="DP23" i="60"/>
  <c r="DO23" i="60"/>
  <c r="DM23" i="60"/>
  <c r="DL23" i="60"/>
  <c r="DK23" i="60"/>
  <c r="DJ23" i="60"/>
  <c r="DI23" i="60"/>
  <c r="DF23" i="60"/>
  <c r="CO23" i="60"/>
  <c r="CM23" i="60"/>
  <c r="AE23" i="60"/>
  <c r="AO23" i="60" s="1"/>
  <c r="DY23" i="60" s="1"/>
  <c r="AC23" i="60"/>
  <c r="A23" i="60"/>
  <c r="AW23" i="60" s="1"/>
  <c r="ED22" i="60"/>
  <c r="EC22" i="60"/>
  <c r="EB22" i="60"/>
  <c r="EA22" i="60"/>
  <c r="DZ22" i="60"/>
  <c r="DX22" i="60"/>
  <c r="DW22" i="60"/>
  <c r="DT22" i="60"/>
  <c r="DS22" i="60"/>
  <c r="DR22" i="60"/>
  <c r="DQ22" i="60"/>
  <c r="DP22" i="60"/>
  <c r="DO22" i="60"/>
  <c r="DM22" i="60"/>
  <c r="DL22" i="60"/>
  <c r="DK22" i="60"/>
  <c r="DJ22" i="60"/>
  <c r="DI22" i="60"/>
  <c r="DF22" i="60"/>
  <c r="CO22" i="60"/>
  <c r="CM22" i="60"/>
  <c r="AE22" i="60"/>
  <c r="AU22" i="60" s="1"/>
  <c r="AC22" i="60"/>
  <c r="A22" i="60"/>
  <c r="ED21" i="60"/>
  <c r="EC21" i="60"/>
  <c r="EB21" i="60"/>
  <c r="EA21" i="60"/>
  <c r="DZ21" i="60"/>
  <c r="DX21" i="60"/>
  <c r="DW21" i="60"/>
  <c r="DT21" i="60"/>
  <c r="DS21" i="60"/>
  <c r="DR21" i="60"/>
  <c r="DQ21" i="60"/>
  <c r="DP21" i="60"/>
  <c r="DO21" i="60"/>
  <c r="DM21" i="60"/>
  <c r="DL21" i="60"/>
  <c r="DK21" i="60"/>
  <c r="DJ21" i="60"/>
  <c r="DI21" i="60"/>
  <c r="DF21" i="60"/>
  <c r="CO21" i="60"/>
  <c r="CM21" i="60"/>
  <c r="CI21" i="60"/>
  <c r="AE21" i="60"/>
  <c r="AU21" i="60" s="1"/>
  <c r="DN21" i="60" s="1"/>
  <c r="AC21" i="60"/>
  <c r="Y21" i="60"/>
  <c r="A21" i="60"/>
  <c r="ED20" i="60"/>
  <c r="EC20" i="60"/>
  <c r="EB20" i="60"/>
  <c r="EA20" i="60"/>
  <c r="DZ20" i="60"/>
  <c r="DX20" i="60"/>
  <c r="DW20" i="60"/>
  <c r="DT20" i="60"/>
  <c r="DS20" i="60"/>
  <c r="DR20" i="60"/>
  <c r="DQ20" i="60"/>
  <c r="DP20" i="60"/>
  <c r="DO20" i="60"/>
  <c r="DM20" i="60"/>
  <c r="DL20" i="60"/>
  <c r="DK20" i="60"/>
  <c r="DJ20" i="60"/>
  <c r="DI20" i="60"/>
  <c r="DF20" i="60"/>
  <c r="CO20" i="60"/>
  <c r="CM20" i="60"/>
  <c r="AE20" i="60"/>
  <c r="AO20" i="60" s="1"/>
  <c r="DY20" i="60" s="1"/>
  <c r="AC20" i="60"/>
  <c r="A20" i="60"/>
  <c r="AW20" i="60" s="1"/>
  <c r="ED19" i="60"/>
  <c r="EC19" i="60"/>
  <c r="EB19" i="60"/>
  <c r="EA19" i="60"/>
  <c r="DZ19" i="60"/>
  <c r="DX19" i="60"/>
  <c r="DW19" i="60"/>
  <c r="DT19" i="60"/>
  <c r="DS19" i="60"/>
  <c r="DR19" i="60"/>
  <c r="DQ19" i="60"/>
  <c r="DP19" i="60"/>
  <c r="DO19" i="60"/>
  <c r="DM19" i="60"/>
  <c r="DL19" i="60"/>
  <c r="DK19" i="60"/>
  <c r="DJ19" i="60"/>
  <c r="DI19" i="60"/>
  <c r="DF19" i="60"/>
  <c r="CO19" i="60"/>
  <c r="CM19" i="60"/>
  <c r="AE19" i="60"/>
  <c r="AU19" i="60" s="1"/>
  <c r="DN19" i="60" s="1"/>
  <c r="AC19" i="60"/>
  <c r="A19" i="60"/>
  <c r="AW19" i="60" s="1"/>
  <c r="ED18" i="60"/>
  <c r="EC18" i="60"/>
  <c r="EB18" i="60"/>
  <c r="EA18" i="60"/>
  <c r="DZ18" i="60"/>
  <c r="DX18" i="60"/>
  <c r="DW18" i="60"/>
  <c r="DT18" i="60"/>
  <c r="DS18" i="60"/>
  <c r="DR18" i="60"/>
  <c r="DQ18" i="60"/>
  <c r="DP18" i="60"/>
  <c r="DO18" i="60"/>
  <c r="DM18" i="60"/>
  <c r="DL18" i="60"/>
  <c r="DK18" i="60"/>
  <c r="DJ18" i="60"/>
  <c r="DI18" i="60"/>
  <c r="DF18" i="60"/>
  <c r="CO18" i="60"/>
  <c r="CM18" i="60"/>
  <c r="AE18" i="60"/>
  <c r="AU18" i="60" s="1"/>
  <c r="DN18" i="60" s="1"/>
  <c r="AC18" i="60"/>
  <c r="A18" i="60"/>
  <c r="AW18" i="60" s="1"/>
  <c r="ED17" i="60"/>
  <c r="EC17" i="60"/>
  <c r="EB17" i="60"/>
  <c r="EA17" i="60"/>
  <c r="DZ17" i="60"/>
  <c r="DX17" i="60"/>
  <c r="DW17" i="60"/>
  <c r="DT17" i="60"/>
  <c r="DS17" i="60"/>
  <c r="DR17" i="60"/>
  <c r="DQ17" i="60"/>
  <c r="DP17" i="60"/>
  <c r="DO17" i="60"/>
  <c r="DM17" i="60"/>
  <c r="DL17" i="60"/>
  <c r="DK17" i="60"/>
  <c r="DJ17" i="60"/>
  <c r="DI17" i="60"/>
  <c r="DF17" i="60"/>
  <c r="CO17" i="60"/>
  <c r="CM17" i="60"/>
  <c r="CI17" i="60"/>
  <c r="AE17" i="60"/>
  <c r="AO17" i="60" s="1"/>
  <c r="DY17" i="60" s="1"/>
  <c r="AC17" i="60"/>
  <c r="Y17" i="60"/>
  <c r="A17" i="60"/>
  <c r="AW17" i="60" s="1"/>
  <c r="ED16" i="60"/>
  <c r="EC16" i="60"/>
  <c r="EB16" i="60"/>
  <c r="EA16" i="60"/>
  <c r="DZ16" i="60"/>
  <c r="DX16" i="60"/>
  <c r="DW16" i="60"/>
  <c r="DT16" i="60"/>
  <c r="DS16" i="60"/>
  <c r="DR16" i="60"/>
  <c r="DQ16" i="60"/>
  <c r="DP16" i="60"/>
  <c r="DO16" i="60"/>
  <c r="DM16" i="60"/>
  <c r="DL16" i="60"/>
  <c r="DK16" i="60"/>
  <c r="DJ16" i="60"/>
  <c r="DI16" i="60"/>
  <c r="DF16" i="60"/>
  <c r="CO16" i="60"/>
  <c r="CM16" i="60"/>
  <c r="AE16" i="60"/>
  <c r="AU16" i="60" s="1"/>
  <c r="AC16" i="60"/>
  <c r="A16" i="60"/>
  <c r="BN16" i="60" s="1"/>
  <c r="DV16" i="60" s="1"/>
  <c r="ED15" i="60"/>
  <c r="EC15" i="60"/>
  <c r="EB15" i="60"/>
  <c r="EA15" i="60"/>
  <c r="DZ15" i="60"/>
  <c r="DX15" i="60"/>
  <c r="DW15" i="60"/>
  <c r="DT15" i="60"/>
  <c r="DS15" i="60"/>
  <c r="DR15" i="60"/>
  <c r="DQ15" i="60"/>
  <c r="DP15" i="60"/>
  <c r="DO15" i="60"/>
  <c r="DM15" i="60"/>
  <c r="DL15" i="60"/>
  <c r="DK15" i="60"/>
  <c r="DJ15" i="60"/>
  <c r="DI15" i="60"/>
  <c r="DF15" i="60"/>
  <c r="CO15" i="60"/>
  <c r="CM15" i="60"/>
  <c r="AE15" i="60"/>
  <c r="AU15" i="60" s="1"/>
  <c r="DN15" i="60" s="1"/>
  <c r="AC15" i="60"/>
  <c r="A15" i="60"/>
  <c r="ED14" i="60"/>
  <c r="EC14" i="60"/>
  <c r="EB14" i="60"/>
  <c r="EA14" i="60"/>
  <c r="DZ14" i="60"/>
  <c r="DX14" i="60"/>
  <c r="DW14" i="60"/>
  <c r="DT14" i="60"/>
  <c r="DS14" i="60"/>
  <c r="DR14" i="60"/>
  <c r="DQ14" i="60"/>
  <c r="DP14" i="60"/>
  <c r="DO14" i="60"/>
  <c r="DM14" i="60"/>
  <c r="DL14" i="60"/>
  <c r="DK14" i="60"/>
  <c r="DJ14" i="60"/>
  <c r="DI14" i="60"/>
  <c r="DF14" i="60"/>
  <c r="CO14" i="60"/>
  <c r="CM14" i="60"/>
  <c r="AE14" i="60"/>
  <c r="AU14" i="60" s="1"/>
  <c r="DN14" i="60" s="1"/>
  <c r="AC14" i="60"/>
  <c r="A14" i="60"/>
  <c r="ED13" i="60"/>
  <c r="EC13" i="60"/>
  <c r="EB13" i="60"/>
  <c r="EA13" i="60"/>
  <c r="DZ13" i="60"/>
  <c r="DX13" i="60"/>
  <c r="DW13" i="60"/>
  <c r="DT13" i="60"/>
  <c r="DS13" i="60"/>
  <c r="DR13" i="60"/>
  <c r="DQ13" i="60"/>
  <c r="DP13" i="60"/>
  <c r="DO13" i="60"/>
  <c r="DM13" i="60"/>
  <c r="DL13" i="60"/>
  <c r="DK13" i="60"/>
  <c r="DJ13" i="60"/>
  <c r="DI13" i="60"/>
  <c r="DF13" i="60"/>
  <c r="CO13" i="60"/>
  <c r="CM13" i="60"/>
  <c r="CI13" i="60"/>
  <c r="AE13" i="60"/>
  <c r="AU13" i="60" s="1"/>
  <c r="AC13" i="60"/>
  <c r="Y13" i="60"/>
  <c r="A13" i="60"/>
  <c r="BN13" i="60" s="1"/>
  <c r="ED12" i="60"/>
  <c r="EC12" i="60"/>
  <c r="EB12" i="60"/>
  <c r="EA12" i="60"/>
  <c r="DZ12" i="60"/>
  <c r="DX12" i="60"/>
  <c r="DW12" i="60"/>
  <c r="DT12" i="60"/>
  <c r="DS12" i="60"/>
  <c r="DR12" i="60"/>
  <c r="DQ12" i="60"/>
  <c r="DP12" i="60"/>
  <c r="DO12" i="60"/>
  <c r="DM12" i="60"/>
  <c r="DL12" i="60"/>
  <c r="DK12" i="60"/>
  <c r="DJ12" i="60"/>
  <c r="DI12" i="60"/>
  <c r="DF12" i="60"/>
  <c r="CO12" i="60"/>
  <c r="CM12" i="60"/>
  <c r="AE12" i="60"/>
  <c r="AU12" i="60" s="1"/>
  <c r="AC12" i="60"/>
  <c r="A12" i="60"/>
  <c r="AW12" i="60" s="1"/>
  <c r="ED11" i="60"/>
  <c r="EC11" i="60"/>
  <c r="EB11" i="60"/>
  <c r="EA11" i="60"/>
  <c r="DZ11" i="60"/>
  <c r="DX11" i="60"/>
  <c r="DW11" i="60"/>
  <c r="DT11" i="60"/>
  <c r="DS11" i="60"/>
  <c r="DR11" i="60"/>
  <c r="DQ11" i="60"/>
  <c r="DP11" i="60"/>
  <c r="DO11" i="60"/>
  <c r="DM11" i="60"/>
  <c r="DL11" i="60"/>
  <c r="DK11" i="60"/>
  <c r="DJ11" i="60"/>
  <c r="DI11" i="60"/>
  <c r="DF11" i="60"/>
  <c r="CO11" i="60"/>
  <c r="CM11" i="60"/>
  <c r="AE11" i="60"/>
  <c r="AU11" i="60" s="1"/>
  <c r="DN11" i="60" s="1"/>
  <c r="AC11" i="60"/>
  <c r="A11" i="60"/>
  <c r="BN11" i="60" s="1"/>
  <c r="DV11" i="60" s="1"/>
  <c r="ED10" i="60"/>
  <c r="EC10" i="60"/>
  <c r="EB10" i="60"/>
  <c r="EA10" i="60"/>
  <c r="DZ10" i="60"/>
  <c r="DX10" i="60"/>
  <c r="DW10" i="60"/>
  <c r="DT10" i="60"/>
  <c r="DS10" i="60"/>
  <c r="DR10" i="60"/>
  <c r="DQ10" i="60"/>
  <c r="DP10" i="60"/>
  <c r="DO10" i="60"/>
  <c r="DM10" i="60"/>
  <c r="DL10" i="60"/>
  <c r="DK10" i="60"/>
  <c r="DJ10" i="60"/>
  <c r="DI10" i="60"/>
  <c r="DF10" i="60"/>
  <c r="CO10" i="60"/>
  <c r="CM10" i="60"/>
  <c r="AE10" i="60"/>
  <c r="AO10" i="60" s="1"/>
  <c r="DY10" i="60" s="1"/>
  <c r="AC10" i="60"/>
  <c r="A10" i="60"/>
  <c r="BN10" i="60" s="1"/>
  <c r="DV10" i="60" s="1"/>
  <c r="ED9" i="60"/>
  <c r="EC9" i="60"/>
  <c r="EB9" i="60"/>
  <c r="EA9" i="60"/>
  <c r="DZ9" i="60"/>
  <c r="DX9" i="60"/>
  <c r="DW9" i="60"/>
  <c r="DT9" i="60"/>
  <c r="DS9" i="60"/>
  <c r="DR9" i="60"/>
  <c r="DQ9" i="60"/>
  <c r="DP9" i="60"/>
  <c r="DO9" i="60"/>
  <c r="DM9" i="60"/>
  <c r="DL9" i="60"/>
  <c r="DK9" i="60"/>
  <c r="DJ9" i="60"/>
  <c r="DI9" i="60"/>
  <c r="DF9" i="60"/>
  <c r="CO9" i="60"/>
  <c r="CM9" i="60"/>
  <c r="AE9" i="60"/>
  <c r="AU9" i="60" s="1"/>
  <c r="AC9" i="60"/>
  <c r="A9" i="60"/>
  <c r="BN9" i="60" s="1"/>
  <c r="DV9" i="60" s="1"/>
  <c r="ED8" i="60"/>
  <c r="EC8" i="60"/>
  <c r="EB8" i="60"/>
  <c r="EA8" i="60"/>
  <c r="DZ8" i="60"/>
  <c r="DX8" i="60"/>
  <c r="DW8" i="60"/>
  <c r="DT8" i="60"/>
  <c r="DS8" i="60"/>
  <c r="DR8" i="60"/>
  <c r="DQ8" i="60"/>
  <c r="DP8" i="60"/>
  <c r="DO8" i="60"/>
  <c r="DM8" i="60"/>
  <c r="DL8" i="60"/>
  <c r="DK8" i="60"/>
  <c r="DJ8" i="60"/>
  <c r="DI8" i="60"/>
  <c r="DF8" i="60"/>
  <c r="CO8" i="60"/>
  <c r="CM8" i="60"/>
  <c r="CJ8" i="60"/>
  <c r="AE8" i="60"/>
  <c r="AO8" i="60" s="1"/>
  <c r="DY8" i="60" s="1"/>
  <c r="AC8" i="60"/>
  <c r="AB8" i="60"/>
  <c r="A8" i="60"/>
  <c r="ED7" i="60"/>
  <c r="EC7" i="60"/>
  <c r="EB7" i="60"/>
  <c r="EA7" i="60"/>
  <c r="DX7" i="60"/>
  <c r="DW7" i="60"/>
  <c r="DT7" i="60"/>
  <c r="DS7" i="60"/>
  <c r="DR7" i="60"/>
  <c r="DQ7" i="60"/>
  <c r="DP7" i="60"/>
  <c r="DM7" i="60"/>
  <c r="DL7" i="60"/>
  <c r="DK7" i="60"/>
  <c r="DJ7" i="60"/>
  <c r="DF7" i="60"/>
  <c r="CO7" i="60"/>
  <c r="CM7" i="60"/>
  <c r="AE7" i="60"/>
  <c r="AC7" i="60"/>
  <c r="A7" i="60"/>
  <c r="ED6" i="60"/>
  <c r="EC6" i="60"/>
  <c r="EB6" i="60"/>
  <c r="EA6" i="60"/>
  <c r="DX6" i="60"/>
  <c r="DW6" i="60"/>
  <c r="DT6" i="60"/>
  <c r="DS6" i="60"/>
  <c r="DR6" i="60"/>
  <c r="DQ6" i="60"/>
  <c r="DP6" i="60"/>
  <c r="DM6" i="60"/>
  <c r="DL6" i="60"/>
  <c r="DK6" i="60"/>
  <c r="DJ6" i="60"/>
  <c r="DF6" i="60"/>
  <c r="CO6" i="60"/>
  <c r="CM6" i="60"/>
  <c r="CJ6" i="60"/>
  <c r="BF6" i="60"/>
  <c r="DO6" i="60" s="1"/>
  <c r="BB6" i="60"/>
  <c r="DZ6" i="60" s="1"/>
  <c r="AU6" i="60"/>
  <c r="AO6" i="60"/>
  <c r="AB6" i="60"/>
  <c r="A6" i="60"/>
  <c r="C23" i="11"/>
  <c r="E23" i="11"/>
  <c r="H23" i="11"/>
  <c r="J23" i="11"/>
  <c r="M23" i="11"/>
  <c r="O23" i="11"/>
  <c r="U23" i="11"/>
  <c r="C24" i="11"/>
  <c r="E24" i="11"/>
  <c r="H24" i="11"/>
  <c r="J24" i="11"/>
  <c r="M24" i="11"/>
  <c r="O24" i="11"/>
  <c r="U24" i="11"/>
  <c r="Y24" i="11"/>
  <c r="C25" i="11"/>
  <c r="E25" i="11"/>
  <c r="H25" i="11"/>
  <c r="J25" i="11"/>
  <c r="M25" i="11"/>
  <c r="O25" i="11"/>
  <c r="U25" i="11"/>
  <c r="Y25" i="11"/>
  <c r="C26" i="11"/>
  <c r="E26" i="11"/>
  <c r="H26" i="11"/>
  <c r="J26" i="11"/>
  <c r="M26" i="11"/>
  <c r="O26" i="11"/>
  <c r="S26" i="11"/>
  <c r="S25" i="11" s="1"/>
  <c r="S24" i="11" s="1"/>
  <c r="S23" i="11" s="1"/>
  <c r="U26" i="11"/>
  <c r="Y26" i="11"/>
  <c r="C27" i="11"/>
  <c r="E27" i="11"/>
  <c r="H27" i="11"/>
  <c r="J27" i="11"/>
  <c r="M27" i="11"/>
  <c r="O27" i="11"/>
  <c r="S27" i="11"/>
  <c r="U27" i="11"/>
  <c r="Y27" i="11"/>
  <c r="CJ9" i="57"/>
  <c r="CJ7" i="57"/>
  <c r="CI14" i="57"/>
  <c r="CI18" i="57"/>
  <c r="CI22" i="57"/>
  <c r="CI26" i="57"/>
  <c r="CI30" i="57"/>
  <c r="CI34" i="57"/>
  <c r="CI38" i="57"/>
  <c r="CI42" i="57"/>
  <c r="CI46" i="57"/>
  <c r="CI50" i="57"/>
  <c r="CI54" i="57"/>
  <c r="CI58" i="57"/>
  <c r="CI62" i="57"/>
  <c r="CI66" i="57"/>
  <c r="Y14" i="57"/>
  <c r="Y18" i="57"/>
  <c r="Y22" i="57"/>
  <c r="Y26" i="57"/>
  <c r="Y30" i="57"/>
  <c r="Y34" i="57"/>
  <c r="Y38" i="57"/>
  <c r="Y42" i="57"/>
  <c r="Y46" i="57"/>
  <c r="Y50" i="57"/>
  <c r="Y54" i="57"/>
  <c r="Y58" i="57"/>
  <c r="Y62" i="57"/>
  <c r="Y66" i="57"/>
  <c r="AB9" i="57"/>
  <c r="AB7" i="57"/>
  <c r="AU8" i="60" l="1"/>
  <c r="DN8" i="60" s="1"/>
  <c r="AU62" i="60"/>
  <c r="DN62" i="60" s="1"/>
  <c r="AO61" i="60"/>
  <c r="DY61" i="60" s="1"/>
  <c r="L68" i="52" s="1"/>
  <c r="P68" i="52" s="1"/>
  <c r="AO60" i="60"/>
  <c r="AU65" i="60"/>
  <c r="DN65" i="60" s="1"/>
  <c r="BN18" i="60"/>
  <c r="DV18" i="60" s="1"/>
  <c r="L1073" i="52" s="1"/>
  <c r="P1073" i="52" s="1"/>
  <c r="BN59" i="60"/>
  <c r="DV59" i="60" s="1"/>
  <c r="L569" i="52" s="1"/>
  <c r="P569" i="52" s="1"/>
  <c r="AU58" i="60"/>
  <c r="BN58" i="60"/>
  <c r="DV58" i="60" s="1"/>
  <c r="L1361" i="52" s="1"/>
  <c r="P1361" i="52" s="1"/>
  <c r="L972" i="52"/>
  <c r="P972" i="52" s="1"/>
  <c r="L996" i="52"/>
  <c r="P996" i="52" s="1"/>
  <c r="L1140" i="52"/>
  <c r="P1140" i="52" s="1"/>
  <c r="L1164" i="52"/>
  <c r="P1164" i="52" s="1"/>
  <c r="L1188" i="52"/>
  <c r="P1188" i="52" s="1"/>
  <c r="L1212" i="52"/>
  <c r="P1212" i="52" s="1"/>
  <c r="L1284" i="52"/>
  <c r="P1284" i="52" s="1"/>
  <c r="L1452" i="52"/>
  <c r="P1452" i="52" s="1"/>
  <c r="L1476" i="52"/>
  <c r="P1476" i="52" s="1"/>
  <c r="L1524" i="52"/>
  <c r="P1524" i="52" s="1"/>
  <c r="L985" i="52"/>
  <c r="P985" i="52" s="1"/>
  <c r="L1009" i="52"/>
  <c r="P1009" i="52" s="1"/>
  <c r="L1153" i="52"/>
  <c r="P1153" i="52" s="1"/>
  <c r="L1177" i="52"/>
  <c r="P1177" i="52" s="1"/>
  <c r="L1201" i="52"/>
  <c r="P1201" i="52" s="1"/>
  <c r="L1225" i="52"/>
  <c r="P1225" i="52" s="1"/>
  <c r="L1297" i="52"/>
  <c r="P1297" i="52" s="1"/>
  <c r="L1465" i="52"/>
  <c r="P1465" i="52" s="1"/>
  <c r="L1489" i="52"/>
  <c r="P1489" i="52" s="1"/>
  <c r="L1537" i="52"/>
  <c r="P1537" i="52" s="1"/>
  <c r="L1838" i="52"/>
  <c r="P1838" i="52" s="1"/>
  <c r="L1862" i="52"/>
  <c r="P1862" i="52" s="1"/>
  <c r="L2006" i="52"/>
  <c r="P2006" i="52" s="1"/>
  <c r="L2103" i="52"/>
  <c r="P2103" i="52" s="1"/>
  <c r="L1839" i="52"/>
  <c r="P1839" i="52" s="1"/>
  <c r="L1863" i="52"/>
  <c r="P1863" i="52" s="1"/>
  <c r="L2007" i="52"/>
  <c r="P2007" i="52" s="1"/>
  <c r="L1837" i="52"/>
  <c r="P1837" i="52" s="1"/>
  <c r="L1861" i="52"/>
  <c r="P1861" i="52" s="1"/>
  <c r="L2005" i="52"/>
  <c r="P2005" i="52" s="1"/>
  <c r="L971" i="52"/>
  <c r="P971" i="52" s="1"/>
  <c r="L995" i="52"/>
  <c r="P995" i="52" s="1"/>
  <c r="L1139" i="52"/>
  <c r="P1139" i="52" s="1"/>
  <c r="L1163" i="52"/>
  <c r="P1163" i="52" s="1"/>
  <c r="L1187" i="52"/>
  <c r="P1187" i="52" s="1"/>
  <c r="L1211" i="52"/>
  <c r="P1211" i="52" s="1"/>
  <c r="L1283" i="52"/>
  <c r="P1283" i="52" s="1"/>
  <c r="L1451" i="52"/>
  <c r="P1451" i="52" s="1"/>
  <c r="L1475" i="52"/>
  <c r="P1475" i="52" s="1"/>
  <c r="L1523" i="52"/>
  <c r="P1523" i="52" s="1"/>
  <c r="L973" i="52"/>
  <c r="P973" i="52" s="1"/>
  <c r="L997" i="52"/>
  <c r="P997" i="52" s="1"/>
  <c r="L1141" i="52"/>
  <c r="P1141" i="52" s="1"/>
  <c r="L1165" i="52"/>
  <c r="P1165" i="52" s="1"/>
  <c r="L1189" i="52"/>
  <c r="P1189" i="52" s="1"/>
  <c r="L1213" i="52"/>
  <c r="P1213" i="52" s="1"/>
  <c r="L1285" i="52"/>
  <c r="P1285" i="52" s="1"/>
  <c r="L1453" i="52"/>
  <c r="P1453" i="52" s="1"/>
  <c r="L1477" i="52"/>
  <c r="P1477" i="52" s="1"/>
  <c r="L1525" i="52"/>
  <c r="P1525" i="52" s="1"/>
  <c r="L2106" i="52"/>
  <c r="P2106" i="52" s="1"/>
  <c r="L1842" i="52"/>
  <c r="P1842" i="52" s="1"/>
  <c r="L1866" i="52"/>
  <c r="P1866" i="52" s="1"/>
  <c r="L2010" i="52"/>
  <c r="P2010" i="52" s="1"/>
  <c r="L974" i="52"/>
  <c r="P974" i="52" s="1"/>
  <c r="L998" i="52"/>
  <c r="P998" i="52" s="1"/>
  <c r="L1142" i="52"/>
  <c r="P1142" i="52" s="1"/>
  <c r="L1166" i="52"/>
  <c r="P1166" i="52" s="1"/>
  <c r="L1190" i="52"/>
  <c r="P1190" i="52" s="1"/>
  <c r="L1214" i="52"/>
  <c r="P1214" i="52" s="1"/>
  <c r="L1286" i="52"/>
  <c r="P1286" i="52" s="1"/>
  <c r="L1454" i="52"/>
  <c r="P1454" i="52" s="1"/>
  <c r="L1478" i="52"/>
  <c r="P1478" i="52" s="1"/>
  <c r="L1526" i="52"/>
  <c r="P1526" i="52" s="1"/>
  <c r="L2109" i="52"/>
  <c r="P2109" i="52" s="1"/>
  <c r="L1845" i="52"/>
  <c r="P1845" i="52" s="1"/>
  <c r="L1869" i="52"/>
  <c r="P1869" i="52" s="1"/>
  <c r="L2013" i="52"/>
  <c r="P2013" i="52" s="1"/>
  <c r="L2107" i="52"/>
  <c r="P2107" i="52" s="1"/>
  <c r="L1843" i="52"/>
  <c r="P1843" i="52" s="1"/>
  <c r="L1867" i="52"/>
  <c r="P1867" i="52" s="1"/>
  <c r="L2011" i="52"/>
  <c r="P2011" i="52" s="1"/>
  <c r="L975" i="52"/>
  <c r="P975" i="52" s="1"/>
  <c r="L999" i="52"/>
  <c r="P999" i="52" s="1"/>
  <c r="L1143" i="52"/>
  <c r="P1143" i="52" s="1"/>
  <c r="L1167" i="52"/>
  <c r="P1167" i="52" s="1"/>
  <c r="L1191" i="52"/>
  <c r="P1191" i="52" s="1"/>
  <c r="L1215" i="52"/>
  <c r="P1215" i="52" s="1"/>
  <c r="L1287" i="52"/>
  <c r="P1287" i="52" s="1"/>
  <c r="L1455" i="52"/>
  <c r="P1455" i="52" s="1"/>
  <c r="L1479" i="52"/>
  <c r="P1479" i="52" s="1"/>
  <c r="L1527" i="52"/>
  <c r="P1527" i="52" s="1"/>
  <c r="L2110" i="52"/>
  <c r="P2110" i="52" s="1"/>
  <c r="L1846" i="52"/>
  <c r="P1846" i="52" s="1"/>
  <c r="L1870" i="52"/>
  <c r="P1870" i="52" s="1"/>
  <c r="L2014" i="52"/>
  <c r="P2014" i="52" s="1"/>
  <c r="L978" i="52"/>
  <c r="P978" i="52" s="1"/>
  <c r="L1002" i="52"/>
  <c r="P1002" i="52" s="1"/>
  <c r="L1146" i="52"/>
  <c r="P1146" i="52" s="1"/>
  <c r="L1170" i="52"/>
  <c r="P1170" i="52" s="1"/>
  <c r="L1194" i="52"/>
  <c r="P1194" i="52" s="1"/>
  <c r="L1218" i="52"/>
  <c r="P1218" i="52" s="1"/>
  <c r="L1290" i="52"/>
  <c r="P1290" i="52" s="1"/>
  <c r="L1458" i="52"/>
  <c r="P1458" i="52" s="1"/>
  <c r="L1482" i="52"/>
  <c r="P1482" i="52" s="1"/>
  <c r="L1530" i="52"/>
  <c r="P1530" i="52" s="1"/>
  <c r="L964" i="52"/>
  <c r="P964" i="52" s="1"/>
  <c r="L988" i="52"/>
  <c r="P988" i="52" s="1"/>
  <c r="L1132" i="52"/>
  <c r="P1132" i="52" s="1"/>
  <c r="L1156" i="52"/>
  <c r="P1156" i="52" s="1"/>
  <c r="L1180" i="52"/>
  <c r="P1180" i="52" s="1"/>
  <c r="L1204" i="52"/>
  <c r="P1204" i="52" s="1"/>
  <c r="L1276" i="52"/>
  <c r="P1276" i="52" s="1"/>
  <c r="L1444" i="52"/>
  <c r="P1444" i="52" s="1"/>
  <c r="L1468" i="52"/>
  <c r="P1468" i="52" s="1"/>
  <c r="L1516" i="52"/>
  <c r="P1516" i="52" s="1"/>
  <c r="L1830" i="52"/>
  <c r="P1830" i="52" s="1"/>
  <c r="L1854" i="52"/>
  <c r="P1854" i="52" s="1"/>
  <c r="L1998" i="52"/>
  <c r="P1998" i="52" s="1"/>
  <c r="L2112" i="52"/>
  <c r="P2112" i="52" s="1"/>
  <c r="L1848" i="52"/>
  <c r="P1848" i="52" s="1"/>
  <c r="L1872" i="52"/>
  <c r="P1872" i="52" s="1"/>
  <c r="L2016" i="52"/>
  <c r="P2016" i="52" s="1"/>
  <c r="L965" i="52"/>
  <c r="P965" i="52" s="1"/>
  <c r="L989" i="52"/>
  <c r="P989" i="52" s="1"/>
  <c r="L1133" i="52"/>
  <c r="P1133" i="52" s="1"/>
  <c r="L1157" i="52"/>
  <c r="P1157" i="52" s="1"/>
  <c r="L1181" i="52"/>
  <c r="P1181" i="52" s="1"/>
  <c r="L1205" i="52"/>
  <c r="P1205" i="52" s="1"/>
  <c r="L1277" i="52"/>
  <c r="P1277" i="52" s="1"/>
  <c r="L1445" i="52"/>
  <c r="P1445" i="52" s="1"/>
  <c r="L1469" i="52"/>
  <c r="P1469" i="52" s="1"/>
  <c r="L1517" i="52"/>
  <c r="P1517" i="52" s="1"/>
  <c r="L981" i="52"/>
  <c r="P981" i="52" s="1"/>
  <c r="L1005" i="52"/>
  <c r="P1005" i="52" s="1"/>
  <c r="L1149" i="52"/>
  <c r="P1149" i="52" s="1"/>
  <c r="L1173" i="52"/>
  <c r="P1173" i="52" s="1"/>
  <c r="L1197" i="52"/>
  <c r="P1197" i="52" s="1"/>
  <c r="L1221" i="52"/>
  <c r="P1221" i="52" s="1"/>
  <c r="L1293" i="52"/>
  <c r="P1293" i="52" s="1"/>
  <c r="L1461" i="52"/>
  <c r="P1461" i="52" s="1"/>
  <c r="L1485" i="52"/>
  <c r="P1485" i="52" s="1"/>
  <c r="L1533" i="52"/>
  <c r="P1533" i="52" s="1"/>
  <c r="L2111" i="52"/>
  <c r="P2111" i="52" s="1"/>
  <c r="L1847" i="52"/>
  <c r="P1847" i="52" s="1"/>
  <c r="L1871" i="52"/>
  <c r="P1871" i="52" s="1"/>
  <c r="L2015" i="52"/>
  <c r="P2015" i="52" s="1"/>
  <c r="L979" i="52"/>
  <c r="P979" i="52" s="1"/>
  <c r="L1003" i="52"/>
  <c r="P1003" i="52" s="1"/>
  <c r="L1147" i="52"/>
  <c r="P1147" i="52" s="1"/>
  <c r="L1171" i="52"/>
  <c r="P1171" i="52" s="1"/>
  <c r="L1195" i="52"/>
  <c r="P1195" i="52" s="1"/>
  <c r="L1219" i="52"/>
  <c r="P1219" i="52" s="1"/>
  <c r="L1291" i="52"/>
  <c r="P1291" i="52" s="1"/>
  <c r="L1459" i="52"/>
  <c r="P1459" i="52" s="1"/>
  <c r="L1483" i="52"/>
  <c r="P1483" i="52" s="1"/>
  <c r="L1531" i="52"/>
  <c r="P1531" i="52" s="1"/>
  <c r="L2095" i="52"/>
  <c r="P2095" i="52" s="1"/>
  <c r="L1831" i="52"/>
  <c r="P1831" i="52" s="1"/>
  <c r="L1855" i="52"/>
  <c r="P1855" i="52" s="1"/>
  <c r="L1999" i="52"/>
  <c r="P1999" i="52" s="1"/>
  <c r="L2113" i="52"/>
  <c r="P2113" i="52" s="1"/>
  <c r="L1849" i="52"/>
  <c r="P1849" i="52" s="1"/>
  <c r="L1873" i="52"/>
  <c r="P1873" i="52" s="1"/>
  <c r="L2017" i="52"/>
  <c r="P2017" i="52" s="1"/>
  <c r="L966" i="52"/>
  <c r="P966" i="52" s="1"/>
  <c r="L990" i="52"/>
  <c r="P990" i="52" s="1"/>
  <c r="L1134" i="52"/>
  <c r="P1134" i="52" s="1"/>
  <c r="L1158" i="52"/>
  <c r="P1158" i="52" s="1"/>
  <c r="L1182" i="52"/>
  <c r="P1182" i="52" s="1"/>
  <c r="L1206" i="52"/>
  <c r="P1206" i="52" s="1"/>
  <c r="L1278" i="52"/>
  <c r="P1278" i="52" s="1"/>
  <c r="L1446" i="52"/>
  <c r="P1446" i="52" s="1"/>
  <c r="L1470" i="52"/>
  <c r="P1470" i="52" s="1"/>
  <c r="L1518" i="52"/>
  <c r="P1518" i="52" s="1"/>
  <c r="L982" i="52"/>
  <c r="P982" i="52" s="1"/>
  <c r="L1006" i="52"/>
  <c r="P1006" i="52" s="1"/>
  <c r="L1150" i="52"/>
  <c r="P1150" i="52" s="1"/>
  <c r="L1174" i="52"/>
  <c r="P1174" i="52" s="1"/>
  <c r="L1198" i="52"/>
  <c r="P1198" i="52" s="1"/>
  <c r="L1222" i="52"/>
  <c r="P1222" i="52" s="1"/>
  <c r="L1294" i="52"/>
  <c r="P1294" i="52" s="1"/>
  <c r="L1462" i="52"/>
  <c r="P1462" i="52" s="1"/>
  <c r="L1486" i="52"/>
  <c r="P1486" i="52" s="1"/>
  <c r="L1534" i="52"/>
  <c r="P1534" i="52" s="1"/>
  <c r="L1321" i="52"/>
  <c r="P1321" i="52" s="1"/>
  <c r="L1825" i="52"/>
  <c r="P1825" i="52" s="1"/>
  <c r="L1829" i="52"/>
  <c r="P1829" i="52" s="1"/>
  <c r="L1853" i="52"/>
  <c r="P1853" i="52" s="1"/>
  <c r="L1997" i="52"/>
  <c r="P1997" i="52" s="1"/>
  <c r="L2096" i="52"/>
  <c r="P2096" i="52" s="1"/>
  <c r="L1832" i="52"/>
  <c r="P1832" i="52" s="1"/>
  <c r="L1856" i="52"/>
  <c r="P1856" i="52" s="1"/>
  <c r="L2000" i="52"/>
  <c r="P2000" i="52" s="1"/>
  <c r="L967" i="52"/>
  <c r="P967" i="52" s="1"/>
  <c r="L991" i="52"/>
  <c r="P991" i="52" s="1"/>
  <c r="L1135" i="52"/>
  <c r="P1135" i="52" s="1"/>
  <c r="L1159" i="52"/>
  <c r="P1159" i="52" s="1"/>
  <c r="L1183" i="52"/>
  <c r="P1183" i="52" s="1"/>
  <c r="L1207" i="52"/>
  <c r="P1207" i="52" s="1"/>
  <c r="L1279" i="52"/>
  <c r="P1279" i="52" s="1"/>
  <c r="L1447" i="52"/>
  <c r="P1447" i="52" s="1"/>
  <c r="L1471" i="52"/>
  <c r="P1471" i="52" s="1"/>
  <c r="L1519" i="52"/>
  <c r="P1519" i="52" s="1"/>
  <c r="L983" i="52"/>
  <c r="P983" i="52" s="1"/>
  <c r="L1007" i="52"/>
  <c r="P1007" i="52" s="1"/>
  <c r="L1151" i="52"/>
  <c r="P1151" i="52" s="1"/>
  <c r="L1175" i="52"/>
  <c r="P1175" i="52" s="1"/>
  <c r="L1199" i="52"/>
  <c r="P1199" i="52" s="1"/>
  <c r="L1223" i="52"/>
  <c r="P1223" i="52" s="1"/>
  <c r="L1295" i="52"/>
  <c r="P1295" i="52" s="1"/>
  <c r="L1463" i="52"/>
  <c r="P1463" i="52" s="1"/>
  <c r="L1487" i="52"/>
  <c r="P1487" i="52" s="1"/>
  <c r="L1535" i="52"/>
  <c r="P1535" i="52" s="1"/>
  <c r="L2100" i="52"/>
  <c r="P2100" i="52" s="1"/>
  <c r="L1836" i="52"/>
  <c r="P1836" i="52" s="1"/>
  <c r="L1860" i="52"/>
  <c r="P1860" i="52" s="1"/>
  <c r="L2004" i="52"/>
  <c r="P2004" i="52" s="1"/>
  <c r="L2099" i="52"/>
  <c r="P2099" i="52" s="1"/>
  <c r="L1835" i="52"/>
  <c r="P1835" i="52" s="1"/>
  <c r="L1859" i="52"/>
  <c r="P1859" i="52" s="1"/>
  <c r="L2003" i="52"/>
  <c r="P2003" i="52" s="1"/>
  <c r="L968" i="52"/>
  <c r="P968" i="52" s="1"/>
  <c r="L992" i="52"/>
  <c r="P992" i="52" s="1"/>
  <c r="L1136" i="52"/>
  <c r="P1136" i="52" s="1"/>
  <c r="L1160" i="52"/>
  <c r="P1160" i="52" s="1"/>
  <c r="L1184" i="52"/>
  <c r="P1184" i="52" s="1"/>
  <c r="L1208" i="52"/>
  <c r="P1208" i="52" s="1"/>
  <c r="L1280" i="52"/>
  <c r="P1280" i="52" s="1"/>
  <c r="L1448" i="52"/>
  <c r="P1448" i="52" s="1"/>
  <c r="L1472" i="52"/>
  <c r="P1472" i="52" s="1"/>
  <c r="L1520" i="52"/>
  <c r="P1520" i="52" s="1"/>
  <c r="L984" i="52"/>
  <c r="P984" i="52" s="1"/>
  <c r="L1008" i="52"/>
  <c r="P1008" i="52" s="1"/>
  <c r="L1152" i="52"/>
  <c r="P1152" i="52" s="1"/>
  <c r="L1176" i="52"/>
  <c r="P1176" i="52" s="1"/>
  <c r="L1200" i="52"/>
  <c r="P1200" i="52" s="1"/>
  <c r="L1224" i="52"/>
  <c r="P1224" i="52" s="1"/>
  <c r="L1296" i="52"/>
  <c r="P1296" i="52" s="1"/>
  <c r="L1464" i="52"/>
  <c r="P1464" i="52" s="1"/>
  <c r="L1488" i="52"/>
  <c r="P1488" i="52" s="1"/>
  <c r="L1536" i="52"/>
  <c r="P1536" i="52" s="1"/>
  <c r="L456" i="52"/>
  <c r="P456" i="52" s="1"/>
  <c r="L480" i="52"/>
  <c r="P480" i="52" s="1"/>
  <c r="L672" i="52"/>
  <c r="P672" i="52" s="1"/>
  <c r="L1080" i="52"/>
  <c r="P1080" i="52" s="1"/>
  <c r="L1104" i="52"/>
  <c r="P1104" i="52" s="1"/>
  <c r="L1344" i="52"/>
  <c r="P1344" i="52" s="1"/>
  <c r="L1560" i="52"/>
  <c r="P1560" i="52" s="1"/>
  <c r="L1608" i="52"/>
  <c r="P1608" i="52" s="1"/>
  <c r="L1920" i="52"/>
  <c r="P1920" i="52" s="1"/>
  <c r="L559" i="52"/>
  <c r="P559" i="52" s="1"/>
  <c r="L607" i="52"/>
  <c r="P607" i="52" s="1"/>
  <c r="L631" i="52"/>
  <c r="P631" i="52" s="1"/>
  <c r="L679" i="52"/>
  <c r="P679" i="52" s="1"/>
  <c r="L727" i="52"/>
  <c r="P727" i="52" s="1"/>
  <c r="L1797" i="52"/>
  <c r="P1797" i="52" s="1"/>
  <c r="L1989" i="52"/>
  <c r="P1989" i="52" s="1"/>
  <c r="L97" i="52"/>
  <c r="P97" i="52" s="1"/>
  <c r="L553" i="52"/>
  <c r="P553" i="52" s="1"/>
  <c r="L1369" i="52"/>
  <c r="P1369" i="52" s="1"/>
  <c r="L1393" i="52"/>
  <c r="P1393" i="52" s="1"/>
  <c r="L1417" i="52"/>
  <c r="P1417" i="52" s="1"/>
  <c r="L1441" i="52"/>
  <c r="P1441" i="52" s="1"/>
  <c r="L1753" i="52"/>
  <c r="P1753" i="52" s="1"/>
  <c r="L1777" i="52"/>
  <c r="P1777" i="52" s="1"/>
  <c r="L67" i="52"/>
  <c r="P67" i="52" s="1"/>
  <c r="L139" i="52"/>
  <c r="P139" i="52" s="1"/>
  <c r="L259" i="52"/>
  <c r="P259" i="52" s="1"/>
  <c r="L331" i="52"/>
  <c r="P331" i="52" s="1"/>
  <c r="L379" i="52"/>
  <c r="P379" i="52" s="1"/>
  <c r="L883" i="52"/>
  <c r="P883" i="52" s="1"/>
  <c r="L1242" i="52"/>
  <c r="P1242" i="52" s="1"/>
  <c r="L1938" i="52"/>
  <c r="P1938" i="52" s="1"/>
  <c r="L1962" i="52"/>
  <c r="P1962" i="52" s="1"/>
  <c r="L443" i="52"/>
  <c r="P443" i="52" s="1"/>
  <c r="L467" i="52"/>
  <c r="P467" i="52" s="1"/>
  <c r="L659" i="52"/>
  <c r="P659" i="52" s="1"/>
  <c r="L1067" i="52"/>
  <c r="P1067" i="52" s="1"/>
  <c r="L1091" i="52"/>
  <c r="P1091" i="52" s="1"/>
  <c r="L1331" i="52"/>
  <c r="P1331" i="52" s="1"/>
  <c r="L1547" i="52"/>
  <c r="P1547" i="52" s="1"/>
  <c r="L1595" i="52"/>
  <c r="P1595" i="52" s="1"/>
  <c r="L1907" i="52"/>
  <c r="P1907" i="52" s="1"/>
  <c r="L707" i="52"/>
  <c r="P707" i="52" s="1"/>
  <c r="L755" i="52"/>
  <c r="P755" i="52" s="1"/>
  <c r="L779" i="52"/>
  <c r="P779" i="52" s="1"/>
  <c r="L827" i="52"/>
  <c r="P827" i="52" s="1"/>
  <c r="L923" i="52"/>
  <c r="P923" i="52" s="1"/>
  <c r="L2171" i="52"/>
  <c r="P2171" i="52" s="1"/>
  <c r="L8" i="52"/>
  <c r="P8" i="52" s="1"/>
  <c r="L32" i="52"/>
  <c r="P32" i="52" s="1"/>
  <c r="L296" i="52"/>
  <c r="P296" i="52" s="1"/>
  <c r="L488" i="52"/>
  <c r="P488" i="52" s="1"/>
  <c r="L896" i="52"/>
  <c r="P896" i="52" s="1"/>
  <c r="L1496" i="52"/>
  <c r="P1496" i="52" s="1"/>
  <c r="L1616" i="52"/>
  <c r="P1616" i="52" s="1"/>
  <c r="L1640" i="52"/>
  <c r="P1640" i="52" s="1"/>
  <c r="L1664" i="52"/>
  <c r="P1664" i="52" s="1"/>
  <c r="L1688" i="52"/>
  <c r="P1688" i="52" s="1"/>
  <c r="L1712" i="52"/>
  <c r="P1712" i="52" s="1"/>
  <c r="L24" i="52"/>
  <c r="P24" i="52" s="1"/>
  <c r="L48" i="52"/>
  <c r="P48" i="52" s="1"/>
  <c r="L312" i="52"/>
  <c r="P312" i="52" s="1"/>
  <c r="L504" i="52"/>
  <c r="P504" i="52" s="1"/>
  <c r="L912" i="52"/>
  <c r="P912" i="52" s="1"/>
  <c r="L1512" i="52"/>
  <c r="P1512" i="52" s="1"/>
  <c r="L1632" i="52"/>
  <c r="P1632" i="52" s="1"/>
  <c r="L1656" i="52"/>
  <c r="P1656" i="52" s="1"/>
  <c r="L1680" i="52"/>
  <c r="P1680" i="52" s="1"/>
  <c r="L1704" i="52"/>
  <c r="P1704" i="52" s="1"/>
  <c r="L1728" i="52"/>
  <c r="P1728" i="52" s="1"/>
  <c r="L677" i="61"/>
  <c r="L596" i="61"/>
  <c r="L1782" i="52"/>
  <c r="P1782" i="52" s="1"/>
  <c r="L1974" i="52"/>
  <c r="P1974" i="52" s="1"/>
  <c r="L1798" i="52"/>
  <c r="P1798" i="52" s="1"/>
  <c r="L1990" i="52"/>
  <c r="P1990" i="52" s="1"/>
  <c r="L1300" i="52"/>
  <c r="P1300" i="52" s="1"/>
  <c r="L1804" i="52"/>
  <c r="P1804" i="52" s="1"/>
  <c r="L1315" i="52"/>
  <c r="P1315" i="52" s="1"/>
  <c r="L1819" i="52"/>
  <c r="P1819" i="52" s="1"/>
  <c r="L135" i="61"/>
  <c r="L39" i="61"/>
  <c r="L319" i="61"/>
  <c r="L110" i="52"/>
  <c r="P110" i="52" s="1"/>
  <c r="L398" i="52"/>
  <c r="P398" i="52" s="1"/>
  <c r="L950" i="52"/>
  <c r="P950" i="52" s="1"/>
  <c r="L412" i="52"/>
  <c r="P412" i="52" s="1"/>
  <c r="L508" i="52"/>
  <c r="P508" i="52" s="1"/>
  <c r="L580" i="52"/>
  <c r="P580" i="52" s="1"/>
  <c r="L1564" i="52"/>
  <c r="P1564" i="52" s="1"/>
  <c r="L1876" i="52"/>
  <c r="P1876" i="52" s="1"/>
  <c r="L2020" i="52"/>
  <c r="P2020" i="52" s="1"/>
  <c r="L2044" i="52"/>
  <c r="P2044" i="52" s="1"/>
  <c r="L2068" i="52"/>
  <c r="P2068" i="52" s="1"/>
  <c r="L2116" i="52"/>
  <c r="P2116" i="52" s="1"/>
  <c r="L2140" i="52"/>
  <c r="P2140" i="52" s="1"/>
  <c r="L427" i="52"/>
  <c r="P427" i="52" s="1"/>
  <c r="L523" i="52"/>
  <c r="P523" i="52" s="1"/>
  <c r="L595" i="52"/>
  <c r="P595" i="52" s="1"/>
  <c r="L1579" i="52"/>
  <c r="P1579" i="52" s="1"/>
  <c r="L1891" i="52"/>
  <c r="P1891" i="52" s="1"/>
  <c r="L2035" i="52"/>
  <c r="P2035" i="52" s="1"/>
  <c r="L2059" i="52"/>
  <c r="P2059" i="52" s="1"/>
  <c r="L2083" i="52"/>
  <c r="P2083" i="52" s="1"/>
  <c r="L2131" i="52"/>
  <c r="P2131" i="52" s="1"/>
  <c r="L2155" i="52"/>
  <c r="P2155" i="52" s="1"/>
  <c r="L844" i="52"/>
  <c r="P844" i="52" s="1"/>
  <c r="L1012" i="52"/>
  <c r="P1012" i="52" s="1"/>
  <c r="L1036" i="52"/>
  <c r="P1036" i="52" s="1"/>
  <c r="L859" i="52"/>
  <c r="P859" i="52" s="1"/>
  <c r="L1027" i="52"/>
  <c r="P1027" i="52" s="1"/>
  <c r="L1051" i="52"/>
  <c r="P1051" i="52" s="1"/>
  <c r="L159" i="52"/>
  <c r="P159" i="52" s="1"/>
  <c r="L183" i="52"/>
  <c r="P183" i="52" s="1"/>
  <c r="L207" i="52"/>
  <c r="P207" i="52" s="1"/>
  <c r="L231" i="52"/>
  <c r="P231" i="52" s="1"/>
  <c r="L279" i="52"/>
  <c r="P279" i="52" s="1"/>
  <c r="L351" i="52"/>
  <c r="P351" i="52" s="1"/>
  <c r="L807" i="52"/>
  <c r="P807" i="52" s="1"/>
  <c r="L1119" i="52"/>
  <c r="P1119" i="52" s="1"/>
  <c r="L1263" i="52"/>
  <c r="P1263" i="52" s="1"/>
  <c r="L83" i="52"/>
  <c r="P83" i="52" s="1"/>
  <c r="L539" i="52"/>
  <c r="P539" i="52" s="1"/>
  <c r="L1355" i="52"/>
  <c r="P1355" i="52" s="1"/>
  <c r="L1379" i="52"/>
  <c r="P1379" i="52" s="1"/>
  <c r="L1403" i="52"/>
  <c r="P1403" i="52" s="1"/>
  <c r="L1427" i="52"/>
  <c r="P1427" i="52" s="1"/>
  <c r="L1739" i="52"/>
  <c r="P1739" i="52" s="1"/>
  <c r="L1763" i="52"/>
  <c r="P1763" i="52" s="1"/>
  <c r="L577" i="52"/>
  <c r="P577" i="52" s="1"/>
  <c r="L625" i="52"/>
  <c r="P625" i="52" s="1"/>
  <c r="L649" i="52"/>
  <c r="P649" i="52" s="1"/>
  <c r="L697" i="52"/>
  <c r="P697" i="52" s="1"/>
  <c r="L745" i="52"/>
  <c r="P745" i="52" s="1"/>
  <c r="L24" i="61"/>
  <c r="P24" i="61" s="1"/>
  <c r="L128" i="61"/>
  <c r="L296" i="61"/>
  <c r="L88" i="61"/>
  <c r="L112" i="61"/>
  <c r="L48" i="61"/>
  <c r="L53" i="52"/>
  <c r="P53" i="52" s="1"/>
  <c r="L125" i="52"/>
  <c r="P125" i="52" s="1"/>
  <c r="L245" i="52"/>
  <c r="P245" i="52" s="1"/>
  <c r="L317" i="52"/>
  <c r="P317" i="52" s="1"/>
  <c r="L365" i="52"/>
  <c r="P365" i="52" s="1"/>
  <c r="L869" i="52"/>
  <c r="P869" i="52" s="1"/>
  <c r="L69" i="52"/>
  <c r="P69" i="52" s="1"/>
  <c r="L141" i="52"/>
  <c r="P141" i="52" s="1"/>
  <c r="L261" i="52"/>
  <c r="P261" i="52" s="1"/>
  <c r="L333" i="52"/>
  <c r="P333" i="52" s="1"/>
  <c r="L381" i="52"/>
  <c r="P381" i="52" s="1"/>
  <c r="L885" i="52"/>
  <c r="P885" i="52" s="1"/>
  <c r="L1311" i="52"/>
  <c r="P1311" i="52" s="1"/>
  <c r="L1815" i="52"/>
  <c r="P1815" i="52" s="1"/>
  <c r="L96" i="52"/>
  <c r="P96" i="52" s="1"/>
  <c r="L552" i="52"/>
  <c r="P552" i="52" s="1"/>
  <c r="L1368" i="52"/>
  <c r="P1368" i="52" s="1"/>
  <c r="L1392" i="52"/>
  <c r="P1392" i="52" s="1"/>
  <c r="L1416" i="52"/>
  <c r="P1416" i="52" s="1"/>
  <c r="L1440" i="52"/>
  <c r="P1440" i="52" s="1"/>
  <c r="L1752" i="52"/>
  <c r="P1752" i="52" s="1"/>
  <c r="L1776" i="52"/>
  <c r="P1776" i="52" s="1"/>
  <c r="L599" i="61"/>
  <c r="L680" i="61"/>
  <c r="L1781" i="52"/>
  <c r="P1781" i="52" s="1"/>
  <c r="L1973" i="52"/>
  <c r="P1973" i="52" s="1"/>
  <c r="L426" i="52"/>
  <c r="P426" i="52" s="1"/>
  <c r="L522" i="52"/>
  <c r="P522" i="52" s="1"/>
  <c r="L594" i="52"/>
  <c r="P594" i="52" s="1"/>
  <c r="L1578" i="52"/>
  <c r="P1578" i="52" s="1"/>
  <c r="L1890" i="52"/>
  <c r="P1890" i="52" s="1"/>
  <c r="L2034" i="52"/>
  <c r="P2034" i="52" s="1"/>
  <c r="L2058" i="52"/>
  <c r="P2058" i="52" s="1"/>
  <c r="L2082" i="52"/>
  <c r="P2082" i="52" s="1"/>
  <c r="L2130" i="52"/>
  <c r="P2130" i="52" s="1"/>
  <c r="L2154" i="52"/>
  <c r="P2154" i="52" s="1"/>
  <c r="L375" i="61"/>
  <c r="L423" i="61"/>
  <c r="L95" i="61"/>
  <c r="L79" i="61"/>
  <c r="L55" i="61"/>
  <c r="L71" i="61"/>
  <c r="L271" i="61"/>
  <c r="L119" i="61"/>
  <c r="L63" i="61"/>
  <c r="L158" i="52"/>
  <c r="P158" i="52" s="1"/>
  <c r="L182" i="52"/>
  <c r="P182" i="52" s="1"/>
  <c r="L206" i="52"/>
  <c r="P206" i="52" s="1"/>
  <c r="L230" i="52"/>
  <c r="P230" i="52" s="1"/>
  <c r="L278" i="52"/>
  <c r="P278" i="52" s="1"/>
  <c r="L350" i="52"/>
  <c r="P350" i="52" s="1"/>
  <c r="L806" i="52"/>
  <c r="P806" i="52" s="1"/>
  <c r="L1118" i="52"/>
  <c r="P1118" i="52" s="1"/>
  <c r="L1262" i="52"/>
  <c r="P1262" i="52" s="1"/>
  <c r="L560" i="52"/>
  <c r="P560" i="52" s="1"/>
  <c r="L608" i="52"/>
  <c r="P608" i="52" s="1"/>
  <c r="L632" i="52"/>
  <c r="P632" i="52" s="1"/>
  <c r="L680" i="52"/>
  <c r="P680" i="52" s="1"/>
  <c r="L728" i="52"/>
  <c r="P728" i="52" s="1"/>
  <c r="L1228" i="52"/>
  <c r="P1228" i="52" s="1"/>
  <c r="L1924" i="52"/>
  <c r="P1924" i="52" s="1"/>
  <c r="L1948" i="52"/>
  <c r="P1948" i="52" s="1"/>
  <c r="L1243" i="52"/>
  <c r="P1243" i="52" s="1"/>
  <c r="L1939" i="52"/>
  <c r="P1939" i="52" s="1"/>
  <c r="L1963" i="52"/>
  <c r="P1963" i="52" s="1"/>
  <c r="L444" i="52"/>
  <c r="P444" i="52" s="1"/>
  <c r="L468" i="52"/>
  <c r="P468" i="52" s="1"/>
  <c r="L660" i="52"/>
  <c r="P660" i="52" s="1"/>
  <c r="L1068" i="52"/>
  <c r="P1068" i="52" s="1"/>
  <c r="L1092" i="52"/>
  <c r="P1092" i="52" s="1"/>
  <c r="L1332" i="52"/>
  <c r="P1332" i="52" s="1"/>
  <c r="L1548" i="52"/>
  <c r="P1548" i="52" s="1"/>
  <c r="L1596" i="52"/>
  <c r="P1596" i="52" s="1"/>
  <c r="L1908" i="52"/>
  <c r="P1908" i="52" s="1"/>
  <c r="L708" i="52"/>
  <c r="P708" i="52" s="1"/>
  <c r="L756" i="52"/>
  <c r="P756" i="52" s="1"/>
  <c r="L780" i="52"/>
  <c r="P780" i="52" s="1"/>
  <c r="L828" i="52"/>
  <c r="P828" i="52" s="1"/>
  <c r="L924" i="52"/>
  <c r="P924" i="52" s="1"/>
  <c r="L2172" i="52"/>
  <c r="P2172" i="52" s="1"/>
  <c r="L25" i="52"/>
  <c r="P25" i="52" s="1"/>
  <c r="L49" i="52"/>
  <c r="P49" i="52" s="1"/>
  <c r="L313" i="52"/>
  <c r="P313" i="52" s="1"/>
  <c r="L505" i="52"/>
  <c r="P505" i="52" s="1"/>
  <c r="L913" i="52"/>
  <c r="P913" i="52" s="1"/>
  <c r="L1513" i="52"/>
  <c r="P1513" i="52" s="1"/>
  <c r="L1633" i="52"/>
  <c r="P1633" i="52" s="1"/>
  <c r="L1657" i="52"/>
  <c r="P1657" i="52" s="1"/>
  <c r="L1681" i="52"/>
  <c r="P1681" i="52" s="1"/>
  <c r="L1705" i="52"/>
  <c r="P1705" i="52" s="1"/>
  <c r="L1729" i="52"/>
  <c r="P1729" i="52" s="1"/>
  <c r="L1783" i="52"/>
  <c r="P1783" i="52" s="1"/>
  <c r="L1975" i="52"/>
  <c r="P1975" i="52" s="1"/>
  <c r="L1799" i="52"/>
  <c r="P1799" i="52" s="1"/>
  <c r="L1991" i="52"/>
  <c r="P1991" i="52" s="1"/>
  <c r="L606" i="61"/>
  <c r="L440" i="61"/>
  <c r="L1301" i="52"/>
  <c r="P1301" i="52" s="1"/>
  <c r="L1805" i="52"/>
  <c r="P1805" i="52" s="1"/>
  <c r="L1317" i="52"/>
  <c r="P1317" i="52" s="1"/>
  <c r="L1821" i="52"/>
  <c r="P1821" i="52" s="1"/>
  <c r="L111" i="52"/>
  <c r="P111" i="52" s="1"/>
  <c r="L399" i="52"/>
  <c r="P399" i="52" s="1"/>
  <c r="L951" i="52"/>
  <c r="P951" i="52" s="1"/>
  <c r="L753" i="61"/>
  <c r="L200" i="61"/>
  <c r="L705" i="61"/>
  <c r="L176" i="61"/>
  <c r="L745" i="61"/>
  <c r="L144" i="61"/>
  <c r="L721" i="61"/>
  <c r="L713" i="61"/>
  <c r="L648" i="61"/>
  <c r="L528" i="61"/>
  <c r="L413" i="52"/>
  <c r="P413" i="52" s="1"/>
  <c r="L509" i="52"/>
  <c r="P509" i="52" s="1"/>
  <c r="L581" i="52"/>
  <c r="P581" i="52" s="1"/>
  <c r="L1565" i="52"/>
  <c r="P1565" i="52" s="1"/>
  <c r="L1877" i="52"/>
  <c r="P1877" i="52" s="1"/>
  <c r="L2021" i="52"/>
  <c r="P2021" i="52" s="1"/>
  <c r="L2045" i="52"/>
  <c r="P2045" i="52" s="1"/>
  <c r="L2069" i="52"/>
  <c r="P2069" i="52" s="1"/>
  <c r="L2117" i="52"/>
  <c r="P2117" i="52" s="1"/>
  <c r="L2141" i="52"/>
  <c r="P2141" i="52" s="1"/>
  <c r="L429" i="52"/>
  <c r="P429" i="52" s="1"/>
  <c r="L525" i="52"/>
  <c r="P525" i="52" s="1"/>
  <c r="L597" i="52"/>
  <c r="P597" i="52" s="1"/>
  <c r="L1581" i="52"/>
  <c r="P1581" i="52" s="1"/>
  <c r="L1893" i="52"/>
  <c r="P1893" i="52" s="1"/>
  <c r="L2037" i="52"/>
  <c r="P2037" i="52" s="1"/>
  <c r="L2061" i="52"/>
  <c r="P2061" i="52" s="1"/>
  <c r="L2085" i="52"/>
  <c r="P2085" i="52" s="1"/>
  <c r="L2133" i="52"/>
  <c r="P2133" i="52" s="1"/>
  <c r="L2157" i="52"/>
  <c r="P2157" i="52" s="1"/>
  <c r="L288" i="61"/>
  <c r="L352" i="61"/>
  <c r="L344" i="61"/>
  <c r="L845" i="52"/>
  <c r="P845" i="52" s="1"/>
  <c r="L1013" i="52"/>
  <c r="P1013" i="52" s="1"/>
  <c r="L1037" i="52"/>
  <c r="P1037" i="52" s="1"/>
  <c r="L861" i="52"/>
  <c r="P861" i="52" s="1"/>
  <c r="L1029" i="52"/>
  <c r="P1029" i="52" s="1"/>
  <c r="L1053" i="52"/>
  <c r="P1053" i="52" s="1"/>
  <c r="L162" i="52"/>
  <c r="P162" i="52" s="1"/>
  <c r="L186" i="52"/>
  <c r="P186" i="52" s="1"/>
  <c r="L210" i="52"/>
  <c r="P210" i="52" s="1"/>
  <c r="L234" i="52"/>
  <c r="P234" i="52" s="1"/>
  <c r="L282" i="52"/>
  <c r="P282" i="52" s="1"/>
  <c r="L354" i="52"/>
  <c r="P354" i="52" s="1"/>
  <c r="L810" i="52"/>
  <c r="P810" i="52" s="1"/>
  <c r="L1122" i="52"/>
  <c r="P1122" i="52" s="1"/>
  <c r="L1266" i="52"/>
  <c r="P1266" i="52" s="1"/>
  <c r="L84" i="52"/>
  <c r="P84" i="52" s="1"/>
  <c r="L540" i="52"/>
  <c r="P540" i="52" s="1"/>
  <c r="L1356" i="52"/>
  <c r="P1356" i="52" s="1"/>
  <c r="L1380" i="52"/>
  <c r="P1380" i="52" s="1"/>
  <c r="L1404" i="52"/>
  <c r="P1404" i="52" s="1"/>
  <c r="L1428" i="52"/>
  <c r="P1428" i="52" s="1"/>
  <c r="L1740" i="52"/>
  <c r="P1740" i="52" s="1"/>
  <c r="L1764" i="52"/>
  <c r="P1764" i="52" s="1"/>
  <c r="L563" i="52"/>
  <c r="P563" i="52" s="1"/>
  <c r="L611" i="52"/>
  <c r="P611" i="52" s="1"/>
  <c r="L635" i="52"/>
  <c r="P635" i="52" s="1"/>
  <c r="L683" i="52"/>
  <c r="P683" i="52" s="1"/>
  <c r="L731" i="52"/>
  <c r="P731" i="52" s="1"/>
  <c r="L293" i="61"/>
  <c r="L45" i="61"/>
  <c r="L21" i="61"/>
  <c r="P21" i="61" s="1"/>
  <c r="L109" i="61"/>
  <c r="L85" i="61"/>
  <c r="L125" i="61"/>
  <c r="L54" i="52"/>
  <c r="P54" i="52" s="1"/>
  <c r="L126" i="52"/>
  <c r="P126" i="52" s="1"/>
  <c r="L246" i="52"/>
  <c r="P246" i="52" s="1"/>
  <c r="L318" i="52"/>
  <c r="P318" i="52" s="1"/>
  <c r="L366" i="52"/>
  <c r="P366" i="52" s="1"/>
  <c r="L870" i="52"/>
  <c r="P870" i="52" s="1"/>
  <c r="L70" i="52"/>
  <c r="P70" i="52" s="1"/>
  <c r="L142" i="52"/>
  <c r="P142" i="52" s="1"/>
  <c r="L262" i="52"/>
  <c r="P262" i="52" s="1"/>
  <c r="L334" i="52"/>
  <c r="P334" i="52" s="1"/>
  <c r="L382" i="52"/>
  <c r="P382" i="52" s="1"/>
  <c r="L886" i="52"/>
  <c r="P886" i="52" s="1"/>
  <c r="L5" i="61"/>
  <c r="P5" i="61" s="1"/>
  <c r="L549" i="61"/>
  <c r="L165" i="61"/>
  <c r="L13" i="61"/>
  <c r="P13" i="61" s="1"/>
  <c r="L501" i="61"/>
  <c r="L557" i="61"/>
  <c r="L101" i="61"/>
  <c r="L301" i="61"/>
  <c r="L565" i="61"/>
  <c r="L573" i="61"/>
  <c r="L541" i="61"/>
  <c r="L6" i="52"/>
  <c r="P6" i="52" s="1"/>
  <c r="L30" i="52"/>
  <c r="P30" i="52" s="1"/>
  <c r="L294" i="52"/>
  <c r="P294" i="52" s="1"/>
  <c r="L486" i="52"/>
  <c r="P486" i="52" s="1"/>
  <c r="L894" i="52"/>
  <c r="P894" i="52" s="1"/>
  <c r="L1494" i="52"/>
  <c r="P1494" i="52" s="1"/>
  <c r="L1614" i="52"/>
  <c r="P1614" i="52" s="1"/>
  <c r="L1638" i="52"/>
  <c r="P1638" i="52" s="1"/>
  <c r="L1662" i="52"/>
  <c r="P1662" i="52" s="1"/>
  <c r="L1686" i="52"/>
  <c r="P1686" i="52" s="1"/>
  <c r="L1710" i="52"/>
  <c r="P1710" i="52" s="1"/>
  <c r="L65" i="61"/>
  <c r="L81" i="61"/>
  <c r="L57" i="61"/>
  <c r="L73" i="61"/>
  <c r="L377" i="61"/>
  <c r="L425" i="61"/>
  <c r="L97" i="61"/>
  <c r="L121" i="61"/>
  <c r="L273" i="61"/>
  <c r="L157" i="52"/>
  <c r="P157" i="52" s="1"/>
  <c r="L181" i="52"/>
  <c r="P181" i="52" s="1"/>
  <c r="L205" i="52"/>
  <c r="P205" i="52" s="1"/>
  <c r="L229" i="52"/>
  <c r="P229" i="52" s="1"/>
  <c r="L277" i="52"/>
  <c r="P277" i="52" s="1"/>
  <c r="L349" i="52"/>
  <c r="P349" i="52" s="1"/>
  <c r="L805" i="52"/>
  <c r="P805" i="52" s="1"/>
  <c r="L1117" i="52"/>
  <c r="P1117" i="52" s="1"/>
  <c r="L1261" i="52"/>
  <c r="P1261" i="52" s="1"/>
  <c r="L858" i="52"/>
  <c r="P858" i="52" s="1"/>
  <c r="L1026" i="52"/>
  <c r="P1026" i="52" s="1"/>
  <c r="L1050" i="52"/>
  <c r="P1050" i="52" s="1"/>
  <c r="L576" i="52"/>
  <c r="P576" i="52" s="1"/>
  <c r="L624" i="52"/>
  <c r="P624" i="52" s="1"/>
  <c r="L648" i="52"/>
  <c r="P648" i="52" s="1"/>
  <c r="L696" i="52"/>
  <c r="P696" i="52" s="1"/>
  <c r="L744" i="52"/>
  <c r="P744" i="52" s="1"/>
  <c r="L52" i="52"/>
  <c r="P52" i="52" s="1"/>
  <c r="L124" i="52"/>
  <c r="P124" i="52" s="1"/>
  <c r="L244" i="52"/>
  <c r="P244" i="52" s="1"/>
  <c r="L316" i="52"/>
  <c r="P316" i="52" s="1"/>
  <c r="L364" i="52"/>
  <c r="P364" i="52" s="1"/>
  <c r="L868" i="52"/>
  <c r="P868" i="52" s="1"/>
  <c r="L664" i="61"/>
  <c r="L416" i="61"/>
  <c r="L672" i="61"/>
  <c r="L1229" i="52"/>
  <c r="P1229" i="52" s="1"/>
  <c r="L1925" i="52"/>
  <c r="P1925" i="52" s="1"/>
  <c r="L1949" i="52"/>
  <c r="P1949" i="52" s="1"/>
  <c r="L1245" i="52"/>
  <c r="P1245" i="52" s="1"/>
  <c r="L1941" i="52"/>
  <c r="P1941" i="52" s="1"/>
  <c r="L1965" i="52"/>
  <c r="P1965" i="52" s="1"/>
  <c r="L449" i="61"/>
  <c r="L369" i="61"/>
  <c r="L161" i="61"/>
  <c r="L521" i="61"/>
  <c r="L225" i="61"/>
  <c r="L153" i="61"/>
  <c r="L361" i="61"/>
  <c r="L537" i="61"/>
  <c r="L657" i="61"/>
  <c r="L445" i="52"/>
  <c r="P445" i="52" s="1"/>
  <c r="L469" i="52"/>
  <c r="P469" i="52" s="1"/>
  <c r="L661" i="52"/>
  <c r="P661" i="52" s="1"/>
  <c r="L1069" i="52"/>
  <c r="P1069" i="52" s="1"/>
  <c r="L1093" i="52"/>
  <c r="P1093" i="52" s="1"/>
  <c r="L1333" i="52"/>
  <c r="P1333" i="52" s="1"/>
  <c r="L1549" i="52"/>
  <c r="P1549" i="52" s="1"/>
  <c r="L1597" i="52"/>
  <c r="P1597" i="52" s="1"/>
  <c r="L1909" i="52"/>
  <c r="P1909" i="52" s="1"/>
  <c r="L265" i="61"/>
  <c r="L241" i="61"/>
  <c r="L281" i="61"/>
  <c r="L770" i="61"/>
  <c r="L257" i="61"/>
  <c r="L313" i="61"/>
  <c r="L709" i="52"/>
  <c r="P709" i="52" s="1"/>
  <c r="L757" i="52"/>
  <c r="P757" i="52" s="1"/>
  <c r="L781" i="52"/>
  <c r="P781" i="52" s="1"/>
  <c r="L829" i="52"/>
  <c r="P829" i="52" s="1"/>
  <c r="L925" i="52"/>
  <c r="P925" i="52" s="1"/>
  <c r="L2173" i="52"/>
  <c r="P2173" i="52" s="1"/>
  <c r="L11" i="52"/>
  <c r="P11" i="52" s="1"/>
  <c r="L35" i="52"/>
  <c r="P35" i="52" s="1"/>
  <c r="L299" i="52"/>
  <c r="P299" i="52" s="1"/>
  <c r="L491" i="52"/>
  <c r="P491" i="52" s="1"/>
  <c r="L899" i="52"/>
  <c r="P899" i="52" s="1"/>
  <c r="L1499" i="52"/>
  <c r="P1499" i="52" s="1"/>
  <c r="L1619" i="52"/>
  <c r="P1619" i="52" s="1"/>
  <c r="L1643" i="52"/>
  <c r="P1643" i="52" s="1"/>
  <c r="L1667" i="52"/>
  <c r="P1667" i="52" s="1"/>
  <c r="L1691" i="52"/>
  <c r="P1691" i="52" s="1"/>
  <c r="L1715" i="52"/>
  <c r="P1715" i="52" s="1"/>
  <c r="L1784" i="52"/>
  <c r="P1784" i="52" s="1"/>
  <c r="L1976" i="52"/>
  <c r="P1976" i="52" s="1"/>
  <c r="L1800" i="52"/>
  <c r="P1800" i="52" s="1"/>
  <c r="L1992" i="52"/>
  <c r="P1992" i="52" s="1"/>
  <c r="L437" i="61"/>
  <c r="L603" i="61"/>
  <c r="L1302" i="52"/>
  <c r="P1302" i="52" s="1"/>
  <c r="L1806" i="52"/>
  <c r="P1806" i="52" s="1"/>
  <c r="L1318" i="52"/>
  <c r="P1318" i="52" s="1"/>
  <c r="L1822" i="52"/>
  <c r="P1822" i="52" s="1"/>
  <c r="L114" i="52"/>
  <c r="P114" i="52" s="1"/>
  <c r="L402" i="52"/>
  <c r="P402" i="52" s="1"/>
  <c r="L954" i="52"/>
  <c r="P954" i="52" s="1"/>
  <c r="L702" i="61"/>
  <c r="L173" i="61"/>
  <c r="L525" i="61"/>
  <c r="L645" i="61"/>
  <c r="L750" i="61"/>
  <c r="L710" i="61"/>
  <c r="L742" i="61"/>
  <c r="L197" i="61"/>
  <c r="L141" i="61"/>
  <c r="L718" i="61"/>
  <c r="L414" i="52"/>
  <c r="P414" i="52" s="1"/>
  <c r="L510" i="52"/>
  <c r="P510" i="52" s="1"/>
  <c r="L582" i="52"/>
  <c r="P582" i="52" s="1"/>
  <c r="L1566" i="52"/>
  <c r="P1566" i="52" s="1"/>
  <c r="L1878" i="52"/>
  <c r="P1878" i="52" s="1"/>
  <c r="L2022" i="52"/>
  <c r="P2022" i="52" s="1"/>
  <c r="L2046" i="52"/>
  <c r="P2046" i="52" s="1"/>
  <c r="L2070" i="52"/>
  <c r="P2070" i="52" s="1"/>
  <c r="L2118" i="52"/>
  <c r="P2118" i="52" s="1"/>
  <c r="L2142" i="52"/>
  <c r="P2142" i="52" s="1"/>
  <c r="L430" i="52"/>
  <c r="P430" i="52" s="1"/>
  <c r="L526" i="52"/>
  <c r="P526" i="52" s="1"/>
  <c r="L598" i="52"/>
  <c r="P598" i="52" s="1"/>
  <c r="L1582" i="52"/>
  <c r="P1582" i="52" s="1"/>
  <c r="L1894" i="52"/>
  <c r="P1894" i="52" s="1"/>
  <c r="L2038" i="52"/>
  <c r="P2038" i="52" s="1"/>
  <c r="L2062" i="52"/>
  <c r="P2062" i="52" s="1"/>
  <c r="L2086" i="52"/>
  <c r="P2086" i="52" s="1"/>
  <c r="L2134" i="52"/>
  <c r="P2134" i="52" s="1"/>
  <c r="L2158" i="52"/>
  <c r="P2158" i="52" s="1"/>
  <c r="L349" i="61"/>
  <c r="L285" i="61"/>
  <c r="L341" i="61"/>
  <c r="L846" i="52"/>
  <c r="P846" i="52" s="1"/>
  <c r="L1014" i="52"/>
  <c r="P1014" i="52" s="1"/>
  <c r="L1038" i="52"/>
  <c r="P1038" i="52" s="1"/>
  <c r="L862" i="52"/>
  <c r="P862" i="52" s="1"/>
  <c r="L1030" i="52"/>
  <c r="P1030" i="52" s="1"/>
  <c r="L1054" i="52"/>
  <c r="P1054" i="52" s="1"/>
  <c r="L148" i="52"/>
  <c r="P148" i="52" s="1"/>
  <c r="L172" i="52"/>
  <c r="P172" i="52" s="1"/>
  <c r="L196" i="52"/>
  <c r="P196" i="52" s="1"/>
  <c r="L220" i="52"/>
  <c r="P220" i="52" s="1"/>
  <c r="L268" i="52"/>
  <c r="P268" i="52" s="1"/>
  <c r="L340" i="52"/>
  <c r="P340" i="52" s="1"/>
  <c r="L796" i="52"/>
  <c r="P796" i="52" s="1"/>
  <c r="L1108" i="52"/>
  <c r="P1108" i="52" s="1"/>
  <c r="L1252" i="52"/>
  <c r="P1252" i="52" s="1"/>
  <c r="L163" i="52"/>
  <c r="P163" i="52" s="1"/>
  <c r="L187" i="52"/>
  <c r="P187" i="52" s="1"/>
  <c r="L211" i="52"/>
  <c r="P211" i="52" s="1"/>
  <c r="L235" i="52"/>
  <c r="P235" i="52" s="1"/>
  <c r="L283" i="52"/>
  <c r="P283" i="52" s="1"/>
  <c r="L355" i="52"/>
  <c r="P355" i="52" s="1"/>
  <c r="L811" i="52"/>
  <c r="P811" i="52" s="1"/>
  <c r="L1123" i="52"/>
  <c r="P1123" i="52" s="1"/>
  <c r="L1267" i="52"/>
  <c r="P1267" i="52" s="1"/>
  <c r="L585" i="61"/>
  <c r="L465" i="61"/>
  <c r="L481" i="61"/>
  <c r="L457" i="61"/>
  <c r="L33" i="61"/>
  <c r="L473" i="61"/>
  <c r="L185" i="61"/>
  <c r="L85" i="52"/>
  <c r="P85" i="52" s="1"/>
  <c r="L541" i="52"/>
  <c r="P541" i="52" s="1"/>
  <c r="L1357" i="52"/>
  <c r="P1357" i="52" s="1"/>
  <c r="L1381" i="52"/>
  <c r="P1381" i="52" s="1"/>
  <c r="L1405" i="52"/>
  <c r="P1405" i="52" s="1"/>
  <c r="L1429" i="52"/>
  <c r="P1429" i="52" s="1"/>
  <c r="L1741" i="52"/>
  <c r="P1741" i="52" s="1"/>
  <c r="L1765" i="52"/>
  <c r="P1765" i="52" s="1"/>
  <c r="L564" i="52"/>
  <c r="P564" i="52" s="1"/>
  <c r="L612" i="52"/>
  <c r="P612" i="52" s="1"/>
  <c r="L636" i="52"/>
  <c r="P636" i="52" s="1"/>
  <c r="L684" i="52"/>
  <c r="P684" i="52" s="1"/>
  <c r="L732" i="52"/>
  <c r="P732" i="52" s="1"/>
  <c r="L65" i="52"/>
  <c r="P65" i="52" s="1"/>
  <c r="L137" i="52"/>
  <c r="P137" i="52" s="1"/>
  <c r="L257" i="52"/>
  <c r="P257" i="52" s="1"/>
  <c r="L329" i="52"/>
  <c r="P329" i="52" s="1"/>
  <c r="L377" i="52"/>
  <c r="P377" i="52" s="1"/>
  <c r="L881" i="52"/>
  <c r="P881" i="52" s="1"/>
  <c r="L55" i="52"/>
  <c r="P55" i="52" s="1"/>
  <c r="L127" i="52"/>
  <c r="P127" i="52" s="1"/>
  <c r="L247" i="52"/>
  <c r="P247" i="52" s="1"/>
  <c r="L319" i="52"/>
  <c r="P319" i="52" s="1"/>
  <c r="L367" i="52"/>
  <c r="P367" i="52" s="1"/>
  <c r="L871" i="52"/>
  <c r="P871" i="52" s="1"/>
  <c r="L71" i="52"/>
  <c r="P71" i="52" s="1"/>
  <c r="L143" i="52"/>
  <c r="P143" i="52" s="1"/>
  <c r="L263" i="52"/>
  <c r="P263" i="52" s="1"/>
  <c r="L335" i="52"/>
  <c r="P335" i="52" s="1"/>
  <c r="L383" i="52"/>
  <c r="P383" i="52" s="1"/>
  <c r="L887" i="52"/>
  <c r="P887" i="52" s="1"/>
  <c r="L1780" i="52"/>
  <c r="P1780" i="52" s="1"/>
  <c r="L1972" i="52"/>
  <c r="P1972" i="52" s="1"/>
  <c r="L721" i="52"/>
  <c r="P721" i="52" s="1"/>
  <c r="L769" i="52"/>
  <c r="P769" i="52" s="1"/>
  <c r="L793" i="52"/>
  <c r="P793" i="52" s="1"/>
  <c r="L841" i="52"/>
  <c r="P841" i="52" s="1"/>
  <c r="L937" i="52"/>
  <c r="P937" i="52" s="1"/>
  <c r="L729" i="61"/>
  <c r="L2093" i="52"/>
  <c r="P2093" i="52" s="1"/>
  <c r="L669" i="61"/>
  <c r="L413" i="61"/>
  <c r="L661" i="61"/>
  <c r="L1230" i="52"/>
  <c r="P1230" i="52" s="1"/>
  <c r="L1926" i="52"/>
  <c r="P1926" i="52" s="1"/>
  <c r="L1950" i="52"/>
  <c r="P1950" i="52" s="1"/>
  <c r="L1246" i="52"/>
  <c r="P1246" i="52" s="1"/>
  <c r="L1942" i="52"/>
  <c r="P1942" i="52" s="1"/>
  <c r="L1966" i="52"/>
  <c r="P1966" i="52" s="1"/>
  <c r="L359" i="61"/>
  <c r="L655" i="61"/>
  <c r="L535" i="61"/>
  <c r="L367" i="61"/>
  <c r="L519" i="61"/>
  <c r="L447" i="61"/>
  <c r="L446" i="52"/>
  <c r="P446" i="52" s="1"/>
  <c r="L470" i="52"/>
  <c r="P470" i="52" s="1"/>
  <c r="L662" i="52"/>
  <c r="P662" i="52" s="1"/>
  <c r="L1070" i="52"/>
  <c r="P1070" i="52" s="1"/>
  <c r="L1094" i="52"/>
  <c r="P1094" i="52" s="1"/>
  <c r="L1334" i="52"/>
  <c r="P1334" i="52" s="1"/>
  <c r="L1550" i="52"/>
  <c r="P1550" i="52" s="1"/>
  <c r="L1598" i="52"/>
  <c r="P1598" i="52" s="1"/>
  <c r="L1910" i="52"/>
  <c r="P1910" i="52" s="1"/>
  <c r="L768" i="61"/>
  <c r="L311" i="61"/>
  <c r="L710" i="52"/>
  <c r="P710" i="52" s="1"/>
  <c r="L758" i="52"/>
  <c r="P758" i="52" s="1"/>
  <c r="L782" i="52"/>
  <c r="P782" i="52" s="1"/>
  <c r="L830" i="52"/>
  <c r="P830" i="52" s="1"/>
  <c r="L926" i="52"/>
  <c r="P926" i="52" s="1"/>
  <c r="L2174" i="52"/>
  <c r="P2174" i="52" s="1"/>
  <c r="L12" i="52"/>
  <c r="P12" i="52" s="1"/>
  <c r="L36" i="52"/>
  <c r="P36" i="52" s="1"/>
  <c r="L300" i="52"/>
  <c r="P300" i="52" s="1"/>
  <c r="L492" i="52"/>
  <c r="P492" i="52" s="1"/>
  <c r="L900" i="52"/>
  <c r="P900" i="52" s="1"/>
  <c r="L1500" i="52"/>
  <c r="P1500" i="52" s="1"/>
  <c r="L1620" i="52"/>
  <c r="P1620" i="52" s="1"/>
  <c r="L1644" i="52"/>
  <c r="P1644" i="52" s="1"/>
  <c r="L1668" i="52"/>
  <c r="P1668" i="52" s="1"/>
  <c r="L1692" i="52"/>
  <c r="P1692" i="52" s="1"/>
  <c r="L1716" i="52"/>
  <c r="P1716" i="52" s="1"/>
  <c r="L1801" i="52"/>
  <c r="P1801" i="52" s="1"/>
  <c r="L1993" i="52"/>
  <c r="P1993" i="52" s="1"/>
  <c r="L1303" i="52"/>
  <c r="P1303" i="52" s="1"/>
  <c r="L1807" i="52"/>
  <c r="P1807" i="52" s="1"/>
  <c r="L1319" i="52"/>
  <c r="P1319" i="52" s="1"/>
  <c r="L1823" i="52"/>
  <c r="P1823" i="52" s="1"/>
  <c r="L100" i="52"/>
  <c r="P100" i="52" s="1"/>
  <c r="L388" i="52"/>
  <c r="P388" i="52" s="1"/>
  <c r="L940" i="52"/>
  <c r="P940" i="52" s="1"/>
  <c r="L115" i="52"/>
  <c r="P115" i="52" s="1"/>
  <c r="L403" i="52"/>
  <c r="P403" i="52" s="1"/>
  <c r="L955" i="52"/>
  <c r="P955" i="52" s="1"/>
  <c r="L415" i="52"/>
  <c r="P415" i="52" s="1"/>
  <c r="L511" i="52"/>
  <c r="P511" i="52" s="1"/>
  <c r="L583" i="52"/>
  <c r="P583" i="52" s="1"/>
  <c r="L1567" i="52"/>
  <c r="P1567" i="52" s="1"/>
  <c r="L1879" i="52"/>
  <c r="P1879" i="52" s="1"/>
  <c r="L2023" i="52"/>
  <c r="P2023" i="52" s="1"/>
  <c r="L2047" i="52"/>
  <c r="P2047" i="52" s="1"/>
  <c r="L2071" i="52"/>
  <c r="P2071" i="52" s="1"/>
  <c r="L2119" i="52"/>
  <c r="P2119" i="52" s="1"/>
  <c r="L2143" i="52"/>
  <c r="P2143" i="52" s="1"/>
  <c r="L431" i="52"/>
  <c r="P431" i="52" s="1"/>
  <c r="L527" i="52"/>
  <c r="P527" i="52" s="1"/>
  <c r="L599" i="52"/>
  <c r="P599" i="52" s="1"/>
  <c r="L1583" i="52"/>
  <c r="P1583" i="52" s="1"/>
  <c r="L1895" i="52"/>
  <c r="P1895" i="52" s="1"/>
  <c r="L2039" i="52"/>
  <c r="P2039" i="52" s="1"/>
  <c r="L2063" i="52"/>
  <c r="P2063" i="52" s="1"/>
  <c r="L2087" i="52"/>
  <c r="P2087" i="52" s="1"/>
  <c r="L2135" i="52"/>
  <c r="P2135" i="52" s="1"/>
  <c r="L2159" i="52"/>
  <c r="P2159" i="52" s="1"/>
  <c r="L847" i="52"/>
  <c r="P847" i="52" s="1"/>
  <c r="L1015" i="52"/>
  <c r="P1015" i="52" s="1"/>
  <c r="L1039" i="52"/>
  <c r="P1039" i="52" s="1"/>
  <c r="L863" i="52"/>
  <c r="P863" i="52" s="1"/>
  <c r="L1031" i="52"/>
  <c r="P1031" i="52" s="1"/>
  <c r="L1055" i="52"/>
  <c r="P1055" i="52" s="1"/>
  <c r="L56" i="61"/>
  <c r="L80" i="61"/>
  <c r="L64" i="61"/>
  <c r="L120" i="61"/>
  <c r="L72" i="61"/>
  <c r="L424" i="61"/>
  <c r="L376" i="61"/>
  <c r="L96" i="61"/>
  <c r="L272" i="61"/>
  <c r="L149" i="52"/>
  <c r="P149" i="52" s="1"/>
  <c r="L173" i="52"/>
  <c r="P173" i="52" s="1"/>
  <c r="L197" i="52"/>
  <c r="P197" i="52" s="1"/>
  <c r="L221" i="52"/>
  <c r="P221" i="52" s="1"/>
  <c r="L269" i="52"/>
  <c r="P269" i="52" s="1"/>
  <c r="L341" i="52"/>
  <c r="P341" i="52" s="1"/>
  <c r="L797" i="52"/>
  <c r="P797" i="52" s="1"/>
  <c r="L1109" i="52"/>
  <c r="P1109" i="52" s="1"/>
  <c r="L1253" i="52"/>
  <c r="P1253" i="52" s="1"/>
  <c r="L165" i="52"/>
  <c r="P165" i="52" s="1"/>
  <c r="L189" i="52"/>
  <c r="P189" i="52" s="1"/>
  <c r="L213" i="52"/>
  <c r="P213" i="52" s="1"/>
  <c r="L237" i="52"/>
  <c r="P237" i="52" s="1"/>
  <c r="L285" i="52"/>
  <c r="P285" i="52" s="1"/>
  <c r="L357" i="52"/>
  <c r="P357" i="52" s="1"/>
  <c r="L813" i="52"/>
  <c r="P813" i="52" s="1"/>
  <c r="L1125" i="52"/>
  <c r="P1125" i="52" s="1"/>
  <c r="L1269" i="52"/>
  <c r="P1269" i="52" s="1"/>
  <c r="L455" i="61"/>
  <c r="L471" i="61"/>
  <c r="L583" i="61"/>
  <c r="L591" i="61"/>
  <c r="L31" i="61"/>
  <c r="L479" i="61"/>
  <c r="L183" i="61"/>
  <c r="L463" i="61"/>
  <c r="L86" i="52"/>
  <c r="P86" i="52" s="1"/>
  <c r="L542" i="52"/>
  <c r="P542" i="52" s="1"/>
  <c r="L1358" i="52"/>
  <c r="P1358" i="52" s="1"/>
  <c r="L1382" i="52"/>
  <c r="P1382" i="52" s="1"/>
  <c r="L1406" i="52"/>
  <c r="P1406" i="52" s="1"/>
  <c r="L1430" i="52"/>
  <c r="P1430" i="52" s="1"/>
  <c r="L1742" i="52"/>
  <c r="P1742" i="52" s="1"/>
  <c r="L1766" i="52"/>
  <c r="P1766" i="52" s="1"/>
  <c r="L249" i="61"/>
  <c r="L217" i="61"/>
  <c r="L233" i="61"/>
  <c r="L193" i="61"/>
  <c r="L209" i="61"/>
  <c r="L565" i="52"/>
  <c r="P565" i="52" s="1"/>
  <c r="L613" i="52"/>
  <c r="P613" i="52" s="1"/>
  <c r="L637" i="52"/>
  <c r="P637" i="52" s="1"/>
  <c r="L685" i="52"/>
  <c r="P685" i="52" s="1"/>
  <c r="L733" i="52"/>
  <c r="P733" i="52" s="1"/>
  <c r="L56" i="52"/>
  <c r="P56" i="52" s="1"/>
  <c r="L128" i="52"/>
  <c r="P128" i="52" s="1"/>
  <c r="L248" i="52"/>
  <c r="P248" i="52" s="1"/>
  <c r="L320" i="52"/>
  <c r="P320" i="52" s="1"/>
  <c r="L368" i="52"/>
  <c r="P368" i="52" s="1"/>
  <c r="L872" i="52"/>
  <c r="P872" i="52" s="1"/>
  <c r="L72" i="52"/>
  <c r="P72" i="52" s="1"/>
  <c r="L144" i="52"/>
  <c r="P144" i="52" s="1"/>
  <c r="L264" i="52"/>
  <c r="P264" i="52" s="1"/>
  <c r="L336" i="52"/>
  <c r="P336" i="52" s="1"/>
  <c r="L384" i="52"/>
  <c r="P384" i="52" s="1"/>
  <c r="L888" i="52"/>
  <c r="P888" i="52" s="1"/>
  <c r="L22" i="52"/>
  <c r="P22" i="52" s="1"/>
  <c r="L46" i="52"/>
  <c r="P46" i="52" s="1"/>
  <c r="L310" i="52"/>
  <c r="P310" i="52" s="1"/>
  <c r="L502" i="52"/>
  <c r="P502" i="52" s="1"/>
  <c r="L910" i="52"/>
  <c r="P910" i="52" s="1"/>
  <c r="L1510" i="52"/>
  <c r="P1510" i="52" s="1"/>
  <c r="L1630" i="52"/>
  <c r="P1630" i="52" s="1"/>
  <c r="L1654" i="52"/>
  <c r="P1654" i="52" s="1"/>
  <c r="L1678" i="52"/>
  <c r="P1678" i="52" s="1"/>
  <c r="L1702" i="52"/>
  <c r="P1702" i="52" s="1"/>
  <c r="L1726" i="52"/>
  <c r="P1726" i="52" s="1"/>
  <c r="L1795" i="52"/>
  <c r="P1795" i="52" s="1"/>
  <c r="L1987" i="52"/>
  <c r="P1987" i="52" s="1"/>
  <c r="L108" i="52"/>
  <c r="P108" i="52" s="1"/>
  <c r="L396" i="52"/>
  <c r="P396" i="52" s="1"/>
  <c r="L948" i="52"/>
  <c r="P948" i="52" s="1"/>
  <c r="L66" i="52"/>
  <c r="P66" i="52" s="1"/>
  <c r="L138" i="52"/>
  <c r="P138" i="52" s="1"/>
  <c r="L258" i="52"/>
  <c r="P258" i="52" s="1"/>
  <c r="L330" i="52"/>
  <c r="P330" i="52" s="1"/>
  <c r="L378" i="52"/>
  <c r="P378" i="52" s="1"/>
  <c r="L882" i="52"/>
  <c r="P882" i="52" s="1"/>
  <c r="L1239" i="52"/>
  <c r="P1239" i="52" s="1"/>
  <c r="L1935" i="52"/>
  <c r="P1935" i="52" s="1"/>
  <c r="L1959" i="52"/>
  <c r="P1959" i="52" s="1"/>
  <c r="L1314" i="52"/>
  <c r="P1314" i="52" s="1"/>
  <c r="L1818" i="52"/>
  <c r="P1818" i="52" s="1"/>
  <c r="L137" i="61"/>
  <c r="L321" i="61"/>
  <c r="L41" i="61"/>
  <c r="L109" i="52"/>
  <c r="P109" i="52" s="1"/>
  <c r="L397" i="52"/>
  <c r="P397" i="52" s="1"/>
  <c r="L949" i="52"/>
  <c r="P949" i="52" s="1"/>
  <c r="L726" i="61"/>
  <c r="L2094" i="52"/>
  <c r="P2094" i="52" s="1"/>
  <c r="L1231" i="52"/>
  <c r="P1231" i="52" s="1"/>
  <c r="L1927" i="52"/>
  <c r="P1927" i="52" s="1"/>
  <c r="L1951" i="52"/>
  <c r="P1951" i="52" s="1"/>
  <c r="L1247" i="52"/>
  <c r="P1247" i="52" s="1"/>
  <c r="L1943" i="52"/>
  <c r="P1943" i="52" s="1"/>
  <c r="L1967" i="52"/>
  <c r="P1967" i="52" s="1"/>
  <c r="L447" i="52"/>
  <c r="P447" i="52" s="1"/>
  <c r="L471" i="52"/>
  <c r="P471" i="52" s="1"/>
  <c r="L663" i="52"/>
  <c r="P663" i="52" s="1"/>
  <c r="L1071" i="52"/>
  <c r="P1071" i="52" s="1"/>
  <c r="L1095" i="52"/>
  <c r="P1095" i="52" s="1"/>
  <c r="L1335" i="52"/>
  <c r="P1335" i="52" s="1"/>
  <c r="L1551" i="52"/>
  <c r="P1551" i="52" s="1"/>
  <c r="L1599" i="52"/>
  <c r="P1599" i="52" s="1"/>
  <c r="L1911" i="52"/>
  <c r="P1911" i="52" s="1"/>
  <c r="L711" i="52"/>
  <c r="P711" i="52" s="1"/>
  <c r="L759" i="52"/>
  <c r="P759" i="52" s="1"/>
  <c r="L783" i="52"/>
  <c r="P783" i="52" s="1"/>
  <c r="L831" i="52"/>
  <c r="P831" i="52" s="1"/>
  <c r="L927" i="52"/>
  <c r="P927" i="52" s="1"/>
  <c r="L2175" i="52"/>
  <c r="P2175" i="52" s="1"/>
  <c r="L561" i="61"/>
  <c r="L17" i="61"/>
  <c r="P17" i="61" s="1"/>
  <c r="L169" i="61"/>
  <c r="L105" i="61"/>
  <c r="L577" i="61"/>
  <c r="L569" i="61"/>
  <c r="L553" i="61"/>
  <c r="L505" i="61"/>
  <c r="L9" i="61"/>
  <c r="P9" i="61" s="1"/>
  <c r="L305" i="61"/>
  <c r="L545" i="61"/>
  <c r="L13" i="52"/>
  <c r="P13" i="52" s="1"/>
  <c r="L37" i="52"/>
  <c r="P37" i="52" s="1"/>
  <c r="L301" i="52"/>
  <c r="P301" i="52" s="1"/>
  <c r="L493" i="52"/>
  <c r="P493" i="52" s="1"/>
  <c r="L901" i="52"/>
  <c r="P901" i="52" s="1"/>
  <c r="L1501" i="52"/>
  <c r="P1501" i="52" s="1"/>
  <c r="L1621" i="52"/>
  <c r="P1621" i="52" s="1"/>
  <c r="L1645" i="52"/>
  <c r="P1645" i="52" s="1"/>
  <c r="L1669" i="52"/>
  <c r="P1669" i="52" s="1"/>
  <c r="L1693" i="52"/>
  <c r="P1693" i="52" s="1"/>
  <c r="L1717" i="52"/>
  <c r="P1717" i="52" s="1"/>
  <c r="L1787" i="52"/>
  <c r="P1787" i="52" s="1"/>
  <c r="L1979" i="52"/>
  <c r="P1979" i="52" s="1"/>
  <c r="L1304" i="52"/>
  <c r="P1304" i="52" s="1"/>
  <c r="L1808" i="52"/>
  <c r="P1808" i="52" s="1"/>
  <c r="L1320" i="52"/>
  <c r="P1320" i="52" s="1"/>
  <c r="L1824" i="52"/>
  <c r="P1824" i="52" s="1"/>
  <c r="L40" i="61"/>
  <c r="L320" i="61"/>
  <c r="L136" i="61"/>
  <c r="L101" i="52"/>
  <c r="P101" i="52" s="1"/>
  <c r="L389" i="52"/>
  <c r="P389" i="52" s="1"/>
  <c r="L941" i="52"/>
  <c r="P941" i="52" s="1"/>
  <c r="L117" i="52"/>
  <c r="P117" i="52" s="1"/>
  <c r="L405" i="52"/>
  <c r="P405" i="52" s="1"/>
  <c r="L957" i="52"/>
  <c r="P957" i="52" s="1"/>
  <c r="L416" i="52"/>
  <c r="P416" i="52" s="1"/>
  <c r="L512" i="52"/>
  <c r="P512" i="52" s="1"/>
  <c r="L584" i="52"/>
  <c r="P584" i="52" s="1"/>
  <c r="L1568" i="52"/>
  <c r="P1568" i="52" s="1"/>
  <c r="L1880" i="52"/>
  <c r="P1880" i="52" s="1"/>
  <c r="L2024" i="52"/>
  <c r="P2024" i="52" s="1"/>
  <c r="L2048" i="52"/>
  <c r="P2048" i="52" s="1"/>
  <c r="L2072" i="52"/>
  <c r="P2072" i="52" s="1"/>
  <c r="L2120" i="52"/>
  <c r="P2120" i="52" s="1"/>
  <c r="L2144" i="52"/>
  <c r="P2144" i="52" s="1"/>
  <c r="L432" i="52"/>
  <c r="P432" i="52" s="1"/>
  <c r="L528" i="52"/>
  <c r="P528" i="52" s="1"/>
  <c r="L600" i="52"/>
  <c r="P600" i="52" s="1"/>
  <c r="L1584" i="52"/>
  <c r="P1584" i="52" s="1"/>
  <c r="L1896" i="52"/>
  <c r="P1896" i="52" s="1"/>
  <c r="L2040" i="52"/>
  <c r="P2040" i="52" s="1"/>
  <c r="L2064" i="52"/>
  <c r="P2064" i="52" s="1"/>
  <c r="L2088" i="52"/>
  <c r="P2088" i="52" s="1"/>
  <c r="L2136" i="52"/>
  <c r="P2136" i="52" s="1"/>
  <c r="L2160" i="52"/>
  <c r="P2160" i="52" s="1"/>
  <c r="L848" i="52"/>
  <c r="P848" i="52" s="1"/>
  <c r="L1016" i="52"/>
  <c r="P1016" i="52" s="1"/>
  <c r="L1040" i="52"/>
  <c r="P1040" i="52" s="1"/>
  <c r="L864" i="52"/>
  <c r="P864" i="52" s="1"/>
  <c r="L1032" i="52"/>
  <c r="P1032" i="52" s="1"/>
  <c r="L1056" i="52"/>
  <c r="P1056" i="52" s="1"/>
  <c r="L421" i="61"/>
  <c r="L69" i="61"/>
  <c r="L53" i="61"/>
  <c r="L77" i="61"/>
  <c r="L93" i="61"/>
  <c r="L61" i="61"/>
  <c r="L117" i="61"/>
  <c r="L373" i="61"/>
  <c r="L269" i="61"/>
  <c r="L150" i="52"/>
  <c r="P150" i="52" s="1"/>
  <c r="L174" i="52"/>
  <c r="P174" i="52" s="1"/>
  <c r="L198" i="52"/>
  <c r="P198" i="52" s="1"/>
  <c r="L222" i="52"/>
  <c r="P222" i="52" s="1"/>
  <c r="L270" i="52"/>
  <c r="P270" i="52" s="1"/>
  <c r="L342" i="52"/>
  <c r="P342" i="52" s="1"/>
  <c r="L798" i="52"/>
  <c r="P798" i="52" s="1"/>
  <c r="L1110" i="52"/>
  <c r="P1110" i="52" s="1"/>
  <c r="L1254" i="52"/>
  <c r="P1254" i="52" s="1"/>
  <c r="L166" i="52"/>
  <c r="P166" i="52" s="1"/>
  <c r="L190" i="52"/>
  <c r="P190" i="52" s="1"/>
  <c r="L214" i="52"/>
  <c r="P214" i="52" s="1"/>
  <c r="L238" i="52"/>
  <c r="P238" i="52" s="1"/>
  <c r="L286" i="52"/>
  <c r="P286" i="52" s="1"/>
  <c r="L358" i="52"/>
  <c r="P358" i="52" s="1"/>
  <c r="L814" i="52"/>
  <c r="P814" i="52" s="1"/>
  <c r="L1126" i="52"/>
  <c r="P1126" i="52" s="1"/>
  <c r="L1270" i="52"/>
  <c r="P1270" i="52" s="1"/>
  <c r="L87" i="52"/>
  <c r="P87" i="52" s="1"/>
  <c r="L543" i="52"/>
  <c r="P543" i="52" s="1"/>
  <c r="L1359" i="52"/>
  <c r="P1359" i="52" s="1"/>
  <c r="L1383" i="52"/>
  <c r="P1383" i="52" s="1"/>
  <c r="L1407" i="52"/>
  <c r="P1407" i="52" s="1"/>
  <c r="L1431" i="52"/>
  <c r="P1431" i="52" s="1"/>
  <c r="L1743" i="52"/>
  <c r="P1743" i="52" s="1"/>
  <c r="L1767" i="52"/>
  <c r="P1767" i="52" s="1"/>
  <c r="L191" i="61"/>
  <c r="L207" i="61"/>
  <c r="L231" i="61"/>
  <c r="L247" i="61"/>
  <c r="L215" i="61"/>
  <c r="L566" i="52"/>
  <c r="P566" i="52" s="1"/>
  <c r="L614" i="52"/>
  <c r="P614" i="52" s="1"/>
  <c r="L638" i="52"/>
  <c r="P638" i="52" s="1"/>
  <c r="L686" i="52"/>
  <c r="P686" i="52" s="1"/>
  <c r="L734" i="52"/>
  <c r="P734" i="52" s="1"/>
  <c r="L73" i="52"/>
  <c r="P73" i="52" s="1"/>
  <c r="L145" i="52"/>
  <c r="P145" i="52" s="1"/>
  <c r="L265" i="52"/>
  <c r="P265" i="52" s="1"/>
  <c r="L337" i="52"/>
  <c r="P337" i="52" s="1"/>
  <c r="L385" i="52"/>
  <c r="P385" i="52" s="1"/>
  <c r="L889" i="52"/>
  <c r="P889" i="52" s="1"/>
  <c r="L575" i="52"/>
  <c r="P575" i="52" s="1"/>
  <c r="L623" i="52"/>
  <c r="P623" i="52" s="1"/>
  <c r="L647" i="52"/>
  <c r="P647" i="52" s="1"/>
  <c r="L695" i="52"/>
  <c r="P695" i="52" s="1"/>
  <c r="L743" i="52"/>
  <c r="P743" i="52" s="1"/>
  <c r="L1232" i="52"/>
  <c r="P1232" i="52" s="1"/>
  <c r="L1928" i="52"/>
  <c r="P1928" i="52" s="1"/>
  <c r="L1952" i="52"/>
  <c r="P1952" i="52" s="1"/>
  <c r="L1248" i="52"/>
  <c r="P1248" i="52" s="1"/>
  <c r="L1944" i="52"/>
  <c r="P1944" i="52" s="1"/>
  <c r="L1968" i="52"/>
  <c r="P1968" i="52" s="1"/>
  <c r="L223" i="61"/>
  <c r="L159" i="61"/>
  <c r="L151" i="61"/>
  <c r="L450" i="52"/>
  <c r="P450" i="52" s="1"/>
  <c r="L474" i="52"/>
  <c r="P474" i="52" s="1"/>
  <c r="L666" i="52"/>
  <c r="P666" i="52" s="1"/>
  <c r="L1074" i="52"/>
  <c r="P1074" i="52" s="1"/>
  <c r="L1098" i="52"/>
  <c r="P1098" i="52" s="1"/>
  <c r="L1338" i="52"/>
  <c r="P1338" i="52" s="1"/>
  <c r="L1554" i="52"/>
  <c r="P1554" i="52" s="1"/>
  <c r="L1602" i="52"/>
  <c r="P1602" i="52" s="1"/>
  <c r="L1914" i="52"/>
  <c r="P1914" i="52" s="1"/>
  <c r="L255" i="61"/>
  <c r="L239" i="61"/>
  <c r="L263" i="61"/>
  <c r="L279" i="61"/>
  <c r="L714" i="52"/>
  <c r="P714" i="52" s="1"/>
  <c r="L762" i="52"/>
  <c r="P762" i="52" s="1"/>
  <c r="L786" i="52"/>
  <c r="P786" i="52" s="1"/>
  <c r="L834" i="52"/>
  <c r="P834" i="52" s="1"/>
  <c r="L930" i="52"/>
  <c r="P930" i="52" s="1"/>
  <c r="L2178" i="52"/>
  <c r="P2178" i="52" s="1"/>
  <c r="L567" i="61"/>
  <c r="L575" i="61"/>
  <c r="L503" i="61"/>
  <c r="L559" i="61"/>
  <c r="L551" i="61"/>
  <c r="L543" i="61"/>
  <c r="L303" i="61"/>
  <c r="L14" i="52"/>
  <c r="P14" i="52" s="1"/>
  <c r="L38" i="52"/>
  <c r="P38" i="52" s="1"/>
  <c r="L302" i="52"/>
  <c r="P302" i="52" s="1"/>
  <c r="L494" i="52"/>
  <c r="P494" i="52" s="1"/>
  <c r="L902" i="52"/>
  <c r="P902" i="52" s="1"/>
  <c r="L1502" i="52"/>
  <c r="P1502" i="52" s="1"/>
  <c r="L1622" i="52"/>
  <c r="P1622" i="52" s="1"/>
  <c r="L1646" i="52"/>
  <c r="P1646" i="52" s="1"/>
  <c r="L1670" i="52"/>
  <c r="P1670" i="52" s="1"/>
  <c r="L1694" i="52"/>
  <c r="P1694" i="52" s="1"/>
  <c r="L1718" i="52"/>
  <c r="P1718" i="52" s="1"/>
  <c r="L1788" i="52"/>
  <c r="P1788" i="52" s="1"/>
  <c r="L1980" i="52"/>
  <c r="P1980" i="52" s="1"/>
  <c r="L317" i="61"/>
  <c r="L133" i="61"/>
  <c r="L37" i="61"/>
  <c r="L102" i="52"/>
  <c r="P102" i="52" s="1"/>
  <c r="L390" i="52"/>
  <c r="P390" i="52" s="1"/>
  <c r="L942" i="52"/>
  <c r="P942" i="52" s="1"/>
  <c r="L118" i="52"/>
  <c r="P118" i="52" s="1"/>
  <c r="L406" i="52"/>
  <c r="P406" i="52" s="1"/>
  <c r="L958" i="52"/>
  <c r="P958" i="52" s="1"/>
  <c r="L433" i="52"/>
  <c r="P433" i="52" s="1"/>
  <c r="L529" i="52"/>
  <c r="P529" i="52" s="1"/>
  <c r="L601" i="52"/>
  <c r="P601" i="52" s="1"/>
  <c r="L1585" i="52"/>
  <c r="P1585" i="52" s="1"/>
  <c r="L1897" i="52"/>
  <c r="P1897" i="52" s="1"/>
  <c r="L2041" i="52"/>
  <c r="P2041" i="52" s="1"/>
  <c r="L2065" i="52"/>
  <c r="P2065" i="52" s="1"/>
  <c r="L2089" i="52"/>
  <c r="P2089" i="52" s="1"/>
  <c r="L2137" i="52"/>
  <c r="P2137" i="52" s="1"/>
  <c r="L2161" i="52"/>
  <c r="P2161" i="52" s="1"/>
  <c r="L865" i="52"/>
  <c r="P865" i="52" s="1"/>
  <c r="L1033" i="52"/>
  <c r="P1033" i="52" s="1"/>
  <c r="L1057" i="52"/>
  <c r="P1057" i="52" s="1"/>
  <c r="L151" i="52"/>
  <c r="P151" i="52" s="1"/>
  <c r="L175" i="52"/>
  <c r="P175" i="52" s="1"/>
  <c r="L199" i="52"/>
  <c r="P199" i="52" s="1"/>
  <c r="L223" i="52"/>
  <c r="P223" i="52" s="1"/>
  <c r="L271" i="52"/>
  <c r="P271" i="52" s="1"/>
  <c r="L343" i="52"/>
  <c r="P343" i="52" s="1"/>
  <c r="L799" i="52"/>
  <c r="P799" i="52" s="1"/>
  <c r="L1111" i="52"/>
  <c r="P1111" i="52" s="1"/>
  <c r="L1255" i="52"/>
  <c r="P1255" i="52" s="1"/>
  <c r="L167" i="52"/>
  <c r="P167" i="52" s="1"/>
  <c r="L191" i="52"/>
  <c r="P191" i="52" s="1"/>
  <c r="L215" i="52"/>
  <c r="P215" i="52" s="1"/>
  <c r="L239" i="52"/>
  <c r="P239" i="52" s="1"/>
  <c r="L287" i="52"/>
  <c r="P287" i="52" s="1"/>
  <c r="L359" i="52"/>
  <c r="P359" i="52" s="1"/>
  <c r="L815" i="52"/>
  <c r="P815" i="52" s="1"/>
  <c r="L1127" i="52"/>
  <c r="P1127" i="52" s="1"/>
  <c r="L1271" i="52"/>
  <c r="P1271" i="52" s="1"/>
  <c r="L90" i="52"/>
  <c r="P90" i="52" s="1"/>
  <c r="L546" i="52"/>
  <c r="P546" i="52" s="1"/>
  <c r="L1362" i="52"/>
  <c r="P1362" i="52" s="1"/>
  <c r="L1386" i="52"/>
  <c r="P1386" i="52" s="1"/>
  <c r="L1410" i="52"/>
  <c r="P1410" i="52" s="1"/>
  <c r="L1434" i="52"/>
  <c r="P1434" i="52" s="1"/>
  <c r="L1746" i="52"/>
  <c r="P1746" i="52" s="1"/>
  <c r="L1770" i="52"/>
  <c r="P1770" i="52" s="1"/>
  <c r="L567" i="52"/>
  <c r="P567" i="52" s="1"/>
  <c r="L615" i="52"/>
  <c r="P615" i="52" s="1"/>
  <c r="L639" i="52"/>
  <c r="P639" i="52" s="1"/>
  <c r="L687" i="52"/>
  <c r="P687" i="52" s="1"/>
  <c r="L735" i="52"/>
  <c r="P735" i="52" s="1"/>
  <c r="L59" i="52"/>
  <c r="P59" i="52" s="1"/>
  <c r="L131" i="52"/>
  <c r="P131" i="52" s="1"/>
  <c r="L251" i="52"/>
  <c r="P251" i="52" s="1"/>
  <c r="L323" i="52"/>
  <c r="P323" i="52" s="1"/>
  <c r="L371" i="52"/>
  <c r="P371" i="52" s="1"/>
  <c r="L875" i="52"/>
  <c r="P875" i="52" s="1"/>
  <c r="L704" i="52"/>
  <c r="P704" i="52" s="1"/>
  <c r="L752" i="52"/>
  <c r="P752" i="52" s="1"/>
  <c r="L776" i="52"/>
  <c r="P776" i="52" s="1"/>
  <c r="L824" i="52"/>
  <c r="P824" i="52" s="1"/>
  <c r="L920" i="52"/>
  <c r="P920" i="52" s="1"/>
  <c r="L2168" i="52"/>
  <c r="P2168" i="52" s="1"/>
  <c r="L23" i="52"/>
  <c r="P23" i="52" s="1"/>
  <c r="L47" i="52"/>
  <c r="P47" i="52" s="1"/>
  <c r="L311" i="52"/>
  <c r="P311" i="52" s="1"/>
  <c r="L503" i="52"/>
  <c r="P503" i="52" s="1"/>
  <c r="L911" i="52"/>
  <c r="P911" i="52" s="1"/>
  <c r="L1511" i="52"/>
  <c r="P1511" i="52" s="1"/>
  <c r="L1631" i="52"/>
  <c r="P1631" i="52" s="1"/>
  <c r="L1655" i="52"/>
  <c r="P1655" i="52" s="1"/>
  <c r="L1679" i="52"/>
  <c r="P1679" i="52" s="1"/>
  <c r="L1703" i="52"/>
  <c r="P1703" i="52" s="1"/>
  <c r="L1727" i="52"/>
  <c r="P1727" i="52" s="1"/>
  <c r="L1249" i="52"/>
  <c r="P1249" i="52" s="1"/>
  <c r="L1945" i="52"/>
  <c r="P1945" i="52" s="1"/>
  <c r="L1969" i="52"/>
  <c r="P1969" i="52" s="1"/>
  <c r="L436" i="52"/>
  <c r="P436" i="52" s="1"/>
  <c r="L460" i="52"/>
  <c r="P460" i="52" s="1"/>
  <c r="L652" i="52"/>
  <c r="P652" i="52" s="1"/>
  <c r="L1060" i="52"/>
  <c r="P1060" i="52" s="1"/>
  <c r="L1084" i="52"/>
  <c r="P1084" i="52" s="1"/>
  <c r="L1324" i="52"/>
  <c r="P1324" i="52" s="1"/>
  <c r="L1540" i="52"/>
  <c r="P1540" i="52" s="1"/>
  <c r="L1588" i="52"/>
  <c r="P1588" i="52" s="1"/>
  <c r="L1900" i="52"/>
  <c r="P1900" i="52" s="1"/>
  <c r="L451" i="52"/>
  <c r="P451" i="52" s="1"/>
  <c r="L475" i="52"/>
  <c r="P475" i="52" s="1"/>
  <c r="L667" i="52"/>
  <c r="P667" i="52" s="1"/>
  <c r="L1075" i="52"/>
  <c r="P1075" i="52" s="1"/>
  <c r="L1099" i="52"/>
  <c r="P1099" i="52" s="1"/>
  <c r="L1339" i="52"/>
  <c r="P1339" i="52" s="1"/>
  <c r="L1555" i="52"/>
  <c r="P1555" i="52" s="1"/>
  <c r="L1603" i="52"/>
  <c r="P1603" i="52" s="1"/>
  <c r="L1915" i="52"/>
  <c r="P1915" i="52" s="1"/>
  <c r="L700" i="52"/>
  <c r="P700" i="52" s="1"/>
  <c r="L748" i="52"/>
  <c r="P748" i="52" s="1"/>
  <c r="L772" i="52"/>
  <c r="P772" i="52" s="1"/>
  <c r="L820" i="52"/>
  <c r="P820" i="52" s="1"/>
  <c r="L916" i="52"/>
  <c r="P916" i="52" s="1"/>
  <c r="L2164" i="52"/>
  <c r="P2164" i="52" s="1"/>
  <c r="L715" i="52"/>
  <c r="P715" i="52" s="1"/>
  <c r="L763" i="52"/>
  <c r="P763" i="52" s="1"/>
  <c r="L787" i="52"/>
  <c r="P787" i="52" s="1"/>
  <c r="L835" i="52"/>
  <c r="P835" i="52" s="1"/>
  <c r="L931" i="52"/>
  <c r="P931" i="52" s="1"/>
  <c r="L2179" i="52"/>
  <c r="P2179" i="52" s="1"/>
  <c r="L15" i="52"/>
  <c r="P15" i="52" s="1"/>
  <c r="L39" i="52"/>
  <c r="P39" i="52" s="1"/>
  <c r="L303" i="52"/>
  <c r="P303" i="52" s="1"/>
  <c r="L495" i="52"/>
  <c r="P495" i="52" s="1"/>
  <c r="L903" i="52"/>
  <c r="P903" i="52" s="1"/>
  <c r="L1503" i="52"/>
  <c r="P1503" i="52" s="1"/>
  <c r="L1623" i="52"/>
  <c r="P1623" i="52" s="1"/>
  <c r="L1647" i="52"/>
  <c r="P1647" i="52" s="1"/>
  <c r="L1671" i="52"/>
  <c r="P1671" i="52" s="1"/>
  <c r="L1695" i="52"/>
  <c r="P1695" i="52" s="1"/>
  <c r="L1719" i="52"/>
  <c r="P1719" i="52" s="1"/>
  <c r="L681" i="61"/>
  <c r="L1789" i="52"/>
  <c r="P1789" i="52" s="1"/>
  <c r="L1981" i="52"/>
  <c r="P1981" i="52" s="1"/>
  <c r="L1307" i="52"/>
  <c r="P1307" i="52" s="1"/>
  <c r="L1811" i="52"/>
  <c r="P1811" i="52" s="1"/>
  <c r="L103" i="52"/>
  <c r="P103" i="52" s="1"/>
  <c r="L391" i="52"/>
  <c r="P391" i="52" s="1"/>
  <c r="L943" i="52"/>
  <c r="P943" i="52" s="1"/>
  <c r="L119" i="52"/>
  <c r="P119" i="52" s="1"/>
  <c r="L407" i="52"/>
  <c r="P407" i="52" s="1"/>
  <c r="L959" i="52"/>
  <c r="P959" i="52" s="1"/>
  <c r="L419" i="52"/>
  <c r="P419" i="52" s="1"/>
  <c r="L515" i="52"/>
  <c r="P515" i="52" s="1"/>
  <c r="L587" i="52"/>
  <c r="P587" i="52" s="1"/>
  <c r="L1571" i="52"/>
  <c r="P1571" i="52" s="1"/>
  <c r="L1883" i="52"/>
  <c r="P1883" i="52" s="1"/>
  <c r="L2027" i="52"/>
  <c r="P2027" i="52" s="1"/>
  <c r="L2051" i="52"/>
  <c r="P2051" i="52" s="1"/>
  <c r="L2075" i="52"/>
  <c r="P2075" i="52" s="1"/>
  <c r="L2123" i="52"/>
  <c r="P2123" i="52" s="1"/>
  <c r="L2147" i="52"/>
  <c r="P2147" i="52" s="1"/>
  <c r="L857" i="52"/>
  <c r="P857" i="52" s="1"/>
  <c r="L1025" i="52"/>
  <c r="P1025" i="52" s="1"/>
  <c r="L1049" i="52"/>
  <c r="P1049" i="52" s="1"/>
  <c r="L851" i="52"/>
  <c r="P851" i="52" s="1"/>
  <c r="L1019" i="52"/>
  <c r="P1019" i="52" s="1"/>
  <c r="L1043" i="52"/>
  <c r="P1043" i="52" s="1"/>
  <c r="L161" i="52"/>
  <c r="P161" i="52" s="1"/>
  <c r="L185" i="52"/>
  <c r="P185" i="52" s="1"/>
  <c r="L209" i="52"/>
  <c r="P209" i="52" s="1"/>
  <c r="L233" i="52"/>
  <c r="P233" i="52" s="1"/>
  <c r="L281" i="52"/>
  <c r="P281" i="52" s="1"/>
  <c r="L353" i="52"/>
  <c r="P353" i="52" s="1"/>
  <c r="L809" i="52"/>
  <c r="P809" i="52" s="1"/>
  <c r="L1121" i="52"/>
  <c r="P1121" i="52" s="1"/>
  <c r="L1265" i="52"/>
  <c r="P1265" i="52" s="1"/>
  <c r="L152" i="52"/>
  <c r="P152" i="52" s="1"/>
  <c r="L176" i="52"/>
  <c r="P176" i="52" s="1"/>
  <c r="L200" i="52"/>
  <c r="P200" i="52" s="1"/>
  <c r="L224" i="52"/>
  <c r="P224" i="52" s="1"/>
  <c r="L272" i="52"/>
  <c r="P272" i="52" s="1"/>
  <c r="L344" i="52"/>
  <c r="P344" i="52" s="1"/>
  <c r="L800" i="52"/>
  <c r="P800" i="52" s="1"/>
  <c r="L1112" i="52"/>
  <c r="P1112" i="52" s="1"/>
  <c r="L1256" i="52"/>
  <c r="P1256" i="52" s="1"/>
  <c r="L168" i="52"/>
  <c r="P168" i="52" s="1"/>
  <c r="L192" i="52"/>
  <c r="P192" i="52" s="1"/>
  <c r="L216" i="52"/>
  <c r="P216" i="52" s="1"/>
  <c r="L240" i="52"/>
  <c r="P240" i="52" s="1"/>
  <c r="L288" i="52"/>
  <c r="P288" i="52" s="1"/>
  <c r="L360" i="52"/>
  <c r="P360" i="52" s="1"/>
  <c r="L816" i="52"/>
  <c r="P816" i="52" s="1"/>
  <c r="L1128" i="52"/>
  <c r="P1128" i="52" s="1"/>
  <c r="L1272" i="52"/>
  <c r="P1272" i="52" s="1"/>
  <c r="L76" i="52"/>
  <c r="P76" i="52" s="1"/>
  <c r="L532" i="52"/>
  <c r="P532" i="52" s="1"/>
  <c r="L1348" i="52"/>
  <c r="P1348" i="52" s="1"/>
  <c r="L1372" i="52"/>
  <c r="P1372" i="52" s="1"/>
  <c r="L1396" i="52"/>
  <c r="P1396" i="52" s="1"/>
  <c r="L1420" i="52"/>
  <c r="P1420" i="52" s="1"/>
  <c r="L1732" i="52"/>
  <c r="P1732" i="52" s="1"/>
  <c r="L1756" i="52"/>
  <c r="P1756" i="52" s="1"/>
  <c r="L91" i="52"/>
  <c r="P91" i="52" s="1"/>
  <c r="L547" i="52"/>
  <c r="P547" i="52" s="1"/>
  <c r="L1363" i="52"/>
  <c r="P1363" i="52" s="1"/>
  <c r="L1387" i="52"/>
  <c r="P1387" i="52" s="1"/>
  <c r="L1411" i="52"/>
  <c r="P1411" i="52" s="1"/>
  <c r="L1435" i="52"/>
  <c r="P1435" i="52" s="1"/>
  <c r="L1747" i="52"/>
  <c r="P1747" i="52" s="1"/>
  <c r="L1771" i="52"/>
  <c r="P1771" i="52" s="1"/>
  <c r="L570" i="52"/>
  <c r="P570" i="52" s="1"/>
  <c r="L618" i="52"/>
  <c r="P618" i="52" s="1"/>
  <c r="L642" i="52"/>
  <c r="P642" i="52" s="1"/>
  <c r="L690" i="52"/>
  <c r="P690" i="52" s="1"/>
  <c r="L738" i="52"/>
  <c r="P738" i="52" s="1"/>
  <c r="L60" i="52"/>
  <c r="P60" i="52" s="1"/>
  <c r="L132" i="52"/>
  <c r="P132" i="52" s="1"/>
  <c r="L252" i="52"/>
  <c r="P252" i="52" s="1"/>
  <c r="L324" i="52"/>
  <c r="P324" i="52" s="1"/>
  <c r="L372" i="52"/>
  <c r="P372" i="52" s="1"/>
  <c r="L876" i="52"/>
  <c r="P876" i="52" s="1"/>
  <c r="L728" i="61"/>
  <c r="L2102" i="52"/>
  <c r="P2102" i="52" s="1"/>
  <c r="L855" i="52"/>
  <c r="P855" i="52" s="1"/>
  <c r="L1023" i="52"/>
  <c r="P1023" i="52" s="1"/>
  <c r="L1047" i="52"/>
  <c r="P1047" i="52" s="1"/>
  <c r="L80" i="52"/>
  <c r="P80" i="52" s="1"/>
  <c r="L536" i="52"/>
  <c r="P536" i="52" s="1"/>
  <c r="L1352" i="52"/>
  <c r="P1352" i="52" s="1"/>
  <c r="L1376" i="52"/>
  <c r="P1376" i="52" s="1"/>
  <c r="L1400" i="52"/>
  <c r="P1400" i="52" s="1"/>
  <c r="L1424" i="52"/>
  <c r="P1424" i="52" s="1"/>
  <c r="L1736" i="52"/>
  <c r="P1736" i="52" s="1"/>
  <c r="L1760" i="52"/>
  <c r="P1760" i="52" s="1"/>
  <c r="L7" i="52"/>
  <c r="P7" i="52" s="1"/>
  <c r="L31" i="52"/>
  <c r="P31" i="52" s="1"/>
  <c r="L295" i="52"/>
  <c r="P295" i="52" s="1"/>
  <c r="L487" i="52"/>
  <c r="P487" i="52" s="1"/>
  <c r="L895" i="52"/>
  <c r="P895" i="52" s="1"/>
  <c r="L1495" i="52"/>
  <c r="P1495" i="52" s="1"/>
  <c r="L1615" i="52"/>
  <c r="P1615" i="52" s="1"/>
  <c r="L1639" i="52"/>
  <c r="P1639" i="52" s="1"/>
  <c r="L1663" i="52"/>
  <c r="P1663" i="52" s="1"/>
  <c r="L1687" i="52"/>
  <c r="P1687" i="52" s="1"/>
  <c r="L1711" i="52"/>
  <c r="P1711" i="52" s="1"/>
  <c r="L1244" i="52"/>
  <c r="P1244" i="52" s="1"/>
  <c r="L1940" i="52"/>
  <c r="P1940" i="52" s="1"/>
  <c r="L1964" i="52"/>
  <c r="P1964" i="52" s="1"/>
  <c r="L1235" i="52"/>
  <c r="P1235" i="52" s="1"/>
  <c r="L1931" i="52"/>
  <c r="P1931" i="52" s="1"/>
  <c r="L1955" i="52"/>
  <c r="P1955" i="52" s="1"/>
  <c r="L536" i="61"/>
  <c r="L152" i="61"/>
  <c r="L448" i="61"/>
  <c r="L368" i="61"/>
  <c r="L360" i="61"/>
  <c r="L656" i="61"/>
  <c r="L224" i="61"/>
  <c r="L520" i="61"/>
  <c r="L160" i="61"/>
  <c r="L437" i="52"/>
  <c r="P437" i="52" s="1"/>
  <c r="L461" i="52"/>
  <c r="P461" i="52" s="1"/>
  <c r="L653" i="52"/>
  <c r="P653" i="52" s="1"/>
  <c r="L1061" i="52"/>
  <c r="P1061" i="52" s="1"/>
  <c r="L1085" i="52"/>
  <c r="P1085" i="52" s="1"/>
  <c r="L1325" i="52"/>
  <c r="P1325" i="52" s="1"/>
  <c r="L1541" i="52"/>
  <c r="P1541" i="52" s="1"/>
  <c r="L1589" i="52"/>
  <c r="P1589" i="52" s="1"/>
  <c r="L1901" i="52"/>
  <c r="P1901" i="52" s="1"/>
  <c r="L453" i="52"/>
  <c r="P453" i="52" s="1"/>
  <c r="L477" i="52"/>
  <c r="P477" i="52" s="1"/>
  <c r="L669" i="52"/>
  <c r="P669" i="52" s="1"/>
  <c r="L1077" i="52"/>
  <c r="P1077" i="52" s="1"/>
  <c r="L1101" i="52"/>
  <c r="P1101" i="52" s="1"/>
  <c r="L1341" i="52"/>
  <c r="P1341" i="52" s="1"/>
  <c r="L1557" i="52"/>
  <c r="P1557" i="52" s="1"/>
  <c r="L1605" i="52"/>
  <c r="P1605" i="52" s="1"/>
  <c r="L1917" i="52"/>
  <c r="P1917" i="52" s="1"/>
  <c r="L256" i="61"/>
  <c r="L264" i="61"/>
  <c r="L312" i="61"/>
  <c r="L769" i="61"/>
  <c r="L280" i="61"/>
  <c r="L240" i="61"/>
  <c r="L701" i="52"/>
  <c r="P701" i="52" s="1"/>
  <c r="L749" i="52"/>
  <c r="P749" i="52" s="1"/>
  <c r="L773" i="52"/>
  <c r="P773" i="52" s="1"/>
  <c r="L821" i="52"/>
  <c r="P821" i="52" s="1"/>
  <c r="L917" i="52"/>
  <c r="P917" i="52" s="1"/>
  <c r="L2165" i="52"/>
  <c r="P2165" i="52" s="1"/>
  <c r="L717" i="52"/>
  <c r="P717" i="52" s="1"/>
  <c r="L765" i="52"/>
  <c r="P765" i="52" s="1"/>
  <c r="L789" i="52"/>
  <c r="P789" i="52" s="1"/>
  <c r="L837" i="52"/>
  <c r="P837" i="52" s="1"/>
  <c r="L933" i="52"/>
  <c r="P933" i="52" s="1"/>
  <c r="L2181" i="52"/>
  <c r="P2181" i="52" s="1"/>
  <c r="L167" i="61"/>
  <c r="L7" i="61"/>
  <c r="P7" i="61" s="1"/>
  <c r="L103" i="61"/>
  <c r="L15" i="61"/>
  <c r="P15" i="61" s="1"/>
  <c r="L18" i="52"/>
  <c r="P18" i="52" s="1"/>
  <c r="L42" i="52"/>
  <c r="P42" i="52" s="1"/>
  <c r="L306" i="52"/>
  <c r="P306" i="52" s="1"/>
  <c r="L498" i="52"/>
  <c r="P498" i="52" s="1"/>
  <c r="L906" i="52"/>
  <c r="P906" i="52" s="1"/>
  <c r="L1506" i="52"/>
  <c r="P1506" i="52" s="1"/>
  <c r="L1626" i="52"/>
  <c r="P1626" i="52" s="1"/>
  <c r="L1650" i="52"/>
  <c r="P1650" i="52" s="1"/>
  <c r="L1674" i="52"/>
  <c r="P1674" i="52" s="1"/>
  <c r="L1698" i="52"/>
  <c r="P1698" i="52" s="1"/>
  <c r="L1722" i="52"/>
  <c r="P1722" i="52" s="1"/>
  <c r="L679" i="61"/>
  <c r="L598" i="61"/>
  <c r="L1790" i="52"/>
  <c r="P1790" i="52" s="1"/>
  <c r="L1982" i="52"/>
  <c r="P1982" i="52" s="1"/>
  <c r="L1316" i="52"/>
  <c r="P1316" i="52" s="1"/>
  <c r="L1820" i="52"/>
  <c r="P1820" i="52" s="1"/>
  <c r="L1308" i="52"/>
  <c r="P1308" i="52" s="1"/>
  <c r="L1812" i="52"/>
  <c r="P1812" i="52" s="1"/>
  <c r="L104" i="52"/>
  <c r="P104" i="52" s="1"/>
  <c r="L392" i="52"/>
  <c r="P392" i="52" s="1"/>
  <c r="L944" i="52"/>
  <c r="P944" i="52" s="1"/>
  <c r="L120" i="52"/>
  <c r="P120" i="52" s="1"/>
  <c r="L408" i="52"/>
  <c r="P408" i="52" s="1"/>
  <c r="L960" i="52"/>
  <c r="P960" i="52" s="1"/>
  <c r="L420" i="52"/>
  <c r="P420" i="52" s="1"/>
  <c r="L516" i="52"/>
  <c r="P516" i="52" s="1"/>
  <c r="L588" i="52"/>
  <c r="P588" i="52" s="1"/>
  <c r="L1572" i="52"/>
  <c r="P1572" i="52" s="1"/>
  <c r="L1884" i="52"/>
  <c r="P1884" i="52" s="1"/>
  <c r="L2028" i="52"/>
  <c r="P2028" i="52" s="1"/>
  <c r="L2052" i="52"/>
  <c r="P2052" i="52" s="1"/>
  <c r="L2076" i="52"/>
  <c r="P2076" i="52" s="1"/>
  <c r="L2124" i="52"/>
  <c r="P2124" i="52" s="1"/>
  <c r="L2148" i="52"/>
  <c r="P2148" i="52" s="1"/>
  <c r="L852" i="52"/>
  <c r="P852" i="52" s="1"/>
  <c r="L1020" i="52"/>
  <c r="P1020" i="52" s="1"/>
  <c r="L1044" i="52"/>
  <c r="P1044" i="52" s="1"/>
  <c r="L169" i="52"/>
  <c r="P169" i="52" s="1"/>
  <c r="L193" i="52"/>
  <c r="P193" i="52" s="1"/>
  <c r="L217" i="52"/>
  <c r="P217" i="52" s="1"/>
  <c r="L241" i="52"/>
  <c r="P241" i="52" s="1"/>
  <c r="L289" i="52"/>
  <c r="P289" i="52" s="1"/>
  <c r="L361" i="52"/>
  <c r="P361" i="52" s="1"/>
  <c r="L817" i="52"/>
  <c r="P817" i="52" s="1"/>
  <c r="L1129" i="52"/>
  <c r="P1129" i="52" s="1"/>
  <c r="L1273" i="52"/>
  <c r="P1273" i="52" s="1"/>
  <c r="L32" i="61"/>
  <c r="L480" i="61"/>
  <c r="L584" i="61"/>
  <c r="L592" i="61"/>
  <c r="L456" i="61"/>
  <c r="L184" i="61"/>
  <c r="L464" i="61"/>
  <c r="L472" i="61"/>
  <c r="L77" i="52"/>
  <c r="P77" i="52" s="1"/>
  <c r="L533" i="52"/>
  <c r="P533" i="52" s="1"/>
  <c r="L1349" i="52"/>
  <c r="P1349" i="52" s="1"/>
  <c r="L1373" i="52"/>
  <c r="P1373" i="52" s="1"/>
  <c r="L1397" i="52"/>
  <c r="P1397" i="52" s="1"/>
  <c r="L1421" i="52"/>
  <c r="P1421" i="52" s="1"/>
  <c r="L1733" i="52"/>
  <c r="P1733" i="52" s="1"/>
  <c r="L1757" i="52"/>
  <c r="P1757" i="52" s="1"/>
  <c r="L93" i="52"/>
  <c r="P93" i="52" s="1"/>
  <c r="L549" i="52"/>
  <c r="P549" i="52" s="1"/>
  <c r="L1365" i="52"/>
  <c r="P1365" i="52" s="1"/>
  <c r="L1389" i="52"/>
  <c r="P1389" i="52" s="1"/>
  <c r="L1413" i="52"/>
  <c r="P1413" i="52" s="1"/>
  <c r="L1437" i="52"/>
  <c r="P1437" i="52" s="1"/>
  <c r="L1749" i="52"/>
  <c r="P1749" i="52" s="1"/>
  <c r="L1773" i="52"/>
  <c r="P1773" i="52" s="1"/>
  <c r="L556" i="52"/>
  <c r="P556" i="52" s="1"/>
  <c r="L604" i="52"/>
  <c r="P604" i="52" s="1"/>
  <c r="L628" i="52"/>
  <c r="P628" i="52" s="1"/>
  <c r="L676" i="52"/>
  <c r="P676" i="52" s="1"/>
  <c r="L724" i="52"/>
  <c r="P724" i="52" s="1"/>
  <c r="L571" i="52"/>
  <c r="P571" i="52" s="1"/>
  <c r="L619" i="52"/>
  <c r="P619" i="52" s="1"/>
  <c r="L643" i="52"/>
  <c r="P643" i="52" s="1"/>
  <c r="L691" i="52"/>
  <c r="P691" i="52" s="1"/>
  <c r="L739" i="52"/>
  <c r="P739" i="52" s="1"/>
  <c r="L25" i="61"/>
  <c r="P25" i="61" s="1"/>
  <c r="L49" i="61"/>
  <c r="L89" i="61"/>
  <c r="L297" i="61"/>
  <c r="L113" i="61"/>
  <c r="L129" i="61"/>
  <c r="L61" i="52"/>
  <c r="P61" i="52" s="1"/>
  <c r="L133" i="52"/>
  <c r="P133" i="52" s="1"/>
  <c r="L253" i="52"/>
  <c r="P253" i="52" s="1"/>
  <c r="L325" i="52"/>
  <c r="P325" i="52" s="1"/>
  <c r="L373" i="52"/>
  <c r="P373" i="52" s="1"/>
  <c r="L877" i="52"/>
  <c r="P877" i="52" s="1"/>
  <c r="L671" i="61"/>
  <c r="L663" i="61"/>
  <c r="L415" i="61"/>
  <c r="L1238" i="52"/>
  <c r="P1238" i="52" s="1"/>
  <c r="L1934" i="52"/>
  <c r="P1934" i="52" s="1"/>
  <c r="L1958" i="52"/>
  <c r="P1958" i="52" s="1"/>
  <c r="L440" i="52"/>
  <c r="P440" i="52" s="1"/>
  <c r="L464" i="52"/>
  <c r="P464" i="52" s="1"/>
  <c r="L656" i="52"/>
  <c r="P656" i="52" s="1"/>
  <c r="L1064" i="52"/>
  <c r="P1064" i="52" s="1"/>
  <c r="L1088" i="52"/>
  <c r="P1088" i="52" s="1"/>
  <c r="L1328" i="52"/>
  <c r="P1328" i="52" s="1"/>
  <c r="L1544" i="52"/>
  <c r="P1544" i="52" s="1"/>
  <c r="L1592" i="52"/>
  <c r="P1592" i="52" s="1"/>
  <c r="L1904" i="52"/>
  <c r="P1904" i="52" s="1"/>
  <c r="L1236" i="52"/>
  <c r="P1236" i="52" s="1"/>
  <c r="L1932" i="52"/>
  <c r="P1932" i="52" s="1"/>
  <c r="L1956" i="52"/>
  <c r="P1956" i="52" s="1"/>
  <c r="L445" i="61"/>
  <c r="L365" i="61"/>
  <c r="L517" i="61"/>
  <c r="L221" i="61"/>
  <c r="L653" i="61"/>
  <c r="L533" i="61"/>
  <c r="L149" i="61"/>
  <c r="L357" i="61"/>
  <c r="L157" i="61"/>
  <c r="L438" i="52"/>
  <c r="P438" i="52" s="1"/>
  <c r="L462" i="52"/>
  <c r="P462" i="52" s="1"/>
  <c r="L654" i="52"/>
  <c r="P654" i="52" s="1"/>
  <c r="L1062" i="52"/>
  <c r="P1062" i="52" s="1"/>
  <c r="L1086" i="52"/>
  <c r="P1086" i="52" s="1"/>
  <c r="L1326" i="52"/>
  <c r="P1326" i="52" s="1"/>
  <c r="L1542" i="52"/>
  <c r="P1542" i="52" s="1"/>
  <c r="L1590" i="52"/>
  <c r="P1590" i="52" s="1"/>
  <c r="L1902" i="52"/>
  <c r="P1902" i="52" s="1"/>
  <c r="L454" i="52"/>
  <c r="P454" i="52" s="1"/>
  <c r="L478" i="52"/>
  <c r="P478" i="52" s="1"/>
  <c r="L670" i="52"/>
  <c r="P670" i="52" s="1"/>
  <c r="L1078" i="52"/>
  <c r="P1078" i="52" s="1"/>
  <c r="L1102" i="52"/>
  <c r="P1102" i="52" s="1"/>
  <c r="L1342" i="52"/>
  <c r="P1342" i="52" s="1"/>
  <c r="L1558" i="52"/>
  <c r="P1558" i="52" s="1"/>
  <c r="L1606" i="52"/>
  <c r="P1606" i="52" s="1"/>
  <c r="L1918" i="52"/>
  <c r="P1918" i="52" s="1"/>
  <c r="L277" i="61"/>
  <c r="L766" i="61"/>
  <c r="L253" i="61"/>
  <c r="L237" i="61"/>
  <c r="L261" i="61"/>
  <c r="L309" i="61"/>
  <c r="L702" i="52"/>
  <c r="P702" i="52" s="1"/>
  <c r="L750" i="52"/>
  <c r="P750" i="52" s="1"/>
  <c r="L774" i="52"/>
  <c r="P774" i="52" s="1"/>
  <c r="L822" i="52"/>
  <c r="P822" i="52" s="1"/>
  <c r="L918" i="52"/>
  <c r="P918" i="52" s="1"/>
  <c r="L2166" i="52"/>
  <c r="P2166" i="52" s="1"/>
  <c r="L718" i="52"/>
  <c r="P718" i="52" s="1"/>
  <c r="L766" i="52"/>
  <c r="P766" i="52" s="1"/>
  <c r="L790" i="52"/>
  <c r="P790" i="52" s="1"/>
  <c r="L838" i="52"/>
  <c r="P838" i="52" s="1"/>
  <c r="L934" i="52"/>
  <c r="P934" i="52" s="1"/>
  <c r="L2182" i="52"/>
  <c r="P2182" i="52" s="1"/>
  <c r="L4" i="52"/>
  <c r="P4" i="52" s="1"/>
  <c r="L28" i="52"/>
  <c r="P28" i="52" s="1"/>
  <c r="L292" i="52"/>
  <c r="P292" i="52" s="1"/>
  <c r="L484" i="52"/>
  <c r="P484" i="52" s="1"/>
  <c r="L892" i="52"/>
  <c r="P892" i="52" s="1"/>
  <c r="L1492" i="52"/>
  <c r="P1492" i="52" s="1"/>
  <c r="L1612" i="52"/>
  <c r="P1612" i="52" s="1"/>
  <c r="L1636" i="52"/>
  <c r="P1636" i="52" s="1"/>
  <c r="L1660" i="52"/>
  <c r="P1660" i="52" s="1"/>
  <c r="L1684" i="52"/>
  <c r="P1684" i="52" s="1"/>
  <c r="L1708" i="52"/>
  <c r="P1708" i="52" s="1"/>
  <c r="L19" i="52"/>
  <c r="P19" i="52" s="1"/>
  <c r="L43" i="52"/>
  <c r="P43" i="52" s="1"/>
  <c r="L307" i="52"/>
  <c r="P307" i="52" s="1"/>
  <c r="L499" i="52"/>
  <c r="P499" i="52" s="1"/>
  <c r="L907" i="52"/>
  <c r="P907" i="52" s="1"/>
  <c r="L1507" i="52"/>
  <c r="P1507" i="52" s="1"/>
  <c r="L1627" i="52"/>
  <c r="P1627" i="52" s="1"/>
  <c r="L1651" i="52"/>
  <c r="P1651" i="52" s="1"/>
  <c r="L1675" i="52"/>
  <c r="P1675" i="52" s="1"/>
  <c r="L1699" i="52"/>
  <c r="P1699" i="52" s="1"/>
  <c r="L1723" i="52"/>
  <c r="P1723" i="52" s="1"/>
  <c r="L1791" i="52"/>
  <c r="P1791" i="52" s="1"/>
  <c r="L1983" i="52"/>
  <c r="P1983" i="52" s="1"/>
  <c r="L441" i="61"/>
  <c r="L607" i="61"/>
  <c r="L1309" i="52"/>
  <c r="P1309" i="52" s="1"/>
  <c r="L1813" i="52"/>
  <c r="P1813" i="52" s="1"/>
  <c r="L121" i="52"/>
  <c r="P121" i="52" s="1"/>
  <c r="L409" i="52"/>
  <c r="P409" i="52" s="1"/>
  <c r="L961" i="52"/>
  <c r="P961" i="52" s="1"/>
  <c r="L428" i="52"/>
  <c r="P428" i="52" s="1"/>
  <c r="L524" i="52"/>
  <c r="P524" i="52" s="1"/>
  <c r="L596" i="52"/>
  <c r="P596" i="52" s="1"/>
  <c r="L1580" i="52"/>
  <c r="P1580" i="52" s="1"/>
  <c r="L1892" i="52"/>
  <c r="P1892" i="52" s="1"/>
  <c r="L2036" i="52"/>
  <c r="P2036" i="52" s="1"/>
  <c r="L2060" i="52"/>
  <c r="P2060" i="52" s="1"/>
  <c r="L2084" i="52"/>
  <c r="P2084" i="52" s="1"/>
  <c r="L2132" i="52"/>
  <c r="P2132" i="52" s="1"/>
  <c r="L2156" i="52"/>
  <c r="P2156" i="52" s="1"/>
  <c r="L201" i="61"/>
  <c r="L649" i="61"/>
  <c r="L722" i="61"/>
  <c r="L714" i="61"/>
  <c r="L706" i="61"/>
  <c r="L145" i="61"/>
  <c r="L754" i="61"/>
  <c r="L746" i="61"/>
  <c r="L177" i="61"/>
  <c r="L529" i="61"/>
  <c r="L421" i="52"/>
  <c r="P421" i="52" s="1"/>
  <c r="L517" i="52"/>
  <c r="P517" i="52" s="1"/>
  <c r="L589" i="52"/>
  <c r="P589" i="52" s="1"/>
  <c r="L1573" i="52"/>
  <c r="P1573" i="52" s="1"/>
  <c r="L1885" i="52"/>
  <c r="P1885" i="52" s="1"/>
  <c r="L2029" i="52"/>
  <c r="P2029" i="52" s="1"/>
  <c r="L2053" i="52"/>
  <c r="P2053" i="52" s="1"/>
  <c r="L2077" i="52"/>
  <c r="P2077" i="52" s="1"/>
  <c r="L2125" i="52"/>
  <c r="P2125" i="52" s="1"/>
  <c r="L2149" i="52"/>
  <c r="P2149" i="52" s="1"/>
  <c r="L289" i="61"/>
  <c r="L353" i="61"/>
  <c r="L345" i="61"/>
  <c r="L853" i="52"/>
  <c r="P853" i="52" s="1"/>
  <c r="L1021" i="52"/>
  <c r="P1021" i="52" s="1"/>
  <c r="L1045" i="52"/>
  <c r="P1045" i="52" s="1"/>
  <c r="L155" i="52"/>
  <c r="P155" i="52" s="1"/>
  <c r="L179" i="52"/>
  <c r="P179" i="52" s="1"/>
  <c r="L203" i="52"/>
  <c r="P203" i="52" s="1"/>
  <c r="L227" i="52"/>
  <c r="P227" i="52" s="1"/>
  <c r="L275" i="52"/>
  <c r="P275" i="52" s="1"/>
  <c r="L347" i="52"/>
  <c r="P347" i="52" s="1"/>
  <c r="L803" i="52"/>
  <c r="P803" i="52" s="1"/>
  <c r="L1115" i="52"/>
  <c r="P1115" i="52" s="1"/>
  <c r="L1259" i="52"/>
  <c r="P1259" i="52" s="1"/>
  <c r="L461" i="61"/>
  <c r="L477" i="61"/>
  <c r="L453" i="61"/>
  <c r="L29" i="61"/>
  <c r="L589" i="61"/>
  <c r="L469" i="61"/>
  <c r="L181" i="61"/>
  <c r="L581" i="61"/>
  <c r="L78" i="52"/>
  <c r="P78" i="52" s="1"/>
  <c r="L534" i="52"/>
  <c r="P534" i="52" s="1"/>
  <c r="L1350" i="52"/>
  <c r="P1350" i="52" s="1"/>
  <c r="L1374" i="52"/>
  <c r="P1374" i="52" s="1"/>
  <c r="L1398" i="52"/>
  <c r="P1398" i="52" s="1"/>
  <c r="L1422" i="52"/>
  <c r="P1422" i="52" s="1"/>
  <c r="L1734" i="52"/>
  <c r="P1734" i="52" s="1"/>
  <c r="L1758" i="52"/>
  <c r="P1758" i="52" s="1"/>
  <c r="L94" i="52"/>
  <c r="P94" i="52" s="1"/>
  <c r="L550" i="52"/>
  <c r="P550" i="52" s="1"/>
  <c r="L1366" i="52"/>
  <c r="P1366" i="52" s="1"/>
  <c r="L1390" i="52"/>
  <c r="P1390" i="52" s="1"/>
  <c r="L1414" i="52"/>
  <c r="P1414" i="52" s="1"/>
  <c r="L1438" i="52"/>
  <c r="P1438" i="52" s="1"/>
  <c r="L1750" i="52"/>
  <c r="P1750" i="52" s="1"/>
  <c r="L1774" i="52"/>
  <c r="P1774" i="52" s="1"/>
  <c r="L192" i="61"/>
  <c r="L208" i="61"/>
  <c r="L216" i="61"/>
  <c r="L248" i="61"/>
  <c r="L232" i="61"/>
  <c r="L557" i="52"/>
  <c r="P557" i="52" s="1"/>
  <c r="L605" i="52"/>
  <c r="P605" i="52" s="1"/>
  <c r="L629" i="52"/>
  <c r="P629" i="52" s="1"/>
  <c r="L677" i="52"/>
  <c r="P677" i="52" s="1"/>
  <c r="L725" i="52"/>
  <c r="P725" i="52" s="1"/>
  <c r="L573" i="52"/>
  <c r="P573" i="52" s="1"/>
  <c r="L621" i="52"/>
  <c r="P621" i="52" s="1"/>
  <c r="L645" i="52"/>
  <c r="P645" i="52" s="1"/>
  <c r="L693" i="52"/>
  <c r="P693" i="52" s="1"/>
  <c r="L741" i="52"/>
  <c r="P741" i="52" s="1"/>
  <c r="L47" i="61"/>
  <c r="L23" i="61"/>
  <c r="P23" i="61" s="1"/>
  <c r="L127" i="61"/>
  <c r="L87" i="61"/>
  <c r="L111" i="61"/>
  <c r="L295" i="61"/>
  <c r="L62" i="52"/>
  <c r="P62" i="52" s="1"/>
  <c r="L134" i="52"/>
  <c r="P134" i="52" s="1"/>
  <c r="L254" i="52"/>
  <c r="P254" i="52" s="1"/>
  <c r="L326" i="52"/>
  <c r="P326" i="52" s="1"/>
  <c r="L374" i="52"/>
  <c r="P374" i="52" s="1"/>
  <c r="L878" i="52"/>
  <c r="P878" i="52" s="1"/>
  <c r="L720" i="52"/>
  <c r="P720" i="52" s="1"/>
  <c r="L768" i="52"/>
  <c r="P768" i="52" s="1"/>
  <c r="L792" i="52"/>
  <c r="P792" i="52" s="1"/>
  <c r="L840" i="52"/>
  <c r="P840" i="52" s="1"/>
  <c r="L936" i="52"/>
  <c r="P936" i="52" s="1"/>
  <c r="L2184" i="52"/>
  <c r="P2184" i="52" s="1"/>
  <c r="L423" i="52"/>
  <c r="P423" i="52" s="1"/>
  <c r="L519" i="52"/>
  <c r="P519" i="52" s="1"/>
  <c r="L591" i="52"/>
  <c r="P591" i="52" s="1"/>
  <c r="L1575" i="52"/>
  <c r="P1575" i="52" s="1"/>
  <c r="L1887" i="52"/>
  <c r="P1887" i="52" s="1"/>
  <c r="L2031" i="52"/>
  <c r="P2031" i="52" s="1"/>
  <c r="L2055" i="52"/>
  <c r="P2055" i="52" s="1"/>
  <c r="L2079" i="52"/>
  <c r="P2079" i="52" s="1"/>
  <c r="L2127" i="52"/>
  <c r="P2127" i="52" s="1"/>
  <c r="L2151" i="52"/>
  <c r="P2151" i="52" s="1"/>
  <c r="L457" i="52"/>
  <c r="P457" i="52" s="1"/>
  <c r="L481" i="52"/>
  <c r="P481" i="52" s="1"/>
  <c r="L673" i="52"/>
  <c r="P673" i="52" s="1"/>
  <c r="L1081" i="52"/>
  <c r="P1081" i="52" s="1"/>
  <c r="L1105" i="52"/>
  <c r="P1105" i="52" s="1"/>
  <c r="L1345" i="52"/>
  <c r="P1345" i="52" s="1"/>
  <c r="L1561" i="52"/>
  <c r="P1561" i="52" s="1"/>
  <c r="L1609" i="52"/>
  <c r="P1609" i="52" s="1"/>
  <c r="L1921" i="52"/>
  <c r="P1921" i="52" s="1"/>
  <c r="L730" i="61"/>
  <c r="L2101" i="52"/>
  <c r="P2101" i="52" s="1"/>
  <c r="L417" i="61"/>
  <c r="L673" i="61"/>
  <c r="L665" i="61"/>
  <c r="L1237" i="52"/>
  <c r="P1237" i="52" s="1"/>
  <c r="L1933" i="52"/>
  <c r="P1933" i="52" s="1"/>
  <c r="L1957" i="52"/>
  <c r="P1957" i="52" s="1"/>
  <c r="L439" i="52"/>
  <c r="P439" i="52" s="1"/>
  <c r="L463" i="52"/>
  <c r="P463" i="52" s="1"/>
  <c r="L655" i="52"/>
  <c r="P655" i="52" s="1"/>
  <c r="L1063" i="52"/>
  <c r="P1063" i="52" s="1"/>
  <c r="L1087" i="52"/>
  <c r="P1087" i="52" s="1"/>
  <c r="L1327" i="52"/>
  <c r="P1327" i="52" s="1"/>
  <c r="L1543" i="52"/>
  <c r="P1543" i="52" s="1"/>
  <c r="L1591" i="52"/>
  <c r="P1591" i="52" s="1"/>
  <c r="L1903" i="52"/>
  <c r="P1903" i="52" s="1"/>
  <c r="L455" i="52"/>
  <c r="P455" i="52" s="1"/>
  <c r="L479" i="52"/>
  <c r="P479" i="52" s="1"/>
  <c r="L671" i="52"/>
  <c r="P671" i="52" s="1"/>
  <c r="L1079" i="52"/>
  <c r="P1079" i="52" s="1"/>
  <c r="L1103" i="52"/>
  <c r="P1103" i="52" s="1"/>
  <c r="L1343" i="52"/>
  <c r="P1343" i="52" s="1"/>
  <c r="L1559" i="52"/>
  <c r="P1559" i="52" s="1"/>
  <c r="L1607" i="52"/>
  <c r="P1607" i="52" s="1"/>
  <c r="L1919" i="52"/>
  <c r="P1919" i="52" s="1"/>
  <c r="L703" i="52"/>
  <c r="P703" i="52" s="1"/>
  <c r="L751" i="52"/>
  <c r="P751" i="52" s="1"/>
  <c r="L775" i="52"/>
  <c r="P775" i="52" s="1"/>
  <c r="L823" i="52"/>
  <c r="P823" i="52" s="1"/>
  <c r="L919" i="52"/>
  <c r="P919" i="52" s="1"/>
  <c r="L2167" i="52"/>
  <c r="P2167" i="52" s="1"/>
  <c r="L719" i="52"/>
  <c r="P719" i="52" s="1"/>
  <c r="L767" i="52"/>
  <c r="P767" i="52" s="1"/>
  <c r="L791" i="52"/>
  <c r="P791" i="52" s="1"/>
  <c r="L839" i="52"/>
  <c r="P839" i="52" s="1"/>
  <c r="L935" i="52"/>
  <c r="P935" i="52" s="1"/>
  <c r="L2183" i="52"/>
  <c r="P2183" i="52" s="1"/>
  <c r="L568" i="61"/>
  <c r="L168" i="61"/>
  <c r="L16" i="61"/>
  <c r="P16" i="61" s="1"/>
  <c r="L304" i="61"/>
  <c r="L8" i="61"/>
  <c r="P8" i="61" s="1"/>
  <c r="L576" i="61"/>
  <c r="L544" i="61"/>
  <c r="L104" i="61"/>
  <c r="L560" i="61"/>
  <c r="L552" i="61"/>
  <c r="L504" i="61"/>
  <c r="L5" i="52"/>
  <c r="P5" i="52" s="1"/>
  <c r="L29" i="52"/>
  <c r="P29" i="52" s="1"/>
  <c r="L293" i="52"/>
  <c r="P293" i="52" s="1"/>
  <c r="L485" i="52"/>
  <c r="P485" i="52" s="1"/>
  <c r="L893" i="52"/>
  <c r="P893" i="52" s="1"/>
  <c r="L1493" i="52"/>
  <c r="P1493" i="52" s="1"/>
  <c r="L1613" i="52"/>
  <c r="P1613" i="52" s="1"/>
  <c r="L1637" i="52"/>
  <c r="P1637" i="52" s="1"/>
  <c r="L1661" i="52"/>
  <c r="P1661" i="52" s="1"/>
  <c r="L1685" i="52"/>
  <c r="P1685" i="52" s="1"/>
  <c r="L1709" i="52"/>
  <c r="P1709" i="52" s="1"/>
  <c r="L21" i="52"/>
  <c r="P21" i="52" s="1"/>
  <c r="L45" i="52"/>
  <c r="P45" i="52" s="1"/>
  <c r="L309" i="52"/>
  <c r="P309" i="52" s="1"/>
  <c r="L501" i="52"/>
  <c r="P501" i="52" s="1"/>
  <c r="L909" i="52"/>
  <c r="P909" i="52" s="1"/>
  <c r="L1509" i="52"/>
  <c r="P1509" i="52" s="1"/>
  <c r="L1629" i="52"/>
  <c r="P1629" i="52" s="1"/>
  <c r="L1653" i="52"/>
  <c r="P1653" i="52" s="1"/>
  <c r="L1677" i="52"/>
  <c r="P1677" i="52" s="1"/>
  <c r="L1701" i="52"/>
  <c r="P1701" i="52" s="1"/>
  <c r="L1725" i="52"/>
  <c r="P1725" i="52" s="1"/>
  <c r="L1794" i="52"/>
  <c r="P1794" i="52" s="1"/>
  <c r="L1986" i="52"/>
  <c r="P1986" i="52" s="1"/>
  <c r="L439" i="61"/>
  <c r="L605" i="61"/>
  <c r="L1310" i="52"/>
  <c r="P1310" i="52" s="1"/>
  <c r="L1814" i="52"/>
  <c r="P1814" i="52" s="1"/>
  <c r="L107" i="52"/>
  <c r="P107" i="52" s="1"/>
  <c r="L395" i="52"/>
  <c r="P395" i="52" s="1"/>
  <c r="L947" i="52"/>
  <c r="P947" i="52" s="1"/>
  <c r="L143" i="61"/>
  <c r="L175" i="61"/>
  <c r="L720" i="61"/>
  <c r="L647" i="61"/>
  <c r="L752" i="61"/>
  <c r="L199" i="61"/>
  <c r="L527" i="61"/>
  <c r="L712" i="61"/>
  <c r="L704" i="61"/>
  <c r="L744" i="61"/>
  <c r="L422" i="52"/>
  <c r="P422" i="52" s="1"/>
  <c r="L518" i="52"/>
  <c r="P518" i="52" s="1"/>
  <c r="L590" i="52"/>
  <c r="P590" i="52" s="1"/>
  <c r="L1574" i="52"/>
  <c r="P1574" i="52" s="1"/>
  <c r="L1886" i="52"/>
  <c r="P1886" i="52" s="1"/>
  <c r="L2030" i="52"/>
  <c r="P2030" i="52" s="1"/>
  <c r="L2054" i="52"/>
  <c r="P2054" i="52" s="1"/>
  <c r="L2078" i="52"/>
  <c r="P2078" i="52" s="1"/>
  <c r="L2126" i="52"/>
  <c r="P2126" i="52" s="1"/>
  <c r="L2150" i="52"/>
  <c r="P2150" i="52" s="1"/>
  <c r="L351" i="61"/>
  <c r="L343" i="61"/>
  <c r="L287" i="61"/>
  <c r="L854" i="52"/>
  <c r="P854" i="52" s="1"/>
  <c r="L1022" i="52"/>
  <c r="P1022" i="52" s="1"/>
  <c r="L1046" i="52"/>
  <c r="P1046" i="52" s="1"/>
  <c r="L156" i="52"/>
  <c r="P156" i="52" s="1"/>
  <c r="L180" i="52"/>
  <c r="P180" i="52" s="1"/>
  <c r="L204" i="52"/>
  <c r="P204" i="52" s="1"/>
  <c r="L228" i="52"/>
  <c r="P228" i="52" s="1"/>
  <c r="L276" i="52"/>
  <c r="P276" i="52" s="1"/>
  <c r="L348" i="52"/>
  <c r="P348" i="52" s="1"/>
  <c r="L804" i="52"/>
  <c r="P804" i="52" s="1"/>
  <c r="L1116" i="52"/>
  <c r="P1116" i="52" s="1"/>
  <c r="L1260" i="52"/>
  <c r="P1260" i="52" s="1"/>
  <c r="L79" i="52"/>
  <c r="P79" i="52" s="1"/>
  <c r="L535" i="52"/>
  <c r="P535" i="52" s="1"/>
  <c r="L1351" i="52"/>
  <c r="P1351" i="52" s="1"/>
  <c r="L1375" i="52"/>
  <c r="P1375" i="52" s="1"/>
  <c r="L1399" i="52"/>
  <c r="P1399" i="52" s="1"/>
  <c r="L1423" i="52"/>
  <c r="P1423" i="52" s="1"/>
  <c r="L1735" i="52"/>
  <c r="P1735" i="52" s="1"/>
  <c r="L1759" i="52"/>
  <c r="P1759" i="52" s="1"/>
  <c r="L95" i="52"/>
  <c r="P95" i="52" s="1"/>
  <c r="L551" i="52"/>
  <c r="P551" i="52" s="1"/>
  <c r="L1367" i="52"/>
  <c r="P1367" i="52" s="1"/>
  <c r="L1391" i="52"/>
  <c r="P1391" i="52" s="1"/>
  <c r="L1415" i="52"/>
  <c r="P1415" i="52" s="1"/>
  <c r="L1439" i="52"/>
  <c r="P1439" i="52" s="1"/>
  <c r="L1751" i="52"/>
  <c r="P1751" i="52" s="1"/>
  <c r="L1775" i="52"/>
  <c r="P1775" i="52" s="1"/>
  <c r="L245" i="61"/>
  <c r="L213" i="61"/>
  <c r="L229" i="61"/>
  <c r="L189" i="61"/>
  <c r="L205" i="61"/>
  <c r="L558" i="52"/>
  <c r="P558" i="52" s="1"/>
  <c r="L606" i="52"/>
  <c r="P606" i="52" s="1"/>
  <c r="L630" i="52"/>
  <c r="P630" i="52" s="1"/>
  <c r="L678" i="52"/>
  <c r="P678" i="52" s="1"/>
  <c r="L726" i="52"/>
  <c r="P726" i="52" s="1"/>
  <c r="L574" i="52"/>
  <c r="P574" i="52" s="1"/>
  <c r="L622" i="52"/>
  <c r="P622" i="52" s="1"/>
  <c r="L646" i="52"/>
  <c r="P646" i="52" s="1"/>
  <c r="L694" i="52"/>
  <c r="P694" i="52" s="1"/>
  <c r="L742" i="52"/>
  <c r="P742" i="52" s="1"/>
  <c r="L63" i="52"/>
  <c r="P63" i="52" s="1"/>
  <c r="L135" i="52"/>
  <c r="P135" i="52" s="1"/>
  <c r="L255" i="52"/>
  <c r="P255" i="52" s="1"/>
  <c r="L327" i="52"/>
  <c r="P327" i="52" s="1"/>
  <c r="L375" i="52"/>
  <c r="P375" i="52" s="1"/>
  <c r="L879" i="52"/>
  <c r="P879" i="52" s="1"/>
  <c r="L2185" i="52"/>
  <c r="P2185" i="52" s="1"/>
  <c r="BN47" i="60"/>
  <c r="DV47" i="60" s="1"/>
  <c r="AO57" i="60"/>
  <c r="DY57" i="60" s="1"/>
  <c r="AO47" i="60"/>
  <c r="DY47" i="60" s="1"/>
  <c r="AU36" i="60"/>
  <c r="DN36" i="60" s="1"/>
  <c r="BN37" i="60"/>
  <c r="DV37" i="60" s="1"/>
  <c r="BN27" i="60"/>
  <c r="DV27" i="60" s="1"/>
  <c r="AW42" i="60"/>
  <c r="BN8" i="60"/>
  <c r="DV8" i="60" s="1"/>
  <c r="BN23" i="60"/>
  <c r="DV23" i="60" s="1"/>
  <c r="BN32" i="60"/>
  <c r="DV32" i="60" s="1"/>
  <c r="AO43" i="60"/>
  <c r="DY43" i="60" s="1"/>
  <c r="AU44" i="60"/>
  <c r="DN44" i="60" s="1"/>
  <c r="AO49" i="60"/>
  <c r="DY49" i="60" s="1"/>
  <c r="BN33" i="60"/>
  <c r="DV33" i="60" s="1"/>
  <c r="AW13" i="60"/>
  <c r="AO27" i="60"/>
  <c r="DY27" i="60" s="1"/>
  <c r="AW44" i="60"/>
  <c r="AO22" i="60"/>
  <c r="DY22" i="60" s="1"/>
  <c r="AU32" i="60"/>
  <c r="DN32" i="60" s="1"/>
  <c r="AO35" i="60"/>
  <c r="DY35" i="60" s="1"/>
  <c r="AU56" i="60"/>
  <c r="DN56" i="60" s="1"/>
  <c r="AW7" i="60"/>
  <c r="AW50" i="60"/>
  <c r="BN45" i="60"/>
  <c r="DV45" i="60" s="1"/>
  <c r="AO18" i="60"/>
  <c r="DY18" i="60" s="1"/>
  <c r="AW57" i="60"/>
  <c r="AO45" i="60"/>
  <c r="DY45" i="60" s="1"/>
  <c r="AO55" i="60"/>
  <c r="DY55" i="60" s="1"/>
  <c r="AO42" i="60"/>
  <c r="AT42" i="60" s="1"/>
  <c r="AO46" i="60"/>
  <c r="DY46" i="60" s="1"/>
  <c r="AU50" i="60"/>
  <c r="DN50" i="60" s="1"/>
  <c r="AO19" i="60"/>
  <c r="DY19" i="60" s="1"/>
  <c r="AO59" i="60"/>
  <c r="DY59" i="60" s="1"/>
  <c r="AW10" i="60"/>
  <c r="AO28" i="60"/>
  <c r="DY28" i="60" s="1"/>
  <c r="AO38" i="60"/>
  <c r="DY38" i="60" s="1"/>
  <c r="AU54" i="60"/>
  <c r="DN54" i="60" s="1"/>
  <c r="AO11" i="60"/>
  <c r="DY11" i="60" s="1"/>
  <c r="AO16" i="60"/>
  <c r="DY16" i="60" s="1"/>
  <c r="BN19" i="60"/>
  <c r="DV19" i="60" s="1"/>
  <c r="AO25" i="60"/>
  <c r="DY25" i="60" s="1"/>
  <c r="AW11" i="60"/>
  <c r="AW16" i="60"/>
  <c r="AU20" i="60"/>
  <c r="DN20" i="60" s="1"/>
  <c r="BN20" i="60"/>
  <c r="DV20" i="60" s="1"/>
  <c r="BN25" i="60"/>
  <c r="DV25" i="60" s="1"/>
  <c r="BN29" i="60"/>
  <c r="DV29" i="60" s="1"/>
  <c r="BN12" i="60"/>
  <c r="DV12" i="60" s="1"/>
  <c r="AW34" i="60"/>
  <c r="BN17" i="60"/>
  <c r="DV17" i="60" s="1"/>
  <c r="AO21" i="60"/>
  <c r="DY21" i="60" s="1"/>
  <c r="BN26" i="60"/>
  <c r="DV26" i="60" s="1"/>
  <c r="BN30" i="60"/>
  <c r="DV30" i="60" s="1"/>
  <c r="AO14" i="60"/>
  <c r="DY14" i="60" s="1"/>
  <c r="AO15" i="60"/>
  <c r="DY15" i="60" s="1"/>
  <c r="AU24" i="60"/>
  <c r="DN24" i="60" s="1"/>
  <c r="AO48" i="60"/>
  <c r="AT48" i="60" s="1"/>
  <c r="AO33" i="60"/>
  <c r="DY33" i="60" s="1"/>
  <c r="AW40" i="60"/>
  <c r="AU29" i="60"/>
  <c r="DN29" i="60" s="1"/>
  <c r="AO34" i="60"/>
  <c r="DY34" i="60" s="1"/>
  <c r="BN46" i="60"/>
  <c r="DV46" i="60" s="1"/>
  <c r="AO52" i="60"/>
  <c r="DY52" i="60" s="1"/>
  <c r="AW43" i="60"/>
  <c r="DN52" i="60"/>
  <c r="DN22" i="60"/>
  <c r="AT31" i="60"/>
  <c r="DN57" i="60"/>
  <c r="DN25" i="60"/>
  <c r="AT62" i="60"/>
  <c r="DV34" i="60"/>
  <c r="AU10" i="60"/>
  <c r="AW14" i="60"/>
  <c r="BN14" i="60"/>
  <c r="BN22" i="60"/>
  <c r="DV22" i="60" s="1"/>
  <c r="AW22" i="60"/>
  <c r="DY6" i="60"/>
  <c r="BN15" i="60"/>
  <c r="DV15" i="60" s="1"/>
  <c r="AW15" i="60"/>
  <c r="AW21" i="60"/>
  <c r="BN21" i="60"/>
  <c r="DV21" i="60" s="1"/>
  <c r="AW28" i="60"/>
  <c r="AW6" i="60"/>
  <c r="DN12" i="60"/>
  <c r="DV13" i="60"/>
  <c r="DN13" i="60"/>
  <c r="BB7" i="60"/>
  <c r="DZ7" i="60" s="1"/>
  <c r="AU7" i="60"/>
  <c r="AO7" i="60"/>
  <c r="DY7" i="60" s="1"/>
  <c r="BF7" i="60"/>
  <c r="DO7" i="60" s="1"/>
  <c r="AO13" i="60"/>
  <c r="AO12" i="60"/>
  <c r="DY12" i="60" s="1"/>
  <c r="AU17" i="60"/>
  <c r="AU23" i="60"/>
  <c r="AU37" i="60"/>
  <c r="AO37" i="60"/>
  <c r="AU26" i="60"/>
  <c r="AO26" i="60"/>
  <c r="DY26" i="60" s="1"/>
  <c r="DN30" i="60"/>
  <c r="AW24" i="60"/>
  <c r="AO30" i="60"/>
  <c r="DY30" i="60" s="1"/>
  <c r="BN31" i="60"/>
  <c r="DV31" i="60" s="1"/>
  <c r="DN28" i="60"/>
  <c r="AO41" i="60"/>
  <c r="DY41" i="60" s="1"/>
  <c r="AU41" i="60"/>
  <c r="DN16" i="60"/>
  <c r="DN6" i="60"/>
  <c r="AT6" i="60"/>
  <c r="DN9" i="60"/>
  <c r="AO9" i="60"/>
  <c r="AT9" i="60" s="1"/>
  <c r="BN54" i="60"/>
  <c r="DV54" i="60" s="1"/>
  <c r="AW54" i="60"/>
  <c r="DN47" i="60"/>
  <c r="AO39" i="60"/>
  <c r="DY39" i="60" s="1"/>
  <c r="AU39" i="60"/>
  <c r="BN38" i="60"/>
  <c r="AW38" i="60"/>
  <c r="AO53" i="60"/>
  <c r="DY53" i="60" s="1"/>
  <c r="AU53" i="60"/>
  <c r="DV65" i="60"/>
  <c r="DN48" i="60"/>
  <c r="DY58" i="60"/>
  <c r="AW36" i="60"/>
  <c r="AO40" i="60"/>
  <c r="DY40" i="60" s="1"/>
  <c r="DN40" i="60"/>
  <c r="DN46" i="60"/>
  <c r="DN59" i="60"/>
  <c r="DN58" i="60"/>
  <c r="AT58" i="60"/>
  <c r="DY60" i="60"/>
  <c r="DV50" i="60"/>
  <c r="BN62" i="60"/>
  <c r="AW62" i="60"/>
  <c r="DN64" i="60"/>
  <c r="BN39" i="60"/>
  <c r="DV39" i="60" s="1"/>
  <c r="AW39" i="60"/>
  <c r="AW63" i="60"/>
  <c r="AW51" i="60"/>
  <c r="AW56" i="60"/>
  <c r="AT65" i="60"/>
  <c r="AT60" i="60"/>
  <c r="AW65" i="60"/>
  <c r="AW53" i="60"/>
  <c r="AW60" i="60"/>
  <c r="AW35" i="60"/>
  <c r="AW41" i="60"/>
  <c r="AW48" i="60"/>
  <c r="DN61" i="60"/>
  <c r="AO64" i="60"/>
  <c r="DY64" i="60" s="1"/>
  <c r="DN49" i="60"/>
  <c r="DN55" i="60"/>
  <c r="AO63" i="60"/>
  <c r="AU63" i="60"/>
  <c r="DN43" i="60"/>
  <c r="AO51" i="60"/>
  <c r="AU51" i="60"/>
  <c r="AW55" i="60"/>
  <c r="AW49" i="60"/>
  <c r="BN52" i="60"/>
  <c r="AW61" i="60"/>
  <c r="BN64" i="60"/>
  <c r="DV64" i="60" s="1"/>
  <c r="A3" i="58"/>
  <c r="A4" i="58"/>
  <c r="A5" i="58"/>
  <c r="A6" i="58"/>
  <c r="A7" i="58"/>
  <c r="A8" i="58"/>
  <c r="A9" i="58"/>
  <c r="A10" i="58"/>
  <c r="A11" i="58"/>
  <c r="A12" i="58"/>
  <c r="A13" i="58"/>
  <c r="K13" i="58"/>
  <c r="BN7" i="60" s="1"/>
  <c r="DV7" i="60" s="1"/>
  <c r="I4" i="58"/>
  <c r="AW9" i="60" s="1"/>
  <c r="BN6" i="60" l="1"/>
  <c r="DV6" i="60" s="1"/>
  <c r="L1841" i="52" s="1"/>
  <c r="P1841" i="52" s="1"/>
  <c r="AT61" i="60"/>
  <c r="L884" i="52"/>
  <c r="P884" i="52" s="1"/>
  <c r="L380" i="52"/>
  <c r="P380" i="52" s="1"/>
  <c r="L332" i="52"/>
  <c r="P332" i="52" s="1"/>
  <c r="L260" i="52"/>
  <c r="P260" i="52" s="1"/>
  <c r="L140" i="52"/>
  <c r="P140" i="52" s="1"/>
  <c r="AT8" i="60"/>
  <c r="L665" i="52"/>
  <c r="P665" i="52" s="1"/>
  <c r="L1433" i="52"/>
  <c r="P1433" i="52" s="1"/>
  <c r="L1409" i="52"/>
  <c r="P1409" i="52" s="1"/>
  <c r="L737" i="52"/>
  <c r="P737" i="52" s="1"/>
  <c r="L545" i="52"/>
  <c r="P545" i="52" s="1"/>
  <c r="L689" i="52"/>
  <c r="P689" i="52" s="1"/>
  <c r="L89" i="52"/>
  <c r="P89" i="52" s="1"/>
  <c r="L1913" i="52"/>
  <c r="P1913" i="52" s="1"/>
  <c r="L1769" i="52"/>
  <c r="P1769" i="52" s="1"/>
  <c r="L473" i="52"/>
  <c r="P473" i="52" s="1"/>
  <c r="L1745" i="52"/>
  <c r="P1745" i="52" s="1"/>
  <c r="L449" i="52"/>
  <c r="P449" i="52" s="1"/>
  <c r="L1385" i="52"/>
  <c r="P1385" i="52" s="1"/>
  <c r="L641" i="52"/>
  <c r="P641" i="52" s="1"/>
  <c r="L1601" i="52"/>
  <c r="P1601" i="52" s="1"/>
  <c r="L617" i="52"/>
  <c r="P617" i="52" s="1"/>
  <c r="L1553" i="52"/>
  <c r="P1553" i="52" s="1"/>
  <c r="L1337" i="52"/>
  <c r="P1337" i="52" s="1"/>
  <c r="L1097" i="52"/>
  <c r="P1097" i="52" s="1"/>
  <c r="AW8" i="60"/>
  <c r="AT19" i="60"/>
  <c r="AT18" i="60"/>
  <c r="AT49" i="60"/>
  <c r="AT45" i="60"/>
  <c r="AT20" i="60"/>
  <c r="DY42" i="60"/>
  <c r="AT54" i="60"/>
  <c r="AT59" i="60"/>
  <c r="L2105" i="52"/>
  <c r="P2105" i="52" s="1"/>
  <c r="L2108" i="52"/>
  <c r="P2108" i="52" s="1"/>
  <c r="L1844" i="52"/>
  <c r="P1844" i="52" s="1"/>
  <c r="L1868" i="52"/>
  <c r="P1868" i="52" s="1"/>
  <c r="L2012" i="52"/>
  <c r="P2012" i="52" s="1"/>
  <c r="AT36" i="60"/>
  <c r="L977" i="52"/>
  <c r="P977" i="52" s="1"/>
  <c r="L1001" i="52"/>
  <c r="P1001" i="52" s="1"/>
  <c r="L1145" i="52"/>
  <c r="P1145" i="52" s="1"/>
  <c r="L1169" i="52"/>
  <c r="P1169" i="52" s="1"/>
  <c r="L1193" i="52"/>
  <c r="P1193" i="52" s="1"/>
  <c r="L1217" i="52"/>
  <c r="P1217" i="52" s="1"/>
  <c r="L1289" i="52"/>
  <c r="P1289" i="52" s="1"/>
  <c r="L1457" i="52"/>
  <c r="P1457" i="52" s="1"/>
  <c r="L1481" i="52"/>
  <c r="P1481" i="52" s="1"/>
  <c r="L1529" i="52"/>
  <c r="P1529" i="52" s="1"/>
  <c r="L113" i="52"/>
  <c r="P113" i="52" s="1"/>
  <c r="L401" i="52"/>
  <c r="P401" i="52" s="1"/>
  <c r="L953" i="52"/>
  <c r="P953" i="52" s="1"/>
  <c r="AT43" i="60"/>
  <c r="AT47" i="60"/>
  <c r="L1793" i="52"/>
  <c r="P1793" i="52" s="1"/>
  <c r="L1985" i="52"/>
  <c r="P1985" i="52" s="1"/>
  <c r="L713" i="52"/>
  <c r="P713" i="52" s="1"/>
  <c r="L761" i="52"/>
  <c r="P761" i="52" s="1"/>
  <c r="L785" i="52"/>
  <c r="P785" i="52" s="1"/>
  <c r="L833" i="52"/>
  <c r="P833" i="52" s="1"/>
  <c r="L929" i="52"/>
  <c r="P929" i="52" s="1"/>
  <c r="L2177" i="52"/>
  <c r="P2177" i="52" s="1"/>
  <c r="L17" i="52"/>
  <c r="P17" i="52" s="1"/>
  <c r="L41" i="52"/>
  <c r="P41" i="52" s="1"/>
  <c r="L305" i="52"/>
  <c r="P305" i="52" s="1"/>
  <c r="L497" i="52"/>
  <c r="P497" i="52" s="1"/>
  <c r="L905" i="52"/>
  <c r="P905" i="52" s="1"/>
  <c r="L1505" i="52"/>
  <c r="P1505" i="52" s="1"/>
  <c r="L1625" i="52"/>
  <c r="P1625" i="52" s="1"/>
  <c r="L1649" i="52"/>
  <c r="P1649" i="52" s="1"/>
  <c r="L1673" i="52"/>
  <c r="P1673" i="52" s="1"/>
  <c r="L1697" i="52"/>
  <c r="P1697" i="52" s="1"/>
  <c r="L1721" i="52"/>
  <c r="P1721" i="52" s="1"/>
  <c r="AT24" i="60"/>
  <c r="L20" i="52"/>
  <c r="P20" i="52" s="1"/>
  <c r="L44" i="52"/>
  <c r="P44" i="52" s="1"/>
  <c r="L308" i="52"/>
  <c r="P308" i="52" s="1"/>
  <c r="L500" i="52"/>
  <c r="P500" i="52" s="1"/>
  <c r="L908" i="52"/>
  <c r="P908" i="52" s="1"/>
  <c r="L1508" i="52"/>
  <c r="P1508" i="52" s="1"/>
  <c r="L1628" i="52"/>
  <c r="P1628" i="52" s="1"/>
  <c r="L1652" i="52"/>
  <c r="P1652" i="52" s="1"/>
  <c r="L1676" i="52"/>
  <c r="P1676" i="52" s="1"/>
  <c r="L1700" i="52"/>
  <c r="P1700" i="52" s="1"/>
  <c r="L1724" i="52"/>
  <c r="P1724" i="52" s="1"/>
  <c r="L1241" i="52"/>
  <c r="P1241" i="52" s="1"/>
  <c r="L1937" i="52"/>
  <c r="P1937" i="52" s="1"/>
  <c r="L1961" i="52"/>
  <c r="P1961" i="52" s="1"/>
  <c r="L92" i="52"/>
  <c r="P92" i="52" s="1"/>
  <c r="L548" i="52"/>
  <c r="P548" i="52" s="1"/>
  <c r="L1364" i="52"/>
  <c r="P1364" i="52" s="1"/>
  <c r="L1388" i="52"/>
  <c r="P1388" i="52" s="1"/>
  <c r="L1412" i="52"/>
  <c r="P1412" i="52" s="1"/>
  <c r="L1436" i="52"/>
  <c r="P1436" i="52" s="1"/>
  <c r="L1748" i="52"/>
  <c r="P1748" i="52" s="1"/>
  <c r="L1772" i="52"/>
  <c r="P1772" i="52" s="1"/>
  <c r="L116" i="52"/>
  <c r="P116" i="52" s="1"/>
  <c r="L404" i="52"/>
  <c r="P404" i="52" s="1"/>
  <c r="L956" i="52"/>
  <c r="P956" i="52" s="1"/>
  <c r="AT15" i="60"/>
  <c r="L452" i="52"/>
  <c r="P452" i="52" s="1"/>
  <c r="L476" i="52"/>
  <c r="P476" i="52" s="1"/>
  <c r="L668" i="52"/>
  <c r="P668" i="52" s="1"/>
  <c r="L1076" i="52"/>
  <c r="P1076" i="52" s="1"/>
  <c r="L1100" i="52"/>
  <c r="P1100" i="52" s="1"/>
  <c r="L1340" i="52"/>
  <c r="P1340" i="52" s="1"/>
  <c r="L1556" i="52"/>
  <c r="P1556" i="52" s="1"/>
  <c r="L1604" i="52"/>
  <c r="P1604" i="52" s="1"/>
  <c r="L1916" i="52"/>
  <c r="P1916" i="52" s="1"/>
  <c r="AT57" i="60"/>
  <c r="AT35" i="60"/>
  <c r="L1313" i="52"/>
  <c r="P1313" i="52" s="1"/>
  <c r="L1817" i="52"/>
  <c r="P1817" i="52" s="1"/>
  <c r="L425" i="52"/>
  <c r="P425" i="52" s="1"/>
  <c r="L521" i="52"/>
  <c r="P521" i="52" s="1"/>
  <c r="L593" i="52"/>
  <c r="P593" i="52" s="1"/>
  <c r="L1577" i="52"/>
  <c r="P1577" i="52" s="1"/>
  <c r="L1889" i="52"/>
  <c r="P1889" i="52" s="1"/>
  <c r="L2033" i="52"/>
  <c r="P2033" i="52" s="1"/>
  <c r="L2057" i="52"/>
  <c r="P2057" i="52" s="1"/>
  <c r="L2081" i="52"/>
  <c r="P2081" i="52" s="1"/>
  <c r="L2129" i="52"/>
  <c r="P2129" i="52" s="1"/>
  <c r="L2153" i="52"/>
  <c r="P2153" i="52" s="1"/>
  <c r="L1796" i="52"/>
  <c r="P1796" i="52" s="1"/>
  <c r="L1988" i="52"/>
  <c r="P1988" i="52" s="1"/>
  <c r="L164" i="52"/>
  <c r="P164" i="52" s="1"/>
  <c r="L188" i="52"/>
  <c r="P188" i="52" s="1"/>
  <c r="L212" i="52"/>
  <c r="P212" i="52" s="1"/>
  <c r="L236" i="52"/>
  <c r="P236" i="52" s="1"/>
  <c r="L284" i="52"/>
  <c r="P284" i="52" s="1"/>
  <c r="L356" i="52"/>
  <c r="P356" i="52" s="1"/>
  <c r="L812" i="52"/>
  <c r="P812" i="52" s="1"/>
  <c r="L1124" i="52"/>
  <c r="P1124" i="52" s="1"/>
  <c r="L1268" i="52"/>
  <c r="P1268" i="52" s="1"/>
  <c r="AT44" i="60"/>
  <c r="AT16" i="60"/>
  <c r="L572" i="52"/>
  <c r="P572" i="52" s="1"/>
  <c r="L620" i="52"/>
  <c r="P620" i="52" s="1"/>
  <c r="L644" i="52"/>
  <c r="P644" i="52" s="1"/>
  <c r="L692" i="52"/>
  <c r="P692" i="52" s="1"/>
  <c r="L740" i="52"/>
  <c r="P740" i="52" s="1"/>
  <c r="L716" i="52"/>
  <c r="P716" i="52" s="1"/>
  <c r="L764" i="52"/>
  <c r="P764" i="52" s="1"/>
  <c r="L788" i="52"/>
  <c r="P788" i="52" s="1"/>
  <c r="L836" i="52"/>
  <c r="P836" i="52" s="1"/>
  <c r="L932" i="52"/>
  <c r="P932" i="52" s="1"/>
  <c r="L2180" i="52"/>
  <c r="P2180" i="52" s="1"/>
  <c r="AT27" i="60"/>
  <c r="AT34" i="60"/>
  <c r="AT22" i="60"/>
  <c r="AT25" i="60"/>
  <c r="AT46" i="60"/>
  <c r="AT50" i="60"/>
  <c r="AT55" i="60"/>
  <c r="AT21" i="60"/>
  <c r="AT33" i="60"/>
  <c r="DY48" i="60"/>
  <c r="AT28" i="60"/>
  <c r="AT29" i="60"/>
  <c r="AT56" i="60"/>
  <c r="AT32" i="60"/>
  <c r="AT11" i="60"/>
  <c r="AT38" i="60"/>
  <c r="AT52" i="60"/>
  <c r="AT14" i="60"/>
  <c r="AT64" i="60"/>
  <c r="AT30" i="60"/>
  <c r="AT40" i="60"/>
  <c r="AT39" i="60"/>
  <c r="DN39" i="60"/>
  <c r="DY37" i="60"/>
  <c r="DN37" i="60"/>
  <c r="AT37" i="60"/>
  <c r="AT23" i="60"/>
  <c r="DN23" i="60"/>
  <c r="AT7" i="60"/>
  <c r="DN7" i="60"/>
  <c r="AT17" i="60"/>
  <c r="DN17" i="60"/>
  <c r="DV38" i="60"/>
  <c r="DY13" i="60"/>
  <c r="AT13" i="60"/>
  <c r="DV14" i="60"/>
  <c r="DN51" i="60"/>
  <c r="AT51" i="60"/>
  <c r="DN26" i="60"/>
  <c r="AT26" i="60"/>
  <c r="DN53" i="60"/>
  <c r="AT53" i="60"/>
  <c r="AT10" i="60"/>
  <c r="DN10" i="60"/>
  <c r="DY9" i="60"/>
  <c r="DN41" i="60"/>
  <c r="AT41" i="60"/>
  <c r="DY51" i="60"/>
  <c r="DV62" i="60"/>
  <c r="DV52" i="60"/>
  <c r="DN63" i="60"/>
  <c r="AT63" i="60"/>
  <c r="DY63" i="60"/>
  <c r="AT12" i="60"/>
  <c r="AU7" i="57"/>
  <c r="AO7" i="57"/>
  <c r="L2009" i="52" l="1"/>
  <c r="P2009" i="52" s="1"/>
  <c r="L1865" i="52"/>
  <c r="P1865" i="52" s="1"/>
  <c r="L980" i="52"/>
  <c r="P980" i="52" s="1"/>
  <c r="L1004" i="52"/>
  <c r="P1004" i="52" s="1"/>
  <c r="L1148" i="52"/>
  <c r="P1148" i="52" s="1"/>
  <c r="L1172" i="52"/>
  <c r="P1172" i="52" s="1"/>
  <c r="L1196" i="52"/>
  <c r="P1196" i="52" s="1"/>
  <c r="L1220" i="52"/>
  <c r="P1220" i="52" s="1"/>
  <c r="L1292" i="52"/>
  <c r="P1292" i="52" s="1"/>
  <c r="L1460" i="52"/>
  <c r="P1460" i="52" s="1"/>
  <c r="L1484" i="52"/>
  <c r="P1484" i="52" s="1"/>
  <c r="L1532" i="52"/>
  <c r="P1532" i="52" s="1"/>
  <c r="L860" i="52"/>
  <c r="P860" i="52" s="1"/>
  <c r="L1028" i="52"/>
  <c r="P1028" i="52" s="1"/>
  <c r="L1052" i="52"/>
  <c r="P1052" i="52" s="1"/>
  <c r="AC66" i="57"/>
  <c r="AC65" i="57"/>
  <c r="AC64" i="57"/>
  <c r="AC63" i="57"/>
  <c r="AC62" i="57"/>
  <c r="AC61" i="57"/>
  <c r="AC60" i="57"/>
  <c r="AC59" i="57"/>
  <c r="AC58" i="57"/>
  <c r="AC57" i="57"/>
  <c r="AC56" i="57"/>
  <c r="AC55" i="57"/>
  <c r="AC54" i="57"/>
  <c r="AC53" i="57"/>
  <c r="AC52" i="57"/>
  <c r="AC51" i="57"/>
  <c r="AC50" i="57"/>
  <c r="AC49" i="57"/>
  <c r="AC48" i="57"/>
  <c r="AC47" i="57"/>
  <c r="AC46" i="57"/>
  <c r="AC45" i="57"/>
  <c r="AC44" i="57"/>
  <c r="AC43" i="57"/>
  <c r="AC42" i="57"/>
  <c r="AC41" i="57"/>
  <c r="AC40" i="57"/>
  <c r="AC39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32" i="11"/>
  <c r="AE66" i="57"/>
  <c r="AE65" i="57"/>
  <c r="AE64" i="57"/>
  <c r="AE63" i="57"/>
  <c r="AE62" i="57"/>
  <c r="AE61" i="57"/>
  <c r="AE60" i="57"/>
  <c r="AE59" i="57"/>
  <c r="AE58" i="57"/>
  <c r="AE57" i="57"/>
  <c r="AE56" i="57"/>
  <c r="AE55" i="57"/>
  <c r="AE54" i="57"/>
  <c r="AE53" i="57"/>
  <c r="AE52" i="57"/>
  <c r="AE51" i="57"/>
  <c r="AE50" i="57"/>
  <c r="AE49" i="57"/>
  <c r="AE48" i="57"/>
  <c r="AE47" i="57"/>
  <c r="AE46" i="57"/>
  <c r="AE45" i="57"/>
  <c r="AE44" i="57"/>
  <c r="AE43" i="57"/>
  <c r="AE42" i="57"/>
  <c r="AE41" i="57"/>
  <c r="AE40" i="57"/>
  <c r="AE39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13" i="49"/>
  <c r="A12" i="49"/>
  <c r="A26" i="49"/>
  <c r="A25" i="49"/>
  <c r="A37" i="49"/>
  <c r="A36" i="49"/>
  <c r="A49" i="49"/>
  <c r="A48" i="49"/>
  <c r="AO30" i="57" l="1"/>
  <c r="AU30" i="57"/>
  <c r="AO16" i="57"/>
  <c r="AU16" i="57"/>
  <c r="AU29" i="57"/>
  <c r="AO29" i="57"/>
  <c r="AO55" i="57"/>
  <c r="AU55" i="57"/>
  <c r="AO8" i="57"/>
  <c r="AU8" i="57"/>
  <c r="AU20" i="57"/>
  <c r="AO20" i="57"/>
  <c r="AU32" i="57"/>
  <c r="AO32" i="57"/>
  <c r="AU44" i="57"/>
  <c r="AO44" i="57"/>
  <c r="AU56" i="57"/>
  <c r="AO56" i="57"/>
  <c r="AO28" i="57"/>
  <c r="AU28" i="57"/>
  <c r="AU64" i="57"/>
  <c r="AO64" i="57"/>
  <c r="AO53" i="57"/>
  <c r="AU53" i="57"/>
  <c r="AO42" i="57"/>
  <c r="AU42" i="57"/>
  <c r="AO19" i="57"/>
  <c r="AU19" i="57"/>
  <c r="AU43" i="57"/>
  <c r="AO43" i="57"/>
  <c r="AU9" i="57"/>
  <c r="AO9" i="57"/>
  <c r="AU21" i="57"/>
  <c r="AO21" i="57"/>
  <c r="AU33" i="57"/>
  <c r="AO33" i="57"/>
  <c r="AO45" i="57"/>
  <c r="AU45" i="57"/>
  <c r="AU57" i="57"/>
  <c r="AO57" i="57"/>
  <c r="AO10" i="57"/>
  <c r="AU10" i="57"/>
  <c r="AU22" i="57"/>
  <c r="AO22" i="57"/>
  <c r="AO34" i="57"/>
  <c r="AU34" i="57"/>
  <c r="AO46" i="57"/>
  <c r="AU46" i="57"/>
  <c r="AO58" i="57"/>
  <c r="AU58" i="57"/>
  <c r="AU40" i="57"/>
  <c r="AO40" i="57"/>
  <c r="AU17" i="57"/>
  <c r="AO17" i="57"/>
  <c r="AO65" i="57"/>
  <c r="AU65" i="57"/>
  <c r="AU18" i="57"/>
  <c r="AO18" i="57"/>
  <c r="AU66" i="57"/>
  <c r="AO66" i="57"/>
  <c r="AO31" i="57"/>
  <c r="AU31" i="57"/>
  <c r="AO11" i="57"/>
  <c r="AU11" i="57"/>
  <c r="AU23" i="57"/>
  <c r="AO23" i="57"/>
  <c r="AO35" i="57"/>
  <c r="AU35" i="57"/>
  <c r="AU47" i="57"/>
  <c r="AO47" i="57"/>
  <c r="AO59" i="57"/>
  <c r="AU59" i="57"/>
  <c r="AU12" i="57"/>
  <c r="AO12" i="57"/>
  <c r="AU24" i="57"/>
  <c r="AO24" i="57"/>
  <c r="AU36" i="57"/>
  <c r="AO36" i="57"/>
  <c r="AU48" i="57"/>
  <c r="AO48" i="57"/>
  <c r="AU60" i="57"/>
  <c r="AO60" i="57"/>
  <c r="AU52" i="57"/>
  <c r="AO52" i="57"/>
  <c r="AO41" i="57"/>
  <c r="AU41" i="57"/>
  <c r="AO54" i="57"/>
  <c r="AU54" i="57"/>
  <c r="AO13" i="57"/>
  <c r="AU13" i="57"/>
  <c r="AU25" i="57"/>
  <c r="AO25" i="57"/>
  <c r="AO37" i="57"/>
  <c r="AU37" i="57"/>
  <c r="AO49" i="57"/>
  <c r="AU49" i="57"/>
  <c r="AO61" i="57"/>
  <c r="AU61" i="57"/>
  <c r="AO14" i="57"/>
  <c r="AU14" i="57"/>
  <c r="AU26" i="57"/>
  <c r="AO26" i="57"/>
  <c r="AU38" i="57"/>
  <c r="AO38" i="57"/>
  <c r="AO50" i="57"/>
  <c r="AU50" i="57"/>
  <c r="AU62" i="57"/>
  <c r="AO62" i="57"/>
  <c r="AU15" i="57"/>
  <c r="AO15" i="57"/>
  <c r="AU27" i="57"/>
  <c r="AO27" i="57"/>
  <c r="AU39" i="57"/>
  <c r="AO39" i="57"/>
  <c r="AO51" i="57"/>
  <c r="AU51" i="57"/>
  <c r="AU63" i="57"/>
  <c r="AO63" i="57"/>
  <c r="AT8" i="57" l="1"/>
  <c r="AT9" i="57"/>
  <c r="AT36" i="57"/>
  <c r="AT30" i="57"/>
  <c r="AT35" i="57"/>
  <c r="AT19" i="57"/>
  <c r="AT59" i="57"/>
  <c r="AT24" i="57"/>
  <c r="AT18" i="57"/>
  <c r="AT21" i="57"/>
  <c r="AT44" i="57"/>
  <c r="AT49" i="57"/>
  <c r="AT65" i="57"/>
  <c r="AT33" i="57"/>
  <c r="AT23" i="57"/>
  <c r="AT61" i="57"/>
  <c r="AT45" i="57"/>
  <c r="AT16" i="57"/>
  <c r="AT22" i="57"/>
  <c r="AT48" i="57"/>
  <c r="AT51" i="57"/>
  <c r="AT64" i="57"/>
  <c r="AT47" i="57"/>
  <c r="AT60" i="57"/>
  <c r="AT25" i="57"/>
  <c r="AT62" i="57"/>
  <c r="AT41" i="57"/>
  <c r="AT37" i="57"/>
  <c r="AT53" i="57"/>
  <c r="AT29" i="57"/>
  <c r="AT54" i="57"/>
  <c r="AT66" i="57"/>
  <c r="AT42" i="57"/>
  <c r="AT57" i="57"/>
  <c r="AT15" i="57"/>
  <c r="AT27" i="57"/>
  <c r="AT40" i="57"/>
  <c r="AT10" i="57"/>
  <c r="AT39" i="57"/>
  <c r="AT52" i="57"/>
  <c r="AT50" i="57"/>
  <c r="AT28" i="57"/>
  <c r="AT11" i="57"/>
  <c r="AT12" i="57"/>
  <c r="AT34" i="57"/>
  <c r="AT63" i="57"/>
  <c r="AT20" i="57"/>
  <c r="AT31" i="57"/>
  <c r="AT46" i="57"/>
  <c r="AT14" i="57"/>
  <c r="AT43" i="57"/>
  <c r="AT32" i="57"/>
  <c r="AT58" i="57"/>
  <c r="AT13" i="57"/>
  <c r="AT38" i="57"/>
  <c r="AT17" i="57"/>
  <c r="AT55" i="57"/>
  <c r="AT7" i="57"/>
  <c r="AT56" i="57"/>
  <c r="AT26" i="57"/>
  <c r="ED66" i="57" l="1"/>
  <c r="EC66" i="57"/>
  <c r="EA66" i="57"/>
  <c r="DY66" i="57"/>
  <c r="DX66" i="57"/>
  <c r="DW66" i="57"/>
  <c r="DS66" i="57"/>
  <c r="DR66" i="57"/>
  <c r="DQ66" i="57"/>
  <c r="DN66" i="57"/>
  <c r="DL66" i="57"/>
  <c r="DK66" i="57"/>
  <c r="DF66" i="57"/>
  <c r="DE66" i="57"/>
  <c r="CM66" i="57"/>
  <c r="A66" i="57"/>
  <c r="ED65" i="57"/>
  <c r="EC65" i="57"/>
  <c r="EA65" i="57"/>
  <c r="DY65" i="57"/>
  <c r="DX65" i="57"/>
  <c r="DW65" i="57"/>
  <c r="DS65" i="57"/>
  <c r="DR65" i="57"/>
  <c r="DQ65" i="57"/>
  <c r="DN65" i="57"/>
  <c r="DL65" i="57"/>
  <c r="DK65" i="57"/>
  <c r="DF65" i="57"/>
  <c r="DE65" i="57"/>
  <c r="CM65" i="57"/>
  <c r="A65" i="57"/>
  <c r="ED64" i="57"/>
  <c r="EC64" i="57"/>
  <c r="EA64" i="57"/>
  <c r="DY64" i="57"/>
  <c r="DX64" i="57"/>
  <c r="DW64" i="57"/>
  <c r="DS64" i="57"/>
  <c r="DR64" i="57"/>
  <c r="DQ64" i="57"/>
  <c r="DN64" i="57"/>
  <c r="DL64" i="57"/>
  <c r="DK64" i="57"/>
  <c r="DF64" i="57"/>
  <c r="DE64" i="57"/>
  <c r="CM64" i="57"/>
  <c r="A64" i="57"/>
  <c r="ED63" i="57"/>
  <c r="EC63" i="57"/>
  <c r="EA63" i="57"/>
  <c r="DY63" i="57"/>
  <c r="DX63" i="57"/>
  <c r="DW63" i="57"/>
  <c r="DS63" i="57"/>
  <c r="DR63" i="57"/>
  <c r="DQ63" i="57"/>
  <c r="DN63" i="57"/>
  <c r="DL63" i="57"/>
  <c r="DK63" i="57"/>
  <c r="DF63" i="57"/>
  <c r="DE63" i="57"/>
  <c r="CM63" i="57"/>
  <c r="A63" i="57"/>
  <c r="ED62" i="57"/>
  <c r="EC62" i="57"/>
  <c r="EA62" i="57"/>
  <c r="DY62" i="57"/>
  <c r="DX62" i="57"/>
  <c r="DW62" i="57"/>
  <c r="DS62" i="57"/>
  <c r="DR62" i="57"/>
  <c r="DQ62" i="57"/>
  <c r="DN62" i="57"/>
  <c r="DL62" i="57"/>
  <c r="DK62" i="57"/>
  <c r="DF62" i="57"/>
  <c r="DE62" i="57"/>
  <c r="CM62" i="57"/>
  <c r="A62" i="57"/>
  <c r="ED61" i="57"/>
  <c r="EC61" i="57"/>
  <c r="EA61" i="57"/>
  <c r="DY61" i="57"/>
  <c r="DX61" i="57"/>
  <c r="DW61" i="57"/>
  <c r="DS61" i="57"/>
  <c r="DR61" i="57"/>
  <c r="DQ61" i="57"/>
  <c r="DN61" i="57"/>
  <c r="DL61" i="57"/>
  <c r="DK61" i="57"/>
  <c r="DF61" i="57"/>
  <c r="DE61" i="57"/>
  <c r="CM61" i="57"/>
  <c r="A61" i="57"/>
  <c r="ED60" i="57"/>
  <c r="EC60" i="57"/>
  <c r="EA60" i="57"/>
  <c r="DY60" i="57"/>
  <c r="DX60" i="57"/>
  <c r="DW60" i="57"/>
  <c r="DS60" i="57"/>
  <c r="DR60" i="57"/>
  <c r="DQ60" i="57"/>
  <c r="DN60" i="57"/>
  <c r="DL60" i="57"/>
  <c r="DK60" i="57"/>
  <c r="DF60" i="57"/>
  <c r="DE60" i="57"/>
  <c r="CM60" i="57"/>
  <c r="A60" i="57"/>
  <c r="ED59" i="57"/>
  <c r="EC59" i="57"/>
  <c r="EA59" i="57"/>
  <c r="DY59" i="57"/>
  <c r="DX59" i="57"/>
  <c r="DW59" i="57"/>
  <c r="DS59" i="57"/>
  <c r="DR59" i="57"/>
  <c r="DQ59" i="57"/>
  <c r="DN59" i="57"/>
  <c r="DL59" i="57"/>
  <c r="DK59" i="57"/>
  <c r="DF59" i="57"/>
  <c r="DE59" i="57"/>
  <c r="CM59" i="57"/>
  <c r="A59" i="57"/>
  <c r="ED58" i="57"/>
  <c r="EC58" i="57"/>
  <c r="EA58" i="57"/>
  <c r="DY58" i="57"/>
  <c r="DX58" i="57"/>
  <c r="DW58" i="57"/>
  <c r="DS58" i="57"/>
  <c r="DR58" i="57"/>
  <c r="DQ58" i="57"/>
  <c r="DN58" i="57"/>
  <c r="DL58" i="57"/>
  <c r="DK58" i="57"/>
  <c r="DF58" i="57"/>
  <c r="DE58" i="57"/>
  <c r="CM58" i="57"/>
  <c r="A58" i="57"/>
  <c r="ED57" i="57"/>
  <c r="EC57" i="57"/>
  <c r="EA57" i="57"/>
  <c r="DY57" i="57"/>
  <c r="DX57" i="57"/>
  <c r="DW57" i="57"/>
  <c r="DS57" i="57"/>
  <c r="DR57" i="57"/>
  <c r="DQ57" i="57"/>
  <c r="DN57" i="57"/>
  <c r="DL57" i="57"/>
  <c r="DK57" i="57"/>
  <c r="DF57" i="57"/>
  <c r="DE57" i="57"/>
  <c r="CM57" i="57"/>
  <c r="A57" i="57"/>
  <c r="ED56" i="57"/>
  <c r="EC56" i="57"/>
  <c r="EA56" i="57"/>
  <c r="DY56" i="57"/>
  <c r="DX56" i="57"/>
  <c r="DW56" i="57"/>
  <c r="DS56" i="57"/>
  <c r="DR56" i="57"/>
  <c r="DQ56" i="57"/>
  <c r="DN56" i="57"/>
  <c r="DL56" i="57"/>
  <c r="DK56" i="57"/>
  <c r="DF56" i="57"/>
  <c r="DE56" i="57"/>
  <c r="CM56" i="57"/>
  <c r="A56" i="57"/>
  <c r="ED55" i="57"/>
  <c r="EC55" i="57"/>
  <c r="EA55" i="57"/>
  <c r="DY55" i="57"/>
  <c r="DX55" i="57"/>
  <c r="DW55" i="57"/>
  <c r="DS55" i="57"/>
  <c r="DR55" i="57"/>
  <c r="DQ55" i="57"/>
  <c r="DN55" i="57"/>
  <c r="DL55" i="57"/>
  <c r="DK55" i="57"/>
  <c r="DF55" i="57"/>
  <c r="DE55" i="57"/>
  <c r="CM55" i="57"/>
  <c r="A55" i="57"/>
  <c r="ED54" i="57"/>
  <c r="EC54" i="57"/>
  <c r="EA54" i="57"/>
  <c r="DY54" i="57"/>
  <c r="DX54" i="57"/>
  <c r="DW54" i="57"/>
  <c r="DS54" i="57"/>
  <c r="DR54" i="57"/>
  <c r="DQ54" i="57"/>
  <c r="DN54" i="57"/>
  <c r="DL54" i="57"/>
  <c r="DK54" i="57"/>
  <c r="DF54" i="57"/>
  <c r="DE54" i="57"/>
  <c r="CM54" i="57"/>
  <c r="A54" i="57"/>
  <c r="ED53" i="57"/>
  <c r="EC53" i="57"/>
  <c r="EA53" i="57"/>
  <c r="DY53" i="57"/>
  <c r="DX53" i="57"/>
  <c r="DW53" i="57"/>
  <c r="DS53" i="57"/>
  <c r="DR53" i="57"/>
  <c r="DQ53" i="57"/>
  <c r="DN53" i="57"/>
  <c r="DL53" i="57"/>
  <c r="DK53" i="57"/>
  <c r="DF53" i="57"/>
  <c r="DE53" i="57"/>
  <c r="CM53" i="57"/>
  <c r="A53" i="57"/>
  <c r="ED52" i="57"/>
  <c r="EC52" i="57"/>
  <c r="EA52" i="57"/>
  <c r="DY52" i="57"/>
  <c r="DX52" i="57"/>
  <c r="DW52" i="57"/>
  <c r="DS52" i="57"/>
  <c r="DR52" i="57"/>
  <c r="DQ52" i="57"/>
  <c r="DN52" i="57"/>
  <c r="DL52" i="57"/>
  <c r="DK52" i="57"/>
  <c r="DF52" i="57"/>
  <c r="DE52" i="57"/>
  <c r="CM52" i="57"/>
  <c r="A52" i="57"/>
  <c r="ED51" i="57"/>
  <c r="EC51" i="57"/>
  <c r="EA51" i="57"/>
  <c r="DY51" i="57"/>
  <c r="DX51" i="57"/>
  <c r="DW51" i="57"/>
  <c r="DS51" i="57"/>
  <c r="DR51" i="57"/>
  <c r="DQ51" i="57"/>
  <c r="DN51" i="57"/>
  <c r="DL51" i="57"/>
  <c r="DK51" i="57"/>
  <c r="DF51" i="57"/>
  <c r="DE51" i="57"/>
  <c r="CM51" i="57"/>
  <c r="A51" i="57"/>
  <c r="ED50" i="57"/>
  <c r="EC50" i="57"/>
  <c r="EA50" i="57"/>
  <c r="DY50" i="57"/>
  <c r="DX50" i="57"/>
  <c r="DW50" i="57"/>
  <c r="DS50" i="57"/>
  <c r="DR50" i="57"/>
  <c r="DQ50" i="57"/>
  <c r="DN50" i="57"/>
  <c r="DL50" i="57"/>
  <c r="DK50" i="57"/>
  <c r="DF50" i="57"/>
  <c r="DE50" i="57"/>
  <c r="CM50" i="57"/>
  <c r="A50" i="57"/>
  <c r="ED49" i="57"/>
  <c r="EC49" i="57"/>
  <c r="EA49" i="57"/>
  <c r="DY49" i="57"/>
  <c r="DX49" i="57"/>
  <c r="DW49" i="57"/>
  <c r="DS49" i="57"/>
  <c r="DR49" i="57"/>
  <c r="DQ49" i="57"/>
  <c r="DN49" i="57"/>
  <c r="DL49" i="57"/>
  <c r="DK49" i="57"/>
  <c r="DF49" i="57"/>
  <c r="DE49" i="57"/>
  <c r="CM49" i="57"/>
  <c r="A49" i="57"/>
  <c r="ED48" i="57"/>
  <c r="EC48" i="57"/>
  <c r="EA48" i="57"/>
  <c r="DY48" i="57"/>
  <c r="DX48" i="57"/>
  <c r="DW48" i="57"/>
  <c r="DS48" i="57"/>
  <c r="DR48" i="57"/>
  <c r="DQ48" i="57"/>
  <c r="DN48" i="57"/>
  <c r="DL48" i="57"/>
  <c r="DK48" i="57"/>
  <c r="DF48" i="57"/>
  <c r="DE48" i="57"/>
  <c r="CM48" i="57"/>
  <c r="A48" i="57"/>
  <c r="ED47" i="57"/>
  <c r="EC47" i="57"/>
  <c r="EA47" i="57"/>
  <c r="DY47" i="57"/>
  <c r="DX47" i="57"/>
  <c r="DW47" i="57"/>
  <c r="DS47" i="57"/>
  <c r="DR47" i="57"/>
  <c r="DQ47" i="57"/>
  <c r="DN47" i="57"/>
  <c r="DL47" i="57"/>
  <c r="DK47" i="57"/>
  <c r="DF47" i="57"/>
  <c r="DE47" i="57"/>
  <c r="CM47" i="57"/>
  <c r="A47" i="57"/>
  <c r="ED46" i="57"/>
  <c r="EC46" i="57"/>
  <c r="EA46" i="57"/>
  <c r="DY46" i="57"/>
  <c r="DX46" i="57"/>
  <c r="DW46" i="57"/>
  <c r="DS46" i="57"/>
  <c r="DR46" i="57"/>
  <c r="DQ46" i="57"/>
  <c r="DN46" i="57"/>
  <c r="DL46" i="57"/>
  <c r="DK46" i="57"/>
  <c r="DF46" i="57"/>
  <c r="DE46" i="57"/>
  <c r="CM46" i="57"/>
  <c r="A46" i="57"/>
  <c r="ED45" i="57"/>
  <c r="EC45" i="57"/>
  <c r="EA45" i="57"/>
  <c r="DY45" i="57"/>
  <c r="DX45" i="57"/>
  <c r="DW45" i="57"/>
  <c r="DS45" i="57"/>
  <c r="DR45" i="57"/>
  <c r="DQ45" i="57"/>
  <c r="DN45" i="57"/>
  <c r="DL45" i="57"/>
  <c r="DK45" i="57"/>
  <c r="DF45" i="57"/>
  <c r="DE45" i="57"/>
  <c r="CM45" i="57"/>
  <c r="A45" i="57"/>
  <c r="ED44" i="57"/>
  <c r="EC44" i="57"/>
  <c r="EA44" i="57"/>
  <c r="DY44" i="57"/>
  <c r="DX44" i="57"/>
  <c r="DW44" i="57"/>
  <c r="DS44" i="57"/>
  <c r="DR44" i="57"/>
  <c r="DQ44" i="57"/>
  <c r="DN44" i="57"/>
  <c r="DL44" i="57"/>
  <c r="DK44" i="57"/>
  <c r="DF44" i="57"/>
  <c r="DE44" i="57"/>
  <c r="CM44" i="57"/>
  <c r="A44" i="57"/>
  <c r="ED43" i="57"/>
  <c r="EC43" i="57"/>
  <c r="EA43" i="57"/>
  <c r="DY43" i="57"/>
  <c r="DX43" i="57"/>
  <c r="DW43" i="57"/>
  <c r="DS43" i="57"/>
  <c r="DR43" i="57"/>
  <c r="DQ43" i="57"/>
  <c r="DN43" i="57"/>
  <c r="DL43" i="57"/>
  <c r="DK43" i="57"/>
  <c r="DF43" i="57"/>
  <c r="DE43" i="57"/>
  <c r="CM43" i="57"/>
  <c r="A43" i="57"/>
  <c r="ED42" i="57"/>
  <c r="EC42" i="57"/>
  <c r="EA42" i="57"/>
  <c r="DY42" i="57"/>
  <c r="DX42" i="57"/>
  <c r="DW42" i="57"/>
  <c r="DS42" i="57"/>
  <c r="DR42" i="57"/>
  <c r="DQ42" i="57"/>
  <c r="DN42" i="57"/>
  <c r="DL42" i="57"/>
  <c r="DK42" i="57"/>
  <c r="DF42" i="57"/>
  <c r="DE42" i="57"/>
  <c r="CM42" i="57"/>
  <c r="A42" i="57"/>
  <c r="ED41" i="57"/>
  <c r="EC41" i="57"/>
  <c r="EA41" i="57"/>
  <c r="DY41" i="57"/>
  <c r="DX41" i="57"/>
  <c r="DW41" i="57"/>
  <c r="DS41" i="57"/>
  <c r="DR41" i="57"/>
  <c r="DQ41" i="57"/>
  <c r="DN41" i="57"/>
  <c r="DL41" i="57"/>
  <c r="DK41" i="57"/>
  <c r="DF41" i="57"/>
  <c r="DE41" i="57"/>
  <c r="CM41" i="57"/>
  <c r="A41" i="57"/>
  <c r="ED40" i="57"/>
  <c r="EC40" i="57"/>
  <c r="EA40" i="57"/>
  <c r="DY40" i="57"/>
  <c r="DX40" i="57"/>
  <c r="DW40" i="57"/>
  <c r="DS40" i="57"/>
  <c r="DR40" i="57"/>
  <c r="DQ40" i="57"/>
  <c r="DN40" i="57"/>
  <c r="DL40" i="57"/>
  <c r="DK40" i="57"/>
  <c r="DF40" i="57"/>
  <c r="DE40" i="57"/>
  <c r="CM40" i="57"/>
  <c r="A40" i="57"/>
  <c r="ED39" i="57"/>
  <c r="EC39" i="57"/>
  <c r="EA39" i="57"/>
  <c r="DY39" i="57"/>
  <c r="DX39" i="57"/>
  <c r="DW39" i="57"/>
  <c r="DS39" i="57"/>
  <c r="DR39" i="57"/>
  <c r="DQ39" i="57"/>
  <c r="DN39" i="57"/>
  <c r="DL39" i="57"/>
  <c r="DK39" i="57"/>
  <c r="DF39" i="57"/>
  <c r="DE39" i="57"/>
  <c r="CM39" i="57"/>
  <c r="A39" i="57"/>
  <c r="ED38" i="57"/>
  <c r="EC38" i="57"/>
  <c r="EA38" i="57"/>
  <c r="DY38" i="57"/>
  <c r="DX38" i="57"/>
  <c r="DW38" i="57"/>
  <c r="DS38" i="57"/>
  <c r="DR38" i="57"/>
  <c r="DQ38" i="57"/>
  <c r="DN38" i="57"/>
  <c r="DL38" i="57"/>
  <c r="DK38" i="57"/>
  <c r="DF38" i="57"/>
  <c r="DE38" i="57"/>
  <c r="CM38" i="57"/>
  <c r="A38" i="57"/>
  <c r="ED37" i="57"/>
  <c r="EC37" i="57"/>
  <c r="EA37" i="57"/>
  <c r="DY37" i="57"/>
  <c r="DX37" i="57"/>
  <c r="DW37" i="57"/>
  <c r="DS37" i="57"/>
  <c r="DR37" i="57"/>
  <c r="DQ37" i="57"/>
  <c r="DN37" i="57"/>
  <c r="DL37" i="57"/>
  <c r="DK37" i="57"/>
  <c r="DF37" i="57"/>
  <c r="DE37" i="57"/>
  <c r="CM37" i="57"/>
  <c r="A37" i="57"/>
  <c r="ED36" i="57"/>
  <c r="EC36" i="57"/>
  <c r="EA36" i="57"/>
  <c r="DY36" i="57"/>
  <c r="DX36" i="57"/>
  <c r="DW36" i="57"/>
  <c r="DS36" i="57"/>
  <c r="DR36" i="57"/>
  <c r="DQ36" i="57"/>
  <c r="DN36" i="57"/>
  <c r="DL36" i="57"/>
  <c r="DK36" i="57"/>
  <c r="DF36" i="57"/>
  <c r="DE36" i="57"/>
  <c r="CM36" i="57"/>
  <c r="A36" i="57"/>
  <c r="ED35" i="57"/>
  <c r="EC35" i="57"/>
  <c r="EA35" i="57"/>
  <c r="DY35" i="57"/>
  <c r="DX35" i="57"/>
  <c r="DW35" i="57"/>
  <c r="DS35" i="57"/>
  <c r="DR35" i="57"/>
  <c r="DQ35" i="57"/>
  <c r="DN35" i="57"/>
  <c r="DL35" i="57"/>
  <c r="DK35" i="57"/>
  <c r="DF35" i="57"/>
  <c r="DE35" i="57"/>
  <c r="CM35" i="57"/>
  <c r="A35" i="57"/>
  <c r="ED34" i="57"/>
  <c r="EC34" i="57"/>
  <c r="EA34" i="57"/>
  <c r="DY34" i="57"/>
  <c r="DX34" i="57"/>
  <c r="DW34" i="57"/>
  <c r="DS34" i="57"/>
  <c r="DR34" i="57"/>
  <c r="DQ34" i="57"/>
  <c r="DN34" i="57"/>
  <c r="DL34" i="57"/>
  <c r="DK34" i="57"/>
  <c r="DF34" i="57"/>
  <c r="DE34" i="57"/>
  <c r="CM34" i="57"/>
  <c r="A34" i="57"/>
  <c r="ED33" i="57"/>
  <c r="EC33" i="57"/>
  <c r="EA33" i="57"/>
  <c r="DY33" i="57"/>
  <c r="DX33" i="57"/>
  <c r="DW33" i="57"/>
  <c r="DS33" i="57"/>
  <c r="DR33" i="57"/>
  <c r="DQ33" i="57"/>
  <c r="DN33" i="57"/>
  <c r="DL33" i="57"/>
  <c r="DK33" i="57"/>
  <c r="DF33" i="57"/>
  <c r="DE33" i="57"/>
  <c r="CM33" i="57"/>
  <c r="A33" i="57"/>
  <c r="ED32" i="57"/>
  <c r="EC32" i="57"/>
  <c r="EA32" i="57"/>
  <c r="DY32" i="57"/>
  <c r="DX32" i="57"/>
  <c r="DW32" i="57"/>
  <c r="DS32" i="57"/>
  <c r="DR32" i="57"/>
  <c r="DQ32" i="57"/>
  <c r="DN32" i="57"/>
  <c r="DL32" i="57"/>
  <c r="DK32" i="57"/>
  <c r="DF32" i="57"/>
  <c r="DE32" i="57"/>
  <c r="CM32" i="57"/>
  <c r="A32" i="57"/>
  <c r="ED31" i="57"/>
  <c r="EC31" i="57"/>
  <c r="EA31" i="57"/>
  <c r="DY31" i="57"/>
  <c r="DX31" i="57"/>
  <c r="DW31" i="57"/>
  <c r="DS31" i="57"/>
  <c r="DR31" i="57"/>
  <c r="DQ31" i="57"/>
  <c r="DN31" i="57"/>
  <c r="DL31" i="57"/>
  <c r="DK31" i="57"/>
  <c r="DF31" i="57"/>
  <c r="DE31" i="57"/>
  <c r="CM31" i="57"/>
  <c r="A31" i="57"/>
  <c r="ED30" i="57"/>
  <c r="EC30" i="57"/>
  <c r="EA30" i="57"/>
  <c r="DY30" i="57"/>
  <c r="DX30" i="57"/>
  <c r="DW30" i="57"/>
  <c r="DS30" i="57"/>
  <c r="DR30" i="57"/>
  <c r="DQ30" i="57"/>
  <c r="DN30" i="57"/>
  <c r="DL30" i="57"/>
  <c r="DK30" i="57"/>
  <c r="DF30" i="57"/>
  <c r="DE30" i="57"/>
  <c r="CM30" i="57"/>
  <c r="A30" i="57"/>
  <c r="ED29" i="57"/>
  <c r="EC29" i="57"/>
  <c r="EA29" i="57"/>
  <c r="DY29" i="57"/>
  <c r="DX29" i="57"/>
  <c r="DW29" i="57"/>
  <c r="DS29" i="57"/>
  <c r="DR29" i="57"/>
  <c r="DQ29" i="57"/>
  <c r="DN29" i="57"/>
  <c r="DL29" i="57"/>
  <c r="DK29" i="57"/>
  <c r="DF29" i="57"/>
  <c r="DE29" i="57"/>
  <c r="CM29" i="57"/>
  <c r="A29" i="57"/>
  <c r="ED28" i="57"/>
  <c r="EC28" i="57"/>
  <c r="EA28" i="57"/>
  <c r="DY28" i="57"/>
  <c r="DX28" i="57"/>
  <c r="DW28" i="57"/>
  <c r="DS28" i="57"/>
  <c r="DR28" i="57"/>
  <c r="DQ28" i="57"/>
  <c r="DN28" i="57"/>
  <c r="DL28" i="57"/>
  <c r="DK28" i="57"/>
  <c r="DF28" i="57"/>
  <c r="DE28" i="57"/>
  <c r="CM28" i="57"/>
  <c r="A28" i="57"/>
  <c r="ED27" i="57"/>
  <c r="EC27" i="57"/>
  <c r="EA27" i="57"/>
  <c r="DY27" i="57"/>
  <c r="DX27" i="57"/>
  <c r="DW27" i="57"/>
  <c r="DS27" i="57"/>
  <c r="DR27" i="57"/>
  <c r="DQ27" i="57"/>
  <c r="DN27" i="57"/>
  <c r="DL27" i="57"/>
  <c r="DK27" i="57"/>
  <c r="DF27" i="57"/>
  <c r="DE27" i="57"/>
  <c r="CM27" i="57"/>
  <c r="A27" i="57"/>
  <c r="ED26" i="57"/>
  <c r="EC26" i="57"/>
  <c r="EA26" i="57"/>
  <c r="DY26" i="57"/>
  <c r="DX26" i="57"/>
  <c r="DW26" i="57"/>
  <c r="DS26" i="57"/>
  <c r="DR26" i="57"/>
  <c r="DQ26" i="57"/>
  <c r="DN26" i="57"/>
  <c r="DL26" i="57"/>
  <c r="DK26" i="57"/>
  <c r="DF26" i="57"/>
  <c r="DE26" i="57"/>
  <c r="CM26" i="57"/>
  <c r="A26" i="57"/>
  <c r="ED25" i="57"/>
  <c r="EC25" i="57"/>
  <c r="EA25" i="57"/>
  <c r="DY25" i="57"/>
  <c r="DX25" i="57"/>
  <c r="DW25" i="57"/>
  <c r="DS25" i="57"/>
  <c r="DR25" i="57"/>
  <c r="DQ25" i="57"/>
  <c r="DN25" i="57"/>
  <c r="DL25" i="57"/>
  <c r="DK25" i="57"/>
  <c r="DF25" i="57"/>
  <c r="DE25" i="57"/>
  <c r="CM25" i="57"/>
  <c r="A25" i="57"/>
  <c r="ED24" i="57"/>
  <c r="EC24" i="57"/>
  <c r="EA24" i="57"/>
  <c r="DY24" i="57"/>
  <c r="DX24" i="57"/>
  <c r="DW24" i="57"/>
  <c r="DS24" i="57"/>
  <c r="DR24" i="57"/>
  <c r="DQ24" i="57"/>
  <c r="DN24" i="57"/>
  <c r="DL24" i="57"/>
  <c r="DK24" i="57"/>
  <c r="DF24" i="57"/>
  <c r="DE24" i="57"/>
  <c r="CM24" i="57"/>
  <c r="A24" i="57"/>
  <c r="ED23" i="57"/>
  <c r="EC23" i="57"/>
  <c r="EA23" i="57"/>
  <c r="DY23" i="57"/>
  <c r="DX23" i="57"/>
  <c r="DW23" i="57"/>
  <c r="DS23" i="57"/>
  <c r="DR23" i="57"/>
  <c r="DQ23" i="57"/>
  <c r="DN23" i="57"/>
  <c r="DL23" i="57"/>
  <c r="DK23" i="57"/>
  <c r="DF23" i="57"/>
  <c r="DE23" i="57"/>
  <c r="CM23" i="57"/>
  <c r="A23" i="57"/>
  <c r="ED22" i="57"/>
  <c r="EC22" i="57"/>
  <c r="EA22" i="57"/>
  <c r="DY22" i="57"/>
  <c r="DX22" i="57"/>
  <c r="DW22" i="57"/>
  <c r="DS22" i="57"/>
  <c r="DR22" i="57"/>
  <c r="DQ22" i="57"/>
  <c r="DN22" i="57"/>
  <c r="DL22" i="57"/>
  <c r="DK22" i="57"/>
  <c r="DF22" i="57"/>
  <c r="DE22" i="57"/>
  <c r="CM22" i="57"/>
  <c r="A22" i="57"/>
  <c r="ED21" i="57"/>
  <c r="EC21" i="57"/>
  <c r="EA21" i="57"/>
  <c r="DY21" i="57"/>
  <c r="DX21" i="57"/>
  <c r="DW21" i="57"/>
  <c r="DS21" i="57"/>
  <c r="DR21" i="57"/>
  <c r="DQ21" i="57"/>
  <c r="DN21" i="57"/>
  <c r="DL21" i="57"/>
  <c r="DK21" i="57"/>
  <c r="DF21" i="57"/>
  <c r="DE21" i="57"/>
  <c r="CM21" i="57"/>
  <c r="A21" i="57"/>
  <c r="ED20" i="57"/>
  <c r="EC20" i="57"/>
  <c r="EA20" i="57"/>
  <c r="DY20" i="57"/>
  <c r="DX20" i="57"/>
  <c r="DW20" i="57"/>
  <c r="DS20" i="57"/>
  <c r="DR20" i="57"/>
  <c r="DQ20" i="57"/>
  <c r="DN20" i="57"/>
  <c r="DL20" i="57"/>
  <c r="DK20" i="57"/>
  <c r="DF20" i="57"/>
  <c r="DE20" i="57"/>
  <c r="CM20" i="57"/>
  <c r="A20" i="57"/>
  <c r="ED19" i="57"/>
  <c r="EC19" i="57"/>
  <c r="EA19" i="57"/>
  <c r="DY19" i="57"/>
  <c r="DX19" i="57"/>
  <c r="DW19" i="57"/>
  <c r="DS19" i="57"/>
  <c r="DR19" i="57"/>
  <c r="DQ19" i="57"/>
  <c r="DN19" i="57"/>
  <c r="DL19" i="57"/>
  <c r="DK19" i="57"/>
  <c r="DF19" i="57"/>
  <c r="DE19" i="57"/>
  <c r="CM19" i="57"/>
  <c r="A19" i="57"/>
  <c r="ED18" i="57"/>
  <c r="EC18" i="57"/>
  <c r="EA18" i="57"/>
  <c r="DY18" i="57"/>
  <c r="DX18" i="57"/>
  <c r="DW18" i="57"/>
  <c r="DS18" i="57"/>
  <c r="DR18" i="57"/>
  <c r="DQ18" i="57"/>
  <c r="DN18" i="57"/>
  <c r="DL18" i="57"/>
  <c r="DK18" i="57"/>
  <c r="DF18" i="57"/>
  <c r="DE18" i="57"/>
  <c r="CM18" i="57"/>
  <c r="A18" i="57"/>
  <c r="ED17" i="57"/>
  <c r="EC17" i="57"/>
  <c r="EA17" i="57"/>
  <c r="DY17" i="57"/>
  <c r="DX17" i="57"/>
  <c r="DW17" i="57"/>
  <c r="DS17" i="57"/>
  <c r="DR17" i="57"/>
  <c r="DQ17" i="57"/>
  <c r="DN17" i="57"/>
  <c r="DL17" i="57"/>
  <c r="DK17" i="57"/>
  <c r="DF17" i="57"/>
  <c r="DE17" i="57"/>
  <c r="CM17" i="57"/>
  <c r="A17" i="57"/>
  <c r="ED16" i="57"/>
  <c r="EC16" i="57"/>
  <c r="EA16" i="57"/>
  <c r="DY16" i="57"/>
  <c r="DX16" i="57"/>
  <c r="DW16" i="57"/>
  <c r="DS16" i="57"/>
  <c r="DR16" i="57"/>
  <c r="DQ16" i="57"/>
  <c r="DN16" i="57"/>
  <c r="DL16" i="57"/>
  <c r="DK16" i="57"/>
  <c r="DF16" i="57"/>
  <c r="DE16" i="57"/>
  <c r="CM16" i="57"/>
  <c r="A16" i="57"/>
  <c r="ED15" i="57"/>
  <c r="EC15" i="57"/>
  <c r="EA15" i="57"/>
  <c r="DY15" i="57"/>
  <c r="DX15" i="57"/>
  <c r="DW15" i="57"/>
  <c r="DS15" i="57"/>
  <c r="DR15" i="57"/>
  <c r="DQ15" i="57"/>
  <c r="DN15" i="57"/>
  <c r="DL15" i="57"/>
  <c r="DK15" i="57"/>
  <c r="DF15" i="57"/>
  <c r="DE15" i="57"/>
  <c r="CM15" i="57"/>
  <c r="A15" i="57"/>
  <c r="ED14" i="57"/>
  <c r="EC14" i="57"/>
  <c r="EA14" i="57"/>
  <c r="DY14" i="57"/>
  <c r="DX14" i="57"/>
  <c r="DW14" i="57"/>
  <c r="DS14" i="57"/>
  <c r="DR14" i="57"/>
  <c r="DQ14" i="57"/>
  <c r="DN14" i="57"/>
  <c r="DL14" i="57"/>
  <c r="DK14" i="57"/>
  <c r="DF14" i="57"/>
  <c r="DE14" i="57"/>
  <c r="CM14" i="57"/>
  <c r="A14" i="57"/>
  <c r="ED13" i="57"/>
  <c r="EC13" i="57"/>
  <c r="EA13" i="57"/>
  <c r="DY13" i="57"/>
  <c r="DX13" i="57"/>
  <c r="DW13" i="57"/>
  <c r="DS13" i="57"/>
  <c r="DR13" i="57"/>
  <c r="DQ13" i="57"/>
  <c r="DN13" i="57"/>
  <c r="DL13" i="57"/>
  <c r="DK13" i="57"/>
  <c r="DF13" i="57"/>
  <c r="DE13" i="57"/>
  <c r="CM13" i="57"/>
  <c r="A13" i="57"/>
  <c r="ED12" i="57"/>
  <c r="EC12" i="57"/>
  <c r="EA12" i="57"/>
  <c r="DY12" i="57"/>
  <c r="DX12" i="57"/>
  <c r="DW12" i="57"/>
  <c r="DS12" i="57"/>
  <c r="DR12" i="57"/>
  <c r="DQ12" i="57"/>
  <c r="DN12" i="57"/>
  <c r="DL12" i="57"/>
  <c r="DK12" i="57"/>
  <c r="DF12" i="57"/>
  <c r="DE12" i="57"/>
  <c r="CM12" i="57"/>
  <c r="A12" i="57"/>
  <c r="ED11" i="57"/>
  <c r="EC11" i="57"/>
  <c r="EA11" i="57"/>
  <c r="DY11" i="57"/>
  <c r="DX11" i="57"/>
  <c r="DW11" i="57"/>
  <c r="DS11" i="57"/>
  <c r="DR11" i="57"/>
  <c r="DQ11" i="57"/>
  <c r="DN11" i="57"/>
  <c r="DL11" i="57"/>
  <c r="DK11" i="57"/>
  <c r="DF11" i="57"/>
  <c r="DE11" i="57"/>
  <c r="CM11" i="57"/>
  <c r="A11" i="57"/>
  <c r="ED10" i="57"/>
  <c r="EC10" i="57"/>
  <c r="EA10" i="57"/>
  <c r="DY10" i="57"/>
  <c r="DX10" i="57"/>
  <c r="DW10" i="57"/>
  <c r="DS10" i="57"/>
  <c r="DR10" i="57"/>
  <c r="DQ10" i="57"/>
  <c r="DN10" i="57"/>
  <c r="DL10" i="57"/>
  <c r="DK10" i="57"/>
  <c r="DF10" i="57"/>
  <c r="DE10" i="57"/>
  <c r="CM10" i="57"/>
  <c r="A10" i="57"/>
  <c r="ED9" i="57"/>
  <c r="EC9" i="57"/>
  <c r="EA9" i="57"/>
  <c r="DY9" i="57"/>
  <c r="DX9" i="57"/>
  <c r="DW9" i="57"/>
  <c r="DS9" i="57"/>
  <c r="DR9" i="57"/>
  <c r="DQ9" i="57"/>
  <c r="DN9" i="57"/>
  <c r="DL9" i="57"/>
  <c r="DK9" i="57"/>
  <c r="DF9" i="57"/>
  <c r="DE9" i="57"/>
  <c r="CM9" i="57"/>
  <c r="A9" i="57"/>
  <c r="ED8" i="57"/>
  <c r="EC8" i="57"/>
  <c r="EA8" i="57"/>
  <c r="DY8" i="57"/>
  <c r="DX8" i="57"/>
  <c r="DW8" i="57"/>
  <c r="DS8" i="57"/>
  <c r="DR8" i="57"/>
  <c r="DQ8" i="57"/>
  <c r="DN8" i="57"/>
  <c r="DL8" i="57"/>
  <c r="DK8" i="57"/>
  <c r="DF8" i="57"/>
  <c r="DE8" i="57"/>
  <c r="CM8" i="57"/>
  <c r="A8" i="57"/>
  <c r="BN48" i="57" l="1"/>
  <c r="DV48" i="57" s="1"/>
  <c r="AW48" i="57"/>
  <c r="BN27" i="57"/>
  <c r="DV27" i="57" s="1"/>
  <c r="AW27" i="57"/>
  <c r="BN29" i="57"/>
  <c r="DV29" i="57" s="1"/>
  <c r="AW29" i="57"/>
  <c r="BN52" i="57"/>
  <c r="DV52" i="57" s="1"/>
  <c r="AW52" i="57"/>
  <c r="AW54" i="57"/>
  <c r="BN54" i="57"/>
  <c r="DV54" i="57" s="1"/>
  <c r="BN44" i="57"/>
  <c r="DV44" i="57" s="1"/>
  <c r="AW44" i="57"/>
  <c r="BN8" i="57"/>
  <c r="DV8" i="57" s="1"/>
  <c r="AW8" i="57"/>
  <c r="AW31" i="57"/>
  <c r="BN31" i="57"/>
  <c r="DV31" i="57" s="1"/>
  <c r="BN33" i="57"/>
  <c r="DV33" i="57" s="1"/>
  <c r="AW33" i="57"/>
  <c r="BN56" i="57"/>
  <c r="DV56" i="57" s="1"/>
  <c r="AW56" i="57"/>
  <c r="BN58" i="57"/>
  <c r="DV58" i="57" s="1"/>
  <c r="AW58" i="57"/>
  <c r="BN10" i="57"/>
  <c r="DV10" i="57" s="1"/>
  <c r="AW10" i="57"/>
  <c r="BN12" i="57"/>
  <c r="DV12" i="57" s="1"/>
  <c r="AW12" i="57"/>
  <c r="BN14" i="57"/>
  <c r="DV14" i="57" s="1"/>
  <c r="AW14" i="57"/>
  <c r="BN35" i="57"/>
  <c r="DV35" i="57" s="1"/>
  <c r="AW35" i="57"/>
  <c r="BN37" i="57"/>
  <c r="DV37" i="57" s="1"/>
  <c r="AW37" i="57"/>
  <c r="BN60" i="57"/>
  <c r="DV60" i="57" s="1"/>
  <c r="AW60" i="57"/>
  <c r="BN62" i="57"/>
  <c r="DV62" i="57" s="1"/>
  <c r="AW62" i="57"/>
  <c r="BN16" i="57"/>
  <c r="DV16" i="57" s="1"/>
  <c r="AW16" i="57"/>
  <c r="BN18" i="57"/>
  <c r="DV18" i="57" s="1"/>
  <c r="AW18" i="57"/>
  <c r="BN39" i="57"/>
  <c r="DV39" i="57" s="1"/>
  <c r="AW39" i="57"/>
  <c r="BN41" i="57"/>
  <c r="DV41" i="57" s="1"/>
  <c r="AW41" i="57"/>
  <c r="BN64" i="57"/>
  <c r="DV64" i="57" s="1"/>
  <c r="AW64" i="57"/>
  <c r="BN66" i="57"/>
  <c r="DV66" i="57" s="1"/>
  <c r="AW66" i="57"/>
  <c r="BN19" i="57"/>
  <c r="DV19" i="57" s="1"/>
  <c r="AW19" i="57"/>
  <c r="BN50" i="57"/>
  <c r="DV50" i="57" s="1"/>
  <c r="AW50" i="57"/>
  <c r="BN20" i="57"/>
  <c r="DV20" i="57" s="1"/>
  <c r="AW20" i="57"/>
  <c r="BN22" i="57"/>
  <c r="DV22" i="57" s="1"/>
  <c r="AW22" i="57"/>
  <c r="BN43" i="57"/>
  <c r="DV43" i="57" s="1"/>
  <c r="AW43" i="57"/>
  <c r="BN45" i="57"/>
  <c r="DV45" i="57" s="1"/>
  <c r="AW45" i="57"/>
  <c r="BN24" i="57"/>
  <c r="DV24" i="57" s="1"/>
  <c r="AW24" i="57"/>
  <c r="BN26" i="57"/>
  <c r="DV26" i="57" s="1"/>
  <c r="AW26" i="57"/>
  <c r="BN47" i="57"/>
  <c r="DV47" i="57" s="1"/>
  <c r="AW47" i="57"/>
  <c r="BN49" i="57"/>
  <c r="DV49" i="57" s="1"/>
  <c r="AW49" i="57"/>
  <c r="BN21" i="57"/>
  <c r="DV21" i="57" s="1"/>
  <c r="AW21" i="57"/>
  <c r="BN25" i="57"/>
  <c r="DV25" i="57" s="1"/>
  <c r="AW25" i="57"/>
  <c r="BN28" i="57"/>
  <c r="DV28" i="57" s="1"/>
  <c r="AW28" i="57"/>
  <c r="BN30" i="57"/>
  <c r="DV30" i="57" s="1"/>
  <c r="AW30" i="57"/>
  <c r="BN51" i="57"/>
  <c r="DV51" i="57" s="1"/>
  <c r="AW51" i="57"/>
  <c r="AW53" i="57"/>
  <c r="BN53" i="57"/>
  <c r="DV53" i="57" s="1"/>
  <c r="BN23" i="57"/>
  <c r="DV23" i="57" s="1"/>
  <c r="AW23" i="57"/>
  <c r="BN32" i="57"/>
  <c r="DV32" i="57" s="1"/>
  <c r="AW32" i="57"/>
  <c r="BN34" i="57"/>
  <c r="DV34" i="57" s="1"/>
  <c r="AW34" i="57"/>
  <c r="BN55" i="57"/>
  <c r="DV55" i="57" s="1"/>
  <c r="AW55" i="57"/>
  <c r="BN57" i="57"/>
  <c r="DV57" i="57" s="1"/>
  <c r="AW57" i="57"/>
  <c r="BN13" i="57"/>
  <c r="DV13" i="57" s="1"/>
  <c r="AW13" i="57"/>
  <c r="BN36" i="57"/>
  <c r="DV36" i="57" s="1"/>
  <c r="AW36" i="57"/>
  <c r="BN38" i="57"/>
  <c r="DV38" i="57" s="1"/>
  <c r="AW38" i="57"/>
  <c r="BN59" i="57"/>
  <c r="DV59" i="57" s="1"/>
  <c r="AW59" i="57"/>
  <c r="BN61" i="57"/>
  <c r="DV61" i="57" s="1"/>
  <c r="AW61" i="57"/>
  <c r="BN46" i="57"/>
  <c r="DV46" i="57" s="1"/>
  <c r="AW46" i="57"/>
  <c r="BN9" i="57"/>
  <c r="DV9" i="57" s="1"/>
  <c r="AW9" i="57"/>
  <c r="BN11" i="57"/>
  <c r="DV11" i="57" s="1"/>
  <c r="AW11" i="57"/>
  <c r="BN15" i="57"/>
  <c r="DV15" i="57" s="1"/>
  <c r="AW15" i="57"/>
  <c r="BN17" i="57"/>
  <c r="DV17" i="57" s="1"/>
  <c r="AW17" i="57"/>
  <c r="BN40" i="57"/>
  <c r="DV40" i="57" s="1"/>
  <c r="AW40" i="57"/>
  <c r="BN42" i="57"/>
  <c r="DV42" i="57" s="1"/>
  <c r="AW42" i="57"/>
  <c r="BN63" i="57"/>
  <c r="DV63" i="57" s="1"/>
  <c r="AW63" i="57"/>
  <c r="BN65" i="57"/>
  <c r="DV65" i="57" s="1"/>
  <c r="AW65" i="57"/>
  <c r="DJ59" i="57"/>
  <c r="DJ10" i="57"/>
  <c r="DJ8" i="57"/>
  <c r="DJ9" i="57"/>
  <c r="DJ16" i="57"/>
  <c r="DJ24" i="57"/>
  <c r="DJ30" i="57"/>
  <c r="DJ28" i="57"/>
  <c r="DJ17" i="57"/>
  <c r="DJ22" i="57"/>
  <c r="DJ25" i="57"/>
  <c r="DJ32" i="57"/>
  <c r="DJ13" i="57"/>
  <c r="DJ14" i="57"/>
  <c r="DJ23" i="57"/>
  <c r="DJ51" i="57"/>
  <c r="DJ26" i="57"/>
  <c r="DJ29" i="57"/>
  <c r="DJ38" i="57"/>
  <c r="DJ42" i="57"/>
  <c r="DJ47" i="57"/>
  <c r="DJ36" i="57"/>
  <c r="DJ41" i="57"/>
  <c r="DJ34" i="57"/>
  <c r="DJ45" i="57"/>
  <c r="DJ66" i="57"/>
  <c r="DJ65" i="57"/>
  <c r="DJ54" i="57"/>
  <c r="DJ52" i="57"/>
  <c r="DJ63" i="57"/>
  <c r="DJ64" i="57"/>
  <c r="DJ53" i="57" l="1"/>
  <c r="DJ48" i="57"/>
  <c r="DJ58" i="57"/>
  <c r="DJ56" i="57"/>
  <c r="DJ43" i="57"/>
  <c r="DJ21" i="57"/>
  <c r="DJ20" i="57"/>
  <c r="DJ12" i="57"/>
  <c r="DJ44" i="57"/>
  <c r="DJ57" i="57"/>
  <c r="DJ49" i="57"/>
  <c r="DJ31" i="57"/>
  <c r="DJ60" i="57"/>
  <c r="DJ19" i="57"/>
  <c r="DJ15" i="57"/>
  <c r="DJ27" i="57"/>
  <c r="DJ50" i="57"/>
  <c r="DJ55" i="57"/>
  <c r="DJ61" i="57"/>
  <c r="DJ62" i="57"/>
  <c r="DJ37" i="57"/>
  <c r="DJ35" i="57"/>
  <c r="DJ39" i="57"/>
  <c r="DJ33" i="57"/>
  <c r="Y31" i="11" l="1"/>
  <c r="U31" i="11"/>
  <c r="V31" i="11" s="1"/>
  <c r="B30" i="11"/>
  <c r="Y30" i="11" s="1"/>
  <c r="S31" i="11"/>
  <c r="U30" i="11" l="1"/>
  <c r="CI7" i="57" l="1"/>
  <c r="CI20" i="57"/>
  <c r="CI21" i="57"/>
  <c r="CI32" i="57"/>
  <c r="CI33" i="57"/>
  <c r="CI8" i="57"/>
  <c r="CI11" i="57"/>
  <c r="CI9" i="57"/>
  <c r="CI15" i="57"/>
  <c r="CI23" i="57"/>
  <c r="CI17" i="57"/>
  <c r="CI12" i="57"/>
  <c r="CI10" i="57"/>
  <c r="CI27" i="57"/>
  <c r="CI28" i="57"/>
  <c r="CI13" i="57"/>
  <c r="CI25" i="57"/>
  <c r="CI16" i="57"/>
  <c r="CI31" i="57"/>
  <c r="CI19" i="57"/>
  <c r="CI29" i="57"/>
  <c r="CI24" i="57"/>
  <c r="ED7" i="57" l="1"/>
  <c r="EC7" i="57"/>
  <c r="EA7" i="57"/>
  <c r="DY7" i="57"/>
  <c r="DX7" i="57"/>
  <c r="DW7" i="57"/>
  <c r="DS7" i="57"/>
  <c r="DR7" i="57"/>
  <c r="DQ7" i="57"/>
  <c r="DN7" i="57"/>
  <c r="DL7" i="57"/>
  <c r="DK7" i="57"/>
  <c r="DF7" i="57"/>
  <c r="DE7" i="57"/>
  <c r="CM7" i="57"/>
  <c r="A7" i="57"/>
  <c r="BN7" i="57" l="1"/>
  <c r="DV7" i="57" s="1"/>
  <c r="AW7" i="57"/>
  <c r="J30" i="11" l="1"/>
  <c r="H30" i="11"/>
  <c r="AG2" i="52"/>
  <c r="AE2" i="52"/>
  <c r="Z2" i="52"/>
  <c r="O2" i="52"/>
  <c r="T1" i="52"/>
  <c r="T2185" i="52" l="1"/>
  <c r="T2182" i="52"/>
  <c r="T2179" i="52"/>
  <c r="T2176" i="52"/>
  <c r="T2173" i="52"/>
  <c r="T2170" i="52"/>
  <c r="T2167" i="52"/>
  <c r="T2164" i="52"/>
  <c r="T2184" i="52"/>
  <c r="T2181" i="52"/>
  <c r="T2178" i="52"/>
  <c r="T2175" i="52"/>
  <c r="T2172" i="52"/>
  <c r="T2169" i="52"/>
  <c r="T2166" i="52"/>
  <c r="T2163" i="52"/>
  <c r="T2171" i="52"/>
  <c r="T2183" i="52"/>
  <c r="T2180" i="52"/>
  <c r="T2177" i="52"/>
  <c r="T2174" i="52"/>
  <c r="T2168" i="52"/>
  <c r="T2165" i="52"/>
  <c r="T2162" i="52"/>
  <c r="T2156" i="52"/>
  <c r="T2161" i="52"/>
  <c r="T2158" i="52"/>
  <c r="T2155" i="52"/>
  <c r="T2152" i="52"/>
  <c r="T2149" i="52"/>
  <c r="T2146" i="52"/>
  <c r="T2143" i="52"/>
  <c r="T2140" i="52"/>
  <c r="T2159" i="52"/>
  <c r="T2153" i="52"/>
  <c r="T2150" i="52"/>
  <c r="T2147" i="52"/>
  <c r="T2144" i="52"/>
  <c r="T2141" i="52"/>
  <c r="T2138" i="52"/>
  <c r="T2160" i="52"/>
  <c r="T2157" i="52"/>
  <c r="T2154" i="52"/>
  <c r="T2151" i="52"/>
  <c r="T2148" i="52"/>
  <c r="T2145" i="52"/>
  <c r="T2142" i="52"/>
  <c r="T2139" i="52"/>
  <c r="T2129" i="52"/>
  <c r="T2137" i="52"/>
  <c r="T2134" i="52"/>
  <c r="T2131" i="52"/>
  <c r="T2128" i="52"/>
  <c r="T2125" i="52"/>
  <c r="T2122" i="52"/>
  <c r="T2119" i="52"/>
  <c r="T2116" i="52"/>
  <c r="T2117" i="52"/>
  <c r="T2132" i="52"/>
  <c r="T2136" i="52"/>
  <c r="T2133" i="52"/>
  <c r="T2130" i="52"/>
  <c r="T2127" i="52"/>
  <c r="T2124" i="52"/>
  <c r="T2121" i="52"/>
  <c r="T2118" i="52"/>
  <c r="T2115" i="52"/>
  <c r="T2135" i="52"/>
  <c r="T2126" i="52"/>
  <c r="T2123" i="52"/>
  <c r="T2120" i="52"/>
  <c r="T2114" i="52"/>
  <c r="T2111" i="52"/>
  <c r="T2093" i="52"/>
  <c r="T2113" i="52"/>
  <c r="T2110" i="52"/>
  <c r="T2107" i="52"/>
  <c r="T2104" i="52"/>
  <c r="T2101" i="52"/>
  <c r="T2098" i="52"/>
  <c r="T2095" i="52"/>
  <c r="T2092" i="52"/>
  <c r="T2099" i="52"/>
  <c r="T2105" i="52"/>
  <c r="T2112" i="52"/>
  <c r="T2109" i="52"/>
  <c r="T2106" i="52"/>
  <c r="T2103" i="52"/>
  <c r="T2100" i="52"/>
  <c r="T2097" i="52"/>
  <c r="T2094" i="52"/>
  <c r="T2091" i="52"/>
  <c r="T2096" i="52"/>
  <c r="T2102" i="52"/>
  <c r="T2090" i="52"/>
  <c r="T2108" i="52"/>
  <c r="T2089" i="52"/>
  <c r="T2086" i="52"/>
  <c r="T2083" i="52"/>
  <c r="T2080" i="52"/>
  <c r="T2077" i="52"/>
  <c r="T2074" i="52"/>
  <c r="T2071" i="52"/>
  <c r="T2068" i="52"/>
  <c r="T2078" i="52"/>
  <c r="T2075" i="52"/>
  <c r="T2066" i="52"/>
  <c r="T2087" i="52"/>
  <c r="T2088" i="52"/>
  <c r="T2085" i="52"/>
  <c r="T2082" i="52"/>
  <c r="T2079" i="52"/>
  <c r="T2076" i="52"/>
  <c r="T2073" i="52"/>
  <c r="T2070" i="52"/>
  <c r="T2067" i="52"/>
  <c r="T2081" i="52"/>
  <c r="T2072" i="52"/>
  <c r="T2069" i="52"/>
  <c r="T2084" i="52"/>
  <c r="T2065" i="52"/>
  <c r="T2062" i="52"/>
  <c r="T2059" i="52"/>
  <c r="T2056" i="52"/>
  <c r="T2053" i="52"/>
  <c r="T2050" i="52"/>
  <c r="T2047" i="52"/>
  <c r="T2044" i="52"/>
  <c r="T2064" i="52"/>
  <c r="T2061" i="52"/>
  <c r="T2058" i="52"/>
  <c r="T2055" i="52"/>
  <c r="T2052" i="52"/>
  <c r="T2049" i="52"/>
  <c r="T2046" i="52"/>
  <c r="T2043" i="52"/>
  <c r="T2063" i="52"/>
  <c r="T2060" i="52"/>
  <c r="T2057" i="52"/>
  <c r="T2054" i="52"/>
  <c r="T2051" i="52"/>
  <c r="T2048" i="52"/>
  <c r="T2045" i="52"/>
  <c r="T2042" i="52"/>
  <c r="T2021" i="52"/>
  <c r="T2036" i="52"/>
  <c r="T2041" i="52"/>
  <c r="T2038" i="52"/>
  <c r="T2035" i="52"/>
  <c r="T2032" i="52"/>
  <c r="T2029" i="52"/>
  <c r="T2026" i="52"/>
  <c r="T2023" i="52"/>
  <c r="T2020" i="52"/>
  <c r="T2033" i="52"/>
  <c r="T2030" i="52"/>
  <c r="T2027" i="52"/>
  <c r="T2024" i="52"/>
  <c r="T2018" i="52"/>
  <c r="T2040" i="52"/>
  <c r="T2037" i="52"/>
  <c r="T2034" i="52"/>
  <c r="T2031" i="52"/>
  <c r="T2028" i="52"/>
  <c r="T2025" i="52"/>
  <c r="T2022" i="52"/>
  <c r="T2019" i="52"/>
  <c r="T2039" i="52"/>
  <c r="T2017" i="52"/>
  <c r="T2014" i="52"/>
  <c r="T2011" i="52"/>
  <c r="T2008" i="52"/>
  <c r="T2005" i="52"/>
  <c r="T2002" i="52"/>
  <c r="T1999" i="52"/>
  <c r="T1996" i="52"/>
  <c r="T2003" i="52"/>
  <c r="T2016" i="52"/>
  <c r="T2013" i="52"/>
  <c r="T2010" i="52"/>
  <c r="T2007" i="52"/>
  <c r="T2004" i="52"/>
  <c r="T2001" i="52"/>
  <c r="T1998" i="52"/>
  <c r="T1995" i="52"/>
  <c r="T2015" i="52"/>
  <c r="T2012" i="52"/>
  <c r="T2009" i="52"/>
  <c r="T2006" i="52"/>
  <c r="T2000" i="52"/>
  <c r="T1997" i="52"/>
  <c r="T1994" i="52"/>
  <c r="T1993" i="52"/>
  <c r="T1990" i="52"/>
  <c r="T1987" i="52"/>
  <c r="T1984" i="52"/>
  <c r="T1981" i="52"/>
  <c r="T1978" i="52"/>
  <c r="T1975" i="52"/>
  <c r="T1972" i="52"/>
  <c r="T1992" i="52"/>
  <c r="T1989" i="52"/>
  <c r="T1986" i="52"/>
  <c r="T1983" i="52"/>
  <c r="T1980" i="52"/>
  <c r="T1977" i="52"/>
  <c r="T1974" i="52"/>
  <c r="T1971" i="52"/>
  <c r="T1991" i="52"/>
  <c r="T1985" i="52"/>
  <c r="T1982" i="52"/>
  <c r="T1976" i="52"/>
  <c r="T1973" i="52"/>
  <c r="T1988" i="52"/>
  <c r="T1979" i="52"/>
  <c r="T1970" i="52"/>
  <c r="T1961" i="52"/>
  <c r="T1964" i="52"/>
  <c r="T1969" i="52"/>
  <c r="T1966" i="52"/>
  <c r="T1963" i="52"/>
  <c r="T1960" i="52"/>
  <c r="T1957" i="52"/>
  <c r="T1954" i="52"/>
  <c r="T1951" i="52"/>
  <c r="T1948" i="52"/>
  <c r="T1967" i="52"/>
  <c r="T1946" i="52"/>
  <c r="T1968" i="52"/>
  <c r="T1965" i="52"/>
  <c r="T1962" i="52"/>
  <c r="T1959" i="52"/>
  <c r="T1956" i="52"/>
  <c r="T1953" i="52"/>
  <c r="T1950" i="52"/>
  <c r="T1947" i="52"/>
  <c r="T1958" i="52"/>
  <c r="T1955" i="52"/>
  <c r="T1952" i="52"/>
  <c r="T1949" i="52"/>
  <c r="T1937" i="52"/>
  <c r="T1943" i="52"/>
  <c r="T1945" i="52"/>
  <c r="T1942" i="52"/>
  <c r="T1939" i="52"/>
  <c r="T1936" i="52"/>
  <c r="T1933" i="52"/>
  <c r="T1930" i="52"/>
  <c r="T1927" i="52"/>
  <c r="T1924" i="52"/>
  <c r="T1931" i="52"/>
  <c r="T1944" i="52"/>
  <c r="T1941" i="52"/>
  <c r="T1938" i="52"/>
  <c r="T1935" i="52"/>
  <c r="T1932" i="52"/>
  <c r="T1929" i="52"/>
  <c r="T1926" i="52"/>
  <c r="T1923" i="52"/>
  <c r="T1934" i="52"/>
  <c r="T1925" i="52"/>
  <c r="T1928" i="52"/>
  <c r="T1922" i="52"/>
  <c r="T1940" i="52"/>
  <c r="T1921" i="52"/>
  <c r="T1918" i="52"/>
  <c r="T1915" i="52"/>
  <c r="T1912" i="52"/>
  <c r="T1909" i="52"/>
  <c r="T1906" i="52"/>
  <c r="T1903" i="52"/>
  <c r="T1900" i="52"/>
  <c r="T1920" i="52"/>
  <c r="T1917" i="52"/>
  <c r="T1914" i="52"/>
  <c r="T1911" i="52"/>
  <c r="T1908" i="52"/>
  <c r="T1905" i="52"/>
  <c r="T1902" i="52"/>
  <c r="T1899" i="52"/>
  <c r="T1919" i="52"/>
  <c r="T1916" i="52"/>
  <c r="T1913" i="52"/>
  <c r="T1910" i="52"/>
  <c r="T1907" i="52"/>
  <c r="T1904" i="52"/>
  <c r="T1901" i="52"/>
  <c r="T1898" i="52"/>
  <c r="T1897" i="52"/>
  <c r="T1894" i="52"/>
  <c r="T1891" i="52"/>
  <c r="T1888" i="52"/>
  <c r="T1885" i="52"/>
  <c r="T1882" i="52"/>
  <c r="T1879" i="52"/>
  <c r="T1876" i="52"/>
  <c r="T1896" i="52"/>
  <c r="T1893" i="52"/>
  <c r="T1890" i="52"/>
  <c r="T1887" i="52"/>
  <c r="T1884" i="52"/>
  <c r="T1881" i="52"/>
  <c r="T1878" i="52"/>
  <c r="T1875" i="52"/>
  <c r="T1895" i="52"/>
  <c r="T1892" i="52"/>
  <c r="T1889" i="52"/>
  <c r="T1886" i="52"/>
  <c r="T1883" i="52"/>
  <c r="T1880" i="52"/>
  <c r="T1877" i="52"/>
  <c r="T1874" i="52"/>
  <c r="T1865" i="52"/>
  <c r="T1873" i="52"/>
  <c r="T1870" i="52"/>
  <c r="T1867" i="52"/>
  <c r="T1864" i="52"/>
  <c r="T1861" i="52"/>
  <c r="T1858" i="52"/>
  <c r="T1855" i="52"/>
  <c r="T1852" i="52"/>
  <c r="T1868" i="52"/>
  <c r="T1872" i="52"/>
  <c r="T1869" i="52"/>
  <c r="T1866" i="52"/>
  <c r="T1863" i="52"/>
  <c r="T1860" i="52"/>
  <c r="T1857" i="52"/>
  <c r="T1854" i="52"/>
  <c r="T1851" i="52"/>
  <c r="T1862" i="52"/>
  <c r="T1859" i="52"/>
  <c r="T1856" i="52"/>
  <c r="T1853" i="52"/>
  <c r="T1850" i="52"/>
  <c r="T1871" i="52"/>
  <c r="T1844" i="52"/>
  <c r="T1849" i="52"/>
  <c r="T1846" i="52"/>
  <c r="T1843" i="52"/>
  <c r="T1840" i="52"/>
  <c r="T1837" i="52"/>
  <c r="T1834" i="52"/>
  <c r="T1831" i="52"/>
  <c r="T1828" i="52"/>
  <c r="T1841" i="52"/>
  <c r="T1838" i="52"/>
  <c r="T1835" i="52"/>
  <c r="T1832" i="52"/>
  <c r="T1829" i="52"/>
  <c r="T1826" i="52"/>
  <c r="T1847" i="52"/>
  <c r="T1848" i="52"/>
  <c r="T1845" i="52"/>
  <c r="T1842" i="52"/>
  <c r="T1839" i="52"/>
  <c r="T1836" i="52"/>
  <c r="T1833" i="52"/>
  <c r="T1830" i="52"/>
  <c r="T1827" i="52"/>
  <c r="T1825" i="52"/>
  <c r="T1822" i="52"/>
  <c r="T1819" i="52"/>
  <c r="T1816" i="52"/>
  <c r="T1813" i="52"/>
  <c r="T1810" i="52"/>
  <c r="T1807" i="52"/>
  <c r="T1804" i="52"/>
  <c r="T1824" i="52"/>
  <c r="T1821" i="52"/>
  <c r="T1818" i="52"/>
  <c r="T1815" i="52"/>
  <c r="T1812" i="52"/>
  <c r="T1809" i="52"/>
  <c r="T1806" i="52"/>
  <c r="T1803" i="52"/>
  <c r="T1823" i="52"/>
  <c r="T1820" i="52"/>
  <c r="T1817" i="52"/>
  <c r="T1814" i="52"/>
  <c r="T1811" i="52"/>
  <c r="T1808" i="52"/>
  <c r="T1805" i="52"/>
  <c r="T1802" i="52"/>
  <c r="T1784" i="52"/>
  <c r="T1796" i="52"/>
  <c r="T1801" i="52"/>
  <c r="T1798" i="52"/>
  <c r="T1795" i="52"/>
  <c r="T1792" i="52"/>
  <c r="T1789" i="52"/>
  <c r="T1786" i="52"/>
  <c r="T1783" i="52"/>
  <c r="T1780" i="52"/>
  <c r="T1799" i="52"/>
  <c r="T1790" i="52"/>
  <c r="T1778" i="52"/>
  <c r="T1800" i="52"/>
  <c r="T1797" i="52"/>
  <c r="T1794" i="52"/>
  <c r="T1791" i="52"/>
  <c r="T1788" i="52"/>
  <c r="T1785" i="52"/>
  <c r="T1782" i="52"/>
  <c r="T1779" i="52"/>
  <c r="T1793" i="52"/>
  <c r="T1787" i="52"/>
  <c r="T1781" i="52"/>
  <c r="T1772" i="52"/>
  <c r="T1777" i="52"/>
  <c r="T1774" i="52"/>
  <c r="T1771" i="52"/>
  <c r="T1768" i="52"/>
  <c r="T1765" i="52"/>
  <c r="T1762" i="52"/>
  <c r="T1759" i="52"/>
  <c r="T1756" i="52"/>
  <c r="T1776" i="52"/>
  <c r="T1773" i="52"/>
  <c r="T1770" i="52"/>
  <c r="T1767" i="52"/>
  <c r="T1764" i="52"/>
  <c r="T1761" i="52"/>
  <c r="T1758" i="52"/>
  <c r="T1755" i="52"/>
  <c r="T1775" i="52"/>
  <c r="T1769" i="52"/>
  <c r="T1766" i="52"/>
  <c r="T1760" i="52"/>
  <c r="T1757" i="52"/>
  <c r="T1754" i="52"/>
  <c r="T1763" i="52"/>
  <c r="T1748" i="52"/>
  <c r="T1753" i="52"/>
  <c r="T1750" i="52"/>
  <c r="T1747" i="52"/>
  <c r="T1744" i="52"/>
  <c r="T1741" i="52"/>
  <c r="T1738" i="52"/>
  <c r="T1735" i="52"/>
  <c r="T1732" i="52"/>
  <c r="T1745" i="52"/>
  <c r="T1730" i="52"/>
  <c r="T1742" i="52"/>
  <c r="T1739" i="52"/>
  <c r="T1736" i="52"/>
  <c r="T1733" i="52"/>
  <c r="T1752" i="52"/>
  <c r="T1749" i="52"/>
  <c r="T1746" i="52"/>
  <c r="T1743" i="52"/>
  <c r="T1740" i="52"/>
  <c r="T1737" i="52"/>
  <c r="T1734" i="52"/>
  <c r="T1731" i="52"/>
  <c r="T1751" i="52"/>
  <c r="T1729" i="52"/>
  <c r="T1726" i="52"/>
  <c r="T1723" i="52"/>
  <c r="T1720" i="52"/>
  <c r="T1717" i="52"/>
  <c r="T1714" i="52"/>
  <c r="T1711" i="52"/>
  <c r="T1708" i="52"/>
  <c r="T1727" i="52"/>
  <c r="T1728" i="52"/>
  <c r="T1725" i="52"/>
  <c r="T1722" i="52"/>
  <c r="T1719" i="52"/>
  <c r="T1716" i="52"/>
  <c r="T1713" i="52"/>
  <c r="T1710" i="52"/>
  <c r="T1707" i="52"/>
  <c r="T1724" i="52"/>
  <c r="T1718" i="52"/>
  <c r="T1715" i="52"/>
  <c r="T1709" i="52"/>
  <c r="T1706" i="52"/>
  <c r="T1721" i="52"/>
  <c r="T1712" i="52"/>
  <c r="T1705" i="52"/>
  <c r="T1702" i="52"/>
  <c r="T1699" i="52"/>
  <c r="T1696" i="52"/>
  <c r="T1693" i="52"/>
  <c r="T1690" i="52"/>
  <c r="T1687" i="52"/>
  <c r="T1684" i="52"/>
  <c r="T1704" i="52"/>
  <c r="T1701" i="52"/>
  <c r="T1698" i="52"/>
  <c r="T1695" i="52"/>
  <c r="T1692" i="52"/>
  <c r="T1689" i="52"/>
  <c r="T1686" i="52"/>
  <c r="T1683" i="52"/>
  <c r="T1703" i="52"/>
  <c r="T1700" i="52"/>
  <c r="T1697" i="52"/>
  <c r="T1694" i="52"/>
  <c r="T1691" i="52"/>
  <c r="T1688" i="52"/>
  <c r="T1685" i="52"/>
  <c r="T1682" i="52"/>
  <c r="T1673" i="52"/>
  <c r="T1676" i="52"/>
  <c r="T1681" i="52"/>
  <c r="T1678" i="52"/>
  <c r="T1675" i="52"/>
  <c r="T1672" i="52"/>
  <c r="T1669" i="52"/>
  <c r="T1666" i="52"/>
  <c r="T1663" i="52"/>
  <c r="T1660" i="52"/>
  <c r="T1679" i="52"/>
  <c r="T1680" i="52"/>
  <c r="T1677" i="52"/>
  <c r="T1674" i="52"/>
  <c r="T1671" i="52"/>
  <c r="T1668" i="52"/>
  <c r="T1665" i="52"/>
  <c r="T1662" i="52"/>
  <c r="T1659" i="52"/>
  <c r="T1667" i="52"/>
  <c r="T1670" i="52"/>
  <c r="T1664" i="52"/>
  <c r="T1661" i="52"/>
  <c r="T1658" i="52"/>
  <c r="T1657" i="52"/>
  <c r="T1654" i="52"/>
  <c r="T1651" i="52"/>
  <c r="T1648" i="52"/>
  <c r="T1645" i="52"/>
  <c r="T1642" i="52"/>
  <c r="T1639" i="52"/>
  <c r="T1636" i="52"/>
  <c r="T1656" i="52"/>
  <c r="T1653" i="52"/>
  <c r="T1650" i="52"/>
  <c r="T1647" i="52"/>
  <c r="T1644" i="52"/>
  <c r="T1641" i="52"/>
  <c r="T1638" i="52"/>
  <c r="T1635" i="52"/>
  <c r="T1655" i="52"/>
  <c r="T1652" i="52"/>
  <c r="T1649" i="52"/>
  <c r="T1646" i="52"/>
  <c r="T1643" i="52"/>
  <c r="T1640" i="52"/>
  <c r="T1637" i="52"/>
  <c r="T1634" i="52"/>
  <c r="T1633" i="52"/>
  <c r="T1630" i="52"/>
  <c r="T1627" i="52"/>
  <c r="T1624" i="52"/>
  <c r="T1621" i="52"/>
  <c r="T1618" i="52"/>
  <c r="T1615" i="52"/>
  <c r="T1612" i="52"/>
  <c r="T1632" i="52"/>
  <c r="T1629" i="52"/>
  <c r="T1626" i="52"/>
  <c r="T1623" i="52"/>
  <c r="T1620" i="52"/>
  <c r="T1617" i="52"/>
  <c r="T1614" i="52"/>
  <c r="T1611" i="52"/>
  <c r="T1616" i="52"/>
  <c r="T1631" i="52"/>
  <c r="T1628" i="52"/>
  <c r="T1625" i="52"/>
  <c r="T1622" i="52"/>
  <c r="T1619" i="52"/>
  <c r="T1613" i="52"/>
  <c r="T1610" i="52"/>
  <c r="T1609" i="52"/>
  <c r="T1606" i="52"/>
  <c r="T1603" i="52"/>
  <c r="T1600" i="52"/>
  <c r="T1597" i="52"/>
  <c r="T1594" i="52"/>
  <c r="T1591" i="52"/>
  <c r="T1588" i="52"/>
  <c r="T1608" i="52"/>
  <c r="T1605" i="52"/>
  <c r="T1602" i="52"/>
  <c r="T1599" i="52"/>
  <c r="T1596" i="52"/>
  <c r="T1593" i="52"/>
  <c r="T1590" i="52"/>
  <c r="T1587" i="52"/>
  <c r="T1607" i="52"/>
  <c r="T1604" i="52"/>
  <c r="T1601" i="52"/>
  <c r="T1598" i="52"/>
  <c r="T1595" i="52"/>
  <c r="T1592" i="52"/>
  <c r="T1589" i="52"/>
  <c r="T1586" i="52"/>
  <c r="T1577" i="52"/>
  <c r="T1585" i="52"/>
  <c r="T1582" i="52"/>
  <c r="T1579" i="52"/>
  <c r="T1576" i="52"/>
  <c r="T1573" i="52"/>
  <c r="T1570" i="52"/>
  <c r="T1567" i="52"/>
  <c r="T1564" i="52"/>
  <c r="T1580" i="52"/>
  <c r="T1562" i="52"/>
  <c r="T1584" i="52"/>
  <c r="T1581" i="52"/>
  <c r="T1578" i="52"/>
  <c r="T1575" i="52"/>
  <c r="T1572" i="52"/>
  <c r="T1569" i="52"/>
  <c r="T1566" i="52"/>
  <c r="T1563" i="52"/>
  <c r="T1583" i="52"/>
  <c r="T1574" i="52"/>
  <c r="T1571" i="52"/>
  <c r="T1568" i="52"/>
  <c r="T1565" i="52"/>
  <c r="T1561" i="52"/>
  <c r="T1558" i="52"/>
  <c r="T1555" i="52"/>
  <c r="T1552" i="52"/>
  <c r="T1549" i="52"/>
  <c r="T1546" i="52"/>
  <c r="T1543" i="52"/>
  <c r="T1540" i="52"/>
  <c r="T1560" i="52"/>
  <c r="T1557" i="52"/>
  <c r="T1554" i="52"/>
  <c r="T1551" i="52"/>
  <c r="T1548" i="52"/>
  <c r="T1545" i="52"/>
  <c r="T1542" i="52"/>
  <c r="T1539" i="52"/>
  <c r="T1559" i="52"/>
  <c r="T1556" i="52"/>
  <c r="T1553" i="52"/>
  <c r="T1550" i="52"/>
  <c r="T1547" i="52"/>
  <c r="T1544" i="52"/>
  <c r="T1541" i="52"/>
  <c r="T1538" i="52"/>
  <c r="T1535" i="52"/>
  <c r="T1532" i="52"/>
  <c r="T1537" i="52"/>
  <c r="T1534" i="52"/>
  <c r="T1531" i="52"/>
  <c r="T1528" i="52"/>
  <c r="T1525" i="52"/>
  <c r="T1522" i="52"/>
  <c r="T1519" i="52"/>
  <c r="T1516" i="52"/>
  <c r="T1536" i="52"/>
  <c r="T1533" i="52"/>
  <c r="T1530" i="52"/>
  <c r="T1527" i="52"/>
  <c r="T1524" i="52"/>
  <c r="T1521" i="52"/>
  <c r="T1518" i="52"/>
  <c r="T1515" i="52"/>
  <c r="T1529" i="52"/>
  <c r="T1526" i="52"/>
  <c r="T1523" i="52"/>
  <c r="T1520" i="52"/>
  <c r="T1517" i="52"/>
  <c r="T1514" i="52"/>
  <c r="T1505" i="52"/>
  <c r="T1513" i="52"/>
  <c r="T1510" i="52"/>
  <c r="T1507" i="52"/>
  <c r="T1504" i="52"/>
  <c r="T1501" i="52"/>
  <c r="T1498" i="52"/>
  <c r="T1495" i="52"/>
  <c r="T1492" i="52"/>
  <c r="T1508" i="52"/>
  <c r="T1512" i="52"/>
  <c r="T1509" i="52"/>
  <c r="T1506" i="52"/>
  <c r="T1503" i="52"/>
  <c r="T1500" i="52"/>
  <c r="T1497" i="52"/>
  <c r="T1494" i="52"/>
  <c r="T1491" i="52"/>
  <c r="T1493" i="52"/>
  <c r="T1511" i="52"/>
  <c r="T1502" i="52"/>
  <c r="T1499" i="52"/>
  <c r="T1496" i="52"/>
  <c r="T1490" i="52"/>
  <c r="T1481" i="52"/>
  <c r="T1484" i="52"/>
  <c r="T1489" i="52"/>
  <c r="T1486" i="52"/>
  <c r="T1483" i="52"/>
  <c r="T1480" i="52"/>
  <c r="T1477" i="52"/>
  <c r="T1474" i="52"/>
  <c r="T1471" i="52"/>
  <c r="T1468" i="52"/>
  <c r="T1488" i="52"/>
  <c r="T1485" i="52"/>
  <c r="T1482" i="52"/>
  <c r="T1479" i="52"/>
  <c r="T1476" i="52"/>
  <c r="T1473" i="52"/>
  <c r="T1470" i="52"/>
  <c r="T1467" i="52"/>
  <c r="T1472" i="52"/>
  <c r="T1475" i="52"/>
  <c r="T1487" i="52"/>
  <c r="T1478" i="52"/>
  <c r="T1469" i="52"/>
  <c r="T1466" i="52"/>
  <c r="T1465" i="52"/>
  <c r="T1462" i="52"/>
  <c r="T1459" i="52"/>
  <c r="T1456" i="52"/>
  <c r="T1453" i="52"/>
  <c r="T1450" i="52"/>
  <c r="T1447" i="52"/>
  <c r="T1444" i="52"/>
  <c r="T1464" i="52"/>
  <c r="T1461" i="52"/>
  <c r="T1458" i="52"/>
  <c r="T1455" i="52"/>
  <c r="T1452" i="52"/>
  <c r="T1449" i="52"/>
  <c r="T1446" i="52"/>
  <c r="T1443" i="52"/>
  <c r="T1463" i="52"/>
  <c r="T1460" i="52"/>
  <c r="T1457" i="52"/>
  <c r="T1454" i="52"/>
  <c r="T1451" i="52"/>
  <c r="T1448" i="52"/>
  <c r="T1445" i="52"/>
  <c r="T1442" i="52"/>
  <c r="T1441" i="52"/>
  <c r="T1438" i="52"/>
  <c r="T1435" i="52"/>
  <c r="T1432" i="52"/>
  <c r="T1429" i="52"/>
  <c r="T1426" i="52"/>
  <c r="T1423" i="52"/>
  <c r="T1420" i="52"/>
  <c r="T1440" i="52"/>
  <c r="T1437" i="52"/>
  <c r="T1434" i="52"/>
  <c r="T1431" i="52"/>
  <c r="T1428" i="52"/>
  <c r="T1425" i="52"/>
  <c r="T1422" i="52"/>
  <c r="T1419" i="52"/>
  <c r="T1439" i="52"/>
  <c r="T1436" i="52"/>
  <c r="T1433" i="52"/>
  <c r="T1430" i="52"/>
  <c r="T1427" i="52"/>
  <c r="T1424" i="52"/>
  <c r="T1421" i="52"/>
  <c r="T1418" i="52"/>
  <c r="T1409" i="52"/>
  <c r="T1417" i="52"/>
  <c r="T1414" i="52"/>
  <c r="T1411" i="52"/>
  <c r="T1408" i="52"/>
  <c r="T1405" i="52"/>
  <c r="T1402" i="52"/>
  <c r="T1399" i="52"/>
  <c r="T1396" i="52"/>
  <c r="T1415" i="52"/>
  <c r="T1416" i="52"/>
  <c r="T1413" i="52"/>
  <c r="T1410" i="52"/>
  <c r="T1407" i="52"/>
  <c r="T1404" i="52"/>
  <c r="T1401" i="52"/>
  <c r="T1398" i="52"/>
  <c r="T1395" i="52"/>
  <c r="T1406" i="52"/>
  <c r="T1403" i="52"/>
  <c r="T1400" i="52"/>
  <c r="T1397" i="52"/>
  <c r="T1394" i="52"/>
  <c r="T1412" i="52"/>
  <c r="T1388" i="52"/>
  <c r="T1393" i="52"/>
  <c r="T1390" i="52"/>
  <c r="T1387" i="52"/>
  <c r="T1384" i="52"/>
  <c r="T1381" i="52"/>
  <c r="T1378" i="52"/>
  <c r="T1375" i="52"/>
  <c r="T1372" i="52"/>
  <c r="T1385" i="52"/>
  <c r="T1392" i="52"/>
  <c r="T1389" i="52"/>
  <c r="T1386" i="52"/>
  <c r="T1383" i="52"/>
  <c r="T1380" i="52"/>
  <c r="T1377" i="52"/>
  <c r="T1374" i="52"/>
  <c r="T1371" i="52"/>
  <c r="T1391" i="52"/>
  <c r="T1382" i="52"/>
  <c r="T1379" i="52"/>
  <c r="T1376" i="52"/>
  <c r="T1373" i="52"/>
  <c r="T1370" i="52"/>
  <c r="T1364" i="52"/>
  <c r="T1369" i="52"/>
  <c r="T1366" i="52"/>
  <c r="T1363" i="52"/>
  <c r="T1360" i="52"/>
  <c r="T1357" i="52"/>
  <c r="T1354" i="52"/>
  <c r="T1351" i="52"/>
  <c r="T1348" i="52"/>
  <c r="T1367" i="52"/>
  <c r="T1368" i="52"/>
  <c r="T1365" i="52"/>
  <c r="T1362" i="52"/>
  <c r="T1359" i="52"/>
  <c r="T1356" i="52"/>
  <c r="T1353" i="52"/>
  <c r="T1350" i="52"/>
  <c r="T1347" i="52"/>
  <c r="T1358" i="52"/>
  <c r="T1355" i="52"/>
  <c r="T1352" i="52"/>
  <c r="T1349" i="52"/>
  <c r="T1346" i="52"/>
  <c r="T1361" i="52"/>
  <c r="T1345" i="52"/>
  <c r="T1342" i="52"/>
  <c r="T1339" i="52"/>
  <c r="T1336" i="52"/>
  <c r="T1333" i="52"/>
  <c r="T1330" i="52"/>
  <c r="T1327" i="52"/>
  <c r="T1324" i="52"/>
  <c r="T1344" i="52"/>
  <c r="T1341" i="52"/>
  <c r="T1338" i="52"/>
  <c r="T1335" i="52"/>
  <c r="T1332" i="52"/>
  <c r="T1329" i="52"/>
  <c r="T1326" i="52"/>
  <c r="T1323" i="52"/>
  <c r="T1343" i="52"/>
  <c r="T1340" i="52"/>
  <c r="T1337" i="52"/>
  <c r="T1334" i="52"/>
  <c r="T1331" i="52"/>
  <c r="T1328" i="52"/>
  <c r="T1325" i="52"/>
  <c r="T1322" i="52"/>
  <c r="T1316" i="52"/>
  <c r="T1321" i="52"/>
  <c r="T1318" i="52"/>
  <c r="T1315" i="52"/>
  <c r="T1312" i="52"/>
  <c r="T1309" i="52"/>
  <c r="T1306" i="52"/>
  <c r="T1303" i="52"/>
  <c r="T1300" i="52"/>
  <c r="T1319" i="52"/>
  <c r="T1310" i="52"/>
  <c r="T1307" i="52"/>
  <c r="T1304" i="52"/>
  <c r="T1298" i="52"/>
  <c r="T1320" i="52"/>
  <c r="T1317" i="52"/>
  <c r="T1314" i="52"/>
  <c r="T1311" i="52"/>
  <c r="T1308" i="52"/>
  <c r="T1305" i="52"/>
  <c r="T1302" i="52"/>
  <c r="T1299" i="52"/>
  <c r="T1313" i="52"/>
  <c r="T1301" i="52"/>
  <c r="T1297" i="52"/>
  <c r="T1294" i="52"/>
  <c r="T1291" i="52"/>
  <c r="T1288" i="52"/>
  <c r="T1285" i="52"/>
  <c r="T1282" i="52"/>
  <c r="T1279" i="52"/>
  <c r="T1276" i="52"/>
  <c r="T1292" i="52"/>
  <c r="T1289" i="52"/>
  <c r="T1286" i="52"/>
  <c r="T1283" i="52"/>
  <c r="T1280" i="52"/>
  <c r="T1277" i="52"/>
  <c r="T1274" i="52"/>
  <c r="T1295" i="52"/>
  <c r="T1296" i="52"/>
  <c r="T1293" i="52"/>
  <c r="T1290" i="52"/>
  <c r="T1287" i="52"/>
  <c r="T1284" i="52"/>
  <c r="T1281" i="52"/>
  <c r="T1278" i="52"/>
  <c r="T1275" i="52"/>
  <c r="T1273" i="52"/>
  <c r="T1270" i="52"/>
  <c r="T1267" i="52"/>
  <c r="T1264" i="52"/>
  <c r="T1261" i="52"/>
  <c r="T1258" i="52"/>
  <c r="T1255" i="52"/>
  <c r="T1252" i="52"/>
  <c r="T1272" i="52"/>
  <c r="T1269" i="52"/>
  <c r="T1266" i="52"/>
  <c r="T1263" i="52"/>
  <c r="T1260" i="52"/>
  <c r="T1257" i="52"/>
  <c r="T1254" i="52"/>
  <c r="T1251" i="52"/>
  <c r="T1271" i="52"/>
  <c r="T1268" i="52"/>
  <c r="T1265" i="52"/>
  <c r="T1262" i="52"/>
  <c r="T1259" i="52"/>
  <c r="T1256" i="52"/>
  <c r="T1253" i="52"/>
  <c r="T1250" i="52"/>
  <c r="T1249" i="52"/>
  <c r="T1246" i="52"/>
  <c r="T1243" i="52"/>
  <c r="T1240" i="52"/>
  <c r="T1237" i="52"/>
  <c r="T1234" i="52"/>
  <c r="T1231" i="52"/>
  <c r="T1228" i="52"/>
  <c r="T1232" i="52"/>
  <c r="T1248" i="52"/>
  <c r="T1245" i="52"/>
  <c r="T1242" i="52"/>
  <c r="T1239" i="52"/>
  <c r="T1236" i="52"/>
  <c r="T1233" i="52"/>
  <c r="T1230" i="52"/>
  <c r="T1227" i="52"/>
  <c r="T1241" i="52"/>
  <c r="T1247" i="52"/>
  <c r="T1244" i="52"/>
  <c r="T1238" i="52"/>
  <c r="T1235" i="52"/>
  <c r="T1229" i="52"/>
  <c r="T1226" i="52"/>
  <c r="T1225" i="52"/>
  <c r="T1222" i="52"/>
  <c r="T1219" i="52"/>
  <c r="T1216" i="52"/>
  <c r="T1213" i="52"/>
  <c r="T1210" i="52"/>
  <c r="T1207" i="52"/>
  <c r="T1204" i="52"/>
  <c r="T1220" i="52"/>
  <c r="T1208" i="52"/>
  <c r="T1205" i="52"/>
  <c r="T1202" i="52"/>
  <c r="T1224" i="52"/>
  <c r="T1221" i="52"/>
  <c r="T1218" i="52"/>
  <c r="T1215" i="52"/>
  <c r="T1212" i="52"/>
  <c r="T1209" i="52"/>
  <c r="T1206" i="52"/>
  <c r="T1203" i="52"/>
  <c r="T1217" i="52"/>
  <c r="T1214" i="52"/>
  <c r="T1211" i="52"/>
  <c r="T1223" i="52"/>
  <c r="T1201" i="52"/>
  <c r="T1198" i="52"/>
  <c r="T1195" i="52"/>
  <c r="T1192" i="52"/>
  <c r="T1189" i="52"/>
  <c r="T1186" i="52"/>
  <c r="T1183" i="52"/>
  <c r="T1180" i="52"/>
  <c r="T1200" i="52"/>
  <c r="T1197" i="52"/>
  <c r="T1194" i="52"/>
  <c r="T1191" i="52"/>
  <c r="T1188" i="52"/>
  <c r="T1185" i="52"/>
  <c r="T1182" i="52"/>
  <c r="T1179" i="52"/>
  <c r="T1199" i="52"/>
  <c r="T1196" i="52"/>
  <c r="T1193" i="52"/>
  <c r="T1190" i="52"/>
  <c r="T1187" i="52"/>
  <c r="T1184" i="52"/>
  <c r="T1181" i="52"/>
  <c r="T1178" i="52"/>
  <c r="T1177" i="52"/>
  <c r="T1174" i="52"/>
  <c r="T1171" i="52"/>
  <c r="T1168" i="52"/>
  <c r="T1165" i="52"/>
  <c r="T1162" i="52"/>
  <c r="T1159" i="52"/>
  <c r="T1156" i="52"/>
  <c r="T1176" i="52"/>
  <c r="T1173" i="52"/>
  <c r="T1170" i="52"/>
  <c r="T1167" i="52"/>
  <c r="T1164" i="52"/>
  <c r="T1161" i="52"/>
  <c r="T1158" i="52"/>
  <c r="T1155" i="52"/>
  <c r="T1175" i="52"/>
  <c r="T1172" i="52"/>
  <c r="T1169" i="52"/>
  <c r="T1166" i="52"/>
  <c r="T1163" i="52"/>
  <c r="T1160" i="52"/>
  <c r="T1157" i="52"/>
  <c r="T1154" i="52"/>
  <c r="T1148" i="52"/>
  <c r="T1153" i="52"/>
  <c r="T1150" i="52"/>
  <c r="T1147" i="52"/>
  <c r="T1144" i="52"/>
  <c r="T1141" i="52"/>
  <c r="T1138" i="52"/>
  <c r="T1135" i="52"/>
  <c r="T1132" i="52"/>
  <c r="T1152" i="52"/>
  <c r="T1149" i="52"/>
  <c r="T1146" i="52"/>
  <c r="T1143" i="52"/>
  <c r="T1140" i="52"/>
  <c r="T1137" i="52"/>
  <c r="T1134" i="52"/>
  <c r="T1131" i="52"/>
  <c r="T1151" i="52"/>
  <c r="T1145" i="52"/>
  <c r="T1142" i="52"/>
  <c r="T1139" i="52"/>
  <c r="T1136" i="52"/>
  <c r="T1133" i="52"/>
  <c r="T1130" i="52"/>
  <c r="T1115" i="52"/>
  <c r="T1112" i="52"/>
  <c r="T1109" i="52"/>
  <c r="T1121" i="52"/>
  <c r="T1129" i="52"/>
  <c r="T1126" i="52"/>
  <c r="T1123" i="52"/>
  <c r="T1120" i="52"/>
  <c r="T1117" i="52"/>
  <c r="T1114" i="52"/>
  <c r="T1111" i="52"/>
  <c r="T1108" i="52"/>
  <c r="T1124" i="52"/>
  <c r="T1128" i="52"/>
  <c r="T1125" i="52"/>
  <c r="T1122" i="52"/>
  <c r="T1119" i="52"/>
  <c r="T1116" i="52"/>
  <c r="T1113" i="52"/>
  <c r="T1110" i="52"/>
  <c r="T1107" i="52"/>
  <c r="T1127" i="52"/>
  <c r="T1118" i="52"/>
  <c r="T1106" i="52"/>
  <c r="T1105" i="52"/>
  <c r="T1102" i="52"/>
  <c r="T1099" i="52"/>
  <c r="T1096" i="52"/>
  <c r="T1093" i="52"/>
  <c r="T1090" i="52"/>
  <c r="T1087" i="52"/>
  <c r="T1084" i="52"/>
  <c r="T1100" i="52"/>
  <c r="T1097" i="52"/>
  <c r="T1085" i="52"/>
  <c r="T1104" i="52"/>
  <c r="T1101" i="52"/>
  <c r="T1098" i="52"/>
  <c r="T1095" i="52"/>
  <c r="T1092" i="52"/>
  <c r="T1089" i="52"/>
  <c r="T1086" i="52"/>
  <c r="T1083" i="52"/>
  <c r="T1103" i="52"/>
  <c r="T1094" i="52"/>
  <c r="T1091" i="52"/>
  <c r="T1088" i="52"/>
  <c r="T1082" i="52"/>
  <c r="T1081" i="52"/>
  <c r="T1078" i="52"/>
  <c r="T1075" i="52"/>
  <c r="T1072" i="52"/>
  <c r="T1069" i="52"/>
  <c r="T1066" i="52"/>
  <c r="T1063" i="52"/>
  <c r="T1060" i="52"/>
  <c r="T1080" i="52"/>
  <c r="T1077" i="52"/>
  <c r="T1074" i="52"/>
  <c r="T1071" i="52"/>
  <c r="T1068" i="52"/>
  <c r="T1065" i="52"/>
  <c r="T1062" i="52"/>
  <c r="T1059" i="52"/>
  <c r="T1079" i="52"/>
  <c r="T1076" i="52"/>
  <c r="T1073" i="52"/>
  <c r="T1070" i="52"/>
  <c r="T1067" i="52"/>
  <c r="T1064" i="52"/>
  <c r="T1061" i="52"/>
  <c r="T1058" i="52"/>
  <c r="T1057" i="52"/>
  <c r="T1054" i="52"/>
  <c r="T1051" i="52"/>
  <c r="T1048" i="52"/>
  <c r="T1045" i="52"/>
  <c r="T1042" i="52"/>
  <c r="T1039" i="52"/>
  <c r="T1036" i="52"/>
  <c r="T1056" i="52"/>
  <c r="T1053" i="52"/>
  <c r="T1050" i="52"/>
  <c r="T1047" i="52"/>
  <c r="T1044" i="52"/>
  <c r="T1041" i="52"/>
  <c r="T1038" i="52"/>
  <c r="T1035" i="52"/>
  <c r="T1055" i="52"/>
  <c r="T1052" i="52"/>
  <c r="T1049" i="52"/>
  <c r="T1046" i="52"/>
  <c r="T1043" i="52"/>
  <c r="T1040" i="52"/>
  <c r="T1037" i="52"/>
  <c r="T1034" i="52"/>
  <c r="T1033" i="52"/>
  <c r="T1030" i="52"/>
  <c r="T1027" i="52"/>
  <c r="T1024" i="52"/>
  <c r="T1021" i="52"/>
  <c r="T1018" i="52"/>
  <c r="T1015" i="52"/>
  <c r="T1012" i="52"/>
  <c r="T1032" i="52"/>
  <c r="T1029" i="52"/>
  <c r="T1026" i="52"/>
  <c r="T1023" i="52"/>
  <c r="T1020" i="52"/>
  <c r="T1017" i="52"/>
  <c r="T1014" i="52"/>
  <c r="T1011" i="52"/>
  <c r="T1031" i="52"/>
  <c r="T1028" i="52"/>
  <c r="T1025" i="52"/>
  <c r="T1022" i="52"/>
  <c r="T1019" i="52"/>
  <c r="T1016" i="52"/>
  <c r="T1013" i="52"/>
  <c r="T1010" i="52"/>
  <c r="T1009" i="52"/>
  <c r="T1006" i="52"/>
  <c r="T1003" i="52"/>
  <c r="T1000" i="52"/>
  <c r="T997" i="52"/>
  <c r="T994" i="52"/>
  <c r="T991" i="52"/>
  <c r="T988" i="52"/>
  <c r="T1008" i="52"/>
  <c r="T1005" i="52"/>
  <c r="T1002" i="52"/>
  <c r="T999" i="52"/>
  <c r="T996" i="52"/>
  <c r="T993" i="52"/>
  <c r="T990" i="52"/>
  <c r="T987" i="52"/>
  <c r="T1007" i="52"/>
  <c r="T1004" i="52"/>
  <c r="T1001" i="52"/>
  <c r="T998" i="52"/>
  <c r="T995" i="52"/>
  <c r="T992" i="52"/>
  <c r="T989" i="52"/>
  <c r="T986" i="52"/>
  <c r="T983" i="52"/>
  <c r="T985" i="52"/>
  <c r="T982" i="52"/>
  <c r="T979" i="52"/>
  <c r="T976" i="52"/>
  <c r="T973" i="52"/>
  <c r="T970" i="52"/>
  <c r="T967" i="52"/>
  <c r="T964" i="52"/>
  <c r="T977" i="52"/>
  <c r="T974" i="52"/>
  <c r="T971" i="52"/>
  <c r="T968" i="52"/>
  <c r="T965" i="52"/>
  <c r="T962" i="52"/>
  <c r="T984" i="52"/>
  <c r="T981" i="52"/>
  <c r="T978" i="52"/>
  <c r="T975" i="52"/>
  <c r="T972" i="52"/>
  <c r="T969" i="52"/>
  <c r="T966" i="52"/>
  <c r="T963" i="52"/>
  <c r="T980" i="52"/>
  <c r="T947" i="52"/>
  <c r="T961" i="52"/>
  <c r="T958" i="52"/>
  <c r="T955" i="52"/>
  <c r="T952" i="52"/>
  <c r="T949" i="52"/>
  <c r="T946" i="52"/>
  <c r="T943" i="52"/>
  <c r="T940" i="52"/>
  <c r="T950" i="52"/>
  <c r="T953" i="52"/>
  <c r="T960" i="52"/>
  <c r="T957" i="52"/>
  <c r="T954" i="52"/>
  <c r="T951" i="52"/>
  <c r="T948" i="52"/>
  <c r="T945" i="52"/>
  <c r="T942" i="52"/>
  <c r="T939" i="52"/>
  <c r="T959" i="52"/>
  <c r="T956" i="52"/>
  <c r="T944" i="52"/>
  <c r="T941" i="52"/>
  <c r="T938" i="52"/>
  <c r="T937" i="52"/>
  <c r="T934" i="52"/>
  <c r="T931" i="52"/>
  <c r="T928" i="52"/>
  <c r="T925" i="52"/>
  <c r="T922" i="52"/>
  <c r="T919" i="52"/>
  <c r="T916" i="52"/>
  <c r="T936" i="52"/>
  <c r="T933" i="52"/>
  <c r="T930" i="52"/>
  <c r="T927" i="52"/>
  <c r="T924" i="52"/>
  <c r="T921" i="52"/>
  <c r="T918" i="52"/>
  <c r="T915" i="52"/>
  <c r="T935" i="52"/>
  <c r="T932" i="52"/>
  <c r="T929" i="52"/>
  <c r="T926" i="52"/>
  <c r="T923" i="52"/>
  <c r="T920" i="52"/>
  <c r="T917" i="52"/>
  <c r="T914" i="52"/>
  <c r="T913" i="52"/>
  <c r="T910" i="52"/>
  <c r="T907" i="52"/>
  <c r="T904" i="52"/>
  <c r="T901" i="52"/>
  <c r="T898" i="52"/>
  <c r="T895" i="52"/>
  <c r="T892" i="52"/>
  <c r="T912" i="52"/>
  <c r="T909" i="52"/>
  <c r="T906" i="52"/>
  <c r="T903" i="52"/>
  <c r="T900" i="52"/>
  <c r="T897" i="52"/>
  <c r="T894" i="52"/>
  <c r="T891" i="52"/>
  <c r="T911" i="52"/>
  <c r="T908" i="52"/>
  <c r="T905" i="52"/>
  <c r="T902" i="52"/>
  <c r="T899" i="52"/>
  <c r="T896" i="52"/>
  <c r="T893" i="52"/>
  <c r="T890" i="52"/>
  <c r="T889" i="52"/>
  <c r="T886" i="52"/>
  <c r="T883" i="52"/>
  <c r="T880" i="52"/>
  <c r="T877" i="52"/>
  <c r="T874" i="52"/>
  <c r="T871" i="52"/>
  <c r="T868" i="52"/>
  <c r="T888" i="52"/>
  <c r="T885" i="52"/>
  <c r="T882" i="52"/>
  <c r="T879" i="52"/>
  <c r="T876" i="52"/>
  <c r="T873" i="52"/>
  <c r="T870" i="52"/>
  <c r="T867" i="52"/>
  <c r="T875" i="52"/>
  <c r="T869" i="52"/>
  <c r="T884" i="52"/>
  <c r="T881" i="52"/>
  <c r="T878" i="52"/>
  <c r="T872" i="52"/>
  <c r="T866" i="52"/>
  <c r="T887" i="52"/>
  <c r="T863" i="52"/>
  <c r="T845" i="52"/>
  <c r="T857" i="52"/>
  <c r="T860" i="52"/>
  <c r="T865" i="52"/>
  <c r="T862" i="52"/>
  <c r="T859" i="52"/>
  <c r="T856" i="52"/>
  <c r="T853" i="52"/>
  <c r="T850" i="52"/>
  <c r="T847" i="52"/>
  <c r="T844" i="52"/>
  <c r="T864" i="52"/>
  <c r="T861" i="52"/>
  <c r="T858" i="52"/>
  <c r="T855" i="52"/>
  <c r="T852" i="52"/>
  <c r="T849" i="52"/>
  <c r="T846" i="52"/>
  <c r="T843" i="52"/>
  <c r="T854" i="52"/>
  <c r="T851" i="52"/>
  <c r="T848" i="52"/>
  <c r="T842" i="52"/>
  <c r="T836" i="52"/>
  <c r="T841" i="52"/>
  <c r="T838" i="52"/>
  <c r="T835" i="52"/>
  <c r="T832" i="52"/>
  <c r="T829" i="52"/>
  <c r="T826" i="52"/>
  <c r="T823" i="52"/>
  <c r="T820" i="52"/>
  <c r="T818" i="52"/>
  <c r="T833" i="52"/>
  <c r="T830" i="52"/>
  <c r="T827" i="52"/>
  <c r="T824" i="52"/>
  <c r="T821" i="52"/>
  <c r="T839" i="52"/>
  <c r="T840" i="52"/>
  <c r="T837" i="52"/>
  <c r="T834" i="52"/>
  <c r="T831" i="52"/>
  <c r="T828" i="52"/>
  <c r="T825" i="52"/>
  <c r="T822" i="52"/>
  <c r="T819" i="52"/>
  <c r="T806" i="52"/>
  <c r="T803" i="52"/>
  <c r="T797" i="52"/>
  <c r="T794" i="52"/>
  <c r="T815" i="52"/>
  <c r="T817" i="52"/>
  <c r="T814" i="52"/>
  <c r="T811" i="52"/>
  <c r="T808" i="52"/>
  <c r="T805" i="52"/>
  <c r="T802" i="52"/>
  <c r="T799" i="52"/>
  <c r="T796" i="52"/>
  <c r="T812" i="52"/>
  <c r="T809" i="52"/>
  <c r="T800" i="52"/>
  <c r="T816" i="52"/>
  <c r="T813" i="52"/>
  <c r="T810" i="52"/>
  <c r="T807" i="52"/>
  <c r="T804" i="52"/>
  <c r="T801" i="52"/>
  <c r="T798" i="52"/>
  <c r="T795" i="52"/>
  <c r="T793" i="52"/>
  <c r="T790" i="52"/>
  <c r="T787" i="52"/>
  <c r="T784" i="52"/>
  <c r="T781" i="52"/>
  <c r="T778" i="52"/>
  <c r="T775" i="52"/>
  <c r="T772" i="52"/>
  <c r="T792" i="52"/>
  <c r="T789" i="52"/>
  <c r="T786" i="52"/>
  <c r="T783" i="52"/>
  <c r="T780" i="52"/>
  <c r="T777" i="52"/>
  <c r="T774" i="52"/>
  <c r="T771" i="52"/>
  <c r="T791" i="52"/>
  <c r="T785" i="52"/>
  <c r="T782" i="52"/>
  <c r="T779" i="52"/>
  <c r="T776" i="52"/>
  <c r="T773" i="52"/>
  <c r="T770" i="52"/>
  <c r="T788" i="52"/>
  <c r="T769" i="52"/>
  <c r="T766" i="52"/>
  <c r="T763" i="52"/>
  <c r="T760" i="52"/>
  <c r="T757" i="52"/>
  <c r="T754" i="52"/>
  <c r="T751" i="52"/>
  <c r="T748" i="52"/>
  <c r="T768" i="52"/>
  <c r="T765" i="52"/>
  <c r="T762" i="52"/>
  <c r="T759" i="52"/>
  <c r="T756" i="52"/>
  <c r="T753" i="52"/>
  <c r="T750" i="52"/>
  <c r="T747" i="52"/>
  <c r="T767" i="52"/>
  <c r="T764" i="52"/>
  <c r="T761" i="52"/>
  <c r="T758" i="52"/>
  <c r="T755" i="52"/>
  <c r="T752" i="52"/>
  <c r="T749" i="52"/>
  <c r="T746" i="52"/>
  <c r="T745" i="52"/>
  <c r="T742" i="52"/>
  <c r="T739" i="52"/>
  <c r="T736" i="52"/>
  <c r="T733" i="52"/>
  <c r="T730" i="52"/>
  <c r="T727" i="52"/>
  <c r="T724" i="52"/>
  <c r="T743" i="52"/>
  <c r="T740" i="52"/>
  <c r="T734" i="52"/>
  <c r="T728" i="52"/>
  <c r="T722" i="52"/>
  <c r="T744" i="52"/>
  <c r="T741" i="52"/>
  <c r="T738" i="52"/>
  <c r="T735" i="52"/>
  <c r="T732" i="52"/>
  <c r="T729" i="52"/>
  <c r="T726" i="52"/>
  <c r="T723" i="52"/>
  <c r="T737" i="52"/>
  <c r="T731" i="52"/>
  <c r="T725" i="52"/>
  <c r="T721" i="52"/>
  <c r="T718" i="52"/>
  <c r="T715" i="52"/>
  <c r="T712" i="52"/>
  <c r="T709" i="52"/>
  <c r="T706" i="52"/>
  <c r="T703" i="52"/>
  <c r="T700" i="52"/>
  <c r="T720" i="52"/>
  <c r="T717" i="52"/>
  <c r="T714" i="52"/>
  <c r="T711" i="52"/>
  <c r="T708" i="52"/>
  <c r="T705" i="52"/>
  <c r="T702" i="52"/>
  <c r="T699" i="52"/>
  <c r="T719" i="52"/>
  <c r="T716" i="52"/>
  <c r="T713" i="52"/>
  <c r="T710" i="52"/>
  <c r="T707" i="52"/>
  <c r="T704" i="52"/>
  <c r="T701" i="52"/>
  <c r="T698" i="52"/>
  <c r="T697" i="52"/>
  <c r="T694" i="52"/>
  <c r="T691" i="52"/>
  <c r="T688" i="52"/>
  <c r="T685" i="52"/>
  <c r="T682" i="52"/>
  <c r="T679" i="52"/>
  <c r="T676" i="52"/>
  <c r="T692" i="52"/>
  <c r="T689" i="52"/>
  <c r="T686" i="52"/>
  <c r="T695" i="52"/>
  <c r="T696" i="52"/>
  <c r="T693" i="52"/>
  <c r="T690" i="52"/>
  <c r="T687" i="52"/>
  <c r="T684" i="52"/>
  <c r="T681" i="52"/>
  <c r="T678" i="52"/>
  <c r="T675" i="52"/>
  <c r="T683" i="52"/>
  <c r="T674" i="52"/>
  <c r="T680" i="52"/>
  <c r="T677" i="52"/>
  <c r="T673" i="52"/>
  <c r="T670" i="52"/>
  <c r="T667" i="52"/>
  <c r="T664" i="52"/>
  <c r="T661" i="52"/>
  <c r="T658" i="52"/>
  <c r="T655" i="52"/>
  <c r="T652" i="52"/>
  <c r="T668" i="52"/>
  <c r="T672" i="52"/>
  <c r="T669" i="52"/>
  <c r="T666" i="52"/>
  <c r="T663" i="52"/>
  <c r="T660" i="52"/>
  <c r="T657" i="52"/>
  <c r="T654" i="52"/>
  <c r="T651" i="52"/>
  <c r="T662" i="52"/>
  <c r="T650" i="52"/>
  <c r="T671" i="52"/>
  <c r="T665" i="52"/>
  <c r="T659" i="52"/>
  <c r="T656" i="52"/>
  <c r="T653" i="52"/>
  <c r="T649" i="52"/>
  <c r="T646" i="52"/>
  <c r="T643" i="52"/>
  <c r="T640" i="52"/>
  <c r="T637" i="52"/>
  <c r="T634" i="52"/>
  <c r="T631" i="52"/>
  <c r="T628" i="52"/>
  <c r="T644" i="52"/>
  <c r="T648" i="52"/>
  <c r="T645" i="52"/>
  <c r="T642" i="52"/>
  <c r="T639" i="52"/>
  <c r="T636" i="52"/>
  <c r="T633" i="52"/>
  <c r="T630" i="52"/>
  <c r="T627" i="52"/>
  <c r="T647" i="52"/>
  <c r="T641" i="52"/>
  <c r="T638" i="52"/>
  <c r="T635" i="52"/>
  <c r="T632" i="52"/>
  <c r="T629" i="52"/>
  <c r="T626" i="52"/>
  <c r="T625" i="52"/>
  <c r="T622" i="52"/>
  <c r="T619" i="52"/>
  <c r="T616" i="52"/>
  <c r="T613" i="52"/>
  <c r="T610" i="52"/>
  <c r="T607" i="52"/>
  <c r="T604" i="52"/>
  <c r="T623" i="52"/>
  <c r="T620" i="52"/>
  <c r="T624" i="52"/>
  <c r="T621" i="52"/>
  <c r="T618" i="52"/>
  <c r="T615" i="52"/>
  <c r="T612" i="52"/>
  <c r="T609" i="52"/>
  <c r="T606" i="52"/>
  <c r="T603" i="52"/>
  <c r="T611" i="52"/>
  <c r="T605" i="52"/>
  <c r="T602" i="52"/>
  <c r="T617" i="52"/>
  <c r="T614" i="52"/>
  <c r="T608" i="52"/>
  <c r="T601" i="52"/>
  <c r="T598" i="52"/>
  <c r="T595" i="52"/>
  <c r="T592" i="52"/>
  <c r="T589" i="52"/>
  <c r="T586" i="52"/>
  <c r="T583" i="52"/>
  <c r="T580" i="52"/>
  <c r="T600" i="52"/>
  <c r="T597" i="52"/>
  <c r="T594" i="52"/>
  <c r="T591" i="52"/>
  <c r="T588" i="52"/>
  <c r="T585" i="52"/>
  <c r="T582" i="52"/>
  <c r="T579" i="52"/>
  <c r="T596" i="52"/>
  <c r="T593" i="52"/>
  <c r="T587" i="52"/>
  <c r="T584" i="52"/>
  <c r="T581" i="52"/>
  <c r="T599" i="52"/>
  <c r="T590" i="52"/>
  <c r="T578" i="52"/>
  <c r="T577" i="52"/>
  <c r="T574" i="52"/>
  <c r="T571" i="52"/>
  <c r="T568" i="52"/>
  <c r="T565" i="52"/>
  <c r="T562" i="52"/>
  <c r="T559" i="52"/>
  <c r="T556" i="52"/>
  <c r="T576" i="52"/>
  <c r="T573" i="52"/>
  <c r="T570" i="52"/>
  <c r="T567" i="52"/>
  <c r="T564" i="52"/>
  <c r="T561" i="52"/>
  <c r="T558" i="52"/>
  <c r="T555" i="52"/>
  <c r="T575" i="52"/>
  <c r="T572" i="52"/>
  <c r="T569" i="52"/>
  <c r="T566" i="52"/>
  <c r="T563" i="52"/>
  <c r="T560" i="52"/>
  <c r="T557" i="52"/>
  <c r="T554" i="52"/>
  <c r="T548" i="52"/>
  <c r="T553" i="52"/>
  <c r="T550" i="52"/>
  <c r="T547" i="52"/>
  <c r="T544" i="52"/>
  <c r="T541" i="52"/>
  <c r="T538" i="52"/>
  <c r="T535" i="52"/>
  <c r="T532" i="52"/>
  <c r="T533" i="52"/>
  <c r="T552" i="52"/>
  <c r="T549" i="52"/>
  <c r="T546" i="52"/>
  <c r="T543" i="52"/>
  <c r="T540" i="52"/>
  <c r="T537" i="52"/>
  <c r="T534" i="52"/>
  <c r="T531" i="52"/>
  <c r="T551" i="52"/>
  <c r="T539" i="52"/>
  <c r="T536" i="52"/>
  <c r="T545" i="52"/>
  <c r="T542" i="52"/>
  <c r="T530" i="52"/>
  <c r="T527" i="52"/>
  <c r="T529" i="52"/>
  <c r="T526" i="52"/>
  <c r="T523" i="52"/>
  <c r="T520" i="52"/>
  <c r="T517" i="52"/>
  <c r="T514" i="52"/>
  <c r="T511" i="52"/>
  <c r="T508" i="52"/>
  <c r="T518" i="52"/>
  <c r="T515" i="52"/>
  <c r="T512" i="52"/>
  <c r="T506" i="52"/>
  <c r="T509" i="52"/>
  <c r="T521" i="52"/>
  <c r="T528" i="52"/>
  <c r="T525" i="52"/>
  <c r="T522" i="52"/>
  <c r="T519" i="52"/>
  <c r="T516" i="52"/>
  <c r="T513" i="52"/>
  <c r="T510" i="52"/>
  <c r="T507" i="52"/>
  <c r="T524" i="52"/>
  <c r="T500" i="52"/>
  <c r="T505" i="52"/>
  <c r="T502" i="52"/>
  <c r="T499" i="52"/>
  <c r="T496" i="52"/>
  <c r="T493" i="52"/>
  <c r="T490" i="52"/>
  <c r="T487" i="52"/>
  <c r="T484" i="52"/>
  <c r="T494" i="52"/>
  <c r="T485" i="52"/>
  <c r="T482" i="52"/>
  <c r="T504" i="52"/>
  <c r="T501" i="52"/>
  <c r="T498" i="52"/>
  <c r="T495" i="52"/>
  <c r="T492" i="52"/>
  <c r="T489" i="52"/>
  <c r="T486" i="52"/>
  <c r="T483" i="52"/>
  <c r="T503" i="52"/>
  <c r="T497" i="52"/>
  <c r="T491" i="52"/>
  <c r="T488" i="52"/>
  <c r="T476" i="52"/>
  <c r="T481" i="52"/>
  <c r="T478" i="52"/>
  <c r="T475" i="52"/>
  <c r="T472" i="52"/>
  <c r="T469" i="52"/>
  <c r="T466" i="52"/>
  <c r="T463" i="52"/>
  <c r="T460" i="52"/>
  <c r="T479" i="52"/>
  <c r="T480" i="52"/>
  <c r="T477" i="52"/>
  <c r="T474" i="52"/>
  <c r="T471" i="52"/>
  <c r="T468" i="52"/>
  <c r="T465" i="52"/>
  <c r="T462" i="52"/>
  <c r="T459" i="52"/>
  <c r="T473" i="52"/>
  <c r="T470" i="52"/>
  <c r="T467" i="52"/>
  <c r="T464" i="52"/>
  <c r="T461" i="52"/>
  <c r="T458" i="52"/>
  <c r="T452" i="52"/>
  <c r="T457" i="52"/>
  <c r="T454" i="52"/>
  <c r="T451" i="52"/>
  <c r="T448" i="52"/>
  <c r="T445" i="52"/>
  <c r="T442" i="52"/>
  <c r="T439" i="52"/>
  <c r="T436" i="52"/>
  <c r="T456" i="52"/>
  <c r="T453" i="52"/>
  <c r="T450" i="52"/>
  <c r="T447" i="52"/>
  <c r="T444" i="52"/>
  <c r="T441" i="52"/>
  <c r="T438" i="52"/>
  <c r="T435" i="52"/>
  <c r="T455" i="52"/>
  <c r="T449" i="52"/>
  <c r="T440" i="52"/>
  <c r="T437" i="52"/>
  <c r="T434" i="52"/>
  <c r="T446" i="52"/>
  <c r="T443" i="52"/>
  <c r="T433" i="52"/>
  <c r="T430" i="52"/>
  <c r="T427" i="52"/>
  <c r="T424" i="52"/>
  <c r="T421" i="52"/>
  <c r="T418" i="52"/>
  <c r="T415" i="52"/>
  <c r="T412" i="52"/>
  <c r="T432" i="52"/>
  <c r="T429" i="52"/>
  <c r="T426" i="52"/>
  <c r="T423" i="52"/>
  <c r="T420" i="52"/>
  <c r="T417" i="52"/>
  <c r="T414" i="52"/>
  <c r="T411" i="52"/>
  <c r="T431" i="52"/>
  <c r="T428" i="52"/>
  <c r="T425" i="52"/>
  <c r="T422" i="52"/>
  <c r="T419" i="52"/>
  <c r="T416" i="52"/>
  <c r="T413" i="52"/>
  <c r="T410" i="52"/>
  <c r="T409" i="52"/>
  <c r="T406" i="52"/>
  <c r="T403" i="52"/>
  <c r="T400" i="52"/>
  <c r="T397" i="52"/>
  <c r="T394" i="52"/>
  <c r="T391" i="52"/>
  <c r="T388" i="52"/>
  <c r="T404" i="52"/>
  <c r="T407" i="52"/>
  <c r="T398" i="52"/>
  <c r="T395" i="52"/>
  <c r="T408" i="52"/>
  <c r="T405" i="52"/>
  <c r="T402" i="52"/>
  <c r="T399" i="52"/>
  <c r="T396" i="52"/>
  <c r="T393" i="52"/>
  <c r="T390" i="52"/>
  <c r="T387" i="52"/>
  <c r="T401" i="52"/>
  <c r="T392" i="52"/>
  <c r="T389" i="52"/>
  <c r="T386" i="52"/>
  <c r="T385" i="52"/>
  <c r="T382" i="52"/>
  <c r="T379" i="52"/>
  <c r="T376" i="52"/>
  <c r="T373" i="52"/>
  <c r="T370" i="52"/>
  <c r="T367" i="52"/>
  <c r="T364" i="52"/>
  <c r="T384" i="52"/>
  <c r="T381" i="52"/>
  <c r="T378" i="52"/>
  <c r="T375" i="52"/>
  <c r="T372" i="52"/>
  <c r="T369" i="52"/>
  <c r="T366" i="52"/>
  <c r="T363" i="52"/>
  <c r="T383" i="52"/>
  <c r="T380" i="52"/>
  <c r="T377" i="52"/>
  <c r="T374" i="52"/>
  <c r="T371" i="52"/>
  <c r="T368" i="52"/>
  <c r="T365" i="52"/>
  <c r="T362" i="52"/>
  <c r="T361" i="52"/>
  <c r="T358" i="52"/>
  <c r="T355" i="52"/>
  <c r="T352" i="52"/>
  <c r="T349" i="52"/>
  <c r="T346" i="52"/>
  <c r="T343" i="52"/>
  <c r="T340" i="52"/>
  <c r="T360" i="52"/>
  <c r="T357" i="52"/>
  <c r="T354" i="52"/>
  <c r="T351" i="52"/>
  <c r="T348" i="52"/>
  <c r="T345" i="52"/>
  <c r="T342" i="52"/>
  <c r="T339" i="52"/>
  <c r="T359" i="52"/>
  <c r="T356" i="52"/>
  <c r="T353" i="52"/>
  <c r="T350" i="52"/>
  <c r="T347" i="52"/>
  <c r="T344" i="52"/>
  <c r="T341" i="52"/>
  <c r="T338" i="52"/>
  <c r="T335" i="52"/>
  <c r="T337" i="52"/>
  <c r="T334" i="52"/>
  <c r="T331" i="52"/>
  <c r="T328" i="52"/>
  <c r="T325" i="52"/>
  <c r="T322" i="52"/>
  <c r="T319" i="52"/>
  <c r="T316" i="52"/>
  <c r="T332" i="52"/>
  <c r="T320" i="52"/>
  <c r="T317" i="52"/>
  <c r="T314" i="52"/>
  <c r="T336" i="52"/>
  <c r="T333" i="52"/>
  <c r="T330" i="52"/>
  <c r="T327" i="52"/>
  <c r="T324" i="52"/>
  <c r="T321" i="52"/>
  <c r="T318" i="52"/>
  <c r="T315" i="52"/>
  <c r="T329" i="52"/>
  <c r="T326" i="52"/>
  <c r="T323" i="52"/>
  <c r="T308" i="52"/>
  <c r="T313" i="52"/>
  <c r="T310" i="52"/>
  <c r="T307" i="52"/>
  <c r="T304" i="52"/>
  <c r="T301" i="52"/>
  <c r="T298" i="52"/>
  <c r="T295" i="52"/>
  <c r="T292" i="52"/>
  <c r="T305" i="52"/>
  <c r="T312" i="52"/>
  <c r="T309" i="52"/>
  <c r="T306" i="52"/>
  <c r="T303" i="52"/>
  <c r="T300" i="52"/>
  <c r="T297" i="52"/>
  <c r="T294" i="52"/>
  <c r="T291" i="52"/>
  <c r="T311" i="52"/>
  <c r="T293" i="52"/>
  <c r="T302" i="52"/>
  <c r="T299" i="52"/>
  <c r="T296" i="52"/>
  <c r="T290" i="52"/>
  <c r="T287" i="52"/>
  <c r="T266" i="52"/>
  <c r="T284" i="52"/>
  <c r="T289" i="52"/>
  <c r="T286" i="52"/>
  <c r="T283" i="52"/>
  <c r="T280" i="52"/>
  <c r="T277" i="52"/>
  <c r="T274" i="52"/>
  <c r="T271" i="52"/>
  <c r="T268" i="52"/>
  <c r="T288" i="52"/>
  <c r="T285" i="52"/>
  <c r="T282" i="52"/>
  <c r="T279" i="52"/>
  <c r="T276" i="52"/>
  <c r="T273" i="52"/>
  <c r="T270" i="52"/>
  <c r="T267" i="52"/>
  <c r="T278" i="52"/>
  <c r="T275" i="52"/>
  <c r="T272" i="52"/>
  <c r="T269" i="52"/>
  <c r="T281" i="52"/>
  <c r="T244" i="52"/>
  <c r="T257" i="52"/>
  <c r="T265" i="52"/>
  <c r="T262" i="52"/>
  <c r="T259" i="52"/>
  <c r="T256" i="52"/>
  <c r="T253" i="52"/>
  <c r="T250" i="52"/>
  <c r="T247" i="52"/>
  <c r="T263" i="52"/>
  <c r="T260" i="52"/>
  <c r="T254" i="52"/>
  <c r="T251" i="52"/>
  <c r="T248" i="52"/>
  <c r="T245" i="52"/>
  <c r="T242" i="52"/>
  <c r="T264" i="52"/>
  <c r="T261" i="52"/>
  <c r="T258" i="52"/>
  <c r="T255" i="52"/>
  <c r="T252" i="52"/>
  <c r="T249" i="52"/>
  <c r="T246" i="52"/>
  <c r="T243" i="52"/>
  <c r="T241" i="52"/>
  <c r="T238" i="52"/>
  <c r="T235" i="52"/>
  <c r="T232" i="52"/>
  <c r="T229" i="52"/>
  <c r="T226" i="52"/>
  <c r="T223" i="52"/>
  <c r="T220" i="52"/>
  <c r="T239" i="52"/>
  <c r="T240" i="52"/>
  <c r="T237" i="52"/>
  <c r="T234" i="52"/>
  <c r="T231" i="52"/>
  <c r="T228" i="52"/>
  <c r="T225" i="52"/>
  <c r="T222" i="52"/>
  <c r="T219" i="52"/>
  <c r="T236" i="52"/>
  <c r="T233" i="52"/>
  <c r="T221" i="52"/>
  <c r="T218" i="52"/>
  <c r="T230" i="52"/>
  <c r="T227" i="52"/>
  <c r="T224" i="52"/>
  <c r="T214" i="52"/>
  <c r="T205" i="52"/>
  <c r="T202" i="52"/>
  <c r="T211" i="52"/>
  <c r="T208" i="52"/>
  <c r="T199" i="52"/>
  <c r="T196" i="52"/>
  <c r="T217" i="52"/>
  <c r="T212" i="52"/>
  <c r="T216" i="52"/>
  <c r="T213" i="52"/>
  <c r="T210" i="52"/>
  <c r="T207" i="52"/>
  <c r="T204" i="52"/>
  <c r="T201" i="52"/>
  <c r="T198" i="52"/>
  <c r="T195" i="52"/>
  <c r="T209" i="52"/>
  <c r="T206" i="52"/>
  <c r="T203" i="52"/>
  <c r="T200" i="52"/>
  <c r="T194" i="52"/>
  <c r="T215" i="52"/>
  <c r="T197" i="52"/>
  <c r="T193" i="52"/>
  <c r="T190" i="52"/>
  <c r="T187" i="52"/>
  <c r="T184" i="52"/>
  <c r="T181" i="52"/>
  <c r="T178" i="52"/>
  <c r="T175" i="52"/>
  <c r="T172" i="52"/>
  <c r="T191" i="52"/>
  <c r="T188" i="52"/>
  <c r="T192" i="52"/>
  <c r="T189" i="52"/>
  <c r="T186" i="52"/>
  <c r="T183" i="52"/>
  <c r="T180" i="52"/>
  <c r="T177" i="52"/>
  <c r="T174" i="52"/>
  <c r="T171" i="52"/>
  <c r="T185" i="52"/>
  <c r="T182" i="52"/>
  <c r="T179" i="52"/>
  <c r="T176" i="52"/>
  <c r="T173" i="52"/>
  <c r="T170" i="52"/>
  <c r="T149" i="52"/>
  <c r="T169" i="52"/>
  <c r="T166" i="52"/>
  <c r="T163" i="52"/>
  <c r="T160" i="52"/>
  <c r="T157" i="52"/>
  <c r="T154" i="52"/>
  <c r="T151" i="52"/>
  <c r="T148" i="52"/>
  <c r="T164" i="52"/>
  <c r="T168" i="52"/>
  <c r="T165" i="52"/>
  <c r="T162" i="52"/>
  <c r="T159" i="52"/>
  <c r="T156" i="52"/>
  <c r="T153" i="52"/>
  <c r="T150" i="52"/>
  <c r="T147" i="52"/>
  <c r="T167" i="52"/>
  <c r="T152" i="52"/>
  <c r="T161" i="52"/>
  <c r="T158" i="52"/>
  <c r="T155" i="52"/>
  <c r="T146" i="52"/>
  <c r="T140" i="52"/>
  <c r="T145" i="52"/>
  <c r="T142" i="52"/>
  <c r="T139" i="52"/>
  <c r="T136" i="52"/>
  <c r="T133" i="52"/>
  <c r="T130" i="52"/>
  <c r="T127" i="52"/>
  <c r="T124" i="52"/>
  <c r="T137" i="52"/>
  <c r="T131" i="52"/>
  <c r="T125" i="52"/>
  <c r="T144" i="52"/>
  <c r="T141" i="52"/>
  <c r="T138" i="52"/>
  <c r="T135" i="52"/>
  <c r="T132" i="52"/>
  <c r="T129" i="52"/>
  <c r="T126" i="52"/>
  <c r="T123" i="52"/>
  <c r="T134" i="52"/>
  <c r="T143" i="52"/>
  <c r="T128" i="52"/>
  <c r="T122" i="52"/>
  <c r="T121" i="52"/>
  <c r="T118" i="52"/>
  <c r="T115" i="52"/>
  <c r="T112" i="52"/>
  <c r="T109" i="52"/>
  <c r="T106" i="52"/>
  <c r="T103" i="52"/>
  <c r="T100" i="52"/>
  <c r="T120" i="52"/>
  <c r="T117" i="52"/>
  <c r="T114" i="52"/>
  <c r="T111" i="52"/>
  <c r="T108" i="52"/>
  <c r="T105" i="52"/>
  <c r="T102" i="52"/>
  <c r="T99" i="52"/>
  <c r="T119" i="52"/>
  <c r="T116" i="52"/>
  <c r="T113" i="52"/>
  <c r="T110" i="52"/>
  <c r="T107" i="52"/>
  <c r="T104" i="52"/>
  <c r="T101" i="52"/>
  <c r="T98" i="52"/>
  <c r="T97" i="52"/>
  <c r="T94" i="52"/>
  <c r="T91" i="52"/>
  <c r="T88" i="52"/>
  <c r="T85" i="52"/>
  <c r="T82" i="52"/>
  <c r="T79" i="52"/>
  <c r="T76" i="52"/>
  <c r="T92" i="52"/>
  <c r="T96" i="52"/>
  <c r="T93" i="52"/>
  <c r="T90" i="52"/>
  <c r="T87" i="52"/>
  <c r="T84" i="52"/>
  <c r="T81" i="52"/>
  <c r="T78" i="52"/>
  <c r="T75" i="52"/>
  <c r="T95" i="52"/>
  <c r="T80" i="52"/>
  <c r="T77" i="52"/>
  <c r="T74" i="52"/>
  <c r="T89" i="52"/>
  <c r="T86" i="52"/>
  <c r="T83" i="52"/>
  <c r="T70" i="52"/>
  <c r="T66" i="52"/>
  <c r="T62" i="52"/>
  <c r="T58" i="52"/>
  <c r="T54" i="52"/>
  <c r="T50" i="52"/>
  <c r="T73" i="52"/>
  <c r="T69" i="52"/>
  <c r="T65" i="52"/>
  <c r="T61" i="52"/>
  <c r="T57" i="52"/>
  <c r="T53" i="52"/>
  <c r="T72" i="52"/>
  <c r="T68" i="52"/>
  <c r="T64" i="52"/>
  <c r="T60" i="52"/>
  <c r="T56" i="52"/>
  <c r="T52" i="52"/>
  <c r="T71" i="52"/>
  <c r="T67" i="52"/>
  <c r="T63" i="52"/>
  <c r="T59" i="52"/>
  <c r="T55" i="52"/>
  <c r="T51" i="52"/>
  <c r="T46" i="52"/>
  <c r="T42" i="52"/>
  <c r="T38" i="52"/>
  <c r="T34" i="52"/>
  <c r="T30" i="52"/>
  <c r="T26" i="52"/>
  <c r="T49" i="52"/>
  <c r="T45" i="52"/>
  <c r="T41" i="52"/>
  <c r="T37" i="52"/>
  <c r="T33" i="52"/>
  <c r="T29" i="52"/>
  <c r="T48" i="52"/>
  <c r="T44" i="52"/>
  <c r="T40" i="52"/>
  <c r="T36" i="52"/>
  <c r="T32" i="52"/>
  <c r="T28" i="52"/>
  <c r="T47" i="52"/>
  <c r="T35" i="52"/>
  <c r="T43" i="52"/>
  <c r="T39" i="52"/>
  <c r="T31" i="52"/>
  <c r="T27" i="52"/>
  <c r="T25" i="52"/>
  <c r="T23" i="52"/>
  <c r="T21" i="52"/>
  <c r="T19" i="52"/>
  <c r="T17" i="52"/>
  <c r="T15" i="52"/>
  <c r="T13" i="52"/>
  <c r="T11" i="52"/>
  <c r="T9" i="52"/>
  <c r="T7" i="52"/>
  <c r="T5" i="52"/>
  <c r="T3" i="52"/>
  <c r="T24" i="52"/>
  <c r="T22" i="52"/>
  <c r="T20" i="52"/>
  <c r="T18" i="52"/>
  <c r="T16" i="52"/>
  <c r="T14" i="52"/>
  <c r="T12" i="52"/>
  <c r="T10" i="52"/>
  <c r="T8" i="52"/>
  <c r="T6" i="52"/>
  <c r="T4" i="52"/>
  <c r="T2" i="52"/>
  <c r="CI44" i="57" l="1"/>
  <c r="CI45" i="57"/>
  <c r="CI57" i="57"/>
  <c r="CI56" i="57"/>
  <c r="CI65" i="57"/>
  <c r="CI35" i="57"/>
  <c r="CI64" i="57"/>
  <c r="CI47" i="57"/>
  <c r="CI51" i="57"/>
  <c r="CI53" i="57"/>
  <c r="CI39" i="57"/>
  <c r="CI61" i="57"/>
  <c r="CI52" i="57"/>
  <c r="CI55" i="57"/>
  <c r="CI49" i="57"/>
  <c r="CI63" i="57"/>
  <c r="CI40" i="57"/>
  <c r="CI37" i="57"/>
  <c r="CI43" i="57"/>
  <c r="CI60" i="57"/>
  <c r="CI59" i="57"/>
  <c r="CI48" i="57"/>
  <c r="CI41" i="57"/>
  <c r="CI36" i="57"/>
  <c r="J31" i="11" l="1"/>
  <c r="K31" i="11" s="1"/>
  <c r="K30" i="11" s="1"/>
  <c r="I31" i="11"/>
  <c r="H31" i="11"/>
  <c r="I30" i="11" s="1"/>
  <c r="S30" i="11"/>
  <c r="S29" i="11" s="1"/>
  <c r="B29" i="11"/>
  <c r="DJ46" i="57" l="1"/>
  <c r="DJ40" i="57"/>
  <c r="DJ11" i="57"/>
  <c r="DJ18" i="57"/>
  <c r="Y29" i="11"/>
  <c r="U29" i="11"/>
  <c r="J29" i="11"/>
  <c r="K29" i="11" s="1"/>
  <c r="V30" i="11"/>
  <c r="V29" i="11" l="1"/>
  <c r="S28" i="11"/>
  <c r="S22" i="11" s="1"/>
  <c r="S21" i="11" s="1"/>
  <c r="S20" i="11" s="1"/>
  <c r="S19" i="11" s="1"/>
  <c r="S18" i="11" s="1"/>
  <c r="S17" i="11" s="1"/>
  <c r="S16" i="11" s="1"/>
  <c r="S15" i="11" s="1"/>
  <c r="S14" i="11" s="1"/>
  <c r="S13" i="11" s="1"/>
  <c r="S12" i="11" s="1"/>
  <c r="S11" i="11" s="1"/>
  <c r="S10" i="11" s="1"/>
  <c r="S9" i="11" s="1"/>
  <c r="S8" i="11" s="1"/>
  <c r="S7" i="11" s="1"/>
  <c r="S6" i="11" s="1"/>
  <c r="B28" i="11"/>
  <c r="W2" i="11"/>
  <c r="P2" i="11"/>
  <c r="N2" i="11"/>
  <c r="K2" i="11"/>
  <c r="I2" i="11"/>
  <c r="F2" i="11"/>
  <c r="D2" i="11"/>
  <c r="P1" i="11"/>
  <c r="O29" i="11" s="1"/>
  <c r="M1" i="11"/>
  <c r="M29" i="11" s="1"/>
  <c r="K1" i="11"/>
  <c r="H1" i="11"/>
  <c r="H29" i="11" s="1"/>
  <c r="I29" i="11" s="1"/>
  <c r="I28" i="11" s="1"/>
  <c r="F1" i="11"/>
  <c r="E29" i="11" s="1"/>
  <c r="C1" i="11"/>
  <c r="C29" i="11" s="1"/>
  <c r="BF7" i="57" l="1"/>
  <c r="BB7" i="57"/>
  <c r="BB8" i="57"/>
  <c r="BF8" i="57"/>
  <c r="Y28" i="11"/>
  <c r="U28" i="11"/>
  <c r="V28" i="11" s="1"/>
  <c r="V27" i="11" s="1"/>
  <c r="V26" i="11" s="1"/>
  <c r="V25" i="11" s="1"/>
  <c r="V24" i="11" s="1"/>
  <c r="V23" i="11" s="1"/>
  <c r="H28" i="11"/>
  <c r="I27" i="11" s="1"/>
  <c r="I26" i="11" s="1"/>
  <c r="I25" i="11" s="1"/>
  <c r="I24" i="11" s="1"/>
  <c r="I23" i="11" s="1"/>
  <c r="E28" i="11"/>
  <c r="C28" i="11"/>
  <c r="M28" i="11"/>
  <c r="J28" i="11"/>
  <c r="K28" i="11" s="1"/>
  <c r="K27" i="11" s="1"/>
  <c r="K26" i="11" s="1"/>
  <c r="K25" i="11" s="1"/>
  <c r="K24" i="11" s="1"/>
  <c r="K23" i="11" s="1"/>
  <c r="O28" i="11"/>
  <c r="O31" i="11"/>
  <c r="P31" i="11" s="1"/>
  <c r="O30" i="11"/>
  <c r="C30" i="11"/>
  <c r="E30" i="11"/>
  <c r="M31" i="11"/>
  <c r="N31" i="11" s="1"/>
  <c r="M30" i="11"/>
  <c r="E31" i="11"/>
  <c r="F31" i="11" s="1"/>
  <c r="C31" i="11"/>
  <c r="D31" i="11" s="1"/>
  <c r="B27" i="11"/>
  <c r="F30" i="11" l="1"/>
  <c r="F29" i="11" s="1"/>
  <c r="F28" i="11" s="1"/>
  <c r="F27" i="11" s="1"/>
  <c r="F26" i="11" s="1"/>
  <c r="F25" i="11" s="1"/>
  <c r="F24" i="11" s="1"/>
  <c r="F23" i="11" s="1"/>
  <c r="N30" i="11"/>
  <c r="N29" i="11" s="1"/>
  <c r="N28" i="11" s="1"/>
  <c r="N27" i="11" s="1"/>
  <c r="N26" i="11" s="1"/>
  <c r="N25" i="11" s="1"/>
  <c r="N24" i="11" s="1"/>
  <c r="N23" i="11" s="1"/>
  <c r="D30" i="11"/>
  <c r="D29" i="11" s="1"/>
  <c r="D28" i="11" s="1"/>
  <c r="D27" i="11" s="1"/>
  <c r="D26" i="11" s="1"/>
  <c r="D25" i="11" s="1"/>
  <c r="D24" i="11" s="1"/>
  <c r="D23" i="11" s="1"/>
  <c r="P30" i="11"/>
  <c r="P29" i="11" s="1"/>
  <c r="P28" i="11" s="1"/>
  <c r="P27" i="11" s="1"/>
  <c r="P26" i="11" s="1"/>
  <c r="P25" i="11" s="1"/>
  <c r="P24" i="11" s="1"/>
  <c r="P23" i="11" s="1"/>
  <c r="B26" i="11"/>
  <c r="B25" i="11" l="1"/>
  <c r="B24" i="11" l="1"/>
  <c r="B23" i="11" l="1"/>
  <c r="I22" i="11" l="1"/>
  <c r="B22" i="11"/>
  <c r="U22" i="11" l="1"/>
  <c r="V22" i="11" s="1"/>
  <c r="H22" i="11"/>
  <c r="I21" i="11" s="1"/>
  <c r="E22" i="11"/>
  <c r="F22" i="11" s="1"/>
  <c r="C22" i="11"/>
  <c r="M22" i="11"/>
  <c r="N22" i="11" s="1"/>
  <c r="O22" i="11"/>
  <c r="P22" i="11" s="1"/>
  <c r="J22" i="11"/>
  <c r="K22" i="11" s="1"/>
  <c r="B21" i="11"/>
  <c r="B20" i="11" s="1"/>
  <c r="U20" i="11" l="1"/>
  <c r="U21" i="11"/>
  <c r="V21" i="11" s="1"/>
  <c r="H20" i="11"/>
  <c r="E20" i="11"/>
  <c r="C20" i="11"/>
  <c r="O20" i="11"/>
  <c r="M20" i="11"/>
  <c r="J20" i="11"/>
  <c r="D22" i="11"/>
  <c r="O21" i="11"/>
  <c r="P21" i="11" s="1"/>
  <c r="M21" i="11"/>
  <c r="N21" i="11" s="1"/>
  <c r="J21" i="11"/>
  <c r="K21" i="11" s="1"/>
  <c r="H21" i="11"/>
  <c r="I20" i="11" s="1"/>
  <c r="E21" i="11"/>
  <c r="F21" i="11" s="1"/>
  <c r="C21" i="11"/>
  <c r="B19" i="11"/>
  <c r="D21" i="11" l="1"/>
  <c r="D20" i="11" s="1"/>
  <c r="F20" i="11"/>
  <c r="U19" i="11"/>
  <c r="K20" i="11"/>
  <c r="P20" i="11"/>
  <c r="N20" i="11"/>
  <c r="I19" i="11"/>
  <c r="O19" i="11"/>
  <c r="M19" i="11"/>
  <c r="N19" i="11" s="1"/>
  <c r="J19" i="11"/>
  <c r="K19" i="11" s="1"/>
  <c r="H19" i="11"/>
  <c r="E19" i="11"/>
  <c r="F19" i="11" s="1"/>
  <c r="C19" i="11"/>
  <c r="A20" i="11"/>
  <c r="V20" i="11"/>
  <c r="W20" i="11" s="1"/>
  <c r="B18" i="11"/>
  <c r="P19" i="11" l="1"/>
  <c r="U18" i="11"/>
  <c r="V19" i="11"/>
  <c r="I18" i="11"/>
  <c r="H18" i="11"/>
  <c r="E18" i="11"/>
  <c r="F18" i="11" s="1"/>
  <c r="C18" i="11"/>
  <c r="J18" i="11"/>
  <c r="K18" i="11" s="1"/>
  <c r="M18" i="11"/>
  <c r="N18" i="11" s="1"/>
  <c r="O18" i="11"/>
  <c r="D19" i="11"/>
  <c r="B17" i="11"/>
  <c r="P18" i="11" l="1"/>
  <c r="V18" i="11"/>
  <c r="U17" i="11"/>
  <c r="V17" i="11" s="1"/>
  <c r="D18" i="11"/>
  <c r="O17" i="11"/>
  <c r="M17" i="11"/>
  <c r="N17" i="11" s="1"/>
  <c r="J17" i="11"/>
  <c r="K17" i="11" s="1"/>
  <c r="H17" i="11"/>
  <c r="I17" i="11" s="1"/>
  <c r="I16" i="11" s="1"/>
  <c r="E17" i="11"/>
  <c r="F17" i="11" s="1"/>
  <c r="C17" i="11"/>
  <c r="D17" i="11" s="1"/>
  <c r="B16" i="11"/>
  <c r="P17" i="11" l="1"/>
  <c r="U16" i="11"/>
  <c r="V16" i="11" s="1"/>
  <c r="H16" i="11"/>
  <c r="I15" i="11" s="1"/>
  <c r="O16" i="11"/>
  <c r="M16" i="11"/>
  <c r="N16" i="11" s="1"/>
  <c r="E16" i="11"/>
  <c r="F16" i="11" s="1"/>
  <c r="C16" i="11"/>
  <c r="D16" i="11" s="1"/>
  <c r="J16" i="11"/>
  <c r="K16" i="11" s="1"/>
  <c r="B15" i="11"/>
  <c r="P16" i="11" l="1"/>
  <c r="U15" i="11"/>
  <c r="V15" i="11" s="1"/>
  <c r="O15" i="11"/>
  <c r="M15" i="11"/>
  <c r="N15" i="11" s="1"/>
  <c r="J15" i="11"/>
  <c r="K15" i="11" s="1"/>
  <c r="H15" i="11"/>
  <c r="I14" i="11" s="1"/>
  <c r="E15" i="11"/>
  <c r="F15" i="11" s="1"/>
  <c r="C15" i="11"/>
  <c r="D15" i="11" s="1"/>
  <c r="B14" i="11"/>
  <c r="P15" i="11" l="1"/>
  <c r="U14" i="11"/>
  <c r="V14" i="11" s="1"/>
  <c r="H14" i="11"/>
  <c r="I13" i="11" s="1"/>
  <c r="J14" i="11"/>
  <c r="K14" i="11" s="1"/>
  <c r="E14" i="11"/>
  <c r="F14" i="11" s="1"/>
  <c r="C14" i="11"/>
  <c r="D14" i="11" s="1"/>
  <c r="O14" i="11"/>
  <c r="P14" i="11" s="1"/>
  <c r="M14" i="11"/>
  <c r="N14" i="11" s="1"/>
  <c r="B13" i="11"/>
  <c r="U13" i="11" l="1"/>
  <c r="V13" i="11" s="1"/>
  <c r="O13" i="11"/>
  <c r="P13" i="11" s="1"/>
  <c r="M13" i="11"/>
  <c r="N13" i="11" s="1"/>
  <c r="J13" i="11"/>
  <c r="K13" i="11" s="1"/>
  <c r="H13" i="11"/>
  <c r="I12" i="11" s="1"/>
  <c r="E13" i="11"/>
  <c r="F13" i="11" s="1"/>
  <c r="C13" i="11"/>
  <c r="D13" i="11" s="1"/>
  <c r="B12" i="11"/>
  <c r="U12" i="11" l="1"/>
  <c r="V12" i="11" s="1"/>
  <c r="H12" i="11"/>
  <c r="I11" i="11" s="1"/>
  <c r="E12" i="11"/>
  <c r="F12" i="11" s="1"/>
  <c r="O12" i="11"/>
  <c r="P12" i="11" s="1"/>
  <c r="C12" i="11"/>
  <c r="D12" i="11" s="1"/>
  <c r="J12" i="11"/>
  <c r="K12" i="11" s="1"/>
  <c r="M12" i="11"/>
  <c r="N12" i="11" s="1"/>
  <c r="B11" i="11"/>
  <c r="U11" i="11" l="1"/>
  <c r="V11" i="11" s="1"/>
  <c r="O11" i="11"/>
  <c r="P11" i="11" s="1"/>
  <c r="M11" i="11"/>
  <c r="N11" i="11" s="1"/>
  <c r="J11" i="11"/>
  <c r="K11" i="11" s="1"/>
  <c r="H11" i="11"/>
  <c r="I10" i="11" s="1"/>
  <c r="E11" i="11"/>
  <c r="F11" i="11" s="1"/>
  <c r="C11" i="11"/>
  <c r="D11" i="11" s="1"/>
  <c r="B10" i="11"/>
  <c r="U10" i="11" l="1"/>
  <c r="V10" i="11" s="1"/>
  <c r="H10" i="11"/>
  <c r="I9" i="11" s="1"/>
  <c r="E10" i="11"/>
  <c r="F10" i="11" s="1"/>
  <c r="C10" i="11"/>
  <c r="D10" i="11" s="1"/>
  <c r="J10" i="11"/>
  <c r="K10" i="11" s="1"/>
  <c r="O10" i="11"/>
  <c r="P10" i="11" s="1"/>
  <c r="M10" i="11"/>
  <c r="N10" i="11" s="1"/>
  <c r="B9" i="11"/>
  <c r="U9" i="11" l="1"/>
  <c r="V9" i="11" s="1"/>
  <c r="O9" i="11"/>
  <c r="P9" i="11" s="1"/>
  <c r="M9" i="11"/>
  <c r="N9" i="11" s="1"/>
  <c r="J9" i="11"/>
  <c r="K9" i="11" s="1"/>
  <c r="H9" i="11"/>
  <c r="I8" i="11" s="1"/>
  <c r="E9" i="11"/>
  <c r="F9" i="11" s="1"/>
  <c r="C9" i="11"/>
  <c r="D9" i="11" s="1"/>
  <c r="B8" i="11"/>
  <c r="U8" i="11" l="1"/>
  <c r="V8" i="11" s="1"/>
  <c r="W8" i="11" s="1"/>
  <c r="H8" i="11"/>
  <c r="I7" i="11" s="1"/>
  <c r="O8" i="11"/>
  <c r="P8" i="11" s="1"/>
  <c r="E8" i="11"/>
  <c r="F8" i="11" s="1"/>
  <c r="C8" i="11"/>
  <c r="D8" i="11" s="1"/>
  <c r="M8" i="11"/>
  <c r="N8" i="11" s="1"/>
  <c r="J8" i="11"/>
  <c r="K8" i="11" s="1"/>
  <c r="B7" i="11"/>
  <c r="U7" i="11" l="1"/>
  <c r="V7" i="11" s="1"/>
  <c r="O7" i="11"/>
  <c r="P7" i="11" s="1"/>
  <c r="M7" i="11"/>
  <c r="N7" i="11" s="1"/>
  <c r="J7" i="11"/>
  <c r="K7" i="11" s="1"/>
  <c r="H7" i="11"/>
  <c r="I6" i="11" s="1"/>
  <c r="E7" i="11"/>
  <c r="F7" i="11" s="1"/>
  <c r="C7" i="11"/>
  <c r="D7" i="11" s="1"/>
  <c r="B6" i="11"/>
  <c r="A8" i="11"/>
  <c r="EB62" i="57" l="1"/>
  <c r="EB61" i="57"/>
  <c r="EB60" i="57"/>
  <c r="EB59" i="57"/>
  <c r="DO58" i="57"/>
  <c r="DO57" i="57"/>
  <c r="DO56" i="57"/>
  <c r="DO55" i="57"/>
  <c r="EB28" i="57"/>
  <c r="EB27" i="57"/>
  <c r="DO26" i="57"/>
  <c r="DO22" i="57"/>
  <c r="DT49" i="57"/>
  <c r="EB58" i="57"/>
  <c r="EB57" i="57"/>
  <c r="EB56" i="57"/>
  <c r="EB55" i="57"/>
  <c r="DO54" i="57"/>
  <c r="DO53" i="57"/>
  <c r="DO52" i="57"/>
  <c r="DO51" i="57"/>
  <c r="DT46" i="57"/>
  <c r="DT45" i="57"/>
  <c r="DT44" i="57"/>
  <c r="DT43" i="57"/>
  <c r="EB26" i="57"/>
  <c r="DO25" i="57"/>
  <c r="DO24" i="57"/>
  <c r="DT22" i="57"/>
  <c r="DT21" i="57"/>
  <c r="DT20" i="57"/>
  <c r="DT19" i="57"/>
  <c r="DT11" i="57"/>
  <c r="DT50" i="57"/>
  <c r="EB54" i="57"/>
  <c r="EB53" i="57"/>
  <c r="EB52" i="57"/>
  <c r="EB51" i="57"/>
  <c r="DO50" i="57"/>
  <c r="DO49" i="57"/>
  <c r="DO48" i="57"/>
  <c r="DO47" i="57"/>
  <c r="DT42" i="57"/>
  <c r="DT41" i="57"/>
  <c r="EB25" i="57"/>
  <c r="EB24" i="57"/>
  <c r="DO23" i="57"/>
  <c r="DT18" i="57"/>
  <c r="DT17" i="57"/>
  <c r="DO21" i="57"/>
  <c r="DO20" i="57"/>
  <c r="DO19" i="57"/>
  <c r="DT14" i="57"/>
  <c r="DT10" i="57"/>
  <c r="DT9" i="57"/>
  <c r="EB50" i="57"/>
  <c r="EB49" i="57"/>
  <c r="EB48" i="57"/>
  <c r="EB47" i="57"/>
  <c r="DT40" i="57"/>
  <c r="DT39" i="57"/>
  <c r="EB23" i="57"/>
  <c r="DT16" i="57"/>
  <c r="DT15" i="57"/>
  <c r="DT13" i="57"/>
  <c r="DT12" i="57"/>
  <c r="DO46" i="57"/>
  <c r="DO45" i="57"/>
  <c r="DO44" i="57"/>
  <c r="DO43" i="57"/>
  <c r="DT38" i="57"/>
  <c r="DT37" i="57"/>
  <c r="DT36" i="57"/>
  <c r="DT35" i="57"/>
  <c r="EB46" i="57"/>
  <c r="EB45" i="57"/>
  <c r="EB44" i="57"/>
  <c r="EB43" i="57"/>
  <c r="DO42" i="57"/>
  <c r="DO41" i="57"/>
  <c r="DT34" i="57"/>
  <c r="DT33" i="57"/>
  <c r="DT32" i="57"/>
  <c r="DT31" i="57"/>
  <c r="EB22" i="57"/>
  <c r="EB21" i="57"/>
  <c r="EB20" i="57"/>
  <c r="EB19" i="57"/>
  <c r="DO18" i="57"/>
  <c r="DO17" i="57"/>
  <c r="DT8" i="57"/>
  <c r="DO59" i="57"/>
  <c r="DT66" i="57"/>
  <c r="EB42" i="57"/>
  <c r="EB41" i="57"/>
  <c r="DO40" i="57"/>
  <c r="DO39" i="57"/>
  <c r="DT30" i="57"/>
  <c r="EB18" i="57"/>
  <c r="EB17" i="57"/>
  <c r="DO16" i="57"/>
  <c r="DO15" i="57"/>
  <c r="DO27" i="57"/>
  <c r="DT65" i="57"/>
  <c r="DT64" i="57"/>
  <c r="DT63" i="57"/>
  <c r="EB40" i="57"/>
  <c r="EB39" i="57"/>
  <c r="DO38" i="57"/>
  <c r="DO37" i="57"/>
  <c r="DO36" i="57"/>
  <c r="DO35" i="57"/>
  <c r="DT29" i="57"/>
  <c r="EB16" i="57"/>
  <c r="EB15" i="57"/>
  <c r="DO14" i="57"/>
  <c r="DO13" i="57"/>
  <c r="DO12" i="57"/>
  <c r="DO11" i="57"/>
  <c r="DO10" i="57"/>
  <c r="DO9" i="57"/>
  <c r="EB64" i="57"/>
  <c r="DT62" i="57"/>
  <c r="DT61" i="57"/>
  <c r="DT60" i="57"/>
  <c r="DT59" i="57"/>
  <c r="EB38" i="57"/>
  <c r="EB37" i="57"/>
  <c r="EB36" i="57"/>
  <c r="EB35" i="57"/>
  <c r="DO34" i="57"/>
  <c r="DO33" i="57"/>
  <c r="DO32" i="57"/>
  <c r="DO31" i="57"/>
  <c r="DT28" i="57"/>
  <c r="DT27" i="57"/>
  <c r="EB14" i="57"/>
  <c r="EB13" i="57"/>
  <c r="EB12" i="57"/>
  <c r="EB11" i="57"/>
  <c r="EB10" i="57"/>
  <c r="EB9" i="57"/>
  <c r="DO8" i="57"/>
  <c r="EB8" i="57"/>
  <c r="DO61" i="57"/>
  <c r="EB29" i="57"/>
  <c r="DT23" i="57"/>
  <c r="DO66" i="57"/>
  <c r="DT58" i="57"/>
  <c r="DT57" i="57"/>
  <c r="DT56" i="57"/>
  <c r="DT55" i="57"/>
  <c r="EB34" i="57"/>
  <c r="EB33" i="57"/>
  <c r="EB32" i="57"/>
  <c r="EB31" i="57"/>
  <c r="DO30" i="57"/>
  <c r="DT26" i="57"/>
  <c r="EB63" i="57"/>
  <c r="DO60" i="57"/>
  <c r="DT48" i="57"/>
  <c r="DT47" i="57"/>
  <c r="DO28" i="57"/>
  <c r="EB66" i="57"/>
  <c r="DO65" i="57"/>
  <c r="DO64" i="57"/>
  <c r="DO63" i="57"/>
  <c r="DT54" i="57"/>
  <c r="DT53" i="57"/>
  <c r="DT52" i="57"/>
  <c r="DT51" i="57"/>
  <c r="EB30" i="57"/>
  <c r="DO29" i="57"/>
  <c r="DT25" i="57"/>
  <c r="DT24" i="57"/>
  <c r="EB65" i="57"/>
  <c r="DO62" i="57"/>
  <c r="U6" i="11"/>
  <c r="V6" i="11" s="1"/>
  <c r="EB7" i="57"/>
  <c r="DT7" i="57"/>
  <c r="DO7" i="57"/>
  <c r="H6" i="11"/>
  <c r="M6" i="11"/>
  <c r="N6" i="11" s="1"/>
  <c r="E6" i="11"/>
  <c r="F6" i="11" s="1"/>
  <c r="C6" i="11"/>
  <c r="D6" i="11" s="1"/>
  <c r="O6" i="11"/>
  <c r="P6" i="11" s="1"/>
  <c r="J6" i="11"/>
  <c r="K6" i="11" s="1"/>
  <c r="DZ36" i="57" l="1"/>
  <c r="DM51" i="57"/>
  <c r="DM27" i="57"/>
  <c r="DM54" i="57"/>
  <c r="DZ15" i="57"/>
  <c r="CO13" i="57"/>
  <c r="DP13" i="57"/>
  <c r="DM20" i="57"/>
  <c r="DZ27" i="57"/>
  <c r="DZ41" i="57"/>
  <c r="DM33" i="57"/>
  <c r="DP19" i="57"/>
  <c r="DZ8" i="57"/>
  <c r="DM61" i="57"/>
  <c r="DZ12" i="57"/>
  <c r="DZ40" i="57"/>
  <c r="DP31" i="57"/>
  <c r="DP35" i="57"/>
  <c r="CO16" i="57"/>
  <c r="DP16" i="57"/>
  <c r="DM36" i="57"/>
  <c r="DZ47" i="57"/>
  <c r="DP21" i="57"/>
  <c r="DP46" i="57"/>
  <c r="DM16" i="57"/>
  <c r="CO25" i="57"/>
  <c r="DP25" i="57"/>
  <c r="DP54" i="57"/>
  <c r="CO54" i="57"/>
  <c r="DP9" i="57"/>
  <c r="CO9" i="57"/>
  <c r="DZ51" i="57"/>
  <c r="DM57" i="57"/>
  <c r="DM10" i="57"/>
  <c r="DM65" i="57"/>
  <c r="DP59" i="57"/>
  <c r="CO59" i="57"/>
  <c r="DP12" i="57"/>
  <c r="DM42" i="57"/>
  <c r="DZ32" i="57"/>
  <c r="DZ18" i="57"/>
  <c r="DM32" i="57"/>
  <c r="DM13" i="57"/>
  <c r="DP43" i="57"/>
  <c r="DZ58" i="57"/>
  <c r="DZ63" i="57"/>
  <c r="DZ33" i="57"/>
  <c r="CO57" i="57"/>
  <c r="DP57" i="57"/>
  <c r="DM62" i="57"/>
  <c r="DZ13" i="57"/>
  <c r="DM29" i="57"/>
  <c r="DP32" i="57"/>
  <c r="CO32" i="57"/>
  <c r="DP36" i="57"/>
  <c r="CO36" i="57"/>
  <c r="DZ30" i="57"/>
  <c r="DM37" i="57"/>
  <c r="DZ48" i="57"/>
  <c r="DP22" i="57"/>
  <c r="CO22" i="57"/>
  <c r="DM15" i="57"/>
  <c r="DZ38" i="57"/>
  <c r="DM40" i="57"/>
  <c r="DZ22" i="57"/>
  <c r="DM28" i="57"/>
  <c r="CO11" i="57"/>
  <c r="DP11" i="57"/>
  <c r="DM11" i="57"/>
  <c r="DP56" i="57"/>
  <c r="CO56" i="57"/>
  <c r="CO29" i="57"/>
  <c r="DP29" i="57"/>
  <c r="DZ43" i="57"/>
  <c r="DI43" i="57"/>
  <c r="DM17" i="57"/>
  <c r="DZ57" i="57"/>
  <c r="DI57" i="57"/>
  <c r="DP17" i="57"/>
  <c r="CO17" i="57"/>
  <c r="DP61" i="57"/>
  <c r="CO61" i="57"/>
  <c r="DM59" i="57"/>
  <c r="DP14" i="57"/>
  <c r="CO14" i="57"/>
  <c r="DM14" i="57"/>
  <c r="DZ9" i="57"/>
  <c r="DI9" i="57"/>
  <c r="DZ35" i="57"/>
  <c r="DI35" i="57"/>
  <c r="CO63" i="57"/>
  <c r="DP63" i="57"/>
  <c r="DP30" i="57"/>
  <c r="CO33" i="57"/>
  <c r="DP33" i="57"/>
  <c r="CO37" i="57"/>
  <c r="DP37" i="57"/>
  <c r="DM38" i="57"/>
  <c r="DZ49" i="57"/>
  <c r="DP18" i="57"/>
  <c r="CO18" i="57"/>
  <c r="DP64" i="57"/>
  <c r="DP34" i="57"/>
  <c r="DI34" i="57"/>
  <c r="DM66" i="57"/>
  <c r="DZ19" i="57"/>
  <c r="DI19" i="57"/>
  <c r="DP38" i="57"/>
  <c r="CO38" i="57"/>
  <c r="DM8" i="57"/>
  <c r="CO39" i="57"/>
  <c r="DP39" i="57"/>
  <c r="DZ50" i="57"/>
  <c r="DZ24" i="57"/>
  <c r="DZ26" i="57"/>
  <c r="DP47" i="57"/>
  <c r="CO47" i="57"/>
  <c r="DZ59" i="57"/>
  <c r="DI59" i="57"/>
  <c r="DZ20" i="57"/>
  <c r="DP40" i="57"/>
  <c r="CO40" i="57"/>
  <c r="DM39" i="57"/>
  <c r="DZ25" i="57"/>
  <c r="DI25" i="57"/>
  <c r="CO48" i="57"/>
  <c r="DP48" i="57"/>
  <c r="DZ60" i="57"/>
  <c r="DI29" i="57"/>
  <c r="DZ29" i="57"/>
  <c r="DM63" i="57"/>
  <c r="CO23" i="57"/>
  <c r="DP23" i="57"/>
  <c r="CO49" i="57"/>
  <c r="DP49" i="57"/>
  <c r="DZ61" i="57"/>
  <c r="DI61" i="57"/>
  <c r="DM47" i="57"/>
  <c r="DM26" i="57"/>
  <c r="DZ37" i="57"/>
  <c r="DI37" i="57"/>
  <c r="DP26" i="57"/>
  <c r="CO26" i="57"/>
  <c r="DZ21" i="57"/>
  <c r="DI21" i="57"/>
  <c r="DZ55" i="57"/>
  <c r="DZ62" i="57"/>
  <c r="DM48" i="57"/>
  <c r="DZ14" i="57"/>
  <c r="DM9" i="57"/>
  <c r="CO41" i="57"/>
  <c r="DP41" i="57"/>
  <c r="DP42" i="57"/>
  <c r="CO42" i="57"/>
  <c r="DM41" i="57"/>
  <c r="DZ53" i="57"/>
  <c r="DM44" i="57"/>
  <c r="DZ56" i="57"/>
  <c r="DM49" i="57"/>
  <c r="DM24" i="57"/>
  <c r="DM56" i="57"/>
  <c r="DP50" i="57"/>
  <c r="DM58" i="57"/>
  <c r="DZ31" i="57"/>
  <c r="DI31" i="57"/>
  <c r="CO27" i="57"/>
  <c r="DP27" i="57"/>
  <c r="CO10" i="57"/>
  <c r="DP10" i="57"/>
  <c r="DZ52" i="57"/>
  <c r="DP66" i="57"/>
  <c r="CO66" i="57"/>
  <c r="DM45" i="57"/>
  <c r="DZ44" i="57"/>
  <c r="DM18" i="57"/>
  <c r="DM46" i="57"/>
  <c r="CO46" i="57"/>
  <c r="CO51" i="57"/>
  <c r="DP51" i="57"/>
  <c r="DZ16" i="57"/>
  <c r="DI16" i="57"/>
  <c r="DZ28" i="57"/>
  <c r="DI28" i="57"/>
  <c r="DZ11" i="57"/>
  <c r="DI11" i="57"/>
  <c r="DM55" i="57"/>
  <c r="DP65" i="57"/>
  <c r="CO65" i="57"/>
  <c r="CO28" i="57"/>
  <c r="DP28" i="57"/>
  <c r="DM64" i="57"/>
  <c r="CO64" i="57"/>
  <c r="DM43" i="57"/>
  <c r="CO43" i="57"/>
  <c r="DP55" i="57"/>
  <c r="CO55" i="57"/>
  <c r="DM25" i="57"/>
  <c r="DZ17" i="57"/>
  <c r="DM31" i="57"/>
  <c r="CO31" i="57"/>
  <c r="DM12" i="57"/>
  <c r="CO12" i="57"/>
  <c r="DZ54" i="57"/>
  <c r="DI54" i="57"/>
  <c r="DM19" i="57"/>
  <c r="CO19" i="57"/>
  <c r="DM50" i="57"/>
  <c r="CO50" i="57"/>
  <c r="DP60" i="57"/>
  <c r="CO60" i="57"/>
  <c r="DM53" i="57"/>
  <c r="DM52" i="57"/>
  <c r="DZ45" i="57"/>
  <c r="CO44" i="57"/>
  <c r="DP44" i="57"/>
  <c r="DM21" i="57"/>
  <c r="CO21" i="57"/>
  <c r="DM23" i="57"/>
  <c r="DP52" i="57"/>
  <c r="CO52" i="57"/>
  <c r="DZ64" i="57"/>
  <c r="DI64" i="57"/>
  <c r="DZ66" i="57"/>
  <c r="DI66" i="57"/>
  <c r="DZ34" i="57"/>
  <c r="CO62" i="57"/>
  <c r="DP62" i="57"/>
  <c r="DP58" i="57"/>
  <c r="CO58" i="57"/>
  <c r="DM60" i="57"/>
  <c r="DZ10" i="57"/>
  <c r="DZ39" i="57"/>
  <c r="DI39" i="57"/>
  <c r="CO8" i="57"/>
  <c r="DP8" i="57"/>
  <c r="DM30" i="57"/>
  <c r="CO30" i="57"/>
  <c r="DZ42" i="57"/>
  <c r="DI42" i="57"/>
  <c r="DM34" i="57"/>
  <c r="CO34" i="57"/>
  <c r="DZ46" i="57"/>
  <c r="DI46" i="57"/>
  <c r="CO15" i="57"/>
  <c r="DP15" i="57"/>
  <c r="DM35" i="57"/>
  <c r="CO35" i="57"/>
  <c r="DZ23" i="57"/>
  <c r="DI23" i="57"/>
  <c r="DP20" i="57"/>
  <c r="CO20" i="57"/>
  <c r="DP45" i="57"/>
  <c r="CO45" i="57"/>
  <c r="DM22" i="57"/>
  <c r="DP24" i="57"/>
  <c r="CO24" i="57"/>
  <c r="CO53" i="57"/>
  <c r="DP53" i="57"/>
  <c r="DZ65" i="57"/>
  <c r="DI65" i="57"/>
  <c r="DM7" i="57"/>
  <c r="DZ7" i="57"/>
  <c r="CO7" i="57"/>
  <c r="DP7" i="57"/>
  <c r="DI14" i="57" l="1"/>
  <c r="DI13" i="57"/>
  <c r="DI22" i="57"/>
  <c r="DI49" i="57"/>
  <c r="DI53" i="57"/>
  <c r="DI44" i="57"/>
  <c r="DI50" i="57"/>
  <c r="DI12" i="57"/>
  <c r="DI15" i="57"/>
  <c r="DI45" i="57"/>
  <c r="DI17" i="57"/>
  <c r="DI58" i="57"/>
  <c r="DI32" i="57"/>
  <c r="DI38" i="57"/>
  <c r="DI41" i="57"/>
  <c r="DI30" i="57"/>
  <c r="DI62" i="57"/>
  <c r="DI27" i="57"/>
  <c r="DI51" i="57"/>
  <c r="DI56" i="57"/>
  <c r="DI55" i="57"/>
  <c r="DI26" i="57"/>
  <c r="DI33" i="57"/>
  <c r="DI52" i="57"/>
  <c r="DI24" i="57"/>
  <c r="DI48" i="57"/>
  <c r="DI40" i="57"/>
  <c r="DI10" i="57"/>
  <c r="DI60" i="57"/>
  <c r="DI20" i="57"/>
  <c r="DI63" i="57"/>
  <c r="DI18" i="57"/>
  <c r="DI47" i="57"/>
  <c r="DI36" i="57"/>
  <c r="O4" i="54" l="1"/>
  <c r="Y13" i="11" l="1"/>
  <c r="Y14" i="11"/>
  <c r="Y17" i="11"/>
  <c r="Y15" i="11"/>
  <c r="Y16" i="11"/>
  <c r="Y11" i="11"/>
  <c r="Y18" i="11"/>
  <c r="Y12" i="11"/>
  <c r="Y19" i="11"/>
  <c r="Y8" i="11" l="1"/>
  <c r="Y22" i="11"/>
  <c r="Y7" i="11"/>
  <c r="Y23" i="11"/>
  <c r="AG54" i="60"/>
  <c r="AG58" i="60"/>
  <c r="AG61" i="60"/>
  <c r="AG13" i="60"/>
  <c r="AG10" i="60"/>
  <c r="AG50" i="60"/>
  <c r="AG12" i="60"/>
  <c r="AG42" i="60"/>
  <c r="AG35" i="60"/>
  <c r="AG48" i="60"/>
  <c r="AG55" i="60"/>
  <c r="AG30" i="60"/>
  <c r="AG64" i="60"/>
  <c r="AG62" i="60"/>
  <c r="AG32" i="60"/>
  <c r="AG52" i="60"/>
  <c r="AG26" i="60"/>
  <c r="AG59" i="60"/>
  <c r="AG47" i="60"/>
  <c r="AG44" i="60"/>
  <c r="AG31" i="60"/>
  <c r="AG9" i="60"/>
  <c r="AG57" i="60"/>
  <c r="AG29" i="60"/>
  <c r="AG45" i="60"/>
  <c r="AG7" i="60"/>
  <c r="AG56" i="60"/>
  <c r="AG43" i="60"/>
  <c r="AG41" i="60"/>
  <c r="AG18" i="60"/>
  <c r="AG17" i="60"/>
  <c r="AG8" i="60"/>
  <c r="AG39" i="60"/>
  <c r="AG51" i="60"/>
  <c r="AG37" i="60"/>
  <c r="AG27" i="60"/>
  <c r="AG6" i="60"/>
  <c r="AG36" i="60"/>
  <c r="AG49" i="60"/>
  <c r="AG34" i="60"/>
  <c r="AG24" i="60"/>
  <c r="AG19" i="60"/>
  <c r="AG14" i="60"/>
  <c r="AG21" i="60"/>
  <c r="AG16" i="60"/>
  <c r="AG60" i="60"/>
  <c r="AG63" i="60"/>
  <c r="AG33" i="60"/>
  <c r="AG23" i="60"/>
  <c r="AG28" i="60"/>
  <c r="AG20" i="60"/>
  <c r="AG46" i="60"/>
  <c r="AG11" i="60"/>
  <c r="AG25" i="60"/>
  <c r="AG38" i="60"/>
  <c r="AG22" i="60"/>
  <c r="AG15" i="60"/>
  <c r="AG53" i="60"/>
  <c r="AG40" i="60"/>
  <c r="AG65" i="60"/>
  <c r="Y21" i="11"/>
  <c r="Y10" i="11"/>
  <c r="Y6" i="11"/>
  <c r="Y20" i="11"/>
  <c r="Y9" i="11"/>
  <c r="AG66" i="57"/>
  <c r="AG52" i="57"/>
  <c r="AG10" i="57"/>
  <c r="AG16" i="57"/>
  <c r="AG30" i="57"/>
  <c r="AG49" i="57"/>
  <c r="AG23" i="57"/>
  <c r="AG50" i="57"/>
  <c r="AG33" i="57"/>
  <c r="AG11" i="57"/>
  <c r="AG31" i="57"/>
  <c r="AG46" i="57"/>
  <c r="AG41" i="57"/>
  <c r="AG58" i="57"/>
  <c r="AG8" i="57"/>
  <c r="AV8" i="57" s="1"/>
  <c r="AG27" i="57"/>
  <c r="AG55" i="57"/>
  <c r="AG35" i="57"/>
  <c r="AG63" i="57"/>
  <c r="AG54" i="57"/>
  <c r="AG32" i="57"/>
  <c r="AG57" i="57"/>
  <c r="AG12" i="57"/>
  <c r="AG64" i="57"/>
  <c r="AG14" i="57"/>
  <c r="AG56" i="57"/>
  <c r="AG53" i="57"/>
  <c r="AG20" i="57"/>
  <c r="AG48" i="57"/>
  <c r="AG62" i="57"/>
  <c r="AG24" i="57"/>
  <c r="AG26" i="57"/>
  <c r="AG25" i="57"/>
  <c r="AG40" i="57"/>
  <c r="AG36" i="57"/>
  <c r="AG65" i="57"/>
  <c r="AG21" i="57"/>
  <c r="AG22" i="57"/>
  <c r="AG9" i="57"/>
  <c r="AG47" i="57"/>
  <c r="AG17" i="57"/>
  <c r="AG34" i="57"/>
  <c r="AG29" i="57"/>
  <c r="AG13" i="57"/>
  <c r="AG59" i="57"/>
  <c r="AG45" i="57"/>
  <c r="AG61" i="57"/>
  <c r="AG38" i="57"/>
  <c r="AG28" i="57"/>
  <c r="AG43" i="57"/>
  <c r="AG37" i="57"/>
  <c r="AG19" i="57"/>
  <c r="AG39" i="57"/>
  <c r="AG18" i="57"/>
  <c r="AG60" i="57"/>
  <c r="AG15" i="57"/>
  <c r="AG51" i="57"/>
  <c r="AG42" i="57"/>
  <c r="AG44" i="57"/>
  <c r="AG7" i="57"/>
  <c r="CJ55" i="60" l="1"/>
  <c r="CJ37" i="60"/>
  <c r="CK37" i="60" s="1"/>
  <c r="CL37" i="60" s="1"/>
  <c r="CP37" i="60" s="1"/>
  <c r="CJ38" i="60"/>
  <c r="CJ59" i="60"/>
  <c r="CJ52" i="60"/>
  <c r="CJ45" i="60"/>
  <c r="CK45" i="60" s="1"/>
  <c r="CL45" i="60" s="1"/>
  <c r="CP45" i="60" s="1"/>
  <c r="CJ35" i="60"/>
  <c r="CJ44" i="60"/>
  <c r="CJ41" i="60"/>
  <c r="CK41" i="60" s="1"/>
  <c r="CL41" i="60" s="1"/>
  <c r="CP41" i="60" s="1"/>
  <c r="CJ56" i="60"/>
  <c r="CJ60" i="60"/>
  <c r="CJ46" i="60"/>
  <c r="CJ34" i="60"/>
  <c r="CJ54" i="60"/>
  <c r="CJ36" i="60"/>
  <c r="CJ53" i="60"/>
  <c r="CK53" i="60" s="1"/>
  <c r="CL53" i="60" s="1"/>
  <c r="CP53" i="60" s="1"/>
  <c r="CJ51" i="60"/>
  <c r="CJ39" i="60"/>
  <c r="CJ47" i="60"/>
  <c r="CJ65" i="60"/>
  <c r="CK65" i="60" s="1"/>
  <c r="CL65" i="60" s="1"/>
  <c r="CP65" i="60" s="1"/>
  <c r="CJ63" i="60"/>
  <c r="CJ61" i="60"/>
  <c r="CK61" i="60" s="1"/>
  <c r="CL61" i="60" s="1"/>
  <c r="CP61" i="60" s="1"/>
  <c r="CJ43" i="60"/>
  <c r="CJ48" i="60"/>
  <c r="CJ62" i="60"/>
  <c r="CJ57" i="60"/>
  <c r="CK57" i="60" s="1"/>
  <c r="CL57" i="60" s="1"/>
  <c r="CP57" i="60" s="1"/>
  <c r="CJ50" i="60"/>
  <c r="CJ49" i="60"/>
  <c r="CK49" i="60" s="1"/>
  <c r="CL49" i="60" s="1"/>
  <c r="CP49" i="60" s="1"/>
  <c r="CJ64" i="60"/>
  <c r="CJ42" i="60"/>
  <c r="CJ40" i="60"/>
  <c r="CJ58" i="60"/>
  <c r="BI61" i="60"/>
  <c r="BQ61" i="60" s="1"/>
  <c r="BR61" i="60" s="1"/>
  <c r="DU61" i="60" s="1"/>
  <c r="AV61" i="60"/>
  <c r="CJ27" i="60"/>
  <c r="CJ25" i="60"/>
  <c r="CK25" i="60" s="1"/>
  <c r="CL25" i="60" s="1"/>
  <c r="CP25" i="60" s="1"/>
  <c r="CJ24" i="60"/>
  <c r="CJ26" i="60"/>
  <c r="CJ23" i="60"/>
  <c r="CJ33" i="60"/>
  <c r="CK33" i="60" s="1"/>
  <c r="CL33" i="60" s="1"/>
  <c r="CP33" i="60" s="1"/>
  <c r="CJ13" i="60"/>
  <c r="CK13" i="60" s="1"/>
  <c r="CL13" i="60" s="1"/>
  <c r="CP13" i="60" s="1"/>
  <c r="CJ18" i="60"/>
  <c r="CJ7" i="60"/>
  <c r="CJ12" i="60"/>
  <c r="CJ31" i="60"/>
  <c r="CJ22" i="60"/>
  <c r="CJ30" i="60"/>
  <c r="CJ28" i="60"/>
  <c r="CJ20" i="60"/>
  <c r="CJ21" i="60"/>
  <c r="CK21" i="60" s="1"/>
  <c r="CL21" i="60" s="1"/>
  <c r="CP21" i="60" s="1"/>
  <c r="CJ10" i="60"/>
  <c r="CJ19" i="60"/>
  <c r="CJ16" i="60"/>
  <c r="CJ17" i="60"/>
  <c r="CK17" i="60" s="1"/>
  <c r="CL17" i="60" s="1"/>
  <c r="CP17" i="60" s="1"/>
  <c r="CJ9" i="60"/>
  <c r="CJ14" i="60"/>
  <c r="CJ29" i="60"/>
  <c r="CK29" i="60" s="1"/>
  <c r="CL29" i="60" s="1"/>
  <c r="CP29" i="60" s="1"/>
  <c r="CJ15" i="60"/>
  <c r="CJ32" i="60"/>
  <c r="CJ11" i="60"/>
  <c r="BI45" i="60"/>
  <c r="BQ45" i="60" s="1"/>
  <c r="BR45" i="60" s="1"/>
  <c r="DU45" i="60" s="1"/>
  <c r="AV45" i="60"/>
  <c r="BI62" i="60"/>
  <c r="BQ62" i="60" s="1"/>
  <c r="BR62" i="60" s="1"/>
  <c r="DU62" i="60" s="1"/>
  <c r="AV62" i="60"/>
  <c r="BI58" i="60"/>
  <c r="BQ58" i="60" s="1"/>
  <c r="BR58" i="60" s="1"/>
  <c r="DU58" i="60" s="1"/>
  <c r="AV58" i="60"/>
  <c r="AV11" i="57"/>
  <c r="BI11" i="57"/>
  <c r="BQ11" i="57" s="1"/>
  <c r="BR11" i="57" s="1"/>
  <c r="DU11" i="57" s="1"/>
  <c r="BI24" i="60"/>
  <c r="BQ24" i="60" s="1"/>
  <c r="BR24" i="60" s="1"/>
  <c r="DU24" i="60" s="1"/>
  <c r="AV24" i="60"/>
  <c r="BI12" i="60"/>
  <c r="BQ12" i="60" s="1"/>
  <c r="BR12" i="60" s="1"/>
  <c r="DU12" i="60" s="1"/>
  <c r="AV12" i="60"/>
  <c r="AV13" i="57"/>
  <c r="BI13" i="57"/>
  <c r="BQ13" i="57" s="1"/>
  <c r="BR13" i="57" s="1"/>
  <c r="DU13" i="57" s="1"/>
  <c r="AV33" i="57"/>
  <c r="BI33" i="57"/>
  <c r="BQ33" i="57" s="1"/>
  <c r="BR33" i="57" s="1"/>
  <c r="DU33" i="57" s="1"/>
  <c r="BI41" i="60"/>
  <c r="BQ41" i="60" s="1"/>
  <c r="BR41" i="60" s="1"/>
  <c r="DU41" i="60" s="1"/>
  <c r="AV41" i="60"/>
  <c r="AV60" i="57"/>
  <c r="BI60" i="57"/>
  <c r="BQ60" i="57" s="1"/>
  <c r="BR60" i="57" s="1"/>
  <c r="AV50" i="57"/>
  <c r="BI50" i="57"/>
  <c r="BQ50" i="57" s="1"/>
  <c r="BR50" i="57" s="1"/>
  <c r="DU50" i="57" s="1"/>
  <c r="BI49" i="60"/>
  <c r="BQ49" i="60" s="1"/>
  <c r="BR49" i="60" s="1"/>
  <c r="DU49" i="60" s="1"/>
  <c r="AV49" i="60"/>
  <c r="AV34" i="57"/>
  <c r="BI34" i="57"/>
  <c r="BQ34" i="57" s="1"/>
  <c r="BR34" i="57" s="1"/>
  <c r="DU34" i="57" s="1"/>
  <c r="AV17" i="57"/>
  <c r="BI17" i="57"/>
  <c r="BQ17" i="57" s="1"/>
  <c r="BR17" i="57" s="1"/>
  <c r="DU17" i="57" s="1"/>
  <c r="AV6" i="60"/>
  <c r="AV47" i="57"/>
  <c r="BI47" i="57"/>
  <c r="BQ47" i="57" s="1"/>
  <c r="BR47" i="57" s="1"/>
  <c r="DU47" i="57" s="1"/>
  <c r="AV49" i="57"/>
  <c r="BI49" i="57"/>
  <c r="BQ49" i="57" s="1"/>
  <c r="BR49" i="57" s="1"/>
  <c r="AV37" i="57"/>
  <c r="BI37" i="57"/>
  <c r="BQ37" i="57" s="1"/>
  <c r="BR37" i="57" s="1"/>
  <c r="DU37" i="57" s="1"/>
  <c r="AV9" i="57"/>
  <c r="CK9" i="57"/>
  <c r="BI9" i="57"/>
  <c r="BQ9" i="57" s="1"/>
  <c r="BR9" i="57" s="1"/>
  <c r="AV53" i="57"/>
  <c r="BI53" i="57"/>
  <c r="BQ53" i="57" s="1"/>
  <c r="BR53" i="57" s="1"/>
  <c r="DU53" i="57" s="1"/>
  <c r="AV27" i="57"/>
  <c r="BI27" i="57"/>
  <c r="BQ27" i="57" s="1"/>
  <c r="BR27" i="57" s="1"/>
  <c r="AV30" i="57"/>
  <c r="BI30" i="57"/>
  <c r="BQ30" i="57" s="1"/>
  <c r="BR30" i="57" s="1"/>
  <c r="DU30" i="57" s="1"/>
  <c r="BI40" i="60"/>
  <c r="BQ40" i="60" s="1"/>
  <c r="BR40" i="60" s="1"/>
  <c r="DU40" i="60" s="1"/>
  <c r="AV40" i="60"/>
  <c r="BI63" i="60"/>
  <c r="BQ63" i="60" s="1"/>
  <c r="BR63" i="60" s="1"/>
  <c r="DU63" i="60" s="1"/>
  <c r="AV63" i="60"/>
  <c r="AV27" i="60"/>
  <c r="BI27" i="60"/>
  <c r="BQ27" i="60" s="1"/>
  <c r="BR27" i="60" s="1"/>
  <c r="DU27" i="60" s="1"/>
  <c r="BI29" i="60"/>
  <c r="BQ29" i="60" s="1"/>
  <c r="BR29" i="60" s="1"/>
  <c r="DU29" i="60" s="1"/>
  <c r="AV29" i="60"/>
  <c r="BI64" i="60"/>
  <c r="BQ64" i="60" s="1"/>
  <c r="BR64" i="60" s="1"/>
  <c r="DU64" i="60" s="1"/>
  <c r="AV64" i="60"/>
  <c r="BI54" i="60"/>
  <c r="BQ54" i="60" s="1"/>
  <c r="BR54" i="60" s="1"/>
  <c r="DU54" i="60" s="1"/>
  <c r="AV54" i="60"/>
  <c r="AV57" i="57"/>
  <c r="BI57" i="57"/>
  <c r="BQ57" i="57" s="1"/>
  <c r="BR57" i="57" s="1"/>
  <c r="DU57" i="57" s="1"/>
  <c r="AV25" i="60"/>
  <c r="BI25" i="60"/>
  <c r="BQ25" i="60" s="1"/>
  <c r="BR25" i="60" s="1"/>
  <c r="DU25" i="60" s="1"/>
  <c r="BI42" i="60"/>
  <c r="BQ42" i="60" s="1"/>
  <c r="BR42" i="60" s="1"/>
  <c r="DU42" i="60" s="1"/>
  <c r="AV42" i="60"/>
  <c r="AV25" i="57"/>
  <c r="BI25" i="57"/>
  <c r="BQ25" i="57" s="1"/>
  <c r="BR25" i="57" s="1"/>
  <c r="DU25" i="57" s="1"/>
  <c r="BI18" i="60"/>
  <c r="BQ18" i="60" s="1"/>
  <c r="BR18" i="60" s="1"/>
  <c r="DU18" i="60" s="1"/>
  <c r="AV18" i="60"/>
  <c r="BI26" i="60"/>
  <c r="BQ26" i="60" s="1"/>
  <c r="BR26" i="60" s="1"/>
  <c r="DU26" i="60" s="1"/>
  <c r="AV26" i="60"/>
  <c r="AV29" i="57"/>
  <c r="BI29" i="57"/>
  <c r="BQ29" i="57" s="1"/>
  <c r="BR29" i="57" s="1"/>
  <c r="BI52" i="60"/>
  <c r="BQ52" i="60" s="1"/>
  <c r="BR52" i="60" s="1"/>
  <c r="DU52" i="60" s="1"/>
  <c r="AV52" i="60"/>
  <c r="AV18" i="57"/>
  <c r="BI18" i="57"/>
  <c r="BQ18" i="57" s="1"/>
  <c r="BR18" i="57" s="1"/>
  <c r="DU18" i="57" s="1"/>
  <c r="BI36" i="60"/>
  <c r="BQ36" i="60" s="1"/>
  <c r="BR36" i="60" s="1"/>
  <c r="DU36" i="60" s="1"/>
  <c r="AV36" i="60"/>
  <c r="BI13" i="60"/>
  <c r="BQ13" i="60" s="1"/>
  <c r="BR13" i="60" s="1"/>
  <c r="DU13" i="60" s="1"/>
  <c r="AV13" i="60"/>
  <c r="AV23" i="57"/>
  <c r="BI23" i="57"/>
  <c r="BQ23" i="57" s="1"/>
  <c r="BR23" i="57" s="1"/>
  <c r="DU23" i="57" s="1"/>
  <c r="AV7" i="60"/>
  <c r="AV55" i="57"/>
  <c r="BI55" i="57"/>
  <c r="BQ55" i="57" s="1"/>
  <c r="BR55" i="57" s="1"/>
  <c r="DU55" i="57" s="1"/>
  <c r="AV22" i="57"/>
  <c r="BI22" i="57"/>
  <c r="BQ22" i="57" s="1"/>
  <c r="BR22" i="57" s="1"/>
  <c r="DU22" i="57" s="1"/>
  <c r="BI53" i="60"/>
  <c r="BQ53" i="60" s="1"/>
  <c r="BR53" i="60" s="1"/>
  <c r="DU53" i="60" s="1"/>
  <c r="AV53" i="60"/>
  <c r="BI60" i="60"/>
  <c r="BQ60" i="60" s="1"/>
  <c r="BR60" i="60" s="1"/>
  <c r="DU60" i="60" s="1"/>
  <c r="AV60" i="60"/>
  <c r="AV37" i="60"/>
  <c r="BI37" i="60"/>
  <c r="BQ37" i="60" s="1"/>
  <c r="BR37" i="60" s="1"/>
  <c r="DU37" i="60" s="1"/>
  <c r="AV57" i="60"/>
  <c r="BI57" i="60"/>
  <c r="BQ57" i="60" s="1"/>
  <c r="BR57" i="60" s="1"/>
  <c r="DU57" i="60" s="1"/>
  <c r="BI30" i="60"/>
  <c r="BQ30" i="60" s="1"/>
  <c r="BR30" i="60" s="1"/>
  <c r="DU30" i="60" s="1"/>
  <c r="AV30" i="60"/>
  <c r="AV45" i="57"/>
  <c r="BI45" i="57"/>
  <c r="BQ45" i="57" s="1"/>
  <c r="BR45" i="57" s="1"/>
  <c r="DU45" i="57" s="1"/>
  <c r="BI19" i="60"/>
  <c r="BQ19" i="60" s="1"/>
  <c r="BR19" i="60" s="1"/>
  <c r="DU19" i="60" s="1"/>
  <c r="AV19" i="60"/>
  <c r="AV59" i="57"/>
  <c r="BI59" i="57"/>
  <c r="BQ59" i="57" s="1"/>
  <c r="BR59" i="57" s="1"/>
  <c r="DU59" i="57" s="1"/>
  <c r="AV24" i="57"/>
  <c r="BI24" i="57"/>
  <c r="BQ24" i="57" s="1"/>
  <c r="BR24" i="57" s="1"/>
  <c r="DU24" i="57" s="1"/>
  <c r="CJ21" i="57"/>
  <c r="CK21" i="57" s="1"/>
  <c r="CJ26" i="57"/>
  <c r="CK26" i="57" s="1"/>
  <c r="CJ18" i="57"/>
  <c r="CK18" i="57" s="1"/>
  <c r="CJ27" i="57"/>
  <c r="CK27" i="57" s="1"/>
  <c r="CJ12" i="57"/>
  <c r="CK12" i="57" s="1"/>
  <c r="CJ20" i="57"/>
  <c r="CK20" i="57" s="1"/>
  <c r="CJ14" i="57"/>
  <c r="CK14" i="57" s="1"/>
  <c r="CJ13" i="57"/>
  <c r="CK13" i="57" s="1"/>
  <c r="CJ19" i="57"/>
  <c r="CK19" i="57" s="1"/>
  <c r="CJ15" i="57"/>
  <c r="CK15" i="57" s="1"/>
  <c r="CJ17" i="57"/>
  <c r="CK17" i="57" s="1"/>
  <c r="CJ11" i="57"/>
  <c r="CK11" i="57" s="1"/>
  <c r="CJ23" i="57"/>
  <c r="CK23" i="57" s="1"/>
  <c r="CJ10" i="57"/>
  <c r="CK10" i="57" s="1"/>
  <c r="CJ34" i="57"/>
  <c r="CK34" i="57" s="1"/>
  <c r="CJ33" i="57"/>
  <c r="CK33" i="57" s="1"/>
  <c r="CJ8" i="57"/>
  <c r="CK8" i="57" s="1"/>
  <c r="CJ16" i="57"/>
  <c r="CK16" i="57" s="1"/>
  <c r="CJ31" i="57"/>
  <c r="CK31" i="57" s="1"/>
  <c r="CJ25" i="57"/>
  <c r="CK25" i="57" s="1"/>
  <c r="CJ30" i="57"/>
  <c r="CK30" i="57" s="1"/>
  <c r="CJ22" i="57"/>
  <c r="CK22" i="57" s="1"/>
  <c r="CJ29" i="57"/>
  <c r="CK29" i="57" s="1"/>
  <c r="CJ32" i="57"/>
  <c r="CK32" i="57" s="1"/>
  <c r="CJ24" i="57"/>
  <c r="CK24" i="57" s="1"/>
  <c r="CJ28" i="57"/>
  <c r="CK28" i="57" s="1"/>
  <c r="BI28" i="60"/>
  <c r="BQ28" i="60" s="1"/>
  <c r="BR28" i="60" s="1"/>
  <c r="DU28" i="60" s="1"/>
  <c r="AV28" i="60"/>
  <c r="BI32" i="60"/>
  <c r="BQ32" i="60" s="1"/>
  <c r="BR32" i="60" s="1"/>
  <c r="DU32" i="60" s="1"/>
  <c r="AV32" i="60"/>
  <c r="AV48" i="57"/>
  <c r="BI48" i="57"/>
  <c r="BQ48" i="57" s="1"/>
  <c r="BR48" i="57" s="1"/>
  <c r="AV43" i="57"/>
  <c r="BI43" i="57"/>
  <c r="BQ43" i="57" s="1"/>
  <c r="BR43" i="57" s="1"/>
  <c r="DU43" i="57" s="1"/>
  <c r="AV14" i="57"/>
  <c r="BI14" i="57"/>
  <c r="BQ14" i="57" s="1"/>
  <c r="BR14" i="57" s="1"/>
  <c r="DU14" i="57" s="1"/>
  <c r="BI15" i="60"/>
  <c r="BQ15" i="60" s="1"/>
  <c r="BR15" i="60" s="1"/>
  <c r="DU15" i="60" s="1"/>
  <c r="AV15" i="60"/>
  <c r="BI16" i="60"/>
  <c r="BQ16" i="60" s="1"/>
  <c r="BR16" i="60" s="1"/>
  <c r="DU16" i="60" s="1"/>
  <c r="AV16" i="60"/>
  <c r="BI51" i="60"/>
  <c r="BQ51" i="60" s="1"/>
  <c r="BR51" i="60" s="1"/>
  <c r="DU51" i="60" s="1"/>
  <c r="AV51" i="60"/>
  <c r="BI9" i="60"/>
  <c r="BQ9" i="60" s="1"/>
  <c r="BR9" i="60" s="1"/>
  <c r="DU9" i="60" s="1"/>
  <c r="AV9" i="60"/>
  <c r="BI55" i="60"/>
  <c r="BQ55" i="60" s="1"/>
  <c r="BR55" i="60" s="1"/>
  <c r="DU55" i="60" s="1"/>
  <c r="AV55" i="60"/>
  <c r="AV42" i="57"/>
  <c r="BI42" i="57"/>
  <c r="BQ42" i="57" s="1"/>
  <c r="BR42" i="57" s="1"/>
  <c r="DU42" i="57" s="1"/>
  <c r="AV40" i="57"/>
  <c r="BI40" i="57"/>
  <c r="BQ40" i="57" s="1"/>
  <c r="BR40" i="57" s="1"/>
  <c r="DU40" i="57" s="1"/>
  <c r="BI47" i="60"/>
  <c r="BQ47" i="60" s="1"/>
  <c r="BR47" i="60" s="1"/>
  <c r="DU47" i="60" s="1"/>
  <c r="AV47" i="60"/>
  <c r="AV51" i="57"/>
  <c r="BI51" i="57"/>
  <c r="BQ51" i="57" s="1"/>
  <c r="BR51" i="57" s="1"/>
  <c r="DU51" i="57" s="1"/>
  <c r="AV66" i="57"/>
  <c r="BI66" i="57"/>
  <c r="BQ66" i="57" s="1"/>
  <c r="BR66" i="57" s="1"/>
  <c r="DU66" i="57" s="1"/>
  <c r="CJ42" i="57"/>
  <c r="CK42" i="57" s="1"/>
  <c r="CJ65" i="57"/>
  <c r="CK65" i="57" s="1"/>
  <c r="CJ63" i="57"/>
  <c r="CK63" i="57" s="1"/>
  <c r="CJ44" i="57"/>
  <c r="CK44" i="57" s="1"/>
  <c r="CJ36" i="57"/>
  <c r="CK36" i="57" s="1"/>
  <c r="CJ61" i="57"/>
  <c r="CK61" i="57" s="1"/>
  <c r="CJ56" i="57"/>
  <c r="CK56" i="57" s="1"/>
  <c r="CJ51" i="57"/>
  <c r="CK51" i="57" s="1"/>
  <c r="CJ52" i="57"/>
  <c r="CK52" i="57" s="1"/>
  <c r="CJ48" i="57"/>
  <c r="CK48" i="57" s="1"/>
  <c r="CJ45" i="57"/>
  <c r="CK45" i="57" s="1"/>
  <c r="CJ50" i="57"/>
  <c r="CK50" i="57" s="1"/>
  <c r="CJ40" i="57"/>
  <c r="CK40" i="57" s="1"/>
  <c r="CJ38" i="57"/>
  <c r="CK38" i="57" s="1"/>
  <c r="CJ58" i="57"/>
  <c r="CK58" i="57" s="1"/>
  <c r="CJ62" i="57"/>
  <c r="CK62" i="57" s="1"/>
  <c r="CJ54" i="57"/>
  <c r="CK54" i="57" s="1"/>
  <c r="CJ46" i="57"/>
  <c r="CK46" i="57" s="1"/>
  <c r="CJ49" i="57"/>
  <c r="CK49" i="57" s="1"/>
  <c r="CJ57" i="57"/>
  <c r="CK57" i="57" s="1"/>
  <c r="CJ64" i="57"/>
  <c r="CK64" i="57" s="1"/>
  <c r="CJ41" i="57"/>
  <c r="CK41" i="57" s="1"/>
  <c r="CJ66" i="57"/>
  <c r="CK66" i="57" s="1"/>
  <c r="CJ43" i="57"/>
  <c r="CK43" i="57" s="1"/>
  <c r="CJ37" i="57"/>
  <c r="CK37" i="57" s="1"/>
  <c r="CJ55" i="57"/>
  <c r="CK55" i="57" s="1"/>
  <c r="CJ53" i="57"/>
  <c r="CK53" i="57" s="1"/>
  <c r="CJ60" i="57"/>
  <c r="CK60" i="57" s="1"/>
  <c r="CJ47" i="57"/>
  <c r="CK47" i="57" s="1"/>
  <c r="CJ39" i="57"/>
  <c r="CK39" i="57" s="1"/>
  <c r="CJ35" i="57"/>
  <c r="CK35" i="57" s="1"/>
  <c r="CJ59" i="57"/>
  <c r="CK59" i="57" s="1"/>
  <c r="BI46" i="60"/>
  <c r="BQ46" i="60" s="1"/>
  <c r="BR46" i="60" s="1"/>
  <c r="DU46" i="60" s="1"/>
  <c r="AV46" i="60"/>
  <c r="BI50" i="60"/>
  <c r="BQ50" i="60" s="1"/>
  <c r="BR50" i="60" s="1"/>
  <c r="DU50" i="60" s="1"/>
  <c r="AV50" i="60"/>
  <c r="AV54" i="57"/>
  <c r="BI54" i="57"/>
  <c r="BQ54" i="57" s="1"/>
  <c r="BR54" i="57" s="1"/>
  <c r="DU54" i="57" s="1"/>
  <c r="BI20" i="60"/>
  <c r="BQ20" i="60" s="1"/>
  <c r="BR20" i="60" s="1"/>
  <c r="DU20" i="60" s="1"/>
  <c r="AV20" i="60"/>
  <c r="BI10" i="60"/>
  <c r="BQ10" i="60" s="1"/>
  <c r="BR10" i="60" s="1"/>
  <c r="DU10" i="60" s="1"/>
  <c r="AV10" i="60"/>
  <c r="AV62" i="57"/>
  <c r="BI62" i="57"/>
  <c r="BQ62" i="57" s="1"/>
  <c r="BR62" i="57" s="1"/>
  <c r="DU62" i="57" s="1"/>
  <c r="AV19" i="57"/>
  <c r="BI19" i="57"/>
  <c r="BQ19" i="57" s="1"/>
  <c r="BR19" i="57" s="1"/>
  <c r="DU19" i="57" s="1"/>
  <c r="BI65" i="60"/>
  <c r="BQ65" i="60" s="1"/>
  <c r="BR65" i="60" s="1"/>
  <c r="DU65" i="60" s="1"/>
  <c r="AV65" i="60"/>
  <c r="AV21" i="57"/>
  <c r="BI21" i="57"/>
  <c r="BQ21" i="57" s="1"/>
  <c r="BR21" i="57" s="1"/>
  <c r="DU21" i="57" s="1"/>
  <c r="AV10" i="57"/>
  <c r="BI10" i="57"/>
  <c r="BQ10" i="57" s="1"/>
  <c r="BR10" i="57" s="1"/>
  <c r="DU10" i="57" s="1"/>
  <c r="AV38" i="57"/>
  <c r="BI38" i="57"/>
  <c r="BQ38" i="57" s="1"/>
  <c r="BR38" i="57" s="1"/>
  <c r="DU38" i="57" s="1"/>
  <c r="AV65" i="57"/>
  <c r="BI65" i="57"/>
  <c r="BQ65" i="57" s="1"/>
  <c r="BR65" i="57" s="1"/>
  <c r="DU65" i="57" s="1"/>
  <c r="AV64" i="57"/>
  <c r="BI64" i="57"/>
  <c r="BQ64" i="57" s="1"/>
  <c r="BR64" i="57" s="1"/>
  <c r="DU64" i="57" s="1"/>
  <c r="AV41" i="57"/>
  <c r="BI41" i="57"/>
  <c r="BQ41" i="57" s="1"/>
  <c r="BR41" i="57" s="1"/>
  <c r="DU41" i="57" s="1"/>
  <c r="AV22" i="60"/>
  <c r="BI22" i="60"/>
  <c r="BQ22" i="60" s="1"/>
  <c r="BR22" i="60" s="1"/>
  <c r="DU22" i="60" s="1"/>
  <c r="BI21" i="60"/>
  <c r="BQ21" i="60" s="1"/>
  <c r="BR21" i="60" s="1"/>
  <c r="DU21" i="60" s="1"/>
  <c r="AV21" i="60"/>
  <c r="BI39" i="60"/>
  <c r="BQ39" i="60" s="1"/>
  <c r="BR39" i="60" s="1"/>
  <c r="DU39" i="60" s="1"/>
  <c r="AV39" i="60"/>
  <c r="AV31" i="60"/>
  <c r="BI31" i="60"/>
  <c r="BQ31" i="60" s="1"/>
  <c r="BR31" i="60" s="1"/>
  <c r="DU31" i="60" s="1"/>
  <c r="BI48" i="60"/>
  <c r="BQ48" i="60" s="1"/>
  <c r="BR48" i="60" s="1"/>
  <c r="DU48" i="60" s="1"/>
  <c r="AV48" i="60"/>
  <c r="AV31" i="57"/>
  <c r="BI31" i="57"/>
  <c r="BQ31" i="57" s="1"/>
  <c r="BR31" i="57" s="1"/>
  <c r="DU31" i="57" s="1"/>
  <c r="BI17" i="60"/>
  <c r="BQ17" i="60" s="1"/>
  <c r="BR17" i="60" s="1"/>
  <c r="DU17" i="60" s="1"/>
  <c r="AV17" i="60"/>
  <c r="AV32" i="57"/>
  <c r="BI32" i="57"/>
  <c r="BQ32" i="57" s="1"/>
  <c r="BR32" i="57" s="1"/>
  <c r="DU32" i="57" s="1"/>
  <c r="BI11" i="60"/>
  <c r="BQ11" i="60" s="1"/>
  <c r="BR11" i="60" s="1"/>
  <c r="DU11" i="60" s="1"/>
  <c r="AV11" i="60"/>
  <c r="BI59" i="60"/>
  <c r="BQ59" i="60" s="1"/>
  <c r="BR59" i="60" s="1"/>
  <c r="DU59" i="60" s="1"/>
  <c r="AV59" i="60"/>
  <c r="AV15" i="57"/>
  <c r="BI15" i="57"/>
  <c r="BQ15" i="57" s="1"/>
  <c r="BR15" i="57" s="1"/>
  <c r="DU15" i="57" s="1"/>
  <c r="AV26" i="57"/>
  <c r="BI26" i="57"/>
  <c r="BQ26" i="57" s="1"/>
  <c r="BR26" i="57" s="1"/>
  <c r="BI34" i="60"/>
  <c r="BQ34" i="60" s="1"/>
  <c r="BR34" i="60" s="1"/>
  <c r="DU34" i="60" s="1"/>
  <c r="AV34" i="60"/>
  <c r="BI43" i="60"/>
  <c r="BQ43" i="60" s="1"/>
  <c r="BR43" i="60" s="1"/>
  <c r="DU43" i="60" s="1"/>
  <c r="AV43" i="60"/>
  <c r="AV63" i="57"/>
  <c r="BI63" i="57"/>
  <c r="BQ63" i="57" s="1"/>
  <c r="BR63" i="57" s="1"/>
  <c r="DU63" i="57" s="1"/>
  <c r="BI56" i="60"/>
  <c r="BQ56" i="60" s="1"/>
  <c r="BR56" i="60" s="1"/>
  <c r="DU56" i="60" s="1"/>
  <c r="AV56" i="60"/>
  <c r="AV39" i="57"/>
  <c r="BI39" i="57"/>
  <c r="BQ39" i="57" s="1"/>
  <c r="BR39" i="57" s="1"/>
  <c r="DU39" i="57" s="1"/>
  <c r="AV35" i="57"/>
  <c r="BI35" i="57"/>
  <c r="BQ35" i="57" s="1"/>
  <c r="BR35" i="57" s="1"/>
  <c r="BI23" i="60"/>
  <c r="BQ23" i="60" s="1"/>
  <c r="BR23" i="60" s="1"/>
  <c r="DU23" i="60" s="1"/>
  <c r="AV23" i="60"/>
  <c r="AV20" i="57"/>
  <c r="BI20" i="57"/>
  <c r="BQ20" i="57" s="1"/>
  <c r="BR20" i="57" s="1"/>
  <c r="AV33" i="60"/>
  <c r="BI33" i="60"/>
  <c r="BQ33" i="60" s="1"/>
  <c r="BR33" i="60" s="1"/>
  <c r="DU33" i="60" s="1"/>
  <c r="AV56" i="57"/>
  <c r="BI56" i="57"/>
  <c r="BQ56" i="57" s="1"/>
  <c r="BR56" i="57" s="1"/>
  <c r="AV16" i="57"/>
  <c r="BI16" i="57"/>
  <c r="BQ16" i="57" s="1"/>
  <c r="BR16" i="57" s="1"/>
  <c r="DU16" i="57" s="1"/>
  <c r="AV28" i="57"/>
  <c r="BI28" i="57"/>
  <c r="BQ28" i="57" s="1"/>
  <c r="BR28" i="57" s="1"/>
  <c r="AV58" i="57"/>
  <c r="BI58" i="57"/>
  <c r="BQ58" i="57" s="1"/>
  <c r="BR58" i="57" s="1"/>
  <c r="DU58" i="57" s="1"/>
  <c r="DJ7" i="57"/>
  <c r="CK7" i="57"/>
  <c r="AV7" i="57"/>
  <c r="AV44" i="57"/>
  <c r="BI44" i="57"/>
  <c r="BQ44" i="57" s="1"/>
  <c r="BR44" i="57" s="1"/>
  <c r="DU44" i="57" s="1"/>
  <c r="AV61" i="57"/>
  <c r="BI61" i="57"/>
  <c r="BQ61" i="57" s="1"/>
  <c r="BR61" i="57" s="1"/>
  <c r="DU61" i="57" s="1"/>
  <c r="AV36" i="57"/>
  <c r="BI36" i="57"/>
  <c r="BQ36" i="57" s="1"/>
  <c r="BR36" i="57" s="1"/>
  <c r="DU36" i="57" s="1"/>
  <c r="AV12" i="57"/>
  <c r="BI12" i="57"/>
  <c r="BQ12" i="57" s="1"/>
  <c r="BR12" i="57" s="1"/>
  <c r="DU12" i="57" s="1"/>
  <c r="AV46" i="57"/>
  <c r="BI46" i="57"/>
  <c r="BQ46" i="57" s="1"/>
  <c r="BR46" i="57" s="1"/>
  <c r="DU46" i="57" s="1"/>
  <c r="AV52" i="57"/>
  <c r="BI52" i="57"/>
  <c r="BQ52" i="57" s="1"/>
  <c r="BR52" i="57" s="1"/>
  <c r="DU52" i="57" s="1"/>
  <c r="BI38" i="60"/>
  <c r="BQ38" i="60" s="1"/>
  <c r="BR38" i="60" s="1"/>
  <c r="DU38" i="60" s="1"/>
  <c r="AV38" i="60"/>
  <c r="BI14" i="60"/>
  <c r="BQ14" i="60" s="1"/>
  <c r="BR14" i="60" s="1"/>
  <c r="DU14" i="60" s="1"/>
  <c r="AV14" i="60"/>
  <c r="BI8" i="60"/>
  <c r="BQ8" i="60" s="1"/>
  <c r="BR8" i="60" s="1"/>
  <c r="DU8" i="60" s="1"/>
  <c r="AV8" i="60"/>
  <c r="BI44" i="60"/>
  <c r="BQ44" i="60" s="1"/>
  <c r="BR44" i="60" s="1"/>
  <c r="DU44" i="60" s="1"/>
  <c r="AV44" i="60"/>
  <c r="BI35" i="60"/>
  <c r="BQ35" i="60" s="1"/>
  <c r="BR35" i="60" s="1"/>
  <c r="DU35" i="60" s="1"/>
  <c r="AV35" i="60"/>
  <c r="CL35" i="57" l="1"/>
  <c r="CP35" i="57" s="1"/>
  <c r="CD35" i="57" s="1"/>
  <c r="CL49" i="57"/>
  <c r="CP49" i="57" s="1"/>
  <c r="CD49" i="57" s="1"/>
  <c r="CL56" i="57"/>
  <c r="CP56" i="57" s="1"/>
  <c r="CD56" i="57" s="1"/>
  <c r="CL17" i="57"/>
  <c r="CP17" i="57" s="1"/>
  <c r="CD17" i="57" s="1"/>
  <c r="L594" i="61"/>
  <c r="L675" i="61"/>
  <c r="L1792" i="52"/>
  <c r="P1792" i="52" s="1"/>
  <c r="L1984" i="52"/>
  <c r="P1984" i="52" s="1"/>
  <c r="CL39" i="57"/>
  <c r="CP39" i="57" s="1"/>
  <c r="CD39" i="57" s="1"/>
  <c r="CL46" i="57"/>
  <c r="CP46" i="57" s="1"/>
  <c r="CD46" i="57" s="1"/>
  <c r="CL61" i="57"/>
  <c r="CP61" i="57" s="1"/>
  <c r="CD61" i="57" s="1"/>
  <c r="CL22" i="57"/>
  <c r="CP22" i="57" s="1"/>
  <c r="CD22" i="57" s="1"/>
  <c r="CL15" i="57"/>
  <c r="CP15" i="57" s="1"/>
  <c r="CD15" i="57" s="1"/>
  <c r="DU27" i="57"/>
  <c r="CL57" i="57"/>
  <c r="CP57" i="57" s="1"/>
  <c r="CD57" i="57" s="1"/>
  <c r="CL32" i="57"/>
  <c r="CP32" i="57" s="1"/>
  <c r="CD32" i="57" s="1"/>
  <c r="CL29" i="57"/>
  <c r="CP29" i="57" s="1"/>
  <c r="CD29" i="57" s="1"/>
  <c r="L688" i="52"/>
  <c r="P688" i="52" s="1"/>
  <c r="L736" i="52"/>
  <c r="P736" i="52" s="1"/>
  <c r="L640" i="52"/>
  <c r="P640" i="52" s="1"/>
  <c r="L616" i="52"/>
  <c r="P616" i="52" s="1"/>
  <c r="L243" i="61"/>
  <c r="L203" i="61"/>
  <c r="L211" i="61"/>
  <c r="L187" i="61"/>
  <c r="L227" i="61"/>
  <c r="L568" i="52"/>
  <c r="P568" i="52" s="1"/>
  <c r="CL47" i="57"/>
  <c r="CP47" i="57" s="1"/>
  <c r="CD47" i="57" s="1"/>
  <c r="CL54" i="57"/>
  <c r="CP54" i="57" s="1"/>
  <c r="CD54" i="57" s="1"/>
  <c r="CL36" i="57"/>
  <c r="CP36" i="57" s="1"/>
  <c r="CD36" i="57" s="1"/>
  <c r="CL30" i="57"/>
  <c r="CP30" i="57" s="1"/>
  <c r="CD30" i="57" s="1"/>
  <c r="CL19" i="57"/>
  <c r="CP19" i="57" s="1"/>
  <c r="CD19" i="57" s="1"/>
  <c r="L1000" i="52"/>
  <c r="P1000" i="52" s="1"/>
  <c r="L1144" i="52"/>
  <c r="P1144" i="52" s="1"/>
  <c r="L1168" i="52"/>
  <c r="P1168" i="52" s="1"/>
  <c r="L976" i="52"/>
  <c r="P976" i="52" s="1"/>
  <c r="L1192" i="52"/>
  <c r="P1192" i="52" s="1"/>
  <c r="L1480" i="52"/>
  <c r="P1480" i="52" s="1"/>
  <c r="L1216" i="52"/>
  <c r="P1216" i="52" s="1"/>
  <c r="L1288" i="52"/>
  <c r="P1288" i="52" s="1"/>
  <c r="L1456" i="52"/>
  <c r="P1456" i="52" s="1"/>
  <c r="L1528" i="52"/>
  <c r="P1528" i="52" s="1"/>
  <c r="L472" i="52"/>
  <c r="P472" i="52" s="1"/>
  <c r="L531" i="61"/>
  <c r="L664" i="52"/>
  <c r="P664" i="52" s="1"/>
  <c r="L443" i="61"/>
  <c r="L1072" i="52"/>
  <c r="P1072" i="52" s="1"/>
  <c r="L1600" i="52"/>
  <c r="P1600" i="52" s="1"/>
  <c r="L651" i="61"/>
  <c r="L219" i="61"/>
  <c r="L1096" i="52"/>
  <c r="P1096" i="52" s="1"/>
  <c r="L363" i="61"/>
  <c r="L1336" i="52"/>
  <c r="P1336" i="52" s="1"/>
  <c r="L355" i="61"/>
  <c r="L1552" i="52"/>
  <c r="P1552" i="52" s="1"/>
  <c r="L1912" i="52"/>
  <c r="P1912" i="52" s="1"/>
  <c r="L147" i="61"/>
  <c r="L515" i="61"/>
  <c r="L448" i="52"/>
  <c r="P448" i="52" s="1"/>
  <c r="L155" i="61"/>
  <c r="L136" i="52"/>
  <c r="P136" i="52" s="1"/>
  <c r="L43" i="61"/>
  <c r="L256" i="52"/>
  <c r="P256" i="52" s="1"/>
  <c r="L123" i="61"/>
  <c r="L328" i="52"/>
  <c r="P328" i="52" s="1"/>
  <c r="L376" i="52"/>
  <c r="P376" i="52" s="1"/>
  <c r="L83" i="61"/>
  <c r="L880" i="52"/>
  <c r="P880" i="52" s="1"/>
  <c r="L291" i="61"/>
  <c r="L107" i="61"/>
  <c r="L19" i="61"/>
  <c r="P19" i="61" s="1"/>
  <c r="L64" i="52"/>
  <c r="P64" i="52" s="1"/>
  <c r="DU56" i="57"/>
  <c r="CL53" i="57"/>
  <c r="CP53" i="57" s="1"/>
  <c r="CD53" i="57" s="1"/>
  <c r="CL58" i="57"/>
  <c r="CP58" i="57" s="1"/>
  <c r="CD58" i="57" s="1"/>
  <c r="CL63" i="57"/>
  <c r="CP63" i="57" s="1"/>
  <c r="CD63" i="57" s="1"/>
  <c r="CL31" i="57"/>
  <c r="CP31" i="57" s="1"/>
  <c r="CD31" i="57" s="1"/>
  <c r="CL14" i="57"/>
  <c r="CP14" i="57" s="1"/>
  <c r="CD14" i="57" s="1"/>
  <c r="L764" i="61"/>
  <c r="L251" i="61"/>
  <c r="L712" i="52"/>
  <c r="P712" i="52" s="1"/>
  <c r="L760" i="52"/>
  <c r="P760" i="52" s="1"/>
  <c r="L2176" i="52"/>
  <c r="P2176" i="52" s="1"/>
  <c r="L784" i="52"/>
  <c r="P784" i="52" s="1"/>
  <c r="L928" i="52"/>
  <c r="P928" i="52" s="1"/>
  <c r="L832" i="52"/>
  <c r="P832" i="52" s="1"/>
  <c r="L307" i="61"/>
  <c r="L235" i="61"/>
  <c r="L259" i="61"/>
  <c r="L275" i="61"/>
  <c r="L59" i="61"/>
  <c r="L1264" i="52"/>
  <c r="P1264" i="52" s="1"/>
  <c r="L115" i="61"/>
  <c r="L51" i="61"/>
  <c r="L419" i="61"/>
  <c r="L352" i="52"/>
  <c r="P352" i="52" s="1"/>
  <c r="L67" i="61"/>
  <c r="L75" i="61"/>
  <c r="L160" i="52"/>
  <c r="P160" i="52" s="1"/>
  <c r="L371" i="61"/>
  <c r="L184" i="52"/>
  <c r="P184" i="52" s="1"/>
  <c r="L232" i="52"/>
  <c r="P232" i="52" s="1"/>
  <c r="L208" i="52"/>
  <c r="P208" i="52" s="1"/>
  <c r="L808" i="52"/>
  <c r="P808" i="52" s="1"/>
  <c r="L1120" i="52"/>
  <c r="P1120" i="52" s="1"/>
  <c r="L267" i="61"/>
  <c r="L280" i="52"/>
  <c r="P280" i="52" s="1"/>
  <c r="L91" i="61"/>
  <c r="L601" i="61"/>
  <c r="L435" i="61"/>
  <c r="L1312" i="52"/>
  <c r="P1312" i="52" s="1"/>
  <c r="L1816" i="52"/>
  <c r="P1816" i="52" s="1"/>
  <c r="CL51" i="57"/>
  <c r="CP51" i="57" s="1"/>
  <c r="CD51" i="57" s="1"/>
  <c r="CL11" i="57"/>
  <c r="CP11" i="57" s="1"/>
  <c r="CD11" i="57" s="1"/>
  <c r="CL44" i="57"/>
  <c r="CP44" i="57" s="1"/>
  <c r="CD44" i="57" s="1"/>
  <c r="CL25" i="57"/>
  <c r="CP25" i="57" s="1"/>
  <c r="CD25" i="57" s="1"/>
  <c r="L571" i="61"/>
  <c r="L304" i="52"/>
  <c r="P304" i="52" s="1"/>
  <c r="L163" i="61"/>
  <c r="L496" i="52"/>
  <c r="P496" i="52" s="1"/>
  <c r="L99" i="61"/>
  <c r="L904" i="52"/>
  <c r="P904" i="52" s="1"/>
  <c r="L539" i="61"/>
  <c r="L1504" i="52"/>
  <c r="P1504" i="52" s="1"/>
  <c r="L1696" i="52"/>
  <c r="P1696" i="52" s="1"/>
  <c r="L555" i="61"/>
  <c r="L1624" i="52"/>
  <c r="P1624" i="52" s="1"/>
  <c r="L563" i="61"/>
  <c r="L16" i="52"/>
  <c r="P16" i="52" s="1"/>
  <c r="L299" i="61"/>
  <c r="L547" i="61"/>
  <c r="L1648" i="52"/>
  <c r="P1648" i="52" s="1"/>
  <c r="L499" i="61"/>
  <c r="L40" i="52"/>
  <c r="P40" i="52" s="1"/>
  <c r="L3" i="61"/>
  <c r="P3" i="61" s="1"/>
  <c r="L1672" i="52"/>
  <c r="P1672" i="52" s="1"/>
  <c r="L11" i="61"/>
  <c r="P11" i="61" s="1"/>
  <c r="L1720" i="52"/>
  <c r="P1720" i="52" s="1"/>
  <c r="CL37" i="57"/>
  <c r="CP37" i="57" s="1"/>
  <c r="CD37" i="57" s="1"/>
  <c r="CL40" i="57"/>
  <c r="CP40" i="57" s="1"/>
  <c r="CD40" i="57" s="1"/>
  <c r="CL42" i="57"/>
  <c r="CP42" i="57" s="1"/>
  <c r="CD42" i="57" s="1"/>
  <c r="L339" i="61"/>
  <c r="L283" i="61"/>
  <c r="L347" i="61"/>
  <c r="L856" i="52"/>
  <c r="P856" i="52" s="1"/>
  <c r="L1024" i="52"/>
  <c r="P1024" i="52" s="1"/>
  <c r="L1048" i="52"/>
  <c r="P1048" i="52" s="1"/>
  <c r="CL8" i="57"/>
  <c r="CP8" i="57" s="1"/>
  <c r="CD8" i="57" s="1"/>
  <c r="CL12" i="57"/>
  <c r="CP12" i="57" s="1"/>
  <c r="CD12" i="57" s="1"/>
  <c r="L587" i="61"/>
  <c r="L579" i="61"/>
  <c r="L88" i="52"/>
  <c r="P88" i="52" s="1"/>
  <c r="L544" i="52"/>
  <c r="P544" i="52" s="1"/>
  <c r="L1744" i="52"/>
  <c r="P1744" i="52" s="1"/>
  <c r="L1360" i="52"/>
  <c r="P1360" i="52" s="1"/>
  <c r="L467" i="61"/>
  <c r="L1384" i="52"/>
  <c r="P1384" i="52" s="1"/>
  <c r="L475" i="61"/>
  <c r="L1408" i="52"/>
  <c r="P1408" i="52" s="1"/>
  <c r="L179" i="61"/>
  <c r="L459" i="61"/>
  <c r="L1432" i="52"/>
  <c r="P1432" i="52" s="1"/>
  <c r="L451" i="61"/>
  <c r="L27" i="61"/>
  <c r="L1768" i="52"/>
  <c r="P1768" i="52" s="1"/>
  <c r="DU20" i="57"/>
  <c r="CL62" i="57"/>
  <c r="CP62" i="57" s="1"/>
  <c r="CD62" i="57" s="1"/>
  <c r="CL38" i="57"/>
  <c r="CP38" i="57" s="1"/>
  <c r="CD38" i="57" s="1"/>
  <c r="CL16" i="57"/>
  <c r="CP16" i="57" s="1"/>
  <c r="CD16" i="57" s="1"/>
  <c r="DU28" i="57"/>
  <c r="DU35" i="57"/>
  <c r="CL43" i="57"/>
  <c r="CP43" i="57" s="1"/>
  <c r="CD43" i="57" s="1"/>
  <c r="CL50" i="57"/>
  <c r="CP50" i="57" s="1"/>
  <c r="CD50" i="57" s="1"/>
  <c r="CL33" i="57"/>
  <c r="CP33" i="57" s="1"/>
  <c r="CD33" i="57" s="1"/>
  <c r="CL27" i="57"/>
  <c r="CP27" i="57" s="1"/>
  <c r="CD27" i="57" s="1"/>
  <c r="CL9" i="57"/>
  <c r="CP9" i="57" s="1"/>
  <c r="CD9" i="57" s="1"/>
  <c r="CL7" i="57"/>
  <c r="CP7" i="57" s="1"/>
  <c r="CD7" i="57" s="1"/>
  <c r="DU9" i="57"/>
  <c r="L1960" i="52"/>
  <c r="P1960" i="52" s="1"/>
  <c r="L411" i="61"/>
  <c r="L659" i="61"/>
  <c r="L667" i="61"/>
  <c r="L1240" i="52"/>
  <c r="P1240" i="52" s="1"/>
  <c r="L1936" i="52"/>
  <c r="P1936" i="52" s="1"/>
  <c r="L952" i="52"/>
  <c r="P952" i="52" s="1"/>
  <c r="L131" i="61"/>
  <c r="L400" i="52"/>
  <c r="P400" i="52" s="1"/>
  <c r="L35" i="61"/>
  <c r="L315" i="61"/>
  <c r="L112" i="52"/>
  <c r="P112" i="52" s="1"/>
  <c r="L643" i="61"/>
  <c r="L2128" i="52"/>
  <c r="P2128" i="52" s="1"/>
  <c r="L708" i="61"/>
  <c r="L2152" i="52"/>
  <c r="P2152" i="52" s="1"/>
  <c r="L171" i="61"/>
  <c r="L740" i="61"/>
  <c r="L2032" i="52"/>
  <c r="P2032" i="52" s="1"/>
  <c r="L195" i="61"/>
  <c r="L2056" i="52"/>
  <c r="P2056" i="52" s="1"/>
  <c r="L424" i="52"/>
  <c r="P424" i="52" s="1"/>
  <c r="L520" i="52"/>
  <c r="P520" i="52" s="1"/>
  <c r="L1576" i="52"/>
  <c r="P1576" i="52" s="1"/>
  <c r="L716" i="61"/>
  <c r="L139" i="61"/>
  <c r="L592" i="52"/>
  <c r="P592" i="52" s="1"/>
  <c r="L748" i="61"/>
  <c r="L2080" i="52"/>
  <c r="P2080" i="52" s="1"/>
  <c r="L523" i="61"/>
  <c r="L1888" i="52"/>
  <c r="P1888" i="52" s="1"/>
  <c r="L700" i="61"/>
  <c r="CL66" i="57"/>
  <c r="CP66" i="57" s="1"/>
  <c r="CD66" i="57" s="1"/>
  <c r="CL45" i="57"/>
  <c r="CP45" i="57" s="1"/>
  <c r="CD45" i="57" s="1"/>
  <c r="CL34" i="57"/>
  <c r="CP34" i="57" s="1"/>
  <c r="CD34" i="57" s="1"/>
  <c r="CL18" i="57"/>
  <c r="CP18" i="57" s="1"/>
  <c r="CD18" i="57" s="1"/>
  <c r="CL59" i="57"/>
  <c r="CP59" i="57" s="1"/>
  <c r="CD59" i="57" s="1"/>
  <c r="DU49" i="57"/>
  <c r="DU48" i="57"/>
  <c r="CL65" i="57"/>
  <c r="CP65" i="57" s="1"/>
  <c r="CD65" i="57" s="1"/>
  <c r="CL41" i="57"/>
  <c r="CP41" i="57" s="1"/>
  <c r="CD41" i="57" s="1"/>
  <c r="CL48" i="57"/>
  <c r="CP48" i="57" s="1"/>
  <c r="CD48" i="57" s="1"/>
  <c r="CL28" i="57"/>
  <c r="CP28" i="57" s="1"/>
  <c r="CD28" i="57" s="1"/>
  <c r="CL10" i="57"/>
  <c r="CP10" i="57" s="1"/>
  <c r="CD10" i="57" s="1"/>
  <c r="CL26" i="57"/>
  <c r="CP26" i="57" s="1"/>
  <c r="CD26" i="57" s="1"/>
  <c r="DU29" i="57"/>
  <c r="CL60" i="57"/>
  <c r="CP60" i="57" s="1"/>
  <c r="CD60" i="57" s="1"/>
  <c r="CL13" i="57"/>
  <c r="CP13" i="57" s="1"/>
  <c r="CD13" i="57" s="1"/>
  <c r="DU60" i="57"/>
  <c r="CL55" i="57"/>
  <c r="CP55" i="57" s="1"/>
  <c r="CD55" i="57" s="1"/>
  <c r="CL20" i="57"/>
  <c r="CP20" i="57" s="1"/>
  <c r="CD20" i="57" s="1"/>
  <c r="DU26" i="57"/>
  <c r="CL64" i="57"/>
  <c r="CP64" i="57" s="1"/>
  <c r="CD64" i="57" s="1"/>
  <c r="CL52" i="57"/>
  <c r="CP52" i="57" s="1"/>
  <c r="CD52" i="57" s="1"/>
  <c r="CL24" i="57"/>
  <c r="CP24" i="57" s="1"/>
  <c r="CD24" i="57" s="1"/>
  <c r="CL23" i="57"/>
  <c r="CP23" i="57" s="1"/>
  <c r="CD23" i="57" s="1"/>
  <c r="CL21" i="57"/>
  <c r="CP21" i="57" s="1"/>
  <c r="CD21" i="57" s="1"/>
  <c r="CF18" i="57" l="1"/>
  <c r="CE18" i="57"/>
  <c r="CF65" i="57"/>
  <c r="CE65" i="57"/>
  <c r="CF9" i="57"/>
  <c r="CE9" i="57"/>
  <c r="CF11" i="57"/>
  <c r="CE11" i="57"/>
  <c r="CF23" i="57"/>
  <c r="CE23" i="57"/>
  <c r="CF60" i="57"/>
  <c r="CE60" i="57"/>
  <c r="CE42" i="57"/>
  <c r="CF42" i="57"/>
  <c r="CF64" i="57"/>
  <c r="CE64" i="57"/>
  <c r="CF57" i="57"/>
  <c r="CE57" i="57"/>
  <c r="CF43" i="57"/>
  <c r="CE43" i="57"/>
  <c r="CF25" i="57"/>
  <c r="CE25" i="57"/>
  <c r="CF31" i="57"/>
  <c r="CE31" i="57"/>
  <c r="CF19" i="57"/>
  <c r="CE19" i="57"/>
  <c r="CF54" i="57"/>
  <c r="CE54" i="57"/>
  <c r="CF35" i="57"/>
  <c r="CE35" i="57"/>
  <c r="CF16" i="57"/>
  <c r="CE16" i="57"/>
  <c r="CF37" i="57"/>
  <c r="CE37" i="57"/>
  <c r="CF63" i="57"/>
  <c r="CE63" i="57"/>
  <c r="CE29" i="57"/>
  <c r="CF29" i="57"/>
  <c r="CE59" i="57"/>
  <c r="CF59" i="57"/>
  <c r="CF24" i="57"/>
  <c r="CE24" i="57"/>
  <c r="CE55" i="57"/>
  <c r="CF55" i="57"/>
  <c r="CF53" i="57"/>
  <c r="CE53" i="57"/>
  <c r="CF22" i="57"/>
  <c r="CE22" i="57"/>
  <c r="CF12" i="57"/>
  <c r="CE12" i="57"/>
  <c r="CF47" i="57"/>
  <c r="CE47" i="57"/>
  <c r="CF61" i="57"/>
  <c r="CE61" i="57"/>
  <c r="CE38" i="57"/>
  <c r="CF38" i="57"/>
  <c r="CE62" i="57"/>
  <c r="CF62" i="57"/>
  <c r="CE51" i="57"/>
  <c r="CF51" i="57"/>
  <c r="CF32" i="57"/>
  <c r="CE32" i="57"/>
  <c r="CF26" i="57"/>
  <c r="CE26" i="57"/>
  <c r="CF10" i="57"/>
  <c r="CE10" i="57"/>
  <c r="CF27" i="57"/>
  <c r="CE27" i="57"/>
  <c r="CF39" i="57"/>
  <c r="CE39" i="57"/>
  <c r="CF56" i="57"/>
  <c r="CE56" i="57"/>
  <c r="CF58" i="57"/>
  <c r="CE58" i="57"/>
  <c r="CF8" i="57"/>
  <c r="CE8" i="57"/>
  <c r="CF34" i="57"/>
  <c r="CE34" i="57"/>
  <c r="CE48" i="57"/>
  <c r="CF48" i="57"/>
  <c r="CF33" i="57"/>
  <c r="CE33" i="57"/>
  <c r="CF50" i="57"/>
  <c r="CE50" i="57"/>
  <c r="CE36" i="57"/>
  <c r="CF36" i="57"/>
  <c r="CF49" i="57"/>
  <c r="CE49" i="57"/>
  <c r="CF45" i="57"/>
  <c r="CE45" i="57"/>
  <c r="CF20" i="57"/>
  <c r="CE20" i="57"/>
  <c r="CF41" i="57"/>
  <c r="CE41" i="57"/>
  <c r="CF21" i="57"/>
  <c r="CE21" i="57"/>
  <c r="CF40" i="57"/>
  <c r="CE40" i="57"/>
  <c r="CE44" i="57"/>
  <c r="CF44" i="57"/>
  <c r="CE14" i="57"/>
  <c r="CF14" i="57"/>
  <c r="CF30" i="57"/>
  <c r="CE30" i="57"/>
  <c r="CF15" i="57"/>
  <c r="CE15" i="57"/>
  <c r="CE7" i="57"/>
  <c r="CF7" i="57"/>
  <c r="CF46" i="57"/>
  <c r="CE46" i="57"/>
  <c r="CF66" i="57"/>
  <c r="CE66" i="57"/>
  <c r="CE28" i="57"/>
  <c r="CF28" i="57"/>
  <c r="CE52" i="57"/>
  <c r="CF52" i="57"/>
  <c r="CF13" i="57"/>
  <c r="CE13" i="57"/>
  <c r="CF17" i="57"/>
  <c r="CE17" i="57"/>
  <c r="CI63" i="60" l="1"/>
  <c r="CK63" i="60" s="1"/>
  <c r="CL63" i="60" s="1"/>
  <c r="CP63" i="60" s="1"/>
  <c r="CI64" i="60"/>
  <c r="CK64" i="60" s="1"/>
  <c r="CL64" i="60" s="1"/>
  <c r="CP64" i="60" s="1"/>
  <c r="CI55" i="60"/>
  <c r="CK55" i="60" s="1"/>
  <c r="CL55" i="60" s="1"/>
  <c r="CP55" i="60" s="1"/>
  <c r="CI50" i="60"/>
  <c r="CK50" i="60" s="1"/>
  <c r="CL50" i="60" s="1"/>
  <c r="CP50" i="60" s="1"/>
  <c r="CI48" i="60"/>
  <c r="CK48" i="60" s="1"/>
  <c r="CL48" i="60" s="1"/>
  <c r="CP48" i="60" s="1"/>
  <c r="CI43" i="60"/>
  <c r="CK43" i="60" s="1"/>
  <c r="CL43" i="60" s="1"/>
  <c r="CP43" i="60" s="1"/>
  <c r="CI47" i="60"/>
  <c r="CK47" i="60" s="1"/>
  <c r="CL47" i="60" s="1"/>
  <c r="CP47" i="60" s="1"/>
  <c r="CI51" i="60"/>
  <c r="CK51" i="60" s="1"/>
  <c r="CL51" i="60" s="1"/>
  <c r="CP51" i="60" s="1"/>
  <c r="CI56" i="60"/>
  <c r="CK56" i="60" s="1"/>
  <c r="CL56" i="60" s="1"/>
  <c r="CP56" i="60" s="1"/>
  <c r="CI39" i="60"/>
  <c r="CK39" i="60" s="1"/>
  <c r="CL39" i="60" s="1"/>
  <c r="CP39" i="60" s="1"/>
  <c r="CI60" i="60"/>
  <c r="CK60" i="60" s="1"/>
  <c r="CL60" i="60" s="1"/>
  <c r="CP60" i="60" s="1"/>
  <c r="CI59" i="60"/>
  <c r="CK59" i="60" s="1"/>
  <c r="CL59" i="60" s="1"/>
  <c r="CP59" i="60" s="1"/>
  <c r="CI35" i="60"/>
  <c r="CK35" i="60" s="1"/>
  <c r="CL35" i="60" s="1"/>
  <c r="CP35" i="60" s="1"/>
  <c r="CI34" i="60"/>
  <c r="CK34" i="60" s="1"/>
  <c r="CL34" i="60" s="1"/>
  <c r="CP34" i="60" s="1"/>
  <c r="CI38" i="60"/>
  <c r="CK38" i="60" s="1"/>
  <c r="CL38" i="60" s="1"/>
  <c r="CP38" i="60" s="1"/>
  <c r="CI42" i="60"/>
  <c r="CK42" i="60" s="1"/>
  <c r="CL42" i="60" s="1"/>
  <c r="CP42" i="60" s="1"/>
  <c r="CI44" i="60"/>
  <c r="CK44" i="60" s="1"/>
  <c r="CL44" i="60" s="1"/>
  <c r="CP44" i="60" s="1"/>
  <c r="CI46" i="60"/>
  <c r="CK46" i="60" s="1"/>
  <c r="CL46" i="60" s="1"/>
  <c r="CP46" i="60" s="1"/>
  <c r="CI40" i="60"/>
  <c r="CK40" i="60" s="1"/>
  <c r="CL40" i="60" s="1"/>
  <c r="CP40" i="60" s="1"/>
  <c r="CI36" i="60"/>
  <c r="CK36" i="60" s="1"/>
  <c r="CL36" i="60" s="1"/>
  <c r="CP36" i="60" s="1"/>
  <c r="CI58" i="60"/>
  <c r="CK58" i="60" s="1"/>
  <c r="CL58" i="60" s="1"/>
  <c r="CP58" i="60" s="1"/>
  <c r="CI62" i="60"/>
  <c r="CK62" i="60" s="1"/>
  <c r="CL62" i="60" s="1"/>
  <c r="CP62" i="60" s="1"/>
  <c r="CI52" i="60"/>
  <c r="CK52" i="60" s="1"/>
  <c r="CL52" i="60" s="1"/>
  <c r="CP52" i="60" s="1"/>
  <c r="CI54" i="60"/>
  <c r="CK54" i="60" s="1"/>
  <c r="CL54" i="60" s="1"/>
  <c r="CP54" i="60" s="1"/>
  <c r="CI23" i="60" l="1"/>
  <c r="CK23" i="60" s="1"/>
  <c r="CL23" i="60" s="1"/>
  <c r="CP23" i="60" s="1"/>
  <c r="CI10" i="60"/>
  <c r="CK10" i="60" s="1"/>
  <c r="CL10" i="60" s="1"/>
  <c r="CP10" i="60" s="1"/>
  <c r="CI6" i="60"/>
  <c r="CK6" i="60" s="1"/>
  <c r="CL6" i="60" s="1"/>
  <c r="CP6" i="60" s="1"/>
  <c r="CI22" i="60"/>
  <c r="CK22" i="60" s="1"/>
  <c r="CL22" i="60" s="1"/>
  <c r="CP22" i="60" s="1"/>
  <c r="CI27" i="60"/>
  <c r="CK27" i="60" s="1"/>
  <c r="CL27" i="60" s="1"/>
  <c r="CP27" i="60" s="1"/>
  <c r="CI28" i="60"/>
  <c r="CK28" i="60" s="1"/>
  <c r="CL28" i="60" s="1"/>
  <c r="CP28" i="60" s="1"/>
  <c r="CI19" i="60"/>
  <c r="CK19" i="60" s="1"/>
  <c r="CL19" i="60" s="1"/>
  <c r="CP19" i="60" s="1"/>
  <c r="CI31" i="60"/>
  <c r="CK31" i="60" s="1"/>
  <c r="CL31" i="60" s="1"/>
  <c r="CP31" i="60" s="1"/>
  <c r="CI15" i="60"/>
  <c r="CK15" i="60" s="1"/>
  <c r="CL15" i="60" s="1"/>
  <c r="CP15" i="60" s="1"/>
  <c r="CI26" i="60"/>
  <c r="CK26" i="60" s="1"/>
  <c r="CL26" i="60" s="1"/>
  <c r="CP26" i="60" s="1"/>
  <c r="CI12" i="60"/>
  <c r="CK12" i="60" s="1"/>
  <c r="CL12" i="60" s="1"/>
  <c r="CP12" i="60" s="1"/>
  <c r="CI18" i="60"/>
  <c r="CK18" i="60" s="1"/>
  <c r="CL18" i="60" s="1"/>
  <c r="CP18" i="60" s="1"/>
  <c r="CI30" i="60"/>
  <c r="CK30" i="60" s="1"/>
  <c r="CL30" i="60" s="1"/>
  <c r="CP30" i="60" s="1"/>
  <c r="CI24" i="60"/>
  <c r="CK24" i="60" s="1"/>
  <c r="CL24" i="60" s="1"/>
  <c r="CP24" i="60" s="1"/>
  <c r="CI20" i="60"/>
  <c r="CK20" i="60" s="1"/>
  <c r="CL20" i="60" s="1"/>
  <c r="CP20" i="60" s="1"/>
  <c r="CI32" i="60"/>
  <c r="CK32" i="60" s="1"/>
  <c r="CL32" i="60" s="1"/>
  <c r="CP32" i="60" s="1"/>
  <c r="CI16" i="60"/>
  <c r="CK16" i="60" s="1"/>
  <c r="CL16" i="60" s="1"/>
  <c r="CP16" i="60" s="1"/>
  <c r="CI14" i="60"/>
  <c r="CK14" i="60" s="1"/>
  <c r="CL14" i="60" s="1"/>
  <c r="CP14" i="60" s="1"/>
  <c r="CI9" i="60"/>
  <c r="CK9" i="60" s="1"/>
  <c r="CL9" i="60" s="1"/>
  <c r="CP9" i="60" s="1"/>
  <c r="CI11" i="60"/>
  <c r="CK11" i="60" s="1"/>
  <c r="CL11" i="60" s="1"/>
  <c r="CP11" i="60" s="1"/>
  <c r="CI7" i="60"/>
  <c r="CK7" i="60" s="1"/>
  <c r="CL7" i="60" s="1"/>
  <c r="CP7" i="60" s="1"/>
  <c r="CI8" i="60"/>
  <c r="CK8" i="60" s="1"/>
  <c r="CL8" i="60" s="1"/>
  <c r="CP8" i="60" s="1"/>
  <c r="F7" i="49" l="1"/>
  <c r="F31" i="49"/>
  <c r="F9" i="49" l="1"/>
  <c r="F12" i="49" s="1"/>
  <c r="G31" i="49"/>
  <c r="G7" i="49"/>
  <c r="G9" i="49"/>
  <c r="G12" i="49" s="1"/>
  <c r="F33" i="49"/>
  <c r="F36" i="49" s="1"/>
  <c r="I25" i="49" l="1"/>
  <c r="G33" i="49"/>
  <c r="G36" i="49" s="1"/>
  <c r="H31" i="49"/>
  <c r="H7" i="49"/>
  <c r="H33" i="49"/>
  <c r="H36" i="49" s="1"/>
  <c r="J25" i="49" l="1"/>
  <c r="I48" i="49"/>
  <c r="J48" i="49"/>
  <c r="H9" i="49"/>
  <c r="H12" i="49" s="1"/>
  <c r="I7" i="49"/>
  <c r="I31" i="49"/>
  <c r="I9" i="49"/>
  <c r="I12" i="49" s="1"/>
  <c r="K48" i="49" l="1"/>
  <c r="K25" i="49"/>
  <c r="I33" i="49"/>
  <c r="I36" i="49" s="1"/>
  <c r="J7" i="49"/>
  <c r="J31" i="49"/>
  <c r="J9" i="49"/>
  <c r="J12" i="49" s="1"/>
  <c r="L25" i="49" l="1"/>
  <c r="L48" i="49"/>
  <c r="J33" i="49"/>
  <c r="J36" i="49" s="1"/>
  <c r="K31" i="49"/>
  <c r="K7" i="49"/>
  <c r="L7" i="49" l="1"/>
  <c r="L31" i="49"/>
  <c r="L9" i="49"/>
  <c r="L12" i="49" s="1"/>
  <c r="K33" i="49"/>
  <c r="K36" i="49" s="1"/>
  <c r="K9" i="49"/>
  <c r="K12" i="49" s="1"/>
  <c r="M48" i="49" l="1"/>
  <c r="N48" i="49"/>
  <c r="N25" i="49"/>
  <c r="M25" i="49"/>
  <c r="M31" i="49"/>
  <c r="M7" i="49"/>
  <c r="L33" i="49"/>
  <c r="L36" i="49" s="1"/>
  <c r="AB43" i="60" l="1"/>
  <c r="AB46" i="60"/>
  <c r="AB39" i="60"/>
  <c r="AB34" i="60"/>
  <c r="AB60" i="60"/>
  <c r="AB54" i="60"/>
  <c r="AB49" i="60"/>
  <c r="AH49" i="60" s="1"/>
  <c r="AB58" i="60"/>
  <c r="AB40" i="60"/>
  <c r="AB44" i="60"/>
  <c r="AB51" i="60"/>
  <c r="AB42" i="60"/>
  <c r="AB64" i="60"/>
  <c r="AB55" i="60"/>
  <c r="AB53" i="60"/>
  <c r="AH53" i="60" s="1"/>
  <c r="AB38" i="60"/>
  <c r="AB47" i="60"/>
  <c r="AB52" i="60"/>
  <c r="AB50" i="60"/>
  <c r="AB61" i="60"/>
  <c r="AH61" i="60" s="1"/>
  <c r="AB57" i="60"/>
  <c r="AH57" i="60" s="1"/>
  <c r="AB62" i="60"/>
  <c r="AB36" i="60"/>
  <c r="AB48" i="60"/>
  <c r="AB63" i="60"/>
  <c r="AB56" i="60"/>
  <c r="AB37" i="60"/>
  <c r="AH37" i="60" s="1"/>
  <c r="AB65" i="60"/>
  <c r="AH65" i="60" s="1"/>
  <c r="AB41" i="60"/>
  <c r="AH41" i="60" s="1"/>
  <c r="AB35" i="60"/>
  <c r="AB45" i="60"/>
  <c r="AH45" i="60" s="1"/>
  <c r="AB59" i="60"/>
  <c r="O48" i="49"/>
  <c r="O25" i="49"/>
  <c r="AB52" i="57"/>
  <c r="AB43" i="57"/>
  <c r="AB45" i="57"/>
  <c r="AB62" i="57"/>
  <c r="AH62" i="57" s="1"/>
  <c r="AB57" i="57"/>
  <c r="AB44" i="57"/>
  <c r="AB47" i="57"/>
  <c r="AB51" i="57"/>
  <c r="AB36" i="57"/>
  <c r="AB55" i="57"/>
  <c r="AB46" i="57"/>
  <c r="AH46" i="57" s="1"/>
  <c r="AB58" i="57"/>
  <c r="AH58" i="57" s="1"/>
  <c r="AB53" i="57"/>
  <c r="AB39" i="57"/>
  <c r="AB65" i="57"/>
  <c r="AB42" i="57"/>
  <c r="AH42" i="57" s="1"/>
  <c r="AB37" i="57"/>
  <c r="AB61" i="57"/>
  <c r="AB48" i="57"/>
  <c r="AB41" i="57"/>
  <c r="AB35" i="57"/>
  <c r="AB50" i="57"/>
  <c r="AH50" i="57" s="1"/>
  <c r="AB49" i="57"/>
  <c r="AB66" i="57"/>
  <c r="AH66" i="57" s="1"/>
  <c r="AB40" i="57"/>
  <c r="AB59" i="57"/>
  <c r="AB64" i="57"/>
  <c r="AB60" i="57"/>
  <c r="AB56" i="57"/>
  <c r="AB38" i="57"/>
  <c r="AH38" i="57" s="1"/>
  <c r="AB54" i="57"/>
  <c r="AH54" i="57" s="1"/>
  <c r="AB63" i="57"/>
  <c r="AB23" i="60"/>
  <c r="AB9" i="60"/>
  <c r="AB16" i="60"/>
  <c r="AB14" i="60"/>
  <c r="AB7" i="60"/>
  <c r="AB28" i="60"/>
  <c r="AB26" i="60"/>
  <c r="AB27" i="60"/>
  <c r="AB12" i="60"/>
  <c r="AB32" i="60"/>
  <c r="AB20" i="60"/>
  <c r="AB10" i="60"/>
  <c r="AB17" i="60"/>
  <c r="AH17" i="60" s="1"/>
  <c r="AB30" i="60"/>
  <c r="AB22" i="60"/>
  <c r="AB33" i="60"/>
  <c r="AH33" i="60" s="1"/>
  <c r="AB18" i="60"/>
  <c r="AB25" i="60"/>
  <c r="AH25" i="60" s="1"/>
  <c r="AB24" i="60"/>
  <c r="AB19" i="60"/>
  <c r="AB21" i="60"/>
  <c r="AH21" i="60" s="1"/>
  <c r="AB13" i="60"/>
  <c r="AH13" i="60" s="1"/>
  <c r="AB15" i="60"/>
  <c r="AB11" i="60"/>
  <c r="AB31" i="60"/>
  <c r="AB29" i="60"/>
  <c r="AH29" i="60" s="1"/>
  <c r="AB8" i="57"/>
  <c r="AB22" i="57"/>
  <c r="AH22" i="57" s="1"/>
  <c r="AB31" i="57"/>
  <c r="AB14" i="57"/>
  <c r="AH14" i="57" s="1"/>
  <c r="AB24" i="57"/>
  <c r="AB27" i="57"/>
  <c r="AB29" i="57"/>
  <c r="AB16" i="57"/>
  <c r="AB13" i="57"/>
  <c r="AB11" i="57"/>
  <c r="AB10" i="57"/>
  <c r="AB15" i="57"/>
  <c r="AB32" i="57"/>
  <c r="AB25" i="57"/>
  <c r="AB34" i="57"/>
  <c r="AH34" i="57" s="1"/>
  <c r="AB23" i="57"/>
  <c r="AB20" i="57"/>
  <c r="AB21" i="57"/>
  <c r="AB33" i="57"/>
  <c r="AB18" i="57"/>
  <c r="AH18" i="57" s="1"/>
  <c r="AB17" i="57"/>
  <c r="AB26" i="57"/>
  <c r="AH26" i="57" s="1"/>
  <c r="AB19" i="57"/>
  <c r="AB28" i="57"/>
  <c r="AB30" i="57"/>
  <c r="AH30" i="57" s="1"/>
  <c r="AB12" i="57"/>
  <c r="M9" i="49"/>
  <c r="M12" i="49" s="1"/>
  <c r="M33" i="49"/>
  <c r="M36" i="49" s="1"/>
  <c r="DG25" i="60" l="1"/>
  <c r="AJ25" i="60"/>
  <c r="DH25" i="60" s="1"/>
  <c r="AJ34" i="57"/>
  <c r="DH34" i="57" s="1"/>
  <c r="DG34" i="57"/>
  <c r="CG34" i="57"/>
  <c r="AJ14" i="57"/>
  <c r="DH14" i="57" s="1"/>
  <c r="DG14" i="57"/>
  <c r="CG14" i="57"/>
  <c r="DG22" i="57"/>
  <c r="AJ22" i="57"/>
  <c r="DH22" i="57" s="1"/>
  <c r="CG22" i="57"/>
  <c r="AJ33" i="60"/>
  <c r="DH33" i="60" s="1"/>
  <c r="DG33" i="60"/>
  <c r="AJ66" i="57"/>
  <c r="DH66" i="57" s="1"/>
  <c r="DG66" i="57"/>
  <c r="CG66" i="57"/>
  <c r="AJ58" i="57"/>
  <c r="DH58" i="57" s="1"/>
  <c r="DG58" i="57"/>
  <c r="CG58" i="57"/>
  <c r="AJ30" i="57"/>
  <c r="DH30" i="57" s="1"/>
  <c r="DG30" i="57"/>
  <c r="CG30" i="57"/>
  <c r="DG46" i="57"/>
  <c r="AJ46" i="57"/>
  <c r="DH46" i="57" s="1"/>
  <c r="CG46" i="57"/>
  <c r="DG57" i="60"/>
  <c r="AJ57" i="60"/>
  <c r="DH57" i="60" s="1"/>
  <c r="AJ29" i="60"/>
  <c r="DH29" i="60" s="1"/>
  <c r="DG29" i="60"/>
  <c r="DG50" i="57"/>
  <c r="AJ50" i="57"/>
  <c r="DH50" i="57" s="1"/>
  <c r="CG50" i="57"/>
  <c r="AJ61" i="60"/>
  <c r="DH61" i="60" s="1"/>
  <c r="DG61" i="60"/>
  <c r="DG17" i="60"/>
  <c r="AJ17" i="60"/>
  <c r="DH17" i="60" s="1"/>
  <c r="DG45" i="60"/>
  <c r="AJ45" i="60"/>
  <c r="DH45" i="60" s="1"/>
  <c r="DG49" i="60"/>
  <c r="AJ49" i="60"/>
  <c r="DH49" i="60" s="1"/>
  <c r="AJ26" i="57"/>
  <c r="DH26" i="57" s="1"/>
  <c r="DG26" i="57"/>
  <c r="CG26" i="57"/>
  <c r="DG54" i="57"/>
  <c r="AJ54" i="57"/>
  <c r="DH54" i="57" s="1"/>
  <c r="CG54" i="57"/>
  <c r="AJ41" i="60"/>
  <c r="DH41" i="60" s="1"/>
  <c r="DG41" i="60"/>
  <c r="AJ13" i="60"/>
  <c r="DH13" i="60" s="1"/>
  <c r="DG13" i="60"/>
  <c r="AJ38" i="57"/>
  <c r="DH38" i="57" s="1"/>
  <c r="DG38" i="57"/>
  <c r="CG38" i="57"/>
  <c r="AJ65" i="60"/>
  <c r="DH65" i="60" s="1"/>
  <c r="DG65" i="60"/>
  <c r="AJ21" i="60"/>
  <c r="DH21" i="60" s="1"/>
  <c r="DG21" i="60"/>
  <c r="AJ37" i="60"/>
  <c r="DH37" i="60" s="1"/>
  <c r="DG37" i="60"/>
  <c r="DG53" i="60"/>
  <c r="AJ53" i="60"/>
  <c r="DH53" i="60" s="1"/>
  <c r="DG42" i="57"/>
  <c r="AJ42" i="57"/>
  <c r="DH42" i="57" s="1"/>
  <c r="CG42" i="57"/>
  <c r="DG62" i="57"/>
  <c r="AJ62" i="57"/>
  <c r="DH62" i="57" s="1"/>
  <c r="CG62" i="57"/>
  <c r="AJ18" i="57"/>
  <c r="DH18" i="57" s="1"/>
  <c r="DG18" i="57"/>
  <c r="CG18" i="57"/>
  <c r="O47" i="49"/>
  <c r="O11" i="49"/>
  <c r="O7" i="49" s="1"/>
  <c r="O35" i="49"/>
  <c r="O31" i="49" s="1"/>
  <c r="O6" i="49"/>
  <c r="O30" i="49"/>
  <c r="Y24" i="57"/>
  <c r="AH24" i="57" s="1"/>
  <c r="Y15" i="57"/>
  <c r="AH15" i="57" s="1"/>
  <c r="Y7" i="57"/>
  <c r="AH7" i="57" s="1"/>
  <c r="Y25" i="57"/>
  <c r="AH25" i="57" s="1"/>
  <c r="Y31" i="57"/>
  <c r="AH31" i="57" s="1"/>
  <c r="Y11" i="57"/>
  <c r="AH11" i="57" s="1"/>
  <c r="Y29" i="57"/>
  <c r="AH29" i="57" s="1"/>
  <c r="Y32" i="57"/>
  <c r="AH32" i="57" s="1"/>
  <c r="Y27" i="57"/>
  <c r="AH27" i="57" s="1"/>
  <c r="Y23" i="57"/>
  <c r="AH23" i="57" s="1"/>
  <c r="Y17" i="57"/>
  <c r="AH17" i="57" s="1"/>
  <c r="Y12" i="57"/>
  <c r="AH12" i="57" s="1"/>
  <c r="Y28" i="57"/>
  <c r="AH28" i="57" s="1"/>
  <c r="Y33" i="57"/>
  <c r="AH33" i="57" s="1"/>
  <c r="Y19" i="57"/>
  <c r="AH19" i="57" s="1"/>
  <c r="Y10" i="57"/>
  <c r="AH10" i="57" s="1"/>
  <c r="Y9" i="57"/>
  <c r="AH9" i="57" s="1"/>
  <c r="Y16" i="57"/>
  <c r="AH16" i="57" s="1"/>
  <c r="Y20" i="57"/>
  <c r="AH20" i="57" s="1"/>
  <c r="Y13" i="57"/>
  <c r="AH13" i="57" s="1"/>
  <c r="Y8" i="57"/>
  <c r="AH8" i="57" s="1"/>
  <c r="Y21" i="57"/>
  <c r="AH21" i="57" s="1"/>
  <c r="Y44" i="57"/>
  <c r="AH44" i="57" s="1"/>
  <c r="Y57" i="57"/>
  <c r="AH57" i="57" s="1"/>
  <c r="Y39" i="57"/>
  <c r="AH39" i="57" s="1"/>
  <c r="Y55" i="57"/>
  <c r="AH55" i="57" s="1"/>
  <c r="Y35" i="57"/>
  <c r="AH35" i="57" s="1"/>
  <c r="Y60" i="57"/>
  <c r="AH60" i="57" s="1"/>
  <c r="Y43" i="57"/>
  <c r="AH43" i="57" s="1"/>
  <c r="Y40" i="57"/>
  <c r="AH40" i="57" s="1"/>
  <c r="Y64" i="57"/>
  <c r="AH64" i="57" s="1"/>
  <c r="Y45" i="57"/>
  <c r="AH45" i="57" s="1"/>
  <c r="Y65" i="57"/>
  <c r="AH65" i="57" s="1"/>
  <c r="Y41" i="57"/>
  <c r="AH41" i="57" s="1"/>
  <c r="Y61" i="57"/>
  <c r="AH61" i="57" s="1"/>
  <c r="Y63" i="57"/>
  <c r="AH63" i="57" s="1"/>
  <c r="Y47" i="57"/>
  <c r="AH47" i="57" s="1"/>
  <c r="Y59" i="57"/>
  <c r="AH59" i="57" s="1"/>
  <c r="Y48" i="57"/>
  <c r="AH48" i="57" s="1"/>
  <c r="Y53" i="57"/>
  <c r="AH53" i="57" s="1"/>
  <c r="Y37" i="57"/>
  <c r="AH37" i="57" s="1"/>
  <c r="Y56" i="57"/>
  <c r="AH56" i="57" s="1"/>
  <c r="Y52" i="57"/>
  <c r="AH52" i="57" s="1"/>
  <c r="Y49" i="57"/>
  <c r="AH49" i="57" s="1"/>
  <c r="Y51" i="57"/>
  <c r="AH51" i="57" s="1"/>
  <c r="Y36" i="57"/>
  <c r="AH36" i="57" s="1"/>
  <c r="AZ33" i="60" l="1"/>
  <c r="BT33" i="60" s="1"/>
  <c r="AZ22" i="57"/>
  <c r="BT22" i="57" s="1"/>
  <c r="CA22" i="57" s="1"/>
  <c r="EE45" i="60"/>
  <c r="AZ18" i="57"/>
  <c r="BT18" i="57" s="1"/>
  <c r="BY18" i="57" s="1"/>
  <c r="AZ61" i="60"/>
  <c r="BT61" i="60" s="1"/>
  <c r="EE38" i="57"/>
  <c r="AZ49" i="60"/>
  <c r="BT49" i="60" s="1"/>
  <c r="EE33" i="60"/>
  <c r="EE18" i="57"/>
  <c r="EF18" i="57" s="1"/>
  <c r="EG18" i="57" s="1"/>
  <c r="EH18" i="57" s="1"/>
  <c r="EI18" i="57" s="1"/>
  <c r="AZ38" i="57"/>
  <c r="BT38" i="57" s="1"/>
  <c r="CB38" i="57" s="1"/>
  <c r="EE50" i="57"/>
  <c r="AZ53" i="60"/>
  <c r="BT53" i="60" s="1"/>
  <c r="AZ57" i="60"/>
  <c r="BT57" i="60" s="1"/>
  <c r="EE66" i="57"/>
  <c r="EE42" i="57"/>
  <c r="AZ41" i="60"/>
  <c r="BT41" i="60" s="1"/>
  <c r="EE49" i="60"/>
  <c r="AZ58" i="57"/>
  <c r="BT58" i="57" s="1"/>
  <c r="BY58" i="57" s="1"/>
  <c r="EE41" i="60"/>
  <c r="AZ45" i="60"/>
  <c r="BT45" i="60" s="1"/>
  <c r="EE58" i="57"/>
  <c r="AZ54" i="57"/>
  <c r="BT54" i="57" s="1"/>
  <c r="AZ17" i="60"/>
  <c r="BT17" i="60" s="1"/>
  <c r="AZ42" i="57"/>
  <c r="BT42" i="57" s="1"/>
  <c r="CA42" i="57" s="1"/>
  <c r="AZ34" i="57"/>
  <c r="BT34" i="57" s="1"/>
  <c r="BY34" i="57" s="1"/>
  <c r="AZ25" i="60"/>
  <c r="BT25" i="60" s="1"/>
  <c r="L434" i="61"/>
  <c r="L1298" i="52"/>
  <c r="P1298" i="52" s="1"/>
  <c r="EE29" i="60"/>
  <c r="L1802" i="52"/>
  <c r="P1802" i="52" s="1"/>
  <c r="L600" i="61"/>
  <c r="BV22" i="57"/>
  <c r="BU22" i="57" s="1"/>
  <c r="EE53" i="60"/>
  <c r="L74" i="61"/>
  <c r="L794" i="52"/>
  <c r="P794" i="52" s="1"/>
  <c r="L66" i="61"/>
  <c r="L194" i="52"/>
  <c r="P194" i="52" s="1"/>
  <c r="L1106" i="52"/>
  <c r="P1106" i="52" s="1"/>
  <c r="L50" i="61"/>
  <c r="L418" i="61"/>
  <c r="L218" i="52"/>
  <c r="P218" i="52" s="1"/>
  <c r="L1250" i="52"/>
  <c r="P1250" i="52" s="1"/>
  <c r="L146" i="52"/>
  <c r="P146" i="52" s="1"/>
  <c r="L58" i="61"/>
  <c r="L370" i="61"/>
  <c r="L90" i="61"/>
  <c r="L266" i="52"/>
  <c r="P266" i="52" s="1"/>
  <c r="L266" i="61"/>
  <c r="L114" i="61"/>
  <c r="L170" i="52"/>
  <c r="P170" i="52" s="1"/>
  <c r="L338" i="52"/>
  <c r="P338" i="52" s="1"/>
  <c r="AZ37" i="60"/>
  <c r="BT37" i="60" s="1"/>
  <c r="AZ26" i="57"/>
  <c r="BT26" i="57" s="1"/>
  <c r="L74" i="54"/>
  <c r="M74" i="54" s="1"/>
  <c r="L82" i="54"/>
  <c r="M82" i="54" s="1"/>
  <c r="L52" i="54"/>
  <c r="M52" i="54" s="1"/>
  <c r="L71" i="54"/>
  <c r="M71" i="54" s="1"/>
  <c r="L87" i="54"/>
  <c r="M87" i="54" s="1"/>
  <c r="L66" i="54"/>
  <c r="M66" i="54" s="1"/>
  <c r="EE57" i="60"/>
  <c r="EE54" i="57"/>
  <c r="EE25" i="60"/>
  <c r="EF25" i="60" s="1"/>
  <c r="EG25" i="60" s="1"/>
  <c r="EH25" i="60" s="1"/>
  <c r="EI25" i="60" s="1"/>
  <c r="EE37" i="60"/>
  <c r="AZ13" i="60"/>
  <c r="BT13" i="60" s="1"/>
  <c r="EE26" i="57"/>
  <c r="L362" i="52"/>
  <c r="P362" i="52" s="1"/>
  <c r="L50" i="52"/>
  <c r="P50" i="52" s="1"/>
  <c r="L866" i="52"/>
  <c r="P866" i="52" s="1"/>
  <c r="L242" i="52"/>
  <c r="P242" i="52" s="1"/>
  <c r="L122" i="52"/>
  <c r="P122" i="52" s="1"/>
  <c r="L42" i="61"/>
  <c r="L82" i="61"/>
  <c r="L18" i="61"/>
  <c r="P18" i="61" s="1"/>
  <c r="L290" i="61"/>
  <c r="L106" i="61"/>
  <c r="L122" i="61"/>
  <c r="L314" i="52"/>
  <c r="P314" i="52" s="1"/>
  <c r="EE61" i="60"/>
  <c r="EF61" i="60" s="1"/>
  <c r="EG61" i="60" s="1"/>
  <c r="AZ46" i="57"/>
  <c r="BT46" i="57" s="1"/>
  <c r="AZ14" i="57"/>
  <c r="BT14" i="57" s="1"/>
  <c r="L374" i="61"/>
  <c r="L54" i="61"/>
  <c r="L118" i="61"/>
  <c r="L795" i="52"/>
  <c r="P795" i="52" s="1"/>
  <c r="L219" i="52"/>
  <c r="P219" i="52" s="1"/>
  <c r="L195" i="52"/>
  <c r="P195" i="52" s="1"/>
  <c r="L147" i="52"/>
  <c r="P147" i="52" s="1"/>
  <c r="L94" i="61"/>
  <c r="L267" i="52"/>
  <c r="P267" i="52" s="1"/>
  <c r="L339" i="52"/>
  <c r="P339" i="52" s="1"/>
  <c r="L62" i="61"/>
  <c r="L70" i="61"/>
  <c r="L171" i="52"/>
  <c r="P171" i="52" s="1"/>
  <c r="L1107" i="52"/>
  <c r="P1107" i="52" s="1"/>
  <c r="L270" i="61"/>
  <c r="L1251" i="52"/>
  <c r="P1251" i="52" s="1"/>
  <c r="L422" i="61"/>
  <c r="L78" i="61"/>
  <c r="EE17" i="60"/>
  <c r="EE22" i="57"/>
  <c r="EF22" i="57" s="1"/>
  <c r="EG22" i="57" s="1"/>
  <c r="EH22" i="57" s="1"/>
  <c r="EI22" i="57" s="1"/>
  <c r="AZ62" i="57"/>
  <c r="BT62" i="57" s="1"/>
  <c r="L962" i="52"/>
  <c r="P962" i="52" s="1"/>
  <c r="L1154" i="52"/>
  <c r="P1154" i="52" s="1"/>
  <c r="L986" i="52"/>
  <c r="P986" i="52" s="1"/>
  <c r="L1130" i="52"/>
  <c r="P1130" i="52" s="1"/>
  <c r="L1178" i="52"/>
  <c r="P1178" i="52" s="1"/>
  <c r="L1274" i="52"/>
  <c r="P1274" i="52" s="1"/>
  <c r="L1442" i="52"/>
  <c r="P1442" i="52" s="1"/>
  <c r="L1466" i="52"/>
  <c r="P1466" i="52" s="1"/>
  <c r="L1514" i="52"/>
  <c r="P1514" i="52" s="1"/>
  <c r="EE13" i="60"/>
  <c r="L1202" i="52"/>
  <c r="P1202" i="52" s="1"/>
  <c r="L51" i="52"/>
  <c r="P51" i="52" s="1"/>
  <c r="L86" i="61"/>
  <c r="L243" i="52"/>
  <c r="P243" i="52" s="1"/>
  <c r="L22" i="61"/>
  <c r="P22" i="61" s="1"/>
  <c r="L294" i="61"/>
  <c r="L110" i="61"/>
  <c r="L315" i="52"/>
  <c r="P315" i="52" s="1"/>
  <c r="L126" i="61"/>
  <c r="L46" i="61"/>
  <c r="L363" i="52"/>
  <c r="P363" i="52" s="1"/>
  <c r="L867" i="52"/>
  <c r="P867" i="52" s="1"/>
  <c r="L123" i="52"/>
  <c r="P123" i="52" s="1"/>
  <c r="AZ66" i="57"/>
  <c r="BT66" i="57" s="1"/>
  <c r="EE14" i="57"/>
  <c r="AZ21" i="60"/>
  <c r="BT21" i="60" s="1"/>
  <c r="L963" i="52"/>
  <c r="P963" i="52" s="1"/>
  <c r="L987" i="52"/>
  <c r="P987" i="52" s="1"/>
  <c r="L1131" i="52"/>
  <c r="P1131" i="52" s="1"/>
  <c r="L1155" i="52"/>
  <c r="P1155" i="52" s="1"/>
  <c r="L1179" i="52"/>
  <c r="P1179" i="52" s="1"/>
  <c r="L1443" i="52"/>
  <c r="P1443" i="52" s="1"/>
  <c r="L1203" i="52"/>
  <c r="P1203" i="52" s="1"/>
  <c r="L1467" i="52"/>
  <c r="P1467" i="52" s="1"/>
  <c r="L1515" i="52"/>
  <c r="P1515" i="52" s="1"/>
  <c r="L1275" i="52"/>
  <c r="P1275" i="52" s="1"/>
  <c r="CB49" i="60"/>
  <c r="BV49" i="60"/>
  <c r="AZ50" i="57"/>
  <c r="BT50" i="57" s="1"/>
  <c r="EE62" i="57"/>
  <c r="L498" i="61"/>
  <c r="L2" i="61"/>
  <c r="P2" i="61" s="1"/>
  <c r="L482" i="52"/>
  <c r="P482" i="52" s="1"/>
  <c r="L554" i="61"/>
  <c r="L290" i="52"/>
  <c r="P290" i="52" s="1"/>
  <c r="L1682" i="52"/>
  <c r="P1682" i="52" s="1"/>
  <c r="L162" i="61"/>
  <c r="L2" i="52"/>
  <c r="P2" i="52" s="1"/>
  <c r="L298" i="61"/>
  <c r="L538" i="61"/>
  <c r="L1706" i="52"/>
  <c r="P1706" i="52" s="1"/>
  <c r="L890" i="52"/>
  <c r="P890" i="52" s="1"/>
  <c r="L98" i="61"/>
  <c r="L10" i="61"/>
  <c r="P10" i="61" s="1"/>
  <c r="L562" i="61"/>
  <c r="L1634" i="52"/>
  <c r="P1634" i="52" s="1"/>
  <c r="L570" i="61"/>
  <c r="L26" i="52"/>
  <c r="P26" i="52" s="1"/>
  <c r="EE21" i="60"/>
  <c r="L1610" i="52"/>
  <c r="P1610" i="52" s="1"/>
  <c r="L546" i="61"/>
  <c r="L1658" i="52"/>
  <c r="P1658" i="52" s="1"/>
  <c r="L1490" i="52"/>
  <c r="P1490" i="52" s="1"/>
  <c r="BV41" i="60"/>
  <c r="CB41" i="60"/>
  <c r="EE46" i="57"/>
  <c r="AZ65" i="60"/>
  <c r="BT65" i="60" s="1"/>
  <c r="AZ30" i="57"/>
  <c r="BT30" i="57" s="1"/>
  <c r="L291" i="52"/>
  <c r="P291" i="52" s="1"/>
  <c r="L102" i="61"/>
  <c r="L14" i="61"/>
  <c r="P14" i="61" s="1"/>
  <c r="L502" i="61"/>
  <c r="L1707" i="52"/>
  <c r="P1707" i="52" s="1"/>
  <c r="L483" i="52"/>
  <c r="P483" i="52" s="1"/>
  <c r="L1635" i="52"/>
  <c r="P1635" i="52" s="1"/>
  <c r="L166" i="61"/>
  <c r="L558" i="61"/>
  <c r="L27" i="52"/>
  <c r="P27" i="52" s="1"/>
  <c r="L891" i="52"/>
  <c r="P891" i="52" s="1"/>
  <c r="L550" i="61"/>
  <c r="L566" i="61"/>
  <c r="L302" i="61"/>
  <c r="L1659" i="52"/>
  <c r="P1659" i="52" s="1"/>
  <c r="L1491" i="52"/>
  <c r="P1491" i="52" s="1"/>
  <c r="L542" i="61"/>
  <c r="L3" i="52"/>
  <c r="P3" i="52" s="1"/>
  <c r="L1683" i="52"/>
  <c r="P1683" i="52" s="1"/>
  <c r="L6" i="61"/>
  <c r="P6" i="61" s="1"/>
  <c r="L1611" i="52"/>
  <c r="P1611" i="52" s="1"/>
  <c r="L574" i="61"/>
  <c r="BV33" i="60"/>
  <c r="CB33" i="60"/>
  <c r="EE65" i="60"/>
  <c r="AZ29" i="60"/>
  <c r="BT29" i="60" s="1"/>
  <c r="EE30" i="57"/>
  <c r="EE34" i="57"/>
  <c r="EF34" i="57" s="1"/>
  <c r="EG34" i="57" s="1"/>
  <c r="EH34" i="57" s="1"/>
  <c r="EI34" i="57" s="1"/>
  <c r="BY54" i="57"/>
  <c r="BV54" i="57"/>
  <c r="BU54" i="57" s="1"/>
  <c r="CB54" i="57"/>
  <c r="BZ54" i="57"/>
  <c r="CA54" i="57"/>
  <c r="CB25" i="60"/>
  <c r="BV25" i="60"/>
  <c r="L604" i="61"/>
  <c r="L438" i="61"/>
  <c r="L1299" i="52"/>
  <c r="P1299" i="52" s="1"/>
  <c r="L1803" i="52"/>
  <c r="P1803" i="52" s="1"/>
  <c r="O9" i="49"/>
  <c r="O12" i="49" s="1"/>
  <c r="O33" i="49"/>
  <c r="O36" i="49" s="1"/>
  <c r="DG8" i="57"/>
  <c r="AJ8" i="57"/>
  <c r="DH8" i="57" s="1"/>
  <c r="CG8" i="57"/>
  <c r="DG36" i="57"/>
  <c r="AJ36" i="57"/>
  <c r="DH36" i="57" s="1"/>
  <c r="CG36" i="57"/>
  <c r="DG41" i="57"/>
  <c r="AJ41" i="57"/>
  <c r="DH41" i="57" s="1"/>
  <c r="CG41" i="57"/>
  <c r="DG65" i="57"/>
  <c r="AJ65" i="57"/>
  <c r="DH65" i="57" s="1"/>
  <c r="CG65" i="57"/>
  <c r="AJ21" i="57"/>
  <c r="DH21" i="57" s="1"/>
  <c r="DG21" i="57"/>
  <c r="CG21" i="57"/>
  <c r="DG23" i="57"/>
  <c r="AJ23" i="57"/>
  <c r="DH23" i="57" s="1"/>
  <c r="CG23" i="57"/>
  <c r="AJ51" i="57"/>
  <c r="DH51" i="57" s="1"/>
  <c r="DG51" i="57"/>
  <c r="CG51" i="57"/>
  <c r="DG27" i="57"/>
  <c r="AJ27" i="57"/>
  <c r="DH27" i="57" s="1"/>
  <c r="CG27" i="57"/>
  <c r="DG49" i="57"/>
  <c r="AJ49" i="57"/>
  <c r="DH49" i="57" s="1"/>
  <c r="CG49" i="57"/>
  <c r="DG45" i="57"/>
  <c r="AJ45" i="57"/>
  <c r="DH45" i="57" s="1"/>
  <c r="CG45" i="57"/>
  <c r="AJ13" i="57"/>
  <c r="DH13" i="57" s="1"/>
  <c r="DG13" i="57"/>
  <c r="CG13" i="57"/>
  <c r="DG32" i="57"/>
  <c r="AJ32" i="57"/>
  <c r="DH32" i="57" s="1"/>
  <c r="CG32" i="57"/>
  <c r="AJ52" i="57"/>
  <c r="DH52" i="57" s="1"/>
  <c r="DG52" i="57"/>
  <c r="CG52" i="57"/>
  <c r="AJ20" i="57"/>
  <c r="DH20" i="57" s="1"/>
  <c r="DG20" i="57"/>
  <c r="CG20" i="57"/>
  <c r="DG56" i="57"/>
  <c r="AJ56" i="57"/>
  <c r="DH56" i="57" s="1"/>
  <c r="CG56" i="57"/>
  <c r="DG40" i="57"/>
  <c r="AJ40" i="57"/>
  <c r="DH40" i="57" s="1"/>
  <c r="CG40" i="57"/>
  <c r="DG11" i="57"/>
  <c r="AJ11" i="57"/>
  <c r="DH11" i="57" s="1"/>
  <c r="CG11" i="57"/>
  <c r="AJ43" i="57"/>
  <c r="DH43" i="57" s="1"/>
  <c r="DG43" i="57"/>
  <c r="CG43" i="57"/>
  <c r="AJ31" i="57"/>
  <c r="DH31" i="57" s="1"/>
  <c r="DG31" i="57"/>
  <c r="CG31" i="57"/>
  <c r="AJ60" i="57"/>
  <c r="DH60" i="57" s="1"/>
  <c r="DG60" i="57"/>
  <c r="CG60" i="57"/>
  <c r="AJ25" i="57"/>
  <c r="DH25" i="57" s="1"/>
  <c r="DG25" i="57"/>
  <c r="CG25" i="57"/>
  <c r="AJ35" i="57"/>
  <c r="DH35" i="57" s="1"/>
  <c r="DG35" i="57"/>
  <c r="CG35" i="57"/>
  <c r="AJ19" i="57"/>
  <c r="DH19" i="57" s="1"/>
  <c r="DG19" i="57"/>
  <c r="CG19" i="57"/>
  <c r="AJ7" i="57"/>
  <c r="DH7" i="57" s="1"/>
  <c r="DG7" i="57"/>
  <c r="CG7" i="57"/>
  <c r="DG59" i="57"/>
  <c r="AJ59" i="57"/>
  <c r="DH59" i="57" s="1"/>
  <c r="CG59" i="57"/>
  <c r="AJ55" i="57"/>
  <c r="DH55" i="57" s="1"/>
  <c r="DG55" i="57"/>
  <c r="CG55" i="57"/>
  <c r="AJ33" i="57"/>
  <c r="DH33" i="57" s="1"/>
  <c r="DG33" i="57"/>
  <c r="CG33" i="57"/>
  <c r="DG15" i="57"/>
  <c r="AJ15" i="57"/>
  <c r="DH15" i="57" s="1"/>
  <c r="CG15" i="57"/>
  <c r="AJ47" i="57"/>
  <c r="DH47" i="57" s="1"/>
  <c r="DG47" i="57"/>
  <c r="CG47" i="57"/>
  <c r="DG39" i="57"/>
  <c r="AJ39" i="57"/>
  <c r="DH39" i="57" s="1"/>
  <c r="CG39" i="57"/>
  <c r="DG28" i="57"/>
  <c r="AJ28" i="57"/>
  <c r="DH28" i="57" s="1"/>
  <c r="CG28" i="57"/>
  <c r="DG24" i="57"/>
  <c r="AJ24" i="57"/>
  <c r="DH24" i="57" s="1"/>
  <c r="CG24" i="57"/>
  <c r="AJ63" i="57"/>
  <c r="DH63" i="57" s="1"/>
  <c r="DG63" i="57"/>
  <c r="CG63" i="57"/>
  <c r="AJ57" i="57"/>
  <c r="DH57" i="57" s="1"/>
  <c r="DG57" i="57"/>
  <c r="CG57" i="57"/>
  <c r="DG12" i="57"/>
  <c r="AJ12" i="57"/>
  <c r="DH12" i="57" s="1"/>
  <c r="CG12" i="57"/>
  <c r="DG64" i="57"/>
  <c r="AJ64" i="57"/>
  <c r="DH64" i="57" s="1"/>
  <c r="CG64" i="57"/>
  <c r="DG29" i="57"/>
  <c r="AJ29" i="57"/>
  <c r="DH29" i="57" s="1"/>
  <c r="CG29" i="57"/>
  <c r="DG16" i="57"/>
  <c r="AJ16" i="57"/>
  <c r="DH16" i="57" s="1"/>
  <c r="CG16" i="57"/>
  <c r="AJ37" i="57"/>
  <c r="DH37" i="57" s="1"/>
  <c r="DG37" i="57"/>
  <c r="CG37" i="57"/>
  <c r="DG9" i="57"/>
  <c r="AJ9" i="57"/>
  <c r="DH9" i="57" s="1"/>
  <c r="CG9" i="57"/>
  <c r="AJ53" i="57"/>
  <c r="DH53" i="57" s="1"/>
  <c r="DG53" i="57"/>
  <c r="CG53" i="57"/>
  <c r="AJ10" i="57"/>
  <c r="DH10" i="57" s="1"/>
  <c r="DG10" i="57"/>
  <c r="CG10" i="57"/>
  <c r="DG48" i="57"/>
  <c r="AJ48" i="57"/>
  <c r="DH48" i="57" s="1"/>
  <c r="CG48" i="57"/>
  <c r="AJ61" i="57"/>
  <c r="DH61" i="57" s="1"/>
  <c r="DG61" i="57"/>
  <c r="CG61" i="57"/>
  <c r="AJ44" i="57"/>
  <c r="DH44" i="57" s="1"/>
  <c r="DG44" i="57"/>
  <c r="CG44" i="57"/>
  <c r="AJ17" i="57"/>
  <c r="DH17" i="57" s="1"/>
  <c r="DG17" i="57"/>
  <c r="CG17" i="57"/>
  <c r="EF66" i="57" l="1"/>
  <c r="EG66" i="57" s="1"/>
  <c r="EH66" i="57" s="1"/>
  <c r="EI66" i="57" s="1"/>
  <c r="BZ22" i="57"/>
  <c r="BY22" i="57"/>
  <c r="EF33" i="60"/>
  <c r="EG33" i="60" s="1"/>
  <c r="EH33" i="60" s="1"/>
  <c r="EI33" i="60" s="1"/>
  <c r="BV17" i="60"/>
  <c r="EF45" i="60"/>
  <c r="EG45" i="60" s="1"/>
  <c r="EH45" i="60" s="1"/>
  <c r="EI45" i="60" s="1"/>
  <c r="BV53" i="60"/>
  <c r="CB61" i="60"/>
  <c r="CB57" i="60"/>
  <c r="EF13" i="60"/>
  <c r="EG13" i="60" s="1"/>
  <c r="L1521" i="52" s="1"/>
  <c r="P1521" i="52" s="1"/>
  <c r="BV61" i="60"/>
  <c r="BU61" i="60" s="1"/>
  <c r="BY38" i="57"/>
  <c r="EF38" i="57"/>
  <c r="EG38" i="57" s="1"/>
  <c r="EH38" i="57" s="1"/>
  <c r="EI38" i="57" s="1"/>
  <c r="EF50" i="57"/>
  <c r="EG50" i="57" s="1"/>
  <c r="EH50" i="57" s="1"/>
  <c r="EI50" i="57" s="1"/>
  <c r="BZ38" i="57"/>
  <c r="EF17" i="60"/>
  <c r="EG17" i="60" s="1"/>
  <c r="EH17" i="60" s="1"/>
  <c r="EI17" i="60" s="1"/>
  <c r="BV18" i="57"/>
  <c r="BU18" i="57" s="1"/>
  <c r="BZ18" i="57"/>
  <c r="CB18" i="57"/>
  <c r="CA18" i="57"/>
  <c r="CA38" i="57"/>
  <c r="CB22" i="57"/>
  <c r="BV38" i="57"/>
  <c r="BU38" i="57" s="1"/>
  <c r="L78" i="54"/>
  <c r="M78" i="54" s="1"/>
  <c r="CB17" i="60"/>
  <c r="EF21" i="60"/>
  <c r="EG21" i="60" s="1"/>
  <c r="EH21" i="60" s="1"/>
  <c r="EF53" i="60"/>
  <c r="EG53" i="60" s="1"/>
  <c r="L177" i="52" s="1"/>
  <c r="P177" i="52" s="1"/>
  <c r="L86" i="54"/>
  <c r="M86" i="54" s="1"/>
  <c r="CB42" i="57"/>
  <c r="L73" i="54"/>
  <c r="M73" i="54" s="1"/>
  <c r="BY42" i="57"/>
  <c r="L89" i="54"/>
  <c r="M89" i="54" s="1"/>
  <c r="BV42" i="57"/>
  <c r="BU42" i="57" s="1"/>
  <c r="L62" i="54"/>
  <c r="M62" i="54" s="1"/>
  <c r="BZ42" i="57"/>
  <c r="L55" i="54"/>
  <c r="M55" i="54" s="1"/>
  <c r="L93" i="54"/>
  <c r="M93" i="54" s="1"/>
  <c r="L54" i="54"/>
  <c r="M54" i="54" s="1"/>
  <c r="L92" i="54"/>
  <c r="M92" i="54" s="1"/>
  <c r="CB53" i="60"/>
  <c r="BV57" i="60"/>
  <c r="BU57" i="60" s="1"/>
  <c r="CB34" i="57"/>
  <c r="BV34" i="57"/>
  <c r="BU34" i="57" s="1"/>
  <c r="CA34" i="57"/>
  <c r="BZ34" i="57"/>
  <c r="EF57" i="60"/>
  <c r="EG57" i="60" s="1"/>
  <c r="EH57" i="60" s="1"/>
  <c r="EI57" i="60" s="1"/>
  <c r="EE17" i="57"/>
  <c r="EF49" i="60"/>
  <c r="EG49" i="60" s="1"/>
  <c r="EH49" i="60" s="1"/>
  <c r="EI49" i="60" s="1"/>
  <c r="EF30" i="57"/>
  <c r="EG30" i="57" s="1"/>
  <c r="EH30" i="57" s="1"/>
  <c r="EI30" i="57" s="1"/>
  <c r="EF58" i="57"/>
  <c r="EG58" i="57" s="1"/>
  <c r="EH58" i="57" s="1"/>
  <c r="EI58" i="57" s="1"/>
  <c r="EE10" i="57"/>
  <c r="EE57" i="57"/>
  <c r="EE55" i="57"/>
  <c r="EE20" i="57"/>
  <c r="CB58" i="57"/>
  <c r="CA58" i="57"/>
  <c r="BV58" i="57"/>
  <c r="BU58" i="57" s="1"/>
  <c r="EF65" i="60"/>
  <c r="EG65" i="60" s="1"/>
  <c r="EH65" i="60" s="1"/>
  <c r="EI65" i="60" s="1"/>
  <c r="BV45" i="60"/>
  <c r="BU45" i="60" s="1"/>
  <c r="BZ58" i="57"/>
  <c r="CB45" i="60"/>
  <c r="EF14" i="57"/>
  <c r="EG14" i="57" s="1"/>
  <c r="EH14" i="57" s="1"/>
  <c r="EI14" i="57" s="1"/>
  <c r="EF41" i="60"/>
  <c r="EG41" i="60" s="1"/>
  <c r="EH41" i="60" s="1"/>
  <c r="EI41" i="60" s="1"/>
  <c r="EF54" i="57"/>
  <c r="EG54" i="57" s="1"/>
  <c r="EH54" i="57" s="1"/>
  <c r="EI54" i="57" s="1"/>
  <c r="EF42" i="57"/>
  <c r="EG42" i="57" s="1"/>
  <c r="EH42" i="57" s="1"/>
  <c r="EI42" i="57" s="1"/>
  <c r="BY30" i="57"/>
  <c r="CA30" i="57"/>
  <c r="BZ30" i="57"/>
  <c r="BV30" i="57"/>
  <c r="BU30" i="57" s="1"/>
  <c r="CB30" i="57"/>
  <c r="BY50" i="57"/>
  <c r="CA50" i="57"/>
  <c r="CB50" i="57"/>
  <c r="BV50" i="57"/>
  <c r="BU50" i="57" s="1"/>
  <c r="BZ50" i="57"/>
  <c r="BU49" i="60"/>
  <c r="L24" i="54"/>
  <c r="M24" i="54" s="1"/>
  <c r="L48" i="54"/>
  <c r="M48" i="54" s="1"/>
  <c r="L29" i="54"/>
  <c r="M29" i="54" s="1"/>
  <c r="L37" i="54"/>
  <c r="M37" i="54" s="1"/>
  <c r="BV21" i="60"/>
  <c r="L33" i="54"/>
  <c r="M33" i="54" s="1"/>
  <c r="L34" i="54"/>
  <c r="M34" i="54" s="1"/>
  <c r="L15" i="54"/>
  <c r="M15" i="54" s="1"/>
  <c r="L22" i="54"/>
  <c r="M22" i="54" s="1"/>
  <c r="CB21" i="60"/>
  <c r="L9" i="54"/>
  <c r="M9" i="54" s="1"/>
  <c r="L16" i="54"/>
  <c r="M16" i="54" s="1"/>
  <c r="L27" i="54"/>
  <c r="M27" i="54" s="1"/>
  <c r="BU17" i="60"/>
  <c r="L43" i="54"/>
  <c r="M43" i="54" s="1"/>
  <c r="L40" i="54"/>
  <c r="M40" i="54" s="1"/>
  <c r="BV29" i="60"/>
  <c r="CB29" i="60"/>
  <c r="CB65" i="60"/>
  <c r="BV65" i="60"/>
  <c r="BV14" i="57"/>
  <c r="BU14" i="57" s="1"/>
  <c r="BY14" i="57"/>
  <c r="CA14" i="57"/>
  <c r="CB14" i="57"/>
  <c r="BZ14" i="57"/>
  <c r="BY26" i="57"/>
  <c r="CA26" i="57"/>
  <c r="BZ26" i="57"/>
  <c r="BV26" i="57"/>
  <c r="BU26" i="57" s="1"/>
  <c r="CB26" i="57"/>
  <c r="BV66" i="57"/>
  <c r="BU66" i="57" s="1"/>
  <c r="BY66" i="57"/>
  <c r="CB66" i="57"/>
  <c r="BZ66" i="57"/>
  <c r="CA66" i="57"/>
  <c r="CB46" i="57"/>
  <c r="CA46" i="57"/>
  <c r="BV46" i="57"/>
  <c r="BU46" i="57" s="1"/>
  <c r="BZ46" i="57"/>
  <c r="BY46" i="57"/>
  <c r="BV37" i="60"/>
  <c r="CB37" i="60"/>
  <c r="BZ62" i="57"/>
  <c r="CB62" i="57"/>
  <c r="BY62" i="57"/>
  <c r="BV62" i="57"/>
  <c r="BU62" i="57" s="1"/>
  <c r="CA62" i="57"/>
  <c r="BU25" i="60"/>
  <c r="L873" i="52"/>
  <c r="P873" i="52" s="1"/>
  <c r="L84" i="61"/>
  <c r="L249" i="52"/>
  <c r="P249" i="52" s="1"/>
  <c r="L44" i="61"/>
  <c r="EH61" i="60"/>
  <c r="L292" i="61"/>
  <c r="L369" i="52"/>
  <c r="P369" i="52" s="1"/>
  <c r="L124" i="61"/>
  <c r="L129" i="52"/>
  <c r="P129" i="52" s="1"/>
  <c r="L57" i="52"/>
  <c r="P57" i="52" s="1"/>
  <c r="L321" i="52"/>
  <c r="P321" i="52" s="1"/>
  <c r="L108" i="61"/>
  <c r="L20" i="61"/>
  <c r="P20" i="61" s="1"/>
  <c r="L969" i="52"/>
  <c r="P969" i="52" s="1"/>
  <c r="L1473" i="52"/>
  <c r="P1473" i="52" s="1"/>
  <c r="L1185" i="52"/>
  <c r="P1185" i="52" s="1"/>
  <c r="EH13" i="60"/>
  <c r="L993" i="52"/>
  <c r="P993" i="52" s="1"/>
  <c r="L1281" i="52"/>
  <c r="P1281" i="52" s="1"/>
  <c r="L1209" i="52"/>
  <c r="P1209" i="52" s="1"/>
  <c r="EF26" i="57"/>
  <c r="EG26" i="57" s="1"/>
  <c r="EH26" i="57" s="1"/>
  <c r="EI26" i="57" s="1"/>
  <c r="L20" i="54"/>
  <c r="M20" i="54" s="1"/>
  <c r="L21" i="54"/>
  <c r="M21" i="54" s="1"/>
  <c r="CB13" i="60"/>
  <c r="BV13" i="60"/>
  <c r="L45" i="54"/>
  <c r="M45" i="54" s="1"/>
  <c r="L46" i="54"/>
  <c r="M46" i="54" s="1"/>
  <c r="L31" i="54"/>
  <c r="M31" i="54" s="1"/>
  <c r="L30" i="54"/>
  <c r="M30" i="54" s="1"/>
  <c r="L47" i="54"/>
  <c r="M47" i="54" s="1"/>
  <c r="L12" i="54"/>
  <c r="M12" i="54" s="1"/>
  <c r="L32" i="54"/>
  <c r="M32" i="54" s="1"/>
  <c r="L28" i="54"/>
  <c r="M28" i="54" s="1"/>
  <c r="EF46" i="57"/>
  <c r="EG46" i="57" s="1"/>
  <c r="EH46" i="57" s="1"/>
  <c r="EI46" i="57" s="1"/>
  <c r="EF37" i="60"/>
  <c r="EG37" i="60" s="1"/>
  <c r="EH37" i="60" s="1"/>
  <c r="EI37" i="60" s="1"/>
  <c r="EF29" i="60"/>
  <c r="EG29" i="60" s="1"/>
  <c r="EE44" i="57"/>
  <c r="EE53" i="57"/>
  <c r="EE47" i="57"/>
  <c r="BU53" i="60"/>
  <c r="BW53" i="60"/>
  <c r="BU33" i="60"/>
  <c r="BU41" i="60"/>
  <c r="EF62" i="57"/>
  <c r="EG62" i="57" s="1"/>
  <c r="EH62" i="57" s="1"/>
  <c r="EI62" i="57" s="1"/>
  <c r="AZ8" i="57"/>
  <c r="BH8" i="57" s="1"/>
  <c r="EE61" i="57"/>
  <c r="EE60" i="57"/>
  <c r="EE41" i="57"/>
  <c r="EE56" i="57"/>
  <c r="EE40" i="57"/>
  <c r="EE32" i="57"/>
  <c r="EE65" i="57"/>
  <c r="EE27" i="57"/>
  <c r="EE19" i="57"/>
  <c r="EE13" i="57"/>
  <c r="EE39" i="57"/>
  <c r="EE23" i="57"/>
  <c r="EE45" i="57"/>
  <c r="EE21" i="57"/>
  <c r="EE49" i="57"/>
  <c r="EE48" i="57"/>
  <c r="EE29" i="57"/>
  <c r="EE28" i="57"/>
  <c r="EE59" i="57"/>
  <c r="AZ10" i="57"/>
  <c r="BT10" i="57" s="1"/>
  <c r="AZ37" i="57"/>
  <c r="BT37" i="57" s="1"/>
  <c r="AZ64" i="57"/>
  <c r="BT64" i="57" s="1"/>
  <c r="AZ63" i="57"/>
  <c r="BT63" i="57" s="1"/>
  <c r="AZ33" i="57"/>
  <c r="BT33" i="57" s="1"/>
  <c r="AZ7" i="57"/>
  <c r="AZ23" i="57"/>
  <c r="BT23" i="57" s="1"/>
  <c r="AZ44" i="57"/>
  <c r="BT44" i="57" s="1"/>
  <c r="AZ39" i="57"/>
  <c r="BT39" i="57" s="1"/>
  <c r="AZ25" i="57"/>
  <c r="BT25" i="57" s="1"/>
  <c r="AZ43" i="57"/>
  <c r="BT43" i="57" s="1"/>
  <c r="AZ56" i="57"/>
  <c r="BT56" i="57" s="1"/>
  <c r="AZ32" i="57"/>
  <c r="BT32" i="57" s="1"/>
  <c r="AZ49" i="57"/>
  <c r="BT49" i="57" s="1"/>
  <c r="AZ41" i="57"/>
  <c r="BT41" i="57" s="1"/>
  <c r="EE37" i="57"/>
  <c r="EE63" i="57"/>
  <c r="EE33" i="57"/>
  <c r="EE25" i="57"/>
  <c r="EE43" i="57"/>
  <c r="AZ61" i="57"/>
  <c r="BT61" i="57" s="1"/>
  <c r="AZ53" i="57"/>
  <c r="BT53" i="57" s="1"/>
  <c r="AZ16" i="57"/>
  <c r="BT16" i="57" s="1"/>
  <c r="AZ24" i="57"/>
  <c r="BT24" i="57" s="1"/>
  <c r="AZ11" i="57"/>
  <c r="BT11" i="57" s="1"/>
  <c r="AZ20" i="57"/>
  <c r="BT20" i="57" s="1"/>
  <c r="AZ13" i="57"/>
  <c r="BT13" i="57" s="1"/>
  <c r="AZ36" i="57"/>
  <c r="BT36" i="57" s="1"/>
  <c r="AZ12" i="57"/>
  <c r="BT12" i="57" s="1"/>
  <c r="AZ47" i="57"/>
  <c r="BT47" i="57" s="1"/>
  <c r="AZ55" i="57"/>
  <c r="BT55" i="57" s="1"/>
  <c r="AZ19" i="57"/>
  <c r="BT19" i="57" s="1"/>
  <c r="AZ60" i="57"/>
  <c r="BT60" i="57" s="1"/>
  <c r="AZ27" i="57"/>
  <c r="BT27" i="57" s="1"/>
  <c r="AZ21" i="57"/>
  <c r="BT21" i="57" s="1"/>
  <c r="EE24" i="57"/>
  <c r="EE11" i="57"/>
  <c r="EE36" i="57"/>
  <c r="EE12" i="57"/>
  <c r="AZ51" i="57"/>
  <c r="BT51" i="57" s="1"/>
  <c r="EE64" i="57"/>
  <c r="EE16" i="57"/>
  <c r="AZ57" i="57"/>
  <c r="BT57" i="57" s="1"/>
  <c r="AZ28" i="57"/>
  <c r="BT28" i="57" s="1"/>
  <c r="AZ17" i="57"/>
  <c r="BT17" i="57" s="1"/>
  <c r="AZ48" i="57"/>
  <c r="BT48" i="57" s="1"/>
  <c r="AZ9" i="57"/>
  <c r="BT9" i="57" s="1"/>
  <c r="AZ29" i="57"/>
  <c r="BT29" i="57" s="1"/>
  <c r="AZ15" i="57"/>
  <c r="BT15" i="57" s="1"/>
  <c r="AZ59" i="57"/>
  <c r="BT59" i="57" s="1"/>
  <c r="AZ35" i="57"/>
  <c r="BT35" i="57" s="1"/>
  <c r="AZ31" i="57"/>
  <c r="BT31" i="57" s="1"/>
  <c r="AZ40" i="57"/>
  <c r="BT40" i="57" s="1"/>
  <c r="AZ52" i="57"/>
  <c r="BT52" i="57" s="1"/>
  <c r="AZ45" i="57"/>
  <c r="BT45" i="57" s="1"/>
  <c r="AZ65" i="57"/>
  <c r="BT65" i="57" s="1"/>
  <c r="EE35" i="57"/>
  <c r="EE31" i="57"/>
  <c r="EE52" i="57"/>
  <c r="EE51" i="57"/>
  <c r="EE9" i="57"/>
  <c r="EE15" i="57"/>
  <c r="L1161" i="52" l="1"/>
  <c r="P1161" i="52" s="1"/>
  <c r="BW17" i="60"/>
  <c r="L1449" i="52"/>
  <c r="P1449" i="52" s="1"/>
  <c r="L1137" i="52"/>
  <c r="P1137" i="52" s="1"/>
  <c r="L548" i="61"/>
  <c r="L540" i="61"/>
  <c r="L60" i="61"/>
  <c r="EF20" i="57"/>
  <c r="EG20" i="57" s="1"/>
  <c r="EH20" i="57" s="1"/>
  <c r="EI20" i="57" s="1"/>
  <c r="EF17" i="57"/>
  <c r="EG17" i="57" s="1"/>
  <c r="EH17" i="57" s="1"/>
  <c r="EI17" i="57" s="1"/>
  <c r="BW33" i="60"/>
  <c r="L1665" i="52"/>
  <c r="P1665" i="52" s="1"/>
  <c r="L9" i="52"/>
  <c r="P9" i="52" s="1"/>
  <c r="L268" i="61"/>
  <c r="L564" i="61"/>
  <c r="L1497" i="52"/>
  <c r="P1497" i="52" s="1"/>
  <c r="L201" i="52"/>
  <c r="P201" i="52" s="1"/>
  <c r="L300" i="61"/>
  <c r="L556" i="61"/>
  <c r="L92" i="61"/>
  <c r="L12" i="61"/>
  <c r="P12" i="61" s="1"/>
  <c r="L500" i="61"/>
  <c r="L164" i="61"/>
  <c r="L489" i="52"/>
  <c r="P489" i="52" s="1"/>
  <c r="L372" i="61"/>
  <c r="L572" i="61"/>
  <c r="L1713" i="52"/>
  <c r="P1713" i="52" s="1"/>
  <c r="L297" i="52"/>
  <c r="P297" i="52" s="1"/>
  <c r="L4" i="61"/>
  <c r="P4" i="61" s="1"/>
  <c r="L33" i="52"/>
  <c r="P33" i="52" s="1"/>
  <c r="L100" i="61"/>
  <c r="EF10" i="57"/>
  <c r="EG10" i="57" s="1"/>
  <c r="EH10" i="57" s="1"/>
  <c r="EI10" i="57" s="1"/>
  <c r="L1617" i="52"/>
  <c r="P1617" i="52" s="1"/>
  <c r="L897" i="52"/>
  <c r="P897" i="52" s="1"/>
  <c r="L345" i="52"/>
  <c r="P345" i="52" s="1"/>
  <c r="L1641" i="52"/>
  <c r="P1641" i="52" s="1"/>
  <c r="L273" i="52"/>
  <c r="P273" i="52" s="1"/>
  <c r="L76" i="61"/>
  <c r="L1257" i="52"/>
  <c r="P1257" i="52" s="1"/>
  <c r="L68" i="61"/>
  <c r="L52" i="61"/>
  <c r="L1689" i="52"/>
  <c r="P1689" i="52" s="1"/>
  <c r="EH53" i="60"/>
  <c r="L178" i="52" s="1"/>
  <c r="P178" i="52" s="1"/>
  <c r="L801" i="52"/>
  <c r="P801" i="52" s="1"/>
  <c r="L116" i="61"/>
  <c r="BW41" i="60"/>
  <c r="L420" i="61"/>
  <c r="L225" i="52"/>
  <c r="P225" i="52" s="1"/>
  <c r="L1113" i="52"/>
  <c r="P1113" i="52" s="1"/>
  <c r="L153" i="52"/>
  <c r="P153" i="52" s="1"/>
  <c r="EF57" i="57"/>
  <c r="EG57" i="57" s="1"/>
  <c r="EH57" i="57" s="1"/>
  <c r="EI57" i="57" s="1"/>
  <c r="BW57" i="60"/>
  <c r="EF53" i="57"/>
  <c r="EG53" i="57" s="1"/>
  <c r="EH53" i="57" s="1"/>
  <c r="EI53" i="57" s="1"/>
  <c r="BW49" i="60"/>
  <c r="EF44" i="57"/>
  <c r="EG44" i="57" s="1"/>
  <c r="EH44" i="57" s="1"/>
  <c r="EI44" i="57" s="1"/>
  <c r="BU65" i="60"/>
  <c r="BW65" i="60"/>
  <c r="L436" i="61"/>
  <c r="L602" i="61"/>
  <c r="L1809" i="52"/>
  <c r="P1809" i="52" s="1"/>
  <c r="L1305" i="52"/>
  <c r="P1305" i="52" s="1"/>
  <c r="EH29" i="60"/>
  <c r="BW21" i="60"/>
  <c r="BU21" i="60"/>
  <c r="BW61" i="60"/>
  <c r="EI21" i="60"/>
  <c r="L1498" i="52"/>
  <c r="P1498" i="52" s="1"/>
  <c r="L298" i="52"/>
  <c r="P298" i="52" s="1"/>
  <c r="L1618" i="52"/>
  <c r="P1618" i="52" s="1"/>
  <c r="L898" i="52"/>
  <c r="P898" i="52" s="1"/>
  <c r="L1690" i="52"/>
  <c r="P1690" i="52" s="1"/>
  <c r="L34" i="52"/>
  <c r="P34" i="52" s="1"/>
  <c r="L1666" i="52"/>
  <c r="P1666" i="52" s="1"/>
  <c r="L1714" i="52"/>
  <c r="P1714" i="52" s="1"/>
  <c r="L1642" i="52"/>
  <c r="P1642" i="52" s="1"/>
  <c r="L10" i="52"/>
  <c r="P10" i="52" s="1"/>
  <c r="L490" i="52"/>
  <c r="P490" i="52" s="1"/>
  <c r="BW45" i="60"/>
  <c r="BU29" i="60"/>
  <c r="BW29" i="60"/>
  <c r="BW13" i="60"/>
  <c r="BU13" i="60"/>
  <c r="L994" i="52"/>
  <c r="P994" i="52" s="1"/>
  <c r="L1474" i="52"/>
  <c r="P1474" i="52" s="1"/>
  <c r="L970" i="52"/>
  <c r="P970" i="52" s="1"/>
  <c r="L1162" i="52"/>
  <c r="P1162" i="52" s="1"/>
  <c r="L1210" i="52"/>
  <c r="P1210" i="52" s="1"/>
  <c r="L1138" i="52"/>
  <c r="P1138" i="52" s="1"/>
  <c r="L1450" i="52"/>
  <c r="P1450" i="52" s="1"/>
  <c r="L1282" i="52"/>
  <c r="P1282" i="52" s="1"/>
  <c r="L1522" i="52"/>
  <c r="P1522" i="52" s="1"/>
  <c r="L1186" i="52"/>
  <c r="P1186" i="52" s="1"/>
  <c r="EI13" i="60"/>
  <c r="L58" i="52"/>
  <c r="P58" i="52" s="1"/>
  <c r="L130" i="52"/>
  <c r="P130" i="52" s="1"/>
  <c r="L250" i="52"/>
  <c r="P250" i="52" s="1"/>
  <c r="L874" i="52"/>
  <c r="P874" i="52" s="1"/>
  <c r="L322" i="52"/>
  <c r="P322" i="52" s="1"/>
  <c r="L370" i="52"/>
  <c r="P370" i="52" s="1"/>
  <c r="EF39" i="57"/>
  <c r="EG39" i="57" s="1"/>
  <c r="EH39" i="57" s="1"/>
  <c r="EI39" i="57" s="1"/>
  <c r="BU37" i="60"/>
  <c r="BW37" i="60"/>
  <c r="BW25" i="60"/>
  <c r="EI61" i="60"/>
  <c r="EF32" i="57"/>
  <c r="EG32" i="57" s="1"/>
  <c r="EH32" i="57" s="1"/>
  <c r="EI32" i="57" s="1"/>
  <c r="EF40" i="57"/>
  <c r="EG40" i="57" s="1"/>
  <c r="EH40" i="57" s="1"/>
  <c r="EI40" i="57" s="1"/>
  <c r="EF60" i="57"/>
  <c r="EG60" i="57" s="1"/>
  <c r="EH60" i="57" s="1"/>
  <c r="EI60" i="57" s="1"/>
  <c r="EF65" i="57"/>
  <c r="EG65" i="57" s="1"/>
  <c r="EH65" i="57" s="1"/>
  <c r="EI65" i="57" s="1"/>
  <c r="EF27" i="57"/>
  <c r="EG27" i="57" s="1"/>
  <c r="EH27" i="57" s="1"/>
  <c r="EI27" i="57" s="1"/>
  <c r="EF61" i="57"/>
  <c r="EG61" i="57" s="1"/>
  <c r="EH61" i="57" s="1"/>
  <c r="EI61" i="57" s="1"/>
  <c r="EF21" i="57"/>
  <c r="EG21" i="57" s="1"/>
  <c r="EH21" i="57" s="1"/>
  <c r="EI21" i="57" s="1"/>
  <c r="EF33" i="57"/>
  <c r="EG33" i="57" s="1"/>
  <c r="EH33" i="57" s="1"/>
  <c r="EI33" i="57" s="1"/>
  <c r="EF41" i="57"/>
  <c r="EG41" i="57" s="1"/>
  <c r="EH41" i="57" s="1"/>
  <c r="EI41" i="57" s="1"/>
  <c r="EF15" i="57"/>
  <c r="EG15" i="57" s="1"/>
  <c r="EH15" i="57" s="1"/>
  <c r="EI15" i="57" s="1"/>
  <c r="EF9" i="57"/>
  <c r="EG9" i="57" s="1"/>
  <c r="EH9" i="57" s="1"/>
  <c r="EI9" i="57" s="1"/>
  <c r="EF23" i="57"/>
  <c r="EG23" i="57" s="1"/>
  <c r="EH23" i="57" s="1"/>
  <c r="EI23" i="57" s="1"/>
  <c r="EF45" i="57"/>
  <c r="EG45" i="57" s="1"/>
  <c r="EH45" i="57" s="1"/>
  <c r="EI45" i="57" s="1"/>
  <c r="EF16" i="57"/>
  <c r="EG16" i="57" s="1"/>
  <c r="EH16" i="57" s="1"/>
  <c r="EI16" i="57" s="1"/>
  <c r="EF64" i="57"/>
  <c r="EG64" i="57" s="1"/>
  <c r="EH64" i="57" s="1"/>
  <c r="EI64" i="57" s="1"/>
  <c r="EF49" i="57"/>
  <c r="EG49" i="57" s="1"/>
  <c r="EH49" i="57" s="1"/>
  <c r="EI49" i="57" s="1"/>
  <c r="EF63" i="57"/>
  <c r="EG63" i="57" s="1"/>
  <c r="EH63" i="57" s="1"/>
  <c r="EI63" i="57" s="1"/>
  <c r="EF59" i="57"/>
  <c r="EG59" i="57" s="1"/>
  <c r="EH59" i="57" s="1"/>
  <c r="EI59" i="57" s="1"/>
  <c r="EF31" i="57"/>
  <c r="EG31" i="57" s="1"/>
  <c r="EH31" i="57" s="1"/>
  <c r="EI31" i="57" s="1"/>
  <c r="EF11" i="57"/>
  <c r="EG11" i="57" s="1"/>
  <c r="EH11" i="57" s="1"/>
  <c r="EI11" i="57" s="1"/>
  <c r="EF35" i="57"/>
  <c r="EG35" i="57" s="1"/>
  <c r="EH35" i="57" s="1"/>
  <c r="EI35" i="57" s="1"/>
  <c r="EF24" i="57"/>
  <c r="EG24" i="57" s="1"/>
  <c r="EH24" i="57" s="1"/>
  <c r="EI24" i="57" s="1"/>
  <c r="CB55" i="57"/>
  <c r="BY55" i="57"/>
  <c r="BV55" i="57"/>
  <c r="BU55" i="57" s="1"/>
  <c r="CA55" i="57"/>
  <c r="BZ55" i="57"/>
  <c r="EF55" i="57"/>
  <c r="EG55" i="57" s="1"/>
  <c r="EH55" i="57" s="1"/>
  <c r="EI55" i="57" s="1"/>
  <c r="BZ52" i="57"/>
  <c r="CA52" i="57"/>
  <c r="BV52" i="57"/>
  <c r="BU52" i="57" s="1"/>
  <c r="CB52" i="57"/>
  <c r="BY52" i="57"/>
  <c r="CA12" i="57"/>
  <c r="BZ12" i="57"/>
  <c r="CB12" i="57"/>
  <c r="BY12" i="57"/>
  <c r="BV12" i="57"/>
  <c r="BU12" i="57" s="1"/>
  <c r="BY43" i="57"/>
  <c r="BV43" i="57"/>
  <c r="BU43" i="57" s="1"/>
  <c r="BZ43" i="57"/>
  <c r="CA43" i="57"/>
  <c r="CB43" i="57"/>
  <c r="BY36" i="57"/>
  <c r="BZ36" i="57"/>
  <c r="CA36" i="57"/>
  <c r="CB36" i="57"/>
  <c r="BV36" i="57"/>
  <c r="BU36" i="57" s="1"/>
  <c r="BZ25" i="57"/>
  <c r="BY25" i="57"/>
  <c r="CA25" i="57"/>
  <c r="BV25" i="57"/>
  <c r="BU25" i="57" s="1"/>
  <c r="CB25" i="57"/>
  <c r="BZ39" i="57"/>
  <c r="BV39" i="57"/>
  <c r="BU39" i="57" s="1"/>
  <c r="CA39" i="57"/>
  <c r="BY39" i="57"/>
  <c r="CB39" i="57"/>
  <c r="EF52" i="57"/>
  <c r="EG52" i="57" s="1"/>
  <c r="EH52" i="57" s="1"/>
  <c r="EI52" i="57" s="1"/>
  <c r="BV59" i="57"/>
  <c r="BU59" i="57" s="1"/>
  <c r="CB59" i="57"/>
  <c r="BZ59" i="57"/>
  <c r="BY59" i="57"/>
  <c r="CA59" i="57"/>
  <c r="CB11" i="57"/>
  <c r="BZ11" i="57"/>
  <c r="BY11" i="57"/>
  <c r="CA11" i="57"/>
  <c r="BV11" i="57"/>
  <c r="BU11" i="57" s="1"/>
  <c r="EF25" i="57"/>
  <c r="EG25" i="57" s="1"/>
  <c r="EH25" i="57" s="1"/>
  <c r="EI25" i="57" s="1"/>
  <c r="CB23" i="57"/>
  <c r="BY23" i="57"/>
  <c r="BV23" i="57"/>
  <c r="BU23" i="57" s="1"/>
  <c r="BZ23" i="57"/>
  <c r="CA23" i="57"/>
  <c r="BH7" i="57"/>
  <c r="EF12" i="57"/>
  <c r="EG12" i="57" s="1"/>
  <c r="EH12" i="57" s="1"/>
  <c r="EI12" i="57" s="1"/>
  <c r="CA33" i="57"/>
  <c r="BY33" i="57"/>
  <c r="BZ33" i="57"/>
  <c r="BV33" i="57"/>
  <c r="BU33" i="57" s="1"/>
  <c r="CB33" i="57"/>
  <c r="BY65" i="57"/>
  <c r="BZ65" i="57"/>
  <c r="CB65" i="57"/>
  <c r="BV65" i="57"/>
  <c r="BU65" i="57" s="1"/>
  <c r="CA65" i="57"/>
  <c r="BY45" i="57"/>
  <c r="CA45" i="57"/>
  <c r="CB45" i="57"/>
  <c r="BZ45" i="57"/>
  <c r="BV45" i="57"/>
  <c r="BU45" i="57" s="1"/>
  <c r="BV40" i="57"/>
  <c r="BU40" i="57" s="1"/>
  <c r="CB40" i="57"/>
  <c r="CA40" i="57"/>
  <c r="BY40" i="57"/>
  <c r="BZ40" i="57"/>
  <c r="BZ15" i="57"/>
  <c r="BY15" i="57"/>
  <c r="CA15" i="57"/>
  <c r="CB15" i="57"/>
  <c r="BV15" i="57"/>
  <c r="BU15" i="57" s="1"/>
  <c r="BV51" i="57"/>
  <c r="BU51" i="57" s="1"/>
  <c r="BY51" i="57"/>
  <c r="BZ51" i="57"/>
  <c r="CB51" i="57"/>
  <c r="CA51" i="57"/>
  <c r="BV24" i="57"/>
  <c r="BU24" i="57" s="1"/>
  <c r="BY24" i="57"/>
  <c r="CB24" i="57"/>
  <c r="CA24" i="57"/>
  <c r="BZ24" i="57"/>
  <c r="CA29" i="57"/>
  <c r="BZ29" i="57"/>
  <c r="BV29" i="57"/>
  <c r="BU29" i="57" s="1"/>
  <c r="CB29" i="57"/>
  <c r="BY29" i="57"/>
  <c r="BZ21" i="57"/>
  <c r="BV21" i="57"/>
  <c r="BU21" i="57" s="1"/>
  <c r="CA21" i="57"/>
  <c r="BY21" i="57"/>
  <c r="CB21" i="57"/>
  <c r="BV16" i="57"/>
  <c r="BU16" i="57" s="1"/>
  <c r="BZ16" i="57"/>
  <c r="CA16" i="57"/>
  <c r="BY16" i="57"/>
  <c r="CB16" i="57"/>
  <c r="CA9" i="57"/>
  <c r="BY9" i="57"/>
  <c r="BZ9" i="57"/>
  <c r="BV9" i="57"/>
  <c r="BU9" i="57" s="1"/>
  <c r="CB9" i="57"/>
  <c r="CA27" i="57"/>
  <c r="CB27" i="57"/>
  <c r="BZ27" i="57"/>
  <c r="BV27" i="57"/>
  <c r="BU27" i="57" s="1"/>
  <c r="BY27" i="57"/>
  <c r="BV53" i="57"/>
  <c r="BU53" i="57" s="1"/>
  <c r="BY53" i="57"/>
  <c r="BZ53" i="57"/>
  <c r="CA53" i="57"/>
  <c r="CB53" i="57"/>
  <c r="EF37" i="57"/>
  <c r="EG37" i="57" s="1"/>
  <c r="EH37" i="57" s="1"/>
  <c r="EI37" i="57" s="1"/>
  <c r="CB63" i="57"/>
  <c r="CA63" i="57"/>
  <c r="BV63" i="57"/>
  <c r="BU63" i="57" s="1"/>
  <c r="BZ63" i="57"/>
  <c r="BY63" i="57"/>
  <c r="BV48" i="57"/>
  <c r="BU48" i="57" s="1"/>
  <c r="BZ48" i="57"/>
  <c r="BY48" i="57"/>
  <c r="CA48" i="57"/>
  <c r="CB48" i="57"/>
  <c r="EF36" i="57"/>
  <c r="EG36" i="57" s="1"/>
  <c r="EH36" i="57" s="1"/>
  <c r="EI36" i="57" s="1"/>
  <c r="BY60" i="57"/>
  <c r="BV60" i="57"/>
  <c r="BU60" i="57" s="1"/>
  <c r="BZ60" i="57"/>
  <c r="CA60" i="57"/>
  <c r="CB60" i="57"/>
  <c r="BY61" i="57"/>
  <c r="CA61" i="57"/>
  <c r="BZ61" i="57"/>
  <c r="BV61" i="57"/>
  <c r="BU61" i="57" s="1"/>
  <c r="CB61" i="57"/>
  <c r="CA41" i="57"/>
  <c r="BZ41" i="57"/>
  <c r="CB41" i="57"/>
  <c r="BY41" i="57"/>
  <c r="BV41" i="57"/>
  <c r="BU41" i="57" s="1"/>
  <c r="CB64" i="57"/>
  <c r="BV64" i="57"/>
  <c r="BU64" i="57" s="1"/>
  <c r="CA64" i="57"/>
  <c r="BY64" i="57"/>
  <c r="BZ64" i="57"/>
  <c r="BI8" i="57"/>
  <c r="BQ8" i="57" s="1"/>
  <c r="DI8" i="57"/>
  <c r="CA17" i="57"/>
  <c r="BZ17" i="57"/>
  <c r="BY17" i="57"/>
  <c r="BV17" i="57"/>
  <c r="BU17" i="57" s="1"/>
  <c r="CB17" i="57"/>
  <c r="BV19" i="57"/>
  <c r="BU19" i="57" s="1"/>
  <c r="BY19" i="57"/>
  <c r="CA19" i="57"/>
  <c r="BZ19" i="57"/>
  <c r="CB19" i="57"/>
  <c r="BY49" i="57"/>
  <c r="BV49" i="57"/>
  <c r="BU49" i="57" s="1"/>
  <c r="CB49" i="57"/>
  <c r="BZ49" i="57"/>
  <c r="CA49" i="57"/>
  <c r="BV37" i="57"/>
  <c r="BU37" i="57" s="1"/>
  <c r="CA37" i="57"/>
  <c r="CB37" i="57"/>
  <c r="BZ37" i="57"/>
  <c r="BY37" i="57"/>
  <c r="CB10" i="57"/>
  <c r="BZ10" i="57"/>
  <c r="BY10" i="57"/>
  <c r="CA10" i="57"/>
  <c r="BV10" i="57"/>
  <c r="BU10" i="57" s="1"/>
  <c r="CB32" i="57"/>
  <c r="BZ32" i="57"/>
  <c r="BV32" i="57"/>
  <c r="BU32" i="57" s="1"/>
  <c r="BY32" i="57"/>
  <c r="CA32" i="57"/>
  <c r="BV28" i="57"/>
  <c r="BU28" i="57" s="1"/>
  <c r="CA28" i="57"/>
  <c r="BZ28" i="57"/>
  <c r="CB28" i="57"/>
  <c r="BY28" i="57"/>
  <c r="CB57" i="57"/>
  <c r="BZ57" i="57"/>
  <c r="BY57" i="57"/>
  <c r="CA57" i="57"/>
  <c r="BV57" i="57"/>
  <c r="BU57" i="57" s="1"/>
  <c r="CB47" i="57"/>
  <c r="CA47" i="57"/>
  <c r="BZ47" i="57"/>
  <c r="BV47" i="57"/>
  <c r="BU47" i="57" s="1"/>
  <c r="BY47" i="57"/>
  <c r="CB56" i="57"/>
  <c r="BZ56" i="57"/>
  <c r="BV56" i="57"/>
  <c r="BU56" i="57" s="1"/>
  <c r="BY56" i="57"/>
  <c r="CA56" i="57"/>
  <c r="EF56" i="57"/>
  <c r="EG56" i="57" s="1"/>
  <c r="EH56" i="57" s="1"/>
  <c r="EI56" i="57" s="1"/>
  <c r="EF28" i="57"/>
  <c r="EG28" i="57" s="1"/>
  <c r="EH28" i="57" s="1"/>
  <c r="EI28" i="57" s="1"/>
  <c r="BZ31" i="57"/>
  <c r="CA31" i="57"/>
  <c r="CB31" i="57"/>
  <c r="BY31" i="57"/>
  <c r="BV31" i="57"/>
  <c r="BU31" i="57" s="1"/>
  <c r="EF19" i="57"/>
  <c r="EG19" i="57" s="1"/>
  <c r="EH19" i="57" s="1"/>
  <c r="EI19" i="57" s="1"/>
  <c r="EF13" i="57"/>
  <c r="EG13" i="57" s="1"/>
  <c r="EH13" i="57" s="1"/>
  <c r="EI13" i="57" s="1"/>
  <c r="CA13" i="57"/>
  <c r="BV13" i="57"/>
  <c r="BU13" i="57" s="1"/>
  <c r="BY13" i="57"/>
  <c r="BZ13" i="57"/>
  <c r="CB13" i="57"/>
  <c r="EF29" i="57"/>
  <c r="EG29" i="57" s="1"/>
  <c r="EH29" i="57" s="1"/>
  <c r="EI29" i="57" s="1"/>
  <c r="EF51" i="57"/>
  <c r="EG51" i="57" s="1"/>
  <c r="EH51" i="57" s="1"/>
  <c r="EI51" i="57" s="1"/>
  <c r="BV35" i="57"/>
  <c r="BU35" i="57" s="1"/>
  <c r="CB35" i="57"/>
  <c r="CA35" i="57"/>
  <c r="BZ35" i="57"/>
  <c r="BY35" i="57"/>
  <c r="EF47" i="57"/>
  <c r="EG47" i="57" s="1"/>
  <c r="EH47" i="57" s="1"/>
  <c r="EI47" i="57" s="1"/>
  <c r="BV20" i="57"/>
  <c r="BU20" i="57" s="1"/>
  <c r="CB20" i="57"/>
  <c r="BY20" i="57"/>
  <c r="BZ20" i="57"/>
  <c r="CA20" i="57"/>
  <c r="EF43" i="57"/>
  <c r="EG43" i="57" s="1"/>
  <c r="EH43" i="57" s="1"/>
  <c r="EI43" i="57" s="1"/>
  <c r="BY44" i="57"/>
  <c r="CA44" i="57"/>
  <c r="CB44" i="57"/>
  <c r="BZ44" i="57"/>
  <c r="BV44" i="57"/>
  <c r="BU44" i="57" s="1"/>
  <c r="EF48" i="57"/>
  <c r="EG48" i="57" s="1"/>
  <c r="EH48" i="57" s="1"/>
  <c r="EI48" i="57" s="1"/>
  <c r="EI53" i="60" l="1"/>
  <c r="L274" i="52"/>
  <c r="P274" i="52" s="1"/>
  <c r="L226" i="52"/>
  <c r="P226" i="52" s="1"/>
  <c r="L802" i="52"/>
  <c r="P802" i="52" s="1"/>
  <c r="L154" i="52"/>
  <c r="P154" i="52" s="1"/>
  <c r="L1114" i="52"/>
  <c r="P1114" i="52" s="1"/>
  <c r="L346" i="52"/>
  <c r="P346" i="52" s="1"/>
  <c r="L202" i="52"/>
  <c r="P202" i="52" s="1"/>
  <c r="L1258" i="52"/>
  <c r="P1258" i="52" s="1"/>
  <c r="EI29" i="60"/>
  <c r="L1810" i="52"/>
  <c r="P1810" i="52" s="1"/>
  <c r="L1306" i="52"/>
  <c r="P1306" i="52" s="1"/>
  <c r="BR8" i="57"/>
  <c r="DU8" i="57" s="1"/>
  <c r="EE8" i="57" s="1"/>
  <c r="BI7" i="57"/>
  <c r="BQ7" i="57" s="1"/>
  <c r="DI7" i="57"/>
  <c r="BT8" i="57" l="1"/>
  <c r="EF8" i="57" s="1"/>
  <c r="EG8" i="57" s="1"/>
  <c r="EH8" i="57" s="1"/>
  <c r="EI8" i="57" s="1"/>
  <c r="BR7" i="57"/>
  <c r="DU7" i="57" s="1"/>
  <c r="EE7" i="57" s="1"/>
  <c r="CA8" i="57" l="1"/>
  <c r="BY8" i="57"/>
  <c r="BZ8" i="57"/>
  <c r="CB8" i="57"/>
  <c r="BV8" i="57"/>
  <c r="BU8" i="57" s="1"/>
  <c r="BT7" i="57"/>
  <c r="EF7" i="57" l="1"/>
  <c r="EG7" i="57" s="1"/>
  <c r="EH7" i="57" s="1"/>
  <c r="EI7" i="57" s="1"/>
  <c r="CA7" i="57"/>
  <c r="BZ7" i="57"/>
  <c r="CB7" i="57"/>
  <c r="BY7" i="57"/>
  <c r="BV7" i="57"/>
  <c r="BU7" i="57" s="1"/>
  <c r="N33" i="49" l="1"/>
  <c r="N36" i="49" s="1"/>
  <c r="Y11" i="60" l="1"/>
  <c r="AH11" i="60" s="1"/>
  <c r="Y31" i="60"/>
  <c r="AH31" i="60" s="1"/>
  <c r="Y19" i="60"/>
  <c r="AH19" i="60" s="1"/>
  <c r="Y10" i="60"/>
  <c r="AH10" i="60" s="1"/>
  <c r="Y15" i="60"/>
  <c r="AH15" i="60" s="1"/>
  <c r="Y27" i="60"/>
  <c r="AH27" i="60" s="1"/>
  <c r="Y12" i="60"/>
  <c r="AH12" i="60" s="1"/>
  <c r="Y8" i="60"/>
  <c r="AH8" i="60" s="1"/>
  <c r="Y24" i="60"/>
  <c r="AH24" i="60" s="1"/>
  <c r="Y9" i="60"/>
  <c r="AH9" i="60" s="1"/>
  <c r="Y6" i="60"/>
  <c r="AH6" i="60" s="1"/>
  <c r="Y30" i="60"/>
  <c r="AH30" i="60" s="1"/>
  <c r="Y28" i="60"/>
  <c r="AH28" i="60" s="1"/>
  <c r="Y26" i="60"/>
  <c r="AH26" i="60" s="1"/>
  <c r="Y18" i="60"/>
  <c r="AH18" i="60" s="1"/>
  <c r="Y14" i="60"/>
  <c r="AH14" i="60" s="1"/>
  <c r="Y7" i="60"/>
  <c r="AH7" i="60" s="1"/>
  <c r="Y23" i="60"/>
  <c r="AH23" i="60" s="1"/>
  <c r="Y20" i="60"/>
  <c r="AH20" i="60" s="1"/>
  <c r="Y32" i="60"/>
  <c r="AH32" i="60" s="1"/>
  <c r="Y22" i="60"/>
  <c r="AH22" i="60" s="1"/>
  <c r="Y16" i="60"/>
  <c r="AH16" i="60" s="1"/>
  <c r="N9" i="49"/>
  <c r="N12" i="49" s="1"/>
  <c r="DG6" i="60" l="1"/>
  <c r="AJ6" i="60"/>
  <c r="DH6" i="60" s="1"/>
  <c r="Y59" i="60"/>
  <c r="AH59" i="60" s="1"/>
  <c r="Y56" i="60"/>
  <c r="AH56" i="60" s="1"/>
  <c r="Y34" i="60"/>
  <c r="AH34" i="60" s="1"/>
  <c r="Y50" i="60"/>
  <c r="AH50" i="60" s="1"/>
  <c r="Y63" i="60"/>
  <c r="AH63" i="60" s="1"/>
  <c r="Y42" i="60"/>
  <c r="AH42" i="60" s="1"/>
  <c r="Y40" i="60"/>
  <c r="AH40" i="60" s="1"/>
  <c r="Y36" i="60"/>
  <c r="AH36" i="60" s="1"/>
  <c r="Y62" i="60"/>
  <c r="AH62" i="60" s="1"/>
  <c r="Y58" i="60"/>
  <c r="AH58" i="60" s="1"/>
  <c r="Y35" i="60"/>
  <c r="AH35" i="60" s="1"/>
  <c r="Y54" i="60"/>
  <c r="AH54" i="60" s="1"/>
  <c r="Y47" i="60"/>
  <c r="AH47" i="60" s="1"/>
  <c r="Y55" i="60"/>
  <c r="AH55" i="60" s="1"/>
  <c r="Y51" i="60"/>
  <c r="AH51" i="60" s="1"/>
  <c r="Y39" i="60"/>
  <c r="AH39" i="60" s="1"/>
  <c r="Y43" i="60"/>
  <c r="AH43" i="60" s="1"/>
  <c r="Y52" i="60"/>
  <c r="AH52" i="60" s="1"/>
  <c r="Y38" i="60"/>
  <c r="AH38" i="60" s="1"/>
  <c r="Y64" i="60"/>
  <c r="AH64" i="60" s="1"/>
  <c r="Y60" i="60"/>
  <c r="AH60" i="60" s="1"/>
  <c r="Y46" i="60"/>
  <c r="AH46" i="60" s="1"/>
  <c r="Y44" i="60"/>
  <c r="AH44" i="60" s="1"/>
  <c r="Y48" i="60"/>
  <c r="AH48" i="60" s="1"/>
  <c r="DG16" i="60"/>
  <c r="AJ16" i="60"/>
  <c r="DH16" i="60" s="1"/>
  <c r="DG9" i="60"/>
  <c r="AJ9" i="60"/>
  <c r="DH9" i="60" s="1"/>
  <c r="AJ24" i="60"/>
  <c r="DH24" i="60" s="1"/>
  <c r="DG24" i="60"/>
  <c r="AJ32" i="60"/>
  <c r="DH32" i="60" s="1"/>
  <c r="DG32" i="60"/>
  <c r="AJ8" i="60"/>
  <c r="DH8" i="60" s="1"/>
  <c r="DG8" i="60"/>
  <c r="AJ27" i="60"/>
  <c r="DH27" i="60" s="1"/>
  <c r="DG27" i="60"/>
  <c r="DG20" i="60"/>
  <c r="AJ20" i="60"/>
  <c r="DH20" i="60" s="1"/>
  <c r="AJ15" i="60"/>
  <c r="DH15" i="60" s="1"/>
  <c r="DG15" i="60"/>
  <c r="DG10" i="60"/>
  <c r="AJ10" i="60"/>
  <c r="DH10" i="60" s="1"/>
  <c r="AJ7" i="60"/>
  <c r="DH7" i="60" s="1"/>
  <c r="DG7" i="60"/>
  <c r="DG19" i="60"/>
  <c r="AJ19" i="60"/>
  <c r="DH19" i="60" s="1"/>
  <c r="DG30" i="60"/>
  <c r="AJ30" i="60"/>
  <c r="DH30" i="60" s="1"/>
  <c r="DG12" i="60"/>
  <c r="AJ12" i="60"/>
  <c r="DH12" i="60" s="1"/>
  <c r="AJ26" i="60"/>
  <c r="DH26" i="60" s="1"/>
  <c r="DG26" i="60"/>
  <c r="DG31" i="60"/>
  <c r="AJ31" i="60"/>
  <c r="DH31" i="60" s="1"/>
  <c r="DG22" i="60"/>
  <c r="AJ22" i="60"/>
  <c r="DH22" i="60" s="1"/>
  <c r="AJ23" i="60"/>
  <c r="DH23" i="60" s="1"/>
  <c r="DG23" i="60"/>
  <c r="AJ14" i="60"/>
  <c r="DH14" i="60" s="1"/>
  <c r="DG14" i="60"/>
  <c r="AJ18" i="60"/>
  <c r="DH18" i="60" s="1"/>
  <c r="DG18" i="60"/>
  <c r="AJ28" i="60"/>
  <c r="DH28" i="60" s="1"/>
  <c r="DG28" i="60"/>
  <c r="DG11" i="60"/>
  <c r="AJ11" i="60"/>
  <c r="DH11" i="60" s="1"/>
  <c r="AZ6" i="60" l="1"/>
  <c r="AZ16" i="60"/>
  <c r="BT16" i="60" s="1"/>
  <c r="EE23" i="60"/>
  <c r="EE28" i="60"/>
  <c r="EE15" i="60"/>
  <c r="AZ7" i="60"/>
  <c r="AZ9" i="60"/>
  <c r="BT9" i="60" s="1"/>
  <c r="EE20" i="60"/>
  <c r="EE9" i="60"/>
  <c r="AZ27" i="60"/>
  <c r="BT27" i="60" s="1"/>
  <c r="EE32" i="60"/>
  <c r="EE30" i="60"/>
  <c r="AZ18" i="60"/>
  <c r="BT18" i="60" s="1"/>
  <c r="AZ31" i="60"/>
  <c r="BT31" i="60" s="1"/>
  <c r="AZ19" i="60"/>
  <c r="BT19" i="60" s="1"/>
  <c r="AZ20" i="60"/>
  <c r="BT20" i="60" s="1"/>
  <c r="AZ24" i="60"/>
  <c r="BT24" i="60" s="1"/>
  <c r="DG60" i="60"/>
  <c r="AJ60" i="60"/>
  <c r="DH60" i="60" s="1"/>
  <c r="DG62" i="60"/>
  <c r="AJ62" i="60"/>
  <c r="DH62" i="60" s="1"/>
  <c r="L2163" i="52"/>
  <c r="P2163" i="52" s="1"/>
  <c r="L915" i="52"/>
  <c r="P915" i="52" s="1"/>
  <c r="L262" i="61"/>
  <c r="L310" i="61"/>
  <c r="L771" i="52"/>
  <c r="P771" i="52" s="1"/>
  <c r="L819" i="52"/>
  <c r="P819" i="52" s="1"/>
  <c r="L278" i="61"/>
  <c r="L767" i="61"/>
  <c r="L254" i="61"/>
  <c r="L747" i="52"/>
  <c r="P747" i="52" s="1"/>
  <c r="L238" i="61"/>
  <c r="L699" i="52"/>
  <c r="P699" i="52" s="1"/>
  <c r="EE24" i="60"/>
  <c r="EF24" i="60" s="1"/>
  <c r="EG24" i="60" s="1"/>
  <c r="EH24" i="60" s="1"/>
  <c r="EI24" i="60" s="1"/>
  <c r="DG64" i="60"/>
  <c r="AJ64" i="60"/>
  <c r="DH64" i="60" s="1"/>
  <c r="DG36" i="60"/>
  <c r="AJ36" i="60"/>
  <c r="DH36" i="60" s="1"/>
  <c r="EE31" i="60"/>
  <c r="AJ38" i="60"/>
  <c r="DH38" i="60" s="1"/>
  <c r="DG38" i="60"/>
  <c r="DG40" i="60"/>
  <c r="AJ40" i="60"/>
  <c r="DH40" i="60" s="1"/>
  <c r="AZ14" i="60"/>
  <c r="BT14" i="60" s="1"/>
  <c r="AZ26" i="60"/>
  <c r="BT26" i="60" s="1"/>
  <c r="BH7" i="60"/>
  <c r="CB9" i="60"/>
  <c r="DG52" i="60"/>
  <c r="AJ52" i="60"/>
  <c r="DH52" i="60" s="1"/>
  <c r="DG42" i="60"/>
  <c r="AJ42" i="60"/>
  <c r="DH42" i="60" s="1"/>
  <c r="L654" i="61"/>
  <c r="L150" i="61"/>
  <c r="L446" i="61"/>
  <c r="L435" i="52"/>
  <c r="P435" i="52" s="1"/>
  <c r="L518" i="61"/>
  <c r="L1059" i="52"/>
  <c r="P1059" i="52" s="1"/>
  <c r="L1539" i="52"/>
  <c r="P1539" i="52" s="1"/>
  <c r="L222" i="61"/>
  <c r="L358" i="61"/>
  <c r="L459" i="52"/>
  <c r="P459" i="52" s="1"/>
  <c r="L1587" i="52"/>
  <c r="P1587" i="52" s="1"/>
  <c r="L651" i="52"/>
  <c r="P651" i="52" s="1"/>
  <c r="L158" i="61"/>
  <c r="L1083" i="52"/>
  <c r="P1083" i="52" s="1"/>
  <c r="L366" i="61"/>
  <c r="L1323" i="52"/>
  <c r="P1323" i="52" s="1"/>
  <c r="L1899" i="52"/>
  <c r="P1899" i="52" s="1"/>
  <c r="L534" i="61"/>
  <c r="EE14" i="60"/>
  <c r="L1970" i="52"/>
  <c r="P1970" i="52" s="1"/>
  <c r="EE26" i="60"/>
  <c r="L1778" i="52"/>
  <c r="P1778" i="52" s="1"/>
  <c r="L593" i="61"/>
  <c r="L674" i="61"/>
  <c r="EE27" i="60"/>
  <c r="AJ43" i="60"/>
  <c r="DH43" i="60" s="1"/>
  <c r="DG43" i="60"/>
  <c r="DG63" i="60"/>
  <c r="AJ63" i="60"/>
  <c r="DH63" i="60" s="1"/>
  <c r="L818" i="52"/>
  <c r="P818" i="52" s="1"/>
  <c r="L274" i="61"/>
  <c r="L306" i="61"/>
  <c r="EE19" i="60"/>
  <c r="L258" i="61"/>
  <c r="L746" i="52"/>
  <c r="P746" i="52" s="1"/>
  <c r="L250" i="61"/>
  <c r="L2162" i="52"/>
  <c r="P2162" i="52" s="1"/>
  <c r="L770" i="52"/>
  <c r="P770" i="52" s="1"/>
  <c r="L763" i="61"/>
  <c r="L234" i="61"/>
  <c r="L914" i="52"/>
  <c r="P914" i="52" s="1"/>
  <c r="L698" i="52"/>
  <c r="P698" i="52" s="1"/>
  <c r="L1779" i="52"/>
  <c r="P1779" i="52" s="1"/>
  <c r="L1971" i="52"/>
  <c r="P1971" i="52" s="1"/>
  <c r="L597" i="61"/>
  <c r="L678" i="61"/>
  <c r="DG39" i="60"/>
  <c r="AJ39" i="60"/>
  <c r="DH39" i="60" s="1"/>
  <c r="DG50" i="60"/>
  <c r="AJ50" i="60"/>
  <c r="DH50" i="60" s="1"/>
  <c r="AZ11" i="60"/>
  <c r="BT11" i="60" s="1"/>
  <c r="AZ23" i="60"/>
  <c r="BT23" i="60" s="1"/>
  <c r="AZ12" i="60"/>
  <c r="BT12" i="60" s="1"/>
  <c r="AZ10" i="60"/>
  <c r="BT10" i="60" s="1"/>
  <c r="AZ8" i="60"/>
  <c r="BT8" i="60" s="1"/>
  <c r="CB16" i="60"/>
  <c r="BV16" i="60"/>
  <c r="AJ51" i="60"/>
  <c r="DH51" i="60" s="1"/>
  <c r="DG51" i="60"/>
  <c r="AJ34" i="60"/>
  <c r="DH34" i="60" s="1"/>
  <c r="DG34" i="60"/>
  <c r="L1922" i="52"/>
  <c r="P1922" i="52" s="1"/>
  <c r="L1226" i="52"/>
  <c r="P1226" i="52" s="1"/>
  <c r="L1946" i="52"/>
  <c r="P1946" i="52" s="1"/>
  <c r="L666" i="61"/>
  <c r="L410" i="61"/>
  <c r="L658" i="61"/>
  <c r="EE8" i="60"/>
  <c r="DG55" i="60"/>
  <c r="AJ55" i="60"/>
  <c r="DH55" i="60" s="1"/>
  <c r="DG56" i="60"/>
  <c r="AJ56" i="60"/>
  <c r="DH56" i="60" s="1"/>
  <c r="EE11" i="60"/>
  <c r="EE12" i="60"/>
  <c r="EE10" i="60"/>
  <c r="EE16" i="60"/>
  <c r="EF16" i="60" s="1"/>
  <c r="EG16" i="60" s="1"/>
  <c r="EH16" i="60" s="1"/>
  <c r="EI16" i="60" s="1"/>
  <c r="DG47" i="60"/>
  <c r="AJ47" i="60"/>
  <c r="DH47" i="60" s="1"/>
  <c r="DG59" i="60"/>
  <c r="AJ59" i="60"/>
  <c r="DH59" i="60" s="1"/>
  <c r="L458" i="52"/>
  <c r="P458" i="52" s="1"/>
  <c r="L442" i="61"/>
  <c r="L218" i="61"/>
  <c r="L650" i="52"/>
  <c r="P650" i="52" s="1"/>
  <c r="EE18" i="60"/>
  <c r="L530" i="61"/>
  <c r="L1538" i="52"/>
  <c r="P1538" i="52" s="1"/>
  <c r="L146" i="61"/>
  <c r="L650" i="61"/>
  <c r="L1058" i="52"/>
  <c r="P1058" i="52" s="1"/>
  <c r="L1898" i="52"/>
  <c r="P1898" i="52" s="1"/>
  <c r="L362" i="61"/>
  <c r="L1586" i="52"/>
  <c r="P1586" i="52" s="1"/>
  <c r="L514" i="61"/>
  <c r="L1082" i="52"/>
  <c r="P1082" i="52" s="1"/>
  <c r="L354" i="61"/>
  <c r="L154" i="61"/>
  <c r="L434" i="52"/>
  <c r="P434" i="52" s="1"/>
  <c r="L1322" i="52"/>
  <c r="P1322" i="52" s="1"/>
  <c r="L662" i="61"/>
  <c r="L1947" i="52"/>
  <c r="P1947" i="52" s="1"/>
  <c r="L1227" i="52"/>
  <c r="P1227" i="52" s="1"/>
  <c r="L1923" i="52"/>
  <c r="P1923" i="52" s="1"/>
  <c r="L414" i="61"/>
  <c r="L670" i="61"/>
  <c r="AZ28" i="60"/>
  <c r="BT28" i="60" s="1"/>
  <c r="AZ22" i="60"/>
  <c r="BT22" i="60" s="1"/>
  <c r="AZ30" i="60"/>
  <c r="BT30" i="60" s="1"/>
  <c r="AZ15" i="60"/>
  <c r="BT15" i="60" s="1"/>
  <c r="AZ32" i="60"/>
  <c r="BT32" i="60" s="1"/>
  <c r="DG48" i="60"/>
  <c r="AJ48" i="60"/>
  <c r="DH48" i="60" s="1"/>
  <c r="AJ54" i="60"/>
  <c r="DH54" i="60" s="1"/>
  <c r="DG54" i="60"/>
  <c r="BH6" i="60"/>
  <c r="DG44" i="60"/>
  <c r="AJ44" i="60"/>
  <c r="DH44" i="60" s="1"/>
  <c r="AJ35" i="60"/>
  <c r="DH35" i="60" s="1"/>
  <c r="DG35" i="60"/>
  <c r="L1827" i="52"/>
  <c r="P1827" i="52" s="1"/>
  <c r="L1851" i="52"/>
  <c r="P1851" i="52" s="1"/>
  <c r="L1995" i="52"/>
  <c r="P1995" i="52" s="1"/>
  <c r="L727" i="61"/>
  <c r="L2091" i="52"/>
  <c r="P2091" i="52" s="1"/>
  <c r="EE22" i="60"/>
  <c r="DG46" i="60"/>
  <c r="AJ46" i="60"/>
  <c r="DH46" i="60" s="1"/>
  <c r="DG58" i="60"/>
  <c r="AJ58" i="60"/>
  <c r="DH58" i="60" s="1"/>
  <c r="L1994" i="52"/>
  <c r="P1994" i="52" s="1"/>
  <c r="L1826" i="52"/>
  <c r="P1826" i="52" s="1"/>
  <c r="L723" i="61"/>
  <c r="L1850" i="52"/>
  <c r="P1850" i="52" s="1"/>
  <c r="L2090" i="52"/>
  <c r="P2090" i="52" s="1"/>
  <c r="BV27" i="60" l="1"/>
  <c r="BV9" i="60"/>
  <c r="EF15" i="60"/>
  <c r="EG15" i="60" s="1"/>
  <c r="EH15" i="60" s="1"/>
  <c r="EI15" i="60" s="1"/>
  <c r="EF28" i="60"/>
  <c r="EG28" i="60" s="1"/>
  <c r="EH28" i="60" s="1"/>
  <c r="EI28" i="60" s="1"/>
  <c r="EF9" i="60"/>
  <c r="EG9" i="60" s="1"/>
  <c r="EH9" i="60" s="1"/>
  <c r="EI9" i="60" s="1"/>
  <c r="CB27" i="60"/>
  <c r="EF27" i="60"/>
  <c r="EG27" i="60" s="1"/>
  <c r="EH27" i="60" s="1"/>
  <c r="EI27" i="60" s="1"/>
  <c r="EF18" i="60"/>
  <c r="EG18" i="60" s="1"/>
  <c r="L356" i="61" s="1"/>
  <c r="AZ40" i="60"/>
  <c r="BT40" i="60" s="1"/>
  <c r="AZ51" i="60"/>
  <c r="BT51" i="60" s="1"/>
  <c r="AZ60" i="60"/>
  <c r="BT60" i="60" s="1"/>
  <c r="EF26" i="60"/>
  <c r="EG26" i="60" s="1"/>
  <c r="L676" i="61" s="1"/>
  <c r="EF10" i="60"/>
  <c r="EG10" i="60" s="1"/>
  <c r="EH10" i="60" s="1"/>
  <c r="EI10" i="60" s="1"/>
  <c r="AZ64" i="60"/>
  <c r="BT64" i="60" s="1"/>
  <c r="AZ59" i="60"/>
  <c r="BT59" i="60" s="1"/>
  <c r="AZ50" i="60"/>
  <c r="BT50" i="60" s="1"/>
  <c r="EE43" i="60"/>
  <c r="EE60" i="60"/>
  <c r="EF22" i="60"/>
  <c r="EG22" i="60" s="1"/>
  <c r="EH22" i="60" s="1"/>
  <c r="EI22" i="60" s="1"/>
  <c r="EF20" i="60"/>
  <c r="EG20" i="60" s="1"/>
  <c r="EH20" i="60" s="1"/>
  <c r="EI20" i="60" s="1"/>
  <c r="EE56" i="60"/>
  <c r="EE63" i="60"/>
  <c r="AZ54" i="60"/>
  <c r="BT54" i="60" s="1"/>
  <c r="EE54" i="60"/>
  <c r="AZ38" i="60"/>
  <c r="BT38" i="60" s="1"/>
  <c r="EE38" i="60"/>
  <c r="AZ56" i="60"/>
  <c r="BT56" i="60" s="1"/>
  <c r="AZ34" i="60"/>
  <c r="BT34" i="60" s="1"/>
  <c r="AZ63" i="60"/>
  <c r="BT63" i="60" s="1"/>
  <c r="EF31" i="60"/>
  <c r="EG31" i="60" s="1"/>
  <c r="EH31" i="60" s="1"/>
  <c r="EI31" i="60" s="1"/>
  <c r="AZ47" i="60"/>
  <c r="BT47" i="60" s="1"/>
  <c r="EE55" i="60"/>
  <c r="AZ39" i="60"/>
  <c r="BT39" i="60" s="1"/>
  <c r="AZ43" i="60"/>
  <c r="BT43" i="60" s="1"/>
  <c r="AZ36" i="60"/>
  <c r="BT36" i="60" s="1"/>
  <c r="EF8" i="60"/>
  <c r="EG8" i="60" s="1"/>
  <c r="EH8" i="60" s="1"/>
  <c r="AZ58" i="60"/>
  <c r="BT58" i="60" s="1"/>
  <c r="L53" i="54" s="1"/>
  <c r="M53" i="54" s="1"/>
  <c r="EE64" i="60"/>
  <c r="AZ46" i="60"/>
  <c r="BT46" i="60" s="1"/>
  <c r="AZ44" i="60"/>
  <c r="BT44" i="60" s="1"/>
  <c r="AZ52" i="60"/>
  <c r="BT52" i="60" s="1"/>
  <c r="EE62" i="60"/>
  <c r="AZ55" i="60"/>
  <c r="BT55" i="60" s="1"/>
  <c r="L138" i="61"/>
  <c r="L715" i="61"/>
  <c r="L1562" i="52"/>
  <c r="P1562" i="52" s="1"/>
  <c r="L2066" i="52"/>
  <c r="P2066" i="52" s="1"/>
  <c r="L2138" i="52"/>
  <c r="P2138" i="52" s="1"/>
  <c r="L707" i="61"/>
  <c r="L747" i="61"/>
  <c r="L2114" i="52"/>
  <c r="P2114" i="52" s="1"/>
  <c r="L699" i="61"/>
  <c r="L1874" i="52"/>
  <c r="P1874" i="52" s="1"/>
  <c r="L410" i="52"/>
  <c r="P410" i="52" s="1"/>
  <c r="L642" i="61"/>
  <c r="L2018" i="52"/>
  <c r="P2018" i="52" s="1"/>
  <c r="L170" i="61"/>
  <c r="EE50" i="60"/>
  <c r="L506" i="52"/>
  <c r="P506" i="52" s="1"/>
  <c r="L2042" i="52"/>
  <c r="P2042" i="52" s="1"/>
  <c r="L194" i="61"/>
  <c r="L739" i="61"/>
  <c r="L578" i="52"/>
  <c r="P578" i="52" s="1"/>
  <c r="L522" i="61"/>
  <c r="BU9" i="60"/>
  <c r="BW9" i="60"/>
  <c r="EE48" i="60"/>
  <c r="CB32" i="60"/>
  <c r="BV32" i="60"/>
  <c r="EE47" i="60"/>
  <c r="L342" i="61"/>
  <c r="L286" i="61"/>
  <c r="L350" i="61"/>
  <c r="L843" i="52"/>
  <c r="P843" i="52" s="1"/>
  <c r="L1011" i="52"/>
  <c r="P1011" i="52" s="1"/>
  <c r="L1035" i="52"/>
  <c r="P1035" i="52" s="1"/>
  <c r="BU16" i="60"/>
  <c r="BW16" i="60"/>
  <c r="EE39" i="60"/>
  <c r="EF39" i="60" s="1"/>
  <c r="EG39" i="60" s="1"/>
  <c r="EH39" i="60" s="1"/>
  <c r="EI39" i="60" s="1"/>
  <c r="BU27" i="60"/>
  <c r="BW27" i="60"/>
  <c r="L842" i="52"/>
  <c r="P842" i="52" s="1"/>
  <c r="L1010" i="52"/>
  <c r="P1010" i="52" s="1"/>
  <c r="L1034" i="52"/>
  <c r="P1034" i="52" s="1"/>
  <c r="L346" i="61"/>
  <c r="L282" i="61"/>
  <c r="EE51" i="60"/>
  <c r="L338" i="61"/>
  <c r="EE44" i="60"/>
  <c r="EF32" i="60"/>
  <c r="EG32" i="60" s="1"/>
  <c r="EH32" i="60" s="1"/>
  <c r="EI32" i="60" s="1"/>
  <c r="L444" i="61"/>
  <c r="L516" i="61"/>
  <c r="L1593" i="52"/>
  <c r="P1593" i="52" s="1"/>
  <c r="CB39" i="60"/>
  <c r="CB22" i="60"/>
  <c r="BV22" i="60"/>
  <c r="EF12" i="60"/>
  <c r="EG12" i="60" s="1"/>
  <c r="EH12" i="60" s="1"/>
  <c r="EI12" i="60" s="1"/>
  <c r="BV8" i="60"/>
  <c r="L19" i="54"/>
  <c r="M19" i="54" s="1"/>
  <c r="L51" i="54"/>
  <c r="M51" i="54" s="1"/>
  <c r="CB8" i="60"/>
  <c r="L50" i="54"/>
  <c r="M50" i="54" s="1"/>
  <c r="DI7" i="60"/>
  <c r="BI7" i="60"/>
  <c r="BQ7" i="60" s="1"/>
  <c r="CB24" i="60"/>
  <c r="BV24" i="60"/>
  <c r="EE46" i="60"/>
  <c r="CB15" i="60"/>
  <c r="BV15" i="60"/>
  <c r="BV30" i="60"/>
  <c r="CB30" i="60"/>
  <c r="BV28" i="60"/>
  <c r="CB28" i="60"/>
  <c r="EF11" i="60"/>
  <c r="EG11" i="60" s="1"/>
  <c r="EH11" i="60" s="1"/>
  <c r="EI11" i="60" s="1"/>
  <c r="BV10" i="60"/>
  <c r="CB10" i="60"/>
  <c r="EF19" i="60"/>
  <c r="EG19" i="60" s="1"/>
  <c r="AZ42" i="60"/>
  <c r="BT42" i="60" s="1"/>
  <c r="L44" i="54"/>
  <c r="M44" i="54" s="1"/>
  <c r="BV26" i="60"/>
  <c r="CB26" i="60"/>
  <c r="L42" i="54"/>
  <c r="M42" i="54" s="1"/>
  <c r="EE36" i="60"/>
  <c r="EF36" i="60" s="1"/>
  <c r="EG36" i="60" s="1"/>
  <c r="EH36" i="60" s="1"/>
  <c r="EI36" i="60" s="1"/>
  <c r="BV20" i="60"/>
  <c r="CB20" i="60"/>
  <c r="DI6" i="60"/>
  <c r="BI6" i="60"/>
  <c r="BQ6" i="60" s="1"/>
  <c r="CB12" i="60"/>
  <c r="BV12" i="60"/>
  <c r="BV14" i="60"/>
  <c r="CB14" i="60"/>
  <c r="BV19" i="60"/>
  <c r="L36" i="54"/>
  <c r="M36" i="54" s="1"/>
  <c r="L39" i="54"/>
  <c r="M39" i="54" s="1"/>
  <c r="L18" i="54"/>
  <c r="M18" i="54" s="1"/>
  <c r="L11" i="54"/>
  <c r="M11" i="54" s="1"/>
  <c r="L23" i="54"/>
  <c r="M23" i="54" s="1"/>
  <c r="L26" i="54"/>
  <c r="M26" i="54" s="1"/>
  <c r="CB19" i="60"/>
  <c r="CB54" i="60"/>
  <c r="CB23" i="60"/>
  <c r="BV23" i="60"/>
  <c r="EE42" i="60"/>
  <c r="CB31" i="60"/>
  <c r="BV31" i="60"/>
  <c r="CB11" i="60"/>
  <c r="BV11" i="60"/>
  <c r="BV40" i="60"/>
  <c r="CB40" i="60"/>
  <c r="L13" i="54"/>
  <c r="M13" i="54" s="1"/>
  <c r="L17" i="54"/>
  <c r="M17" i="54" s="1"/>
  <c r="CB18" i="60"/>
  <c r="L49" i="54"/>
  <c r="M49" i="54" s="1"/>
  <c r="L25" i="54"/>
  <c r="M25" i="54" s="1"/>
  <c r="BV18" i="60"/>
  <c r="L38" i="54"/>
  <c r="M38" i="54" s="1"/>
  <c r="L41" i="54"/>
  <c r="M41" i="54" s="1"/>
  <c r="L10" i="54"/>
  <c r="M10" i="54" s="1"/>
  <c r="L14" i="54"/>
  <c r="M14" i="54" s="1"/>
  <c r="L35" i="54"/>
  <c r="M35" i="54" s="1"/>
  <c r="L84" i="54"/>
  <c r="M84" i="54" s="1"/>
  <c r="L90" i="54"/>
  <c r="M90" i="54" s="1"/>
  <c r="AZ35" i="60"/>
  <c r="BT35" i="60" s="1"/>
  <c r="L98" i="52"/>
  <c r="P98" i="52" s="1"/>
  <c r="L938" i="52"/>
  <c r="P938" i="52" s="1"/>
  <c r="L314" i="61"/>
  <c r="EE34" i="60"/>
  <c r="L386" i="52"/>
  <c r="P386" i="52" s="1"/>
  <c r="L34" i="61"/>
  <c r="L130" i="61"/>
  <c r="EF30" i="60"/>
  <c r="EG30" i="60" s="1"/>
  <c r="EH30" i="60" s="1"/>
  <c r="EI30" i="60" s="1"/>
  <c r="L454" i="61"/>
  <c r="L1755" i="52"/>
  <c r="P1755" i="52" s="1"/>
  <c r="L531" i="52"/>
  <c r="P531" i="52" s="1"/>
  <c r="L470" i="61"/>
  <c r="L1347" i="52"/>
  <c r="P1347" i="52" s="1"/>
  <c r="L30" i="61"/>
  <c r="L75" i="52"/>
  <c r="P75" i="52" s="1"/>
  <c r="L582" i="61"/>
  <c r="L1371" i="52"/>
  <c r="P1371" i="52" s="1"/>
  <c r="L590" i="61"/>
  <c r="L462" i="61"/>
  <c r="L1395" i="52"/>
  <c r="P1395" i="52" s="1"/>
  <c r="L182" i="61"/>
  <c r="L1419" i="52"/>
  <c r="P1419" i="52" s="1"/>
  <c r="L478" i="61"/>
  <c r="L1731" i="52"/>
  <c r="P1731" i="52" s="1"/>
  <c r="L206" i="61"/>
  <c r="L214" i="61"/>
  <c r="L190" i="61"/>
  <c r="L246" i="61"/>
  <c r="L555" i="52"/>
  <c r="P555" i="52" s="1"/>
  <c r="L230" i="61"/>
  <c r="L603" i="52"/>
  <c r="P603" i="52" s="1"/>
  <c r="L723" i="52"/>
  <c r="P723" i="52" s="1"/>
  <c r="L627" i="52"/>
  <c r="P627" i="52" s="1"/>
  <c r="L675" i="52"/>
  <c r="P675" i="52" s="1"/>
  <c r="L1346" i="52"/>
  <c r="P1346" i="52" s="1"/>
  <c r="L586" i="61"/>
  <c r="L26" i="61"/>
  <c r="L1754" i="52"/>
  <c r="P1754" i="52" s="1"/>
  <c r="L1370" i="52"/>
  <c r="P1370" i="52" s="1"/>
  <c r="L474" i="61"/>
  <c r="L578" i="61"/>
  <c r="L74" i="52"/>
  <c r="P74" i="52" s="1"/>
  <c r="L530" i="52"/>
  <c r="P530" i="52" s="1"/>
  <c r="L450" i="61"/>
  <c r="L1394" i="52"/>
  <c r="P1394" i="52" s="1"/>
  <c r="L458" i="61"/>
  <c r="L466" i="61"/>
  <c r="EE58" i="60"/>
  <c r="L1418" i="52"/>
  <c r="P1418" i="52" s="1"/>
  <c r="L178" i="61"/>
  <c r="L1730" i="52"/>
  <c r="P1730" i="52" s="1"/>
  <c r="EE35" i="60"/>
  <c r="AZ48" i="60"/>
  <c r="BT48" i="60" s="1"/>
  <c r="L602" i="52"/>
  <c r="P602" i="52" s="1"/>
  <c r="L626" i="52"/>
  <c r="P626" i="52" s="1"/>
  <c r="L674" i="52"/>
  <c r="P674" i="52" s="1"/>
  <c r="L202" i="61"/>
  <c r="EE59" i="60"/>
  <c r="L722" i="52"/>
  <c r="P722" i="52" s="1"/>
  <c r="L242" i="61"/>
  <c r="L186" i="61"/>
  <c r="L226" i="61"/>
  <c r="L554" i="52"/>
  <c r="P554" i="52" s="1"/>
  <c r="L210" i="61"/>
  <c r="L99" i="52"/>
  <c r="P99" i="52" s="1"/>
  <c r="L387" i="52"/>
  <c r="P387" i="52" s="1"/>
  <c r="L134" i="61"/>
  <c r="L939" i="52"/>
  <c r="P939" i="52" s="1"/>
  <c r="L318" i="61"/>
  <c r="L38" i="61"/>
  <c r="L2139" i="52"/>
  <c r="P2139" i="52" s="1"/>
  <c r="L711" i="61"/>
  <c r="L507" i="52"/>
  <c r="P507" i="52" s="1"/>
  <c r="L2019" i="52"/>
  <c r="P2019" i="52" s="1"/>
  <c r="L2067" i="52"/>
  <c r="P2067" i="52" s="1"/>
  <c r="L174" i="61"/>
  <c r="L579" i="52"/>
  <c r="P579" i="52" s="1"/>
  <c r="L526" i="61"/>
  <c r="L703" i="61"/>
  <c r="L142" i="61"/>
  <c r="L719" i="61"/>
  <c r="L1563" i="52"/>
  <c r="P1563" i="52" s="1"/>
  <c r="L743" i="61"/>
  <c r="L646" i="61"/>
  <c r="L2043" i="52"/>
  <c r="P2043" i="52" s="1"/>
  <c r="L198" i="61"/>
  <c r="L411" i="52"/>
  <c r="P411" i="52" s="1"/>
  <c r="L2115" i="52"/>
  <c r="P2115" i="52" s="1"/>
  <c r="L1875" i="52"/>
  <c r="P1875" i="52" s="1"/>
  <c r="L751" i="61"/>
  <c r="EF14" i="60"/>
  <c r="EG14" i="60" s="1"/>
  <c r="EH14" i="60" s="1"/>
  <c r="EI14" i="60" s="1"/>
  <c r="EE52" i="60"/>
  <c r="EF52" i="60" s="1"/>
  <c r="EG52" i="60" s="1"/>
  <c r="EH52" i="60" s="1"/>
  <c r="EI52" i="60" s="1"/>
  <c r="EE40" i="60"/>
  <c r="EF40" i="60" s="1"/>
  <c r="EG40" i="60" s="1"/>
  <c r="EH40" i="60" s="1"/>
  <c r="EI40" i="60" s="1"/>
  <c r="AZ62" i="60"/>
  <c r="BT62" i="60" s="1"/>
  <c r="EF23" i="60"/>
  <c r="EG23" i="60" s="1"/>
  <c r="EH23" i="60" s="1"/>
  <c r="EI23" i="60" s="1"/>
  <c r="EF64" i="60" l="1"/>
  <c r="EG64" i="60" s="1"/>
  <c r="EH64" i="60" s="1"/>
  <c r="EI64" i="60" s="1"/>
  <c r="L595" i="61"/>
  <c r="EH26" i="60"/>
  <c r="L1977" i="52"/>
  <c r="P1977" i="52" s="1"/>
  <c r="L1785" i="52"/>
  <c r="P1785" i="52" s="1"/>
  <c r="L220" i="61"/>
  <c r="BV55" i="60"/>
  <c r="BV47" i="60"/>
  <c r="CB52" i="60"/>
  <c r="CB44" i="60"/>
  <c r="BV34" i="60"/>
  <c r="L77" i="54"/>
  <c r="M77" i="54" s="1"/>
  <c r="CB46" i="60"/>
  <c r="CB56" i="60"/>
  <c r="L58" i="54"/>
  <c r="M58" i="54" s="1"/>
  <c r="BV64" i="60"/>
  <c r="L83" i="54"/>
  <c r="M83" i="54" s="1"/>
  <c r="CB38" i="60"/>
  <c r="L657" i="52"/>
  <c r="P657" i="52" s="1"/>
  <c r="CB36" i="60"/>
  <c r="BV54" i="60"/>
  <c r="BV60" i="60"/>
  <c r="L1545" i="52"/>
  <c r="P1545" i="52" s="1"/>
  <c r="BV43" i="60"/>
  <c r="L59" i="54"/>
  <c r="M59" i="54" s="1"/>
  <c r="L364" i="61"/>
  <c r="BV39" i="60"/>
  <c r="EH18" i="60"/>
  <c r="EI18" i="60" s="1"/>
  <c r="L1905" i="52"/>
  <c r="P1905" i="52" s="1"/>
  <c r="L1089" i="52"/>
  <c r="P1089" i="52" s="1"/>
  <c r="L441" i="52"/>
  <c r="P441" i="52" s="1"/>
  <c r="L148" i="61"/>
  <c r="L1329" i="52"/>
  <c r="P1329" i="52" s="1"/>
  <c r="L465" i="52"/>
  <c r="P465" i="52" s="1"/>
  <c r="L532" i="61"/>
  <c r="L1065" i="52"/>
  <c r="P1065" i="52" s="1"/>
  <c r="L156" i="61"/>
  <c r="L652" i="61"/>
  <c r="CB51" i="60"/>
  <c r="BV36" i="60"/>
  <c r="BW36" i="60" s="1"/>
  <c r="EF51" i="60"/>
  <c r="EG51" i="60" s="1"/>
  <c r="L1041" i="52" s="1"/>
  <c r="P1041" i="52" s="1"/>
  <c r="BV51" i="60"/>
  <c r="L80" i="54"/>
  <c r="M80" i="54" s="1"/>
  <c r="L64" i="54"/>
  <c r="M64" i="54" s="1"/>
  <c r="L72" i="54"/>
  <c r="M72" i="54" s="1"/>
  <c r="EF34" i="60"/>
  <c r="EG34" i="60" s="1"/>
  <c r="L393" i="52" s="1"/>
  <c r="P393" i="52" s="1"/>
  <c r="EF59" i="60"/>
  <c r="EG59" i="60" s="1"/>
  <c r="L633" i="52" s="1"/>
  <c r="P633" i="52" s="1"/>
  <c r="L65" i="54"/>
  <c r="M65" i="54" s="1"/>
  <c r="EF46" i="60"/>
  <c r="EG46" i="60" s="1"/>
  <c r="EH46" i="60" s="1"/>
  <c r="EI46" i="60" s="1"/>
  <c r="L60" i="54"/>
  <c r="M60" i="54" s="1"/>
  <c r="L75" i="54"/>
  <c r="M75" i="54" s="1"/>
  <c r="L70" i="54"/>
  <c r="M70" i="54" s="1"/>
  <c r="BV56" i="60"/>
  <c r="BU56" i="60" s="1"/>
  <c r="BV46" i="60"/>
  <c r="BW46" i="60" s="1"/>
  <c r="CB59" i="60"/>
  <c r="BV59" i="60"/>
  <c r="BU59" i="60" s="1"/>
  <c r="L76" i="54"/>
  <c r="M76" i="54" s="1"/>
  <c r="L94" i="54"/>
  <c r="M94" i="54" s="1"/>
  <c r="L61" i="54"/>
  <c r="M61" i="54" s="1"/>
  <c r="L67" i="54"/>
  <c r="M67" i="54" s="1"/>
  <c r="EF58" i="60"/>
  <c r="EG58" i="60" s="1"/>
  <c r="L580" i="61" s="1"/>
  <c r="BV50" i="60"/>
  <c r="BU50" i="60" s="1"/>
  <c r="CB58" i="60"/>
  <c r="L95" i="54"/>
  <c r="M95" i="54" s="1"/>
  <c r="L91" i="54"/>
  <c r="M91" i="54" s="1"/>
  <c r="L69" i="54"/>
  <c r="M69" i="54" s="1"/>
  <c r="EF44" i="60"/>
  <c r="EG44" i="60" s="1"/>
  <c r="EH44" i="60" s="1"/>
  <c r="EI44" i="60" s="1"/>
  <c r="CB50" i="60"/>
  <c r="L85" i="54"/>
  <c r="M85" i="54" s="1"/>
  <c r="L68" i="54"/>
  <c r="M68" i="54" s="1"/>
  <c r="BV44" i="60"/>
  <c r="BW44" i="60" s="1"/>
  <c r="L63" i="54"/>
  <c r="M63" i="54" s="1"/>
  <c r="L88" i="54"/>
  <c r="M88" i="54" s="1"/>
  <c r="L56" i="54"/>
  <c r="M56" i="54" s="1"/>
  <c r="L57" i="54"/>
  <c r="M57" i="54" s="1"/>
  <c r="BV58" i="60"/>
  <c r="BW58" i="60" s="1"/>
  <c r="CB34" i="60"/>
  <c r="L81" i="54"/>
  <c r="M81" i="54" s="1"/>
  <c r="L79" i="54"/>
  <c r="M79" i="54" s="1"/>
  <c r="EF43" i="60"/>
  <c r="EG43" i="60" s="1"/>
  <c r="EH43" i="60" s="1"/>
  <c r="EI43" i="60" s="1"/>
  <c r="EF63" i="60"/>
  <c r="EG63" i="60" s="1"/>
  <c r="EH63" i="60" s="1"/>
  <c r="EI63" i="60" s="1"/>
  <c r="BV63" i="60"/>
  <c r="BU63" i="60" s="1"/>
  <c r="CB63" i="60"/>
  <c r="BV52" i="60"/>
  <c r="BW52" i="60" s="1"/>
  <c r="CB60" i="60"/>
  <c r="CB64" i="60"/>
  <c r="EF60" i="60"/>
  <c r="EG60" i="60" s="1"/>
  <c r="EH60" i="60" s="1"/>
  <c r="EI60" i="60" s="1"/>
  <c r="CB43" i="60"/>
  <c r="CB55" i="60"/>
  <c r="CB47" i="60"/>
  <c r="EF50" i="60"/>
  <c r="EG50" i="60" s="1"/>
  <c r="L585" i="52" s="1"/>
  <c r="P585" i="52" s="1"/>
  <c r="L1233" i="52"/>
  <c r="P1233" i="52" s="1"/>
  <c r="L1929" i="52"/>
  <c r="P1929" i="52" s="1"/>
  <c r="L1953" i="52"/>
  <c r="P1953" i="52" s="1"/>
  <c r="L412" i="61"/>
  <c r="L660" i="61"/>
  <c r="L668" i="61"/>
  <c r="EF42" i="60"/>
  <c r="EG42" i="60" s="1"/>
  <c r="EH42" i="60" s="1"/>
  <c r="EI42" i="60" s="1"/>
  <c r="BV38" i="60"/>
  <c r="BW38" i="60" s="1"/>
  <c r="EF56" i="60"/>
  <c r="EG56" i="60" s="1"/>
  <c r="EH56" i="60" s="1"/>
  <c r="EI56" i="60" s="1"/>
  <c r="EF47" i="60"/>
  <c r="EG47" i="60" s="1"/>
  <c r="EH47" i="60" s="1"/>
  <c r="EI47" i="60" s="1"/>
  <c r="EF54" i="60"/>
  <c r="EG54" i="60" s="1"/>
  <c r="EH54" i="60" s="1"/>
  <c r="EI54" i="60" s="1"/>
  <c r="EF38" i="60"/>
  <c r="EG38" i="60" s="1"/>
  <c r="EH38" i="60" s="1"/>
  <c r="EI38" i="60" s="1"/>
  <c r="EF35" i="60"/>
  <c r="EG35" i="60" s="1"/>
  <c r="EH35" i="60" s="1"/>
  <c r="EI35" i="60" s="1"/>
  <c r="EF55" i="60"/>
  <c r="EG55" i="60" s="1"/>
  <c r="EH55" i="60" s="1"/>
  <c r="EI55" i="60" s="1"/>
  <c r="BV48" i="60"/>
  <c r="CB48" i="60"/>
  <c r="BR7" i="60"/>
  <c r="DU7" i="60" s="1"/>
  <c r="EE7" i="60" s="1"/>
  <c r="BU46" i="60"/>
  <c r="BU34" i="60"/>
  <c r="BW34" i="60"/>
  <c r="BR6" i="60"/>
  <c r="DU6" i="60" s="1"/>
  <c r="BU10" i="60"/>
  <c r="BW10" i="60"/>
  <c r="L1234" i="52"/>
  <c r="P1234" i="52" s="1"/>
  <c r="L1930" i="52"/>
  <c r="P1930" i="52" s="1"/>
  <c r="L1954" i="52"/>
  <c r="P1954" i="52" s="1"/>
  <c r="EI8" i="60"/>
  <c r="BU31" i="60"/>
  <c r="BW31" i="60"/>
  <c r="L1996" i="52"/>
  <c r="P1996" i="52" s="1"/>
  <c r="L1852" i="52"/>
  <c r="P1852" i="52" s="1"/>
  <c r="L2092" i="52"/>
  <c r="P2092" i="52" s="1"/>
  <c r="L1828" i="52"/>
  <c r="P1828" i="52" s="1"/>
  <c r="BU36" i="60"/>
  <c r="L284" i="61"/>
  <c r="L348" i="61"/>
  <c r="L340" i="61"/>
  <c r="BU55" i="60"/>
  <c r="BW55" i="60"/>
  <c r="BW32" i="60"/>
  <c r="BU32" i="60"/>
  <c r="BU18" i="60"/>
  <c r="BW18" i="60"/>
  <c r="L1786" i="52"/>
  <c r="P1786" i="52" s="1"/>
  <c r="L1978" i="52"/>
  <c r="P1978" i="52" s="1"/>
  <c r="BU19" i="60"/>
  <c r="BW19" i="60"/>
  <c r="BU20" i="60"/>
  <c r="BW20" i="60"/>
  <c r="BU28" i="60"/>
  <c r="BW28" i="60"/>
  <c r="BU51" i="60"/>
  <c r="BW51" i="60"/>
  <c r="CB35" i="60"/>
  <c r="BV35" i="60"/>
  <c r="BU23" i="60"/>
  <c r="BW23" i="60"/>
  <c r="BU43" i="60"/>
  <c r="BW43" i="60"/>
  <c r="BU64" i="60"/>
  <c r="BW64" i="60"/>
  <c r="BU30" i="60"/>
  <c r="BW30" i="60"/>
  <c r="BU8" i="60"/>
  <c r="BW8" i="60"/>
  <c r="BU11" i="60"/>
  <c r="BW11" i="60"/>
  <c r="BU54" i="60"/>
  <c r="BW54" i="60"/>
  <c r="BU15" i="60"/>
  <c r="BW15" i="60"/>
  <c r="EF48" i="60"/>
  <c r="EG48" i="60" s="1"/>
  <c r="EH48" i="60" s="1"/>
  <c r="EI48" i="60" s="1"/>
  <c r="CB62" i="60"/>
  <c r="BV62" i="60"/>
  <c r="BU14" i="60"/>
  <c r="BW14" i="60"/>
  <c r="BU26" i="60"/>
  <c r="BW26" i="60"/>
  <c r="BU22" i="60"/>
  <c r="BW22" i="60"/>
  <c r="EF62" i="60"/>
  <c r="EG62" i="60" s="1"/>
  <c r="EH62" i="60" s="1"/>
  <c r="EI62" i="60" s="1"/>
  <c r="BU12" i="60"/>
  <c r="BW12" i="60"/>
  <c r="BU47" i="60"/>
  <c r="BW47" i="60"/>
  <c r="CB42" i="60"/>
  <c r="BV42" i="60"/>
  <c r="BU24" i="60"/>
  <c r="BW24" i="60"/>
  <c r="BU60" i="60"/>
  <c r="BW60" i="60"/>
  <c r="BU40" i="60"/>
  <c r="BW40" i="60"/>
  <c r="BW56" i="60"/>
  <c r="L753" i="52"/>
  <c r="P753" i="52" s="1"/>
  <c r="L825" i="52"/>
  <c r="P825" i="52" s="1"/>
  <c r="L260" i="61"/>
  <c r="L765" i="61"/>
  <c r="L276" i="61"/>
  <c r="L252" i="61"/>
  <c r="EH19" i="60"/>
  <c r="L777" i="52"/>
  <c r="P777" i="52" s="1"/>
  <c r="L921" i="52"/>
  <c r="P921" i="52" s="1"/>
  <c r="L705" i="52"/>
  <c r="P705" i="52" s="1"/>
  <c r="L2169" i="52"/>
  <c r="P2169" i="52" s="1"/>
  <c r="L308" i="61"/>
  <c r="L236" i="61"/>
  <c r="BU39" i="60"/>
  <c r="BW39" i="60"/>
  <c r="EI26" i="60"/>
  <c r="L1017" i="52" l="1"/>
  <c r="P1017" i="52" s="1"/>
  <c r="L849" i="52"/>
  <c r="P849" i="52" s="1"/>
  <c r="EH51" i="60"/>
  <c r="L1066" i="52"/>
  <c r="P1066" i="52" s="1"/>
  <c r="L28" i="61"/>
  <c r="L1377" i="52"/>
  <c r="P1377" i="52" s="1"/>
  <c r="L1906" i="52"/>
  <c r="P1906" i="52" s="1"/>
  <c r="L1090" i="52"/>
  <c r="P1090" i="52" s="1"/>
  <c r="L442" i="52"/>
  <c r="P442" i="52" s="1"/>
  <c r="L1546" i="52"/>
  <c r="P1546" i="52" s="1"/>
  <c r="L658" i="52"/>
  <c r="P658" i="52" s="1"/>
  <c r="L1330" i="52"/>
  <c r="P1330" i="52" s="1"/>
  <c r="L1594" i="52"/>
  <c r="P1594" i="52" s="1"/>
  <c r="L466" i="52"/>
  <c r="P466" i="52" s="1"/>
  <c r="BU58" i="60"/>
  <c r="L188" i="61"/>
  <c r="BW63" i="60"/>
  <c r="L945" i="52"/>
  <c r="P945" i="52" s="1"/>
  <c r="EH34" i="60"/>
  <c r="EI34" i="60" s="1"/>
  <c r="L132" i="61"/>
  <c r="L316" i="61"/>
  <c r="L749" i="61"/>
  <c r="L105" i="52"/>
  <c r="P105" i="52" s="1"/>
  <c r="EH59" i="60"/>
  <c r="L682" i="52" s="1"/>
  <c r="P682" i="52" s="1"/>
  <c r="L476" i="61"/>
  <c r="L537" i="52"/>
  <c r="P537" i="52" s="1"/>
  <c r="L36" i="61"/>
  <c r="L452" i="61"/>
  <c r="EH58" i="60"/>
  <c r="EI58" i="60" s="1"/>
  <c r="L1401" i="52"/>
  <c r="P1401" i="52" s="1"/>
  <c r="L1353" i="52"/>
  <c r="P1353" i="52" s="1"/>
  <c r="L1425" i="52"/>
  <c r="P1425" i="52" s="1"/>
  <c r="L180" i="61"/>
  <c r="L468" i="61"/>
  <c r="L460" i="61"/>
  <c r="L588" i="61"/>
  <c r="L1761" i="52"/>
  <c r="P1761" i="52" s="1"/>
  <c r="L140" i="61"/>
  <c r="L196" i="61"/>
  <c r="BU52" i="60"/>
  <c r="L81" i="52"/>
  <c r="P81" i="52" s="1"/>
  <c r="BW50" i="60"/>
  <c r="L513" i="52"/>
  <c r="P513" i="52" s="1"/>
  <c r="L729" i="52"/>
  <c r="P729" i="52" s="1"/>
  <c r="BU44" i="60"/>
  <c r="L2145" i="52"/>
  <c r="P2145" i="52" s="1"/>
  <c r="EH50" i="60"/>
  <c r="L2050" i="52" s="1"/>
  <c r="P2050" i="52" s="1"/>
  <c r="L609" i="52"/>
  <c r="P609" i="52" s="1"/>
  <c r="L417" i="52"/>
  <c r="P417" i="52" s="1"/>
  <c r="L524" i="61"/>
  <c r="L561" i="52"/>
  <c r="P561" i="52" s="1"/>
  <c r="L2073" i="52"/>
  <c r="P2073" i="52" s="1"/>
  <c r="L172" i="61"/>
  <c r="L681" i="52"/>
  <c r="P681" i="52" s="1"/>
  <c r="L709" i="61"/>
  <c r="L1881" i="52"/>
  <c r="P1881" i="52" s="1"/>
  <c r="L244" i="61"/>
  <c r="L741" i="61"/>
  <c r="L2049" i="52"/>
  <c r="P2049" i="52" s="1"/>
  <c r="L212" i="61"/>
  <c r="L2025" i="52"/>
  <c r="P2025" i="52" s="1"/>
  <c r="L204" i="61"/>
  <c r="L717" i="61"/>
  <c r="L228" i="61"/>
  <c r="L2121" i="52"/>
  <c r="P2121" i="52" s="1"/>
  <c r="BW59" i="60"/>
  <c r="L701" i="61"/>
  <c r="L1569" i="52"/>
  <c r="P1569" i="52" s="1"/>
  <c r="L1737" i="52"/>
  <c r="P1737" i="52" s="1"/>
  <c r="L644" i="61"/>
  <c r="BU38" i="60"/>
  <c r="BW62" i="60"/>
  <c r="BU62" i="60"/>
  <c r="BW42" i="60"/>
  <c r="BU42" i="60"/>
  <c r="EI51" i="60"/>
  <c r="L1018" i="52"/>
  <c r="P1018" i="52" s="1"/>
  <c r="L850" i="52"/>
  <c r="P850" i="52" s="1"/>
  <c r="L1042" i="52"/>
  <c r="P1042" i="52" s="1"/>
  <c r="EI19" i="60"/>
  <c r="L922" i="52"/>
  <c r="P922" i="52" s="1"/>
  <c r="L778" i="52"/>
  <c r="P778" i="52" s="1"/>
  <c r="L706" i="52"/>
  <c r="P706" i="52" s="1"/>
  <c r="L754" i="52"/>
  <c r="P754" i="52" s="1"/>
  <c r="L2170" i="52"/>
  <c r="P2170" i="52" s="1"/>
  <c r="L826" i="52"/>
  <c r="P826" i="52" s="1"/>
  <c r="BW35" i="60"/>
  <c r="BU35" i="60"/>
  <c r="BT6" i="60"/>
  <c r="EE6" i="60"/>
  <c r="L1864" i="52"/>
  <c r="P1864" i="52" s="1"/>
  <c r="L2008" i="52"/>
  <c r="P2008" i="52" s="1"/>
  <c r="L2104" i="52"/>
  <c r="P2104" i="52" s="1"/>
  <c r="L1840" i="52"/>
  <c r="P1840" i="52" s="1"/>
  <c r="L724" i="61"/>
  <c r="BT7" i="60"/>
  <c r="BU48" i="60"/>
  <c r="BW48" i="60"/>
  <c r="L106" i="52" l="1"/>
  <c r="P106" i="52" s="1"/>
  <c r="L610" i="52"/>
  <c r="P610" i="52" s="1"/>
  <c r="L394" i="52"/>
  <c r="P394" i="52" s="1"/>
  <c r="L946" i="52"/>
  <c r="P946" i="52" s="1"/>
  <c r="L730" i="52"/>
  <c r="P730" i="52" s="1"/>
  <c r="L634" i="52"/>
  <c r="P634" i="52" s="1"/>
  <c r="L562" i="52"/>
  <c r="P562" i="52" s="1"/>
  <c r="EF7" i="60"/>
  <c r="EG7" i="60" s="1"/>
  <c r="EH7" i="60" s="1"/>
  <c r="EI7" i="60" s="1"/>
  <c r="EI59" i="60"/>
  <c r="L1426" i="52"/>
  <c r="P1426" i="52" s="1"/>
  <c r="L1402" i="52"/>
  <c r="P1402" i="52" s="1"/>
  <c r="L1738" i="52"/>
  <c r="P1738" i="52" s="1"/>
  <c r="L1378" i="52"/>
  <c r="P1378" i="52" s="1"/>
  <c r="L82" i="52"/>
  <c r="P82" i="52" s="1"/>
  <c r="L1354" i="52"/>
  <c r="P1354" i="52" s="1"/>
  <c r="L538" i="52"/>
  <c r="P538" i="52" s="1"/>
  <c r="L1762" i="52"/>
  <c r="P1762" i="52" s="1"/>
  <c r="EI50" i="60"/>
  <c r="L2146" i="52"/>
  <c r="P2146" i="52" s="1"/>
  <c r="L2026" i="52"/>
  <c r="P2026" i="52" s="1"/>
  <c r="L2074" i="52"/>
  <c r="P2074" i="52" s="1"/>
  <c r="L2122" i="52"/>
  <c r="P2122" i="52" s="1"/>
  <c r="L418" i="52"/>
  <c r="P418" i="52" s="1"/>
  <c r="L514" i="52"/>
  <c r="P514" i="52" s="1"/>
  <c r="L586" i="52"/>
  <c r="P586" i="52" s="1"/>
  <c r="L1570" i="52"/>
  <c r="P1570" i="52" s="1"/>
  <c r="L1882" i="52"/>
  <c r="P1882" i="52" s="1"/>
  <c r="EF6" i="60"/>
  <c r="EG6" i="60" s="1"/>
  <c r="L1857" i="52" s="1"/>
  <c r="P1857" i="52" s="1"/>
  <c r="BV7" i="60"/>
  <c r="CB7" i="60"/>
  <c r="L5" i="54"/>
  <c r="M5" i="54" s="1"/>
  <c r="CB6" i="60"/>
  <c r="BV6" i="60"/>
  <c r="L7" i="54"/>
  <c r="M7" i="54" s="1"/>
  <c r="L4" i="54"/>
  <c r="M4" i="54" s="1"/>
  <c r="L6" i="54"/>
  <c r="M6" i="54" s="1"/>
  <c r="L725" i="61" l="1"/>
  <c r="L2001" i="52"/>
  <c r="P2001" i="52" s="1"/>
  <c r="L2097" i="52"/>
  <c r="P2097" i="52" s="1"/>
  <c r="EH6" i="60"/>
  <c r="EI6" i="60" s="1"/>
  <c r="L1833" i="52"/>
  <c r="P1833" i="52" s="1"/>
  <c r="BU6" i="60"/>
  <c r="BW6" i="60"/>
  <c r="L2098" i="52"/>
  <c r="P2098" i="52" s="1"/>
  <c r="L1834" i="52"/>
  <c r="P1834" i="52" s="1"/>
  <c r="L2002" i="52"/>
  <c r="P2002" i="52" s="1"/>
  <c r="L1858" i="52"/>
  <c r="P1858" i="52" s="1"/>
  <c r="BW7" i="60"/>
  <c r="BU7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tc={2CF4C3E2-E4A9-457B-A285-23ED0B429A58}</author>
  </authors>
  <commentList>
    <comment ref="B2" authorId="0" shapeId="0" xr:uid="{2CF4C3E2-E4A9-457B-A285-23ED0B429A5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- Louveira, Suape e Manaus (ICIS 5 regions), Lindoia (ICIS China Mid)
Alpek - Louveira e Manaus (ICIS Mid (m-1)), Suape (ICIS (q-1) low), Suape ESPECIAL SUL (ICIS (m-1) low/Mid), Suape ABI e Manaus ABI (IHS (m-1),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tc={82C0A2BC-7C78-46AB-97F2-BF90B1B237DE}</author>
    <author>tc={F560CB19-5838-420B-8E3D-CFB32E83527C}</author>
    <author>tc={41F14738-ACBE-49A4-99FE-20ABB0771B06}</author>
    <author>tc={BDF91CFF-EFB5-41DC-83EC-607CEE6E62A7}</author>
  </authors>
  <commentList>
    <comment ref="Y5" authorId="0" shapeId="0" xr:uid="{82C0A2BC-7C78-46AB-97F2-BF90B1B237DE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</t>
      </text>
    </comment>
    <comment ref="AB5" authorId="1" shapeId="0" xr:uid="{F560CB19-5838-420B-8E3D-CFB32E83527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</t>
      </text>
    </comment>
    <comment ref="CI5" authorId="2" shapeId="0" xr:uid="{41F14738-ACBE-49A4-99FE-20ABB0771B06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
Reply:
    VIRGEM</t>
      </text>
    </comment>
    <comment ref="CJ5" authorId="3" shapeId="0" xr:uid="{BDF91CFF-EFB5-41DC-83EC-607CEE6E62A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
Reply:
    PCR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tc={0105F8F1-1284-42D2-B130-585FFDACD4D3}</author>
    <author>tc={EA1ABB4B-FD4C-43D3-89C0-1A5C4F2C1A40}</author>
    <author>tc={4E3C3655-F2F1-41E4-8687-88963A97FDF7}</author>
    <author>tc={82450494-41FD-460D-A83B-62E55D7A80EF}</author>
  </authors>
  <commentList>
    <comment ref="Y4" authorId="0" shapeId="0" xr:uid="{0105F8F1-1284-42D2-B130-585FFDACD4D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</t>
      </text>
    </comment>
    <comment ref="AB4" authorId="1" shapeId="0" xr:uid="{EA1ABB4B-FD4C-43D3-89C0-1A5C4F2C1A4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</t>
      </text>
    </comment>
    <comment ref="CI4" authorId="2" shapeId="0" xr:uid="{4E3C3655-F2F1-41E4-8687-88963A97FDF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
Reply:
    VIRGEM</t>
      </text>
    </comment>
    <comment ref="CJ4" authorId="3" shapeId="0" xr:uid="{82450494-41FD-460D-A83B-62E55D7A80EF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+ frete + mpv + preço resina (adder, local freight)
Reply:
    PCR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A0C6C-6817-461D-B56F-BDD7F7921DCD}" keepAlive="1" name="Consulta - Tabela1 (2)" description="Conexão com a consulta 'Tabela1 (2)' na pasta de trabalho." type="5" refreshedVersion="8" background="1" saveData="1">
    <dbPr connection="Provider=Microsoft.Mashup.OleDb.1;Data Source=$Workbook$;Location=&quot;Tabela1 (2)&quot;;Extended Properties=&quot;&quot;" command="SELECT * FROM [Tabela1 (2)]"/>
  </connection>
</connections>
</file>

<file path=xl/sharedStrings.xml><?xml version="1.0" encoding="utf-8"?>
<sst xmlns="http://schemas.openxmlformats.org/spreadsheetml/2006/main" count="23159" uniqueCount="310">
  <si>
    <t xml:space="preserve">Queries </t>
  </si>
  <si>
    <t xml:space="preserve">Multiple categories on Column B and Column C , </t>
  </si>
  <si>
    <t xml:space="preserve">File Name : </t>
  </si>
  <si>
    <t>04. Amcor.xlsx</t>
  </si>
  <si>
    <t xml:space="preserve">what are those ? </t>
  </si>
  <si>
    <t>Sheet name</t>
  </si>
  <si>
    <t>Resina</t>
  </si>
  <si>
    <t xml:space="preserve">In which combinaton of Country x Supplier --- this will fall under ? </t>
  </si>
  <si>
    <t xml:space="preserve">Need more help understanding the below </t>
  </si>
  <si>
    <t>Scenario 1</t>
  </si>
  <si>
    <t xml:space="preserve">1. In the Resina , Core Pricing sheet we try to find for combination of Product/Supplier/ Plants / Market Index to calculate the final price </t>
  </si>
  <si>
    <t xml:space="preserve">Our traditional CIF formulae works , but has a lot of combinations , across supplires , plants </t>
  </si>
  <si>
    <t xml:space="preserve">which Resin Index to use ? </t>
  </si>
  <si>
    <t xml:space="preserve">2. Resin sheet is used to calculate the Total Landing Cost for Different Types of Resins , Suppliers and Resin Indexes </t>
  </si>
  <si>
    <t xml:space="preserve">3. Pricing sheets are calculated at specific granularity in the Monthly sheets like "MAR'26 , APR'26 , at specific stages like "Preforma / Garraga" </t>
  </si>
  <si>
    <t xml:space="preserve">    Indexadores</t>
  </si>
  <si>
    <t xml:space="preserve">   BD Conv </t>
  </si>
  <si>
    <t xml:space="preserve">   Carga </t>
  </si>
  <si>
    <t xml:space="preserve">   Check</t>
  </si>
  <si>
    <t>AVISO!</t>
  </si>
  <si>
    <t>P-TAX</t>
  </si>
  <si>
    <t>SUAPE</t>
  </si>
  <si>
    <t>ALPEK</t>
  </si>
  <si>
    <t>Suape</t>
  </si>
  <si>
    <t>ICIS China mid (M-1)</t>
  </si>
  <si>
    <t>International freight</t>
  </si>
  <si>
    <t>Local freight</t>
  </si>
  <si>
    <t>Duties</t>
  </si>
  <si>
    <t>Others</t>
  </si>
  <si>
    <t>Drewry</t>
  </si>
  <si>
    <t>Sell Side Resina USD</t>
  </si>
  <si>
    <t>Suape (ABI)</t>
  </si>
  <si>
    <t>Buy Side Resina USD</t>
  </si>
  <si>
    <t>VG</t>
  </si>
  <si>
    <t>MAXIQUIM MED</t>
  </si>
  <si>
    <t>Maxiquim SE Med (M-2/3/4)</t>
  </si>
  <si>
    <t>Fixed cost BRL/Ton</t>
  </si>
  <si>
    <t>Discount</t>
  </si>
  <si>
    <t>Adder</t>
  </si>
  <si>
    <t>MANAUS</t>
  </si>
  <si>
    <t>Manaus</t>
  </si>
  <si>
    <t>Seguro</t>
  </si>
  <si>
    <t>Manaus (ABI)</t>
  </si>
  <si>
    <t>ZBRP</t>
  </si>
  <si>
    <t>ZBSR</t>
  </si>
  <si>
    <t>ZBFS</t>
  </si>
  <si>
    <t>ZBCP</t>
  </si>
  <si>
    <t>ZBUT</t>
  </si>
  <si>
    <t>ZBLA</t>
  </si>
  <si>
    <t>ZBTMx</t>
  </si>
  <si>
    <t>ZBOP</t>
  </si>
  <si>
    <t>ZBFC</t>
  </si>
  <si>
    <t>ZBPP</t>
  </si>
  <si>
    <t>ZBCTx</t>
  </si>
  <si>
    <t>ZBUB</t>
  </si>
  <si>
    <t>ZBLL</t>
  </si>
  <si>
    <t>ZBSB</t>
  </si>
  <si>
    <t>ZBLB</t>
  </si>
  <si>
    <t>ZBOB</t>
  </si>
  <si>
    <t>ZBFB</t>
  </si>
  <si>
    <t>ZBPB</t>
  </si>
  <si>
    <t>CARGA</t>
  </si>
  <si>
    <t>PREFORMA</t>
  </si>
  <si>
    <t>GARRAFA</t>
  </si>
  <si>
    <t>ANÁLISE</t>
  </si>
  <si>
    <t>PREÇO BASE</t>
  </si>
  <si>
    <t>Custo</t>
  </si>
  <si>
    <t>Centro Preforma</t>
  </si>
  <si>
    <t>Centro</t>
  </si>
  <si>
    <t>Planta</t>
  </si>
  <si>
    <t>Cód. Cliente</t>
  </si>
  <si>
    <t>Descrição Cliente</t>
  </si>
  <si>
    <t>Grupo</t>
  </si>
  <si>
    <t>Incoterm</t>
  </si>
  <si>
    <t>Localização Cliente</t>
  </si>
  <si>
    <t>Cód. Produto</t>
  </si>
  <si>
    <t>Descrição do Material</t>
  </si>
  <si>
    <t>Peso (g)</t>
  </si>
  <si>
    <t>Aditivo 1</t>
  </si>
  <si>
    <t>% Aditivo 1</t>
  </si>
  <si>
    <t>Custo Aditivo 1 BRL</t>
  </si>
  <si>
    <t>Aditivo 2</t>
  </si>
  <si>
    <t>% Aditivo 2</t>
  </si>
  <si>
    <t>Custo Aditivo 2 BRL</t>
  </si>
  <si>
    <t>Aditivo 3</t>
  </si>
  <si>
    <t>% Aditivo 3</t>
  </si>
  <si>
    <t>Custo Aditivo 3 BRL</t>
  </si>
  <si>
    <t>Tipo de Resina</t>
  </si>
  <si>
    <t>% Virgem</t>
  </si>
  <si>
    <t>Fornecedor</t>
  </si>
  <si>
    <t>% PCR</t>
  </si>
  <si>
    <t>Início da validade</t>
  </si>
  <si>
    <t>Atualização Resina</t>
  </si>
  <si>
    <t>Atualização Indexadores</t>
  </si>
  <si>
    <t>Unidade de Venda</t>
  </si>
  <si>
    <t>P-TAX AVG m-1</t>
  </si>
  <si>
    <t>Total Resina (BRL p/ mil)</t>
  </si>
  <si>
    <t>Scrap %</t>
  </si>
  <si>
    <t>Scrap (BRL)</t>
  </si>
  <si>
    <t>Repasse Tributação</t>
  </si>
  <si>
    <t>Aditivo (BRL)</t>
  </si>
  <si>
    <t>Energia Elétrica (BRL)</t>
  </si>
  <si>
    <t>Mão-de-obra (BRL)</t>
  </si>
  <si>
    <t>Manutenção USD</t>
  </si>
  <si>
    <t>Manutenção (BRL)</t>
  </si>
  <si>
    <t>Outros Custos (BRL)</t>
  </si>
  <si>
    <t>Total Conversão (BRL p/000)</t>
  </si>
  <si>
    <t>Amortização (BRL)</t>
  </si>
  <si>
    <t>Freight BRL</t>
  </si>
  <si>
    <t>Packaging BRL</t>
  </si>
  <si>
    <t xml:space="preserve">Preço Preforma </t>
  </si>
  <si>
    <t>Conversão (BRL)</t>
  </si>
  <si>
    <t>Rótulo (BRL)</t>
  </si>
  <si>
    <t>Colocação Rótulo (BRL)</t>
  </si>
  <si>
    <t>Freight (BRL)</t>
  </si>
  <si>
    <t>Packaging (BRL)</t>
  </si>
  <si>
    <t>Preço Frasco</t>
  </si>
  <si>
    <t>Desconto</t>
  </si>
  <si>
    <t>Preço Líquido BRL/000</t>
  </si>
  <si>
    <t>9,25% PIS COFINS + 12% ICMS</t>
  </si>
  <si>
    <t>Preço com Impostos BRL /000</t>
  </si>
  <si>
    <t>Variação Last Price</t>
  </si>
  <si>
    <r>
      <t>EBIT SEM SG&amp;A(</t>
    </r>
    <r>
      <rPr>
        <b/>
        <strike/>
        <sz val="10"/>
        <color theme="0"/>
        <rFont val="Calibri"/>
        <family val="2"/>
        <scheme val="minor"/>
      </rPr>
      <t>%</t>
    </r>
    <r>
      <rPr>
        <b/>
        <sz val="10"/>
        <color theme="0"/>
        <rFont val="Calibri"/>
        <family val="2"/>
        <scheme val="minor"/>
      </rPr>
      <t>)</t>
    </r>
  </si>
  <si>
    <t>EBIT SEM SG&amp;A(USD)</t>
  </si>
  <si>
    <t>MARGEM DE CONTRIBUIÇÃO (USD)</t>
  </si>
  <si>
    <t>MOR (USD)</t>
  </si>
  <si>
    <t>Crédito ICMS</t>
  </si>
  <si>
    <t>CTP</t>
  </si>
  <si>
    <t>Packaging + Freight + Pigmento</t>
  </si>
  <si>
    <t>Total</t>
  </si>
  <si>
    <t>Variable Costs CTP</t>
  </si>
  <si>
    <t>ZBFP</t>
  </si>
  <si>
    <t>ZBMR</t>
  </si>
  <si>
    <t>ZBML</t>
  </si>
  <si>
    <t>ZBSG</t>
  </si>
  <si>
    <t>ZBPE</t>
  </si>
  <si>
    <t>ZBPL</t>
  </si>
  <si>
    <t>Corrigir</t>
  </si>
  <si>
    <t>ZBTM</t>
  </si>
  <si>
    <t>ZBCT</t>
  </si>
  <si>
    <t xml:space="preserve">   Energy</t>
  </si>
  <si>
    <t>Labor</t>
  </si>
  <si>
    <t>IPCA</t>
  </si>
  <si>
    <t>IGPM</t>
  </si>
  <si>
    <t>Louveira</t>
  </si>
  <si>
    <t>AMBEV</t>
  </si>
  <si>
    <t>CONTRATO</t>
  </si>
  <si>
    <t>FOB</t>
  </si>
  <si>
    <t>F,500ML,GATORADE,CR</t>
  </si>
  <si>
    <t>CR</t>
  </si>
  <si>
    <t>Virgem</t>
  </si>
  <si>
    <t>Mensal</t>
  </si>
  <si>
    <t>MIL</t>
  </si>
  <si>
    <t>VD</t>
  </si>
  <si>
    <t>LOUVEIRA</t>
  </si>
  <si>
    <t>INCT freight</t>
  </si>
  <si>
    <t>PTAX</t>
  </si>
  <si>
    <t>PREFORM</t>
  </si>
  <si>
    <t>BOTTLE</t>
  </si>
  <si>
    <t>Amcor Production</t>
  </si>
  <si>
    <t>Grammage</t>
  </si>
  <si>
    <t>SKU</t>
  </si>
  <si>
    <t>Price (including CF)</t>
  </si>
  <si>
    <t>Conversion</t>
  </si>
  <si>
    <t>Depreciation</t>
  </si>
  <si>
    <t>Preforma</t>
  </si>
  <si>
    <t>25.5g</t>
  </si>
  <si>
    <t>Gatorade 500ml</t>
  </si>
  <si>
    <t>BRL 74</t>
  </si>
  <si>
    <t>Gatorade</t>
  </si>
  <si>
    <t>38g</t>
  </si>
  <si>
    <t>CSD 1.5Lts</t>
  </si>
  <si>
    <t>BRL 71.4</t>
  </si>
  <si>
    <t>39.7g</t>
  </si>
  <si>
    <t>CSD 2Lts</t>
  </si>
  <si>
    <t>20,6g</t>
  </si>
  <si>
    <t xml:space="preserve">sem contrato </t>
  </si>
  <si>
    <t>BRL 78,86</t>
  </si>
  <si>
    <t>29,5g</t>
  </si>
  <si>
    <t>BRL 83,29</t>
  </si>
  <si>
    <t>BRL 66.5</t>
  </si>
  <si>
    <t>55.6g</t>
  </si>
  <si>
    <t>CSD 3Lts</t>
  </si>
  <si>
    <t>BRL 102.7</t>
  </si>
  <si>
    <t>20.6</t>
  </si>
  <si>
    <t>CSD 600ml</t>
  </si>
  <si>
    <t>BRL 61.8</t>
  </si>
  <si>
    <t>Garrafa</t>
  </si>
  <si>
    <t>BRL 157.4</t>
  </si>
  <si>
    <t>% Conversion Cost IPCA</t>
  </si>
  <si>
    <t>% Conversion Cost Energy</t>
  </si>
  <si>
    <t>PREFORM and BOTTLE</t>
  </si>
  <si>
    <t>Tipo</t>
  </si>
  <si>
    <t>Cidade</t>
  </si>
  <si>
    <t>Cliente</t>
  </si>
  <si>
    <t>Nome</t>
  </si>
  <si>
    <t>Material</t>
  </si>
  <si>
    <t>Texto breve material</t>
  </si>
  <si>
    <t>Peso</t>
  </si>
  <si>
    <t>PCR</t>
  </si>
  <si>
    <t>Tipo de condição</t>
  </si>
  <si>
    <t>Montante de condição</t>
  </si>
  <si>
    <t>Montante</t>
  </si>
  <si>
    <t>BRL</t>
  </si>
  <si>
    <t>1</t>
  </si>
  <si>
    <t>31.12.2099</t>
  </si>
  <si>
    <t>Org. Vendas</t>
  </si>
  <si>
    <t>Canal Distr.</t>
  </si>
  <si>
    <t>Setor de atividade</t>
  </si>
  <si>
    <t>Receb. Mercad.</t>
  </si>
  <si>
    <t>Grp.Preço Cliente</t>
  </si>
  <si>
    <t>Grp.Mat</t>
  </si>
  <si>
    <t>Grp.Com</t>
  </si>
  <si>
    <t>Hierar.Prod.</t>
  </si>
  <si>
    <t>Grp.Mercad.</t>
  </si>
  <si>
    <t>P,PET,39.7G,VD,GUARANA-PCR,28MM,CXO</t>
  </si>
  <si>
    <t>P,PET,55.6G,VD,GUARANA-PCR,28MM,CXO</t>
  </si>
  <si>
    <t>P,PET,55.6G,CR,B90A,28MM,CXO</t>
  </si>
  <si>
    <t>P,PET,20.6G,CR,B90A,28MM,CXO</t>
  </si>
  <si>
    <t>P,PET,39.7G,VD,H2O-PCR,28MM,CXO</t>
  </si>
  <si>
    <t>P,PET,20.6G,VD,GUARANA-B90A,28MM,CXO</t>
  </si>
  <si>
    <t>P,PET,39.7G,CR,B90A,28MM,CXO</t>
  </si>
  <si>
    <t>P,PET,55.6G,CR,60B90A/40PCR,28MM,CXO</t>
  </si>
  <si>
    <t>P,PET,39.7G,CR,B90A,PCR60/40,28MM,CX</t>
  </si>
  <si>
    <t>P,PET,55.6G,VD,SH-PCR,28MM,CXO</t>
  </si>
  <si>
    <t>P,PET,38.0G,CR,PCR SOFT-GP,28MM,CXO</t>
  </si>
  <si>
    <t>P,PET,38.0G,CR,PCR-GP,28MM,CXO</t>
  </si>
  <si>
    <t>P,PET,25.5G,CR,GATORADE-B90,33MM,CXO</t>
  </si>
  <si>
    <t>P,PET,29.5G,VD,GUARANA-PCR NT,28MM,CXO</t>
  </si>
  <si>
    <t>P,PET,39.7G,VD,GUARANA-B90A,28MM,CXO</t>
  </si>
  <si>
    <t>P,PET,55.6G,VD,GUARANA-B90A,28MM,CXO</t>
  </si>
  <si>
    <t>P,PET,38.0G,VD,H2O-PCR,28MM,CXO</t>
  </si>
  <si>
    <t>P,PET,38.0G,VD,H2O-PCR-28MM,CXO</t>
  </si>
  <si>
    <t>P,PET,39.7G,VD,H2O-B90A,28MM,CXO</t>
  </si>
  <si>
    <t>50040139</t>
  </si>
  <si>
    <t>P,PET,39.7G,CR,100% PCR NT,28MM,CXO</t>
  </si>
  <si>
    <t>50033763</t>
  </si>
  <si>
    <t>P,PET,55.6G,VD,GUA-B90A,28MM,CXO</t>
  </si>
  <si>
    <t>P,PET,29.5G,CR,B90A,28MM,CXO</t>
  </si>
  <si>
    <t>P,PET,29.5G,CR,PCR-GP,28MM,CXO</t>
  </si>
  <si>
    <t>F,500ML,25.5G,GATORADE,CR,MAX</t>
  </si>
  <si>
    <t>F,500ML,25.5G,GATORADE,CR,B90A</t>
  </si>
  <si>
    <t>P,PET,25.5G,CR,GATORADE-B90,38MM,CXO</t>
  </si>
  <si>
    <t>P,PET,25.5G,CR,GATORADE-MAX,38MM,CXO</t>
  </si>
  <si>
    <t>P,PET,29.5G,VD,GUARANA-B90A,28MM,CXO</t>
  </si>
  <si>
    <t>F,500ML,25.5G,GATORADE,CR,B90A - SBO-6</t>
  </si>
  <si>
    <t>4151400198250023941</t>
  </si>
  <si>
    <t xml:space="preserve">ZBFB </t>
  </si>
  <si>
    <t>P,PET,20.6G,VD,HYPET-MAX,28MM,CXO</t>
  </si>
  <si>
    <t>Soma de Montante de condição</t>
  </si>
  <si>
    <t>TABELA</t>
  </si>
  <si>
    <t>Check</t>
  </si>
  <si>
    <t>SAP</t>
  </si>
  <si>
    <t>CHECK SAP</t>
  </si>
  <si>
    <t>(vazio)</t>
  </si>
  <si>
    <t>25,5</t>
  </si>
  <si>
    <t>39,7</t>
  </si>
  <si>
    <t>29,5</t>
  </si>
  <si>
    <t>55,6</t>
  </si>
  <si>
    <t>20,6</t>
  </si>
  <si>
    <t>Indexador de Resina</t>
  </si>
  <si>
    <t>SPOT</t>
  </si>
  <si>
    <t>CIF</t>
  </si>
  <si>
    <t>SET'25</t>
  </si>
  <si>
    <t>ICIS China low</t>
  </si>
  <si>
    <t>INDORAMA</t>
  </si>
  <si>
    <t>Manaus - Gatorade</t>
  </si>
  <si>
    <t>MANAUS FORA</t>
  </si>
  <si>
    <t>DEZ'25</t>
  </si>
  <si>
    <t>IHS no Coke</t>
  </si>
  <si>
    <t>CPR</t>
  </si>
  <si>
    <t>JAN'26</t>
  </si>
  <si>
    <t>ICIS 5 REGIONS</t>
  </si>
  <si>
    <t>ICIS 3 REGIONS</t>
  </si>
  <si>
    <t>Suape - Gatorade</t>
  </si>
  <si>
    <t>VESPASIANO</t>
  </si>
  <si>
    <t>MAXIQUIM MIN</t>
  </si>
  <si>
    <t>LINDÓIA</t>
  </si>
  <si>
    <t>418A</t>
  </si>
  <si>
    <t>MAXIQUIM MAX</t>
  </si>
  <si>
    <t>Suape (Especial SUL)</t>
  </si>
  <si>
    <t>Lindóia</t>
  </si>
  <si>
    <t>Vespasiano</t>
  </si>
  <si>
    <t xml:space="preserve">Resin Index </t>
  </si>
  <si>
    <t>Plants</t>
  </si>
  <si>
    <t xml:space="preserve">Cost Centre </t>
  </si>
  <si>
    <t>Client</t>
  </si>
  <si>
    <t xml:space="preserve">Material Description </t>
  </si>
  <si>
    <t xml:space="preserve">Weight </t>
  </si>
  <si>
    <t>Additive</t>
  </si>
  <si>
    <t>% Viring</t>
  </si>
  <si>
    <t xml:space="preserve">Recycled Resin </t>
  </si>
  <si>
    <t>Sales Unit</t>
  </si>
  <si>
    <t>Fx Rate</t>
  </si>
  <si>
    <t>Bottle Price</t>
  </si>
  <si>
    <t>Net Price (BRL per 1000 units)</t>
  </si>
  <si>
    <t>Change vs Last Price</t>
  </si>
  <si>
    <t xml:space="preserve">4. How are the other sheets used in the calculation ?  How is this sheet used in the calculation ? </t>
  </si>
  <si>
    <t xml:space="preserve">Monthly sheet calculation </t>
  </si>
  <si>
    <t>Preform (intermediate product)</t>
  </si>
  <si>
    <t>Bottle (final product)</t>
  </si>
  <si>
    <t xml:space="preserve">For a specific , Supplier + Resin Type + Index , what would be the TLC ? </t>
  </si>
  <si>
    <t xml:space="preserve">5.which Specific combination we need to consider ? </t>
  </si>
  <si>
    <t xml:space="preserve">6. what is the link between Resina sheet and MAR'26 sheet ? </t>
  </si>
  <si>
    <t xml:space="preserve">Actual formuale as per the Excel for Brazil and Amcor ? </t>
  </si>
  <si>
    <t xml:space="preserve">Index </t>
  </si>
  <si>
    <t>Freight</t>
  </si>
  <si>
    <t>TLC</t>
  </si>
  <si>
    <t xml:space="preserve">3. Formulae mismtach between , what is there in the Resina sheet and what detailed in the formulae ? </t>
  </si>
  <si>
    <t xml:space="preserve">Plant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</si>
</sst>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.0000"/>
    <numFmt numFmtId="167" formatCode="_-* #,##0.0000_-;\-* #,##0.0000_-;_-* &quot;-&quot;??_-;_-@_-"/>
    <numFmt numFmtId="168" formatCode="0.0"/>
    <numFmt numFmtId="169" formatCode="[$-416]mmm\-yy;@"/>
    <numFmt numFmtId="170" formatCode="###,000"/>
    <numFmt numFmtId="171" formatCode="_-* #,##0.00_-;\-* #,##0.00_-;_-* \-??_-;_-@_-"/>
    <numFmt numFmtId="172" formatCode="0;;"/>
    <numFmt numFmtId="173" formatCode="0.0000;[Red]\-0.0000;\-"/>
    <numFmt numFmtId="174" formatCode="0.0000;\-0.0000;\-"/>
    <numFmt numFmtId="175" formatCode="0.0000;\-;\-"/>
    <numFmt numFmtId="176" formatCode="0.00;\-;\-"/>
    <numFmt numFmtId="177" formatCode="0.00;[Red]\-0.00;\-"/>
    <numFmt numFmtId="178" formatCode="0.0%"/>
    <numFmt numFmtId="179" formatCode="_(* #,##0.0000_);_(* \(#,##0.0000\);_(* &quot;-&quot;??_);_(@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theme="1"/>
      <name val="Verdana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20"/>
      <color theme="4" tint="-0.499984740745262"/>
      <name val="Arial Black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name val="Arial"/>
      <family val="2"/>
    </font>
    <font>
      <b/>
      <strike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b/>
      <sz val="9"/>
      <color rgb="FFFF0000"/>
      <name val="Aptos Narrow"/>
      <family val="2"/>
    </font>
    <font>
      <b/>
      <sz val="10"/>
      <color theme="0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E9E9E"/>
        <bgColor indexed="64"/>
      </patternFill>
    </fill>
    <fill>
      <patternFill patternType="solid">
        <fgColor rgb="FFFAD2B4"/>
        <bgColor indexed="64"/>
      </patternFill>
    </fill>
    <fill>
      <gradientFill degree="90">
        <stop position="0">
          <color theme="3" tint="-0.49803155613879818"/>
        </stop>
        <stop position="1">
          <color theme="3" tint="0.40000610370189521"/>
        </stop>
      </gradientFill>
    </fill>
    <fill>
      <patternFill patternType="solid">
        <fgColor rgb="FFFAD8BE"/>
        <bgColor indexed="64"/>
      </patternFill>
    </fill>
    <fill>
      <patternFill patternType="solid">
        <fgColor rgb="FFBAF4BA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DEBF7"/>
      </patternFill>
    </fill>
    <fill>
      <patternFill patternType="solid">
        <fgColor theme="7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4913">
    <xf numFmtId="0" fontId="0" fillId="0" borderId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7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13" borderId="13" applyNumberFormat="0" applyAlignment="0" applyProtection="0">
      <alignment horizontal="left" vertical="center" indent="1"/>
    </xf>
    <xf numFmtId="170" fontId="14" fillId="0" borderId="14" applyNumberFormat="0" applyProtection="0">
      <alignment horizontal="right" vertical="center"/>
    </xf>
    <xf numFmtId="170" fontId="13" fillId="0" borderId="15" applyNumberFormat="0" applyProtection="0">
      <alignment horizontal="right" vertical="center"/>
    </xf>
    <xf numFmtId="0" fontId="15" fillId="14" borderId="15" applyNumberFormat="0" applyAlignment="0" applyProtection="0">
      <alignment horizontal="left" vertical="center" indent="1"/>
    </xf>
    <xf numFmtId="0" fontId="15" fillId="15" borderId="15" applyNumberFormat="0" applyAlignment="0" applyProtection="0">
      <alignment horizontal="left" vertical="center" indent="1"/>
    </xf>
    <xf numFmtId="170" fontId="14" fillId="16" borderId="14" applyNumberFormat="0" applyBorder="0" applyProtection="0">
      <alignment horizontal="right" vertical="center"/>
    </xf>
    <xf numFmtId="0" fontId="15" fillId="14" borderId="15" applyNumberFormat="0" applyAlignment="0" applyProtection="0">
      <alignment horizontal="left" vertical="center" indent="1"/>
    </xf>
    <xf numFmtId="170" fontId="13" fillId="15" borderId="15" applyNumberFormat="0" applyProtection="0">
      <alignment horizontal="right" vertical="center"/>
    </xf>
    <xf numFmtId="170" fontId="13" fillId="16" borderId="15" applyNumberFormat="0" applyBorder="0" applyProtection="0">
      <alignment horizontal="right" vertical="center"/>
    </xf>
    <xf numFmtId="170" fontId="16" fillId="17" borderId="16" applyNumberFormat="0" applyBorder="0" applyAlignment="0" applyProtection="0">
      <alignment horizontal="right" vertical="center" indent="1"/>
    </xf>
    <xf numFmtId="170" fontId="17" fillId="18" borderId="16" applyNumberFormat="0" applyBorder="0" applyAlignment="0" applyProtection="0">
      <alignment horizontal="right" vertical="center" indent="1"/>
    </xf>
    <xf numFmtId="170" fontId="17" fillId="19" borderId="16" applyNumberFormat="0" applyBorder="0" applyAlignment="0" applyProtection="0">
      <alignment horizontal="right" vertical="center" indent="1"/>
    </xf>
    <xf numFmtId="170" fontId="18" fillId="20" borderId="16" applyNumberFormat="0" applyBorder="0" applyAlignment="0" applyProtection="0">
      <alignment horizontal="right" vertical="center" indent="1"/>
    </xf>
    <xf numFmtId="170" fontId="18" fillId="21" borderId="16" applyNumberFormat="0" applyBorder="0" applyAlignment="0" applyProtection="0">
      <alignment horizontal="right" vertical="center" indent="1"/>
    </xf>
    <xf numFmtId="170" fontId="18" fillId="22" borderId="16" applyNumberFormat="0" applyBorder="0" applyAlignment="0" applyProtection="0">
      <alignment horizontal="right" vertical="center" indent="1"/>
    </xf>
    <xf numFmtId="170" fontId="19" fillId="23" borderId="16" applyNumberFormat="0" applyBorder="0" applyAlignment="0" applyProtection="0">
      <alignment horizontal="right" vertical="center" indent="1"/>
    </xf>
    <xf numFmtId="170" fontId="19" fillId="24" borderId="16" applyNumberFormat="0" applyBorder="0" applyAlignment="0" applyProtection="0">
      <alignment horizontal="right" vertical="center" indent="1"/>
    </xf>
    <xf numFmtId="170" fontId="19" fillId="25" borderId="16" applyNumberFormat="0" applyBorder="0" applyAlignment="0" applyProtection="0">
      <alignment horizontal="right" vertical="center" indent="1"/>
    </xf>
    <xf numFmtId="0" fontId="20" fillId="0" borderId="13" applyNumberFormat="0" applyFont="0" applyFill="0" applyAlignment="0" applyProtection="0"/>
    <xf numFmtId="170" fontId="14" fillId="26" borderId="13" applyNumberFormat="0" applyAlignment="0" applyProtection="0">
      <alignment horizontal="left" vertical="center" indent="1"/>
    </xf>
    <xf numFmtId="0" fontId="13" fillId="13" borderId="15" applyNumberFormat="0" applyAlignment="0" applyProtection="0">
      <alignment horizontal="left" vertical="center" indent="1"/>
    </xf>
    <xf numFmtId="0" fontId="15" fillId="27" borderId="13" applyNumberFormat="0" applyAlignment="0" applyProtection="0">
      <alignment horizontal="left" vertical="center" indent="1"/>
    </xf>
    <xf numFmtId="0" fontId="15" fillId="28" borderId="13" applyNumberFormat="0" applyAlignment="0" applyProtection="0">
      <alignment horizontal="left" vertical="center" indent="1"/>
    </xf>
    <xf numFmtId="0" fontId="15" fillId="29" borderId="13" applyNumberFormat="0" applyAlignment="0" applyProtection="0">
      <alignment horizontal="left" vertical="center" indent="1"/>
    </xf>
    <xf numFmtId="0" fontId="15" fillId="16" borderId="13" applyNumberFormat="0" applyAlignment="0" applyProtection="0">
      <alignment horizontal="left" vertical="center" indent="1"/>
    </xf>
    <xf numFmtId="0" fontId="15" fillId="15" borderId="15" applyNumberFormat="0" applyAlignment="0" applyProtection="0">
      <alignment horizontal="left" vertical="center" indent="1"/>
    </xf>
    <xf numFmtId="0" fontId="21" fillId="0" borderId="17" applyNumberFormat="0" applyFill="0" applyBorder="0" applyAlignment="0" applyProtection="0"/>
    <xf numFmtId="0" fontId="22" fillId="0" borderId="17" applyNumberFormat="0" applyBorder="0" applyAlignment="0" applyProtection="0"/>
    <xf numFmtId="0" fontId="21" fillId="14" borderId="15" applyNumberFormat="0" applyAlignment="0" applyProtection="0">
      <alignment horizontal="left" vertical="center" indent="1"/>
    </xf>
    <xf numFmtId="0" fontId="21" fillId="14" borderId="15" applyNumberFormat="0" applyAlignment="0" applyProtection="0">
      <alignment horizontal="left" vertical="center" indent="1"/>
    </xf>
    <xf numFmtId="0" fontId="21" fillId="15" borderId="15" applyNumberFormat="0" applyAlignment="0" applyProtection="0">
      <alignment horizontal="left" vertical="center" indent="1"/>
    </xf>
    <xf numFmtId="170" fontId="23" fillId="15" borderId="15" applyNumberFormat="0" applyProtection="0">
      <alignment horizontal="right" vertical="center"/>
    </xf>
    <xf numFmtId="170" fontId="24" fillId="16" borderId="14" applyNumberFormat="0" applyBorder="0" applyProtection="0">
      <alignment horizontal="right" vertical="center"/>
    </xf>
    <xf numFmtId="170" fontId="23" fillId="16" borderId="15" applyNumberFormat="0" applyBorder="0" applyProtection="0">
      <alignment horizontal="right" vertical="center"/>
    </xf>
    <xf numFmtId="170" fontId="14" fillId="0" borderId="14" applyNumberFormat="0" applyFill="0" applyBorder="0" applyAlignment="0" applyProtection="0">
      <alignment horizontal="right" vertical="center"/>
    </xf>
    <xf numFmtId="170" fontId="14" fillId="0" borderId="14" applyNumberFormat="0" applyFill="0" applyBorder="0" applyAlignment="0" applyProtection="0">
      <alignment horizontal="right"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  <xf numFmtId="171" fontId="25" fillId="0" borderId="0" applyBorder="0" applyProtection="0"/>
    <xf numFmtId="9" fontId="25" fillId="0" borderId="0" applyFont="0" applyFill="0" applyBorder="0" applyAlignment="0" applyProtection="0"/>
    <xf numFmtId="0" fontId="26" fillId="0" borderId="0"/>
    <xf numFmtId="0" fontId="27" fillId="0" borderId="0"/>
    <xf numFmtId="171" fontId="25" fillId="0" borderId="0" applyBorder="0" applyProtection="0"/>
    <xf numFmtId="9" fontId="25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Protection="0">
      <alignment horizontal="center"/>
    </xf>
    <xf numFmtId="4" fontId="29" fillId="0" borderId="0" applyFill="0" applyBorder="0" applyAlignment="0" applyProtection="0"/>
    <xf numFmtId="0" fontId="28" fillId="0" borderId="0" applyNumberFormat="0" applyFill="0" applyBorder="0" applyProtection="0">
      <alignment horizontal="center"/>
    </xf>
    <xf numFmtId="4" fontId="30" fillId="0" borderId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2" fillId="0" borderId="0"/>
    <xf numFmtId="0" fontId="3" fillId="31" borderId="21">
      <alignment horizontal="center" vertical="center" wrapText="1"/>
    </xf>
    <xf numFmtId="0" fontId="4" fillId="31" borderId="21">
      <alignment horizontal="center" vertical="center" wrapText="1"/>
    </xf>
    <xf numFmtId="0" fontId="1" fillId="10" borderId="22">
      <alignment horizontal="center" vertical="center"/>
    </xf>
    <xf numFmtId="0" fontId="1" fillId="10" borderId="22">
      <alignment horizontal="center" vertical="center"/>
    </xf>
    <xf numFmtId="172" fontId="33" fillId="32" borderId="20">
      <alignment horizontal="center" vertical="center"/>
    </xf>
    <xf numFmtId="173" fontId="9" fillId="32" borderId="20">
      <alignment horizontal="center" vertical="center" wrapText="1"/>
    </xf>
    <xf numFmtId="174" fontId="9" fillId="10" borderId="20">
      <alignment horizontal="center" vertical="center"/>
    </xf>
    <xf numFmtId="175" fontId="9" fillId="32" borderId="20">
      <alignment horizontal="center" vertical="center"/>
    </xf>
    <xf numFmtId="0" fontId="34" fillId="33" borderId="23" applyProtection="0"/>
    <xf numFmtId="176" fontId="9" fillId="32" borderId="20">
      <alignment horizontal="center" vertical="center" wrapText="1"/>
    </xf>
    <xf numFmtId="177" fontId="9" fillId="34" borderId="20">
      <alignment horizontal="center" vertical="center" wrapText="1"/>
    </xf>
    <xf numFmtId="0" fontId="1" fillId="35" borderId="24">
      <alignment horizontal="center" vertical="center"/>
    </xf>
    <xf numFmtId="1" fontId="33" fillId="32" borderId="20">
      <alignment horizontal="center" vertical="center"/>
    </xf>
    <xf numFmtId="0" fontId="1" fillId="12" borderId="20" applyNumberFormat="0" applyBorder="0" applyAlignment="0">
      <alignment horizontal="center" vertical="center" wrapText="1"/>
      <protection locked="0"/>
    </xf>
    <xf numFmtId="0" fontId="35" fillId="36" borderId="20" applyBorder="0" applyAlignment="0">
      <alignment horizontal="center" vertical="center" wrapText="1"/>
    </xf>
    <xf numFmtId="0" fontId="1" fillId="10" borderId="22">
      <alignment horizontal="center" vertical="center"/>
    </xf>
    <xf numFmtId="0" fontId="32" fillId="0" borderId="0"/>
    <xf numFmtId="0" fontId="35" fillId="37" borderId="20" applyBorder="0" applyAlignment="0">
      <alignment horizontal="center" vertical="center" wrapText="1"/>
    </xf>
    <xf numFmtId="0" fontId="1" fillId="10" borderId="22">
      <alignment horizontal="center" vertical="center"/>
    </xf>
    <xf numFmtId="173" fontId="9" fillId="32" borderId="20">
      <alignment horizontal="center" vertical="center" wrapText="1"/>
    </xf>
    <xf numFmtId="172" fontId="33" fillId="32" borderId="20">
      <alignment horizontal="center" vertical="center"/>
    </xf>
    <xf numFmtId="9" fontId="32" fillId="0" borderId="0" applyFont="0" applyFill="0" applyBorder="0" applyAlignment="0" applyProtection="0"/>
    <xf numFmtId="0" fontId="1" fillId="10" borderId="25">
      <alignment horizontal="center" vertical="center"/>
    </xf>
    <xf numFmtId="0" fontId="1" fillId="10" borderId="25">
      <alignment horizontal="center" vertical="center"/>
    </xf>
    <xf numFmtId="172" fontId="33" fillId="32" borderId="26">
      <alignment horizontal="center" vertical="center"/>
    </xf>
    <xf numFmtId="173" fontId="9" fillId="32" borderId="26">
      <alignment horizontal="center" vertical="center" wrapText="1"/>
    </xf>
    <xf numFmtId="174" fontId="9" fillId="10" borderId="26">
      <alignment horizontal="center" vertical="center"/>
    </xf>
    <xf numFmtId="175" fontId="9" fillId="32" borderId="26">
      <alignment horizontal="center" vertical="center"/>
    </xf>
    <xf numFmtId="176" fontId="9" fillId="32" borderId="26">
      <alignment horizontal="center" vertical="center" wrapText="1"/>
    </xf>
    <xf numFmtId="1" fontId="33" fillId="32" borderId="26">
      <alignment horizontal="center" vertical="center"/>
    </xf>
    <xf numFmtId="0" fontId="1" fillId="12" borderId="26" applyNumberFormat="0" applyBorder="0" applyAlignment="0">
      <alignment horizontal="center" vertical="center" wrapText="1"/>
      <protection locked="0"/>
    </xf>
    <xf numFmtId="0" fontId="35" fillId="36" borderId="26" applyBorder="0" applyAlignment="0">
      <alignment horizontal="center" vertical="center" wrapText="1"/>
    </xf>
    <xf numFmtId="0" fontId="1" fillId="10" borderId="25">
      <alignment horizontal="center" vertical="center"/>
    </xf>
    <xf numFmtId="0" fontId="35" fillId="37" borderId="26" applyBorder="0" applyAlignment="0">
      <alignment horizontal="center" vertical="center" wrapText="1"/>
    </xf>
    <xf numFmtId="0" fontId="1" fillId="10" borderId="25">
      <alignment horizontal="center" vertical="center"/>
    </xf>
    <xf numFmtId="173" fontId="9" fillId="32" borderId="27">
      <alignment horizontal="center" vertical="center" wrapText="1"/>
    </xf>
    <xf numFmtId="172" fontId="33" fillId="32" borderId="27">
      <alignment horizontal="center" vertical="center"/>
    </xf>
  </cellStyleXfs>
  <cellXfs count="196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5" xfId="4" applyFont="1" applyFill="1" applyBorder="1" applyAlignment="1" applyProtection="1">
      <alignment horizontal="center" vertical="center"/>
      <protection locked="0"/>
    </xf>
    <xf numFmtId="167" fontId="0" fillId="0" borderId="5" xfId="4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0" fontId="9" fillId="7" borderId="8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4" applyNumberFormat="1" applyFont="1" applyFill="1" applyBorder="1" applyAlignment="1" applyProtection="1">
      <alignment horizontal="center" vertical="center"/>
      <protection locked="0"/>
    </xf>
    <xf numFmtId="0" fontId="12" fillId="9" borderId="0" xfId="0" applyFont="1" applyFill="1" applyAlignment="1">
      <alignment horizontal="center" vertical="center"/>
    </xf>
    <xf numFmtId="169" fontId="8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7" applyBorder="1"/>
    <xf numFmtId="10" fontId="0" fillId="0" borderId="6" xfId="8" applyNumberFormat="1" applyFont="1" applyFill="1" applyBorder="1" applyAlignment="1">
      <alignment horizontal="center"/>
    </xf>
    <xf numFmtId="10" fontId="0" fillId="0" borderId="6" xfId="8" applyNumberFormat="1" applyFont="1" applyBorder="1" applyAlignment="1">
      <alignment horizontal="center"/>
    </xf>
    <xf numFmtId="10" fontId="0" fillId="0" borderId="4" xfId="8" applyNumberFormat="1" applyFont="1" applyFill="1" applyBorder="1" applyAlignment="1">
      <alignment horizontal="center"/>
    </xf>
    <xf numFmtId="10" fontId="0" fillId="0" borderId="4" xfId="8" applyNumberFormat="1" applyFont="1" applyBorder="1" applyAlignment="1">
      <alignment horizontal="center"/>
    </xf>
    <xf numFmtId="10" fontId="0" fillId="0" borderId="7" xfId="8" applyNumberFormat="1" applyFont="1" applyFill="1" applyBorder="1" applyAlignment="1">
      <alignment horizontal="center"/>
    </xf>
    <xf numFmtId="10" fontId="0" fillId="0" borderId="7" xfId="8" applyNumberFormat="1" applyFont="1" applyBorder="1" applyAlignment="1">
      <alignment horizontal="center"/>
    </xf>
    <xf numFmtId="0" fontId="1" fillId="0" borderId="0" xfId="7"/>
    <xf numFmtId="0" fontId="9" fillId="0" borderId="0" xfId="7" applyFont="1"/>
    <xf numFmtId="0" fontId="9" fillId="0" borderId="4" xfId="7" applyFont="1" applyBorder="1" applyAlignment="1">
      <alignment horizontal="center" vertical="center" wrapText="1"/>
    </xf>
    <xf numFmtId="17" fontId="9" fillId="0" borderId="6" xfId="7" applyNumberFormat="1" applyFont="1" applyBorder="1"/>
    <xf numFmtId="17" fontId="9" fillId="0" borderId="4" xfId="7" applyNumberFormat="1" applyFont="1" applyBorder="1"/>
    <xf numFmtId="2" fontId="1" fillId="0" borderId="0" xfId="7" applyNumberFormat="1"/>
    <xf numFmtId="10" fontId="0" fillId="0" borderId="0" xfId="8" applyNumberFormat="1" applyFont="1" applyFill="1" applyBorder="1" applyAlignment="1">
      <alignment horizontal="center"/>
    </xf>
    <xf numFmtId="17" fontId="9" fillId="0" borderId="7" xfId="7" applyNumberFormat="1" applyFont="1" applyBorder="1"/>
    <xf numFmtId="165" fontId="1" fillId="0" borderId="0" xfId="7" applyNumberFormat="1"/>
    <xf numFmtId="0" fontId="1" fillId="0" borderId="0" xfId="7" applyAlignment="1">
      <alignment horizontal="center" vertical="center" wrapText="1"/>
    </xf>
    <xf numFmtId="14" fontId="0" fillId="0" borderId="0" xfId="0" applyNumberFormat="1"/>
    <xf numFmtId="0" fontId="2" fillId="0" borderId="0" xfId="0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0" fontId="2" fillId="0" borderId="0" xfId="1" applyNumberFormat="1" applyFont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17" fontId="31" fillId="0" borderId="0" xfId="0" applyNumberFormat="1" applyFont="1" applyAlignment="1" applyProtection="1">
      <alignment horizontal="center" vertical="center"/>
      <protection locked="0"/>
    </xf>
    <xf numFmtId="165" fontId="5" fillId="0" borderId="0" xfId="4" applyFont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1" fontId="4" fillId="2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9" fontId="4" fillId="2" borderId="0" xfId="0" applyNumberFormat="1" applyFont="1" applyFill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9" fontId="0" fillId="0" borderId="0" xfId="1" applyFont="1" applyAlignment="1" applyProtection="1">
      <alignment horizontal="center" vertical="center"/>
      <protection locked="0"/>
    </xf>
    <xf numFmtId="165" fontId="0" fillId="0" borderId="0" xfId="4" applyFont="1" applyAlignment="1" applyProtection="1">
      <alignment horizontal="center" vertical="center"/>
      <protection locked="0"/>
    </xf>
    <xf numFmtId="14" fontId="5" fillId="5" borderId="0" xfId="0" applyNumberFormat="1" applyFont="1" applyFill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69" fontId="5" fillId="5" borderId="0" xfId="0" applyNumberFormat="1" applyFont="1" applyFill="1" applyAlignment="1" applyProtection="1">
      <alignment horizontal="center" vertical="center"/>
      <protection locked="0"/>
    </xf>
    <xf numFmtId="2" fontId="5" fillId="5" borderId="0" xfId="0" applyNumberFormat="1" applyFont="1" applyFill="1" applyAlignment="1" applyProtection="1">
      <alignment horizontal="center" vertical="center"/>
      <protection locked="0"/>
    </xf>
    <xf numFmtId="2" fontId="5" fillId="30" borderId="0" xfId="0" applyNumberFormat="1" applyFont="1" applyFill="1" applyAlignment="1" applyProtection="1">
      <alignment horizontal="center" vertical="center"/>
      <protection locked="0"/>
    </xf>
    <xf numFmtId="168" fontId="4" fillId="6" borderId="0" xfId="0" applyNumberFormat="1" applyFont="1" applyFill="1" applyAlignment="1" applyProtection="1">
      <alignment horizontal="center" vertical="center"/>
      <protection locked="0"/>
    </xf>
    <xf numFmtId="9" fontId="4" fillId="2" borderId="0" xfId="0" applyNumberFormat="1" applyFont="1" applyFill="1" applyAlignment="1">
      <alignment horizontal="center" vertical="center" wrapText="1"/>
    </xf>
    <xf numFmtId="9" fontId="5" fillId="0" borderId="0" xfId="1" applyFont="1" applyFill="1" applyAlignment="1">
      <alignment horizontal="center" vertical="center"/>
    </xf>
    <xf numFmtId="9" fontId="5" fillId="0" borderId="0" xfId="1" applyFont="1" applyAlignment="1" applyProtection="1">
      <alignment horizontal="center" vertical="center"/>
      <protection locked="0"/>
    </xf>
    <xf numFmtId="165" fontId="2" fillId="0" borderId="0" xfId="4" applyFont="1" applyAlignment="1" applyProtection="1">
      <alignment horizontal="center" vertical="center"/>
      <protection locked="0"/>
    </xf>
    <xf numFmtId="0" fontId="37" fillId="38" borderId="5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38" borderId="5" xfId="11" applyFont="1" applyFill="1" applyBorder="1" applyAlignment="1">
      <alignment horizontal="center" vertical="center" wrapText="1"/>
    </xf>
    <xf numFmtId="1" fontId="37" fillId="38" borderId="5" xfId="11" applyNumberFormat="1" applyFont="1" applyFill="1" applyBorder="1" applyAlignment="1">
      <alignment horizontal="center" vertical="center" wrapText="1"/>
    </xf>
    <xf numFmtId="0" fontId="37" fillId="11" borderId="6" xfId="11" applyFont="1" applyFill="1" applyBorder="1" applyAlignment="1">
      <alignment horizontal="center" vertical="center" wrapText="1"/>
    </xf>
    <xf numFmtId="2" fontId="5" fillId="30" borderId="0" xfId="0" applyNumberFormat="1" applyFont="1" applyFill="1" applyAlignment="1">
      <alignment horizontal="center" vertical="center"/>
    </xf>
    <xf numFmtId="9" fontId="5" fillId="0" borderId="0" xfId="1" applyFont="1" applyAlignment="1">
      <alignment horizontal="center" vertical="center"/>
    </xf>
    <xf numFmtId="178" fontId="5" fillId="5" borderId="0" xfId="1" applyNumberFormat="1" applyFont="1" applyFill="1" applyAlignment="1">
      <alignment horizontal="center" vertical="center"/>
    </xf>
    <xf numFmtId="0" fontId="9" fillId="0" borderId="0" xfId="0" applyFont="1"/>
    <xf numFmtId="10" fontId="0" fillId="0" borderId="0" xfId="1" applyNumberFormat="1" applyFont="1" applyAlignment="1" applyProtection="1">
      <alignment horizontal="center" vertical="center"/>
      <protection locked="0"/>
    </xf>
    <xf numFmtId="9" fontId="0" fillId="0" borderId="0" xfId="0" applyNumberFormat="1"/>
    <xf numFmtId="0" fontId="40" fillId="0" borderId="0" xfId="0" applyFont="1" applyAlignment="1">
      <alignment horizontal="center" vertical="center"/>
    </xf>
    <xf numFmtId="10" fontId="1" fillId="0" borderId="0" xfId="7" applyNumberFormat="1"/>
    <xf numFmtId="14" fontId="9" fillId="0" borderId="0" xfId="0" applyNumberFormat="1" applyFont="1"/>
    <xf numFmtId="2" fontId="2" fillId="0" borderId="0" xfId="0" applyNumberFormat="1" applyFont="1" applyAlignment="1" applyProtection="1">
      <alignment horizontal="center" vertical="center"/>
      <protection locked="0"/>
    </xf>
    <xf numFmtId="9" fontId="4" fillId="6" borderId="0" xfId="0" applyNumberFormat="1" applyFont="1" applyFill="1" applyAlignment="1" applyProtection="1">
      <alignment horizontal="center" vertical="center" wrapText="1"/>
      <protection locked="0"/>
    </xf>
    <xf numFmtId="9" fontId="41" fillId="11" borderId="0" xfId="0" applyNumberFormat="1" applyFont="1" applyFill="1" applyAlignment="1" applyProtection="1">
      <alignment horizontal="center" vertical="center" wrapText="1"/>
      <protection locked="0"/>
    </xf>
    <xf numFmtId="178" fontId="2" fillId="0" borderId="0" xfId="1" applyNumberFormat="1" applyFont="1" applyAlignment="1" applyProtection="1">
      <alignment horizontal="center" vertical="center"/>
      <protection locked="0"/>
    </xf>
    <xf numFmtId="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17" fontId="9" fillId="0" borderId="0" xfId="7" applyNumberFormat="1" applyFont="1"/>
    <xf numFmtId="10" fontId="0" fillId="0" borderId="0" xfId="8" applyNumberFormat="1" applyFont="1" applyBorder="1" applyAlignment="1">
      <alignment horizontal="center"/>
    </xf>
    <xf numFmtId="165" fontId="4" fillId="2" borderId="0" xfId="4" applyFont="1" applyFill="1" applyAlignment="1">
      <alignment horizontal="center" vertical="center"/>
    </xf>
    <xf numFmtId="165" fontId="4" fillId="2" borderId="0" xfId="4" applyFont="1" applyFill="1" applyAlignment="1">
      <alignment horizontal="center" vertical="center" wrapText="1"/>
    </xf>
    <xf numFmtId="165" fontId="4" fillId="2" borderId="0" xfId="4" applyFont="1" applyFill="1" applyAlignment="1" applyProtection="1">
      <alignment horizontal="center" vertical="center"/>
      <protection locked="0"/>
    </xf>
    <xf numFmtId="165" fontId="4" fillId="2" borderId="0" xfId="4" applyFont="1" applyFill="1" applyAlignment="1" applyProtection="1">
      <alignment horizontal="center" vertical="center" wrapText="1"/>
      <protection locked="0"/>
    </xf>
    <xf numFmtId="165" fontId="5" fillId="0" borderId="0" xfId="4" applyFont="1" applyAlignment="1">
      <alignment horizontal="center" vertical="center"/>
    </xf>
    <xf numFmtId="165" fontId="5" fillId="5" borderId="0" xfId="4" applyFont="1" applyFill="1" applyAlignment="1" applyProtection="1">
      <alignment horizontal="center" vertical="center"/>
      <protection locked="0"/>
    </xf>
    <xf numFmtId="165" fontId="5" fillId="30" borderId="0" xfId="4" applyFont="1" applyFill="1" applyAlignment="1" applyProtection="1">
      <alignment horizontal="center" vertical="center"/>
      <protection locked="0"/>
    </xf>
    <xf numFmtId="165" fontId="5" fillId="5" borderId="0" xfId="4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3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4" fontId="7" fillId="11" borderId="0" xfId="11" applyNumberFormat="1" applyFill="1" applyAlignment="1">
      <alignment horizontal="center" vertical="center"/>
    </xf>
    <xf numFmtId="0" fontId="0" fillId="0" borderId="0" xfId="0" pivotButton="1"/>
    <xf numFmtId="0" fontId="9" fillId="39" borderId="30" xfId="0" applyFont="1" applyFill="1" applyBorder="1" applyAlignment="1">
      <alignment horizontal="center" vertical="center"/>
    </xf>
    <xf numFmtId="0" fontId="9" fillId="40" borderId="30" xfId="0" applyFont="1" applyFill="1" applyBorder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/>
    <xf numFmtId="0" fontId="4" fillId="6" borderId="0" xfId="0" applyFont="1" applyFill="1" applyAlignment="1" applyProtection="1">
      <alignment horizontal="center" vertical="center" wrapText="1"/>
      <protection locked="0"/>
    </xf>
    <xf numFmtId="0" fontId="42" fillId="0" borderId="0" xfId="0" applyFont="1" applyAlignment="1">
      <alignment vertical="center"/>
    </xf>
    <xf numFmtId="0" fontId="43" fillId="0" borderId="33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3" fillId="42" borderId="35" xfId="0" applyFont="1" applyFill="1" applyBorder="1" applyAlignment="1">
      <alignment horizontal="center" vertical="center"/>
    </xf>
    <xf numFmtId="165" fontId="43" fillId="42" borderId="34" xfId="4" applyFont="1" applyFill="1" applyBorder="1" applyAlignment="1">
      <alignment horizontal="left" vertical="center"/>
    </xf>
    <xf numFmtId="0" fontId="43" fillId="0" borderId="36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3" fillId="0" borderId="35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3" fillId="42" borderId="18" xfId="0" applyFont="1" applyFill="1" applyBorder="1" applyAlignment="1">
      <alignment horizontal="center" vertical="center"/>
    </xf>
    <xf numFmtId="165" fontId="43" fillId="42" borderId="36" xfId="4" applyFont="1" applyFill="1" applyBorder="1" applyAlignment="1">
      <alignment horizontal="left" vertical="center"/>
    </xf>
    <xf numFmtId="0" fontId="45" fillId="0" borderId="0" xfId="0" applyFont="1" applyAlignment="1">
      <alignment horizontal="center" vertical="center" wrapText="1"/>
    </xf>
    <xf numFmtId="0" fontId="43" fillId="0" borderId="37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/>
    </xf>
    <xf numFmtId="0" fontId="43" fillId="42" borderId="19" xfId="0" applyFont="1" applyFill="1" applyBorder="1" applyAlignment="1">
      <alignment horizontal="center" vertical="center"/>
    </xf>
    <xf numFmtId="165" fontId="43" fillId="42" borderId="37" xfId="4" applyFont="1" applyFill="1" applyBorder="1" applyAlignment="1">
      <alignment horizontal="left" vertical="center"/>
    </xf>
    <xf numFmtId="0" fontId="44" fillId="0" borderId="12" xfId="0" applyFont="1" applyBorder="1" applyAlignment="1">
      <alignment horizontal="center" vertical="center" wrapText="1"/>
    </xf>
    <xf numFmtId="0" fontId="44" fillId="0" borderId="28" xfId="0" applyFont="1" applyBorder="1" applyAlignment="1">
      <alignment horizontal="center" vertical="center" wrapText="1"/>
    </xf>
    <xf numFmtId="0" fontId="43" fillId="0" borderId="38" xfId="0" applyFont="1" applyBorder="1" applyAlignment="1">
      <alignment horizontal="center" vertical="center"/>
    </xf>
    <xf numFmtId="0" fontId="39" fillId="0" borderId="0" xfId="0" applyFont="1"/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 indent="3"/>
    </xf>
    <xf numFmtId="179" fontId="1" fillId="0" borderId="0" xfId="9" applyNumberFormat="1" applyFont="1" applyAlignment="1">
      <alignment horizontal="center"/>
    </xf>
    <xf numFmtId="179" fontId="9" fillId="3" borderId="5" xfId="9" applyNumberFormat="1" applyFont="1" applyFill="1" applyBorder="1" applyAlignment="1">
      <alignment horizontal="center" vertical="center" wrapText="1"/>
    </xf>
    <xf numFmtId="179" fontId="1" fillId="0" borderId="1" xfId="9" applyNumberFormat="1" applyFont="1" applyBorder="1" applyAlignment="1">
      <alignment horizontal="center"/>
    </xf>
    <xf numFmtId="179" fontId="0" fillId="0" borderId="6" xfId="4" applyNumberFormat="1" applyFont="1" applyFill="1" applyBorder="1" applyAlignment="1">
      <alignment horizontal="center"/>
    </xf>
    <xf numFmtId="179" fontId="0" fillId="0" borderId="7" xfId="4" applyNumberFormat="1" applyFont="1" applyFill="1" applyBorder="1" applyAlignment="1">
      <alignment horizontal="center"/>
    </xf>
    <xf numFmtId="179" fontId="0" fillId="0" borderId="4" xfId="4" applyNumberFormat="1" applyFont="1" applyFill="1" applyBorder="1" applyAlignment="1">
      <alignment horizontal="center"/>
    </xf>
    <xf numFmtId="179" fontId="0" fillId="0" borderId="0" xfId="4" applyNumberFormat="1" applyFont="1" applyFill="1" applyBorder="1" applyAlignment="1">
      <alignment horizontal="center"/>
    </xf>
    <xf numFmtId="0" fontId="46" fillId="43" borderId="6" xfId="0" applyFont="1" applyFill="1" applyBorder="1" applyAlignment="1">
      <alignment horizontal="center" vertical="center" wrapText="1"/>
    </xf>
    <xf numFmtId="0" fontId="9" fillId="42" borderId="5" xfId="0" applyFont="1" applyFill="1" applyBorder="1" applyAlignment="1">
      <alignment horizontal="center" vertical="center"/>
    </xf>
    <xf numFmtId="9" fontId="9" fillId="42" borderId="5" xfId="1" applyFont="1" applyFill="1" applyBorder="1" applyAlignment="1">
      <alignment horizontal="center" vertical="center"/>
    </xf>
    <xf numFmtId="9" fontId="1" fillId="0" borderId="0" xfId="7" applyNumberFormat="1"/>
    <xf numFmtId="165" fontId="5" fillId="30" borderId="0" xfId="4" applyFont="1" applyFill="1" applyAlignment="1">
      <alignment horizontal="center" vertical="center"/>
    </xf>
    <xf numFmtId="169" fontId="5" fillId="0" borderId="0" xfId="0" applyNumberFormat="1" applyFont="1" applyAlignment="1" applyProtection="1">
      <alignment horizontal="center" vertical="center"/>
      <protection locked="0"/>
    </xf>
    <xf numFmtId="9" fontId="39" fillId="0" borderId="0" xfId="0" applyNumberFormat="1" applyFont="1"/>
    <xf numFmtId="178" fontId="5" fillId="0" borderId="0" xfId="1" applyNumberFormat="1" applyFont="1" applyAlignment="1" applyProtection="1">
      <alignment horizontal="center" vertical="center"/>
      <protection locked="0"/>
    </xf>
    <xf numFmtId="0" fontId="43" fillId="0" borderId="33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/>
    </xf>
    <xf numFmtId="0" fontId="43" fillId="42" borderId="32" xfId="0" applyFont="1" applyFill="1" applyBorder="1" applyAlignment="1">
      <alignment horizontal="center" vertical="center"/>
    </xf>
    <xf numFmtId="165" fontId="43" fillId="42" borderId="32" xfId="4" applyFont="1" applyFill="1" applyBorder="1" applyAlignment="1">
      <alignment horizontal="left" vertical="center"/>
    </xf>
    <xf numFmtId="165" fontId="43" fillId="42" borderId="33" xfId="4" applyFont="1" applyFill="1" applyBorder="1" applyAlignment="1">
      <alignment horizontal="left" vertical="center"/>
    </xf>
    <xf numFmtId="165" fontId="0" fillId="0" borderId="0" xfId="0" applyNumberFormat="1"/>
    <xf numFmtId="165" fontId="39" fillId="0" borderId="0" xfId="0" applyNumberFormat="1" applyFont="1"/>
    <xf numFmtId="9" fontId="11" fillId="0" borderId="0" xfId="1" applyFont="1" applyAlignment="1">
      <alignment horizontal="center" vertical="center"/>
    </xf>
    <xf numFmtId="169" fontId="8" fillId="44" borderId="5" xfId="0" applyNumberFormat="1" applyFont="1" applyFill="1" applyBorder="1" applyAlignment="1" applyProtection="1">
      <alignment horizontal="center" vertical="center" wrapText="1"/>
      <protection hidden="1"/>
    </xf>
    <xf numFmtId="167" fontId="0" fillId="45" borderId="5" xfId="4" applyNumberFormat="1" applyFont="1" applyFill="1" applyBorder="1" applyAlignment="1" applyProtection="1">
      <alignment horizontal="center" vertical="center"/>
      <protection locked="0"/>
    </xf>
    <xf numFmtId="167" fontId="0" fillId="45" borderId="0" xfId="4" applyNumberFormat="1" applyFont="1" applyFill="1" applyBorder="1" applyAlignment="1" applyProtection="1">
      <alignment horizontal="center" vertical="center"/>
      <protection locked="0"/>
    </xf>
    <xf numFmtId="165" fontId="0" fillId="45" borderId="5" xfId="4" applyFont="1" applyFill="1" applyBorder="1" applyAlignment="1" applyProtection="1">
      <alignment horizontal="center" vertical="center"/>
      <protection locked="0"/>
    </xf>
    <xf numFmtId="165" fontId="0" fillId="45" borderId="0" xfId="0" applyNumberFormat="1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17" fontId="47" fillId="46" borderId="5" xfId="0" applyNumberFormat="1" applyFont="1" applyFill="1" applyBorder="1" applyAlignment="1">
      <alignment horizontal="center" vertical="center" wrapText="1"/>
    </xf>
    <xf numFmtId="4" fontId="48" fillId="45" borderId="5" xfId="0" applyNumberFormat="1" applyFont="1" applyFill="1" applyBorder="1" applyAlignment="1">
      <alignment horizontal="center" vertical="center"/>
    </xf>
    <xf numFmtId="0" fontId="48" fillId="45" borderId="5" xfId="0" applyFont="1" applyFill="1" applyBorder="1" applyAlignment="1">
      <alignment horizontal="center" vertical="center"/>
    </xf>
    <xf numFmtId="0" fontId="48" fillId="45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49" fillId="0" borderId="0" xfId="0" applyFont="1"/>
    <xf numFmtId="0" fontId="49" fillId="0" borderId="0" xfId="0" applyFont="1" applyAlignment="1">
      <alignment horizontal="left"/>
    </xf>
    <xf numFmtId="0" fontId="49" fillId="0" borderId="0" xfId="0" applyFont="1" applyAlignment="1">
      <alignment horizontal="left" vertical="top"/>
    </xf>
    <xf numFmtId="0" fontId="9" fillId="47" borderId="0" xfId="0" applyFont="1" applyFill="1" applyAlignment="1">
      <alignment horizontal="left"/>
    </xf>
    <xf numFmtId="0" fontId="0" fillId="47" borderId="0" xfId="0" applyFill="1" applyAlignment="1">
      <alignment horizontal="left"/>
    </xf>
    <xf numFmtId="0" fontId="2" fillId="47" borderId="0" xfId="0" applyFont="1" applyFill="1" applyAlignment="1" applyProtection="1">
      <alignment horizontal="center" vertical="center"/>
      <protection locked="0"/>
    </xf>
    <xf numFmtId="0" fontId="6" fillId="47" borderId="0" xfId="0" applyFont="1" applyFill="1" applyAlignment="1" applyProtection="1">
      <alignment horizontal="center" vertical="center" wrapText="1"/>
      <protection locked="0"/>
    </xf>
    <xf numFmtId="0" fontId="4" fillId="6" borderId="10" xfId="0" applyFont="1" applyFill="1" applyBorder="1" applyAlignment="1" applyProtection="1">
      <alignment horizontal="center" vertical="center" wrapText="1"/>
      <protection locked="0"/>
    </xf>
    <xf numFmtId="0" fontId="4" fillId="6" borderId="11" xfId="0" applyFont="1" applyFill="1" applyBorder="1" applyAlignment="1" applyProtection="1">
      <alignment horizontal="center" vertical="center" wrapText="1"/>
      <protection locked="0"/>
    </xf>
    <xf numFmtId="0" fontId="4" fillId="6" borderId="9" xfId="0" applyFont="1" applyFill="1" applyBorder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 wrapText="1"/>
      <protection locked="0"/>
    </xf>
    <xf numFmtId="0" fontId="0" fillId="4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3" borderId="2" xfId="7" applyFont="1" applyFill="1" applyBorder="1" applyAlignment="1">
      <alignment horizontal="center" vertical="center" wrapText="1"/>
    </xf>
    <xf numFmtId="0" fontId="9" fillId="3" borderId="3" xfId="7" applyFont="1" applyFill="1" applyBorder="1" applyAlignment="1">
      <alignment horizontal="center" vertical="center" wrapText="1"/>
    </xf>
    <xf numFmtId="0" fontId="9" fillId="3" borderId="27" xfId="7" applyFont="1" applyFill="1" applyBorder="1" applyAlignment="1">
      <alignment horizontal="center" vertical="center" wrapText="1"/>
    </xf>
    <xf numFmtId="0" fontId="8" fillId="41" borderId="31" xfId="0" applyFont="1" applyFill="1" applyBorder="1" applyAlignment="1">
      <alignment horizontal="center"/>
    </xf>
    <xf numFmtId="0" fontId="8" fillId="41" borderId="32" xfId="0" applyFont="1" applyFill="1" applyBorder="1" applyAlignment="1">
      <alignment horizontal="center"/>
    </xf>
  </cellXfs>
  <cellStyles count="4913">
    <cellStyle name="AFE" xfId="1270" xr:uid="{EAAE8A74-D318-40F0-BA4F-A5B8212F9516}"/>
    <cellStyle name="Amount" xfId="4882" xr:uid="{DDD7C411-4312-45E2-8215-AB7F758CE13E}"/>
    <cellStyle name="Amount 2" xfId="4902" xr:uid="{8F607656-1377-441C-A0C3-B1216D62E1F8}"/>
    <cellStyle name="Amount 2 (formula)" xfId="4883" xr:uid="{8E9DD9CE-A3C2-4FCD-99A7-35C2D74C37DA}"/>
    <cellStyle name="Amount 2 (formula) 2" xfId="4903" xr:uid="{AC980A54-AA68-4031-A597-477851CBE7AB}"/>
    <cellStyle name="BottomRepport" xfId="4884" xr:uid="{802BE0E2-99A1-425C-AEA2-1A36C36AFC18}"/>
    <cellStyle name="Calculated" xfId="4881" xr:uid="{B4E78EE2-6D65-42CA-8D67-1EE3C47CDD50}"/>
    <cellStyle name="Calculated 2" xfId="4895" xr:uid="{E3E2D7E1-0303-4B7E-AA16-BE3EED104205}"/>
    <cellStyle name="Calculated 2 2" xfId="4911" xr:uid="{870CB6F4-4C4B-4454-9676-B9CE3ACFE2D0}"/>
    <cellStyle name="Calculated 3" xfId="4901" xr:uid="{BDED605F-754B-4D1E-9E64-2A5F6A3511BA}"/>
    <cellStyle name="Calculated 4" xfId="4885" xr:uid="{74225322-1912-4292-88A2-FD3D73A1AACD}"/>
    <cellStyle name="Calculated 4 2" xfId="4904" xr:uid="{D4CDD5F3-46D9-4238-8837-D7C535135C5D}"/>
    <cellStyle name="Calculated_bright" xfId="4886" xr:uid="{DBB2A3C4-C76D-4103-B084-A2EE4759A290}"/>
    <cellStyle name="Comma" xfId="4" builtinId="3"/>
    <cellStyle name="Comma 2" xfId="10" xr:uid="{A01A5003-D0B2-41EC-81B3-C268BB4B88A9}"/>
    <cellStyle name="Comma 2 10" xfId="550" xr:uid="{4391396C-25F1-4612-A017-E0F9EADE6203}"/>
    <cellStyle name="Comma 2 10 2" xfId="1753" xr:uid="{EFFB68A6-2D8B-43F8-9871-6B189827065E}"/>
    <cellStyle name="Comma 2 10 2 2" xfId="4154" xr:uid="{8F4E0D08-3863-402A-9566-4A1116CF105A}"/>
    <cellStyle name="Comma 2 10 3" xfId="2954" xr:uid="{87ADD9C8-E17A-41A7-B3A5-B89601610D61}"/>
    <cellStyle name="Comma 2 11" xfId="1273" xr:uid="{771A0F46-B5E8-494B-A386-415E9A6414D2}"/>
    <cellStyle name="Comma 2 11 2" xfId="3674" xr:uid="{90ED695C-1078-49D2-BB3A-55B842C1A9BC}"/>
    <cellStyle name="Comma 2 12" xfId="2474" xr:uid="{69607FC0-E817-451D-8E2F-AF050FF8FD1B}"/>
    <cellStyle name="Comma 2 13" xfId="14" xr:uid="{584634C1-56F8-4909-A41B-023052A1DF62}"/>
    <cellStyle name="Comma 2 2" xfId="16" xr:uid="{31246596-A82F-4399-93E6-D8BB2E2ECC06}"/>
    <cellStyle name="Comma 2 2 2" xfId="77" xr:uid="{892AF631-DFB7-453F-9ED8-BF1C17C390B8}"/>
    <cellStyle name="Comma 2 2 2 10" xfId="2482" xr:uid="{42098A50-FAF9-4602-9A29-6263B54EB26C}"/>
    <cellStyle name="Comma 2 2 2 2" xfId="93" xr:uid="{11367015-0DB2-48B8-BDDB-8799DB0F626F}"/>
    <cellStyle name="Comma 2 2 2 2 2" xfId="123" xr:uid="{C6BDEBD4-FB7B-4ADD-92DF-F0FC790B1110}"/>
    <cellStyle name="Comma 2 2 2 2 2 2" xfId="183" xr:uid="{21785C86-3C65-4A1F-8A02-C8B31FAFDCC8}"/>
    <cellStyle name="Comma 2 2 2 2 2 2 2" xfId="303" xr:uid="{47F695DA-779A-4600-B24F-A180C5DD6D6B}"/>
    <cellStyle name="Comma 2 2 2 2 2 2 2 2" xfId="543" xr:uid="{D8123AE1-7133-48A2-AA45-503806ED0D3C}"/>
    <cellStyle name="Comma 2 2 2 2 2 2 2 2 2" xfId="1263" xr:uid="{FE6638DD-02E7-41A8-ABD5-07106D6FBBDF}"/>
    <cellStyle name="Comma 2 2 2 2 2 2 2 2 2 2" xfId="2466" xr:uid="{3679358A-E1EE-42E9-8D96-E743E23AA6B7}"/>
    <cellStyle name="Comma 2 2 2 2 2 2 2 2 2 2 2" xfId="4867" xr:uid="{02B747C5-9C1B-4D03-9E87-54C3C9EEE345}"/>
    <cellStyle name="Comma 2 2 2 2 2 2 2 2 2 3" xfId="3667" xr:uid="{535DC7EC-4473-4C17-BE10-4493D29D8E82}"/>
    <cellStyle name="Comma 2 2 2 2 2 2 2 2 3" xfId="1746" xr:uid="{AA2939DC-2028-442A-B1A8-0D51BA3FF09D}"/>
    <cellStyle name="Comma 2 2 2 2 2 2 2 2 3 2" xfId="4147" xr:uid="{338C92AC-DE69-40E2-B103-E0C9B3DBCC89}"/>
    <cellStyle name="Comma 2 2 2 2 2 2 2 2 4" xfId="2947" xr:uid="{FA82E014-21C7-4AEC-985A-8CC9D852009D}"/>
    <cellStyle name="Comma 2 2 2 2 2 2 2 3" xfId="1023" xr:uid="{B18202B3-88D0-4E0C-9C46-FF990AE9BA70}"/>
    <cellStyle name="Comma 2 2 2 2 2 2 2 3 2" xfId="2226" xr:uid="{7EB84B7E-3575-47C7-84B5-EFEF99C6CCA6}"/>
    <cellStyle name="Comma 2 2 2 2 2 2 2 3 2 2" xfId="4627" xr:uid="{0938CE79-557D-478E-9DD1-1EDE700D546A}"/>
    <cellStyle name="Comma 2 2 2 2 2 2 2 3 3" xfId="3427" xr:uid="{9316CA8A-A88C-47C6-A5A6-65483BD2377A}"/>
    <cellStyle name="Comma 2 2 2 2 2 2 2 4" xfId="783" xr:uid="{648C2410-D350-4BC9-B3CB-BB1BF9BDD1E7}"/>
    <cellStyle name="Comma 2 2 2 2 2 2 2 4 2" xfId="1986" xr:uid="{7DA4BAEC-8D83-462F-AA07-B8C6E5D3DC38}"/>
    <cellStyle name="Comma 2 2 2 2 2 2 2 4 2 2" xfId="4387" xr:uid="{5CC2882F-47CE-437E-86C5-B908BAE9C0C6}"/>
    <cellStyle name="Comma 2 2 2 2 2 2 2 4 3" xfId="3187" xr:uid="{B0F6EF32-ACBE-4D93-AB55-A3ABC29FE554}"/>
    <cellStyle name="Comma 2 2 2 2 2 2 2 5" xfId="1506" xr:uid="{040EF118-7AC8-4F09-8F9F-A2A3BA90D15A}"/>
    <cellStyle name="Comma 2 2 2 2 2 2 2 5 2" xfId="3907" xr:uid="{3197C48A-AE86-45D1-898F-690E7A522DD0}"/>
    <cellStyle name="Comma 2 2 2 2 2 2 2 6" xfId="2707" xr:uid="{0AAA127D-492D-47AB-86CD-FB09B5B68027}"/>
    <cellStyle name="Comma 2 2 2 2 2 2 3" xfId="423" xr:uid="{8D9423BC-EE4A-404D-994C-75905810C139}"/>
    <cellStyle name="Comma 2 2 2 2 2 2 3 2" xfId="1143" xr:uid="{BE2E0AA0-F00F-4991-BBD6-58E8E33E685A}"/>
    <cellStyle name="Comma 2 2 2 2 2 2 3 2 2" xfId="2346" xr:uid="{49C4968C-56FD-4D24-933A-B519A4A0BEDF}"/>
    <cellStyle name="Comma 2 2 2 2 2 2 3 2 2 2" xfId="4747" xr:uid="{026DFC71-D413-4067-8D62-FDB9D0DC09A7}"/>
    <cellStyle name="Comma 2 2 2 2 2 2 3 2 3" xfId="3547" xr:uid="{0A2189FD-244C-42B4-8E23-49AE9760D71D}"/>
    <cellStyle name="Comma 2 2 2 2 2 2 3 3" xfId="1626" xr:uid="{EE9EC95C-1F4A-430E-A3F4-AD892A236C97}"/>
    <cellStyle name="Comma 2 2 2 2 2 2 3 3 2" xfId="4027" xr:uid="{6F37E29B-5455-4DAD-B1E9-318701333A87}"/>
    <cellStyle name="Comma 2 2 2 2 2 2 3 4" xfId="2827" xr:uid="{065A2595-0585-4977-8654-6E84D37BADC7}"/>
    <cellStyle name="Comma 2 2 2 2 2 2 4" xfId="903" xr:uid="{36EFC2F7-7F1B-4B96-A78B-1790C8F02F04}"/>
    <cellStyle name="Comma 2 2 2 2 2 2 4 2" xfId="2106" xr:uid="{87473A4E-07D7-4E5A-AA3D-2771E862419F}"/>
    <cellStyle name="Comma 2 2 2 2 2 2 4 2 2" xfId="4507" xr:uid="{E3E76485-684F-4B29-8189-7428E6ECB232}"/>
    <cellStyle name="Comma 2 2 2 2 2 2 4 3" xfId="3307" xr:uid="{43617F1D-6F33-4BF7-A827-84ADDDD0F3D6}"/>
    <cellStyle name="Comma 2 2 2 2 2 2 5" xfId="663" xr:uid="{2270EBEE-29A6-4EC8-8C7B-5A12007D2E65}"/>
    <cellStyle name="Comma 2 2 2 2 2 2 5 2" xfId="1866" xr:uid="{757FE4C1-0F48-40A3-9900-92BA0D8B7E87}"/>
    <cellStyle name="Comma 2 2 2 2 2 2 5 2 2" xfId="4267" xr:uid="{38AA5444-BD33-44FA-9FBB-12C5E5CE0C81}"/>
    <cellStyle name="Comma 2 2 2 2 2 2 5 3" xfId="3067" xr:uid="{029F8E03-9A94-47DF-A656-1FF68120CD1C}"/>
    <cellStyle name="Comma 2 2 2 2 2 2 6" xfId="1386" xr:uid="{5A5B24C9-3F42-48EF-AB40-D4E71A995424}"/>
    <cellStyle name="Comma 2 2 2 2 2 2 6 2" xfId="3787" xr:uid="{45D43530-D26D-44B1-9E1C-4B9122CD237E}"/>
    <cellStyle name="Comma 2 2 2 2 2 2 7" xfId="2587" xr:uid="{181EBB53-D0C2-49AD-AE02-EC80847D480C}"/>
    <cellStyle name="Comma 2 2 2 2 2 3" xfId="243" xr:uid="{6109AFE4-198C-4B02-8E05-B9C72AAA53FA}"/>
    <cellStyle name="Comma 2 2 2 2 2 3 2" xfId="483" xr:uid="{C6C75E75-29BD-42DF-84C0-F4BFCF84E705}"/>
    <cellStyle name="Comma 2 2 2 2 2 3 2 2" xfId="1203" xr:uid="{20F76564-CF83-4C7B-B1B9-034F379B9B4E}"/>
    <cellStyle name="Comma 2 2 2 2 2 3 2 2 2" xfId="2406" xr:uid="{43253E36-BEF0-4030-8B60-129CDCC568E9}"/>
    <cellStyle name="Comma 2 2 2 2 2 3 2 2 2 2" xfId="4807" xr:uid="{487FB93D-C818-4C3F-956E-8C80873F78AB}"/>
    <cellStyle name="Comma 2 2 2 2 2 3 2 2 3" xfId="3607" xr:uid="{39E117BF-EFEC-4725-97D5-2D4E56BEE2ED}"/>
    <cellStyle name="Comma 2 2 2 2 2 3 2 3" xfId="1686" xr:uid="{A3544478-0A38-4930-A162-2E4D60C9345C}"/>
    <cellStyle name="Comma 2 2 2 2 2 3 2 3 2" xfId="4087" xr:uid="{FD15FFA7-61C9-4D88-9BF6-130B615E5B38}"/>
    <cellStyle name="Comma 2 2 2 2 2 3 2 4" xfId="2887" xr:uid="{0A9494E9-7E29-471C-B6D8-6EBB299A0924}"/>
    <cellStyle name="Comma 2 2 2 2 2 3 3" xfId="963" xr:uid="{9E09E452-ECCE-49BC-9B28-CFD5309E7EFA}"/>
    <cellStyle name="Comma 2 2 2 2 2 3 3 2" xfId="2166" xr:uid="{CB5BE6BC-5DC4-4AE5-9A8F-BFEDB5BCFB37}"/>
    <cellStyle name="Comma 2 2 2 2 2 3 3 2 2" xfId="4567" xr:uid="{3FBA815B-04AE-446C-A9CE-A18E43D5063A}"/>
    <cellStyle name="Comma 2 2 2 2 2 3 3 3" xfId="3367" xr:uid="{7F967223-BFA4-4CAE-8414-9835FA92E4FB}"/>
    <cellStyle name="Comma 2 2 2 2 2 3 4" xfId="723" xr:uid="{7CA0717B-C819-43FE-BD5C-D224412D1C2C}"/>
    <cellStyle name="Comma 2 2 2 2 2 3 4 2" xfId="1926" xr:uid="{A7B08C00-AD22-4B10-A303-3406250E97D6}"/>
    <cellStyle name="Comma 2 2 2 2 2 3 4 2 2" xfId="4327" xr:uid="{03A985C3-5DB2-4BEE-9E24-4B4351B35691}"/>
    <cellStyle name="Comma 2 2 2 2 2 3 4 3" xfId="3127" xr:uid="{3E1FEF1F-3701-4DE3-81B3-408B8E0BE09A}"/>
    <cellStyle name="Comma 2 2 2 2 2 3 5" xfId="1446" xr:uid="{C3350109-B2D6-4BEA-ABCC-C00EEF1623A2}"/>
    <cellStyle name="Comma 2 2 2 2 2 3 5 2" xfId="3847" xr:uid="{739E31E5-302C-47A7-9C17-1E31E875B2E2}"/>
    <cellStyle name="Comma 2 2 2 2 2 3 6" xfId="2647" xr:uid="{82C71201-E546-44E1-A978-6298F55D7CBC}"/>
    <cellStyle name="Comma 2 2 2 2 2 4" xfId="363" xr:uid="{876165BC-00DA-4A32-B56D-2D2F7013492E}"/>
    <cellStyle name="Comma 2 2 2 2 2 4 2" xfId="1083" xr:uid="{52C01051-8B5B-423C-A94A-B6C931D40F14}"/>
    <cellStyle name="Comma 2 2 2 2 2 4 2 2" xfId="2286" xr:uid="{D960D719-159A-4A99-99F2-FB4DF41944F2}"/>
    <cellStyle name="Comma 2 2 2 2 2 4 2 2 2" xfId="4687" xr:uid="{59F2B13D-788C-44B5-B303-4DA5130A4E22}"/>
    <cellStyle name="Comma 2 2 2 2 2 4 2 3" xfId="3487" xr:uid="{758C6B9A-1A4A-4E34-BEC2-7380F23ABF6C}"/>
    <cellStyle name="Comma 2 2 2 2 2 4 3" xfId="1566" xr:uid="{A0F2CBF9-3227-4A3F-9E8F-3F8FF6F1C81B}"/>
    <cellStyle name="Comma 2 2 2 2 2 4 3 2" xfId="3967" xr:uid="{6883B552-B92C-4C56-B890-6C8204699A63}"/>
    <cellStyle name="Comma 2 2 2 2 2 4 4" xfId="2767" xr:uid="{82D3688B-76D6-4E69-A1D6-7AD107D8143A}"/>
    <cellStyle name="Comma 2 2 2 2 2 5" xfId="843" xr:uid="{323FEDDD-FEF8-4310-A36E-FE34A7A4CBAE}"/>
    <cellStyle name="Comma 2 2 2 2 2 5 2" xfId="2046" xr:uid="{4D6469C3-4D45-476F-8635-444F33516B16}"/>
    <cellStyle name="Comma 2 2 2 2 2 5 2 2" xfId="4447" xr:uid="{6F453157-55DA-4A0A-9380-2FDB006E135C}"/>
    <cellStyle name="Comma 2 2 2 2 2 5 3" xfId="3247" xr:uid="{A5C63291-6162-4686-BC28-DB97FDD0FEE1}"/>
    <cellStyle name="Comma 2 2 2 2 2 6" xfId="603" xr:uid="{DD467F93-D643-426B-8787-7EF38F0B45FF}"/>
    <cellStyle name="Comma 2 2 2 2 2 6 2" xfId="1806" xr:uid="{BAA9FB9A-B3AE-421E-9717-BD6D5D2ACB84}"/>
    <cellStyle name="Comma 2 2 2 2 2 6 2 2" xfId="4207" xr:uid="{E8C32A8C-DBF7-4C85-B627-D34D1A5E8622}"/>
    <cellStyle name="Comma 2 2 2 2 2 6 3" xfId="3007" xr:uid="{B6B3E270-C989-4156-93ED-DE2C1BE0CEA4}"/>
    <cellStyle name="Comma 2 2 2 2 2 7" xfId="1326" xr:uid="{DFD7C2F1-CF88-4893-B8A5-D9A9A1288082}"/>
    <cellStyle name="Comma 2 2 2 2 2 7 2" xfId="3727" xr:uid="{79300736-1BB1-48AB-859F-5633E179C227}"/>
    <cellStyle name="Comma 2 2 2 2 2 8" xfId="2527" xr:uid="{D229E5A0-FF1D-4468-BAA7-29FDACDB0D50}"/>
    <cellStyle name="Comma 2 2 2 2 3" xfId="153" xr:uid="{29C1FDB5-9134-43D5-84A1-636587F33C6E}"/>
    <cellStyle name="Comma 2 2 2 2 3 2" xfId="273" xr:uid="{B1F09141-B8B8-4E16-AC3A-12A5EFA22CC8}"/>
    <cellStyle name="Comma 2 2 2 2 3 2 2" xfId="513" xr:uid="{7A66FC80-FC23-447E-8C44-02D7D100AC43}"/>
    <cellStyle name="Comma 2 2 2 2 3 2 2 2" xfId="1233" xr:uid="{3AB1E76A-5B75-4C00-952E-EB449AEC1BBE}"/>
    <cellStyle name="Comma 2 2 2 2 3 2 2 2 2" xfId="2436" xr:uid="{846CA26B-EB32-4A66-8A05-CCA2101EC12D}"/>
    <cellStyle name="Comma 2 2 2 2 3 2 2 2 2 2" xfId="4837" xr:uid="{300B04D1-61D8-49ED-8126-5BF36B719D20}"/>
    <cellStyle name="Comma 2 2 2 2 3 2 2 2 3" xfId="3637" xr:uid="{4C28AAC0-0BB2-4F31-9748-2E24E37963EA}"/>
    <cellStyle name="Comma 2 2 2 2 3 2 2 3" xfId="1716" xr:uid="{6FFF3D0F-2E85-4D5C-95D8-8A5966E43808}"/>
    <cellStyle name="Comma 2 2 2 2 3 2 2 3 2" xfId="4117" xr:uid="{93460C96-5902-4055-A77C-4E6110F36312}"/>
    <cellStyle name="Comma 2 2 2 2 3 2 2 4" xfId="2917" xr:uid="{FF20AEC2-9B9E-4CAF-B94E-BA389FFE22FE}"/>
    <cellStyle name="Comma 2 2 2 2 3 2 3" xfId="993" xr:uid="{10C98AED-456A-4F95-A45D-52D83FE9A21F}"/>
    <cellStyle name="Comma 2 2 2 2 3 2 3 2" xfId="2196" xr:uid="{0E8BD64D-6229-452A-945F-898B9094EDD8}"/>
    <cellStyle name="Comma 2 2 2 2 3 2 3 2 2" xfId="4597" xr:uid="{149456C2-A639-4CAE-8116-82359AC6172E}"/>
    <cellStyle name="Comma 2 2 2 2 3 2 3 3" xfId="3397" xr:uid="{58E9D942-60DC-49AD-8641-6354017FEB21}"/>
    <cellStyle name="Comma 2 2 2 2 3 2 4" xfId="753" xr:uid="{2886933E-2041-4776-8732-E027F6EE6B23}"/>
    <cellStyle name="Comma 2 2 2 2 3 2 4 2" xfId="1956" xr:uid="{A19400C6-6E4D-4BF5-B8CE-17B9E65A0CE0}"/>
    <cellStyle name="Comma 2 2 2 2 3 2 4 2 2" xfId="4357" xr:uid="{F6C96E77-3150-4E05-B9FB-7CB1613ACBAF}"/>
    <cellStyle name="Comma 2 2 2 2 3 2 4 3" xfId="3157" xr:uid="{FE2B9329-B247-4C75-8E28-33B693F33013}"/>
    <cellStyle name="Comma 2 2 2 2 3 2 5" xfId="1476" xr:uid="{D2C31A96-E3F6-48CD-A143-CDFA02F70305}"/>
    <cellStyle name="Comma 2 2 2 2 3 2 5 2" xfId="3877" xr:uid="{F1F5CD77-4533-45A9-BDA0-B3367851E2FB}"/>
    <cellStyle name="Comma 2 2 2 2 3 2 6" xfId="2677" xr:uid="{5255E2A2-152C-4C44-8A04-B9AFDBFD003F}"/>
    <cellStyle name="Comma 2 2 2 2 3 3" xfId="393" xr:uid="{A5B01DA4-D00E-4167-BA3A-DF15BB381642}"/>
    <cellStyle name="Comma 2 2 2 2 3 3 2" xfId="1113" xr:uid="{71B624B6-6111-4D18-8C99-0AC90E3E34CE}"/>
    <cellStyle name="Comma 2 2 2 2 3 3 2 2" xfId="2316" xr:uid="{CF30D0EC-48C4-48BA-9B4E-46C70E7ED450}"/>
    <cellStyle name="Comma 2 2 2 2 3 3 2 2 2" xfId="4717" xr:uid="{71364093-8787-4846-8F12-FB9CCD2D7C06}"/>
    <cellStyle name="Comma 2 2 2 2 3 3 2 3" xfId="3517" xr:uid="{E213B664-0BE7-4A6C-9662-88A02B218ECE}"/>
    <cellStyle name="Comma 2 2 2 2 3 3 3" xfId="1596" xr:uid="{D93BE09B-A141-428E-AC53-E49C24AFE377}"/>
    <cellStyle name="Comma 2 2 2 2 3 3 3 2" xfId="3997" xr:uid="{861763D8-9D1B-459D-92D0-30D1F69B2479}"/>
    <cellStyle name="Comma 2 2 2 2 3 3 4" xfId="2797" xr:uid="{D74107C3-540A-46F2-81E1-CF1F1BE5BDAC}"/>
    <cellStyle name="Comma 2 2 2 2 3 4" xfId="873" xr:uid="{2E8ABB4E-0567-4D21-8464-38FF2715439E}"/>
    <cellStyle name="Comma 2 2 2 2 3 4 2" xfId="2076" xr:uid="{2B64D595-C7FA-43BB-A392-42C92230F5C6}"/>
    <cellStyle name="Comma 2 2 2 2 3 4 2 2" xfId="4477" xr:uid="{14AA0F8B-C3EB-4428-92A2-61854D8A8E4B}"/>
    <cellStyle name="Comma 2 2 2 2 3 4 3" xfId="3277" xr:uid="{78C90274-80F0-467B-BFD9-E727C4B98540}"/>
    <cellStyle name="Comma 2 2 2 2 3 5" xfId="633" xr:uid="{663A16E8-A0B5-4026-9A93-C396DA62F26F}"/>
    <cellStyle name="Comma 2 2 2 2 3 5 2" xfId="1836" xr:uid="{0763EC88-A397-44AC-B512-B54E26B52891}"/>
    <cellStyle name="Comma 2 2 2 2 3 5 2 2" xfId="4237" xr:uid="{02B4B14B-4A4E-4BC6-9738-1CF9D6768D30}"/>
    <cellStyle name="Comma 2 2 2 2 3 5 3" xfId="3037" xr:uid="{DDC18019-8D6C-45AF-BCE7-53AB8AE4DBEC}"/>
    <cellStyle name="Comma 2 2 2 2 3 6" xfId="1356" xr:uid="{78F6E601-C7EF-4657-B4C0-986E5EB58F79}"/>
    <cellStyle name="Comma 2 2 2 2 3 6 2" xfId="3757" xr:uid="{51B2F444-5330-4BEA-8503-8D2553487A8E}"/>
    <cellStyle name="Comma 2 2 2 2 3 7" xfId="2557" xr:uid="{3137A662-55F4-4CC0-B20A-1762D9B9C056}"/>
    <cellStyle name="Comma 2 2 2 2 4" xfId="213" xr:uid="{A43CEFF9-A170-49AA-89B2-6D038E162E28}"/>
    <cellStyle name="Comma 2 2 2 2 4 2" xfId="453" xr:uid="{8C76F124-148F-4203-BB55-A2A715B6F93C}"/>
    <cellStyle name="Comma 2 2 2 2 4 2 2" xfId="1173" xr:uid="{5CFB4FBE-56E5-46E5-963E-EA436B48B0A6}"/>
    <cellStyle name="Comma 2 2 2 2 4 2 2 2" xfId="2376" xr:uid="{3E84BDFA-B027-4392-9C37-12504F9A4E1E}"/>
    <cellStyle name="Comma 2 2 2 2 4 2 2 2 2" xfId="4777" xr:uid="{B5D4BF7B-C9FC-4944-A31D-A5FC358B4B01}"/>
    <cellStyle name="Comma 2 2 2 2 4 2 2 3" xfId="3577" xr:uid="{50DB6F1D-861D-4E5A-86D5-6A4C9B9B8D09}"/>
    <cellStyle name="Comma 2 2 2 2 4 2 3" xfId="1656" xr:uid="{29A67FCF-446D-475F-A6BC-027167F5AA30}"/>
    <cellStyle name="Comma 2 2 2 2 4 2 3 2" xfId="4057" xr:uid="{B3FF1FF7-6E7D-4CDC-8087-88C198E42835}"/>
    <cellStyle name="Comma 2 2 2 2 4 2 4" xfId="2857" xr:uid="{3736C3B4-0811-434A-A1C9-962FD1B47EF2}"/>
    <cellStyle name="Comma 2 2 2 2 4 3" xfId="933" xr:uid="{4E33400F-7C19-42C8-B5D4-52C5FA31FDD2}"/>
    <cellStyle name="Comma 2 2 2 2 4 3 2" xfId="2136" xr:uid="{FCAF8412-22C6-4562-A0E1-E47067FA692B}"/>
    <cellStyle name="Comma 2 2 2 2 4 3 2 2" xfId="4537" xr:uid="{2DF3E581-A454-4FAD-B31F-6D78A0223DD6}"/>
    <cellStyle name="Comma 2 2 2 2 4 3 3" xfId="3337" xr:uid="{DDF0E7A8-9AF9-4F66-8770-024CCEB78ABE}"/>
    <cellStyle name="Comma 2 2 2 2 4 4" xfId="693" xr:uid="{18E6A8B7-4EEB-434C-8723-7A9664C29E73}"/>
    <cellStyle name="Comma 2 2 2 2 4 4 2" xfId="1896" xr:uid="{A59658E1-094A-4115-AAD0-05E50A3D221F}"/>
    <cellStyle name="Comma 2 2 2 2 4 4 2 2" xfId="4297" xr:uid="{797C484D-2A0F-4C9C-9A21-D357C3AF0D12}"/>
    <cellStyle name="Comma 2 2 2 2 4 4 3" xfId="3097" xr:uid="{2A92322B-FF0F-45B8-A2A1-5DA42DB08745}"/>
    <cellStyle name="Comma 2 2 2 2 4 5" xfId="1416" xr:uid="{961024F7-3CFE-42FD-8726-4D0CC1176479}"/>
    <cellStyle name="Comma 2 2 2 2 4 5 2" xfId="3817" xr:uid="{F03BD145-96AB-4B2E-9F87-66743E952F1F}"/>
    <cellStyle name="Comma 2 2 2 2 4 6" xfId="2617" xr:uid="{47404F42-B8F7-48DB-8188-3CD3CC9D9CB6}"/>
    <cellStyle name="Comma 2 2 2 2 5" xfId="333" xr:uid="{9C97F7E7-E5B0-4652-8CA1-30F589AA1FA5}"/>
    <cellStyle name="Comma 2 2 2 2 5 2" xfId="1053" xr:uid="{55EBFD41-96FA-4079-BC4D-F169310B2A89}"/>
    <cellStyle name="Comma 2 2 2 2 5 2 2" xfId="2256" xr:uid="{2EB0FD14-6CBB-4552-9C9C-04ABAA3B1F71}"/>
    <cellStyle name="Comma 2 2 2 2 5 2 2 2" xfId="4657" xr:uid="{6F48D0EE-D1A4-401A-8AB1-23EDFC55F96D}"/>
    <cellStyle name="Comma 2 2 2 2 5 2 3" xfId="3457" xr:uid="{22D70690-0A8F-4BDD-82CE-BD4BDAD98FB2}"/>
    <cellStyle name="Comma 2 2 2 2 5 3" xfId="1536" xr:uid="{7FF22A47-860E-47E3-8D9F-0D927BB6EF7F}"/>
    <cellStyle name="Comma 2 2 2 2 5 3 2" xfId="3937" xr:uid="{514ACAA0-D426-40B6-8922-83774F04C96A}"/>
    <cellStyle name="Comma 2 2 2 2 5 4" xfId="2737" xr:uid="{D0CA0EC6-7217-483D-99F0-807A21B72556}"/>
    <cellStyle name="Comma 2 2 2 2 6" xfId="813" xr:uid="{4DF3ABDA-0602-4FAF-85D8-6C2E12143F64}"/>
    <cellStyle name="Comma 2 2 2 2 6 2" xfId="2016" xr:uid="{B6183D0F-B6B2-4F5C-BAA6-74B8D22467A6}"/>
    <cellStyle name="Comma 2 2 2 2 6 2 2" xfId="4417" xr:uid="{5ECB09A2-EE35-4F65-9B5F-F84DBE2028F3}"/>
    <cellStyle name="Comma 2 2 2 2 6 3" xfId="3217" xr:uid="{80D499F6-8807-4D30-A006-A27F9A4D1389}"/>
    <cellStyle name="Comma 2 2 2 2 7" xfId="573" xr:uid="{947276C7-66AB-4191-B58B-2BBDD8F41E60}"/>
    <cellStyle name="Comma 2 2 2 2 7 2" xfId="1776" xr:uid="{84DF32CB-F1CE-4323-84CA-885F465280AF}"/>
    <cellStyle name="Comma 2 2 2 2 7 2 2" xfId="4177" xr:uid="{6BB82A9E-9CBE-4839-9167-C813FF8F89D2}"/>
    <cellStyle name="Comma 2 2 2 2 7 3" xfId="2977" xr:uid="{20940705-899C-43A2-B913-486EB2A500E1}"/>
    <cellStyle name="Comma 2 2 2 2 8" xfId="1296" xr:uid="{23ABD87B-6F10-413B-9DB9-AB5C88F3F578}"/>
    <cellStyle name="Comma 2 2 2 2 8 2" xfId="3697" xr:uid="{F60EEE6C-608E-467E-919F-84A9C54984B1}"/>
    <cellStyle name="Comma 2 2 2 2 9" xfId="2497" xr:uid="{BDB4E16A-94F8-4A99-963B-5D2F30A471D9}"/>
    <cellStyle name="Comma 2 2 2 3" xfId="108" xr:uid="{3AE23217-297F-4BE5-98CE-C5515C7E34B4}"/>
    <cellStyle name="Comma 2 2 2 3 2" xfId="168" xr:uid="{D6571341-8888-46D5-ADC7-71DB3A932178}"/>
    <cellStyle name="Comma 2 2 2 3 2 2" xfId="288" xr:uid="{FBFBD439-A617-4FFE-97E8-8C8BC7E230A8}"/>
    <cellStyle name="Comma 2 2 2 3 2 2 2" xfId="528" xr:uid="{A833ED61-2ECB-43F0-A298-AF499F2B51E7}"/>
    <cellStyle name="Comma 2 2 2 3 2 2 2 2" xfId="1248" xr:uid="{D140B0D1-0E1D-4061-9691-5481C8C1C782}"/>
    <cellStyle name="Comma 2 2 2 3 2 2 2 2 2" xfId="2451" xr:uid="{001FCABC-A939-4213-8B07-B274761F1625}"/>
    <cellStyle name="Comma 2 2 2 3 2 2 2 2 2 2" xfId="4852" xr:uid="{921F01C0-ED21-4F9D-B961-FDFAC07DD6ED}"/>
    <cellStyle name="Comma 2 2 2 3 2 2 2 2 3" xfId="3652" xr:uid="{A2342C9B-20ED-47B5-BC0B-F75D93CE7B1A}"/>
    <cellStyle name="Comma 2 2 2 3 2 2 2 3" xfId="1731" xr:uid="{3864FEEA-4FDC-44B0-B6B0-99EBAD0A215F}"/>
    <cellStyle name="Comma 2 2 2 3 2 2 2 3 2" xfId="4132" xr:uid="{3CDD7E25-0E34-4E24-BDF1-604BC7D60092}"/>
    <cellStyle name="Comma 2 2 2 3 2 2 2 4" xfId="2932" xr:uid="{672898AE-D728-4DFC-80DC-66C9705E503D}"/>
    <cellStyle name="Comma 2 2 2 3 2 2 3" xfId="1008" xr:uid="{9F8FE37F-AD91-4D12-B141-7E84B8D3A134}"/>
    <cellStyle name="Comma 2 2 2 3 2 2 3 2" xfId="2211" xr:uid="{DBCA728B-5CDE-4D03-8BEC-6F11F87174A9}"/>
    <cellStyle name="Comma 2 2 2 3 2 2 3 2 2" xfId="4612" xr:uid="{77724D30-CDA5-4147-B681-11D71CB35E9A}"/>
    <cellStyle name="Comma 2 2 2 3 2 2 3 3" xfId="3412" xr:uid="{FAEB4572-885F-4ED0-A234-568A4B91F95D}"/>
    <cellStyle name="Comma 2 2 2 3 2 2 4" xfId="768" xr:uid="{2E7C0513-14C8-49FD-9F2E-FF2702E7FB61}"/>
    <cellStyle name="Comma 2 2 2 3 2 2 4 2" xfId="1971" xr:uid="{175E0DA8-0014-4880-878A-3AC7027B4239}"/>
    <cellStyle name="Comma 2 2 2 3 2 2 4 2 2" xfId="4372" xr:uid="{5F0152A5-C129-4238-92DC-C62B6BD8222C}"/>
    <cellStyle name="Comma 2 2 2 3 2 2 4 3" xfId="3172" xr:uid="{18670E98-4BBB-499F-8D32-0470E7DB77E8}"/>
    <cellStyle name="Comma 2 2 2 3 2 2 5" xfId="1491" xr:uid="{B285D4CF-F121-430F-9F83-07292B22B3D7}"/>
    <cellStyle name="Comma 2 2 2 3 2 2 5 2" xfId="3892" xr:uid="{63242535-795E-499D-9B2A-BFA7EE0A783B}"/>
    <cellStyle name="Comma 2 2 2 3 2 2 6" xfId="2692" xr:uid="{14870619-EC4F-46F3-935B-93B97A356546}"/>
    <cellStyle name="Comma 2 2 2 3 2 3" xfId="408" xr:uid="{F6F67C29-CA97-4AE2-9CDD-C2F1FAB339DC}"/>
    <cellStyle name="Comma 2 2 2 3 2 3 2" xfId="1128" xr:uid="{B8A28BBE-1B53-4959-AC6E-380F48C4CA17}"/>
    <cellStyle name="Comma 2 2 2 3 2 3 2 2" xfId="2331" xr:uid="{5A3779A4-533F-4C85-9DC2-1F23261EADA1}"/>
    <cellStyle name="Comma 2 2 2 3 2 3 2 2 2" xfId="4732" xr:uid="{3083DDF5-2910-411E-93C8-B639323821C5}"/>
    <cellStyle name="Comma 2 2 2 3 2 3 2 3" xfId="3532" xr:uid="{1D5E9F2F-8337-45BF-A174-0388608C36D5}"/>
    <cellStyle name="Comma 2 2 2 3 2 3 3" xfId="1611" xr:uid="{2E0C1B47-3312-4719-AFDA-B827F3835257}"/>
    <cellStyle name="Comma 2 2 2 3 2 3 3 2" xfId="4012" xr:uid="{D53CC779-DFCA-43BD-88D4-40ED9A3D049E}"/>
    <cellStyle name="Comma 2 2 2 3 2 3 4" xfId="2812" xr:uid="{198C4295-9DD8-4968-A7CC-4DE158C61603}"/>
    <cellStyle name="Comma 2 2 2 3 2 4" xfId="888" xr:uid="{B1D972E6-A882-415B-8E3F-556620F0FF5D}"/>
    <cellStyle name="Comma 2 2 2 3 2 4 2" xfId="2091" xr:uid="{842ADA21-5E4C-4A21-8AEB-E28697C5D3B0}"/>
    <cellStyle name="Comma 2 2 2 3 2 4 2 2" xfId="4492" xr:uid="{CD8BF805-5478-4940-BF66-BADA82144328}"/>
    <cellStyle name="Comma 2 2 2 3 2 4 3" xfId="3292" xr:uid="{B33F9084-9A28-4319-B452-5147CE0F60F1}"/>
    <cellStyle name="Comma 2 2 2 3 2 5" xfId="648" xr:uid="{77A1420E-95AB-43A0-BC8E-38115BB1EAC9}"/>
    <cellStyle name="Comma 2 2 2 3 2 5 2" xfId="1851" xr:uid="{C62D3C95-EF0A-4DC7-BA1F-3D1BE2C6F077}"/>
    <cellStyle name="Comma 2 2 2 3 2 5 2 2" xfId="4252" xr:uid="{1BE530AC-0394-4659-8508-0A0B74F8236D}"/>
    <cellStyle name="Comma 2 2 2 3 2 5 3" xfId="3052" xr:uid="{9C5978DC-B4F5-4EB4-AE66-10DCFA1A0296}"/>
    <cellStyle name="Comma 2 2 2 3 2 6" xfId="1371" xr:uid="{6F5787BC-CE7C-4265-9BD0-6FBA3DE380B2}"/>
    <cellStyle name="Comma 2 2 2 3 2 6 2" xfId="3772" xr:uid="{F1F199AC-3358-4EE3-BE6D-F8600103E241}"/>
    <cellStyle name="Comma 2 2 2 3 2 7" xfId="2572" xr:uid="{66125CAC-C21A-4E71-BF43-01C48638D635}"/>
    <cellStyle name="Comma 2 2 2 3 3" xfId="228" xr:uid="{74B80EFE-DA1B-40D4-8218-8096246E79DD}"/>
    <cellStyle name="Comma 2 2 2 3 3 2" xfId="468" xr:uid="{8E28F5E6-AE00-4553-848C-880622390A00}"/>
    <cellStyle name="Comma 2 2 2 3 3 2 2" xfId="1188" xr:uid="{A78A4AE1-2CC4-4DEC-888B-8A149FDB44EC}"/>
    <cellStyle name="Comma 2 2 2 3 3 2 2 2" xfId="2391" xr:uid="{BE0F3787-4BF0-4998-A7E1-F7F848791F97}"/>
    <cellStyle name="Comma 2 2 2 3 3 2 2 2 2" xfId="4792" xr:uid="{203F78C8-EF3C-4BFE-9A3B-19208F38BB2A}"/>
    <cellStyle name="Comma 2 2 2 3 3 2 2 3" xfId="3592" xr:uid="{9C5CF3F0-DCFB-4B7E-A99C-A837EC5CEBCF}"/>
    <cellStyle name="Comma 2 2 2 3 3 2 3" xfId="1671" xr:uid="{7013215E-8453-4995-AB66-3A5396A79EF6}"/>
    <cellStyle name="Comma 2 2 2 3 3 2 3 2" xfId="4072" xr:uid="{349F0138-3209-44B5-8AE9-43541215606F}"/>
    <cellStyle name="Comma 2 2 2 3 3 2 4" xfId="2872" xr:uid="{68D8D78B-0BE5-4DB0-BE64-950D9D62204F}"/>
    <cellStyle name="Comma 2 2 2 3 3 3" xfId="948" xr:uid="{A959E4D7-8859-4B92-A0F7-DBA781BC9219}"/>
    <cellStyle name="Comma 2 2 2 3 3 3 2" xfId="2151" xr:uid="{AFD0D984-33FD-4CF0-89EE-28831677957B}"/>
    <cellStyle name="Comma 2 2 2 3 3 3 2 2" xfId="4552" xr:uid="{54F922F9-7700-4F8C-AC2F-2A9532D53E05}"/>
    <cellStyle name="Comma 2 2 2 3 3 3 3" xfId="3352" xr:uid="{ADD1F2A3-EE24-4935-B01A-39DEA3A843D3}"/>
    <cellStyle name="Comma 2 2 2 3 3 4" xfId="708" xr:uid="{3C63D353-3250-4186-95EB-B15BF0857C1A}"/>
    <cellStyle name="Comma 2 2 2 3 3 4 2" xfId="1911" xr:uid="{6A1CE188-D122-4D1D-8E76-61904E394AD8}"/>
    <cellStyle name="Comma 2 2 2 3 3 4 2 2" xfId="4312" xr:uid="{67B92265-655A-4F39-A796-20E974EB8F09}"/>
    <cellStyle name="Comma 2 2 2 3 3 4 3" xfId="3112" xr:uid="{310C0602-852A-42A3-8263-1E889431C7AF}"/>
    <cellStyle name="Comma 2 2 2 3 3 5" xfId="1431" xr:uid="{557EC468-A029-406D-B88B-2226AA83943A}"/>
    <cellStyle name="Comma 2 2 2 3 3 5 2" xfId="3832" xr:uid="{F5DC16FB-EB73-43DF-86E4-42E97E3074CA}"/>
    <cellStyle name="Comma 2 2 2 3 3 6" xfId="2632" xr:uid="{8735DAC7-4953-4DE3-9DD9-36E802ABFC8F}"/>
    <cellStyle name="Comma 2 2 2 3 4" xfId="348" xr:uid="{FBB09F7C-9E04-41B2-B296-BFE8AFE685C3}"/>
    <cellStyle name="Comma 2 2 2 3 4 2" xfId="1068" xr:uid="{228C1C10-0504-40AC-86D9-86920D515912}"/>
    <cellStyle name="Comma 2 2 2 3 4 2 2" xfId="2271" xr:uid="{E08DA5BC-4A61-42D2-8C68-BB4FD6066FEE}"/>
    <cellStyle name="Comma 2 2 2 3 4 2 2 2" xfId="4672" xr:uid="{7E41D089-C2FA-43AA-9FF3-47C1D65DE2DD}"/>
    <cellStyle name="Comma 2 2 2 3 4 2 3" xfId="3472" xr:uid="{FD8AE244-B9A2-47BA-836A-9F57F3D0B7D6}"/>
    <cellStyle name="Comma 2 2 2 3 4 3" xfId="1551" xr:uid="{33BFDAC3-E10A-4189-BBEE-3446826C9C95}"/>
    <cellStyle name="Comma 2 2 2 3 4 3 2" xfId="3952" xr:uid="{443A15C9-42CE-4746-9FBD-6CACA4A4ED66}"/>
    <cellStyle name="Comma 2 2 2 3 4 4" xfId="2752" xr:uid="{B052F2B8-D1E4-4BBD-849C-AC463B7CEF62}"/>
    <cellStyle name="Comma 2 2 2 3 5" xfId="828" xr:uid="{4D42EB11-CB61-44D7-957F-A92FA7DA4AF6}"/>
    <cellStyle name="Comma 2 2 2 3 5 2" xfId="2031" xr:uid="{81ECB6BC-EA07-4CC9-8B71-D94A309C8510}"/>
    <cellStyle name="Comma 2 2 2 3 5 2 2" xfId="4432" xr:uid="{480AF1D6-8AF2-4C24-9965-AAF9C27E0455}"/>
    <cellStyle name="Comma 2 2 2 3 5 3" xfId="3232" xr:uid="{6414F7B5-8B5B-4E9E-9DEA-40CA0C545C14}"/>
    <cellStyle name="Comma 2 2 2 3 6" xfId="588" xr:uid="{CEB14CD2-0C2F-4328-91F6-410827C2CF73}"/>
    <cellStyle name="Comma 2 2 2 3 6 2" xfId="1791" xr:uid="{1755DE63-B6D3-4612-82E6-64525511F010}"/>
    <cellStyle name="Comma 2 2 2 3 6 2 2" xfId="4192" xr:uid="{13EC7EC1-CC2B-45CB-9523-49A408305DD2}"/>
    <cellStyle name="Comma 2 2 2 3 6 3" xfId="2992" xr:uid="{BDE09D10-7004-4AAE-B32C-E21248A53040}"/>
    <cellStyle name="Comma 2 2 2 3 7" xfId="1311" xr:uid="{AFEF3821-6231-4A0A-87D2-66EF0EDEB959}"/>
    <cellStyle name="Comma 2 2 2 3 7 2" xfId="3712" xr:uid="{96CD3BB8-BA81-4FA9-8F96-CA1DDE6F745F}"/>
    <cellStyle name="Comma 2 2 2 3 8" xfId="2512" xr:uid="{5E3883FF-36DA-4ECC-AC31-15802295AEF0}"/>
    <cellStyle name="Comma 2 2 2 4" xfId="138" xr:uid="{9F43BE4A-4412-4379-A624-F85F004C6983}"/>
    <cellStyle name="Comma 2 2 2 4 2" xfId="258" xr:uid="{C8B2482F-99E1-43EB-8A6F-52326761988D}"/>
    <cellStyle name="Comma 2 2 2 4 2 2" xfId="498" xr:uid="{BC959D23-B215-4580-A445-352E6F9DC513}"/>
    <cellStyle name="Comma 2 2 2 4 2 2 2" xfId="1218" xr:uid="{83001441-2F8A-418A-BB58-D0B2E35258E8}"/>
    <cellStyle name="Comma 2 2 2 4 2 2 2 2" xfId="2421" xr:uid="{C67491DD-41DF-410A-9FDA-636E9E7B64D6}"/>
    <cellStyle name="Comma 2 2 2 4 2 2 2 2 2" xfId="4822" xr:uid="{FB3F4ABF-FBD5-4D4A-BB25-BB3A61D16852}"/>
    <cellStyle name="Comma 2 2 2 4 2 2 2 3" xfId="3622" xr:uid="{3675D66A-3135-4F19-891F-5131E654C5AC}"/>
    <cellStyle name="Comma 2 2 2 4 2 2 3" xfId="1701" xr:uid="{8A691F2F-F473-4CD0-B0FE-70B895A178F6}"/>
    <cellStyle name="Comma 2 2 2 4 2 2 3 2" xfId="4102" xr:uid="{D1235E1D-EDC0-455D-A180-300F53499B50}"/>
    <cellStyle name="Comma 2 2 2 4 2 2 4" xfId="2902" xr:uid="{B08279AB-6D70-4B36-9059-82F2EF5F135A}"/>
    <cellStyle name="Comma 2 2 2 4 2 3" xfId="978" xr:uid="{E7C6B9B6-5E80-4AFC-B3F9-86D037738617}"/>
    <cellStyle name="Comma 2 2 2 4 2 3 2" xfId="2181" xr:uid="{25B2A1EC-B5DC-41A9-9D50-4C3697C75F67}"/>
    <cellStyle name="Comma 2 2 2 4 2 3 2 2" xfId="4582" xr:uid="{34FC24AE-9F00-4DD0-97F1-DE92348BEE2E}"/>
    <cellStyle name="Comma 2 2 2 4 2 3 3" xfId="3382" xr:uid="{86263672-CC26-45AB-B672-9673EFBDBD06}"/>
    <cellStyle name="Comma 2 2 2 4 2 4" xfId="738" xr:uid="{C793A71C-94EC-4616-B967-CAA6ADD3D22E}"/>
    <cellStyle name="Comma 2 2 2 4 2 4 2" xfId="1941" xr:uid="{8A4E533C-AED7-4609-822D-064D2B6FBD66}"/>
    <cellStyle name="Comma 2 2 2 4 2 4 2 2" xfId="4342" xr:uid="{C2B872A2-38B8-4FAB-8A24-F1FC29961036}"/>
    <cellStyle name="Comma 2 2 2 4 2 4 3" xfId="3142" xr:uid="{0658867A-940D-4EFA-B6FA-AA75904FBF4F}"/>
    <cellStyle name="Comma 2 2 2 4 2 5" xfId="1461" xr:uid="{A584BA6F-8ABF-4FE8-9E74-BD2959C4DA02}"/>
    <cellStyle name="Comma 2 2 2 4 2 5 2" xfId="3862" xr:uid="{CD4B785E-865C-4EA0-92FA-A13A08BCE5A4}"/>
    <cellStyle name="Comma 2 2 2 4 2 6" xfId="2662" xr:uid="{B9BEE9B6-9D81-4E0C-881F-1EC42FB100CE}"/>
    <cellStyle name="Comma 2 2 2 4 3" xfId="378" xr:uid="{B13FC7FD-4950-4782-8F7C-B3FF4172063C}"/>
    <cellStyle name="Comma 2 2 2 4 3 2" xfId="1098" xr:uid="{676649A0-0C96-4439-BD57-07B19B57504B}"/>
    <cellStyle name="Comma 2 2 2 4 3 2 2" xfId="2301" xr:uid="{D7B06B82-1683-4040-978E-2CEBA1B7CA3B}"/>
    <cellStyle name="Comma 2 2 2 4 3 2 2 2" xfId="4702" xr:uid="{23C205FB-36A1-44B3-A510-922EA6C61FF4}"/>
    <cellStyle name="Comma 2 2 2 4 3 2 3" xfId="3502" xr:uid="{5E91667D-93C0-4967-8A34-B79F0137395F}"/>
    <cellStyle name="Comma 2 2 2 4 3 3" xfId="1581" xr:uid="{84EB2ABB-882F-467E-A2BE-4A6480CE3051}"/>
    <cellStyle name="Comma 2 2 2 4 3 3 2" xfId="3982" xr:uid="{D2F927B6-B710-462C-9CBF-C45E72CDBBD1}"/>
    <cellStyle name="Comma 2 2 2 4 3 4" xfId="2782" xr:uid="{3ACCB4C2-06F0-42C8-84A9-A1FF2BB4533C}"/>
    <cellStyle name="Comma 2 2 2 4 4" xfId="858" xr:uid="{7A84C645-6383-4E73-A582-9253867AFE13}"/>
    <cellStyle name="Comma 2 2 2 4 4 2" xfId="2061" xr:uid="{D25A0724-5AB8-4F45-A6C8-B49CC60EFCDA}"/>
    <cellStyle name="Comma 2 2 2 4 4 2 2" xfId="4462" xr:uid="{D9C9C6E4-50A4-4A7E-9E7F-9C7F756BA45D}"/>
    <cellStyle name="Comma 2 2 2 4 4 3" xfId="3262" xr:uid="{B7AF2543-1D12-487B-BE93-DCCFFABF93A6}"/>
    <cellStyle name="Comma 2 2 2 4 5" xfId="618" xr:uid="{950982CD-E371-4512-8681-576F133442A0}"/>
    <cellStyle name="Comma 2 2 2 4 5 2" xfId="1821" xr:uid="{3844C606-7801-4110-B672-E7B4E58F3352}"/>
    <cellStyle name="Comma 2 2 2 4 5 2 2" xfId="4222" xr:uid="{7BF290AE-BBCB-4291-B5DA-9D6664BB1DC7}"/>
    <cellStyle name="Comma 2 2 2 4 5 3" xfId="3022" xr:uid="{BE8FB226-E728-4EE1-BCBB-4D073F80CFEC}"/>
    <cellStyle name="Comma 2 2 2 4 6" xfId="1341" xr:uid="{51D01708-C2F0-40AF-B01E-4EC400BCCE54}"/>
    <cellStyle name="Comma 2 2 2 4 6 2" xfId="3742" xr:uid="{85AD5567-A4FA-4CCB-8C4D-8D0CB49965CE}"/>
    <cellStyle name="Comma 2 2 2 4 7" xfId="2542" xr:uid="{3308E3E4-A35C-4F76-A7EA-00F9FD30633C}"/>
    <cellStyle name="Comma 2 2 2 5" xfId="198" xr:uid="{04A72ED8-9507-4FDB-81E7-C0F52835104A}"/>
    <cellStyle name="Comma 2 2 2 5 2" xfId="438" xr:uid="{E1A9E3B3-2929-43B7-B12B-172D0E8DE580}"/>
    <cellStyle name="Comma 2 2 2 5 2 2" xfId="1158" xr:uid="{0FAD5E8F-1578-46C0-ACB0-CDCA982DC79B}"/>
    <cellStyle name="Comma 2 2 2 5 2 2 2" xfId="2361" xr:uid="{51CFF640-0AAD-4A41-A9F4-F6C33D012F6D}"/>
    <cellStyle name="Comma 2 2 2 5 2 2 2 2" xfId="4762" xr:uid="{7876C18A-4FF8-4A9A-A272-7E0F88337522}"/>
    <cellStyle name="Comma 2 2 2 5 2 2 3" xfId="3562" xr:uid="{3AF3B01B-8A7B-4887-AD0C-18CF92DFE08C}"/>
    <cellStyle name="Comma 2 2 2 5 2 3" xfId="1641" xr:uid="{D312DCAD-9A6E-4F4A-A044-66A6564EA8CA}"/>
    <cellStyle name="Comma 2 2 2 5 2 3 2" xfId="4042" xr:uid="{CAF2E8B7-2BDD-4C2B-9960-126C99E80106}"/>
    <cellStyle name="Comma 2 2 2 5 2 4" xfId="2842" xr:uid="{C64DFBA0-53ED-4034-A46C-147E1DE0BAE6}"/>
    <cellStyle name="Comma 2 2 2 5 3" xfId="918" xr:uid="{7C37A790-DDEB-4634-AA4A-98B62B066CB5}"/>
    <cellStyle name="Comma 2 2 2 5 3 2" xfId="2121" xr:uid="{71531F5D-D85F-4B55-A35F-2DFEBCEFEC09}"/>
    <cellStyle name="Comma 2 2 2 5 3 2 2" xfId="4522" xr:uid="{5DF618E5-66F5-45A3-ACA7-CF9DA21D3689}"/>
    <cellStyle name="Comma 2 2 2 5 3 3" xfId="3322" xr:uid="{57700FB5-5306-40D2-AB76-BBB911F994DB}"/>
    <cellStyle name="Comma 2 2 2 5 4" xfId="678" xr:uid="{86EA8431-EDD7-4BFE-8385-EB59FBB32690}"/>
    <cellStyle name="Comma 2 2 2 5 4 2" xfId="1881" xr:uid="{5E5EAF70-CA48-476E-A446-5959BD114030}"/>
    <cellStyle name="Comma 2 2 2 5 4 2 2" xfId="4282" xr:uid="{E4C22C68-D573-4CA2-BD79-8A323682394F}"/>
    <cellStyle name="Comma 2 2 2 5 4 3" xfId="3082" xr:uid="{41D67B16-D825-4362-BC1F-02D51A5E043E}"/>
    <cellStyle name="Comma 2 2 2 5 5" xfId="1401" xr:uid="{B524C8AE-4A16-4DAB-BAEB-63B5875E141C}"/>
    <cellStyle name="Comma 2 2 2 5 5 2" xfId="3802" xr:uid="{C55F3522-DA73-423A-A72E-B016D1C07172}"/>
    <cellStyle name="Comma 2 2 2 5 6" xfId="2602" xr:uid="{2A3536BA-E6A0-4363-86D3-7AF5E879B74C}"/>
    <cellStyle name="Comma 2 2 2 6" xfId="318" xr:uid="{EFD1CF46-8757-4E0F-ABE4-2F152161DBDD}"/>
    <cellStyle name="Comma 2 2 2 6 2" xfId="1038" xr:uid="{49C72CA1-86F8-4AD6-AB9E-AE9CBB6CD0B2}"/>
    <cellStyle name="Comma 2 2 2 6 2 2" xfId="2241" xr:uid="{7B5DAFB9-A18F-47F6-B3D9-36B951985E6A}"/>
    <cellStyle name="Comma 2 2 2 6 2 2 2" xfId="4642" xr:uid="{D36722CA-E953-44A8-97FD-DD0E9CD641A0}"/>
    <cellStyle name="Comma 2 2 2 6 2 3" xfId="3442" xr:uid="{C11C4318-BEB7-4621-A944-E0EA5668599C}"/>
    <cellStyle name="Comma 2 2 2 6 3" xfId="1521" xr:uid="{9FD5D178-518E-485D-BB87-E88B71D97B41}"/>
    <cellStyle name="Comma 2 2 2 6 3 2" xfId="3922" xr:uid="{286E3570-E83C-4CCA-847E-A0E2149F9F71}"/>
    <cellStyle name="Comma 2 2 2 6 4" xfId="2722" xr:uid="{731290A9-470C-4E23-B250-5694EC9EF4B0}"/>
    <cellStyle name="Comma 2 2 2 7" xfId="798" xr:uid="{569D0480-EE3B-4F92-997A-CE647879EE22}"/>
    <cellStyle name="Comma 2 2 2 7 2" xfId="2001" xr:uid="{B2722E75-4D8E-4C87-8CAC-C0893F1D6896}"/>
    <cellStyle name="Comma 2 2 2 7 2 2" xfId="4402" xr:uid="{B4509E2C-1419-44E1-ABC0-977B4ACD76FA}"/>
    <cellStyle name="Comma 2 2 2 7 3" xfId="3202" xr:uid="{7BB90DF3-DF24-4839-8CF5-A8BC9FFA903A}"/>
    <cellStyle name="Comma 2 2 2 8" xfId="558" xr:uid="{807BA0EC-52FC-4D62-AEA6-22FC4AAB7F83}"/>
    <cellStyle name="Comma 2 2 2 8 2" xfId="1761" xr:uid="{DBE6EBB2-60F5-44B3-A3F1-C99391143C07}"/>
    <cellStyle name="Comma 2 2 2 8 2 2" xfId="4162" xr:uid="{EB81F1FA-B87F-4708-AD9C-73916B8A091F}"/>
    <cellStyle name="Comma 2 2 2 8 3" xfId="2962" xr:uid="{15409098-8F11-48A8-85E5-7C57AFB57BBB}"/>
    <cellStyle name="Comma 2 2 2 9" xfId="1281" xr:uid="{9EAC275E-AD45-4A21-8EBA-54B1A317FD73}"/>
    <cellStyle name="Comma 2 2 2 9 2" xfId="3682" xr:uid="{7EED95E2-968F-45DC-A5CD-04F795F33621}"/>
    <cellStyle name="Comma 2 2 3" xfId="4874" xr:uid="{4513578C-43F7-4489-95CE-3900DCEE0983}"/>
    <cellStyle name="Comma 2 3" xfId="5" xr:uid="{EDB0848C-8CCD-42FA-ABA0-F10E43355365}"/>
    <cellStyle name="Comma 2 3 10" xfId="2481" xr:uid="{58F39CE2-E1C0-406A-AC86-82CA9849AE3F}"/>
    <cellStyle name="Comma 2 3 11" xfId="76" xr:uid="{316BF0C0-B995-4DF6-A472-D11912AEE89A}"/>
    <cellStyle name="Comma 2 3 2" xfId="92" xr:uid="{30F4FDD2-D648-4478-AF33-D5BB94ABF9C8}"/>
    <cellStyle name="Comma 2 3 2 2" xfId="122" xr:uid="{B207E85D-837D-422F-9EFD-DFC6B02783C7}"/>
    <cellStyle name="Comma 2 3 2 2 2" xfId="182" xr:uid="{63F4D6EA-0320-4328-8878-D28ABD9EBBBF}"/>
    <cellStyle name="Comma 2 3 2 2 2 2" xfId="302" xr:uid="{3A97F882-178F-4A27-A57A-5633581B7724}"/>
    <cellStyle name="Comma 2 3 2 2 2 2 2" xfId="542" xr:uid="{2C87032F-83D3-46C0-812A-708ABD87CE95}"/>
    <cellStyle name="Comma 2 3 2 2 2 2 2 2" xfId="1262" xr:uid="{1C41D6FA-A6E2-4AB1-812B-6BD4F3D2E0BD}"/>
    <cellStyle name="Comma 2 3 2 2 2 2 2 2 2" xfId="2465" xr:uid="{ABDD4488-1562-4F3C-B7E7-644A3957C506}"/>
    <cellStyle name="Comma 2 3 2 2 2 2 2 2 2 2" xfId="4866" xr:uid="{BCBB6A4B-7FD2-4BAB-8A25-1481D5053629}"/>
    <cellStyle name="Comma 2 3 2 2 2 2 2 2 3" xfId="3666" xr:uid="{F52B76F2-2A25-446F-BD23-968E765C6AB2}"/>
    <cellStyle name="Comma 2 3 2 2 2 2 2 3" xfId="1745" xr:uid="{A060F6C6-35BC-4863-91E8-D6DD136ED114}"/>
    <cellStyle name="Comma 2 3 2 2 2 2 2 3 2" xfId="4146" xr:uid="{00D0C641-1261-4DFA-9BF6-34E731CA7E22}"/>
    <cellStyle name="Comma 2 3 2 2 2 2 2 4" xfId="2946" xr:uid="{138895F9-D676-46C7-9664-2B8F05EE6092}"/>
    <cellStyle name="Comma 2 3 2 2 2 2 3" xfId="1022" xr:uid="{AAF74D81-2A8D-4D2B-A369-56D877D28803}"/>
    <cellStyle name="Comma 2 3 2 2 2 2 3 2" xfId="2225" xr:uid="{8F6783F8-49E4-4074-A35C-6C0AF24758E2}"/>
    <cellStyle name="Comma 2 3 2 2 2 2 3 2 2" xfId="4626" xr:uid="{04169537-8D59-4FB8-BC8F-EB9C15267EF8}"/>
    <cellStyle name="Comma 2 3 2 2 2 2 3 3" xfId="3426" xr:uid="{23C48922-05F8-451C-913D-7EE602037DD9}"/>
    <cellStyle name="Comma 2 3 2 2 2 2 4" xfId="782" xr:uid="{8DC5EBB5-B3AA-4EB4-B060-952C56FB9EEE}"/>
    <cellStyle name="Comma 2 3 2 2 2 2 4 2" xfId="1985" xr:uid="{61FF1B24-AD66-4085-910E-F277D4084B30}"/>
    <cellStyle name="Comma 2 3 2 2 2 2 4 2 2" xfId="4386" xr:uid="{B8F32EB5-FE10-47FB-A009-3E7C266279EA}"/>
    <cellStyle name="Comma 2 3 2 2 2 2 4 3" xfId="3186" xr:uid="{D422C438-0FEE-44D6-8C95-B61384A62543}"/>
    <cellStyle name="Comma 2 3 2 2 2 2 5" xfId="1505" xr:uid="{41BD0973-E0BF-4463-99A2-034E4E433917}"/>
    <cellStyle name="Comma 2 3 2 2 2 2 5 2" xfId="3906" xr:uid="{26C3B5FC-8646-4C8E-8D05-F0BEBAA38A73}"/>
    <cellStyle name="Comma 2 3 2 2 2 2 6" xfId="2706" xr:uid="{999B7E54-55CF-4D00-B022-0F48F7A061D3}"/>
    <cellStyle name="Comma 2 3 2 2 2 3" xfId="422" xr:uid="{42AABF03-F18F-4FB5-80E9-03FA8556962E}"/>
    <cellStyle name="Comma 2 3 2 2 2 3 2" xfId="1142" xr:uid="{1A1D4C53-0C3E-4A1A-BE7F-5C8FFA463030}"/>
    <cellStyle name="Comma 2 3 2 2 2 3 2 2" xfId="2345" xr:uid="{C4B6EC21-1DF3-4499-9989-A1031587435A}"/>
    <cellStyle name="Comma 2 3 2 2 2 3 2 2 2" xfId="4746" xr:uid="{3A346AEF-8C3D-4556-8310-0F61DDE84A6D}"/>
    <cellStyle name="Comma 2 3 2 2 2 3 2 3" xfId="3546" xr:uid="{DC14A67E-07E3-4BB9-AF80-C685A18BE802}"/>
    <cellStyle name="Comma 2 3 2 2 2 3 3" xfId="1625" xr:uid="{E8625D3A-9023-4905-BA3E-54759B1021B4}"/>
    <cellStyle name="Comma 2 3 2 2 2 3 3 2" xfId="4026" xr:uid="{DD1CBA6B-F058-4B05-851A-64B5C742488F}"/>
    <cellStyle name="Comma 2 3 2 2 2 3 4" xfId="2826" xr:uid="{3ABD4610-1D6A-4586-8055-C48F1857F2EB}"/>
    <cellStyle name="Comma 2 3 2 2 2 4" xfId="902" xr:uid="{A7CD6846-0241-43CE-A127-C593B42E93CE}"/>
    <cellStyle name="Comma 2 3 2 2 2 4 2" xfId="2105" xr:uid="{107A4AAC-0545-4F1E-BACC-A194E43F405D}"/>
    <cellStyle name="Comma 2 3 2 2 2 4 2 2" xfId="4506" xr:uid="{90039A91-645B-44F5-B5F6-21A817E982AD}"/>
    <cellStyle name="Comma 2 3 2 2 2 4 3" xfId="3306" xr:uid="{C19859FD-F806-407C-A541-09C6A0C54354}"/>
    <cellStyle name="Comma 2 3 2 2 2 5" xfId="662" xr:uid="{57604A45-7A89-47AD-A52E-DFD80222E5A8}"/>
    <cellStyle name="Comma 2 3 2 2 2 5 2" xfId="1865" xr:uid="{240973D1-A2C6-452E-80CD-FD88EC9EC6D6}"/>
    <cellStyle name="Comma 2 3 2 2 2 5 2 2" xfId="4266" xr:uid="{D0B28DE7-96AA-4826-8938-EED6A013B864}"/>
    <cellStyle name="Comma 2 3 2 2 2 5 3" xfId="3066" xr:uid="{67F96C9A-50C9-461C-9157-7EA42A324B79}"/>
    <cellStyle name="Comma 2 3 2 2 2 6" xfId="1385" xr:uid="{8BCD7D12-30A7-4C76-8881-42E7BF48A5FC}"/>
    <cellStyle name="Comma 2 3 2 2 2 6 2" xfId="3786" xr:uid="{F1E53A53-3E71-4050-80E0-3BB08B3AE65D}"/>
    <cellStyle name="Comma 2 3 2 2 2 7" xfId="2586" xr:uid="{3D42B5D1-01F3-4A87-AA92-86FB9C43D994}"/>
    <cellStyle name="Comma 2 3 2 2 3" xfId="242" xr:uid="{8E56C860-B0AD-467B-B350-FE71EFA2F54E}"/>
    <cellStyle name="Comma 2 3 2 2 3 2" xfId="482" xr:uid="{6D2697E6-4F14-4485-BC6C-8962439B33A8}"/>
    <cellStyle name="Comma 2 3 2 2 3 2 2" xfId="1202" xr:uid="{4EC2D172-5BD2-44F7-BC3B-D8D8F54107A3}"/>
    <cellStyle name="Comma 2 3 2 2 3 2 2 2" xfId="2405" xr:uid="{2DE4C1D8-22F9-4AC9-8379-035D0CE6CB39}"/>
    <cellStyle name="Comma 2 3 2 2 3 2 2 2 2" xfId="4806" xr:uid="{941E9A30-84C1-41F4-BD71-52679AC5E784}"/>
    <cellStyle name="Comma 2 3 2 2 3 2 2 3" xfId="3606" xr:uid="{F5CD2727-0EDA-4F03-80B4-C3E5D710F03E}"/>
    <cellStyle name="Comma 2 3 2 2 3 2 3" xfId="1685" xr:uid="{937F5420-832E-4615-B2C4-F3A8E9958468}"/>
    <cellStyle name="Comma 2 3 2 2 3 2 3 2" xfId="4086" xr:uid="{4F79E865-7E55-4014-8741-EBAAEEC616E4}"/>
    <cellStyle name="Comma 2 3 2 2 3 2 4" xfId="2886" xr:uid="{B3F90129-EAE5-4CF6-9581-1C44F32D61CF}"/>
    <cellStyle name="Comma 2 3 2 2 3 3" xfId="962" xr:uid="{92CD44E8-F9B7-4AA0-BD44-E3E642089B00}"/>
    <cellStyle name="Comma 2 3 2 2 3 3 2" xfId="2165" xr:uid="{6BE3A9E6-FA08-4C9D-9CBF-F10633ECBDEE}"/>
    <cellStyle name="Comma 2 3 2 2 3 3 2 2" xfId="4566" xr:uid="{0698F311-62BA-4EFC-A8E3-E74D094C9BC5}"/>
    <cellStyle name="Comma 2 3 2 2 3 3 3" xfId="3366" xr:uid="{1785907A-F856-42B7-9B0B-6210A8063659}"/>
    <cellStyle name="Comma 2 3 2 2 3 4" xfId="722" xr:uid="{EF2455D9-B6BE-466B-B459-88AC13ACA36F}"/>
    <cellStyle name="Comma 2 3 2 2 3 4 2" xfId="1925" xr:uid="{2DEEEE2B-C961-4EBD-B0F2-BDC080E87E16}"/>
    <cellStyle name="Comma 2 3 2 2 3 4 2 2" xfId="4326" xr:uid="{774567A4-FF6B-4722-82A0-8D5338F64498}"/>
    <cellStyle name="Comma 2 3 2 2 3 4 3" xfId="3126" xr:uid="{F47394D8-A81F-49BA-A27A-9400C2760C6C}"/>
    <cellStyle name="Comma 2 3 2 2 3 5" xfId="1445" xr:uid="{DDB052FD-0CD8-459C-96A6-5240360E3711}"/>
    <cellStyle name="Comma 2 3 2 2 3 5 2" xfId="3846" xr:uid="{4C61CCF5-2E71-44B4-B7B8-FEEE4C19946C}"/>
    <cellStyle name="Comma 2 3 2 2 3 6" xfId="2646" xr:uid="{09CAA7E9-9B82-4B2B-891E-0F4007DB90AE}"/>
    <cellStyle name="Comma 2 3 2 2 4" xfId="362" xr:uid="{CAE9F437-5DEA-4BFB-A826-6BE88B3770A8}"/>
    <cellStyle name="Comma 2 3 2 2 4 2" xfId="1082" xr:uid="{5A827C55-5458-4493-AC0A-896E2DC43140}"/>
    <cellStyle name="Comma 2 3 2 2 4 2 2" xfId="2285" xr:uid="{10EEB63D-2203-4218-9BAC-1534DD2A38B4}"/>
    <cellStyle name="Comma 2 3 2 2 4 2 2 2" xfId="4686" xr:uid="{1A887BBE-50F9-4052-BF51-C9E14C55E6F3}"/>
    <cellStyle name="Comma 2 3 2 2 4 2 3" xfId="3486" xr:uid="{E64F1329-6322-425E-80C1-13D3E784DE84}"/>
    <cellStyle name="Comma 2 3 2 2 4 3" xfId="1565" xr:uid="{D32A5FAA-CD0C-42DF-8612-AEFD577B3196}"/>
    <cellStyle name="Comma 2 3 2 2 4 3 2" xfId="3966" xr:uid="{DEFA33A1-3F07-4435-B0BA-351B220E670B}"/>
    <cellStyle name="Comma 2 3 2 2 4 4" xfId="2766" xr:uid="{95490FB5-45C2-4596-9B78-6E451E757E88}"/>
    <cellStyle name="Comma 2 3 2 2 5" xfId="842" xr:uid="{1457AC23-0A47-4332-A720-ACCE796C4374}"/>
    <cellStyle name="Comma 2 3 2 2 5 2" xfId="2045" xr:uid="{0404A4A1-4F21-4F54-BF16-2C38665D1244}"/>
    <cellStyle name="Comma 2 3 2 2 5 2 2" xfId="4446" xr:uid="{36E2C887-4F2D-4FB2-B89A-7E8959BCE7A0}"/>
    <cellStyle name="Comma 2 3 2 2 5 3" xfId="3246" xr:uid="{DCBF1C47-C94A-46AF-B7DC-37F7093DCE62}"/>
    <cellStyle name="Comma 2 3 2 2 6" xfId="602" xr:uid="{596704F5-AAA8-490F-81A7-5E30E8738642}"/>
    <cellStyle name="Comma 2 3 2 2 6 2" xfId="1805" xr:uid="{2835DE80-57DF-481D-86DE-921AF3711266}"/>
    <cellStyle name="Comma 2 3 2 2 6 2 2" xfId="4206" xr:uid="{CDB31545-158B-455C-9481-1CFBA0C65381}"/>
    <cellStyle name="Comma 2 3 2 2 6 3" xfId="3006" xr:uid="{AC5E8DD0-0132-4735-A0B9-193216BC6E78}"/>
    <cellStyle name="Comma 2 3 2 2 7" xfId="1325" xr:uid="{ED85000A-AE23-4FB3-9080-ABB461BA3394}"/>
    <cellStyle name="Comma 2 3 2 2 7 2" xfId="3726" xr:uid="{01AF9DCD-9544-4B6F-8D07-F65E0146039A}"/>
    <cellStyle name="Comma 2 3 2 2 8" xfId="2526" xr:uid="{3B4AFACC-8C4F-40D2-82E8-BD6E42C378E5}"/>
    <cellStyle name="Comma 2 3 2 3" xfId="152" xr:uid="{1D75B0F0-55D1-41E1-9905-08F9C02506D5}"/>
    <cellStyle name="Comma 2 3 2 3 2" xfId="272" xr:uid="{DB694566-F446-4B5F-9B59-38C68F04B00D}"/>
    <cellStyle name="Comma 2 3 2 3 2 2" xfId="512" xr:uid="{51FA25F8-3CA4-48CB-88DA-E171B42E4127}"/>
    <cellStyle name="Comma 2 3 2 3 2 2 2" xfId="1232" xr:uid="{8973F093-BEA8-4AF4-A28C-BB320957DE20}"/>
    <cellStyle name="Comma 2 3 2 3 2 2 2 2" xfId="2435" xr:uid="{B967F137-7B36-4CE6-BEC4-BE9A2AFD1771}"/>
    <cellStyle name="Comma 2 3 2 3 2 2 2 2 2" xfId="4836" xr:uid="{D8FE0382-1269-4F4B-9938-309CCD80CD61}"/>
    <cellStyle name="Comma 2 3 2 3 2 2 2 3" xfId="3636" xr:uid="{D70BAC26-2650-4E75-9CD4-601AE6F5F9D3}"/>
    <cellStyle name="Comma 2 3 2 3 2 2 3" xfId="1715" xr:uid="{7890D0E4-2C60-4E89-89DD-1F0010EF6E46}"/>
    <cellStyle name="Comma 2 3 2 3 2 2 3 2" xfId="4116" xr:uid="{700B81A7-3931-439F-9B8D-4353333F8EF7}"/>
    <cellStyle name="Comma 2 3 2 3 2 2 4" xfId="2916" xr:uid="{EBB4301B-B45A-4B8C-9AA4-B319F8DDCF04}"/>
    <cellStyle name="Comma 2 3 2 3 2 3" xfId="992" xr:uid="{523D0872-5EE5-4B4B-A9C9-439A8AC89C40}"/>
    <cellStyle name="Comma 2 3 2 3 2 3 2" xfId="2195" xr:uid="{1A96B0A1-BBA5-41B5-99A0-0D43FC924E50}"/>
    <cellStyle name="Comma 2 3 2 3 2 3 2 2" xfId="4596" xr:uid="{D43EE317-DC04-4242-A01F-99844B86AFEA}"/>
    <cellStyle name="Comma 2 3 2 3 2 3 3" xfId="3396" xr:uid="{DAC8B696-9967-4D89-93A8-A4662AEA479D}"/>
    <cellStyle name="Comma 2 3 2 3 2 4" xfId="752" xr:uid="{0B266DC8-EEA8-43CF-943F-86D9388E5763}"/>
    <cellStyle name="Comma 2 3 2 3 2 4 2" xfId="1955" xr:uid="{C4DDBC51-801D-40FD-BC30-7AB671DFC3B6}"/>
    <cellStyle name="Comma 2 3 2 3 2 4 2 2" xfId="4356" xr:uid="{90C4DA47-AA28-4178-9AB7-5DB01BA398F5}"/>
    <cellStyle name="Comma 2 3 2 3 2 4 3" xfId="3156" xr:uid="{1F6E9D0C-F620-4988-BF37-2236B411A3B5}"/>
    <cellStyle name="Comma 2 3 2 3 2 5" xfId="1475" xr:uid="{3206B87D-BA8A-426B-9EDC-8F2539173891}"/>
    <cellStyle name="Comma 2 3 2 3 2 5 2" xfId="3876" xr:uid="{5A04AB62-59CE-4282-BBCC-5A9AA7F7B255}"/>
    <cellStyle name="Comma 2 3 2 3 2 6" xfId="2676" xr:uid="{A6847634-4A1D-4517-8ACE-E42043F161B9}"/>
    <cellStyle name="Comma 2 3 2 3 3" xfId="392" xr:uid="{877A585F-5970-4355-9705-CDAE23D1875D}"/>
    <cellStyle name="Comma 2 3 2 3 3 2" xfId="1112" xr:uid="{174D3843-BD0F-41A2-ACBC-D49E60F26918}"/>
    <cellStyle name="Comma 2 3 2 3 3 2 2" xfId="2315" xr:uid="{14311872-956D-47BE-A72E-A64348569091}"/>
    <cellStyle name="Comma 2 3 2 3 3 2 2 2" xfId="4716" xr:uid="{E2237C2F-21B7-41C7-8F69-0A7D0151B107}"/>
    <cellStyle name="Comma 2 3 2 3 3 2 3" xfId="3516" xr:uid="{973E432B-D9CF-47CD-B156-A363A068D626}"/>
    <cellStyle name="Comma 2 3 2 3 3 3" xfId="1595" xr:uid="{B8D5AB56-4791-4A83-88D6-30841F050D1A}"/>
    <cellStyle name="Comma 2 3 2 3 3 3 2" xfId="3996" xr:uid="{FDCB08B2-D8FA-490A-8E6B-6F7724DDF5E7}"/>
    <cellStyle name="Comma 2 3 2 3 3 4" xfId="2796" xr:uid="{128628F2-6C68-47F1-B131-500525D5F4DA}"/>
    <cellStyle name="Comma 2 3 2 3 4" xfId="872" xr:uid="{D22F4357-7A53-4E79-8484-DA48C3F37B32}"/>
    <cellStyle name="Comma 2 3 2 3 4 2" xfId="2075" xr:uid="{82F2963A-744B-4C45-8153-E879672489D6}"/>
    <cellStyle name="Comma 2 3 2 3 4 2 2" xfId="4476" xr:uid="{8F84CABB-4164-47B0-957F-AA90AB4C0547}"/>
    <cellStyle name="Comma 2 3 2 3 4 3" xfId="3276" xr:uid="{425EDFC5-2782-4878-9FEE-E112B1F1897E}"/>
    <cellStyle name="Comma 2 3 2 3 5" xfId="632" xr:uid="{25BDB2CA-E524-48AD-B5E1-0F49481ADC72}"/>
    <cellStyle name="Comma 2 3 2 3 5 2" xfId="1835" xr:uid="{D25B7DF3-2385-4C1B-866B-355B367BE392}"/>
    <cellStyle name="Comma 2 3 2 3 5 2 2" xfId="4236" xr:uid="{6506B89F-7B15-42AA-812E-BFD4E0E049D5}"/>
    <cellStyle name="Comma 2 3 2 3 5 3" xfId="3036" xr:uid="{8B4147DA-B96F-452A-A45F-F6E26CDE3C7B}"/>
    <cellStyle name="Comma 2 3 2 3 6" xfId="1355" xr:uid="{D0238D4D-CCE8-4B0B-8FE3-3AA26F616E95}"/>
    <cellStyle name="Comma 2 3 2 3 6 2" xfId="3756" xr:uid="{29663365-141B-49D7-BA9F-DE4033A1C06A}"/>
    <cellStyle name="Comma 2 3 2 3 7" xfId="2556" xr:uid="{C0054C15-4FF8-4F05-9CF8-53F0B3B4EEAA}"/>
    <cellStyle name="Comma 2 3 2 4" xfId="212" xr:uid="{E7B5EC65-1AAE-4831-98F5-B4543E86FD03}"/>
    <cellStyle name="Comma 2 3 2 4 2" xfId="452" xr:uid="{0910FAAE-ED1E-4A34-B2BA-0215013708EC}"/>
    <cellStyle name="Comma 2 3 2 4 2 2" xfId="1172" xr:uid="{B45DD3F1-5CD9-4514-B914-62ECFF7A3143}"/>
    <cellStyle name="Comma 2 3 2 4 2 2 2" xfId="2375" xr:uid="{C5163282-7DDF-48D0-8A6B-030EFC14494D}"/>
    <cellStyle name="Comma 2 3 2 4 2 2 2 2" xfId="4776" xr:uid="{697D9328-AABF-487C-835C-836FB9A7A0B1}"/>
    <cellStyle name="Comma 2 3 2 4 2 2 3" xfId="3576" xr:uid="{4EA5893B-7CEE-4164-B28E-75D34CE65440}"/>
    <cellStyle name="Comma 2 3 2 4 2 3" xfId="1655" xr:uid="{BDAF205E-A7E7-4D77-AD20-36CD3AE95A59}"/>
    <cellStyle name="Comma 2 3 2 4 2 3 2" xfId="4056" xr:uid="{428D8959-40C3-4C7A-A5E0-79AA5FD6DE55}"/>
    <cellStyle name="Comma 2 3 2 4 2 4" xfId="2856" xr:uid="{E9B458D8-1D2D-42A5-8556-909C6AB3DB06}"/>
    <cellStyle name="Comma 2 3 2 4 3" xfId="932" xr:uid="{CB6F3D91-4BEE-4D98-92B1-DAC39C10860D}"/>
    <cellStyle name="Comma 2 3 2 4 3 2" xfId="2135" xr:uid="{DD5838E4-B83C-4BE4-9B38-CFDFEAD94912}"/>
    <cellStyle name="Comma 2 3 2 4 3 2 2" xfId="4536" xr:uid="{EAEC7CD5-F0B5-4BC5-BB4E-00AA8A271020}"/>
    <cellStyle name="Comma 2 3 2 4 3 3" xfId="3336" xr:uid="{66ECDD54-D561-4B88-B0D0-8B8E40D90EE2}"/>
    <cellStyle name="Comma 2 3 2 4 4" xfId="692" xr:uid="{8F813699-C10F-4624-87A9-DF661270112C}"/>
    <cellStyle name="Comma 2 3 2 4 4 2" xfId="1895" xr:uid="{6096B0EC-A30F-408B-A3DB-65C5B5D9B70E}"/>
    <cellStyle name="Comma 2 3 2 4 4 2 2" xfId="4296" xr:uid="{CB159577-A60D-40B8-A2F3-7C38E844380A}"/>
    <cellStyle name="Comma 2 3 2 4 4 3" xfId="3096" xr:uid="{6F253CAC-9486-48A7-9241-E17FB8C64E02}"/>
    <cellStyle name="Comma 2 3 2 4 5" xfId="1415" xr:uid="{439C0080-6432-42C7-A95F-11698D33DC55}"/>
    <cellStyle name="Comma 2 3 2 4 5 2" xfId="3816" xr:uid="{D14211B9-B471-48D9-9DB8-A137A2BE00BF}"/>
    <cellStyle name="Comma 2 3 2 4 6" xfId="2616" xr:uid="{41A67471-7EC1-47FD-AE4C-9D37A4EC669B}"/>
    <cellStyle name="Comma 2 3 2 5" xfId="332" xr:uid="{09DDD375-6055-4780-BCD0-A7A21ED12B7F}"/>
    <cellStyle name="Comma 2 3 2 5 2" xfId="1052" xr:uid="{18D6F00D-4AAE-4A4C-B4CE-23E326260D6B}"/>
    <cellStyle name="Comma 2 3 2 5 2 2" xfId="2255" xr:uid="{0E0CA9DB-263D-4B22-A1AE-84964832F05C}"/>
    <cellStyle name="Comma 2 3 2 5 2 2 2" xfId="4656" xr:uid="{40E953FF-A248-4C85-8D86-8D2B11E081AD}"/>
    <cellStyle name="Comma 2 3 2 5 2 3" xfId="3456" xr:uid="{DD671008-C5F6-48C2-9F77-30B0001ED1FE}"/>
    <cellStyle name="Comma 2 3 2 5 3" xfId="1535" xr:uid="{14B1D59F-5314-4EBC-8FCA-6534D83E0ACB}"/>
    <cellStyle name="Comma 2 3 2 5 3 2" xfId="3936" xr:uid="{57EE3DFB-0D3A-491F-B4B5-77BCB1879CC8}"/>
    <cellStyle name="Comma 2 3 2 5 4" xfId="2736" xr:uid="{0F32A821-026E-4072-9F4B-28277ACB6113}"/>
    <cellStyle name="Comma 2 3 2 6" xfId="812" xr:uid="{412D2610-B4D9-4F6C-A5A8-4200A2CF59DF}"/>
    <cellStyle name="Comma 2 3 2 6 2" xfId="2015" xr:uid="{688F9C4A-D3C0-4169-8969-77AC3DA4A277}"/>
    <cellStyle name="Comma 2 3 2 6 2 2" xfId="4416" xr:uid="{981C0D75-1261-4B76-951B-3443A680A768}"/>
    <cellStyle name="Comma 2 3 2 6 3" xfId="3216" xr:uid="{F79C7DA6-23EE-4AF9-8E09-035A91A1D28E}"/>
    <cellStyle name="Comma 2 3 2 7" xfId="572" xr:uid="{54C331BF-9316-4F90-B342-D32FEAB04F88}"/>
    <cellStyle name="Comma 2 3 2 7 2" xfId="1775" xr:uid="{F757CD9A-BD3B-44CF-BE5C-DCFD8854BFDE}"/>
    <cellStyle name="Comma 2 3 2 7 2 2" xfId="4176" xr:uid="{FB35A26F-04A8-4C8A-AA51-E301F6B7D011}"/>
    <cellStyle name="Comma 2 3 2 7 3" xfId="2976" xr:uid="{D3AB3A88-8565-4BCC-BC31-D4D1F2987E63}"/>
    <cellStyle name="Comma 2 3 2 8" xfId="1295" xr:uid="{824781E3-10DE-42BB-A21C-FD747FBF743B}"/>
    <cellStyle name="Comma 2 3 2 8 2" xfId="3696" xr:uid="{00318101-F9BA-4318-8EBA-FB66B5DAFD5F}"/>
    <cellStyle name="Comma 2 3 2 9" xfId="2496" xr:uid="{06E841F0-8342-42D2-A192-78015359EA08}"/>
    <cellStyle name="Comma 2 3 3" xfId="107" xr:uid="{CBEAC198-570E-4409-99CA-97538DA0EEBD}"/>
    <cellStyle name="Comma 2 3 3 2" xfId="167" xr:uid="{EB94FE7C-6BC3-4E09-B4D3-E7864CBBD032}"/>
    <cellStyle name="Comma 2 3 3 2 2" xfId="287" xr:uid="{E4DEF9AE-2D17-4C98-89F0-F6D933DA8C08}"/>
    <cellStyle name="Comma 2 3 3 2 2 2" xfId="527" xr:uid="{5FBE3226-D029-4A96-A1C5-6B80A5C0FB74}"/>
    <cellStyle name="Comma 2 3 3 2 2 2 2" xfId="1247" xr:uid="{7BD2610C-B0E2-4FDD-8F8F-B582FECC7C8E}"/>
    <cellStyle name="Comma 2 3 3 2 2 2 2 2" xfId="2450" xr:uid="{155DDEBA-42DD-4AED-A35E-5A79F6F3A48B}"/>
    <cellStyle name="Comma 2 3 3 2 2 2 2 2 2" xfId="4851" xr:uid="{3E8ED158-595F-4F3F-B786-88E57D525152}"/>
    <cellStyle name="Comma 2 3 3 2 2 2 2 3" xfId="3651" xr:uid="{C805AA24-2AE0-4D5B-B4CF-B65AC7BC4487}"/>
    <cellStyle name="Comma 2 3 3 2 2 2 3" xfId="1730" xr:uid="{E34BAF12-4F33-49CF-B754-3DA0FF610134}"/>
    <cellStyle name="Comma 2 3 3 2 2 2 3 2" xfId="4131" xr:uid="{C35BB951-42F1-4631-86EB-9E33E21C1F54}"/>
    <cellStyle name="Comma 2 3 3 2 2 2 4" xfId="2931" xr:uid="{856AD439-8B0A-4AF5-BB84-95AB9427A16D}"/>
    <cellStyle name="Comma 2 3 3 2 2 3" xfId="1007" xr:uid="{67FE95B6-E3AB-48B7-9D86-A32F8DE085F3}"/>
    <cellStyle name="Comma 2 3 3 2 2 3 2" xfId="2210" xr:uid="{CEECCF2F-CDF3-46D1-9FA8-3E411E7F8A3B}"/>
    <cellStyle name="Comma 2 3 3 2 2 3 2 2" xfId="4611" xr:uid="{96B6F741-5CC6-4A1C-9BDA-8B2A098245F2}"/>
    <cellStyle name="Comma 2 3 3 2 2 3 3" xfId="3411" xr:uid="{8BD971CA-E570-48B0-8A5A-6A0541FE32E0}"/>
    <cellStyle name="Comma 2 3 3 2 2 4" xfId="767" xr:uid="{8AAB53E9-55EE-46AC-BA65-C7BB22002296}"/>
    <cellStyle name="Comma 2 3 3 2 2 4 2" xfId="1970" xr:uid="{EDF1E599-8AF0-46F3-AB79-6F8A372E79B3}"/>
    <cellStyle name="Comma 2 3 3 2 2 4 2 2" xfId="4371" xr:uid="{EB30B0AC-F214-482A-BD05-D0D63C41C09B}"/>
    <cellStyle name="Comma 2 3 3 2 2 4 3" xfId="3171" xr:uid="{7C93FAF3-7E07-49FD-94E1-0F0ACEE1AC2D}"/>
    <cellStyle name="Comma 2 3 3 2 2 5" xfId="1490" xr:uid="{6C6BC604-4D9F-4AD5-A5A9-2E5990A561C0}"/>
    <cellStyle name="Comma 2 3 3 2 2 5 2" xfId="3891" xr:uid="{91B6FE94-B693-45C3-A14F-0D24771535ED}"/>
    <cellStyle name="Comma 2 3 3 2 2 6" xfId="2691" xr:uid="{5300D136-94DD-4836-AC40-69AB9E64B842}"/>
    <cellStyle name="Comma 2 3 3 2 3" xfId="407" xr:uid="{6A2DD546-2BA4-404F-9BBC-D5948794D700}"/>
    <cellStyle name="Comma 2 3 3 2 3 2" xfId="1127" xr:uid="{A857EFC7-E7EC-4FEB-BF3C-5BC136E50C81}"/>
    <cellStyle name="Comma 2 3 3 2 3 2 2" xfId="2330" xr:uid="{C462D375-6C26-4911-862F-6048BEB15793}"/>
    <cellStyle name="Comma 2 3 3 2 3 2 2 2" xfId="4731" xr:uid="{297545E8-F544-411A-93CB-11BCD809ED34}"/>
    <cellStyle name="Comma 2 3 3 2 3 2 3" xfId="3531" xr:uid="{B7142E52-586C-4DD2-BCD7-829494451D17}"/>
    <cellStyle name="Comma 2 3 3 2 3 3" xfId="1610" xr:uid="{5574F7E8-6CB4-4211-B6AC-81D48D97E559}"/>
    <cellStyle name="Comma 2 3 3 2 3 3 2" xfId="4011" xr:uid="{FC3922A5-E02A-42D2-A795-E52A3061AAE3}"/>
    <cellStyle name="Comma 2 3 3 2 3 4" xfId="2811" xr:uid="{37F594FA-0124-46FC-9588-1B60A84711C7}"/>
    <cellStyle name="Comma 2 3 3 2 4" xfId="887" xr:uid="{B67BF7D7-C229-4BBF-8B79-908FA8A0B84E}"/>
    <cellStyle name="Comma 2 3 3 2 4 2" xfId="2090" xr:uid="{87B50225-0151-4ABE-A276-9D66DA074D47}"/>
    <cellStyle name="Comma 2 3 3 2 4 2 2" xfId="4491" xr:uid="{43E9047D-7800-4F4E-BBD2-0208251C0E7D}"/>
    <cellStyle name="Comma 2 3 3 2 4 3" xfId="3291" xr:uid="{F9F659F8-EB19-4B0D-BE10-5A553121D93A}"/>
    <cellStyle name="Comma 2 3 3 2 5" xfId="647" xr:uid="{5C1BB580-F039-4B04-97DC-0190E75BEF7C}"/>
    <cellStyle name="Comma 2 3 3 2 5 2" xfId="1850" xr:uid="{6A68D8F7-35B9-4922-8E4A-390D1EFE574B}"/>
    <cellStyle name="Comma 2 3 3 2 5 2 2" xfId="4251" xr:uid="{CF404FA7-09FC-4F83-B81A-B62F215D004F}"/>
    <cellStyle name="Comma 2 3 3 2 5 3" xfId="3051" xr:uid="{D16C6AC8-7233-4687-BFDA-928A756092BD}"/>
    <cellStyle name="Comma 2 3 3 2 6" xfId="1370" xr:uid="{395199FA-3A81-40BB-8812-8CE74FE9AF31}"/>
    <cellStyle name="Comma 2 3 3 2 6 2" xfId="3771" xr:uid="{90A29981-84DB-4CB0-A063-7C9A1759D64B}"/>
    <cellStyle name="Comma 2 3 3 2 7" xfId="2571" xr:uid="{A1C99A3C-57D3-46D4-9161-B51A652BD59E}"/>
    <cellStyle name="Comma 2 3 3 3" xfId="227" xr:uid="{7C7F2D9E-108C-4B9F-B99E-932F3EB2281B}"/>
    <cellStyle name="Comma 2 3 3 3 2" xfId="467" xr:uid="{62E9FC3B-C299-4EDA-867B-9FA742718FA1}"/>
    <cellStyle name="Comma 2 3 3 3 2 2" xfId="1187" xr:uid="{2EC55297-2AFF-478F-92C4-202E2E21C4D2}"/>
    <cellStyle name="Comma 2 3 3 3 2 2 2" xfId="2390" xr:uid="{FE754858-F96B-4EAA-9B9B-DEB6E631218C}"/>
    <cellStyle name="Comma 2 3 3 3 2 2 2 2" xfId="4791" xr:uid="{7C6C29D2-6828-429A-B22B-05B1B216E165}"/>
    <cellStyle name="Comma 2 3 3 3 2 2 3" xfId="3591" xr:uid="{13C3FFE0-D744-4711-944E-FC84E6E05E06}"/>
    <cellStyle name="Comma 2 3 3 3 2 3" xfId="1670" xr:uid="{6D36BE0F-FCAD-45C7-837C-236D361A7C17}"/>
    <cellStyle name="Comma 2 3 3 3 2 3 2" xfId="4071" xr:uid="{449BE1C3-9BF3-456B-A821-ED9185CB52AE}"/>
    <cellStyle name="Comma 2 3 3 3 2 4" xfId="2871" xr:uid="{1A051D10-2E8B-4116-B386-ED71EFD0BBED}"/>
    <cellStyle name="Comma 2 3 3 3 3" xfId="947" xr:uid="{1A4CCDAF-D805-469B-995A-E2DCF2ADD16A}"/>
    <cellStyle name="Comma 2 3 3 3 3 2" xfId="2150" xr:uid="{A239AFC8-40DE-4C92-ACE7-DFCE7B36A231}"/>
    <cellStyle name="Comma 2 3 3 3 3 2 2" xfId="4551" xr:uid="{5C19D40C-9D97-4381-A238-D71A14E1654B}"/>
    <cellStyle name="Comma 2 3 3 3 3 3" xfId="3351" xr:uid="{DD889B94-849D-4ED2-BAC9-57C756FBB99D}"/>
    <cellStyle name="Comma 2 3 3 3 4" xfId="707" xr:uid="{EBEC839F-BC75-443C-ACF2-C307E506D019}"/>
    <cellStyle name="Comma 2 3 3 3 4 2" xfId="1910" xr:uid="{B6666806-B4A8-4CC7-98D5-0B5742A87CAD}"/>
    <cellStyle name="Comma 2 3 3 3 4 2 2" xfId="4311" xr:uid="{CA9E91AF-3CF2-4C22-99ED-2BD53C1C232B}"/>
    <cellStyle name="Comma 2 3 3 3 4 3" xfId="3111" xr:uid="{AA0D52E7-4300-466F-BBE0-828D23069219}"/>
    <cellStyle name="Comma 2 3 3 3 5" xfId="1430" xr:uid="{F4BC3998-F148-48EF-B1FD-9FE48BD60386}"/>
    <cellStyle name="Comma 2 3 3 3 5 2" xfId="3831" xr:uid="{2FA4661F-9CB5-4598-BA3E-3874461AF777}"/>
    <cellStyle name="Comma 2 3 3 3 6" xfId="2631" xr:uid="{F2493C46-1355-4BE2-9009-6E64264E17A7}"/>
    <cellStyle name="Comma 2 3 3 4" xfId="347" xr:uid="{0F6ED764-E22D-4E3B-966A-448C0BB8D26B}"/>
    <cellStyle name="Comma 2 3 3 4 2" xfId="1067" xr:uid="{23637073-0C29-4270-AC48-00611899FA31}"/>
    <cellStyle name="Comma 2 3 3 4 2 2" xfId="2270" xr:uid="{535CE4D0-B882-4CBC-A157-C3748E64EEBA}"/>
    <cellStyle name="Comma 2 3 3 4 2 2 2" xfId="4671" xr:uid="{0114DF49-EE69-4061-B4A6-87FF61C59083}"/>
    <cellStyle name="Comma 2 3 3 4 2 3" xfId="3471" xr:uid="{1E8B9CBA-76B6-4A2F-A7FF-80F29B2631EA}"/>
    <cellStyle name="Comma 2 3 3 4 3" xfId="1550" xr:uid="{9393153F-17BA-4B23-AE37-4667E92157CE}"/>
    <cellStyle name="Comma 2 3 3 4 3 2" xfId="3951" xr:uid="{9B218233-599F-45C9-A86C-ECB0B87687EF}"/>
    <cellStyle name="Comma 2 3 3 4 4" xfId="2751" xr:uid="{A217041F-4CD3-40F0-A456-6990EC3684B2}"/>
    <cellStyle name="Comma 2 3 3 5" xfId="827" xr:uid="{93AC567F-4116-4066-9A79-0B41EE6274F1}"/>
    <cellStyle name="Comma 2 3 3 5 2" xfId="2030" xr:uid="{4EBCC98D-27D8-4965-A426-3BDFAE3E1560}"/>
    <cellStyle name="Comma 2 3 3 5 2 2" xfId="4431" xr:uid="{F7A6BCE6-B8AF-4320-8EBF-16420982CDF4}"/>
    <cellStyle name="Comma 2 3 3 5 3" xfId="3231" xr:uid="{7B86D92D-1433-4383-95A6-ED134DDB11FC}"/>
    <cellStyle name="Comma 2 3 3 6" xfId="587" xr:uid="{A0351F04-FAFF-406E-8BA1-7E55BE6C6938}"/>
    <cellStyle name="Comma 2 3 3 6 2" xfId="1790" xr:uid="{BFEC7725-3C52-4E30-B88A-E7202DD569EE}"/>
    <cellStyle name="Comma 2 3 3 6 2 2" xfId="4191" xr:uid="{06680B9D-0B03-4AB4-8662-C6185848D056}"/>
    <cellStyle name="Comma 2 3 3 6 3" xfId="2991" xr:uid="{0D52717C-1D32-45DE-8970-F127F5A7FF63}"/>
    <cellStyle name="Comma 2 3 3 7" xfId="1310" xr:uid="{792326C8-822D-45C0-A9FF-A4210E9E5772}"/>
    <cellStyle name="Comma 2 3 3 7 2" xfId="3711" xr:uid="{EBFD587A-E067-4CCC-85F2-047122E9F0A0}"/>
    <cellStyle name="Comma 2 3 3 8" xfId="2511" xr:uid="{999CA8C4-3553-42AA-8871-3599AEF53341}"/>
    <cellStyle name="Comma 2 3 4" xfId="137" xr:uid="{0AD845DE-1FB3-4614-B119-375B9F86E0AF}"/>
    <cellStyle name="Comma 2 3 4 2" xfId="257" xr:uid="{251A596F-8186-46E2-983E-FC4888FD05BF}"/>
    <cellStyle name="Comma 2 3 4 2 2" xfId="497" xr:uid="{87D201A2-3427-401D-8DC8-775D64390092}"/>
    <cellStyle name="Comma 2 3 4 2 2 2" xfId="1217" xr:uid="{835ABE0F-DB05-42CF-ADC2-76B562454140}"/>
    <cellStyle name="Comma 2 3 4 2 2 2 2" xfId="2420" xr:uid="{935F4041-0A9D-4997-ADD0-99BD0E89A37F}"/>
    <cellStyle name="Comma 2 3 4 2 2 2 2 2" xfId="4821" xr:uid="{4647DE74-F969-492F-A7D0-C59E7F9A5C40}"/>
    <cellStyle name="Comma 2 3 4 2 2 2 3" xfId="3621" xr:uid="{748E28F0-8A75-4BFD-B63C-4B7A4F87331F}"/>
    <cellStyle name="Comma 2 3 4 2 2 3" xfId="1700" xr:uid="{FB3AD908-0234-4E63-AB72-E06BC5E3ADA9}"/>
    <cellStyle name="Comma 2 3 4 2 2 3 2" xfId="4101" xr:uid="{6E9069BB-4E5C-432E-ADF8-2F5BF9292EBA}"/>
    <cellStyle name="Comma 2 3 4 2 2 4" xfId="2901" xr:uid="{E143F712-61DF-49D3-B61D-5DC096A8DC3E}"/>
    <cellStyle name="Comma 2 3 4 2 3" xfId="977" xr:uid="{7180EAEF-4D22-4FD8-BCBF-DADFFB65B8E9}"/>
    <cellStyle name="Comma 2 3 4 2 3 2" xfId="2180" xr:uid="{DD9E7DA1-2D43-4ED7-A2E6-369498B152DB}"/>
    <cellStyle name="Comma 2 3 4 2 3 2 2" xfId="4581" xr:uid="{9FA7D20D-4340-4D3A-B873-3C367CC6A5A2}"/>
    <cellStyle name="Comma 2 3 4 2 3 3" xfId="3381" xr:uid="{47A08007-7CBF-45B3-92CA-4A026A99676D}"/>
    <cellStyle name="Comma 2 3 4 2 4" xfId="737" xr:uid="{9CBE6373-A3D2-4DCD-B16B-FCF21D6689C3}"/>
    <cellStyle name="Comma 2 3 4 2 4 2" xfId="1940" xr:uid="{B954D91D-FA6D-4291-BA50-E98EC9B8A5D2}"/>
    <cellStyle name="Comma 2 3 4 2 4 2 2" xfId="4341" xr:uid="{F3593484-DD20-4C4A-AFFC-B1126A7050DC}"/>
    <cellStyle name="Comma 2 3 4 2 4 3" xfId="3141" xr:uid="{3B1D8E4B-081C-4C53-AEA0-9A843DF671F5}"/>
    <cellStyle name="Comma 2 3 4 2 5" xfId="1460" xr:uid="{42E4EF81-DCC8-4633-A749-DA4649D9DE2E}"/>
    <cellStyle name="Comma 2 3 4 2 5 2" xfId="3861" xr:uid="{31127241-8A19-4C15-B7CF-52966A67E53C}"/>
    <cellStyle name="Comma 2 3 4 2 6" xfId="2661" xr:uid="{F812E572-DCD8-498C-9248-9B0A0760CD09}"/>
    <cellStyle name="Comma 2 3 4 3" xfId="377" xr:uid="{98A10DCC-8B45-442D-A2A3-F886DFA38459}"/>
    <cellStyle name="Comma 2 3 4 3 2" xfId="1097" xr:uid="{CEAB81EF-2AB5-45E3-8A20-E772A4E809E4}"/>
    <cellStyle name="Comma 2 3 4 3 2 2" xfId="2300" xr:uid="{4E55AACB-A99B-4B8B-A33D-FE9005A45EBE}"/>
    <cellStyle name="Comma 2 3 4 3 2 2 2" xfId="4701" xr:uid="{28912E57-075C-45A3-B0BD-B473F22D3457}"/>
    <cellStyle name="Comma 2 3 4 3 2 3" xfId="3501" xr:uid="{178A4EE6-E3FB-443F-897F-5352664AF337}"/>
    <cellStyle name="Comma 2 3 4 3 3" xfId="1580" xr:uid="{8277AC86-869D-47BF-BC58-BF3BBC5DC6E9}"/>
    <cellStyle name="Comma 2 3 4 3 3 2" xfId="3981" xr:uid="{217D4CE7-B62C-42A8-B6B4-887A898CBA79}"/>
    <cellStyle name="Comma 2 3 4 3 4" xfId="2781" xr:uid="{C2044D43-A29C-4A3E-867D-71B06391BDD5}"/>
    <cellStyle name="Comma 2 3 4 4" xfId="857" xr:uid="{06FCA38D-9FF7-4B95-A2E5-E9C4F4CA1D53}"/>
    <cellStyle name="Comma 2 3 4 4 2" xfId="2060" xr:uid="{0207C45A-36ED-4FC5-BDC6-D052B2166B94}"/>
    <cellStyle name="Comma 2 3 4 4 2 2" xfId="4461" xr:uid="{5FACAA3B-5BE8-430A-98ED-300AC8670E98}"/>
    <cellStyle name="Comma 2 3 4 4 3" xfId="3261" xr:uid="{5A87F7CD-677D-46C9-B9F4-C5BB143DC76D}"/>
    <cellStyle name="Comma 2 3 4 5" xfId="617" xr:uid="{7CAA078A-DE93-49C1-B61F-E303343ABC9B}"/>
    <cellStyle name="Comma 2 3 4 5 2" xfId="1820" xr:uid="{D441F3EA-F2A7-4DA5-9748-DC90EAC29724}"/>
    <cellStyle name="Comma 2 3 4 5 2 2" xfId="4221" xr:uid="{24DBB516-F234-4C9A-982F-8688751937AA}"/>
    <cellStyle name="Comma 2 3 4 5 3" xfId="3021" xr:uid="{E6B74EA4-6ACC-4EC7-B26C-0CBFB244070A}"/>
    <cellStyle name="Comma 2 3 4 6" xfId="1340" xr:uid="{2D1400C8-F706-453C-8696-3DAF260D30F7}"/>
    <cellStyle name="Comma 2 3 4 6 2" xfId="3741" xr:uid="{1FF64197-5A5A-48F7-A8C3-5AA94365B286}"/>
    <cellStyle name="Comma 2 3 4 7" xfId="2541" xr:uid="{71D18A3B-1C85-4478-9C85-6268D91BA841}"/>
    <cellStyle name="Comma 2 3 5" xfId="197" xr:uid="{DEADF2F1-829B-4E38-8DE6-10CC5320FEDA}"/>
    <cellStyle name="Comma 2 3 5 2" xfId="437" xr:uid="{2A8FB9BF-6C6C-4661-8CD7-26974A33D054}"/>
    <cellStyle name="Comma 2 3 5 2 2" xfId="1157" xr:uid="{144D2735-46E7-4F3B-8A84-CF1952753BBE}"/>
    <cellStyle name="Comma 2 3 5 2 2 2" xfId="2360" xr:uid="{40DCF81F-4737-401D-9520-1046732A8733}"/>
    <cellStyle name="Comma 2 3 5 2 2 2 2" xfId="4761" xr:uid="{30220746-144B-40A1-BDD1-0A255A96CBD7}"/>
    <cellStyle name="Comma 2 3 5 2 2 3" xfId="3561" xr:uid="{D9A07A54-B630-4A03-96C0-F73477EFB97A}"/>
    <cellStyle name="Comma 2 3 5 2 3" xfId="1640" xr:uid="{99D683B3-7F99-4B43-B78A-6024986FB28B}"/>
    <cellStyle name="Comma 2 3 5 2 3 2" xfId="4041" xr:uid="{A3407EAF-889F-436E-BA50-C183741EFD7F}"/>
    <cellStyle name="Comma 2 3 5 2 4" xfId="2841" xr:uid="{3AC18470-D3EB-4308-BF62-66F16D6B66D5}"/>
    <cellStyle name="Comma 2 3 5 3" xfId="917" xr:uid="{8AF365B7-5C80-4C52-B36C-0EE6B09DE3C0}"/>
    <cellStyle name="Comma 2 3 5 3 2" xfId="2120" xr:uid="{A39C0B8E-E433-44D3-9DE1-BC7178701EAB}"/>
    <cellStyle name="Comma 2 3 5 3 2 2" xfId="4521" xr:uid="{3A5571FE-FCB8-4DA3-9A3F-E4C7B00675D4}"/>
    <cellStyle name="Comma 2 3 5 3 3" xfId="3321" xr:uid="{29B7F956-90A9-4FC1-8DDD-A3C601E1136E}"/>
    <cellStyle name="Comma 2 3 5 4" xfId="677" xr:uid="{0E4147B8-2F5C-438B-ADB2-9FE6A2B9C930}"/>
    <cellStyle name="Comma 2 3 5 4 2" xfId="1880" xr:uid="{445F024E-4097-4AAC-8009-091A9D9C14D4}"/>
    <cellStyle name="Comma 2 3 5 4 2 2" xfId="4281" xr:uid="{B084D399-11C9-4A9E-B635-C569D7B9D428}"/>
    <cellStyle name="Comma 2 3 5 4 3" xfId="3081" xr:uid="{3360EFF0-D9F6-4B30-836A-E9DC653110A2}"/>
    <cellStyle name="Comma 2 3 5 5" xfId="1400" xr:uid="{3E0ADFBB-E8CA-4FFE-8031-04C01434301A}"/>
    <cellStyle name="Comma 2 3 5 5 2" xfId="3801" xr:uid="{F5E88CD9-9A42-4374-9FBA-B7AD5E334806}"/>
    <cellStyle name="Comma 2 3 5 6" xfId="2601" xr:uid="{B9C0537C-7441-44D6-AA2C-99B9511F8628}"/>
    <cellStyle name="Comma 2 3 6" xfId="317" xr:uid="{06216746-4913-4743-AE3A-D704E145AD94}"/>
    <cellStyle name="Comma 2 3 6 2" xfId="1037" xr:uid="{8392653C-51CC-4102-AA3E-8F7350B273E9}"/>
    <cellStyle name="Comma 2 3 6 2 2" xfId="2240" xr:uid="{2F063989-BA72-4ED5-B566-47345FFF5532}"/>
    <cellStyle name="Comma 2 3 6 2 2 2" xfId="4641" xr:uid="{3366E94C-E89C-4F27-84E2-27354ACEBE31}"/>
    <cellStyle name="Comma 2 3 6 2 3" xfId="3441" xr:uid="{32FC7C5E-D9DE-4A4A-8264-CD9EB6F6E96A}"/>
    <cellStyle name="Comma 2 3 6 3" xfId="1520" xr:uid="{C766D67E-7148-4180-907D-499A2809DE10}"/>
    <cellStyle name="Comma 2 3 6 3 2" xfId="3921" xr:uid="{2E5B230F-5A2B-4380-8560-AF1C50BFFFB2}"/>
    <cellStyle name="Comma 2 3 6 4" xfId="2721" xr:uid="{2A84F8E9-37A9-44CD-AD9A-A38B56AFE24C}"/>
    <cellStyle name="Comma 2 3 7" xfId="797" xr:uid="{DC03C713-8C40-4A34-950C-435A1FBF9477}"/>
    <cellStyle name="Comma 2 3 7 2" xfId="2000" xr:uid="{4B3DB856-2D09-47E1-8DA5-06B7FA44A1FE}"/>
    <cellStyle name="Comma 2 3 7 2 2" xfId="4401" xr:uid="{698E3AC9-94DE-4754-8497-84260B3467ED}"/>
    <cellStyle name="Comma 2 3 7 3" xfId="3201" xr:uid="{49D736E8-7F46-41F7-BAF8-E4DD4B9006D0}"/>
    <cellStyle name="Comma 2 3 8" xfId="557" xr:uid="{77CF1BFC-31E9-457B-A12F-01C3ECD3E512}"/>
    <cellStyle name="Comma 2 3 8 2" xfId="1760" xr:uid="{40E52373-5A00-4307-8A3D-B9DA9CD77DDD}"/>
    <cellStyle name="Comma 2 3 8 2 2" xfId="4161" xr:uid="{8E13B217-885D-40BE-98AC-871F8D3531F3}"/>
    <cellStyle name="Comma 2 3 8 3" xfId="2961" xr:uid="{AF1DEABD-C044-4C49-9520-AEC1FA2A916F}"/>
    <cellStyle name="Comma 2 3 9" xfId="1280" xr:uid="{88AEEE25-C5DE-446D-8361-CF31C948B700}"/>
    <cellStyle name="Comma 2 3 9 2" xfId="3681" xr:uid="{1A72E1CE-C364-46A4-808F-727327BCC261}"/>
    <cellStyle name="Comma 2 4" xfId="85" xr:uid="{23F62A07-5E86-4E10-BB50-5A9B017267B4}"/>
    <cellStyle name="Comma 2 4 2" xfId="115" xr:uid="{224ADA52-551A-4823-A52B-79357B40F013}"/>
    <cellStyle name="Comma 2 4 2 2" xfId="175" xr:uid="{D2A31F39-C100-44E8-842F-1EA1D0AAB729}"/>
    <cellStyle name="Comma 2 4 2 2 2" xfId="295" xr:uid="{10C5938B-6DF4-4881-A01B-493F7FFA82B4}"/>
    <cellStyle name="Comma 2 4 2 2 2 2" xfId="535" xr:uid="{19483463-5845-4A81-9FA5-EF360E68FA62}"/>
    <cellStyle name="Comma 2 4 2 2 2 2 2" xfId="1255" xr:uid="{80985179-A31D-42C1-AE7A-52C0E08C096C}"/>
    <cellStyle name="Comma 2 4 2 2 2 2 2 2" xfId="2458" xr:uid="{8AB4BB5F-6963-4FB5-8663-4675FA97C420}"/>
    <cellStyle name="Comma 2 4 2 2 2 2 2 2 2" xfId="4859" xr:uid="{8EFE3544-0F9C-4C3C-9112-571DABD769F2}"/>
    <cellStyle name="Comma 2 4 2 2 2 2 2 3" xfId="3659" xr:uid="{2169096E-254E-42AA-A671-E95026FBD70D}"/>
    <cellStyle name="Comma 2 4 2 2 2 2 3" xfId="1738" xr:uid="{40C5D5F2-6A41-4831-BD67-FB767A11D69B}"/>
    <cellStyle name="Comma 2 4 2 2 2 2 3 2" xfId="4139" xr:uid="{C30D4EBB-B608-4A20-9A9E-ED25CCDB2703}"/>
    <cellStyle name="Comma 2 4 2 2 2 2 4" xfId="2939" xr:uid="{6DCC1E40-D19F-4928-A441-3F55B87876E0}"/>
    <cellStyle name="Comma 2 4 2 2 2 3" xfId="1015" xr:uid="{0FB09652-E893-46FC-A56A-2A82F0F139C2}"/>
    <cellStyle name="Comma 2 4 2 2 2 3 2" xfId="2218" xr:uid="{4C142B9A-FE72-4F58-AB24-ACB13BC99DE0}"/>
    <cellStyle name="Comma 2 4 2 2 2 3 2 2" xfId="4619" xr:uid="{DC47F54C-2254-491E-8882-CB792E431233}"/>
    <cellStyle name="Comma 2 4 2 2 2 3 3" xfId="3419" xr:uid="{ED8BDEAD-4792-4E5B-8F1F-7896F7168280}"/>
    <cellStyle name="Comma 2 4 2 2 2 4" xfId="775" xr:uid="{095D5AA6-F62B-4F59-BE65-41C886242E75}"/>
    <cellStyle name="Comma 2 4 2 2 2 4 2" xfId="1978" xr:uid="{1E621D80-EE6C-413A-BB15-0A73456767EE}"/>
    <cellStyle name="Comma 2 4 2 2 2 4 2 2" xfId="4379" xr:uid="{9C81F612-0B21-480B-B919-2F19B31B0F4E}"/>
    <cellStyle name="Comma 2 4 2 2 2 4 3" xfId="3179" xr:uid="{B27AB0B5-6FE2-4F1B-BE59-74CF62986A43}"/>
    <cellStyle name="Comma 2 4 2 2 2 5" xfId="1498" xr:uid="{A51B17FD-56E8-4CB8-86E8-B6116CCB6C10}"/>
    <cellStyle name="Comma 2 4 2 2 2 5 2" xfId="3899" xr:uid="{8AC28B1F-2924-4D87-B115-13CE7CBE4280}"/>
    <cellStyle name="Comma 2 4 2 2 2 6" xfId="2699" xr:uid="{4D0FB92D-E78F-49D1-9FE9-0BD2AA2DA170}"/>
    <cellStyle name="Comma 2 4 2 2 3" xfId="415" xr:uid="{C421E044-A044-4C6E-A4AC-891175F49ACE}"/>
    <cellStyle name="Comma 2 4 2 2 3 2" xfId="1135" xr:uid="{18D638EF-55FC-4B62-839A-D89FD4F843D7}"/>
    <cellStyle name="Comma 2 4 2 2 3 2 2" xfId="2338" xr:uid="{30BE908D-C0EF-40F0-B915-860C3395EFE0}"/>
    <cellStyle name="Comma 2 4 2 2 3 2 2 2" xfId="4739" xr:uid="{548E10E4-A649-4ECA-9755-C0F27A854D71}"/>
    <cellStyle name="Comma 2 4 2 2 3 2 3" xfId="3539" xr:uid="{0D5E1903-E1AF-4224-9A49-4B6AE0BD8A08}"/>
    <cellStyle name="Comma 2 4 2 2 3 3" xfId="1618" xr:uid="{A8BDCE2D-7F4D-4A39-9EFA-A52899F5FC59}"/>
    <cellStyle name="Comma 2 4 2 2 3 3 2" xfId="4019" xr:uid="{BE59FFDE-1C12-4778-950B-ABB04B7CF536}"/>
    <cellStyle name="Comma 2 4 2 2 3 4" xfId="2819" xr:uid="{8E5B5E66-51E3-47F7-8B42-94DED8C18270}"/>
    <cellStyle name="Comma 2 4 2 2 4" xfId="895" xr:uid="{F70221C0-941B-48F5-92B1-18117F92A982}"/>
    <cellStyle name="Comma 2 4 2 2 4 2" xfId="2098" xr:uid="{4EA71F34-1815-4A1A-87DB-E82D65871246}"/>
    <cellStyle name="Comma 2 4 2 2 4 2 2" xfId="4499" xr:uid="{4C58B790-9F80-43E6-8E4B-72DEA250B381}"/>
    <cellStyle name="Comma 2 4 2 2 4 3" xfId="3299" xr:uid="{783C8333-1735-43CA-8CFD-12D20E818788}"/>
    <cellStyle name="Comma 2 4 2 2 5" xfId="655" xr:uid="{2333BE78-9F21-4922-984F-016D130CEC5A}"/>
    <cellStyle name="Comma 2 4 2 2 5 2" xfId="1858" xr:uid="{B122C614-96F3-480F-8EC5-A94D19E17A3E}"/>
    <cellStyle name="Comma 2 4 2 2 5 2 2" xfId="4259" xr:uid="{1274CBD6-3D7A-4D80-A49B-2ADC28539D8E}"/>
    <cellStyle name="Comma 2 4 2 2 5 3" xfId="3059" xr:uid="{61CE31A7-EEAD-46DC-9796-74CB9107FB43}"/>
    <cellStyle name="Comma 2 4 2 2 6" xfId="1378" xr:uid="{CB233C2B-4595-4417-9E8A-714D9ED07E7B}"/>
    <cellStyle name="Comma 2 4 2 2 6 2" xfId="3779" xr:uid="{1C7C384A-8903-40B3-BC48-8A208289AE6B}"/>
    <cellStyle name="Comma 2 4 2 2 7" xfId="2579" xr:uid="{85AF517D-175D-4CE6-A8DF-818C54F77BC3}"/>
    <cellStyle name="Comma 2 4 2 3" xfId="235" xr:uid="{F8A4F8DC-FA50-4779-A03E-7A119756602B}"/>
    <cellStyle name="Comma 2 4 2 3 2" xfId="475" xr:uid="{D8B047E3-7393-43FB-8AF4-B3A3AE5D2462}"/>
    <cellStyle name="Comma 2 4 2 3 2 2" xfId="1195" xr:uid="{78539EAC-BFF0-4759-8061-7B7BF7B9376A}"/>
    <cellStyle name="Comma 2 4 2 3 2 2 2" xfId="2398" xr:uid="{56455515-0AEF-4E54-B348-0763182F4C07}"/>
    <cellStyle name="Comma 2 4 2 3 2 2 2 2" xfId="4799" xr:uid="{CDA62059-19CF-449F-9F55-BD574888B25E}"/>
    <cellStyle name="Comma 2 4 2 3 2 2 3" xfId="3599" xr:uid="{D61E6CF6-BAFA-4049-B9E2-C32A7BEDCDBE}"/>
    <cellStyle name="Comma 2 4 2 3 2 3" xfId="1678" xr:uid="{5D6199D7-76E9-4224-8DB6-00A4B28F8B8D}"/>
    <cellStyle name="Comma 2 4 2 3 2 3 2" xfId="4079" xr:uid="{CF53D3A0-646E-4A94-8CB5-25107E1FFAED}"/>
    <cellStyle name="Comma 2 4 2 3 2 4" xfId="2879" xr:uid="{9F3E9467-19CF-4701-BA41-E89F8A2F5603}"/>
    <cellStyle name="Comma 2 4 2 3 3" xfId="955" xr:uid="{23CDD2DE-DA93-443B-9827-C6105A354E1A}"/>
    <cellStyle name="Comma 2 4 2 3 3 2" xfId="2158" xr:uid="{94744D7A-212D-4BA4-A075-657485CB05C9}"/>
    <cellStyle name="Comma 2 4 2 3 3 2 2" xfId="4559" xr:uid="{883069B5-98F6-439F-ADC9-F2C711976501}"/>
    <cellStyle name="Comma 2 4 2 3 3 3" xfId="3359" xr:uid="{F733632B-D78F-4EC7-98EA-1C07CE8E0E14}"/>
    <cellStyle name="Comma 2 4 2 3 4" xfId="715" xr:uid="{20F5506D-2D7A-4EF1-8F96-9F3A84669A52}"/>
    <cellStyle name="Comma 2 4 2 3 4 2" xfId="1918" xr:uid="{D239D23B-FA9D-4C76-9A36-273FCC64FC35}"/>
    <cellStyle name="Comma 2 4 2 3 4 2 2" xfId="4319" xr:uid="{E647D3CC-38F3-4861-B8FE-B3D0421278C1}"/>
    <cellStyle name="Comma 2 4 2 3 4 3" xfId="3119" xr:uid="{CAB672B1-E532-4E88-A5E4-E87ABF48A47F}"/>
    <cellStyle name="Comma 2 4 2 3 5" xfId="1438" xr:uid="{788CE03D-C196-465D-A9DB-84CFCFA439FD}"/>
    <cellStyle name="Comma 2 4 2 3 5 2" xfId="3839" xr:uid="{2BCC6583-569C-4F32-83BC-B1FA2F04DF35}"/>
    <cellStyle name="Comma 2 4 2 3 6" xfId="2639" xr:uid="{E6375DF8-F8DA-4ADA-9D3B-E5033A9B3102}"/>
    <cellStyle name="Comma 2 4 2 4" xfId="355" xr:uid="{82DC350B-A116-4A90-BEF6-73A933B49FB2}"/>
    <cellStyle name="Comma 2 4 2 4 2" xfId="1075" xr:uid="{6B6AF98A-E089-4A7F-A786-A443BC81EB9F}"/>
    <cellStyle name="Comma 2 4 2 4 2 2" xfId="2278" xr:uid="{9AFD8374-D536-468C-A7A7-13FAB0FD2419}"/>
    <cellStyle name="Comma 2 4 2 4 2 2 2" xfId="4679" xr:uid="{122213B0-41CF-4D71-831C-393BAAD638A7}"/>
    <cellStyle name="Comma 2 4 2 4 2 3" xfId="3479" xr:uid="{0C181498-89C5-4FC9-9C3C-E3711425B4F2}"/>
    <cellStyle name="Comma 2 4 2 4 3" xfId="1558" xr:uid="{B37E1380-3712-466A-95BE-2589538BB7D5}"/>
    <cellStyle name="Comma 2 4 2 4 3 2" xfId="3959" xr:uid="{25419151-3449-45E4-9B8B-A16B71418DB9}"/>
    <cellStyle name="Comma 2 4 2 4 4" xfId="2759" xr:uid="{A2C17A81-6BA2-4854-A2C4-088575E61AD5}"/>
    <cellStyle name="Comma 2 4 2 5" xfId="835" xr:uid="{C2EB7E9A-5C93-4B01-A63E-62D172A73228}"/>
    <cellStyle name="Comma 2 4 2 5 2" xfId="2038" xr:uid="{CE43E2A0-5059-4040-BD53-E383E7F18907}"/>
    <cellStyle name="Comma 2 4 2 5 2 2" xfId="4439" xr:uid="{BCF794B6-20C5-42D3-A958-9280386FC369}"/>
    <cellStyle name="Comma 2 4 2 5 3" xfId="3239" xr:uid="{A98F59FD-9CDD-47C4-8B2F-EB1AB318C115}"/>
    <cellStyle name="Comma 2 4 2 6" xfId="595" xr:uid="{E2807703-07AE-4225-B5AC-7100607DFF8A}"/>
    <cellStyle name="Comma 2 4 2 6 2" xfId="1798" xr:uid="{207AABA2-82E9-47C9-A3DB-44B0D85E9B83}"/>
    <cellStyle name="Comma 2 4 2 6 2 2" xfId="4199" xr:uid="{A337AE24-153A-47EF-A66D-9115E462EF4D}"/>
    <cellStyle name="Comma 2 4 2 6 3" xfId="2999" xr:uid="{572BE801-6B20-422B-872C-9C00881B60BE}"/>
    <cellStyle name="Comma 2 4 2 7" xfId="1318" xr:uid="{60867D7F-1E95-4FE0-804B-9444AD8604A4}"/>
    <cellStyle name="Comma 2 4 2 7 2" xfId="3719" xr:uid="{96093C7D-1A02-4A93-933A-FB14D02B4DC0}"/>
    <cellStyle name="Comma 2 4 2 8" xfId="2519" xr:uid="{0263BB8B-DCC1-4AE3-8E77-1338AD4A679C}"/>
    <cellStyle name="Comma 2 4 3" xfId="145" xr:uid="{FCE78B44-0CFB-47C9-BFAC-4946B9DCD983}"/>
    <cellStyle name="Comma 2 4 3 2" xfId="265" xr:uid="{0EAEDB8D-3147-4D8F-8080-372DB144E73C}"/>
    <cellStyle name="Comma 2 4 3 2 2" xfId="505" xr:uid="{7F784172-E5A8-4687-ADDC-F7802FFB9C3B}"/>
    <cellStyle name="Comma 2 4 3 2 2 2" xfId="1225" xr:uid="{D29EC0F7-EED0-497B-8C93-B50FD44D7D72}"/>
    <cellStyle name="Comma 2 4 3 2 2 2 2" xfId="2428" xr:uid="{E635E7D8-427D-405C-8E9D-9087B6D2AFF3}"/>
    <cellStyle name="Comma 2 4 3 2 2 2 2 2" xfId="4829" xr:uid="{B21C6996-7BF3-47A1-8E46-0454FB6B006C}"/>
    <cellStyle name="Comma 2 4 3 2 2 2 3" xfId="3629" xr:uid="{5EB3CE33-902D-4E9C-9B32-2A6715B74AE3}"/>
    <cellStyle name="Comma 2 4 3 2 2 3" xfId="1708" xr:uid="{AAF58646-A364-41B0-9C21-B0F7A3F17CFF}"/>
    <cellStyle name="Comma 2 4 3 2 2 3 2" xfId="4109" xr:uid="{E2B1394C-56E4-4D82-A209-FD64506E7963}"/>
    <cellStyle name="Comma 2 4 3 2 2 4" xfId="2909" xr:uid="{19A3C772-ADE0-41A4-A92E-D5FB7F45C39C}"/>
    <cellStyle name="Comma 2 4 3 2 3" xfId="985" xr:uid="{E8A32B7C-8F55-4475-8901-5AC7963E4CEE}"/>
    <cellStyle name="Comma 2 4 3 2 3 2" xfId="2188" xr:uid="{16842E0E-BC0E-472A-9D7E-BDF4867C4C6D}"/>
    <cellStyle name="Comma 2 4 3 2 3 2 2" xfId="4589" xr:uid="{BF42E9FD-1C25-4DB3-8CE5-15FD35545F9A}"/>
    <cellStyle name="Comma 2 4 3 2 3 3" xfId="3389" xr:uid="{25AB542C-EDF3-4FDB-8C36-3257A4C78D11}"/>
    <cellStyle name="Comma 2 4 3 2 4" xfId="745" xr:uid="{5F80B001-F4CF-48F0-A151-DEF5EEF1C519}"/>
    <cellStyle name="Comma 2 4 3 2 4 2" xfId="1948" xr:uid="{B3016373-4F05-4EDF-86C6-271C1131D484}"/>
    <cellStyle name="Comma 2 4 3 2 4 2 2" xfId="4349" xr:uid="{F8CD5B9E-62DD-40A7-AFEC-E82554BE2118}"/>
    <cellStyle name="Comma 2 4 3 2 4 3" xfId="3149" xr:uid="{ADDDF839-B311-4C8C-B27A-029B291159A1}"/>
    <cellStyle name="Comma 2 4 3 2 5" xfId="1468" xr:uid="{05A311FF-7539-4913-8A6B-4BC694838996}"/>
    <cellStyle name="Comma 2 4 3 2 5 2" xfId="3869" xr:uid="{0E39AF13-E11E-4C4B-A7F2-253A175C79D4}"/>
    <cellStyle name="Comma 2 4 3 2 6" xfId="2669" xr:uid="{AD318A1D-132F-4602-ACC9-B317B8B3D525}"/>
    <cellStyle name="Comma 2 4 3 3" xfId="385" xr:uid="{304598B7-98A6-43A3-9FA1-35DE49D1C8EA}"/>
    <cellStyle name="Comma 2 4 3 3 2" xfId="1105" xr:uid="{C9EE442F-2E8E-4C19-98F2-DAB0E30C3F13}"/>
    <cellStyle name="Comma 2 4 3 3 2 2" xfId="2308" xr:uid="{0BDF557E-48B8-4F83-A60B-E4F41E26F6A6}"/>
    <cellStyle name="Comma 2 4 3 3 2 2 2" xfId="4709" xr:uid="{5A019B23-0E66-432B-8322-E8E20C5DD5E8}"/>
    <cellStyle name="Comma 2 4 3 3 2 3" xfId="3509" xr:uid="{A2D403F7-F22B-4CAC-8C62-C7BDD278CD16}"/>
    <cellStyle name="Comma 2 4 3 3 3" xfId="1588" xr:uid="{06882833-BA53-4801-9750-C0E9F867B8CA}"/>
    <cellStyle name="Comma 2 4 3 3 3 2" xfId="3989" xr:uid="{BF52C7FA-C380-4050-93A0-07E7C96678A3}"/>
    <cellStyle name="Comma 2 4 3 3 4" xfId="2789" xr:uid="{EC08A603-8008-4517-9D28-203B669E5A74}"/>
    <cellStyle name="Comma 2 4 3 4" xfId="865" xr:uid="{3F385093-81FA-4872-9ACD-ECC85DD204F9}"/>
    <cellStyle name="Comma 2 4 3 4 2" xfId="2068" xr:uid="{0BF3718D-20CB-43D8-9E2B-9B6993F391BA}"/>
    <cellStyle name="Comma 2 4 3 4 2 2" xfId="4469" xr:uid="{3A932AE4-AF20-43CE-9E17-54486BC0A276}"/>
    <cellStyle name="Comma 2 4 3 4 3" xfId="3269" xr:uid="{024CC32E-E4E6-4BDB-82CA-260FCB2B0031}"/>
    <cellStyle name="Comma 2 4 3 5" xfId="625" xr:uid="{6A9DE550-BE93-47D1-BC00-A5304027D6D7}"/>
    <cellStyle name="Comma 2 4 3 5 2" xfId="1828" xr:uid="{4B4191A1-9EB6-4781-BAF8-0FB439FD782E}"/>
    <cellStyle name="Comma 2 4 3 5 2 2" xfId="4229" xr:uid="{AFF080D1-9381-4A5F-8AF8-A10C904F746D}"/>
    <cellStyle name="Comma 2 4 3 5 3" xfId="3029" xr:uid="{1447C776-C3A6-402F-BE27-22C833134F74}"/>
    <cellStyle name="Comma 2 4 3 6" xfId="1348" xr:uid="{17E15B12-022C-483C-91D2-2994C0E85A61}"/>
    <cellStyle name="Comma 2 4 3 6 2" xfId="3749" xr:uid="{BF04D78E-0B27-453E-A59D-D7290A3F16A7}"/>
    <cellStyle name="Comma 2 4 3 7" xfId="2549" xr:uid="{E7A1E73B-3684-4297-9F73-8F0A9E19F222}"/>
    <cellStyle name="Comma 2 4 4" xfId="205" xr:uid="{4E72710B-E744-4931-8017-13F75A2ED434}"/>
    <cellStyle name="Comma 2 4 4 2" xfId="445" xr:uid="{EDA4FE3B-2CDB-4BC4-B066-21CA41EB1A6A}"/>
    <cellStyle name="Comma 2 4 4 2 2" xfId="1165" xr:uid="{5CF332D1-6632-404A-86F9-95566F4C1551}"/>
    <cellStyle name="Comma 2 4 4 2 2 2" xfId="2368" xr:uid="{89DB2669-C54D-411C-9967-26DE6F0F00E7}"/>
    <cellStyle name="Comma 2 4 4 2 2 2 2" xfId="4769" xr:uid="{06732A27-67C5-4234-B393-BCC4EDEC9D20}"/>
    <cellStyle name="Comma 2 4 4 2 2 3" xfId="3569" xr:uid="{8965EF38-F111-44DE-9FD5-A99028D4FA29}"/>
    <cellStyle name="Comma 2 4 4 2 3" xfId="1648" xr:uid="{E194C7CA-19FC-468D-8E78-1D2752B135C0}"/>
    <cellStyle name="Comma 2 4 4 2 3 2" xfId="4049" xr:uid="{881FE1C9-D111-431B-A513-C76C96C1813F}"/>
    <cellStyle name="Comma 2 4 4 2 4" xfId="2849" xr:uid="{93B472A7-A364-4046-BEC2-08EB7757380C}"/>
    <cellStyle name="Comma 2 4 4 3" xfId="925" xr:uid="{89990319-990E-4585-A199-70A7ACC5895C}"/>
    <cellStyle name="Comma 2 4 4 3 2" xfId="2128" xr:uid="{BAECB3B9-AE27-475D-9440-D71D7A0D7191}"/>
    <cellStyle name="Comma 2 4 4 3 2 2" xfId="4529" xr:uid="{B662A063-B20E-4791-BF96-F584901C380F}"/>
    <cellStyle name="Comma 2 4 4 3 3" xfId="3329" xr:uid="{B498EF85-76A6-41BD-8571-AAC51DC44CA1}"/>
    <cellStyle name="Comma 2 4 4 4" xfId="685" xr:uid="{86D44015-7976-40FE-8DA4-33FBBB4A32F1}"/>
    <cellStyle name="Comma 2 4 4 4 2" xfId="1888" xr:uid="{CE78CB94-6095-41B7-9D90-0152CA90C918}"/>
    <cellStyle name="Comma 2 4 4 4 2 2" xfId="4289" xr:uid="{46FBE334-0DCD-4FF6-812B-47B5DA93A6CE}"/>
    <cellStyle name="Comma 2 4 4 4 3" xfId="3089" xr:uid="{74024B1B-986B-458C-AFB6-7DAB2D634613}"/>
    <cellStyle name="Comma 2 4 4 5" xfId="1408" xr:uid="{FE0D820F-8427-427C-A258-E74F18220902}"/>
    <cellStyle name="Comma 2 4 4 5 2" xfId="3809" xr:uid="{63F9E6F8-3ED7-4136-B04B-5B59DBF5F6BB}"/>
    <cellStyle name="Comma 2 4 4 6" xfId="2609" xr:uid="{7D311D37-BB0F-4369-AD85-DA92CB7828BC}"/>
    <cellStyle name="Comma 2 4 5" xfId="325" xr:uid="{A73EEF6B-268D-4DFD-8089-C04D943B8AB5}"/>
    <cellStyle name="Comma 2 4 5 2" xfId="1045" xr:uid="{61C6EDC9-2092-4BCD-8E68-8BB0D2ADDC12}"/>
    <cellStyle name="Comma 2 4 5 2 2" xfId="2248" xr:uid="{7C26D10D-16F4-43F7-BFA1-D55F452A9253}"/>
    <cellStyle name="Comma 2 4 5 2 2 2" xfId="4649" xr:uid="{5C330CF0-0A80-42B2-9981-F8972DCDAA9A}"/>
    <cellStyle name="Comma 2 4 5 2 3" xfId="3449" xr:uid="{55A507B7-2CE0-42CC-A3EC-4B78ECB4DC3A}"/>
    <cellStyle name="Comma 2 4 5 3" xfId="1528" xr:uid="{CB3E33CD-324C-4727-B19B-7CF2A2FFA3EB}"/>
    <cellStyle name="Comma 2 4 5 3 2" xfId="3929" xr:uid="{12897046-1336-4115-8925-D035DEF2253E}"/>
    <cellStyle name="Comma 2 4 5 4" xfId="2729" xr:uid="{00C5F8C0-17FF-4C10-9F88-0A5FA7990260}"/>
    <cellStyle name="Comma 2 4 6" xfId="805" xr:uid="{3D076389-A0A9-4386-831A-B26D88CB5363}"/>
    <cellStyle name="Comma 2 4 6 2" xfId="2008" xr:uid="{6C7707B3-EE8D-471E-BE4D-15ABE7F6F6AA}"/>
    <cellStyle name="Comma 2 4 6 2 2" xfId="4409" xr:uid="{466FD069-3AAB-46C8-AD52-960B4A772AC2}"/>
    <cellStyle name="Comma 2 4 6 3" xfId="3209" xr:uid="{1B97D99F-A9CD-4AF1-85C4-1992078E5380}"/>
    <cellStyle name="Comma 2 4 7" xfId="565" xr:uid="{A36E965A-87A5-479D-B998-0BC8733ABFF0}"/>
    <cellStyle name="Comma 2 4 7 2" xfId="1768" xr:uid="{288093DC-7ED5-45D0-A86D-36F7414ECEAB}"/>
    <cellStyle name="Comma 2 4 7 2 2" xfId="4169" xr:uid="{A7C9828D-3846-4C15-93D8-7038F6D56B03}"/>
    <cellStyle name="Comma 2 4 7 3" xfId="2969" xr:uid="{67CC1A47-77C9-4FBF-B555-608ECA01A915}"/>
    <cellStyle name="Comma 2 4 8" xfId="1288" xr:uid="{AEC9C8A6-DDD2-4228-88D1-93D626D5C5C0}"/>
    <cellStyle name="Comma 2 4 8 2" xfId="3689" xr:uid="{DF6D29C9-03E2-485C-AAD0-1E79D8506242}"/>
    <cellStyle name="Comma 2 4 9" xfId="2489" xr:uid="{29E08537-B981-4269-8CA5-2D47655106EC}"/>
    <cellStyle name="Comma 2 5" xfId="100" xr:uid="{1453E45E-CFD3-4FDA-A58A-DF89C6276FE7}"/>
    <cellStyle name="Comma 2 5 2" xfId="160" xr:uid="{02FFE5FB-A8CD-4CB0-9BE8-6D9AC98FC4FF}"/>
    <cellStyle name="Comma 2 5 2 2" xfId="280" xr:uid="{321DA31D-1E5C-45BC-90B7-01D4A4B6FC65}"/>
    <cellStyle name="Comma 2 5 2 2 2" xfId="520" xr:uid="{2CE2209C-41F3-41EB-B937-8B6B8C271562}"/>
    <cellStyle name="Comma 2 5 2 2 2 2" xfId="1240" xr:uid="{A84C621B-C934-4F99-BF16-0D89855451BE}"/>
    <cellStyle name="Comma 2 5 2 2 2 2 2" xfId="2443" xr:uid="{CF025FC6-15E6-46A2-914B-B7A1A5FEAEE8}"/>
    <cellStyle name="Comma 2 5 2 2 2 2 2 2" xfId="4844" xr:uid="{EE3BCF39-08E5-4258-9FF4-E978612BE1FA}"/>
    <cellStyle name="Comma 2 5 2 2 2 2 3" xfId="3644" xr:uid="{E7878953-B90D-4A96-9FC4-F7DFD59BE8DB}"/>
    <cellStyle name="Comma 2 5 2 2 2 3" xfId="1723" xr:uid="{C9D71E9E-AA90-402B-9495-E26FACDCD1A3}"/>
    <cellStyle name="Comma 2 5 2 2 2 3 2" xfId="4124" xr:uid="{E45DB68F-ED14-48E5-977A-7150B486E201}"/>
    <cellStyle name="Comma 2 5 2 2 2 4" xfId="2924" xr:uid="{F7BF24D4-9F1C-4DB3-997B-A7AFF794175B}"/>
    <cellStyle name="Comma 2 5 2 2 3" xfId="1000" xr:uid="{D4E77343-1812-4B27-A9DA-7190C6FE05A3}"/>
    <cellStyle name="Comma 2 5 2 2 3 2" xfId="2203" xr:uid="{CCA0E3AB-62CA-40F3-A792-BA4BF5DC54F7}"/>
    <cellStyle name="Comma 2 5 2 2 3 2 2" xfId="4604" xr:uid="{B621D29D-D5E6-4DA7-8830-302667586959}"/>
    <cellStyle name="Comma 2 5 2 2 3 3" xfId="3404" xr:uid="{727DCB39-9452-4B93-9DC7-BAD071FC293B}"/>
    <cellStyle name="Comma 2 5 2 2 4" xfId="760" xr:uid="{58221C62-74D9-4630-BCA3-D1C33922EA94}"/>
    <cellStyle name="Comma 2 5 2 2 4 2" xfId="1963" xr:uid="{CF4DD841-ACBE-42C5-AA77-A856B0F014BF}"/>
    <cellStyle name="Comma 2 5 2 2 4 2 2" xfId="4364" xr:uid="{5734E8A1-7A6B-4D05-AB11-18E8A19A5569}"/>
    <cellStyle name="Comma 2 5 2 2 4 3" xfId="3164" xr:uid="{D1413B31-9EF5-4CE9-9B4F-FD4BB449F7CA}"/>
    <cellStyle name="Comma 2 5 2 2 5" xfId="1483" xr:uid="{CE01BDEB-9506-40A0-8108-2A49E6B54F7C}"/>
    <cellStyle name="Comma 2 5 2 2 5 2" xfId="3884" xr:uid="{FC4ACE53-2DD6-4FAE-A35D-F751109C4CAB}"/>
    <cellStyle name="Comma 2 5 2 2 6" xfId="2684" xr:uid="{0DB9A11F-C43B-4317-BE24-607F738272F9}"/>
    <cellStyle name="Comma 2 5 2 3" xfId="400" xr:uid="{D71FDE17-AF9C-42BC-B67B-5B8CA5958F5B}"/>
    <cellStyle name="Comma 2 5 2 3 2" xfId="1120" xr:uid="{9EDB1359-E2F3-4928-9E03-AF44DAE2E42F}"/>
    <cellStyle name="Comma 2 5 2 3 2 2" xfId="2323" xr:uid="{B4FEBA93-0203-4A28-ACB8-127F0FA312D8}"/>
    <cellStyle name="Comma 2 5 2 3 2 2 2" xfId="4724" xr:uid="{BB743290-18E2-4314-AEA8-43127CD722BA}"/>
    <cellStyle name="Comma 2 5 2 3 2 3" xfId="3524" xr:uid="{7C9AB710-B5E6-4DB6-BDB5-A80D0DF29301}"/>
    <cellStyle name="Comma 2 5 2 3 3" xfId="1603" xr:uid="{1B175261-8EA4-40BA-9C6E-C9827F7BDF83}"/>
    <cellStyle name="Comma 2 5 2 3 3 2" xfId="4004" xr:uid="{AFF4D2DA-0EEA-4EF6-9C5C-95CCAD3BA4CA}"/>
    <cellStyle name="Comma 2 5 2 3 4" xfId="2804" xr:uid="{00372842-488A-427E-B063-D517165EAC22}"/>
    <cellStyle name="Comma 2 5 2 4" xfId="880" xr:uid="{65E68124-C423-477A-8D23-6AD4F812C087}"/>
    <cellStyle name="Comma 2 5 2 4 2" xfId="2083" xr:uid="{BE44C687-6CD1-43CC-8121-920E55167B2E}"/>
    <cellStyle name="Comma 2 5 2 4 2 2" xfId="4484" xr:uid="{1D8457FD-E800-48FA-B9D5-1F43AD05A5E0}"/>
    <cellStyle name="Comma 2 5 2 4 3" xfId="3284" xr:uid="{E211AF58-AD44-454F-A3DF-0ED7B2ED4E7C}"/>
    <cellStyle name="Comma 2 5 2 5" xfId="640" xr:uid="{1441944B-A815-4CF9-99EE-BE8D2A722E76}"/>
    <cellStyle name="Comma 2 5 2 5 2" xfId="1843" xr:uid="{8C78B70B-B9EE-49C3-883E-371A24CE2454}"/>
    <cellStyle name="Comma 2 5 2 5 2 2" xfId="4244" xr:uid="{DD6CAF99-EDE7-4C00-91E1-FA85F3DD7FF3}"/>
    <cellStyle name="Comma 2 5 2 5 3" xfId="3044" xr:uid="{A22D4D81-4551-4A6A-9313-EBC790197B14}"/>
    <cellStyle name="Comma 2 5 2 6" xfId="1363" xr:uid="{88D2B949-565A-467B-8A2B-FD17A141AD4E}"/>
    <cellStyle name="Comma 2 5 2 6 2" xfId="3764" xr:uid="{7F946C99-611C-4589-AA5C-A7F70831682A}"/>
    <cellStyle name="Comma 2 5 2 7" xfId="2564" xr:uid="{E0067199-C42C-4C9B-8745-0281D9A1173B}"/>
    <cellStyle name="Comma 2 5 3" xfId="220" xr:uid="{71F6FFBE-F65E-4CD4-9CB8-AB1AC5854847}"/>
    <cellStyle name="Comma 2 5 3 2" xfId="460" xr:uid="{A1C30106-CF82-4D58-9EE1-D188A2EF07C9}"/>
    <cellStyle name="Comma 2 5 3 2 2" xfId="1180" xr:uid="{38ADD526-FCEC-4815-8DA3-55B5BE54E93E}"/>
    <cellStyle name="Comma 2 5 3 2 2 2" xfId="2383" xr:uid="{987792A8-9D66-40B8-B7F5-85FF12785D08}"/>
    <cellStyle name="Comma 2 5 3 2 2 2 2" xfId="4784" xr:uid="{49ED84F7-F24D-48EA-9F0F-51406EDAE960}"/>
    <cellStyle name="Comma 2 5 3 2 2 3" xfId="3584" xr:uid="{6CD9729A-ACE7-4057-B6AB-AC66B3FD1CB6}"/>
    <cellStyle name="Comma 2 5 3 2 3" xfId="1663" xr:uid="{6B9CA0AC-D84F-48FD-A20F-3048C2FEE28D}"/>
    <cellStyle name="Comma 2 5 3 2 3 2" xfId="4064" xr:uid="{18ED2A06-48DC-404C-99A1-118DEE3AF394}"/>
    <cellStyle name="Comma 2 5 3 2 4" xfId="2864" xr:uid="{B77D1411-AAA7-4D87-9B85-3773916BD1CD}"/>
    <cellStyle name="Comma 2 5 3 3" xfId="940" xr:uid="{B5CBFDDC-E313-4047-BEED-DAD237F8C799}"/>
    <cellStyle name="Comma 2 5 3 3 2" xfId="2143" xr:uid="{A2915FD7-0CD0-4F5A-BCA8-D26139000FF8}"/>
    <cellStyle name="Comma 2 5 3 3 2 2" xfId="4544" xr:uid="{C769FC29-F43D-4DD9-B1D3-5EBC39E974CC}"/>
    <cellStyle name="Comma 2 5 3 3 3" xfId="3344" xr:uid="{DD319E27-881B-4EAD-8A0D-3F48A0ECF454}"/>
    <cellStyle name="Comma 2 5 3 4" xfId="700" xr:uid="{3178FD2B-F568-43E9-938A-845FA260A568}"/>
    <cellStyle name="Comma 2 5 3 4 2" xfId="1903" xr:uid="{F7FB9041-A739-4925-82DD-D92A3BB04A5F}"/>
    <cellStyle name="Comma 2 5 3 4 2 2" xfId="4304" xr:uid="{135593EE-9EB0-4560-BDCD-292C63E2570F}"/>
    <cellStyle name="Comma 2 5 3 4 3" xfId="3104" xr:uid="{B4FA61ED-FE97-45C1-AA24-242262EEE03D}"/>
    <cellStyle name="Comma 2 5 3 5" xfId="1423" xr:uid="{79353523-A3DA-4F02-BE42-567414ED5272}"/>
    <cellStyle name="Comma 2 5 3 5 2" xfId="3824" xr:uid="{C00FFBFF-9E03-4A12-8B2C-16B4262F7D80}"/>
    <cellStyle name="Comma 2 5 3 6" xfId="2624" xr:uid="{5D906C7A-B57D-469D-B54D-F91AF4CE66EB}"/>
    <cellStyle name="Comma 2 5 4" xfId="340" xr:uid="{B7FAF5B3-EE57-4CC1-A39A-F257406E8184}"/>
    <cellStyle name="Comma 2 5 4 2" xfId="1060" xr:uid="{AC99A178-0378-4D9B-978B-F0DA5A91EC5F}"/>
    <cellStyle name="Comma 2 5 4 2 2" xfId="2263" xr:uid="{764969E8-2908-4FC1-84C4-6694415439F6}"/>
    <cellStyle name="Comma 2 5 4 2 2 2" xfId="4664" xr:uid="{71844C20-B3A4-473E-9635-AA9E3DC636B4}"/>
    <cellStyle name="Comma 2 5 4 2 3" xfId="3464" xr:uid="{24B6290F-E2C5-4EB8-ABEB-76D7163CD75D}"/>
    <cellStyle name="Comma 2 5 4 3" xfId="1543" xr:uid="{43EEF8D4-C20F-4925-91E2-6DE97B666670}"/>
    <cellStyle name="Comma 2 5 4 3 2" xfId="3944" xr:uid="{B9BDA53A-F114-4ACD-BDAC-1CBFBAE4F995}"/>
    <cellStyle name="Comma 2 5 4 4" xfId="2744" xr:uid="{B7313F88-329F-4C4C-A100-2496550136EC}"/>
    <cellStyle name="Comma 2 5 5" xfId="820" xr:uid="{8B40D914-8DE5-42C0-9C89-DD7CC996BF75}"/>
    <cellStyle name="Comma 2 5 5 2" xfId="2023" xr:uid="{018C21A8-DB7A-4F24-A30B-58FD5109CC6A}"/>
    <cellStyle name="Comma 2 5 5 2 2" xfId="4424" xr:uid="{5B3B478F-9FD7-400D-932A-102F47DDACBD}"/>
    <cellStyle name="Comma 2 5 5 3" xfId="3224" xr:uid="{E8574B0F-C475-4A92-BD90-73A989065B83}"/>
    <cellStyle name="Comma 2 5 6" xfId="580" xr:uid="{83F23C1A-52BF-4880-BA3E-AB1B4CE945DE}"/>
    <cellStyle name="Comma 2 5 6 2" xfId="1783" xr:uid="{92673E42-85B1-4D54-B6A8-0BB5636C59E3}"/>
    <cellStyle name="Comma 2 5 6 2 2" xfId="4184" xr:uid="{9B9802C2-694F-42EA-8476-E64B6209B0AD}"/>
    <cellStyle name="Comma 2 5 6 3" xfId="2984" xr:uid="{07DF0F60-C39D-4D61-9700-19A6703D4F67}"/>
    <cellStyle name="Comma 2 5 7" xfId="1303" xr:uid="{D7443E66-745F-46D3-AE5A-B58455606F64}"/>
    <cellStyle name="Comma 2 5 7 2" xfId="3704" xr:uid="{45C777CC-8F9C-4CA5-B6E7-20A2E56277DD}"/>
    <cellStyle name="Comma 2 5 8" xfId="2504" xr:uid="{AF059CB8-C5D7-41B5-A894-42226E0952AF}"/>
    <cellStyle name="Comma 2 6" xfId="130" xr:uid="{5B3FB21C-BA9B-47FC-86B1-E62A06C85231}"/>
    <cellStyle name="Comma 2 6 2" xfId="250" xr:uid="{CC94D8AE-CC60-4DF5-9069-04D8F12F6697}"/>
    <cellStyle name="Comma 2 6 2 2" xfId="490" xr:uid="{33B1479D-1E58-435B-9490-D7E051A746D7}"/>
    <cellStyle name="Comma 2 6 2 2 2" xfId="1210" xr:uid="{A75D05B9-A94A-43FD-9A30-CDD577A2B1C8}"/>
    <cellStyle name="Comma 2 6 2 2 2 2" xfId="2413" xr:uid="{4B568931-6F95-467A-9CAE-7738D5672471}"/>
    <cellStyle name="Comma 2 6 2 2 2 2 2" xfId="4814" xr:uid="{AB01B8DE-9B73-416C-A0B8-D35A70CF5B15}"/>
    <cellStyle name="Comma 2 6 2 2 2 3" xfId="3614" xr:uid="{ECC9CED3-6EF8-4647-8962-004469C1EEFF}"/>
    <cellStyle name="Comma 2 6 2 2 3" xfId="1693" xr:uid="{86E40DCB-36C9-463B-AAFE-FA76B19FEB76}"/>
    <cellStyle name="Comma 2 6 2 2 3 2" xfId="4094" xr:uid="{6F76F836-DF1F-4EA7-86E0-9C844CD2F308}"/>
    <cellStyle name="Comma 2 6 2 2 4" xfId="2894" xr:uid="{998FA43F-69D0-4B72-8450-67F4BA8D1E47}"/>
    <cellStyle name="Comma 2 6 2 3" xfId="970" xr:uid="{BCD8D8D7-2A4B-4BDE-AAFA-286557892A53}"/>
    <cellStyle name="Comma 2 6 2 3 2" xfId="2173" xr:uid="{F3BFBB4F-61BB-4F06-BF58-01DD69918C43}"/>
    <cellStyle name="Comma 2 6 2 3 2 2" xfId="4574" xr:uid="{F730C47D-B7E1-439B-A2D5-2A0D8F23D9F3}"/>
    <cellStyle name="Comma 2 6 2 3 3" xfId="3374" xr:uid="{E61FE806-CBF6-4282-B9B9-FDF7A2A18F12}"/>
    <cellStyle name="Comma 2 6 2 4" xfId="730" xr:uid="{04F74CA3-78DF-493A-BCF4-72ACDDA45B87}"/>
    <cellStyle name="Comma 2 6 2 4 2" xfId="1933" xr:uid="{8C084B62-21C6-4AB8-A587-FB7E0D375463}"/>
    <cellStyle name="Comma 2 6 2 4 2 2" xfId="4334" xr:uid="{B6C2ECFA-0377-40E3-BC6A-29BFC91553A8}"/>
    <cellStyle name="Comma 2 6 2 4 3" xfId="3134" xr:uid="{8648D50B-FD48-410E-B095-F1610DF05E50}"/>
    <cellStyle name="Comma 2 6 2 5" xfId="1453" xr:uid="{A13884E0-AD3A-42EA-820D-578BAB71E764}"/>
    <cellStyle name="Comma 2 6 2 5 2" xfId="3854" xr:uid="{03F72112-6BE4-459E-BADE-E3FBC6C715C7}"/>
    <cellStyle name="Comma 2 6 2 6" xfId="2654" xr:uid="{4B600D97-2707-4E47-AFD4-B60FDD8D05DB}"/>
    <cellStyle name="Comma 2 6 3" xfId="370" xr:uid="{187632D6-ED59-4F01-9FBD-A75F58BB79FD}"/>
    <cellStyle name="Comma 2 6 3 2" xfId="1090" xr:uid="{BEEC78CA-07C2-44F3-91B5-6E0455A0BE54}"/>
    <cellStyle name="Comma 2 6 3 2 2" xfId="2293" xr:uid="{ABD92A83-9EEA-49F7-A2C3-2FEB3CA700C6}"/>
    <cellStyle name="Comma 2 6 3 2 2 2" xfId="4694" xr:uid="{F274208F-1337-440E-8EC1-D4D2D4F913C2}"/>
    <cellStyle name="Comma 2 6 3 2 3" xfId="3494" xr:uid="{E5C7C0B3-F04B-42C1-8A31-2C04EFDF84E7}"/>
    <cellStyle name="Comma 2 6 3 3" xfId="1573" xr:uid="{486804EA-D4D3-4707-97AF-EB9E9365FA40}"/>
    <cellStyle name="Comma 2 6 3 3 2" xfId="3974" xr:uid="{C64D5793-DB87-4459-BF5C-71FEC688419F}"/>
    <cellStyle name="Comma 2 6 3 4" xfId="2774" xr:uid="{6D06C523-21C9-4BC9-8F9C-5BB2B4CC332A}"/>
    <cellStyle name="Comma 2 6 4" xfId="850" xr:uid="{7E204842-A3B7-43B3-B56E-DA1078E4B1FD}"/>
    <cellStyle name="Comma 2 6 4 2" xfId="2053" xr:uid="{72F9CE67-73B5-45B0-992A-7A6500AA2171}"/>
    <cellStyle name="Comma 2 6 4 2 2" xfId="4454" xr:uid="{62020326-E1BF-4339-8331-AB1BC8ECD1F6}"/>
    <cellStyle name="Comma 2 6 4 3" xfId="3254" xr:uid="{03BFBB28-ADFF-495D-8245-99E8CC4FE393}"/>
    <cellStyle name="Comma 2 6 5" xfId="610" xr:uid="{1B1A348D-88F1-4BB8-8CDF-A98E5EE63CB7}"/>
    <cellStyle name="Comma 2 6 5 2" xfId="1813" xr:uid="{2CB9C14C-C470-475B-A229-25FA3D7EA2AE}"/>
    <cellStyle name="Comma 2 6 5 2 2" xfId="4214" xr:uid="{F1BC3D05-A790-438C-BD27-E11EE3BAD5F7}"/>
    <cellStyle name="Comma 2 6 5 3" xfId="3014" xr:uid="{DA859907-C4B7-4C7D-9510-CFBC86F28D79}"/>
    <cellStyle name="Comma 2 6 6" xfId="1333" xr:uid="{D3CA8CB1-08F1-4CF4-B825-301421BB7067}"/>
    <cellStyle name="Comma 2 6 6 2" xfId="3734" xr:uid="{36E3EAFB-2B7B-419D-AEC4-FC65383326A9}"/>
    <cellStyle name="Comma 2 6 7" xfId="2534" xr:uid="{D01864A1-A583-4E5A-8AEF-F08CA22A911A}"/>
    <cellStyle name="Comma 2 7" xfId="190" xr:uid="{D788B22F-CFAB-4ED5-B0A8-FE23AB535C0E}"/>
    <cellStyle name="Comma 2 7 2" xfId="430" xr:uid="{B992C110-32AE-488E-8121-3F9D61B84DE3}"/>
    <cellStyle name="Comma 2 7 2 2" xfId="1150" xr:uid="{703D956B-CD08-461E-B29F-25806648805E}"/>
    <cellStyle name="Comma 2 7 2 2 2" xfId="2353" xr:uid="{D54BD3D6-378F-48FE-BE22-C46DE0FF7093}"/>
    <cellStyle name="Comma 2 7 2 2 2 2" xfId="4754" xr:uid="{7A16AC07-34CB-4739-A413-8BC4CAC5DEB8}"/>
    <cellStyle name="Comma 2 7 2 2 3" xfId="3554" xr:uid="{63A0698E-DBB8-4C51-AC14-7C7CEBD09A2B}"/>
    <cellStyle name="Comma 2 7 2 3" xfId="1633" xr:uid="{4DB0C8DD-5851-43E9-AF00-B3CE990A2F37}"/>
    <cellStyle name="Comma 2 7 2 3 2" xfId="4034" xr:uid="{4E06929A-4F5E-458D-B1B7-9B9491D79D8A}"/>
    <cellStyle name="Comma 2 7 2 4" xfId="2834" xr:uid="{2B3EAE6A-5151-4998-AC32-DAD6E0215E7B}"/>
    <cellStyle name="Comma 2 7 3" xfId="910" xr:uid="{2571D970-BBEF-4AEE-854D-85A4D9F9C496}"/>
    <cellStyle name="Comma 2 7 3 2" xfId="2113" xr:uid="{D9D85169-65FF-46FE-87A6-7FDC74C7FAE3}"/>
    <cellStyle name="Comma 2 7 3 2 2" xfId="4514" xr:uid="{E8C531CC-6344-43CD-8E44-F3D515439B16}"/>
    <cellStyle name="Comma 2 7 3 3" xfId="3314" xr:uid="{085A2081-55CD-4320-8840-41CBF413568A}"/>
    <cellStyle name="Comma 2 7 4" xfId="670" xr:uid="{84542933-F75A-4222-AF39-536B40095C91}"/>
    <cellStyle name="Comma 2 7 4 2" xfId="1873" xr:uid="{D20AA7CE-5868-49A3-AEBF-8C47966F042D}"/>
    <cellStyle name="Comma 2 7 4 2 2" xfId="4274" xr:uid="{7244CDD7-ABAC-404A-84F3-650D0C2C3E9B}"/>
    <cellStyle name="Comma 2 7 4 3" xfId="3074" xr:uid="{905AD3B1-4F7B-4D48-876F-DC4B11A66DFC}"/>
    <cellStyle name="Comma 2 7 5" xfId="1393" xr:uid="{4C3089CF-D5D2-4E3B-A73B-FE9F4B84817E}"/>
    <cellStyle name="Comma 2 7 5 2" xfId="3794" xr:uid="{7237825B-B174-4B7D-8828-6D24B634E728}"/>
    <cellStyle name="Comma 2 7 6" xfId="2594" xr:uid="{245AE132-CBEB-483C-8554-0077B90EA10C}"/>
    <cellStyle name="Comma 2 8" xfId="310" xr:uid="{6ACE4A61-1D73-492C-AC47-10EB2B3AC192}"/>
    <cellStyle name="Comma 2 8 2" xfId="1030" xr:uid="{90BF66BB-8DCB-4B71-BE01-2158B4E5158D}"/>
    <cellStyle name="Comma 2 8 2 2" xfId="2233" xr:uid="{22C12CDD-39AE-43C7-AD12-8453491D4AA7}"/>
    <cellStyle name="Comma 2 8 2 2 2" xfId="4634" xr:uid="{D8447B35-8364-45DA-A109-4D81204A2678}"/>
    <cellStyle name="Comma 2 8 2 3" xfId="3434" xr:uid="{4F61E618-6C50-4E81-B562-F574983CB716}"/>
    <cellStyle name="Comma 2 8 3" xfId="1513" xr:uid="{FDD7A87C-D944-40AE-A031-888E09AFBCD9}"/>
    <cellStyle name="Comma 2 8 3 2" xfId="3914" xr:uid="{D3910791-A4E3-45AA-877A-992AB304DCFF}"/>
    <cellStyle name="Comma 2 8 4" xfId="2714" xr:uid="{13C2C875-C78F-46EE-A050-501BE703C647}"/>
    <cellStyle name="Comma 2 9" xfId="790" xr:uid="{6954CADD-F9C4-4CEA-BDC0-446A64094E4F}"/>
    <cellStyle name="Comma 2 9 2" xfId="1993" xr:uid="{0B878FE6-AE8B-4090-A268-B5D442B90F27}"/>
    <cellStyle name="Comma 2 9 2 2" xfId="4394" xr:uid="{D572D1A5-68DB-43DE-8BCF-13437335C68D}"/>
    <cellStyle name="Comma 2 9 3" xfId="3194" xr:uid="{6CC24410-2C08-42E9-9401-6D2D43CDC3CC}"/>
    <cellStyle name="Comma 3" xfId="61" xr:uid="{801AFFF8-BD67-4BB2-AEF7-F9BBD4676D98}"/>
    <cellStyle name="Comma 6" xfId="59" xr:uid="{7A202457-36CB-4E39-81FC-01044B5CD0B9}"/>
    <cellStyle name="Comma 6 10" xfId="1277" xr:uid="{AB95F912-332B-467D-BF31-6BD621B861CC}"/>
    <cellStyle name="Comma 6 10 2" xfId="3678" xr:uid="{5D22CC98-3A8B-4387-9155-54BEB530B271}"/>
    <cellStyle name="Comma 6 11" xfId="2478" xr:uid="{C7C0622D-B30E-4B53-9844-B5B1F3CBF49C}"/>
    <cellStyle name="Comma 6 2" xfId="82" xr:uid="{8BC80D3C-E356-41E2-B956-EAB55C941037}"/>
    <cellStyle name="Comma 6 2 10" xfId="2486" xr:uid="{45FE7518-29C1-4A68-9B34-BC779FD0435E}"/>
    <cellStyle name="Comma 6 2 2" xfId="97" xr:uid="{A8EE9A90-3569-45C7-A02C-2076A7105DF2}"/>
    <cellStyle name="Comma 6 2 2 2" xfId="127" xr:uid="{0026E972-BE2A-420A-8AC9-4C8C65DE4B9C}"/>
    <cellStyle name="Comma 6 2 2 2 2" xfId="187" xr:uid="{9B3D98D1-4FC9-41FA-9DAD-32E12E788EB4}"/>
    <cellStyle name="Comma 6 2 2 2 2 2" xfId="307" xr:uid="{667DC7AC-0548-4FE2-B627-FD1D4F17910D}"/>
    <cellStyle name="Comma 6 2 2 2 2 2 2" xfId="547" xr:uid="{E42EFED0-0B00-412B-BCC1-8F2E2CCB698D}"/>
    <cellStyle name="Comma 6 2 2 2 2 2 2 2" xfId="1267" xr:uid="{7E3E99B5-5AEC-4871-8D7D-41A852E65E2A}"/>
    <cellStyle name="Comma 6 2 2 2 2 2 2 2 2" xfId="2470" xr:uid="{A82EE227-F6D2-4901-B8A1-4F6F2857E8B0}"/>
    <cellStyle name="Comma 6 2 2 2 2 2 2 2 2 2" xfId="4871" xr:uid="{E7F99007-D8B1-4E41-BCF1-15EAF7D90BC0}"/>
    <cellStyle name="Comma 6 2 2 2 2 2 2 2 3" xfId="3671" xr:uid="{6436B2C3-109A-49C5-BDC7-EFC6C8B126E4}"/>
    <cellStyle name="Comma 6 2 2 2 2 2 2 3" xfId="1750" xr:uid="{A763616A-74F2-4792-8820-B5E6B592B19C}"/>
    <cellStyle name="Comma 6 2 2 2 2 2 2 3 2" xfId="4151" xr:uid="{E5688B1C-4C31-461D-AB2A-057F870CE0DD}"/>
    <cellStyle name="Comma 6 2 2 2 2 2 2 4" xfId="2951" xr:uid="{9CAA4491-EF2C-4973-8812-DD53E06139D8}"/>
    <cellStyle name="Comma 6 2 2 2 2 2 3" xfId="1027" xr:uid="{77A33701-5753-4068-9682-E655A20A54C2}"/>
    <cellStyle name="Comma 6 2 2 2 2 2 3 2" xfId="2230" xr:uid="{FB26E1FB-30CF-4B75-A7CE-1331ABA1A409}"/>
    <cellStyle name="Comma 6 2 2 2 2 2 3 2 2" xfId="4631" xr:uid="{F6609F37-8739-4DA7-947A-16BE9E5A9131}"/>
    <cellStyle name="Comma 6 2 2 2 2 2 3 3" xfId="3431" xr:uid="{41D3731C-B4C9-4FA5-8C4C-F6FD257AA8BC}"/>
    <cellStyle name="Comma 6 2 2 2 2 2 4" xfId="787" xr:uid="{B4B5A4A8-9B23-4048-986E-74C63DC7699A}"/>
    <cellStyle name="Comma 6 2 2 2 2 2 4 2" xfId="1990" xr:uid="{563888D4-CB8E-4FD3-9667-82EC1733EF10}"/>
    <cellStyle name="Comma 6 2 2 2 2 2 4 2 2" xfId="4391" xr:uid="{7561D957-A03F-4127-BF7C-B7F3E6046F09}"/>
    <cellStyle name="Comma 6 2 2 2 2 2 4 3" xfId="3191" xr:uid="{B1C2EC01-6FCF-423A-B08A-FF80031CA942}"/>
    <cellStyle name="Comma 6 2 2 2 2 2 5" xfId="1510" xr:uid="{568F6CFE-3726-4050-9C90-67E16FCAE7B1}"/>
    <cellStyle name="Comma 6 2 2 2 2 2 5 2" xfId="3911" xr:uid="{488265E4-66E3-46F9-A638-05519EAB801E}"/>
    <cellStyle name="Comma 6 2 2 2 2 2 6" xfId="2711" xr:uid="{FC53E62A-368A-4DBA-990C-38721D2D8B20}"/>
    <cellStyle name="Comma 6 2 2 2 2 3" xfId="427" xr:uid="{9AF19ABD-D887-4F29-9379-0DFA2EB1CFDF}"/>
    <cellStyle name="Comma 6 2 2 2 2 3 2" xfId="1147" xr:uid="{C22665D3-297B-4182-99FD-2AA99E342494}"/>
    <cellStyle name="Comma 6 2 2 2 2 3 2 2" xfId="2350" xr:uid="{21F9C404-14C0-4798-B1B2-0CE60B141025}"/>
    <cellStyle name="Comma 6 2 2 2 2 3 2 2 2" xfId="4751" xr:uid="{9F1AE8C3-3AC7-44C2-A149-522F914EFBB3}"/>
    <cellStyle name="Comma 6 2 2 2 2 3 2 3" xfId="3551" xr:uid="{2B0AE45B-12EC-403D-A136-EF145728D4CF}"/>
    <cellStyle name="Comma 6 2 2 2 2 3 3" xfId="1630" xr:uid="{DC676BF5-F60B-4DE0-A362-B23B6D47FEE7}"/>
    <cellStyle name="Comma 6 2 2 2 2 3 3 2" xfId="4031" xr:uid="{3C5ACEB9-4FD2-4114-B768-A8EE5B3E5C92}"/>
    <cellStyle name="Comma 6 2 2 2 2 3 4" xfId="2831" xr:uid="{0B209D19-85F7-43F3-B6E3-AD35F2C0B3AA}"/>
    <cellStyle name="Comma 6 2 2 2 2 4" xfId="907" xr:uid="{DDCECE6D-7E85-43E8-A037-21A2FA9D5BEE}"/>
    <cellStyle name="Comma 6 2 2 2 2 4 2" xfId="2110" xr:uid="{409D24B8-B258-4892-BC21-A85AE8903266}"/>
    <cellStyle name="Comma 6 2 2 2 2 4 2 2" xfId="4511" xr:uid="{12D08EE0-3348-464B-A638-497534CE8CDE}"/>
    <cellStyle name="Comma 6 2 2 2 2 4 3" xfId="3311" xr:uid="{6C27FC5D-7CA9-4A5C-840C-FFBD64A8DAC1}"/>
    <cellStyle name="Comma 6 2 2 2 2 5" xfId="667" xr:uid="{59DF5A54-2522-487C-970A-9DDA642EACD9}"/>
    <cellStyle name="Comma 6 2 2 2 2 5 2" xfId="1870" xr:uid="{B5278155-E39E-4719-913A-B22510A2FB4F}"/>
    <cellStyle name="Comma 6 2 2 2 2 5 2 2" xfId="4271" xr:uid="{179E0CA1-1114-497A-9020-F795E2A2AA36}"/>
    <cellStyle name="Comma 6 2 2 2 2 5 3" xfId="3071" xr:uid="{890BEC96-320B-446B-BCE7-1B9435DD3539}"/>
    <cellStyle name="Comma 6 2 2 2 2 6" xfId="1390" xr:uid="{A9A08545-6033-4E67-BA4A-054C198DA849}"/>
    <cellStyle name="Comma 6 2 2 2 2 6 2" xfId="3791" xr:uid="{510E8E24-2C42-41E1-9A66-A71BB5440917}"/>
    <cellStyle name="Comma 6 2 2 2 2 7" xfId="2591" xr:uid="{B64AFEA1-C315-4FA2-A417-36FE495EF391}"/>
    <cellStyle name="Comma 6 2 2 2 3" xfId="247" xr:uid="{FF1E3AAD-4F4B-4385-B68C-74C6CC7F51D6}"/>
    <cellStyle name="Comma 6 2 2 2 3 2" xfId="487" xr:uid="{97DDC58F-4B13-481E-BB8B-7BB5C60A8990}"/>
    <cellStyle name="Comma 6 2 2 2 3 2 2" xfId="1207" xr:uid="{6B3CE8F9-7077-4B6A-A4F8-3B68A3291F7F}"/>
    <cellStyle name="Comma 6 2 2 2 3 2 2 2" xfId="2410" xr:uid="{5CB60F99-3F91-4C15-8A71-3D2F12779E47}"/>
    <cellStyle name="Comma 6 2 2 2 3 2 2 2 2" xfId="4811" xr:uid="{22182FDA-2B9F-4390-B2D5-1E22807BAE09}"/>
    <cellStyle name="Comma 6 2 2 2 3 2 2 3" xfId="3611" xr:uid="{68C79843-62FE-4353-9FD0-8A3D70A9CC0F}"/>
    <cellStyle name="Comma 6 2 2 2 3 2 3" xfId="1690" xr:uid="{1113191F-B723-4DC1-95D5-C3993E3D515F}"/>
    <cellStyle name="Comma 6 2 2 2 3 2 3 2" xfId="4091" xr:uid="{D31285EE-BCFB-4728-8D76-95E885AFBD4D}"/>
    <cellStyle name="Comma 6 2 2 2 3 2 4" xfId="2891" xr:uid="{34E3AEF7-4A78-43F5-9604-9C57F1E77FA8}"/>
    <cellStyle name="Comma 6 2 2 2 3 3" xfId="967" xr:uid="{328860C1-FD77-4604-A030-2CEF6F305D63}"/>
    <cellStyle name="Comma 6 2 2 2 3 3 2" xfId="2170" xr:uid="{932C3BA5-2B72-48D9-A626-73EFC26DB86B}"/>
    <cellStyle name="Comma 6 2 2 2 3 3 2 2" xfId="4571" xr:uid="{DC7647A6-64EF-4885-B7AD-A05573E920E9}"/>
    <cellStyle name="Comma 6 2 2 2 3 3 3" xfId="3371" xr:uid="{BC93F2E8-5AAF-44EF-9A72-540BB4EECB51}"/>
    <cellStyle name="Comma 6 2 2 2 3 4" xfId="727" xr:uid="{B5CB8A08-B547-404A-98F6-929738EC2408}"/>
    <cellStyle name="Comma 6 2 2 2 3 4 2" xfId="1930" xr:uid="{A83CBB74-60EB-48BC-8EE3-F85571883A47}"/>
    <cellStyle name="Comma 6 2 2 2 3 4 2 2" xfId="4331" xr:uid="{849FD191-7A8A-4458-91BC-2AECF73195B7}"/>
    <cellStyle name="Comma 6 2 2 2 3 4 3" xfId="3131" xr:uid="{B1F8507F-F706-438B-8B1F-9037AFBA8CF9}"/>
    <cellStyle name="Comma 6 2 2 2 3 5" xfId="1450" xr:uid="{D14A4479-6E11-4385-BFC2-3D5DAE3C55A5}"/>
    <cellStyle name="Comma 6 2 2 2 3 5 2" xfId="3851" xr:uid="{B219A2C7-1600-4CB5-81EC-B0D33343D8C1}"/>
    <cellStyle name="Comma 6 2 2 2 3 6" xfId="2651" xr:uid="{C3009078-2B9A-40F9-98FF-B51F240FEBC8}"/>
    <cellStyle name="Comma 6 2 2 2 4" xfId="367" xr:uid="{4B97B52D-9AD3-4297-AACD-14BB804BC9C4}"/>
    <cellStyle name="Comma 6 2 2 2 4 2" xfId="1087" xr:uid="{0C518E57-FB7C-499F-BF1D-63E51B386198}"/>
    <cellStyle name="Comma 6 2 2 2 4 2 2" xfId="2290" xr:uid="{7BDC1433-9CAE-42E2-9F40-4E228A13C377}"/>
    <cellStyle name="Comma 6 2 2 2 4 2 2 2" xfId="4691" xr:uid="{AB738491-E414-4350-A3A6-559288DCF901}"/>
    <cellStyle name="Comma 6 2 2 2 4 2 3" xfId="3491" xr:uid="{0FF7E26E-5841-4110-8F64-4BAE84213CB3}"/>
    <cellStyle name="Comma 6 2 2 2 4 3" xfId="1570" xr:uid="{D7805F95-C290-45B4-A28F-31FD36C94F46}"/>
    <cellStyle name="Comma 6 2 2 2 4 3 2" xfId="3971" xr:uid="{0CF9FC14-1EEB-426F-874A-9C25B2037FAB}"/>
    <cellStyle name="Comma 6 2 2 2 4 4" xfId="2771" xr:uid="{940BA0BA-E47A-4377-B828-87812CFCC217}"/>
    <cellStyle name="Comma 6 2 2 2 5" xfId="847" xr:uid="{A2AC1B38-97FF-4AC5-956B-464D1AD6D395}"/>
    <cellStyle name="Comma 6 2 2 2 5 2" xfId="2050" xr:uid="{3D5EF767-1C00-4280-997C-F23FD85350A8}"/>
    <cellStyle name="Comma 6 2 2 2 5 2 2" xfId="4451" xr:uid="{9410CBF8-F6F8-4F1D-A22E-CCEEF04B0E21}"/>
    <cellStyle name="Comma 6 2 2 2 5 3" xfId="3251" xr:uid="{4ED37554-836D-437B-AA60-4F95C702B8C1}"/>
    <cellStyle name="Comma 6 2 2 2 6" xfId="607" xr:uid="{049971C9-46C4-4A0E-9933-1AEB357DBC6C}"/>
    <cellStyle name="Comma 6 2 2 2 6 2" xfId="1810" xr:uid="{98729444-DC79-4912-B2C9-38920957B96E}"/>
    <cellStyle name="Comma 6 2 2 2 6 2 2" xfId="4211" xr:uid="{C990F36A-AB39-4396-8653-5356CDC89D96}"/>
    <cellStyle name="Comma 6 2 2 2 6 3" xfId="3011" xr:uid="{B65FF21E-4FF1-46F0-8091-82A5E58CA41E}"/>
    <cellStyle name="Comma 6 2 2 2 7" xfId="1330" xr:uid="{5CEC3110-1EEE-42FA-8B18-6E2AE088EE8C}"/>
    <cellStyle name="Comma 6 2 2 2 7 2" xfId="3731" xr:uid="{C341D47C-41EC-460B-ACD2-54F07921BEAE}"/>
    <cellStyle name="Comma 6 2 2 2 8" xfId="2531" xr:uid="{FBC3F565-E799-4C3D-AEB4-25DC3F3886E8}"/>
    <cellStyle name="Comma 6 2 2 3" xfId="157" xr:uid="{02E8401B-3E8D-4A34-BA62-8AC2D91D2E1F}"/>
    <cellStyle name="Comma 6 2 2 3 2" xfId="277" xr:uid="{2C8F8013-F558-4C37-B243-D1338021FDF6}"/>
    <cellStyle name="Comma 6 2 2 3 2 2" xfId="517" xr:uid="{B6982C2A-D1AF-4C43-8AE2-30BF0ED67F9F}"/>
    <cellStyle name="Comma 6 2 2 3 2 2 2" xfId="1237" xr:uid="{47D64E0E-1171-4D76-BB51-B454DDFCFBE0}"/>
    <cellStyle name="Comma 6 2 2 3 2 2 2 2" xfId="2440" xr:uid="{128A85E1-6FFC-4F2C-8B77-07EC0A6ACA53}"/>
    <cellStyle name="Comma 6 2 2 3 2 2 2 2 2" xfId="4841" xr:uid="{AE83513F-B05D-4EFD-BF99-20373092CF27}"/>
    <cellStyle name="Comma 6 2 2 3 2 2 2 3" xfId="3641" xr:uid="{CA9A5F40-3197-4343-A042-7F6720A95E42}"/>
    <cellStyle name="Comma 6 2 2 3 2 2 3" xfId="1720" xr:uid="{A7509729-F66F-414F-9C6A-CEB8FCFB5839}"/>
    <cellStyle name="Comma 6 2 2 3 2 2 3 2" xfId="4121" xr:uid="{6026084F-0BDB-4F6B-9BBE-6F7524AABE28}"/>
    <cellStyle name="Comma 6 2 2 3 2 2 4" xfId="2921" xr:uid="{508CA9D4-0D8F-4F97-BA30-C9BB3CD6882F}"/>
    <cellStyle name="Comma 6 2 2 3 2 3" xfId="997" xr:uid="{8941DB47-754E-4DF8-9B67-4181DC326D86}"/>
    <cellStyle name="Comma 6 2 2 3 2 3 2" xfId="2200" xr:uid="{631C617A-78C6-415D-8CC9-415E95625366}"/>
    <cellStyle name="Comma 6 2 2 3 2 3 2 2" xfId="4601" xr:uid="{321BCEEC-39C3-4B56-BE00-29717C0DB891}"/>
    <cellStyle name="Comma 6 2 2 3 2 3 3" xfId="3401" xr:uid="{7BD84AD0-A049-4CBB-8C64-D28301E2AE3A}"/>
    <cellStyle name="Comma 6 2 2 3 2 4" xfId="757" xr:uid="{BAA40E61-2D3B-4CF6-B271-DE58224158BC}"/>
    <cellStyle name="Comma 6 2 2 3 2 4 2" xfId="1960" xr:uid="{2B7ECC9B-11F7-48A7-9FA9-5348A9578AEB}"/>
    <cellStyle name="Comma 6 2 2 3 2 4 2 2" xfId="4361" xr:uid="{80ED23BF-D2A8-45C2-B752-549B68FB0512}"/>
    <cellStyle name="Comma 6 2 2 3 2 4 3" xfId="3161" xr:uid="{9662AC20-C98A-4947-9E1E-CCFDDF5020AF}"/>
    <cellStyle name="Comma 6 2 2 3 2 5" xfId="1480" xr:uid="{D8B4ED8D-1A1F-41A0-9F2C-D47AF00B5930}"/>
    <cellStyle name="Comma 6 2 2 3 2 5 2" xfId="3881" xr:uid="{4117FC82-8A91-48F0-902B-46F0E5BAE87B}"/>
    <cellStyle name="Comma 6 2 2 3 2 6" xfId="2681" xr:uid="{7A93F95B-53E3-4408-A52E-A7729DA55B4E}"/>
    <cellStyle name="Comma 6 2 2 3 3" xfId="397" xr:uid="{305F47B5-6FB2-45E2-88F2-8417F00E154B}"/>
    <cellStyle name="Comma 6 2 2 3 3 2" xfId="1117" xr:uid="{665FE498-22A9-4C82-8932-1EF174A29696}"/>
    <cellStyle name="Comma 6 2 2 3 3 2 2" xfId="2320" xr:uid="{2BA28D84-0BA1-4FA5-A827-336FB1FCEEDD}"/>
    <cellStyle name="Comma 6 2 2 3 3 2 2 2" xfId="4721" xr:uid="{79F07443-9462-4263-931B-960F65133A32}"/>
    <cellStyle name="Comma 6 2 2 3 3 2 3" xfId="3521" xr:uid="{86A889F2-35E2-4FE8-8B25-173A35B6AC11}"/>
    <cellStyle name="Comma 6 2 2 3 3 3" xfId="1600" xr:uid="{4BC3C854-E7BD-4549-B753-E4B197E8DA79}"/>
    <cellStyle name="Comma 6 2 2 3 3 3 2" xfId="4001" xr:uid="{00E378D5-7702-4215-8492-62877F52588D}"/>
    <cellStyle name="Comma 6 2 2 3 3 4" xfId="2801" xr:uid="{4CDC5636-C541-4682-AB0C-A1FA46236CF1}"/>
    <cellStyle name="Comma 6 2 2 3 4" xfId="877" xr:uid="{567FA53E-085E-4067-837D-5C9BAF893C46}"/>
    <cellStyle name="Comma 6 2 2 3 4 2" xfId="2080" xr:uid="{6A9F1513-69C0-4326-B6FF-5304A75E826D}"/>
    <cellStyle name="Comma 6 2 2 3 4 2 2" xfId="4481" xr:uid="{1367C727-90E9-4D64-B8B1-C91F8E15A379}"/>
    <cellStyle name="Comma 6 2 2 3 4 3" xfId="3281" xr:uid="{E92485F6-A7C7-4E1C-B6CB-56A35FBE1345}"/>
    <cellStyle name="Comma 6 2 2 3 5" xfId="637" xr:uid="{336EF6C6-4992-47F2-B09D-B62302C2A450}"/>
    <cellStyle name="Comma 6 2 2 3 5 2" xfId="1840" xr:uid="{62A385DE-2B83-427B-94E8-88E88D569017}"/>
    <cellStyle name="Comma 6 2 2 3 5 2 2" xfId="4241" xr:uid="{9F7FDEAB-25B6-4ED3-B145-50CF4F516125}"/>
    <cellStyle name="Comma 6 2 2 3 5 3" xfId="3041" xr:uid="{BA6F150E-19EE-471A-BD13-69C6C6115A7C}"/>
    <cellStyle name="Comma 6 2 2 3 6" xfId="1360" xr:uid="{60261FBD-DD7F-4799-B2C8-B90333967927}"/>
    <cellStyle name="Comma 6 2 2 3 6 2" xfId="3761" xr:uid="{79B28ECD-675C-4419-BC7A-9796B2B8D03B}"/>
    <cellStyle name="Comma 6 2 2 3 7" xfId="2561" xr:uid="{F211455A-C80D-4019-B7C0-7C625DF457F5}"/>
    <cellStyle name="Comma 6 2 2 4" xfId="217" xr:uid="{7BFC2E00-35E0-4638-AE2B-334B47792C8E}"/>
    <cellStyle name="Comma 6 2 2 4 2" xfId="457" xr:uid="{1A3F751F-AECD-4BC0-9B6B-A698A14BDBB7}"/>
    <cellStyle name="Comma 6 2 2 4 2 2" xfId="1177" xr:uid="{D8F28A1B-B787-4ED9-84E3-0B07DB901CE3}"/>
    <cellStyle name="Comma 6 2 2 4 2 2 2" xfId="2380" xr:uid="{5DB23A67-3131-4BEF-8C6B-303797598D4C}"/>
    <cellStyle name="Comma 6 2 2 4 2 2 2 2" xfId="4781" xr:uid="{C5E7F7C9-C85D-4515-AB66-42BAEC44719D}"/>
    <cellStyle name="Comma 6 2 2 4 2 2 3" xfId="3581" xr:uid="{FE9D3A0D-54AC-4746-99B1-2EF63D77F9AD}"/>
    <cellStyle name="Comma 6 2 2 4 2 3" xfId="1660" xr:uid="{AEF1B9DB-B5FA-453E-A0D4-DDE5F0B8159E}"/>
    <cellStyle name="Comma 6 2 2 4 2 3 2" xfId="4061" xr:uid="{F9E94E72-F8D7-4E36-98F0-04F3533571BF}"/>
    <cellStyle name="Comma 6 2 2 4 2 4" xfId="2861" xr:uid="{6D140DA0-4CB9-4717-B61C-A1BE9B2E2334}"/>
    <cellStyle name="Comma 6 2 2 4 3" xfId="937" xr:uid="{E05C8B82-EFDD-44D5-9D98-1B97BCFCD174}"/>
    <cellStyle name="Comma 6 2 2 4 3 2" xfId="2140" xr:uid="{1BED4E49-7193-449D-9D0E-DC38ED0DBB3E}"/>
    <cellStyle name="Comma 6 2 2 4 3 2 2" xfId="4541" xr:uid="{22AACEEF-39BC-453E-B5AF-436EBE682834}"/>
    <cellStyle name="Comma 6 2 2 4 3 3" xfId="3341" xr:uid="{1C412177-9F8A-4614-AD7C-A788CA2C5783}"/>
    <cellStyle name="Comma 6 2 2 4 4" xfId="697" xr:uid="{AD9EC80E-3E15-4823-8E8A-758C4D21DC4C}"/>
    <cellStyle name="Comma 6 2 2 4 4 2" xfId="1900" xr:uid="{06122D74-164A-48C5-805D-1FD8291F1DFF}"/>
    <cellStyle name="Comma 6 2 2 4 4 2 2" xfId="4301" xr:uid="{524E1AAB-E1A9-4CB6-8F2D-DB7DEC7DB4B7}"/>
    <cellStyle name="Comma 6 2 2 4 4 3" xfId="3101" xr:uid="{E123BB79-1C4A-4FDA-B6D6-8C8746E8B816}"/>
    <cellStyle name="Comma 6 2 2 4 5" xfId="1420" xr:uid="{A10DFD8A-FF29-4CD8-BC94-6942FC3BDD16}"/>
    <cellStyle name="Comma 6 2 2 4 5 2" xfId="3821" xr:uid="{4559BBFE-6BB4-4CC8-AD26-E97B8F508761}"/>
    <cellStyle name="Comma 6 2 2 4 6" xfId="2621" xr:uid="{376CA34A-B20B-4ED7-B4A7-D958152335EB}"/>
    <cellStyle name="Comma 6 2 2 5" xfId="337" xr:uid="{CDFDEE15-0167-47A7-B69D-1938721D23D3}"/>
    <cellStyle name="Comma 6 2 2 5 2" xfId="1057" xr:uid="{D308E9A9-3A43-4D7F-B31A-5FB16B9A769F}"/>
    <cellStyle name="Comma 6 2 2 5 2 2" xfId="2260" xr:uid="{C69973F4-BC56-4516-812D-5644E3B2CAE5}"/>
    <cellStyle name="Comma 6 2 2 5 2 2 2" xfId="4661" xr:uid="{53A8F3D8-A3E3-4109-8B33-33680147F233}"/>
    <cellStyle name="Comma 6 2 2 5 2 3" xfId="3461" xr:uid="{B8A6AEBC-FE4F-4D51-AEFD-6A8DE6C7424A}"/>
    <cellStyle name="Comma 6 2 2 5 3" xfId="1540" xr:uid="{EE69E957-7666-4A20-9155-B0DFB9985297}"/>
    <cellStyle name="Comma 6 2 2 5 3 2" xfId="3941" xr:uid="{F0FB7353-59CE-4084-91E8-EE12D2DF29AA}"/>
    <cellStyle name="Comma 6 2 2 5 4" xfId="2741" xr:uid="{FA16F6FD-525B-4030-A6F8-A5E46284AE58}"/>
    <cellStyle name="Comma 6 2 2 6" xfId="817" xr:uid="{14E10F4C-BD02-4C25-BFCA-5B9FBAE2DBA6}"/>
    <cellStyle name="Comma 6 2 2 6 2" xfId="2020" xr:uid="{81BC323F-6962-4335-83A4-E9E4ADD2BB96}"/>
    <cellStyle name="Comma 6 2 2 6 2 2" xfId="4421" xr:uid="{BF9D7AD4-0F85-45C1-A29E-FB8A59B5BB4D}"/>
    <cellStyle name="Comma 6 2 2 6 3" xfId="3221" xr:uid="{41D8E441-D902-4B76-A42D-EBDF56E7017C}"/>
    <cellStyle name="Comma 6 2 2 7" xfId="577" xr:uid="{AA36E999-D81D-41E9-BA75-000CEC7A2B13}"/>
    <cellStyle name="Comma 6 2 2 7 2" xfId="1780" xr:uid="{FED7C711-6A95-45C7-B3BA-B03F0FDD6172}"/>
    <cellStyle name="Comma 6 2 2 7 2 2" xfId="4181" xr:uid="{CB999E94-6511-438F-B187-60EDF552E8CB}"/>
    <cellStyle name="Comma 6 2 2 7 3" xfId="2981" xr:uid="{6DBA9C4A-CB0F-4AA3-8EC0-762E4E2E37DE}"/>
    <cellStyle name="Comma 6 2 2 8" xfId="1300" xr:uid="{5E24FCE8-A798-4646-B2A8-B97C414E4453}"/>
    <cellStyle name="Comma 6 2 2 8 2" xfId="3701" xr:uid="{38BD1D27-86B0-40E8-BFD7-9C07C9441516}"/>
    <cellStyle name="Comma 6 2 2 9" xfId="2501" xr:uid="{0746D36F-DBEB-4F1F-85CD-501B7544FA42}"/>
    <cellStyle name="Comma 6 2 3" xfId="112" xr:uid="{19CBE3E7-94AA-495C-9D7F-0BF30CDAF0B4}"/>
    <cellStyle name="Comma 6 2 3 2" xfId="172" xr:uid="{B842B2A7-3357-41C0-8508-0BD6FB99BA74}"/>
    <cellStyle name="Comma 6 2 3 2 2" xfId="292" xr:uid="{884C1C1C-2A3F-44FC-A3BF-BAB3E0E2B505}"/>
    <cellStyle name="Comma 6 2 3 2 2 2" xfId="532" xr:uid="{B72A83CF-1768-4859-B2F2-565D4EA583F3}"/>
    <cellStyle name="Comma 6 2 3 2 2 2 2" xfId="1252" xr:uid="{2B296578-D3E4-4ECD-9D05-685A1BC61017}"/>
    <cellStyle name="Comma 6 2 3 2 2 2 2 2" xfId="2455" xr:uid="{58DF25EA-7327-46EF-8192-876C07189DF9}"/>
    <cellStyle name="Comma 6 2 3 2 2 2 2 2 2" xfId="4856" xr:uid="{5A521444-9671-461A-88F0-F566C38F7611}"/>
    <cellStyle name="Comma 6 2 3 2 2 2 2 3" xfId="3656" xr:uid="{E9E3F13C-9BF3-450E-88A9-FDC0DD5C26D6}"/>
    <cellStyle name="Comma 6 2 3 2 2 2 3" xfId="1735" xr:uid="{1E26A29F-C590-4B28-B192-F089E5737BEA}"/>
    <cellStyle name="Comma 6 2 3 2 2 2 3 2" xfId="4136" xr:uid="{AB9876CE-DA15-4CCC-BAC9-1312DE3955AA}"/>
    <cellStyle name="Comma 6 2 3 2 2 2 4" xfId="2936" xr:uid="{F7EB7AD6-36E7-4D0B-8943-F9FA679B5041}"/>
    <cellStyle name="Comma 6 2 3 2 2 3" xfId="1012" xr:uid="{551FC6B4-AA16-4B46-B63C-5E2793B48D12}"/>
    <cellStyle name="Comma 6 2 3 2 2 3 2" xfId="2215" xr:uid="{DF94AE33-16EC-47B8-B863-DD1F04148490}"/>
    <cellStyle name="Comma 6 2 3 2 2 3 2 2" xfId="4616" xr:uid="{63F02186-24E6-44E6-B39B-55EB30401B1D}"/>
    <cellStyle name="Comma 6 2 3 2 2 3 3" xfId="3416" xr:uid="{1EDEA010-FAA0-4599-98EE-94D41D8A3837}"/>
    <cellStyle name="Comma 6 2 3 2 2 4" xfId="772" xr:uid="{F6375B98-844D-44B2-AB30-541E770A655E}"/>
    <cellStyle name="Comma 6 2 3 2 2 4 2" xfId="1975" xr:uid="{75C35B84-3193-4E32-BCC2-AE71D0CA3017}"/>
    <cellStyle name="Comma 6 2 3 2 2 4 2 2" xfId="4376" xr:uid="{ED07F67E-2935-4B2A-836E-7047BC2BB40F}"/>
    <cellStyle name="Comma 6 2 3 2 2 4 3" xfId="3176" xr:uid="{F8AFD5E9-14DE-4D99-A419-2C50695C30F5}"/>
    <cellStyle name="Comma 6 2 3 2 2 5" xfId="1495" xr:uid="{32E9E404-42CC-4A75-8B87-9A04F7D0F369}"/>
    <cellStyle name="Comma 6 2 3 2 2 5 2" xfId="3896" xr:uid="{4DFBA855-DD44-407D-B8A9-2D20673D3F4C}"/>
    <cellStyle name="Comma 6 2 3 2 2 6" xfId="2696" xr:uid="{FE12E705-DBC0-4786-88C5-04CC4BDCD7D7}"/>
    <cellStyle name="Comma 6 2 3 2 3" xfId="412" xr:uid="{44FC113A-9332-4EDE-A84C-ED6E7E48F0D5}"/>
    <cellStyle name="Comma 6 2 3 2 3 2" xfId="1132" xr:uid="{9DAF5847-BF03-4DB4-8851-666BB1857F40}"/>
    <cellStyle name="Comma 6 2 3 2 3 2 2" xfId="2335" xr:uid="{45EAF966-EF3C-4376-9DD9-75040DE22FB4}"/>
    <cellStyle name="Comma 6 2 3 2 3 2 2 2" xfId="4736" xr:uid="{FCB867A9-6707-4262-BCCD-83AE6F9DAE92}"/>
    <cellStyle name="Comma 6 2 3 2 3 2 3" xfId="3536" xr:uid="{98C7592C-C7C7-479C-B11E-946619E3A422}"/>
    <cellStyle name="Comma 6 2 3 2 3 3" xfId="1615" xr:uid="{B3621C52-0D2A-4106-B878-AF1FC9624A72}"/>
    <cellStyle name="Comma 6 2 3 2 3 3 2" xfId="4016" xr:uid="{DEC382A4-6EF5-4C78-892D-3415C3B1BC0C}"/>
    <cellStyle name="Comma 6 2 3 2 3 4" xfId="2816" xr:uid="{51F48708-1EDE-42DA-989E-ADE06D9064F6}"/>
    <cellStyle name="Comma 6 2 3 2 4" xfId="892" xr:uid="{5D290416-8F06-4888-8C8C-A433B8506011}"/>
    <cellStyle name="Comma 6 2 3 2 4 2" xfId="2095" xr:uid="{C046CC44-41B6-4283-ADFC-43DFBD715187}"/>
    <cellStyle name="Comma 6 2 3 2 4 2 2" xfId="4496" xr:uid="{6830FE32-C600-45FA-80E5-7A20BDF43B5E}"/>
    <cellStyle name="Comma 6 2 3 2 4 3" xfId="3296" xr:uid="{BDE413E2-D37A-4CB5-AB78-EE6ADE8C3013}"/>
    <cellStyle name="Comma 6 2 3 2 5" xfId="652" xr:uid="{D6E5B44C-E8AF-4485-9EFE-5FE5F3E2FED9}"/>
    <cellStyle name="Comma 6 2 3 2 5 2" xfId="1855" xr:uid="{C14DEA1B-AA29-4541-ABDC-FC685F59377B}"/>
    <cellStyle name="Comma 6 2 3 2 5 2 2" xfId="4256" xr:uid="{F2719E2E-AEFB-410E-968C-02C7C594379E}"/>
    <cellStyle name="Comma 6 2 3 2 5 3" xfId="3056" xr:uid="{13F3E6A6-23AC-4131-85D4-2988C5929BFC}"/>
    <cellStyle name="Comma 6 2 3 2 6" xfId="1375" xr:uid="{A87BC1AF-B5AC-4AB9-BE41-18A69BC7995F}"/>
    <cellStyle name="Comma 6 2 3 2 6 2" xfId="3776" xr:uid="{4E1FDFBF-4829-45C2-97C3-96A0E862C7D4}"/>
    <cellStyle name="Comma 6 2 3 2 7" xfId="2576" xr:uid="{D0717708-E7ED-4EBC-800A-9BD75151FEAE}"/>
    <cellStyle name="Comma 6 2 3 3" xfId="232" xr:uid="{1A5DAA3F-D9CB-48BA-BF8A-C7C958C55F45}"/>
    <cellStyle name="Comma 6 2 3 3 2" xfId="472" xr:uid="{DD897E6C-60B8-449F-AD7F-7496F10AED76}"/>
    <cellStyle name="Comma 6 2 3 3 2 2" xfId="1192" xr:uid="{540B366B-13A6-4E81-8829-2A31B5607A76}"/>
    <cellStyle name="Comma 6 2 3 3 2 2 2" xfId="2395" xr:uid="{806FB18A-E3A9-4F6B-BA16-B1DDEE6D7C02}"/>
    <cellStyle name="Comma 6 2 3 3 2 2 2 2" xfId="4796" xr:uid="{4F509453-48F2-459B-B61D-BAD5FFE1BF5E}"/>
    <cellStyle name="Comma 6 2 3 3 2 2 3" xfId="3596" xr:uid="{ADC57C41-2B78-4C5D-937A-E95E63790F50}"/>
    <cellStyle name="Comma 6 2 3 3 2 3" xfId="1675" xr:uid="{A016CB31-4971-45A7-A151-7B8CD7A313B4}"/>
    <cellStyle name="Comma 6 2 3 3 2 3 2" xfId="4076" xr:uid="{D714BE5B-48C3-4327-92EC-FD10F66BA66D}"/>
    <cellStyle name="Comma 6 2 3 3 2 4" xfId="2876" xr:uid="{12AEB50E-4505-463B-B3F5-24D67307C2C1}"/>
    <cellStyle name="Comma 6 2 3 3 3" xfId="952" xr:uid="{1EEDDD5E-1E05-4D35-8AA7-F72A1037EBEA}"/>
    <cellStyle name="Comma 6 2 3 3 3 2" xfId="2155" xr:uid="{C9168D74-71D5-4EF8-9831-BC982949CA0A}"/>
    <cellStyle name="Comma 6 2 3 3 3 2 2" xfId="4556" xr:uid="{A50B890D-FD56-42D4-A65F-629D24DB68B5}"/>
    <cellStyle name="Comma 6 2 3 3 3 3" xfId="3356" xr:uid="{0D2E78BE-ADDD-4EC8-AB42-BF38C6174153}"/>
    <cellStyle name="Comma 6 2 3 3 4" xfId="712" xr:uid="{4D49347E-FA86-4F12-8BB8-FD009261C595}"/>
    <cellStyle name="Comma 6 2 3 3 4 2" xfId="1915" xr:uid="{C8CBC7B3-0928-4DBD-8143-A8775D3D357B}"/>
    <cellStyle name="Comma 6 2 3 3 4 2 2" xfId="4316" xr:uid="{952930BE-2CF8-46C1-90AE-2B4FEBF2D62E}"/>
    <cellStyle name="Comma 6 2 3 3 4 3" xfId="3116" xr:uid="{B6F0DE56-309B-45EF-A9FA-A25C2DFD2D68}"/>
    <cellStyle name="Comma 6 2 3 3 5" xfId="1435" xr:uid="{1C0C3651-4D4B-4C44-9AAD-020CC247B78E}"/>
    <cellStyle name="Comma 6 2 3 3 5 2" xfId="3836" xr:uid="{F01525AF-73C3-4123-BC51-94ABE232473D}"/>
    <cellStyle name="Comma 6 2 3 3 6" xfId="2636" xr:uid="{9CF13256-F8F1-4B9B-AC90-C28C4582FABC}"/>
    <cellStyle name="Comma 6 2 3 4" xfId="352" xr:uid="{FCEC2AEC-BA27-4A8B-A589-BC33E6799AED}"/>
    <cellStyle name="Comma 6 2 3 4 2" xfId="1072" xr:uid="{CC7C0846-4CE3-4F9C-9460-565EE3E3E23B}"/>
    <cellStyle name="Comma 6 2 3 4 2 2" xfId="2275" xr:uid="{D9965A36-ACE5-4D25-9705-638E3CFA0B57}"/>
    <cellStyle name="Comma 6 2 3 4 2 2 2" xfId="4676" xr:uid="{CA020FC4-6839-40A0-8759-C5086A53B91C}"/>
    <cellStyle name="Comma 6 2 3 4 2 3" xfId="3476" xr:uid="{3CC6054D-768B-4FA3-B182-C4DA9B55B14E}"/>
    <cellStyle name="Comma 6 2 3 4 3" xfId="1555" xr:uid="{CD545563-3F36-4E75-ADC7-2C439D3EFAAD}"/>
    <cellStyle name="Comma 6 2 3 4 3 2" xfId="3956" xr:uid="{BF6ACF7B-F367-4D28-AE90-0E583EB05332}"/>
    <cellStyle name="Comma 6 2 3 4 4" xfId="2756" xr:uid="{486F84CE-F656-4B5D-BB4C-A195C8EC44FD}"/>
    <cellStyle name="Comma 6 2 3 5" xfId="832" xr:uid="{8A5DE1F3-9B38-4DC9-8396-B19A1DD1E5DF}"/>
    <cellStyle name="Comma 6 2 3 5 2" xfId="2035" xr:uid="{B0F494DA-B56B-48A1-A349-CDC0160F9FF4}"/>
    <cellStyle name="Comma 6 2 3 5 2 2" xfId="4436" xr:uid="{6FBC45F5-8532-44D7-BDCC-0D8BD4E41798}"/>
    <cellStyle name="Comma 6 2 3 5 3" xfId="3236" xr:uid="{38541542-4BFF-4D87-95FD-A7743A099B11}"/>
    <cellStyle name="Comma 6 2 3 6" xfId="592" xr:uid="{A5CFD48C-E839-4F1F-839F-5EE5890B0C49}"/>
    <cellStyle name="Comma 6 2 3 6 2" xfId="1795" xr:uid="{3199E0D0-2DA1-4A50-A0B2-B84E7B99E448}"/>
    <cellStyle name="Comma 6 2 3 6 2 2" xfId="4196" xr:uid="{4C89C58C-B8F4-4806-901D-1062ED311FCA}"/>
    <cellStyle name="Comma 6 2 3 6 3" xfId="2996" xr:uid="{97C50CFB-F0DA-498C-AAFF-20C6B32BBE0C}"/>
    <cellStyle name="Comma 6 2 3 7" xfId="1315" xr:uid="{235391D6-3A25-494D-B824-3817620C6001}"/>
    <cellStyle name="Comma 6 2 3 7 2" xfId="3716" xr:uid="{754737BD-F12B-486F-917A-750FE010B52F}"/>
    <cellStyle name="Comma 6 2 3 8" xfId="2516" xr:uid="{E45162F2-245A-4E3D-A018-425C4D73FEF9}"/>
    <cellStyle name="Comma 6 2 4" xfId="142" xr:uid="{B47F6B0D-E12F-4455-BA7B-8FFB905A3F78}"/>
    <cellStyle name="Comma 6 2 4 2" xfId="262" xr:uid="{604A46BC-F61E-4D3B-AA28-1C2E4B95CD15}"/>
    <cellStyle name="Comma 6 2 4 2 2" xfId="502" xr:uid="{EFAC007F-44A9-49F5-ACAF-6D177C190C1E}"/>
    <cellStyle name="Comma 6 2 4 2 2 2" xfId="1222" xr:uid="{F36DB444-D4F6-45E9-A89B-42FCB362E28D}"/>
    <cellStyle name="Comma 6 2 4 2 2 2 2" xfId="2425" xr:uid="{C5960AA7-D5A2-42BE-BC98-1734FC081581}"/>
    <cellStyle name="Comma 6 2 4 2 2 2 2 2" xfId="4826" xr:uid="{F3C7F5E0-05C3-4EC2-A025-F42005733F46}"/>
    <cellStyle name="Comma 6 2 4 2 2 2 3" xfId="3626" xr:uid="{5DF4CC97-919E-44C7-8EFA-5B7B632D8C8D}"/>
    <cellStyle name="Comma 6 2 4 2 2 3" xfId="1705" xr:uid="{467F60C7-A547-4DDB-A09B-2756D5D618A9}"/>
    <cellStyle name="Comma 6 2 4 2 2 3 2" xfId="4106" xr:uid="{F8472758-707F-4403-91DD-23A4309C81A8}"/>
    <cellStyle name="Comma 6 2 4 2 2 4" xfId="2906" xr:uid="{B8D4716B-4EEB-4308-BAEB-467FCB8978B8}"/>
    <cellStyle name="Comma 6 2 4 2 3" xfId="982" xr:uid="{91C45EBE-05BD-4ABB-8EBA-7AE6E7D2BF70}"/>
    <cellStyle name="Comma 6 2 4 2 3 2" xfId="2185" xr:uid="{68695B0A-23E6-4CF4-BDD5-8A4F59698347}"/>
    <cellStyle name="Comma 6 2 4 2 3 2 2" xfId="4586" xr:uid="{4080F621-C8C8-432F-8EEB-B28D494A24CF}"/>
    <cellStyle name="Comma 6 2 4 2 3 3" xfId="3386" xr:uid="{67705ECA-8AD2-4453-B076-0581AB23244A}"/>
    <cellStyle name="Comma 6 2 4 2 4" xfId="742" xr:uid="{BE181A0A-5765-405C-8066-63F42022448A}"/>
    <cellStyle name="Comma 6 2 4 2 4 2" xfId="1945" xr:uid="{739BDBBF-3BB5-4CCA-BAE9-9D6439CB054E}"/>
    <cellStyle name="Comma 6 2 4 2 4 2 2" xfId="4346" xr:uid="{8AEBCA6E-DE7A-487E-B089-03F87F94E751}"/>
    <cellStyle name="Comma 6 2 4 2 4 3" xfId="3146" xr:uid="{DB1BB4F0-AD56-47D7-8D3A-D1073844515B}"/>
    <cellStyle name="Comma 6 2 4 2 5" xfId="1465" xr:uid="{F5A8505B-27F4-4A93-8EFC-6F1D5651049E}"/>
    <cellStyle name="Comma 6 2 4 2 5 2" xfId="3866" xr:uid="{F88B4B8E-6449-4B65-8F35-C000244F8836}"/>
    <cellStyle name="Comma 6 2 4 2 6" xfId="2666" xr:uid="{67B8A8E2-9817-4D55-899F-99B00326BD5B}"/>
    <cellStyle name="Comma 6 2 4 3" xfId="382" xr:uid="{2546493A-6203-4DB6-80A5-BA802EF116F8}"/>
    <cellStyle name="Comma 6 2 4 3 2" xfId="1102" xr:uid="{702081D5-ED03-4C5E-8CF3-A492D9379BEA}"/>
    <cellStyle name="Comma 6 2 4 3 2 2" xfId="2305" xr:uid="{D94DB424-591A-4AFA-9C4E-228DE3A31BDD}"/>
    <cellStyle name="Comma 6 2 4 3 2 2 2" xfId="4706" xr:uid="{45588DBB-1F94-4E4D-9590-B6F4FDAD5FB3}"/>
    <cellStyle name="Comma 6 2 4 3 2 3" xfId="3506" xr:uid="{A7D2F474-A767-44EC-8FA1-D2F32A97E103}"/>
    <cellStyle name="Comma 6 2 4 3 3" xfId="1585" xr:uid="{BE167666-0D3F-4E36-868A-F08E14D77EC5}"/>
    <cellStyle name="Comma 6 2 4 3 3 2" xfId="3986" xr:uid="{8099EE89-AA94-43CB-AD70-D78BAFE5ABB4}"/>
    <cellStyle name="Comma 6 2 4 3 4" xfId="2786" xr:uid="{55AE031A-3BF1-4515-8A5D-0B96A03173A2}"/>
    <cellStyle name="Comma 6 2 4 4" xfId="862" xr:uid="{7467926E-2006-4FC0-8D90-540311195F50}"/>
    <cellStyle name="Comma 6 2 4 4 2" xfId="2065" xr:uid="{3BEB690D-2CEF-466A-915C-4D3235D83CAE}"/>
    <cellStyle name="Comma 6 2 4 4 2 2" xfId="4466" xr:uid="{D2D280BD-EF9D-41C9-9DB7-8C3ADB5D9BB9}"/>
    <cellStyle name="Comma 6 2 4 4 3" xfId="3266" xr:uid="{6C9A1BE8-B190-4E12-A447-A691B290303E}"/>
    <cellStyle name="Comma 6 2 4 5" xfId="622" xr:uid="{2F18F2E9-265F-4D72-94FA-8A1E95461636}"/>
    <cellStyle name="Comma 6 2 4 5 2" xfId="1825" xr:uid="{82E936FC-9910-44B3-9BA3-5C360C9A81BE}"/>
    <cellStyle name="Comma 6 2 4 5 2 2" xfId="4226" xr:uid="{ED1733ED-4E0D-4CBD-A126-7F15A1A7827F}"/>
    <cellStyle name="Comma 6 2 4 5 3" xfId="3026" xr:uid="{36CB3B23-0C5C-422E-AC6F-DE80144FACC9}"/>
    <cellStyle name="Comma 6 2 4 6" xfId="1345" xr:uid="{D7774B70-5776-4F56-9051-7EC4503F0FCA}"/>
    <cellStyle name="Comma 6 2 4 6 2" xfId="3746" xr:uid="{9AC32CD4-352A-4E3A-B70A-17898AD64269}"/>
    <cellStyle name="Comma 6 2 4 7" xfId="2546" xr:uid="{11C8C4D8-E7A1-4CF0-AD2C-D09B5FD68CF4}"/>
    <cellStyle name="Comma 6 2 5" xfId="202" xr:uid="{3DCDE2D7-43C9-47C4-B3F9-888FCC4A3200}"/>
    <cellStyle name="Comma 6 2 5 2" xfId="442" xr:uid="{2925ABFD-D827-4CA8-8092-F13C43834BEB}"/>
    <cellStyle name="Comma 6 2 5 2 2" xfId="1162" xr:uid="{E3527F0A-7375-4874-BD00-F41B3BDFE3D9}"/>
    <cellStyle name="Comma 6 2 5 2 2 2" xfId="2365" xr:uid="{E0FAE920-D865-4A6E-9F0B-282969642940}"/>
    <cellStyle name="Comma 6 2 5 2 2 2 2" xfId="4766" xr:uid="{BACDF970-D25E-4618-9AF3-79F5CF5F9028}"/>
    <cellStyle name="Comma 6 2 5 2 2 3" xfId="3566" xr:uid="{DB96F4A3-C97F-4A41-A97C-440E2A4F09BE}"/>
    <cellStyle name="Comma 6 2 5 2 3" xfId="1645" xr:uid="{1288FB21-D796-4343-8732-1D204BC71DBB}"/>
    <cellStyle name="Comma 6 2 5 2 3 2" xfId="4046" xr:uid="{AB2393C5-8AAE-4F29-8CFF-22E6B9C68A81}"/>
    <cellStyle name="Comma 6 2 5 2 4" xfId="2846" xr:uid="{8FAC6A24-3D9C-42F6-BF68-070535B317B0}"/>
    <cellStyle name="Comma 6 2 5 3" xfId="922" xr:uid="{DE2844B6-C236-4210-9FA8-2A16B9EA3FAD}"/>
    <cellStyle name="Comma 6 2 5 3 2" xfId="2125" xr:uid="{08851713-EC12-4242-B118-0F0B3E4133FA}"/>
    <cellStyle name="Comma 6 2 5 3 2 2" xfId="4526" xr:uid="{837508C7-D549-4349-922A-B14ED2C98A02}"/>
    <cellStyle name="Comma 6 2 5 3 3" xfId="3326" xr:uid="{CBF510A4-B760-47F6-8F8A-088DA21C97D2}"/>
    <cellStyle name="Comma 6 2 5 4" xfId="682" xr:uid="{A571BED2-5DF5-4A8C-9363-6BBEE9655565}"/>
    <cellStyle name="Comma 6 2 5 4 2" xfId="1885" xr:uid="{E5ED3415-5413-4866-BD49-7D6B818F0785}"/>
    <cellStyle name="Comma 6 2 5 4 2 2" xfId="4286" xr:uid="{64B9BB6E-F078-4807-A43B-B77FD31BA1CC}"/>
    <cellStyle name="Comma 6 2 5 4 3" xfId="3086" xr:uid="{94D658C5-B705-4179-AD71-3CD2961FAFCE}"/>
    <cellStyle name="Comma 6 2 5 5" xfId="1405" xr:uid="{E3EA5B58-A27E-41AB-BC30-76CBB9A7C9EA}"/>
    <cellStyle name="Comma 6 2 5 5 2" xfId="3806" xr:uid="{F1115719-BD43-449C-9A16-122B5F1F4399}"/>
    <cellStyle name="Comma 6 2 5 6" xfId="2606" xr:uid="{D2B20F79-8630-4878-9EB2-DF61D053EEFC}"/>
    <cellStyle name="Comma 6 2 6" xfId="322" xr:uid="{F6284F28-905E-4B8A-A0A1-3D45023CC1EB}"/>
    <cellStyle name="Comma 6 2 6 2" xfId="1042" xr:uid="{9FA442CF-A574-4D4B-B1EA-02B722D3370B}"/>
    <cellStyle name="Comma 6 2 6 2 2" xfId="2245" xr:uid="{B78EDDBF-78A2-449D-BF3F-7533B29A032C}"/>
    <cellStyle name="Comma 6 2 6 2 2 2" xfId="4646" xr:uid="{6FF5CD0C-8053-4530-983C-ED834279E5E2}"/>
    <cellStyle name="Comma 6 2 6 2 3" xfId="3446" xr:uid="{653E804A-8CC5-4E9E-BEAD-8D2F2312413F}"/>
    <cellStyle name="Comma 6 2 6 3" xfId="1525" xr:uid="{94EC7E74-28BF-4D45-B26B-1E2149C8F119}"/>
    <cellStyle name="Comma 6 2 6 3 2" xfId="3926" xr:uid="{812C3B6B-6281-49E3-BBDC-3DF1EA3B83E9}"/>
    <cellStyle name="Comma 6 2 6 4" xfId="2726" xr:uid="{AE545618-F845-4835-9488-85A79EF0536A}"/>
    <cellStyle name="Comma 6 2 7" xfId="802" xr:uid="{419F87CC-C771-40A5-8E8F-E228CDBEBF68}"/>
    <cellStyle name="Comma 6 2 7 2" xfId="2005" xr:uid="{AF22B3C1-BBFC-4672-A793-AF93256F19B3}"/>
    <cellStyle name="Comma 6 2 7 2 2" xfId="4406" xr:uid="{6E26DD39-209F-44AB-8DD4-5F2AE013FD17}"/>
    <cellStyle name="Comma 6 2 7 3" xfId="3206" xr:uid="{5D56A5B9-BD37-4521-AA72-C64F9EE3233D}"/>
    <cellStyle name="Comma 6 2 8" xfId="562" xr:uid="{65EAF23F-9FC7-4F16-8CE7-3F6057F6F1B5}"/>
    <cellStyle name="Comma 6 2 8 2" xfId="1765" xr:uid="{4AAE9167-45A5-4CC2-B9A9-97273E8170DF}"/>
    <cellStyle name="Comma 6 2 8 2 2" xfId="4166" xr:uid="{5F7F5F3A-2A59-47F7-A72E-F5306569EC1F}"/>
    <cellStyle name="Comma 6 2 8 3" xfId="2966" xr:uid="{64CA680B-4D1B-4B88-9178-1AB598113898}"/>
    <cellStyle name="Comma 6 2 9" xfId="1285" xr:uid="{FF9E5E95-D29F-4078-A0A2-FF4F3C13AB3E}"/>
    <cellStyle name="Comma 6 2 9 2" xfId="3686" xr:uid="{8EF42CBB-0810-47D7-9E9C-A15BD67BADAE}"/>
    <cellStyle name="Comma 6 3" xfId="89" xr:uid="{EC288FA7-1795-47E3-8EFD-CE293E4B5C95}"/>
    <cellStyle name="Comma 6 3 2" xfId="119" xr:uid="{77F30E4E-8339-433F-9C81-72E886ABDD90}"/>
    <cellStyle name="Comma 6 3 2 2" xfId="179" xr:uid="{B3ADB76A-13BF-42E5-9E6B-FAA516C5236F}"/>
    <cellStyle name="Comma 6 3 2 2 2" xfId="299" xr:uid="{DE87AFF3-021B-4D71-B7DE-4BBA4C1D4BB8}"/>
    <cellStyle name="Comma 6 3 2 2 2 2" xfId="539" xr:uid="{4723F5B5-F2EE-46AA-9D87-1159C0584517}"/>
    <cellStyle name="Comma 6 3 2 2 2 2 2" xfId="1259" xr:uid="{5FEE7E50-E35F-439C-BEF5-10F16C6453A0}"/>
    <cellStyle name="Comma 6 3 2 2 2 2 2 2" xfId="2462" xr:uid="{42589ECA-DC33-48E7-BB96-B69E61707443}"/>
    <cellStyle name="Comma 6 3 2 2 2 2 2 2 2" xfId="4863" xr:uid="{F26524DA-A9C3-4F1E-B9A9-DBFA3E1C47C9}"/>
    <cellStyle name="Comma 6 3 2 2 2 2 2 3" xfId="3663" xr:uid="{AF5D0D7F-424D-4997-A8E0-7BD50C12F555}"/>
    <cellStyle name="Comma 6 3 2 2 2 2 3" xfId="1742" xr:uid="{86D56A7C-4726-4685-A82B-7F7EBE75728F}"/>
    <cellStyle name="Comma 6 3 2 2 2 2 3 2" xfId="4143" xr:uid="{02444F76-E7F2-412E-9A1D-580F7466063D}"/>
    <cellStyle name="Comma 6 3 2 2 2 2 4" xfId="2943" xr:uid="{473190D8-56C3-499E-BB7F-A3BFF8E5C2EC}"/>
    <cellStyle name="Comma 6 3 2 2 2 3" xfId="1019" xr:uid="{8B840344-ED05-4F09-92B8-202AFE460600}"/>
    <cellStyle name="Comma 6 3 2 2 2 3 2" xfId="2222" xr:uid="{3D7ACE89-309F-4135-A764-E307D36D08F0}"/>
    <cellStyle name="Comma 6 3 2 2 2 3 2 2" xfId="4623" xr:uid="{9A8043EF-032A-485B-924B-45E7944969F0}"/>
    <cellStyle name="Comma 6 3 2 2 2 3 3" xfId="3423" xr:uid="{8D7C18A3-2E55-4508-9D9F-67913B2AAE1B}"/>
    <cellStyle name="Comma 6 3 2 2 2 4" xfId="779" xr:uid="{B2F19929-D8E3-4DF9-80A0-473350A4E150}"/>
    <cellStyle name="Comma 6 3 2 2 2 4 2" xfId="1982" xr:uid="{1118E83B-D2AE-407B-90C2-3B59B6C244BC}"/>
    <cellStyle name="Comma 6 3 2 2 2 4 2 2" xfId="4383" xr:uid="{C1E28D7E-2B8A-43A5-8EFC-033B2F276641}"/>
    <cellStyle name="Comma 6 3 2 2 2 4 3" xfId="3183" xr:uid="{05BCD08D-956F-4F28-8D2B-621ACB6C44F0}"/>
    <cellStyle name="Comma 6 3 2 2 2 5" xfId="1502" xr:uid="{CFB060F1-1172-4A76-AC5C-58C2B940CF7E}"/>
    <cellStyle name="Comma 6 3 2 2 2 5 2" xfId="3903" xr:uid="{6D238534-A1A2-492A-BB3A-DA7591F5FDC0}"/>
    <cellStyle name="Comma 6 3 2 2 2 6" xfId="2703" xr:uid="{F94E8259-BDEE-46BC-9B70-4ACD119E25FE}"/>
    <cellStyle name="Comma 6 3 2 2 3" xfId="419" xr:uid="{9083AF74-08ED-4C61-AFDD-A026310F4287}"/>
    <cellStyle name="Comma 6 3 2 2 3 2" xfId="1139" xr:uid="{60B1578C-3959-4E51-A288-3933846B6CB5}"/>
    <cellStyle name="Comma 6 3 2 2 3 2 2" xfId="2342" xr:uid="{F74CF0B2-6306-48AE-BDBA-DF3B73EA0E99}"/>
    <cellStyle name="Comma 6 3 2 2 3 2 2 2" xfId="4743" xr:uid="{5F3F3E84-7C06-4E9C-ACBC-83DCD8051E52}"/>
    <cellStyle name="Comma 6 3 2 2 3 2 3" xfId="3543" xr:uid="{8D9F98CE-3A12-4367-9920-3C026BF8EC34}"/>
    <cellStyle name="Comma 6 3 2 2 3 3" xfId="1622" xr:uid="{C075D814-8E72-4BE7-BBD0-E5F002A1A1A2}"/>
    <cellStyle name="Comma 6 3 2 2 3 3 2" xfId="4023" xr:uid="{1B8EA875-DCB8-4216-ADBD-05D290DCFCC1}"/>
    <cellStyle name="Comma 6 3 2 2 3 4" xfId="2823" xr:uid="{B103EBF2-3754-4A99-AEC9-60426C31CDE0}"/>
    <cellStyle name="Comma 6 3 2 2 4" xfId="899" xr:uid="{526D77CA-9828-4FA5-BF07-28F16300EF2D}"/>
    <cellStyle name="Comma 6 3 2 2 4 2" xfId="2102" xr:uid="{A1791C94-49EB-4FF9-828C-BA38FC1995C3}"/>
    <cellStyle name="Comma 6 3 2 2 4 2 2" xfId="4503" xr:uid="{0570D914-1EFF-496D-B222-651F5E4B42AA}"/>
    <cellStyle name="Comma 6 3 2 2 4 3" xfId="3303" xr:uid="{3A26B45B-B75E-4212-99A1-8AB9C49EFE2B}"/>
    <cellStyle name="Comma 6 3 2 2 5" xfId="659" xr:uid="{18A9A846-6309-42C5-ADC6-A56C2E6AE95B}"/>
    <cellStyle name="Comma 6 3 2 2 5 2" xfId="1862" xr:uid="{6445E7AA-CA03-4164-9B25-DBA3AF49CD9E}"/>
    <cellStyle name="Comma 6 3 2 2 5 2 2" xfId="4263" xr:uid="{D8D23610-710B-4996-9ADC-C8C35886DCD8}"/>
    <cellStyle name="Comma 6 3 2 2 5 3" xfId="3063" xr:uid="{B28F37E8-6860-47CD-A345-099570C47D8B}"/>
    <cellStyle name="Comma 6 3 2 2 6" xfId="1382" xr:uid="{4BF6576D-49E5-4FB8-A490-2645BEAB7621}"/>
    <cellStyle name="Comma 6 3 2 2 6 2" xfId="3783" xr:uid="{25C33D37-A6F4-4D52-9590-418C7D6AC390}"/>
    <cellStyle name="Comma 6 3 2 2 7" xfId="2583" xr:uid="{4764E05D-193D-43EB-9C88-57C71436BDC0}"/>
    <cellStyle name="Comma 6 3 2 3" xfId="239" xr:uid="{0C015810-1E97-41B6-ACEC-AA86B62BF7C8}"/>
    <cellStyle name="Comma 6 3 2 3 2" xfId="479" xr:uid="{6D878BB6-D674-4612-AD3B-2D206DA12497}"/>
    <cellStyle name="Comma 6 3 2 3 2 2" xfId="1199" xr:uid="{AD0000C5-9C95-4E87-8499-32E043FFC787}"/>
    <cellStyle name="Comma 6 3 2 3 2 2 2" xfId="2402" xr:uid="{8ABE55C8-56D8-4888-957C-AA79318DF2DD}"/>
    <cellStyle name="Comma 6 3 2 3 2 2 2 2" xfId="4803" xr:uid="{ECAF75C1-F0B2-4298-8798-DC27F866A6C2}"/>
    <cellStyle name="Comma 6 3 2 3 2 2 3" xfId="3603" xr:uid="{8D4F860E-435E-4457-B99E-C32FFC47638F}"/>
    <cellStyle name="Comma 6 3 2 3 2 3" xfId="1682" xr:uid="{40A3A8CF-4E63-4C19-B695-71D8E4DA3985}"/>
    <cellStyle name="Comma 6 3 2 3 2 3 2" xfId="4083" xr:uid="{A55E71B6-1EF4-4F0F-AC68-DBB495010C58}"/>
    <cellStyle name="Comma 6 3 2 3 2 4" xfId="2883" xr:uid="{75AA3D2A-52F6-4920-B7BB-E234214DACEF}"/>
    <cellStyle name="Comma 6 3 2 3 3" xfId="959" xr:uid="{B229BB6B-19C7-43B5-8431-9D0C90ABDA55}"/>
    <cellStyle name="Comma 6 3 2 3 3 2" xfId="2162" xr:uid="{9C111CF7-7872-4C1E-B8F0-264BB11D195B}"/>
    <cellStyle name="Comma 6 3 2 3 3 2 2" xfId="4563" xr:uid="{267DA731-B8AB-4ECA-A219-EEC60F07F905}"/>
    <cellStyle name="Comma 6 3 2 3 3 3" xfId="3363" xr:uid="{F7B9571C-E93D-4F56-BC7C-0CC75B5230EF}"/>
    <cellStyle name="Comma 6 3 2 3 4" xfId="719" xr:uid="{F43BBAB7-3ED8-4378-AF96-0C0458C10A94}"/>
    <cellStyle name="Comma 6 3 2 3 4 2" xfId="1922" xr:uid="{39667F4F-96C9-4CCB-A577-B42076ED3A8B}"/>
    <cellStyle name="Comma 6 3 2 3 4 2 2" xfId="4323" xr:uid="{A330942E-7173-40D3-AED2-A8BCE2318689}"/>
    <cellStyle name="Comma 6 3 2 3 4 3" xfId="3123" xr:uid="{F94B2B8A-EA89-4985-9CE7-8A0D78713EA7}"/>
    <cellStyle name="Comma 6 3 2 3 5" xfId="1442" xr:uid="{FFEACAC7-0A4F-473D-83C5-103D5FC6422A}"/>
    <cellStyle name="Comma 6 3 2 3 5 2" xfId="3843" xr:uid="{4C4E14CD-BB00-4BEF-A3DE-BF190A1378C3}"/>
    <cellStyle name="Comma 6 3 2 3 6" xfId="2643" xr:uid="{451BEFF4-0692-4330-874A-6080D9385823}"/>
    <cellStyle name="Comma 6 3 2 4" xfId="359" xr:uid="{41213914-1C99-471D-A16A-D6770580204F}"/>
    <cellStyle name="Comma 6 3 2 4 2" xfId="1079" xr:uid="{EF2728F5-7985-41DF-A826-E6379D5A6D56}"/>
    <cellStyle name="Comma 6 3 2 4 2 2" xfId="2282" xr:uid="{C9879B40-6812-4385-831F-467CC87C1689}"/>
    <cellStyle name="Comma 6 3 2 4 2 2 2" xfId="4683" xr:uid="{55A2C143-4E60-45C1-89B9-A67B26725122}"/>
    <cellStyle name="Comma 6 3 2 4 2 3" xfId="3483" xr:uid="{87205A4F-EB77-42E8-B1CD-DE40C94F4693}"/>
    <cellStyle name="Comma 6 3 2 4 3" xfId="1562" xr:uid="{D93C7528-86AB-4F58-BD90-5EE1324D6CA1}"/>
    <cellStyle name="Comma 6 3 2 4 3 2" xfId="3963" xr:uid="{33CA499A-2297-4410-8012-95C8CF76CD88}"/>
    <cellStyle name="Comma 6 3 2 4 4" xfId="2763" xr:uid="{6FB47B94-1FCC-49D8-9D4F-F8EBFC95EDEE}"/>
    <cellStyle name="Comma 6 3 2 5" xfId="839" xr:uid="{99B23079-221C-4504-BABA-B2DBBF6BB8E5}"/>
    <cellStyle name="Comma 6 3 2 5 2" xfId="2042" xr:uid="{4249F85E-7248-4F4D-8C88-FC674EC16C1C}"/>
    <cellStyle name="Comma 6 3 2 5 2 2" xfId="4443" xr:uid="{874475CD-CB04-40E4-80D2-4F05245E7ECE}"/>
    <cellStyle name="Comma 6 3 2 5 3" xfId="3243" xr:uid="{A9748ED7-50DB-4F78-99BA-94F699449E27}"/>
    <cellStyle name="Comma 6 3 2 6" xfId="599" xr:uid="{4A2287D3-3851-4841-9392-CC4FBA13FB95}"/>
    <cellStyle name="Comma 6 3 2 6 2" xfId="1802" xr:uid="{F3156D8F-22B3-47BB-A8DB-BDEA09369095}"/>
    <cellStyle name="Comma 6 3 2 6 2 2" xfId="4203" xr:uid="{5DCF52EF-88F2-4477-98E9-219A6B6B22EF}"/>
    <cellStyle name="Comma 6 3 2 6 3" xfId="3003" xr:uid="{A7A0067C-6383-4260-930F-3BC353C3EF7F}"/>
    <cellStyle name="Comma 6 3 2 7" xfId="1322" xr:uid="{6D080B42-83B4-40E7-8B8A-F1CD65F2721D}"/>
    <cellStyle name="Comma 6 3 2 7 2" xfId="3723" xr:uid="{8E8EDDEF-D88B-4108-8990-CBFCE3E845A4}"/>
    <cellStyle name="Comma 6 3 2 8" xfId="2523" xr:uid="{E07390E7-DB30-4D62-9402-E4B71624611F}"/>
    <cellStyle name="Comma 6 3 3" xfId="149" xr:uid="{9ED70E45-C339-461E-862F-D9A916A6BC2D}"/>
    <cellStyle name="Comma 6 3 3 2" xfId="269" xr:uid="{AED9B9AC-A5F0-4113-B4AA-81D288DDD220}"/>
    <cellStyle name="Comma 6 3 3 2 2" xfId="509" xr:uid="{1DE2FCD5-DD35-46CC-92CA-AA07FB9E8434}"/>
    <cellStyle name="Comma 6 3 3 2 2 2" xfId="1229" xr:uid="{1D9A4D84-293B-473D-BAC6-7947FD08D086}"/>
    <cellStyle name="Comma 6 3 3 2 2 2 2" xfId="2432" xr:uid="{F4BE6333-81B1-4C74-9765-91151FE5EDAD}"/>
    <cellStyle name="Comma 6 3 3 2 2 2 2 2" xfId="4833" xr:uid="{7881E72E-3ABC-422D-84A5-9BD830383F33}"/>
    <cellStyle name="Comma 6 3 3 2 2 2 3" xfId="3633" xr:uid="{47B35122-6293-43D7-8515-3D66C40374C5}"/>
    <cellStyle name="Comma 6 3 3 2 2 3" xfId="1712" xr:uid="{1F86249C-6DDE-4CB5-AB7C-E26536D57771}"/>
    <cellStyle name="Comma 6 3 3 2 2 3 2" xfId="4113" xr:uid="{2612D3CC-A400-4BE7-9222-CC62FC191728}"/>
    <cellStyle name="Comma 6 3 3 2 2 4" xfId="2913" xr:uid="{E95BDE1B-B72C-43F4-BBBB-232313A60CD6}"/>
    <cellStyle name="Comma 6 3 3 2 3" xfId="989" xr:uid="{855D1075-0CDB-4387-8E22-A136717E66CF}"/>
    <cellStyle name="Comma 6 3 3 2 3 2" xfId="2192" xr:uid="{79A9EEE0-7EE4-400D-81B7-AEBEF1C1F46D}"/>
    <cellStyle name="Comma 6 3 3 2 3 2 2" xfId="4593" xr:uid="{41F5C2DA-7B52-4B81-A92F-C549FC1BF53B}"/>
    <cellStyle name="Comma 6 3 3 2 3 3" xfId="3393" xr:uid="{1C8D02D2-E45E-4B56-897E-5FF718950AF6}"/>
    <cellStyle name="Comma 6 3 3 2 4" xfId="749" xr:uid="{27173719-7C27-4DE0-92D2-50E341A9EB29}"/>
    <cellStyle name="Comma 6 3 3 2 4 2" xfId="1952" xr:uid="{37DBC046-F615-4DD5-B3F6-AA5FA2FBE564}"/>
    <cellStyle name="Comma 6 3 3 2 4 2 2" xfId="4353" xr:uid="{B3B80746-CABA-41F3-8621-C80445D91CC9}"/>
    <cellStyle name="Comma 6 3 3 2 4 3" xfId="3153" xr:uid="{B4D66875-1B8B-4E71-A3AA-A2CF192FD606}"/>
    <cellStyle name="Comma 6 3 3 2 5" xfId="1472" xr:uid="{4536249F-67FB-4BE8-A683-449613DD8D59}"/>
    <cellStyle name="Comma 6 3 3 2 5 2" xfId="3873" xr:uid="{04FAE5A3-F470-4A68-9078-600AC8D77A9C}"/>
    <cellStyle name="Comma 6 3 3 2 6" xfId="2673" xr:uid="{A6B16721-D795-4A63-B14D-71D4F18F6C8A}"/>
    <cellStyle name="Comma 6 3 3 3" xfId="389" xr:uid="{DDE0B637-5112-4710-8CF3-E8371C21ECF1}"/>
    <cellStyle name="Comma 6 3 3 3 2" xfId="1109" xr:uid="{B0CFCD11-72F3-409A-8F2B-B9BB7B8AB8A6}"/>
    <cellStyle name="Comma 6 3 3 3 2 2" xfId="2312" xr:uid="{97B94D28-B87D-4DF1-A9FB-D87689D19BC3}"/>
    <cellStyle name="Comma 6 3 3 3 2 2 2" xfId="4713" xr:uid="{64A97783-8D67-46D9-862E-F50D418F0493}"/>
    <cellStyle name="Comma 6 3 3 3 2 3" xfId="3513" xr:uid="{C7507628-B6E8-4D1E-AD96-5BBB54BD6024}"/>
    <cellStyle name="Comma 6 3 3 3 3" xfId="1592" xr:uid="{38F0FF90-5A11-4A79-BA03-218373CD2E48}"/>
    <cellStyle name="Comma 6 3 3 3 3 2" xfId="3993" xr:uid="{3490D820-4A74-4C79-80AA-0F5F9A5C3008}"/>
    <cellStyle name="Comma 6 3 3 3 4" xfId="2793" xr:uid="{F96C22B4-7E3A-449A-9D73-339128BB6BAD}"/>
    <cellStyle name="Comma 6 3 3 4" xfId="869" xr:uid="{365DC12E-EEBC-4451-B7A4-E769C3994B5D}"/>
    <cellStyle name="Comma 6 3 3 4 2" xfId="2072" xr:uid="{AD0B7BC6-D685-4A1E-9ACE-AA5FC939472F}"/>
    <cellStyle name="Comma 6 3 3 4 2 2" xfId="4473" xr:uid="{BD9B89CC-C921-448B-BC63-FB1CF04C136D}"/>
    <cellStyle name="Comma 6 3 3 4 3" xfId="3273" xr:uid="{AA699057-97DF-48B3-A1C8-BC7EB8DB19B3}"/>
    <cellStyle name="Comma 6 3 3 5" xfId="629" xr:uid="{212E5F70-A10A-4E32-A926-AB54BAF45E5F}"/>
    <cellStyle name="Comma 6 3 3 5 2" xfId="1832" xr:uid="{F240111A-6C62-4A38-B026-4E91DE82504A}"/>
    <cellStyle name="Comma 6 3 3 5 2 2" xfId="4233" xr:uid="{1869B77D-F371-4B1D-A3FE-96E28336B926}"/>
    <cellStyle name="Comma 6 3 3 5 3" xfId="3033" xr:uid="{95DF5B96-3868-49F7-9742-355782CB03CA}"/>
    <cellStyle name="Comma 6 3 3 6" xfId="1352" xr:uid="{87D18F7D-7625-4392-A519-E143BC764714}"/>
    <cellStyle name="Comma 6 3 3 6 2" xfId="3753" xr:uid="{B0DD374B-76BE-45D0-B59E-CF9C2B4738BD}"/>
    <cellStyle name="Comma 6 3 3 7" xfId="2553" xr:uid="{A160B611-EF8C-456E-BA9D-7B4386CB02DA}"/>
    <cellStyle name="Comma 6 3 4" xfId="209" xr:uid="{97EEB81E-3BEA-4381-B0F4-3A9E51A4FCA4}"/>
    <cellStyle name="Comma 6 3 4 2" xfId="449" xr:uid="{C23F4208-557D-4A48-A9DF-62857F2C65D8}"/>
    <cellStyle name="Comma 6 3 4 2 2" xfId="1169" xr:uid="{EDF3A1BB-59C1-4626-81A9-75C27389B331}"/>
    <cellStyle name="Comma 6 3 4 2 2 2" xfId="2372" xr:uid="{BEBC43AF-E3F2-4CA4-8F49-A9286CED8D68}"/>
    <cellStyle name="Comma 6 3 4 2 2 2 2" xfId="4773" xr:uid="{626F8E30-4CC4-4361-8D86-C6CF073D1853}"/>
    <cellStyle name="Comma 6 3 4 2 2 3" xfId="3573" xr:uid="{B6EBFDB9-E0EC-4133-AE0E-242B0F1E6A3D}"/>
    <cellStyle name="Comma 6 3 4 2 3" xfId="1652" xr:uid="{B6EF31B6-C39E-469D-BBF4-69F34FA47A3B}"/>
    <cellStyle name="Comma 6 3 4 2 3 2" xfId="4053" xr:uid="{E6B515A6-CA89-4444-83A0-D13DD9EAC721}"/>
    <cellStyle name="Comma 6 3 4 2 4" xfId="2853" xr:uid="{D002F3E4-6800-4506-996E-200FFDB99E10}"/>
    <cellStyle name="Comma 6 3 4 3" xfId="929" xr:uid="{3BAE2B2E-37AF-4C9A-B889-5E20B8D56DBE}"/>
    <cellStyle name="Comma 6 3 4 3 2" xfId="2132" xr:uid="{2831156E-F011-43C4-802C-63247CCB13D2}"/>
    <cellStyle name="Comma 6 3 4 3 2 2" xfId="4533" xr:uid="{C16B9C00-8A9C-4664-92D4-2FCC852551D9}"/>
    <cellStyle name="Comma 6 3 4 3 3" xfId="3333" xr:uid="{7FC267CB-B891-4515-A9D6-20E993AA31FD}"/>
    <cellStyle name="Comma 6 3 4 4" xfId="689" xr:uid="{BEB6C81C-835F-41F0-816A-A11F441E8E12}"/>
    <cellStyle name="Comma 6 3 4 4 2" xfId="1892" xr:uid="{3CF7E63A-AA9A-4F74-9E26-C64091F1D2F3}"/>
    <cellStyle name="Comma 6 3 4 4 2 2" xfId="4293" xr:uid="{A54408CC-37C6-463F-BABF-65E682E2A762}"/>
    <cellStyle name="Comma 6 3 4 4 3" xfId="3093" xr:uid="{B9BF5ECB-8932-42BB-BA07-C2173C8BF6B7}"/>
    <cellStyle name="Comma 6 3 4 5" xfId="1412" xr:uid="{F97ED3D9-653C-4E93-8603-5B351D4256D8}"/>
    <cellStyle name="Comma 6 3 4 5 2" xfId="3813" xr:uid="{A379CD88-E5BE-4FC7-A21A-407E20E2EBC2}"/>
    <cellStyle name="Comma 6 3 4 6" xfId="2613" xr:uid="{E15C66E9-1AC7-404B-B89B-CE0A806C6D9F}"/>
    <cellStyle name="Comma 6 3 5" xfId="329" xr:uid="{92CC569B-D9CB-4C07-A691-A713717437C9}"/>
    <cellStyle name="Comma 6 3 5 2" xfId="1049" xr:uid="{9A79D4BA-6D12-4D0F-8A63-4D11026BEF0A}"/>
    <cellStyle name="Comma 6 3 5 2 2" xfId="2252" xr:uid="{62D2E9AB-D1BA-45B4-8E17-97DF5147229E}"/>
    <cellStyle name="Comma 6 3 5 2 2 2" xfId="4653" xr:uid="{3F2AEFBB-3B3A-458F-9140-6C525DA52805}"/>
    <cellStyle name="Comma 6 3 5 2 3" xfId="3453" xr:uid="{8A3B0D9A-8817-47B0-B5DF-9074B13A8305}"/>
    <cellStyle name="Comma 6 3 5 3" xfId="1532" xr:uid="{1B77621B-A5DF-4D3A-9E04-E86E83D57BA1}"/>
    <cellStyle name="Comma 6 3 5 3 2" xfId="3933" xr:uid="{034CBBEC-88D9-45A9-8416-969690F038C3}"/>
    <cellStyle name="Comma 6 3 5 4" xfId="2733" xr:uid="{5DC5B06D-D34B-4F8C-BEE6-1CF54C4ADE60}"/>
    <cellStyle name="Comma 6 3 6" xfId="809" xr:uid="{0A7EC443-5DB3-49E8-93D3-05FAD57C90E8}"/>
    <cellStyle name="Comma 6 3 6 2" xfId="2012" xr:uid="{B3E5DA75-C42F-472C-A6E1-0442506120AA}"/>
    <cellStyle name="Comma 6 3 6 2 2" xfId="4413" xr:uid="{10288ABA-95C0-4769-944F-4E7423EDF185}"/>
    <cellStyle name="Comma 6 3 6 3" xfId="3213" xr:uid="{A39F25A2-F0E9-44A0-82DD-E60F146164EA}"/>
    <cellStyle name="Comma 6 3 7" xfId="569" xr:uid="{48192B56-6FD4-47F0-B0D6-E2E3F8C712F0}"/>
    <cellStyle name="Comma 6 3 7 2" xfId="1772" xr:uid="{7A7DB6A6-E3D9-410A-86C6-95AA1C723750}"/>
    <cellStyle name="Comma 6 3 7 2 2" xfId="4173" xr:uid="{9B51DFC9-F5CC-420B-AA4E-6889B8182A79}"/>
    <cellStyle name="Comma 6 3 7 3" xfId="2973" xr:uid="{9AC8F88A-0898-4A56-841F-838E45E4A0E5}"/>
    <cellStyle name="Comma 6 3 8" xfId="1292" xr:uid="{DFD071C8-4F56-419A-9776-7C33BEED7663}"/>
    <cellStyle name="Comma 6 3 8 2" xfId="3693" xr:uid="{1D1B1D58-A7AA-4399-923D-9D9B60642D7B}"/>
    <cellStyle name="Comma 6 3 9" xfId="2493" xr:uid="{6C9CD094-2AD7-4F3D-A600-28ACE55D5C31}"/>
    <cellStyle name="Comma 6 4" xfId="104" xr:uid="{91C8DB75-492E-406A-A936-74435F7CC243}"/>
    <cellStyle name="Comma 6 4 2" xfId="164" xr:uid="{FB1798D6-7DBD-42E2-92B1-AA40F525E0E7}"/>
    <cellStyle name="Comma 6 4 2 2" xfId="284" xr:uid="{CDC8BAF8-3CD9-4862-84C1-9531A3A34FD7}"/>
    <cellStyle name="Comma 6 4 2 2 2" xfId="524" xr:uid="{C4607C64-ED47-41AB-A93C-564534DB99AF}"/>
    <cellStyle name="Comma 6 4 2 2 2 2" xfId="1244" xr:uid="{5BCDA997-8467-4815-9AFB-DD89EBEBDFCD}"/>
    <cellStyle name="Comma 6 4 2 2 2 2 2" xfId="2447" xr:uid="{D08158EE-D78B-4E0A-BDEB-B6F73621553F}"/>
    <cellStyle name="Comma 6 4 2 2 2 2 2 2" xfId="4848" xr:uid="{35428668-A27A-4E18-89D7-91034B19C160}"/>
    <cellStyle name="Comma 6 4 2 2 2 2 3" xfId="3648" xr:uid="{F84C9137-3BD7-41EA-8564-A799F2DE312B}"/>
    <cellStyle name="Comma 6 4 2 2 2 3" xfId="1727" xr:uid="{80C06BC1-1A1B-4168-A0BB-19EBD3869E86}"/>
    <cellStyle name="Comma 6 4 2 2 2 3 2" xfId="4128" xr:uid="{B877C757-3C9E-40C5-93A7-2096E218C09A}"/>
    <cellStyle name="Comma 6 4 2 2 2 4" xfId="2928" xr:uid="{B7DCEEAC-4DF3-4EA3-8923-A960F555408A}"/>
    <cellStyle name="Comma 6 4 2 2 3" xfId="1004" xr:uid="{59F57DC3-0649-4380-9E22-47F8B20374A1}"/>
    <cellStyle name="Comma 6 4 2 2 3 2" xfId="2207" xr:uid="{5A2D3324-F98B-4F21-8D32-ECE24EB78FA5}"/>
    <cellStyle name="Comma 6 4 2 2 3 2 2" xfId="4608" xr:uid="{4E5CF7BE-6847-48F7-97AB-17E26D387BC9}"/>
    <cellStyle name="Comma 6 4 2 2 3 3" xfId="3408" xr:uid="{39C7BCE7-CAFE-47F0-9287-F4CE22D2132F}"/>
    <cellStyle name="Comma 6 4 2 2 4" xfId="764" xr:uid="{A9C00615-BCF0-47F5-A73B-17610E5A457F}"/>
    <cellStyle name="Comma 6 4 2 2 4 2" xfId="1967" xr:uid="{852BC8BD-E4E9-4374-B6AC-94CC32906147}"/>
    <cellStyle name="Comma 6 4 2 2 4 2 2" xfId="4368" xr:uid="{4ACB0A82-648D-4333-81F1-1930BB701BB6}"/>
    <cellStyle name="Comma 6 4 2 2 4 3" xfId="3168" xr:uid="{6C2E3A7F-8D30-4BC2-905A-11CDFFA1454D}"/>
    <cellStyle name="Comma 6 4 2 2 5" xfId="1487" xr:uid="{DBDB65C2-92A2-4753-A78C-CF9E2441B48C}"/>
    <cellStyle name="Comma 6 4 2 2 5 2" xfId="3888" xr:uid="{01D068BC-CFBD-4B47-B49A-B57C41EE2F0A}"/>
    <cellStyle name="Comma 6 4 2 2 6" xfId="2688" xr:uid="{2BA6C766-7621-4DA2-95BA-E0F5E91F8A47}"/>
    <cellStyle name="Comma 6 4 2 3" xfId="404" xr:uid="{5C409008-587C-414B-AB96-633F73C06421}"/>
    <cellStyle name="Comma 6 4 2 3 2" xfId="1124" xr:uid="{81645B66-8150-449A-822A-06CF54F3AA7B}"/>
    <cellStyle name="Comma 6 4 2 3 2 2" xfId="2327" xr:uid="{826D97E7-0B85-41E1-A0F0-A918191667AE}"/>
    <cellStyle name="Comma 6 4 2 3 2 2 2" xfId="4728" xr:uid="{4B971806-DAD7-49FF-AC9A-07C208F23E18}"/>
    <cellStyle name="Comma 6 4 2 3 2 3" xfId="3528" xr:uid="{4BF9E61B-8F0A-43CA-B9EB-5FC0385C95D7}"/>
    <cellStyle name="Comma 6 4 2 3 3" xfId="1607" xr:uid="{A962E275-D192-44A9-BDDF-13CA3C4EDDB7}"/>
    <cellStyle name="Comma 6 4 2 3 3 2" xfId="4008" xr:uid="{820C916B-7DF2-4D57-82D2-DC0A0896D401}"/>
    <cellStyle name="Comma 6 4 2 3 4" xfId="2808" xr:uid="{9492DF9E-EB68-43E9-9D8A-574CA750A23D}"/>
    <cellStyle name="Comma 6 4 2 4" xfId="884" xr:uid="{099DE9E8-0078-46B4-BDF1-0E35C2866818}"/>
    <cellStyle name="Comma 6 4 2 4 2" xfId="2087" xr:uid="{5B1D4A2B-73D3-46A4-9E8E-DE9688414F2E}"/>
    <cellStyle name="Comma 6 4 2 4 2 2" xfId="4488" xr:uid="{11F44236-9876-48D2-8051-86C9AB97A32E}"/>
    <cellStyle name="Comma 6 4 2 4 3" xfId="3288" xr:uid="{B1D57451-04FA-4351-A6B9-98D399F59AD7}"/>
    <cellStyle name="Comma 6 4 2 5" xfId="644" xr:uid="{6AB9C844-6506-4D51-B78E-E82BBF930301}"/>
    <cellStyle name="Comma 6 4 2 5 2" xfId="1847" xr:uid="{7F412B1C-3E9E-4000-83E2-5B18D9CD04A0}"/>
    <cellStyle name="Comma 6 4 2 5 2 2" xfId="4248" xr:uid="{0E67C7CA-2B1E-4BFA-8169-470091C7ED17}"/>
    <cellStyle name="Comma 6 4 2 5 3" xfId="3048" xr:uid="{846FFA67-DEB0-4808-82D9-49EA63E3F71A}"/>
    <cellStyle name="Comma 6 4 2 6" xfId="1367" xr:uid="{1F4B050C-C31E-40D8-B776-A2727B4C1C00}"/>
    <cellStyle name="Comma 6 4 2 6 2" xfId="3768" xr:uid="{C3DA80F2-EACF-4481-8D74-B50789CF9C54}"/>
    <cellStyle name="Comma 6 4 2 7" xfId="2568" xr:uid="{B25D37F9-A6F2-4A29-A6ED-1B9BA758C411}"/>
    <cellStyle name="Comma 6 4 3" xfId="224" xr:uid="{9BD1DAAB-74B2-43A4-9A56-F65933A376E2}"/>
    <cellStyle name="Comma 6 4 3 2" xfId="464" xr:uid="{D26D8264-7A12-4A8F-8556-AE90E2257FBE}"/>
    <cellStyle name="Comma 6 4 3 2 2" xfId="1184" xr:uid="{418A5CD9-E929-4930-8564-86051759D146}"/>
    <cellStyle name="Comma 6 4 3 2 2 2" xfId="2387" xr:uid="{0FD5A2CF-8E8B-4CE7-84A5-4A18703CEAF6}"/>
    <cellStyle name="Comma 6 4 3 2 2 2 2" xfId="4788" xr:uid="{E4C83784-00C6-4918-A3D7-77515E7DE050}"/>
    <cellStyle name="Comma 6 4 3 2 2 3" xfId="3588" xr:uid="{B96E31D6-DB8F-4AD7-AE57-2A64B0DA2456}"/>
    <cellStyle name="Comma 6 4 3 2 3" xfId="1667" xr:uid="{FA204CD3-6EDD-448F-83C1-EE372F6B963D}"/>
    <cellStyle name="Comma 6 4 3 2 3 2" xfId="4068" xr:uid="{688795EE-6973-4933-883E-12615D92559C}"/>
    <cellStyle name="Comma 6 4 3 2 4" xfId="2868" xr:uid="{B540FEBD-4EB6-4F1F-A84C-0AE0ED000EE0}"/>
    <cellStyle name="Comma 6 4 3 3" xfId="944" xr:uid="{2C015145-6941-43A1-B6D7-D2C2A5BC1671}"/>
    <cellStyle name="Comma 6 4 3 3 2" xfId="2147" xr:uid="{72CC2E3E-1465-46A6-8A77-FED6F5FE690E}"/>
    <cellStyle name="Comma 6 4 3 3 2 2" xfId="4548" xr:uid="{8E24DF97-24A8-4E73-BD49-26F49F6ED738}"/>
    <cellStyle name="Comma 6 4 3 3 3" xfId="3348" xr:uid="{97ED70EC-B516-4920-9B7C-F7F0F9EE59FE}"/>
    <cellStyle name="Comma 6 4 3 4" xfId="704" xr:uid="{56612257-4C99-4D7D-BD84-3C8F823305D7}"/>
    <cellStyle name="Comma 6 4 3 4 2" xfId="1907" xr:uid="{4F69A285-77E3-4259-A08C-DC7E1F2F2606}"/>
    <cellStyle name="Comma 6 4 3 4 2 2" xfId="4308" xr:uid="{2BECC419-6378-481D-807B-4DCAAD8C2986}"/>
    <cellStyle name="Comma 6 4 3 4 3" xfId="3108" xr:uid="{65C286F6-C03E-4D63-A28B-F319097842C9}"/>
    <cellStyle name="Comma 6 4 3 5" xfId="1427" xr:uid="{BDCC8C67-372F-4CD3-89FE-E00073B0E1A4}"/>
    <cellStyle name="Comma 6 4 3 5 2" xfId="3828" xr:uid="{C0E75476-127F-4D66-9456-DDEBB1CF4030}"/>
    <cellStyle name="Comma 6 4 3 6" xfId="2628" xr:uid="{508EA608-B2AF-4627-AF4B-8BC7CC4534C2}"/>
    <cellStyle name="Comma 6 4 4" xfId="344" xr:uid="{1FB003CC-F2DC-40F5-B712-046B33E97D15}"/>
    <cellStyle name="Comma 6 4 4 2" xfId="1064" xr:uid="{4F5AD3C7-7448-45AD-8D64-65AAAEF96FFA}"/>
    <cellStyle name="Comma 6 4 4 2 2" xfId="2267" xr:uid="{1264579C-63E7-42FC-BE78-7CB33879346E}"/>
    <cellStyle name="Comma 6 4 4 2 2 2" xfId="4668" xr:uid="{47A6E877-E439-4252-9FEA-D1306962BCDB}"/>
    <cellStyle name="Comma 6 4 4 2 3" xfId="3468" xr:uid="{2EC39C18-C185-42B8-BBF2-84661CB3ECF7}"/>
    <cellStyle name="Comma 6 4 4 3" xfId="1547" xr:uid="{3B393E1F-E0AC-4541-B88F-C8DECC6D967D}"/>
    <cellStyle name="Comma 6 4 4 3 2" xfId="3948" xr:uid="{DF5D3D39-F02F-4AC3-8F50-A9DD88309B5D}"/>
    <cellStyle name="Comma 6 4 4 4" xfId="2748" xr:uid="{5B09C045-5BEE-4432-AE6A-00A926BAA0DC}"/>
    <cellStyle name="Comma 6 4 5" xfId="824" xr:uid="{44592ACA-4655-40B0-AF37-0BE3C1CA2A22}"/>
    <cellStyle name="Comma 6 4 5 2" xfId="2027" xr:uid="{F98DFD31-66C8-48B0-A506-223BEF7C643A}"/>
    <cellStyle name="Comma 6 4 5 2 2" xfId="4428" xr:uid="{E1C971EE-B587-4C3B-B47C-930EBCF4EDB4}"/>
    <cellStyle name="Comma 6 4 5 3" xfId="3228" xr:uid="{36515011-25CE-44C3-8A7E-EBC4B8AE0512}"/>
    <cellStyle name="Comma 6 4 6" xfId="584" xr:uid="{4EAC522B-CC42-4134-8110-AA339B59D68C}"/>
    <cellStyle name="Comma 6 4 6 2" xfId="1787" xr:uid="{FEBE847D-084C-4809-805C-AE715555B1F7}"/>
    <cellStyle name="Comma 6 4 6 2 2" xfId="4188" xr:uid="{13D6F554-6D3D-486C-AE04-6D8D0CC0D647}"/>
    <cellStyle name="Comma 6 4 6 3" xfId="2988" xr:uid="{036AA88A-9861-45A0-B727-E209D64E0B3A}"/>
    <cellStyle name="Comma 6 4 7" xfId="1307" xr:uid="{4A3CE9C3-D999-4A4F-B6EE-3FB715BD5333}"/>
    <cellStyle name="Comma 6 4 7 2" xfId="3708" xr:uid="{3E8A81F8-D5AB-4A64-8453-2FA9BD057E24}"/>
    <cellStyle name="Comma 6 4 8" xfId="2508" xr:uid="{E036A18A-B108-4451-BBE6-1730E60713D2}"/>
    <cellStyle name="Comma 6 5" xfId="134" xr:uid="{7E73D0D4-D446-4B77-8C6A-D34307FB407B}"/>
    <cellStyle name="Comma 6 5 2" xfId="254" xr:uid="{32E29913-F5E7-4AEC-826E-163583E72908}"/>
    <cellStyle name="Comma 6 5 2 2" xfId="494" xr:uid="{B83B0620-C4C3-494B-BB78-0A51FBF7559E}"/>
    <cellStyle name="Comma 6 5 2 2 2" xfId="1214" xr:uid="{BD0A78EE-0A1D-400F-8DB1-A64FC41A1D58}"/>
    <cellStyle name="Comma 6 5 2 2 2 2" xfId="2417" xr:uid="{2914F7B9-33FE-42DB-951D-B0DFF1A9BB88}"/>
    <cellStyle name="Comma 6 5 2 2 2 2 2" xfId="4818" xr:uid="{4FD487F6-6104-42E2-ABDC-A79B43DA38E2}"/>
    <cellStyle name="Comma 6 5 2 2 2 3" xfId="3618" xr:uid="{04F31091-7B0E-44A7-8300-80BD703410AC}"/>
    <cellStyle name="Comma 6 5 2 2 3" xfId="1697" xr:uid="{EF1CDF83-A0BE-4B3A-AF8C-5124310D721F}"/>
    <cellStyle name="Comma 6 5 2 2 3 2" xfId="4098" xr:uid="{5C90DBE6-482E-4AA2-B3DD-4578832A296A}"/>
    <cellStyle name="Comma 6 5 2 2 4" xfId="2898" xr:uid="{F37A0984-D73F-4BD7-BA0B-C21CD50617B9}"/>
    <cellStyle name="Comma 6 5 2 3" xfId="974" xr:uid="{A7044D82-C0EA-4462-ADD2-D3601F590B58}"/>
    <cellStyle name="Comma 6 5 2 3 2" xfId="2177" xr:uid="{D99DD8B4-CE76-4B79-AA0B-948135693CEA}"/>
    <cellStyle name="Comma 6 5 2 3 2 2" xfId="4578" xr:uid="{1742E6C6-4B84-4A7A-ADA4-E63DC108B993}"/>
    <cellStyle name="Comma 6 5 2 3 3" xfId="3378" xr:uid="{65BF00CC-6752-4258-A727-AB6E79268E14}"/>
    <cellStyle name="Comma 6 5 2 4" xfId="734" xr:uid="{107D3503-712D-41C9-9619-2998008D9ACE}"/>
    <cellStyle name="Comma 6 5 2 4 2" xfId="1937" xr:uid="{21B89A14-D0E6-4150-8B37-699502DA3C06}"/>
    <cellStyle name="Comma 6 5 2 4 2 2" xfId="4338" xr:uid="{76321CC7-6557-4146-8CF0-9931AA216B42}"/>
    <cellStyle name="Comma 6 5 2 4 3" xfId="3138" xr:uid="{B55216FC-2509-4AE8-97CE-DA3B7DEB64E7}"/>
    <cellStyle name="Comma 6 5 2 5" xfId="1457" xr:uid="{A887D3FE-5FDB-451F-AB57-C9CD9B43AEA2}"/>
    <cellStyle name="Comma 6 5 2 5 2" xfId="3858" xr:uid="{575AF59A-C6B3-421A-82C0-3325160937FB}"/>
    <cellStyle name="Comma 6 5 2 6" xfId="2658" xr:uid="{ED9DC4B9-BBE2-4460-B464-8653526D2BB0}"/>
    <cellStyle name="Comma 6 5 3" xfId="374" xr:uid="{836864C8-5560-49C8-A6EC-84C80DFE0A89}"/>
    <cellStyle name="Comma 6 5 3 2" xfId="1094" xr:uid="{2B1D7F0F-76A7-4967-932A-E93F66C2317D}"/>
    <cellStyle name="Comma 6 5 3 2 2" xfId="2297" xr:uid="{7769754B-804F-4434-A7E9-CB6A0F414BD0}"/>
    <cellStyle name="Comma 6 5 3 2 2 2" xfId="4698" xr:uid="{8CC8C768-AD1D-4263-BC62-345EE94D396A}"/>
    <cellStyle name="Comma 6 5 3 2 3" xfId="3498" xr:uid="{B479C653-89C1-49BA-A898-56910E2C3AF8}"/>
    <cellStyle name="Comma 6 5 3 3" xfId="1577" xr:uid="{5BF29323-0AD2-4A60-92DE-EC27984364CD}"/>
    <cellStyle name="Comma 6 5 3 3 2" xfId="3978" xr:uid="{4C19025D-136A-4F1C-A6C1-DA5ACC980E02}"/>
    <cellStyle name="Comma 6 5 3 4" xfId="2778" xr:uid="{5DF73F53-4923-465C-97C3-1C60AB504C78}"/>
    <cellStyle name="Comma 6 5 4" xfId="854" xr:uid="{6675CD0E-6502-4733-9CD4-E6474216B42E}"/>
    <cellStyle name="Comma 6 5 4 2" xfId="2057" xr:uid="{C87198C2-2D7A-43C1-81B1-EAE226B59047}"/>
    <cellStyle name="Comma 6 5 4 2 2" xfId="4458" xr:uid="{1E6B5232-194D-4C83-9EE6-99A6BD2766FF}"/>
    <cellStyle name="Comma 6 5 4 3" xfId="3258" xr:uid="{8D33F383-1C2A-4B7C-99F0-013CD6B6242C}"/>
    <cellStyle name="Comma 6 5 5" xfId="614" xr:uid="{7DEF4255-EDAE-4810-BD69-FB381C3A93B5}"/>
    <cellStyle name="Comma 6 5 5 2" xfId="1817" xr:uid="{F324A5CD-7E0D-4245-820F-ECD25B9DC4CF}"/>
    <cellStyle name="Comma 6 5 5 2 2" xfId="4218" xr:uid="{0B68B50E-0814-4766-A6A2-5DE71346CD80}"/>
    <cellStyle name="Comma 6 5 5 3" xfId="3018" xr:uid="{45DF97BA-0A41-4B61-AD8A-DF5C1D7F6D06}"/>
    <cellStyle name="Comma 6 5 6" xfId="1337" xr:uid="{1011C08D-8757-4833-BDAA-504978C4878D}"/>
    <cellStyle name="Comma 6 5 6 2" xfId="3738" xr:uid="{5A6E4ECB-657E-43FF-BF1A-1A4530561437}"/>
    <cellStyle name="Comma 6 5 7" xfId="2538" xr:uid="{1FEE9605-9A73-446E-BB2C-D8912A31CF5A}"/>
    <cellStyle name="Comma 6 6" xfId="194" xr:uid="{12D21687-0CC2-4044-8ACD-F0C098579F95}"/>
    <cellStyle name="Comma 6 6 2" xfId="434" xr:uid="{A8CBD4EE-6354-4C13-A58E-63E4AFFFF4BD}"/>
    <cellStyle name="Comma 6 6 2 2" xfId="1154" xr:uid="{AB4E56C2-6680-4A2D-804F-B923B933E46B}"/>
    <cellStyle name="Comma 6 6 2 2 2" xfId="2357" xr:uid="{3A655F4B-7A11-49F9-88BF-E40B91D0E270}"/>
    <cellStyle name="Comma 6 6 2 2 2 2" xfId="4758" xr:uid="{8F4FB877-75E9-4692-B67D-2B563210FDE2}"/>
    <cellStyle name="Comma 6 6 2 2 3" xfId="3558" xr:uid="{45F2AC8E-CE45-43BC-BE62-9A510EACA890}"/>
    <cellStyle name="Comma 6 6 2 3" xfId="1637" xr:uid="{7A75C0EB-BE79-45E7-AABC-CF9C3EF0DBF0}"/>
    <cellStyle name="Comma 6 6 2 3 2" xfId="4038" xr:uid="{7D344630-6B8F-434F-80F4-65693749CB66}"/>
    <cellStyle name="Comma 6 6 2 4" xfId="2838" xr:uid="{7F658241-DB18-41F0-BAB0-9BA4E426289F}"/>
    <cellStyle name="Comma 6 6 3" xfId="914" xr:uid="{E27DC9C2-32EC-43DE-BC55-5ADC5721D284}"/>
    <cellStyle name="Comma 6 6 3 2" xfId="2117" xr:uid="{3994118E-13AD-4757-B068-459796940B25}"/>
    <cellStyle name="Comma 6 6 3 2 2" xfId="4518" xr:uid="{86C5E1AC-77CD-4093-A82E-1B8B2F62E0A8}"/>
    <cellStyle name="Comma 6 6 3 3" xfId="3318" xr:uid="{85D8E2DC-346A-4374-BBF7-29BA5F2F9B0E}"/>
    <cellStyle name="Comma 6 6 4" xfId="674" xr:uid="{DB8F7A48-79DA-478F-B794-AC7C34994694}"/>
    <cellStyle name="Comma 6 6 4 2" xfId="1877" xr:uid="{1ACDC5DC-5AE2-4C31-BFCA-CAF334865B27}"/>
    <cellStyle name="Comma 6 6 4 2 2" xfId="4278" xr:uid="{5F39E450-526D-4437-8EC5-10C2EB9A7216}"/>
    <cellStyle name="Comma 6 6 4 3" xfId="3078" xr:uid="{371D8F4D-6767-4874-9DEF-6393EFF3365A}"/>
    <cellStyle name="Comma 6 6 5" xfId="1397" xr:uid="{E30D7713-0F39-4A0A-B569-96DA4BF41C6C}"/>
    <cellStyle name="Comma 6 6 5 2" xfId="3798" xr:uid="{596E3FCE-5FD2-41ED-8AB8-6389EE90F624}"/>
    <cellStyle name="Comma 6 6 6" xfId="2598" xr:uid="{D6A553C0-BE25-484D-B84A-275426C93321}"/>
    <cellStyle name="Comma 6 7" xfId="314" xr:uid="{3FF57804-A84D-4C27-B24E-0C0312913620}"/>
    <cellStyle name="Comma 6 7 2" xfId="1034" xr:uid="{D4BE3E08-3676-48C2-A548-2D47D333EBC6}"/>
    <cellStyle name="Comma 6 7 2 2" xfId="2237" xr:uid="{87243CB7-C3C3-4AFA-A251-1DA537F4F57E}"/>
    <cellStyle name="Comma 6 7 2 2 2" xfId="4638" xr:uid="{7F8A3C7F-B3D6-448F-89CD-CAFD5303A298}"/>
    <cellStyle name="Comma 6 7 2 3" xfId="3438" xr:uid="{E9567F81-1F9D-41DE-93CB-F3B84495F3B5}"/>
    <cellStyle name="Comma 6 7 3" xfId="1517" xr:uid="{AFEB7B5C-65EB-4F2E-AE62-920309929B9F}"/>
    <cellStyle name="Comma 6 7 3 2" xfId="3918" xr:uid="{D0EBD134-1DF8-428C-A6A9-F9CA7D8BD589}"/>
    <cellStyle name="Comma 6 7 4" xfId="2718" xr:uid="{7A6ECB76-1F90-4504-BADA-9F2E1E155E17}"/>
    <cellStyle name="Comma 6 8" xfId="794" xr:uid="{B74F6C29-2930-4A6B-847D-27CA002874F7}"/>
    <cellStyle name="Comma 6 8 2" xfId="1997" xr:uid="{0B6497C9-93FC-4ADF-821A-233F675D9974}"/>
    <cellStyle name="Comma 6 8 2 2" xfId="4398" xr:uid="{309EEE47-1AC4-40A3-9ED3-1C0C043A3CFD}"/>
    <cellStyle name="Comma 6 8 3" xfId="3198" xr:uid="{AEAA2E28-C514-4297-829F-75FFFDFFF5F0}"/>
    <cellStyle name="Comma 6 9" xfId="554" xr:uid="{C09C3374-14F5-4D0D-AB2D-AE4E2E170B84}"/>
    <cellStyle name="Comma 6 9 2" xfId="1757" xr:uid="{B9778C30-3FAE-455C-BE1D-60FF250F7224}"/>
    <cellStyle name="Comma 6 9 2 2" xfId="4158" xr:uid="{41E42253-4962-4FC5-A7BC-D51D66854420}"/>
    <cellStyle name="Comma 6 9 3" xfId="2958" xr:uid="{B1C84340-2266-4371-BEE5-F9913D3B4C3E}"/>
    <cellStyle name="Currency 2" xfId="17" xr:uid="{3EF38768-072F-4C28-B7F1-0C423EE08033}"/>
    <cellStyle name="Currency 2 10" xfId="1274" xr:uid="{7CF852CB-8076-4E1A-985F-3CA8197AF4EA}"/>
    <cellStyle name="Currency 2 10 2" xfId="3675" xr:uid="{D69E3DF1-E59D-4BE2-8C2B-240ACF81A79E}"/>
    <cellStyle name="Currency 2 11" xfId="2475" xr:uid="{B76CC8E1-BC8A-4809-8D59-A179D25DC04A}"/>
    <cellStyle name="Currency 2 2" xfId="78" xr:uid="{BF9B22EE-6A57-46D4-997C-8F5B33D99532}"/>
    <cellStyle name="Currency 2 2 10" xfId="2483" xr:uid="{CDF97274-2099-4F2C-AD58-C9AB8F0909DA}"/>
    <cellStyle name="Currency 2 2 2" xfId="94" xr:uid="{8764A18C-3BA3-45B1-95B1-BAFD418A4320}"/>
    <cellStyle name="Currency 2 2 2 2" xfId="124" xr:uid="{63877A8B-821F-4B54-BAF9-87B8CA231901}"/>
    <cellStyle name="Currency 2 2 2 2 2" xfId="184" xr:uid="{80F2CB83-EA60-49E2-86D7-71CA6802118F}"/>
    <cellStyle name="Currency 2 2 2 2 2 2" xfId="304" xr:uid="{792F9394-9CF6-47D6-B0EA-A9528B765932}"/>
    <cellStyle name="Currency 2 2 2 2 2 2 2" xfId="544" xr:uid="{BE62184D-155B-4392-A4D6-3377736E3D7D}"/>
    <cellStyle name="Currency 2 2 2 2 2 2 2 2" xfId="1264" xr:uid="{741140C1-7436-4FD5-BD3B-3A13B04899EB}"/>
    <cellStyle name="Currency 2 2 2 2 2 2 2 2 2" xfId="2467" xr:uid="{66BD2C89-7AA4-4CDB-AD96-7169374AB614}"/>
    <cellStyle name="Currency 2 2 2 2 2 2 2 2 2 2" xfId="4868" xr:uid="{796F43FA-2B57-4C53-8D77-80FC3CEDF0CB}"/>
    <cellStyle name="Currency 2 2 2 2 2 2 2 2 3" xfId="3668" xr:uid="{F2B5E22A-FCC2-46E9-B449-F6C10535FAB0}"/>
    <cellStyle name="Currency 2 2 2 2 2 2 2 3" xfId="1747" xr:uid="{3CF65B87-FD91-4A97-B353-53ABAB40FA04}"/>
    <cellStyle name="Currency 2 2 2 2 2 2 2 3 2" xfId="4148" xr:uid="{7140F814-5F0A-4965-9951-905AB21649D8}"/>
    <cellStyle name="Currency 2 2 2 2 2 2 2 4" xfId="2948" xr:uid="{7277DBD1-95FB-4A84-A025-24B3105F7AA8}"/>
    <cellStyle name="Currency 2 2 2 2 2 2 3" xfId="1024" xr:uid="{91B30394-622A-451F-98D3-C8EB65DACC55}"/>
    <cellStyle name="Currency 2 2 2 2 2 2 3 2" xfId="2227" xr:uid="{16AB2382-350C-48A1-A559-5BD7A06552BC}"/>
    <cellStyle name="Currency 2 2 2 2 2 2 3 2 2" xfId="4628" xr:uid="{5DC4E3A6-F323-4B4A-9FF3-85754A969BA8}"/>
    <cellStyle name="Currency 2 2 2 2 2 2 3 3" xfId="3428" xr:uid="{D5F90BDA-6ACF-4585-8533-32F715106E1D}"/>
    <cellStyle name="Currency 2 2 2 2 2 2 4" xfId="784" xr:uid="{AF778E46-E583-4079-9A48-128343808C4A}"/>
    <cellStyle name="Currency 2 2 2 2 2 2 4 2" xfId="1987" xr:uid="{CCB3301B-C2EA-47B7-918F-1588581E5499}"/>
    <cellStyle name="Currency 2 2 2 2 2 2 4 2 2" xfId="4388" xr:uid="{2A77137C-B0FD-4C5B-9B13-10FB1F64DB41}"/>
    <cellStyle name="Currency 2 2 2 2 2 2 4 3" xfId="3188" xr:uid="{FB77892D-D1FF-4A9E-81FA-EAB7053DE12F}"/>
    <cellStyle name="Currency 2 2 2 2 2 2 5" xfId="1507" xr:uid="{51F791A5-2112-42E8-AD79-20B51270DE93}"/>
    <cellStyle name="Currency 2 2 2 2 2 2 5 2" xfId="3908" xr:uid="{4CDAAE8E-661E-48FA-8837-24B1A872240C}"/>
    <cellStyle name="Currency 2 2 2 2 2 2 6" xfId="2708" xr:uid="{7D95CEA9-0234-4D8B-8B73-59699D5C0308}"/>
    <cellStyle name="Currency 2 2 2 2 2 3" xfId="424" xr:uid="{A4206FA1-3F87-421D-93AE-82CF3B61502F}"/>
    <cellStyle name="Currency 2 2 2 2 2 3 2" xfId="1144" xr:uid="{DDB8F4EF-82E1-4F84-A577-F6E94E0B7544}"/>
    <cellStyle name="Currency 2 2 2 2 2 3 2 2" xfId="2347" xr:uid="{57284CE7-32F4-4CA2-B961-B3688CF88DEB}"/>
    <cellStyle name="Currency 2 2 2 2 2 3 2 2 2" xfId="4748" xr:uid="{A09B5D92-ADFF-47B3-B64E-319AC2F07579}"/>
    <cellStyle name="Currency 2 2 2 2 2 3 2 3" xfId="3548" xr:uid="{5C23EB4C-ADF9-4857-8147-A722F7B1B6F6}"/>
    <cellStyle name="Currency 2 2 2 2 2 3 3" xfId="1627" xr:uid="{8A307D34-2A42-4118-9FB3-33C570F9E1BD}"/>
    <cellStyle name="Currency 2 2 2 2 2 3 3 2" xfId="4028" xr:uid="{014486A2-7345-461B-8430-E4A256BBD824}"/>
    <cellStyle name="Currency 2 2 2 2 2 3 4" xfId="2828" xr:uid="{49501B59-BF51-427B-8BDA-7FDC65C9D12C}"/>
    <cellStyle name="Currency 2 2 2 2 2 4" xfId="904" xr:uid="{BB4696C4-CA27-4A02-95F1-55D5FE7FAC7A}"/>
    <cellStyle name="Currency 2 2 2 2 2 4 2" xfId="2107" xr:uid="{A862EFA4-1D00-447A-9D36-AB92E006B2DF}"/>
    <cellStyle name="Currency 2 2 2 2 2 4 2 2" xfId="4508" xr:uid="{F5E4FBD1-D381-4B4E-843E-14DAFDED9936}"/>
    <cellStyle name="Currency 2 2 2 2 2 4 3" xfId="3308" xr:uid="{D7E8231E-2684-454A-9AE0-73AC3CC6CAB5}"/>
    <cellStyle name="Currency 2 2 2 2 2 5" xfId="664" xr:uid="{D08B26CD-6198-46FA-89E8-A5CFA07268BA}"/>
    <cellStyle name="Currency 2 2 2 2 2 5 2" xfId="1867" xr:uid="{B76B56A6-D0F9-4193-8D46-50C80DDE72C4}"/>
    <cellStyle name="Currency 2 2 2 2 2 5 2 2" xfId="4268" xr:uid="{FA539EBA-6045-4EA3-9896-11AD07DF2FF8}"/>
    <cellStyle name="Currency 2 2 2 2 2 5 3" xfId="3068" xr:uid="{0F2B95E7-970C-43C4-80C5-E3C79E1DA337}"/>
    <cellStyle name="Currency 2 2 2 2 2 6" xfId="1387" xr:uid="{A12E942C-FB62-4221-8C26-E7F4C73FE2DD}"/>
    <cellStyle name="Currency 2 2 2 2 2 6 2" xfId="3788" xr:uid="{01280959-B4D0-464E-B86D-DEE9B1392071}"/>
    <cellStyle name="Currency 2 2 2 2 2 7" xfId="2588" xr:uid="{1CB2A2F5-9E6F-4F38-896E-51E7B5437C4C}"/>
    <cellStyle name="Currency 2 2 2 2 3" xfId="244" xr:uid="{47D1937E-35F3-48CA-8829-AAC2A54A0F95}"/>
    <cellStyle name="Currency 2 2 2 2 3 2" xfId="484" xr:uid="{78EBF69C-2169-4D22-91DE-A2B276B14C6A}"/>
    <cellStyle name="Currency 2 2 2 2 3 2 2" xfId="1204" xr:uid="{C1A0BF16-F461-44FE-B75C-B0E60D423C38}"/>
    <cellStyle name="Currency 2 2 2 2 3 2 2 2" xfId="2407" xr:uid="{52D1AFF9-BC99-4232-A6B1-E1C1E4F585B6}"/>
    <cellStyle name="Currency 2 2 2 2 3 2 2 2 2" xfId="4808" xr:uid="{6E38BDB5-1865-42C9-B4CF-8F5FFFC45028}"/>
    <cellStyle name="Currency 2 2 2 2 3 2 2 3" xfId="3608" xr:uid="{8B821D15-3793-4E79-A400-904FAA439339}"/>
    <cellStyle name="Currency 2 2 2 2 3 2 3" xfId="1687" xr:uid="{5687C301-1A24-4DA6-8923-DB5C77FC243B}"/>
    <cellStyle name="Currency 2 2 2 2 3 2 3 2" xfId="4088" xr:uid="{21E2A7A4-4FBC-41B4-A83B-78E87126DE1E}"/>
    <cellStyle name="Currency 2 2 2 2 3 2 4" xfId="2888" xr:uid="{BD5EC71E-7DE4-42C5-921B-F2DB2A72F6D7}"/>
    <cellStyle name="Currency 2 2 2 2 3 3" xfId="964" xr:uid="{4A5633FD-BB1B-4860-9C73-5D7B8C3F2BD0}"/>
    <cellStyle name="Currency 2 2 2 2 3 3 2" xfId="2167" xr:uid="{EB005E50-F0BF-4CE4-833E-ADCE38D18543}"/>
    <cellStyle name="Currency 2 2 2 2 3 3 2 2" xfId="4568" xr:uid="{82BCBFFE-7BCE-4802-8DBD-89BB23CF02A4}"/>
    <cellStyle name="Currency 2 2 2 2 3 3 3" xfId="3368" xr:uid="{88782C0F-EB3B-44BD-8508-31FAE39F5929}"/>
    <cellStyle name="Currency 2 2 2 2 3 4" xfId="724" xr:uid="{BC4FFDD2-F4C4-464A-9FD6-60F23116C4B7}"/>
    <cellStyle name="Currency 2 2 2 2 3 4 2" xfId="1927" xr:uid="{C6EA4216-7220-4C36-A39E-C94B3EB40C6B}"/>
    <cellStyle name="Currency 2 2 2 2 3 4 2 2" xfId="4328" xr:uid="{E9416BAC-ABB8-49AE-995B-7B81E0C281AC}"/>
    <cellStyle name="Currency 2 2 2 2 3 4 3" xfId="3128" xr:uid="{68D6B4DF-029A-4AAF-AB74-F38F856EF8E9}"/>
    <cellStyle name="Currency 2 2 2 2 3 5" xfId="1447" xr:uid="{AA4578FD-BEA5-4ADF-8C35-DD7279469683}"/>
    <cellStyle name="Currency 2 2 2 2 3 5 2" xfId="3848" xr:uid="{5B3430E4-583C-4591-A25C-51B8C99C6355}"/>
    <cellStyle name="Currency 2 2 2 2 3 6" xfId="2648" xr:uid="{3C62FEC9-C51C-4B83-AF13-23E6828EED04}"/>
    <cellStyle name="Currency 2 2 2 2 4" xfId="364" xr:uid="{BA31D7A7-963F-4399-BCBD-6DFD1D361C95}"/>
    <cellStyle name="Currency 2 2 2 2 4 2" xfId="1084" xr:uid="{D2E34211-99BD-434C-83E0-1BCF86BA2C4F}"/>
    <cellStyle name="Currency 2 2 2 2 4 2 2" xfId="2287" xr:uid="{5E23B1BD-6481-46D7-AB73-091007E37E96}"/>
    <cellStyle name="Currency 2 2 2 2 4 2 2 2" xfId="4688" xr:uid="{9A5DE3AA-34AB-4BAA-A518-627981A289AB}"/>
    <cellStyle name="Currency 2 2 2 2 4 2 3" xfId="3488" xr:uid="{283B70FD-0216-4271-8D97-263BA0E21A1C}"/>
    <cellStyle name="Currency 2 2 2 2 4 3" xfId="1567" xr:uid="{BC4DE9C5-E70B-4E38-AA2A-9445FE62A63C}"/>
    <cellStyle name="Currency 2 2 2 2 4 3 2" xfId="3968" xr:uid="{40E0AD70-37F2-4327-92D2-369C8121959D}"/>
    <cellStyle name="Currency 2 2 2 2 4 4" xfId="2768" xr:uid="{E97EC3E6-FC15-46B6-89E7-17BD67F519DC}"/>
    <cellStyle name="Currency 2 2 2 2 5" xfId="844" xr:uid="{D371B854-6D4D-4652-A48F-4B4C00ACD7B8}"/>
    <cellStyle name="Currency 2 2 2 2 5 2" xfId="2047" xr:uid="{B6555C3B-779E-4725-B2BC-8F52E25E33AF}"/>
    <cellStyle name="Currency 2 2 2 2 5 2 2" xfId="4448" xr:uid="{B12BFB2D-48A6-40D3-97D5-FEFB8D6CA7B0}"/>
    <cellStyle name="Currency 2 2 2 2 5 3" xfId="3248" xr:uid="{D01F5D01-7CC8-453C-B5AF-56464360490F}"/>
    <cellStyle name="Currency 2 2 2 2 6" xfId="604" xr:uid="{6C4C1A6F-27B0-4035-A233-A7C80BA4D8A4}"/>
    <cellStyle name="Currency 2 2 2 2 6 2" xfId="1807" xr:uid="{FD96AEE8-6F32-4DB4-9FF6-60EB175F87B5}"/>
    <cellStyle name="Currency 2 2 2 2 6 2 2" xfId="4208" xr:uid="{741E26F4-3370-44CC-9466-6934192300C1}"/>
    <cellStyle name="Currency 2 2 2 2 6 3" xfId="3008" xr:uid="{735AB87E-7D14-4033-B3FB-7E31F6FB7033}"/>
    <cellStyle name="Currency 2 2 2 2 7" xfId="1327" xr:uid="{FEE00532-0280-4060-BDE5-0F40FEE7B07D}"/>
    <cellStyle name="Currency 2 2 2 2 7 2" xfId="3728" xr:uid="{B8FD4521-601B-4869-8D24-D775F8076CBE}"/>
    <cellStyle name="Currency 2 2 2 2 8" xfId="2528" xr:uid="{64A8FCD6-8E38-4E1E-A80B-520CA05928AB}"/>
    <cellStyle name="Currency 2 2 2 3" xfId="154" xr:uid="{00B8F7C6-7D83-487F-A394-AE2B822099C4}"/>
    <cellStyle name="Currency 2 2 2 3 2" xfId="274" xr:uid="{AC7F1B3B-F22A-4ADA-8EB9-7D69C0E062BB}"/>
    <cellStyle name="Currency 2 2 2 3 2 2" xfId="514" xr:uid="{30BBC60E-5224-48AB-B6D6-821313256B44}"/>
    <cellStyle name="Currency 2 2 2 3 2 2 2" xfId="1234" xr:uid="{A0FDF18B-3698-49CD-B531-2EBAF654CA87}"/>
    <cellStyle name="Currency 2 2 2 3 2 2 2 2" xfId="2437" xr:uid="{38F213C7-ACD2-4E8D-93FB-6FF2074B36E7}"/>
    <cellStyle name="Currency 2 2 2 3 2 2 2 2 2" xfId="4838" xr:uid="{F11C2F17-F620-4AD2-AB7E-F1292D5366C3}"/>
    <cellStyle name="Currency 2 2 2 3 2 2 2 3" xfId="3638" xr:uid="{4FC537E2-A04F-47B0-A4C7-05144169504A}"/>
    <cellStyle name="Currency 2 2 2 3 2 2 3" xfId="1717" xr:uid="{66FBEFFF-77AD-46BB-9BD0-13AAC1C86283}"/>
    <cellStyle name="Currency 2 2 2 3 2 2 3 2" xfId="4118" xr:uid="{2BC7A2BD-94C6-4CD0-B529-2B87701ECE24}"/>
    <cellStyle name="Currency 2 2 2 3 2 2 4" xfId="2918" xr:uid="{4C58AAA9-FAC2-42F2-94AD-5AC5C50A4F36}"/>
    <cellStyle name="Currency 2 2 2 3 2 3" xfId="994" xr:uid="{94F67DE6-ADEC-4293-9F1D-B44CE8D9D510}"/>
    <cellStyle name="Currency 2 2 2 3 2 3 2" xfId="2197" xr:uid="{405AE82E-0D45-4E55-936D-C4C61716E7FE}"/>
    <cellStyle name="Currency 2 2 2 3 2 3 2 2" xfId="4598" xr:uid="{EB6B8D11-396D-4CCF-9200-9034D1BC09C3}"/>
    <cellStyle name="Currency 2 2 2 3 2 3 3" xfId="3398" xr:uid="{0D8C289E-AACA-48B4-9314-7E5FD6F909EA}"/>
    <cellStyle name="Currency 2 2 2 3 2 4" xfId="754" xr:uid="{BD4F778E-A06E-482A-8D02-68470296F732}"/>
    <cellStyle name="Currency 2 2 2 3 2 4 2" xfId="1957" xr:uid="{95D2645E-FEA3-49E5-AD3D-9A9DAD398486}"/>
    <cellStyle name="Currency 2 2 2 3 2 4 2 2" xfId="4358" xr:uid="{EF627AC9-59CA-449B-BC26-FEF10FC2A6CE}"/>
    <cellStyle name="Currency 2 2 2 3 2 4 3" xfId="3158" xr:uid="{A1FA6AE0-3ED9-48D9-9540-010D29C5F84F}"/>
    <cellStyle name="Currency 2 2 2 3 2 5" xfId="1477" xr:uid="{E4B11DD5-A418-4430-993B-A1E0781657A9}"/>
    <cellStyle name="Currency 2 2 2 3 2 5 2" xfId="3878" xr:uid="{629B3B7F-E760-4283-919A-28C97DF64B74}"/>
    <cellStyle name="Currency 2 2 2 3 2 6" xfId="2678" xr:uid="{B5E76C47-D816-4BC1-B0D1-0A0A68E66A87}"/>
    <cellStyle name="Currency 2 2 2 3 3" xfId="394" xr:uid="{DF46A4EA-31FA-4D76-9135-CA01026FDC06}"/>
    <cellStyle name="Currency 2 2 2 3 3 2" xfId="1114" xr:uid="{69143536-0176-45FE-9C41-0EB2DBE5311D}"/>
    <cellStyle name="Currency 2 2 2 3 3 2 2" xfId="2317" xr:uid="{1F3D71BA-F296-41ED-A9D5-7017B73798CC}"/>
    <cellStyle name="Currency 2 2 2 3 3 2 2 2" xfId="4718" xr:uid="{4BAF912A-F03A-4A87-A475-7146ABDDF485}"/>
    <cellStyle name="Currency 2 2 2 3 3 2 3" xfId="3518" xr:uid="{899ED873-1934-4658-9B85-2130A3F1EECE}"/>
    <cellStyle name="Currency 2 2 2 3 3 3" xfId="1597" xr:uid="{AE569DB0-07C2-4D09-B47C-E98CD6B8E1A1}"/>
    <cellStyle name="Currency 2 2 2 3 3 3 2" xfId="3998" xr:uid="{6CCE96A2-6D32-46CF-857D-0FB7E2A3A940}"/>
    <cellStyle name="Currency 2 2 2 3 3 4" xfId="2798" xr:uid="{AE781884-2A71-4147-8C90-699AD966AF9C}"/>
    <cellStyle name="Currency 2 2 2 3 4" xfId="874" xr:uid="{C10CFC63-1BDA-49D8-A5C2-C1BE6662876E}"/>
    <cellStyle name="Currency 2 2 2 3 4 2" xfId="2077" xr:uid="{FB75F531-0BB0-4802-B4EF-D571518F3224}"/>
    <cellStyle name="Currency 2 2 2 3 4 2 2" xfId="4478" xr:uid="{43991933-F18E-49A3-B921-BC7451E9CF85}"/>
    <cellStyle name="Currency 2 2 2 3 4 3" xfId="3278" xr:uid="{FEFC0204-2878-4A38-9819-CD0845DE776F}"/>
    <cellStyle name="Currency 2 2 2 3 5" xfId="634" xr:uid="{21BD8D43-AA50-4E2A-B416-8E39C24B8138}"/>
    <cellStyle name="Currency 2 2 2 3 5 2" xfId="1837" xr:uid="{E12E9207-B00F-42EA-B5AE-2FB61D4AFE54}"/>
    <cellStyle name="Currency 2 2 2 3 5 2 2" xfId="4238" xr:uid="{050EF9F6-39EE-4E76-882E-0557EDABF09C}"/>
    <cellStyle name="Currency 2 2 2 3 5 3" xfId="3038" xr:uid="{180EEA57-E2ED-4A34-8F75-53B1170010D1}"/>
    <cellStyle name="Currency 2 2 2 3 6" xfId="1357" xr:uid="{2F4D0FED-9F91-4A26-9B74-DDDF1D3E4B8A}"/>
    <cellStyle name="Currency 2 2 2 3 6 2" xfId="3758" xr:uid="{F9415B90-F5AD-41E1-A539-3236C4248C6B}"/>
    <cellStyle name="Currency 2 2 2 3 7" xfId="2558" xr:uid="{6A53D381-BCD4-4712-8976-95B0236B81A8}"/>
    <cellStyle name="Currency 2 2 2 4" xfId="214" xr:uid="{174F7D42-242F-48C5-84D2-A01F0715C217}"/>
    <cellStyle name="Currency 2 2 2 4 2" xfId="454" xr:uid="{8447E827-F8B5-45CF-965E-F8E3EC4C141A}"/>
    <cellStyle name="Currency 2 2 2 4 2 2" xfId="1174" xr:uid="{42559B46-D699-4DC2-959E-00281CC47D6F}"/>
    <cellStyle name="Currency 2 2 2 4 2 2 2" xfId="2377" xr:uid="{8F6EEFCB-8734-4431-89A4-4C8A6557BD6E}"/>
    <cellStyle name="Currency 2 2 2 4 2 2 2 2" xfId="4778" xr:uid="{DA498BC9-8D0C-435C-BC06-0D724B2ACBDC}"/>
    <cellStyle name="Currency 2 2 2 4 2 2 3" xfId="3578" xr:uid="{DA3C1561-4000-4235-AF28-C5DECF32CAA1}"/>
    <cellStyle name="Currency 2 2 2 4 2 3" xfId="1657" xr:uid="{0A482377-2732-42EE-B031-987321F167A8}"/>
    <cellStyle name="Currency 2 2 2 4 2 3 2" xfId="4058" xr:uid="{555BC87D-F1CC-48CE-8928-979DBAA04CE5}"/>
    <cellStyle name="Currency 2 2 2 4 2 4" xfId="2858" xr:uid="{DD14AE14-0A04-49D0-89AA-81B312DCFB02}"/>
    <cellStyle name="Currency 2 2 2 4 3" xfId="934" xr:uid="{3EC8E645-F7A5-40EC-ACA9-E3BDDD6868F6}"/>
    <cellStyle name="Currency 2 2 2 4 3 2" xfId="2137" xr:uid="{DC85E727-6581-490D-B1E6-22F25B89D862}"/>
    <cellStyle name="Currency 2 2 2 4 3 2 2" xfId="4538" xr:uid="{5AC108E1-5B5A-47BF-BA04-AB9BFA3BADE2}"/>
    <cellStyle name="Currency 2 2 2 4 3 3" xfId="3338" xr:uid="{F44FB22C-5495-40BB-BE40-2459F202098E}"/>
    <cellStyle name="Currency 2 2 2 4 4" xfId="694" xr:uid="{FDE3371A-9C8B-4EDF-A300-00CF044E9411}"/>
    <cellStyle name="Currency 2 2 2 4 4 2" xfId="1897" xr:uid="{CB5D8AD1-B7AA-442E-BE2E-3EBB17832C68}"/>
    <cellStyle name="Currency 2 2 2 4 4 2 2" xfId="4298" xr:uid="{216BE871-3BDA-4EAF-88D2-ED934087E71A}"/>
    <cellStyle name="Currency 2 2 2 4 4 3" xfId="3098" xr:uid="{716BCBF1-B5BE-47C0-A207-953CA7581689}"/>
    <cellStyle name="Currency 2 2 2 4 5" xfId="1417" xr:uid="{65829462-FAA7-44CA-89AF-F103C25B1D6E}"/>
    <cellStyle name="Currency 2 2 2 4 5 2" xfId="3818" xr:uid="{01682A46-287B-4638-84C0-6613F81B7A30}"/>
    <cellStyle name="Currency 2 2 2 4 6" xfId="2618" xr:uid="{192129AA-38EA-40AA-9D4F-66F42F69FCE8}"/>
    <cellStyle name="Currency 2 2 2 5" xfId="334" xr:uid="{1D8547C7-CF8A-48D9-8A0B-C3CDE8DFAF37}"/>
    <cellStyle name="Currency 2 2 2 5 2" xfId="1054" xr:uid="{2FC79A41-54E5-4D2E-B486-0646A3AA8164}"/>
    <cellStyle name="Currency 2 2 2 5 2 2" xfId="2257" xr:uid="{F4D4F73E-C445-4D48-B6E9-DC2A2FC853B1}"/>
    <cellStyle name="Currency 2 2 2 5 2 2 2" xfId="4658" xr:uid="{03D37F10-3684-4309-9C9C-1E954D72FDAD}"/>
    <cellStyle name="Currency 2 2 2 5 2 3" xfId="3458" xr:uid="{4CBA5DB3-51A8-4346-A288-7BF79F42A496}"/>
    <cellStyle name="Currency 2 2 2 5 3" xfId="1537" xr:uid="{D5CBFA4A-6AE2-4334-AA79-006C3FAFBE10}"/>
    <cellStyle name="Currency 2 2 2 5 3 2" xfId="3938" xr:uid="{914A2A6B-D280-44FE-9210-394E2D95704C}"/>
    <cellStyle name="Currency 2 2 2 5 4" xfId="2738" xr:uid="{27C21C31-E5E8-4ADF-B54B-447EECE16E3C}"/>
    <cellStyle name="Currency 2 2 2 6" xfId="814" xr:uid="{7AA7C564-CBFB-4F14-8465-E7ECBF92AC1B}"/>
    <cellStyle name="Currency 2 2 2 6 2" xfId="2017" xr:uid="{28669F93-AD50-4451-8112-72D12CC25125}"/>
    <cellStyle name="Currency 2 2 2 6 2 2" xfId="4418" xr:uid="{547D5631-FFC6-4BB1-98C2-DC35CB692112}"/>
    <cellStyle name="Currency 2 2 2 6 3" xfId="3218" xr:uid="{B8083472-149C-4E57-9B72-BDD4E0E8D25F}"/>
    <cellStyle name="Currency 2 2 2 7" xfId="574" xr:uid="{CF10F21C-28E6-4E62-A80E-BFF12057B769}"/>
    <cellStyle name="Currency 2 2 2 7 2" xfId="1777" xr:uid="{CC9DADB5-60D9-4185-A107-D9B49F23C2E1}"/>
    <cellStyle name="Currency 2 2 2 7 2 2" xfId="4178" xr:uid="{7B4316B7-9EDC-408E-AB27-4D706B1E1B01}"/>
    <cellStyle name="Currency 2 2 2 7 3" xfId="2978" xr:uid="{C1D5CA48-9A56-4CE9-84AC-E470BFAC3686}"/>
    <cellStyle name="Currency 2 2 2 8" xfId="1297" xr:uid="{D2EAD2A7-DFAC-49B0-B2C3-15A08725D2BB}"/>
    <cellStyle name="Currency 2 2 2 8 2" xfId="3698" xr:uid="{AFB6975E-EBCC-4A88-B7C1-2B3E4DE748D2}"/>
    <cellStyle name="Currency 2 2 2 9" xfId="2498" xr:uid="{6CBE5431-9E0F-4BB2-BA32-026B7AAE7AF4}"/>
    <cellStyle name="Currency 2 2 3" xfId="109" xr:uid="{8DAAB066-08AC-4088-98E5-90C97AEB1CDD}"/>
    <cellStyle name="Currency 2 2 3 2" xfId="169" xr:uid="{0BF10F5A-B7FD-4558-846B-45D64ABB9342}"/>
    <cellStyle name="Currency 2 2 3 2 2" xfId="289" xr:uid="{E7259131-88E3-440A-8522-269BB89F3B6B}"/>
    <cellStyle name="Currency 2 2 3 2 2 2" xfId="529" xr:uid="{8509B6FA-6552-4301-BE96-CA46DA3A3F50}"/>
    <cellStyle name="Currency 2 2 3 2 2 2 2" xfId="1249" xr:uid="{4A875417-5880-47B1-B7EB-B6D44E7C16A3}"/>
    <cellStyle name="Currency 2 2 3 2 2 2 2 2" xfId="2452" xr:uid="{0DF8E3E0-AA88-4A32-B252-00605AA48D88}"/>
    <cellStyle name="Currency 2 2 3 2 2 2 2 2 2" xfId="4853" xr:uid="{8AC9D3AF-E200-41F7-AD36-22E471C36A0F}"/>
    <cellStyle name="Currency 2 2 3 2 2 2 2 3" xfId="3653" xr:uid="{7D05846C-15E1-44D4-8022-E565F04048DF}"/>
    <cellStyle name="Currency 2 2 3 2 2 2 3" xfId="1732" xr:uid="{2356F242-3647-46C3-920C-E8BACA6CD6C4}"/>
    <cellStyle name="Currency 2 2 3 2 2 2 3 2" xfId="4133" xr:uid="{1247DE83-D9E0-4C57-B83E-8B5CF654F4ED}"/>
    <cellStyle name="Currency 2 2 3 2 2 2 4" xfId="2933" xr:uid="{28723DF3-4527-4DDB-B742-DE022F165409}"/>
    <cellStyle name="Currency 2 2 3 2 2 3" xfId="1009" xr:uid="{FDB96DF0-A6D6-4044-8273-0AFC07A17140}"/>
    <cellStyle name="Currency 2 2 3 2 2 3 2" xfId="2212" xr:uid="{C79CAD4B-A5FF-452E-B57F-C73736F6F0C4}"/>
    <cellStyle name="Currency 2 2 3 2 2 3 2 2" xfId="4613" xr:uid="{B99CBE4B-C159-4B03-9DC4-99B62FBDD8B3}"/>
    <cellStyle name="Currency 2 2 3 2 2 3 3" xfId="3413" xr:uid="{85FF364E-63EF-4092-85D5-6E13E08098B9}"/>
    <cellStyle name="Currency 2 2 3 2 2 4" xfId="769" xr:uid="{5808F099-92C1-4B1B-8031-0451E9C37AFD}"/>
    <cellStyle name="Currency 2 2 3 2 2 4 2" xfId="1972" xr:uid="{C25AD15C-15B7-41A6-9D28-337CC3C8E2A5}"/>
    <cellStyle name="Currency 2 2 3 2 2 4 2 2" xfId="4373" xr:uid="{2025208E-F884-4EE9-A24D-DF30DD14CC5D}"/>
    <cellStyle name="Currency 2 2 3 2 2 4 3" xfId="3173" xr:uid="{45C3CD57-02B4-4AD6-8BD8-E0F4D711E26F}"/>
    <cellStyle name="Currency 2 2 3 2 2 5" xfId="1492" xr:uid="{2A6DA6BA-05A3-4561-8575-F4C963892D60}"/>
    <cellStyle name="Currency 2 2 3 2 2 5 2" xfId="3893" xr:uid="{DAAA0C09-857C-48B1-9872-BAB61CA65434}"/>
    <cellStyle name="Currency 2 2 3 2 2 6" xfId="2693" xr:uid="{8FDAFC85-76DB-447A-89AA-20B75B481506}"/>
    <cellStyle name="Currency 2 2 3 2 3" xfId="409" xr:uid="{72D63F46-7C45-43E3-8FEE-4B74CF5D9339}"/>
    <cellStyle name="Currency 2 2 3 2 3 2" xfId="1129" xr:uid="{23933D9C-4F92-48FD-B1D7-DEDD425565A9}"/>
    <cellStyle name="Currency 2 2 3 2 3 2 2" xfId="2332" xr:uid="{AD4F2384-1173-4720-96CC-C8BD63F1ABFD}"/>
    <cellStyle name="Currency 2 2 3 2 3 2 2 2" xfId="4733" xr:uid="{A30E4A5A-D9E6-4100-AE7A-E57D9E78F3D9}"/>
    <cellStyle name="Currency 2 2 3 2 3 2 3" xfId="3533" xr:uid="{6F9A6D2C-3628-4D47-BC68-227B2BD76575}"/>
    <cellStyle name="Currency 2 2 3 2 3 3" xfId="1612" xr:uid="{F177695A-22E9-4AFF-A1B3-FB7B5F48D75C}"/>
    <cellStyle name="Currency 2 2 3 2 3 3 2" xfId="4013" xr:uid="{E8F86344-B0B0-4CEA-BCD2-F88D69A2E48D}"/>
    <cellStyle name="Currency 2 2 3 2 3 4" xfId="2813" xr:uid="{66F74DA7-F23F-4FA6-BA37-A37EA42E022B}"/>
    <cellStyle name="Currency 2 2 3 2 4" xfId="889" xr:uid="{47097C0F-541A-4C25-BEC3-A34601F1F7D7}"/>
    <cellStyle name="Currency 2 2 3 2 4 2" xfId="2092" xr:uid="{D19BA0E3-FBAF-43BA-BB8C-BB03073E36F8}"/>
    <cellStyle name="Currency 2 2 3 2 4 2 2" xfId="4493" xr:uid="{C64FD97A-353D-4FAE-97AB-A78CE70282E1}"/>
    <cellStyle name="Currency 2 2 3 2 4 3" xfId="3293" xr:uid="{59E5E7DF-965C-42F2-94B6-3EE97B747A08}"/>
    <cellStyle name="Currency 2 2 3 2 5" xfId="649" xr:uid="{CB730766-8C98-4264-AD05-42CFD786732E}"/>
    <cellStyle name="Currency 2 2 3 2 5 2" xfId="1852" xr:uid="{6B4505BB-DED0-4D4D-B852-3E0E2CDF3776}"/>
    <cellStyle name="Currency 2 2 3 2 5 2 2" xfId="4253" xr:uid="{5E8EA57A-8D2A-4EA3-B1E6-BB01245E5344}"/>
    <cellStyle name="Currency 2 2 3 2 5 3" xfId="3053" xr:uid="{BB149CBB-D403-4CCE-BC4D-5740E5CE44D2}"/>
    <cellStyle name="Currency 2 2 3 2 6" xfId="1372" xr:uid="{DCAD53FC-3B6D-4853-96A5-3EAEE276CC6E}"/>
    <cellStyle name="Currency 2 2 3 2 6 2" xfId="3773" xr:uid="{4E95AB9C-D0EE-4931-A6BD-702C0C595FD9}"/>
    <cellStyle name="Currency 2 2 3 2 7" xfId="2573" xr:uid="{10D035AE-217B-4620-84C4-8D3B4B577536}"/>
    <cellStyle name="Currency 2 2 3 3" xfId="229" xr:uid="{70D27FDF-C505-4426-9F2F-9A4E171226BB}"/>
    <cellStyle name="Currency 2 2 3 3 2" xfId="469" xr:uid="{285C24FC-3232-4FBB-836D-760428176D07}"/>
    <cellStyle name="Currency 2 2 3 3 2 2" xfId="1189" xr:uid="{7DB76457-7383-4471-9C98-84BE9A98FB24}"/>
    <cellStyle name="Currency 2 2 3 3 2 2 2" xfId="2392" xr:uid="{15DB0D19-58BF-4E1A-9DD4-174ABDA22851}"/>
    <cellStyle name="Currency 2 2 3 3 2 2 2 2" xfId="4793" xr:uid="{00CB36F4-4E65-45BD-8148-A028ACD561FE}"/>
    <cellStyle name="Currency 2 2 3 3 2 2 3" xfId="3593" xr:uid="{D607F5F1-56A0-4ADB-A918-B0BBB39AA786}"/>
    <cellStyle name="Currency 2 2 3 3 2 3" xfId="1672" xr:uid="{86FD3BD2-DA08-46EC-853D-A9AB2830DFB6}"/>
    <cellStyle name="Currency 2 2 3 3 2 3 2" xfId="4073" xr:uid="{DC7B9FB4-76CB-4BE3-A9E0-8B2B9B217DDC}"/>
    <cellStyle name="Currency 2 2 3 3 2 4" xfId="2873" xr:uid="{5A000132-5278-4BA0-9E75-BA122625EEDE}"/>
    <cellStyle name="Currency 2 2 3 3 3" xfId="949" xr:uid="{1E0FB297-DB82-49EB-9ABC-D2E99E82272A}"/>
    <cellStyle name="Currency 2 2 3 3 3 2" xfId="2152" xr:uid="{245EFF06-39A8-43C6-8688-634CB659A87C}"/>
    <cellStyle name="Currency 2 2 3 3 3 2 2" xfId="4553" xr:uid="{156A8D90-82A5-4292-95F6-9B582B438122}"/>
    <cellStyle name="Currency 2 2 3 3 3 3" xfId="3353" xr:uid="{E238D3AD-91BC-431F-BE9C-D33C58193E05}"/>
    <cellStyle name="Currency 2 2 3 3 4" xfId="709" xr:uid="{D7C715B7-F200-427F-AC47-6F77F5A418D4}"/>
    <cellStyle name="Currency 2 2 3 3 4 2" xfId="1912" xr:uid="{EF6D8C0E-240F-495B-BC38-0ED08A36FE9D}"/>
    <cellStyle name="Currency 2 2 3 3 4 2 2" xfId="4313" xr:uid="{AA1B1166-8CCB-4716-AA3A-DF0715BA74D6}"/>
    <cellStyle name="Currency 2 2 3 3 4 3" xfId="3113" xr:uid="{AEF2EDC7-4166-4BC1-A87D-59B258A93660}"/>
    <cellStyle name="Currency 2 2 3 3 5" xfId="1432" xr:uid="{8ABAFB5E-1382-4578-BCFC-982EB093AB66}"/>
    <cellStyle name="Currency 2 2 3 3 5 2" xfId="3833" xr:uid="{36014BEB-AF79-43CB-9070-3774CDD54C21}"/>
    <cellStyle name="Currency 2 2 3 3 6" xfId="2633" xr:uid="{C692EE15-4D7A-4A65-823D-278EF77A64F9}"/>
    <cellStyle name="Currency 2 2 3 4" xfId="349" xr:uid="{F76A4CE9-855C-481B-B94F-3DD500DBF65A}"/>
    <cellStyle name="Currency 2 2 3 4 2" xfId="1069" xr:uid="{47F23E36-25B5-48F3-9037-5B839B644B68}"/>
    <cellStyle name="Currency 2 2 3 4 2 2" xfId="2272" xr:uid="{0ABF2AF0-B293-47BC-9906-B0D61C998D00}"/>
    <cellStyle name="Currency 2 2 3 4 2 2 2" xfId="4673" xr:uid="{FBCD4F52-05E0-473B-A6C4-34E49B8FB21E}"/>
    <cellStyle name="Currency 2 2 3 4 2 3" xfId="3473" xr:uid="{6FE9A001-8080-48A5-9D7F-1EA0F36095EE}"/>
    <cellStyle name="Currency 2 2 3 4 3" xfId="1552" xr:uid="{7357D35D-DF46-4EB9-AC14-0809594FA6F3}"/>
    <cellStyle name="Currency 2 2 3 4 3 2" xfId="3953" xr:uid="{1E80E324-4A5F-44CC-A93B-A17E0F76A1F1}"/>
    <cellStyle name="Currency 2 2 3 4 4" xfId="2753" xr:uid="{8DCCF30A-63B7-4E11-80B9-BF99F44722D0}"/>
    <cellStyle name="Currency 2 2 3 5" xfId="829" xr:uid="{EF18EB19-7CCC-471D-83CD-FB3B5ECC6009}"/>
    <cellStyle name="Currency 2 2 3 5 2" xfId="2032" xr:uid="{7C4BACDE-2CC7-4677-A6A8-B3DF11F05202}"/>
    <cellStyle name="Currency 2 2 3 5 2 2" xfId="4433" xr:uid="{21F95555-BB2E-40B3-8CA4-D38D245C3EA6}"/>
    <cellStyle name="Currency 2 2 3 5 3" xfId="3233" xr:uid="{1188AC6F-8950-442F-BF5F-F12F41287F9B}"/>
    <cellStyle name="Currency 2 2 3 6" xfId="589" xr:uid="{5865A18E-9496-48FB-BB95-205E0A81E3BA}"/>
    <cellStyle name="Currency 2 2 3 6 2" xfId="1792" xr:uid="{32ADF6D0-19AE-4CDB-B2B3-C9209FFC246C}"/>
    <cellStyle name="Currency 2 2 3 6 2 2" xfId="4193" xr:uid="{EBA288B8-083F-4622-8213-764BFFD6AF30}"/>
    <cellStyle name="Currency 2 2 3 6 3" xfId="2993" xr:uid="{9D6F4FAE-66F6-48A8-92E8-FECA4B2FA36E}"/>
    <cellStyle name="Currency 2 2 3 7" xfId="1312" xr:uid="{3B7B8464-B9C7-4C74-AFF0-2350D08EB588}"/>
    <cellStyle name="Currency 2 2 3 7 2" xfId="3713" xr:uid="{1E11DF01-D822-4FB6-9A86-24593A8A5321}"/>
    <cellStyle name="Currency 2 2 3 8" xfId="2513" xr:uid="{344F00F1-144F-445D-AB1D-77EB994A9F0D}"/>
    <cellStyle name="Currency 2 2 4" xfId="139" xr:uid="{26442AF3-CAFA-4E99-97B7-3A91571F6CF5}"/>
    <cellStyle name="Currency 2 2 4 2" xfId="259" xr:uid="{49707705-0A5E-4A99-9892-66DB8670650D}"/>
    <cellStyle name="Currency 2 2 4 2 2" xfId="499" xr:uid="{660DDC3F-D652-471E-AA51-6B9A8B5A3D8C}"/>
    <cellStyle name="Currency 2 2 4 2 2 2" xfId="1219" xr:uid="{B41ADC02-AA63-4C1E-84E2-03BE31DB4E0E}"/>
    <cellStyle name="Currency 2 2 4 2 2 2 2" xfId="2422" xr:uid="{1768A6A6-A851-4B77-836E-BAE846EC7EC0}"/>
    <cellStyle name="Currency 2 2 4 2 2 2 2 2" xfId="4823" xr:uid="{F055B01C-8B48-418C-B1B4-4D5B53AF5DE8}"/>
    <cellStyle name="Currency 2 2 4 2 2 2 3" xfId="3623" xr:uid="{A2580C35-05F7-4F11-9CD2-94432B534B83}"/>
    <cellStyle name="Currency 2 2 4 2 2 3" xfId="1702" xr:uid="{1EB67699-65A8-4887-97DE-1C8742BE196F}"/>
    <cellStyle name="Currency 2 2 4 2 2 3 2" xfId="4103" xr:uid="{8A6B9F15-C833-422F-9E16-3BD77D86B43B}"/>
    <cellStyle name="Currency 2 2 4 2 2 4" xfId="2903" xr:uid="{1C2CE416-F89A-473F-A953-36BAB3C36CE2}"/>
    <cellStyle name="Currency 2 2 4 2 3" xfId="979" xr:uid="{757C6B31-4C5E-4E4D-BF86-1F0AF71F46A3}"/>
    <cellStyle name="Currency 2 2 4 2 3 2" xfId="2182" xr:uid="{1F926368-2E3F-45B4-A33B-70CBC8064C22}"/>
    <cellStyle name="Currency 2 2 4 2 3 2 2" xfId="4583" xr:uid="{052EA1D8-33F4-4004-AE0A-A7C03A412770}"/>
    <cellStyle name="Currency 2 2 4 2 3 3" xfId="3383" xr:uid="{23156ED3-F753-46E7-B012-AF88A199A992}"/>
    <cellStyle name="Currency 2 2 4 2 4" xfId="739" xr:uid="{0A6DF268-3881-435F-801D-F75DF00185C9}"/>
    <cellStyle name="Currency 2 2 4 2 4 2" xfId="1942" xr:uid="{4FBF9003-9FE0-458E-8497-A04E2E60DE63}"/>
    <cellStyle name="Currency 2 2 4 2 4 2 2" xfId="4343" xr:uid="{56FB975E-B012-492D-8BD8-428F522134D1}"/>
    <cellStyle name="Currency 2 2 4 2 4 3" xfId="3143" xr:uid="{F14B2829-2003-4E35-A580-FD2833CA92DC}"/>
    <cellStyle name="Currency 2 2 4 2 5" xfId="1462" xr:uid="{A24D4575-E110-4BD8-9871-18A4A9F02357}"/>
    <cellStyle name="Currency 2 2 4 2 5 2" xfId="3863" xr:uid="{C8DED9EB-2DC5-4D37-96AD-892CCCE75401}"/>
    <cellStyle name="Currency 2 2 4 2 6" xfId="2663" xr:uid="{F63B54DE-D5BE-4A4E-9A32-E3B6AE1F44DF}"/>
    <cellStyle name="Currency 2 2 4 3" xfId="379" xr:uid="{10EBE9FF-13A7-435D-BFBD-52A3702804C7}"/>
    <cellStyle name="Currency 2 2 4 3 2" xfId="1099" xr:uid="{C571BBF7-8013-44BC-BC28-F2732DC99DC6}"/>
    <cellStyle name="Currency 2 2 4 3 2 2" xfId="2302" xr:uid="{8ACAD2C2-BD44-4E75-BE46-2456405D8BBE}"/>
    <cellStyle name="Currency 2 2 4 3 2 2 2" xfId="4703" xr:uid="{DB46040B-1801-4F35-A6FD-F148A2589716}"/>
    <cellStyle name="Currency 2 2 4 3 2 3" xfId="3503" xr:uid="{010E80F9-C65E-44B5-94D5-1FAF8C0C71A3}"/>
    <cellStyle name="Currency 2 2 4 3 3" xfId="1582" xr:uid="{21888D8F-09CA-4942-BF48-12A5455C26F7}"/>
    <cellStyle name="Currency 2 2 4 3 3 2" xfId="3983" xr:uid="{87064AC4-908C-4790-B8FA-94759794A9EC}"/>
    <cellStyle name="Currency 2 2 4 3 4" xfId="2783" xr:uid="{FD9A4959-2CA0-4EFF-BB80-914BF5F1B653}"/>
    <cellStyle name="Currency 2 2 4 4" xfId="859" xr:uid="{8537C7EA-3837-4DDE-9665-62ADBC6ECD95}"/>
    <cellStyle name="Currency 2 2 4 4 2" xfId="2062" xr:uid="{F32D67C8-C0ED-416D-B9E6-D72AAA44DB4B}"/>
    <cellStyle name="Currency 2 2 4 4 2 2" xfId="4463" xr:uid="{ED57EB2E-68FA-4F67-BF32-9A7D659E5C80}"/>
    <cellStyle name="Currency 2 2 4 4 3" xfId="3263" xr:uid="{977084AA-4040-4853-986E-821E811CB158}"/>
    <cellStyle name="Currency 2 2 4 5" xfId="619" xr:uid="{23D7DB74-B5EC-4A40-8C59-64EF2CC1C2D9}"/>
    <cellStyle name="Currency 2 2 4 5 2" xfId="1822" xr:uid="{135605BC-4C4A-4E76-B5C8-9EE3E1F4790C}"/>
    <cellStyle name="Currency 2 2 4 5 2 2" xfId="4223" xr:uid="{F07CE081-2B69-427F-A1A6-9D7F380844BD}"/>
    <cellStyle name="Currency 2 2 4 5 3" xfId="3023" xr:uid="{5C3F429B-0982-44CD-BDCC-56AE95C77583}"/>
    <cellStyle name="Currency 2 2 4 6" xfId="1342" xr:uid="{4E99AFA2-FF44-43D4-B704-19AABA6C7AD8}"/>
    <cellStyle name="Currency 2 2 4 6 2" xfId="3743" xr:uid="{6FD4FC3D-C689-466E-BE2B-29550EA0B44F}"/>
    <cellStyle name="Currency 2 2 4 7" xfId="2543" xr:uid="{3D3FB75F-B75F-4403-BBEF-0507353DE351}"/>
    <cellStyle name="Currency 2 2 5" xfId="199" xr:uid="{ED28588B-228D-45E9-8012-620EFD5A5BF8}"/>
    <cellStyle name="Currency 2 2 5 2" xfId="439" xr:uid="{2226FADB-0A6D-46E4-A8C3-F9F3A469B948}"/>
    <cellStyle name="Currency 2 2 5 2 2" xfId="1159" xr:uid="{1B5C42F6-77F0-4491-9638-96E7CA0006CA}"/>
    <cellStyle name="Currency 2 2 5 2 2 2" xfId="2362" xr:uid="{1DA36CA3-4864-4F98-9161-188CF7595A8D}"/>
    <cellStyle name="Currency 2 2 5 2 2 2 2" xfId="4763" xr:uid="{30028D4E-3C73-4FB2-9B12-F3447CA1BC5D}"/>
    <cellStyle name="Currency 2 2 5 2 2 3" xfId="3563" xr:uid="{24057082-1D6F-40BE-B2BB-FB166DAD0527}"/>
    <cellStyle name="Currency 2 2 5 2 3" xfId="1642" xr:uid="{9060E847-2537-467A-BF50-94778E8D439A}"/>
    <cellStyle name="Currency 2 2 5 2 3 2" xfId="4043" xr:uid="{91DDA071-7E7A-4BD8-93B8-71CC3171BADA}"/>
    <cellStyle name="Currency 2 2 5 2 4" xfId="2843" xr:uid="{4A230C05-E029-432A-912B-C1FCA921FEDF}"/>
    <cellStyle name="Currency 2 2 5 3" xfId="919" xr:uid="{16966F03-3D58-48D2-B5F1-12FD98BC037B}"/>
    <cellStyle name="Currency 2 2 5 3 2" xfId="2122" xr:uid="{BE46B0E7-6AB5-4BE6-A44A-55042058BFB4}"/>
    <cellStyle name="Currency 2 2 5 3 2 2" xfId="4523" xr:uid="{1733D97F-AB11-43BF-AA35-42881BA2BEE2}"/>
    <cellStyle name="Currency 2 2 5 3 3" xfId="3323" xr:uid="{8B3706CB-3DBE-4553-B49D-1158B02E6E1F}"/>
    <cellStyle name="Currency 2 2 5 4" xfId="679" xr:uid="{6C257858-D4CE-41DF-9721-4CECF71C9D1C}"/>
    <cellStyle name="Currency 2 2 5 4 2" xfId="1882" xr:uid="{C87E5D46-F8E1-43E1-838E-57ED02289DB9}"/>
    <cellStyle name="Currency 2 2 5 4 2 2" xfId="4283" xr:uid="{BEBBE169-54F0-4EFC-836D-D6DDD2D19DC6}"/>
    <cellStyle name="Currency 2 2 5 4 3" xfId="3083" xr:uid="{D216C3DF-9E97-4CCE-BFC0-5D7BFAA49649}"/>
    <cellStyle name="Currency 2 2 5 5" xfId="1402" xr:uid="{7A34013F-96F3-4A2E-BED6-FE6706704FA9}"/>
    <cellStyle name="Currency 2 2 5 5 2" xfId="3803" xr:uid="{EF7C7DC8-8FAE-4D47-8BD1-C09032ECFEBC}"/>
    <cellStyle name="Currency 2 2 5 6" xfId="2603" xr:uid="{EAA4F9E1-AB37-44D1-8CA0-5C9423F4C102}"/>
    <cellStyle name="Currency 2 2 6" xfId="319" xr:uid="{19A690B7-61AD-4817-8A35-D001111AF9B7}"/>
    <cellStyle name="Currency 2 2 6 2" xfId="1039" xr:uid="{37C54E2A-C656-4A73-BE05-ACB2AD98F3C1}"/>
    <cellStyle name="Currency 2 2 6 2 2" xfId="2242" xr:uid="{4C64549C-C6DC-40F4-9856-9859781F16C8}"/>
    <cellStyle name="Currency 2 2 6 2 2 2" xfId="4643" xr:uid="{C07C324C-1228-494F-99C3-CEAC0840166F}"/>
    <cellStyle name="Currency 2 2 6 2 3" xfId="3443" xr:uid="{1BAA8623-9C4B-442D-8BA7-21D7F89AC22E}"/>
    <cellStyle name="Currency 2 2 6 3" xfId="1522" xr:uid="{7F8026F3-C06D-4BE6-8108-577E684CB2A2}"/>
    <cellStyle name="Currency 2 2 6 3 2" xfId="3923" xr:uid="{50E0AA7F-065F-4524-9A20-D24734436C23}"/>
    <cellStyle name="Currency 2 2 6 4" xfId="2723" xr:uid="{91CBA740-4401-4AE6-A3A7-36479BFEB0A1}"/>
    <cellStyle name="Currency 2 2 7" xfId="799" xr:uid="{2CDE92AF-2F9A-460D-8723-E61E2C140B5E}"/>
    <cellStyle name="Currency 2 2 7 2" xfId="2002" xr:uid="{0202D55C-476B-436B-B94C-BF90A028C06E}"/>
    <cellStyle name="Currency 2 2 7 2 2" xfId="4403" xr:uid="{3C37AC90-69D3-447C-B34E-C5A1215C6CDE}"/>
    <cellStyle name="Currency 2 2 7 3" xfId="3203" xr:uid="{F4F20A3C-66FF-4F42-87EB-69731BA84069}"/>
    <cellStyle name="Currency 2 2 8" xfId="559" xr:uid="{F49A68F8-585F-4322-8C5A-527A5A8010CD}"/>
    <cellStyle name="Currency 2 2 8 2" xfId="1762" xr:uid="{3828764C-D4BE-4DFB-85E5-49AE66CCA16B}"/>
    <cellStyle name="Currency 2 2 8 2 2" xfId="4163" xr:uid="{7ED0DC15-FD09-4265-99FD-36FCACC5B51D}"/>
    <cellStyle name="Currency 2 2 8 3" xfId="2963" xr:uid="{87B44BF2-3A17-4601-9D1F-84669DAB67B2}"/>
    <cellStyle name="Currency 2 2 9" xfId="1282" xr:uid="{064102DF-E1C0-4408-86DA-87F4EFEAA537}"/>
    <cellStyle name="Currency 2 2 9 2" xfId="3683" xr:uid="{67250708-1BF8-41FC-9051-A5A052D98A8F}"/>
    <cellStyle name="Currency 2 3" xfId="86" xr:uid="{511F8929-BD09-4348-BBFC-A3F7A788929F}"/>
    <cellStyle name="Currency 2 3 2" xfId="116" xr:uid="{2B8606F6-1278-4A1A-934C-15EFC9CAA39C}"/>
    <cellStyle name="Currency 2 3 2 2" xfId="176" xr:uid="{F8AD452F-F551-4680-AC8E-1342F37739F2}"/>
    <cellStyle name="Currency 2 3 2 2 2" xfId="296" xr:uid="{8F6C45BF-0D4C-4C45-BF4C-CA841AD8053B}"/>
    <cellStyle name="Currency 2 3 2 2 2 2" xfId="536" xr:uid="{29AA9A96-AE03-4403-95B1-34C18017F8E2}"/>
    <cellStyle name="Currency 2 3 2 2 2 2 2" xfId="1256" xr:uid="{1089D291-4F96-4829-97C0-7796526030D1}"/>
    <cellStyle name="Currency 2 3 2 2 2 2 2 2" xfId="2459" xr:uid="{102803EC-8B33-4171-9B1C-3E800B363E1E}"/>
    <cellStyle name="Currency 2 3 2 2 2 2 2 2 2" xfId="4860" xr:uid="{39248939-6894-4761-9094-81E102620DF5}"/>
    <cellStyle name="Currency 2 3 2 2 2 2 2 3" xfId="3660" xr:uid="{6DDD2A10-8B83-49B2-9287-FA9F96A28642}"/>
    <cellStyle name="Currency 2 3 2 2 2 2 3" xfId="1739" xr:uid="{568989A2-CFDC-48E1-8255-88838C5C4BBF}"/>
    <cellStyle name="Currency 2 3 2 2 2 2 3 2" xfId="4140" xr:uid="{97A2C7DB-4DF6-4DDC-A96A-574C6AA72EAF}"/>
    <cellStyle name="Currency 2 3 2 2 2 2 4" xfId="2940" xr:uid="{B8393BAE-9F54-4579-B058-36EB604F30E7}"/>
    <cellStyle name="Currency 2 3 2 2 2 3" xfId="1016" xr:uid="{0F04F5D2-0992-44CA-8604-7298D2976F96}"/>
    <cellStyle name="Currency 2 3 2 2 2 3 2" xfId="2219" xr:uid="{C9AFAAB0-A97A-40C7-A930-28553171D7CA}"/>
    <cellStyle name="Currency 2 3 2 2 2 3 2 2" xfId="4620" xr:uid="{208B3AF4-B75C-4711-BA22-780DA45C1A1D}"/>
    <cellStyle name="Currency 2 3 2 2 2 3 3" xfId="3420" xr:uid="{DF729D58-260F-4C7E-AA33-80E62DECD064}"/>
    <cellStyle name="Currency 2 3 2 2 2 4" xfId="776" xr:uid="{C866F869-E128-4839-94B5-DD331D986B37}"/>
    <cellStyle name="Currency 2 3 2 2 2 4 2" xfId="1979" xr:uid="{0B55C0DF-B908-4501-85D8-FA40612C1C22}"/>
    <cellStyle name="Currency 2 3 2 2 2 4 2 2" xfId="4380" xr:uid="{A5CD2FF9-5EFD-464A-9130-BA9585DB9876}"/>
    <cellStyle name="Currency 2 3 2 2 2 4 3" xfId="3180" xr:uid="{447DD3B2-DFB3-4DBC-9315-7AEBF59CE72F}"/>
    <cellStyle name="Currency 2 3 2 2 2 5" xfId="1499" xr:uid="{37C093D9-863C-45E5-9BE9-B0579A597C14}"/>
    <cellStyle name="Currency 2 3 2 2 2 5 2" xfId="3900" xr:uid="{735F5303-A360-43EB-A032-FEF7A6806D24}"/>
    <cellStyle name="Currency 2 3 2 2 2 6" xfId="2700" xr:uid="{29A15E64-E025-441A-B899-74030FF11E1D}"/>
    <cellStyle name="Currency 2 3 2 2 3" xfId="416" xr:uid="{9F9427E3-A2FA-47A1-AB9B-34B486A82EAB}"/>
    <cellStyle name="Currency 2 3 2 2 3 2" xfId="1136" xr:uid="{55A0D600-17C1-479F-833C-9EA67CC347CD}"/>
    <cellStyle name="Currency 2 3 2 2 3 2 2" xfId="2339" xr:uid="{6FD0FBA0-0BD1-4524-A653-33E27ED5DA9F}"/>
    <cellStyle name="Currency 2 3 2 2 3 2 2 2" xfId="4740" xr:uid="{FB6D4FCE-B002-4DBF-B757-73AB897EBB75}"/>
    <cellStyle name="Currency 2 3 2 2 3 2 3" xfId="3540" xr:uid="{EF3F77FF-33B0-44ED-9C7F-3E7741D7F235}"/>
    <cellStyle name="Currency 2 3 2 2 3 3" xfId="1619" xr:uid="{6B3A42D9-8F18-4008-90E7-DFCD2C8E7F4B}"/>
    <cellStyle name="Currency 2 3 2 2 3 3 2" xfId="4020" xr:uid="{71B1E034-C09E-4B1D-8631-97E45AB1CF38}"/>
    <cellStyle name="Currency 2 3 2 2 3 4" xfId="2820" xr:uid="{4A17E076-A5E5-4518-9B33-CD250D830D36}"/>
    <cellStyle name="Currency 2 3 2 2 4" xfId="896" xr:uid="{52510D5C-7C89-4731-BC85-8E1A07DBD803}"/>
    <cellStyle name="Currency 2 3 2 2 4 2" xfId="2099" xr:uid="{250F4FC4-6C9B-4A73-9581-7E122B78AA67}"/>
    <cellStyle name="Currency 2 3 2 2 4 2 2" xfId="4500" xr:uid="{069EED3B-C024-4436-897D-E235D66124D0}"/>
    <cellStyle name="Currency 2 3 2 2 4 3" xfId="3300" xr:uid="{FB6F4A5D-7ADF-4D0E-A128-95401DFBEB0B}"/>
    <cellStyle name="Currency 2 3 2 2 5" xfId="656" xr:uid="{D6B76556-8AD6-4AA6-A29B-80643260AC23}"/>
    <cellStyle name="Currency 2 3 2 2 5 2" xfId="1859" xr:uid="{B71AC5DD-8FE3-4621-8274-C89FC1140034}"/>
    <cellStyle name="Currency 2 3 2 2 5 2 2" xfId="4260" xr:uid="{0D947769-2646-4A27-B83A-AC6703A0077C}"/>
    <cellStyle name="Currency 2 3 2 2 5 3" xfId="3060" xr:uid="{1D04E422-AD8D-4A55-8057-7C57C8684EA7}"/>
    <cellStyle name="Currency 2 3 2 2 6" xfId="1379" xr:uid="{FF3B50FB-B512-4C57-BA91-287A20F359D8}"/>
    <cellStyle name="Currency 2 3 2 2 6 2" xfId="3780" xr:uid="{45F94DA9-513E-46D7-AA7F-E0875710597E}"/>
    <cellStyle name="Currency 2 3 2 2 7" xfId="2580" xr:uid="{AB454E72-2F91-427F-88E7-4A86DAE0C261}"/>
    <cellStyle name="Currency 2 3 2 3" xfId="236" xr:uid="{D946C0A3-8318-4155-BDCF-C65E5E9D56E4}"/>
    <cellStyle name="Currency 2 3 2 3 2" xfId="476" xr:uid="{0E1E689F-2DE6-4CBF-82D5-4190ECB658A4}"/>
    <cellStyle name="Currency 2 3 2 3 2 2" xfId="1196" xr:uid="{BD2EEA99-24E1-40CC-B940-271577DF9F9E}"/>
    <cellStyle name="Currency 2 3 2 3 2 2 2" xfId="2399" xr:uid="{4B59EED0-C3EC-48DD-9FEB-073FF7FBA69C}"/>
    <cellStyle name="Currency 2 3 2 3 2 2 2 2" xfId="4800" xr:uid="{47919842-C123-4E71-B548-330FACD32B6E}"/>
    <cellStyle name="Currency 2 3 2 3 2 2 3" xfId="3600" xr:uid="{D0428682-B7C7-4A86-A428-7F7A65DF0F47}"/>
    <cellStyle name="Currency 2 3 2 3 2 3" xfId="1679" xr:uid="{833751E6-ADC8-40BB-9E77-53FEAA8EDF39}"/>
    <cellStyle name="Currency 2 3 2 3 2 3 2" xfId="4080" xr:uid="{4C306057-F1CF-4E00-8457-473C82D28546}"/>
    <cellStyle name="Currency 2 3 2 3 2 4" xfId="2880" xr:uid="{13692041-BC9E-4BC6-B595-2EB1BCDF6112}"/>
    <cellStyle name="Currency 2 3 2 3 3" xfId="956" xr:uid="{35F1C75E-71AB-4D56-BF5B-CDF9141E0B70}"/>
    <cellStyle name="Currency 2 3 2 3 3 2" xfId="2159" xr:uid="{E81C7D34-EDEF-4C83-BCC2-31B713723B0E}"/>
    <cellStyle name="Currency 2 3 2 3 3 2 2" xfId="4560" xr:uid="{CFFC913D-11CF-4E59-96A7-969EC42B11B4}"/>
    <cellStyle name="Currency 2 3 2 3 3 3" xfId="3360" xr:uid="{503C8669-7412-4BAD-B5DA-72BF18128E7A}"/>
    <cellStyle name="Currency 2 3 2 3 4" xfId="716" xr:uid="{D882BF44-28C4-4EC3-98BF-0A4A46849D34}"/>
    <cellStyle name="Currency 2 3 2 3 4 2" xfId="1919" xr:uid="{D6C83656-1141-464C-9132-075EBD55C714}"/>
    <cellStyle name="Currency 2 3 2 3 4 2 2" xfId="4320" xr:uid="{6E1D060B-A34E-4AD1-AC90-5B6A6D2EB719}"/>
    <cellStyle name="Currency 2 3 2 3 4 3" xfId="3120" xr:uid="{20F34872-C9BA-415C-9230-67600E56C70B}"/>
    <cellStyle name="Currency 2 3 2 3 5" xfId="1439" xr:uid="{A8369157-F626-4890-8618-BD80C2B274E8}"/>
    <cellStyle name="Currency 2 3 2 3 5 2" xfId="3840" xr:uid="{AFB9E7B7-A9BB-4172-A1ED-B98D3491B1A0}"/>
    <cellStyle name="Currency 2 3 2 3 6" xfId="2640" xr:uid="{96EDFAC5-39DF-45B8-91AA-01DEDC971BF8}"/>
    <cellStyle name="Currency 2 3 2 4" xfId="356" xr:uid="{28CABBF2-1C4A-4861-B883-DF764D4262D5}"/>
    <cellStyle name="Currency 2 3 2 4 2" xfId="1076" xr:uid="{6A592DC7-6190-4036-9586-972F309BA463}"/>
    <cellStyle name="Currency 2 3 2 4 2 2" xfId="2279" xr:uid="{C7A0B926-A1E4-4EAA-9681-E5F9348C3DFA}"/>
    <cellStyle name="Currency 2 3 2 4 2 2 2" xfId="4680" xr:uid="{1247A0D6-2E72-4C02-B414-475252730EAB}"/>
    <cellStyle name="Currency 2 3 2 4 2 3" xfId="3480" xr:uid="{FB78CAFC-D2AE-42EA-96BE-5A72113B3889}"/>
    <cellStyle name="Currency 2 3 2 4 3" xfId="1559" xr:uid="{4B75C32B-409D-4065-BEB3-4A91C817DC8F}"/>
    <cellStyle name="Currency 2 3 2 4 3 2" xfId="3960" xr:uid="{29A0614B-A1FF-4D10-9CB9-F5772479146F}"/>
    <cellStyle name="Currency 2 3 2 4 4" xfId="2760" xr:uid="{7734EDB3-C7F0-4A5B-AB6E-63B60D5AC296}"/>
    <cellStyle name="Currency 2 3 2 5" xfId="836" xr:uid="{AA8B4FEF-ADD8-425B-86F9-F29EF8DD9CCF}"/>
    <cellStyle name="Currency 2 3 2 5 2" xfId="2039" xr:uid="{AF0EBC2B-A4F6-4F0F-813F-982A89E3F798}"/>
    <cellStyle name="Currency 2 3 2 5 2 2" xfId="4440" xr:uid="{606EE6A4-A836-4545-8866-06EC2E79175C}"/>
    <cellStyle name="Currency 2 3 2 5 3" xfId="3240" xr:uid="{F107CC0B-1A58-43B0-B22A-C961FB1D367D}"/>
    <cellStyle name="Currency 2 3 2 6" xfId="596" xr:uid="{D3F686A2-82FC-465A-B9E6-936D6DB3FD27}"/>
    <cellStyle name="Currency 2 3 2 6 2" xfId="1799" xr:uid="{44D3E2DF-503B-4B93-98A0-8D9AEC7482A6}"/>
    <cellStyle name="Currency 2 3 2 6 2 2" xfId="4200" xr:uid="{279A011A-67A2-49E4-BD34-D6B5DE3991CF}"/>
    <cellStyle name="Currency 2 3 2 6 3" xfId="3000" xr:uid="{1B6E057D-C140-4363-AD0D-FE1ED6A874E2}"/>
    <cellStyle name="Currency 2 3 2 7" xfId="1319" xr:uid="{4ED2F4F1-82EF-4A8B-B66A-185568F8F74B}"/>
    <cellStyle name="Currency 2 3 2 7 2" xfId="3720" xr:uid="{348B8E35-4C21-431C-924A-C9FE571FA214}"/>
    <cellStyle name="Currency 2 3 2 8" xfId="2520" xr:uid="{91F7F653-40C3-4484-AB63-CDF5141CA8F9}"/>
    <cellStyle name="Currency 2 3 3" xfId="146" xr:uid="{16B2E2F0-D2E1-4D41-B52F-C547C1E39D43}"/>
    <cellStyle name="Currency 2 3 3 2" xfId="266" xr:uid="{926790B1-C24B-421F-A5FC-A05E3BFC681E}"/>
    <cellStyle name="Currency 2 3 3 2 2" xfId="506" xr:uid="{89498DD9-1233-4B18-9EC4-FD6E6D7A628A}"/>
    <cellStyle name="Currency 2 3 3 2 2 2" xfId="1226" xr:uid="{CC61991B-DF1F-4949-87EB-A73C3BD9C7F8}"/>
    <cellStyle name="Currency 2 3 3 2 2 2 2" xfId="2429" xr:uid="{DA4F6354-4F65-4754-90FD-EB6B1DBF3EC7}"/>
    <cellStyle name="Currency 2 3 3 2 2 2 2 2" xfId="4830" xr:uid="{A552F9A2-5F45-48A5-8BC5-E7CFBC209554}"/>
    <cellStyle name="Currency 2 3 3 2 2 2 3" xfId="3630" xr:uid="{50FE22B8-622A-4768-A9CF-7D3F94B3F89F}"/>
    <cellStyle name="Currency 2 3 3 2 2 3" xfId="1709" xr:uid="{04E9D155-3191-4EE7-B427-EB9757673EB6}"/>
    <cellStyle name="Currency 2 3 3 2 2 3 2" xfId="4110" xr:uid="{F38880A7-0167-43AE-BF4E-F55E78B9F7AA}"/>
    <cellStyle name="Currency 2 3 3 2 2 4" xfId="2910" xr:uid="{E2615E8E-8BA4-4362-A74E-B3CCB3AFA567}"/>
    <cellStyle name="Currency 2 3 3 2 3" xfId="986" xr:uid="{95ABAB46-C7C5-4F41-9661-6EDB88A27E87}"/>
    <cellStyle name="Currency 2 3 3 2 3 2" xfId="2189" xr:uid="{70320EFA-8AA7-45A1-AA13-2948A7803638}"/>
    <cellStyle name="Currency 2 3 3 2 3 2 2" xfId="4590" xr:uid="{2707704D-A5A7-4D90-BED0-9A1856D072A0}"/>
    <cellStyle name="Currency 2 3 3 2 3 3" xfId="3390" xr:uid="{480F9723-51B6-49BE-B573-7229E3A4497E}"/>
    <cellStyle name="Currency 2 3 3 2 4" xfId="746" xr:uid="{073FB32A-4AF9-48CE-99D3-73F5AAD73630}"/>
    <cellStyle name="Currency 2 3 3 2 4 2" xfId="1949" xr:uid="{B635A9E2-24A1-4453-BE55-B488E760D501}"/>
    <cellStyle name="Currency 2 3 3 2 4 2 2" xfId="4350" xr:uid="{AEC68EA0-C196-4BE4-9575-E47CFE357FBB}"/>
    <cellStyle name="Currency 2 3 3 2 4 3" xfId="3150" xr:uid="{E704E9B4-2115-4B13-BF43-46AA13C91B47}"/>
    <cellStyle name="Currency 2 3 3 2 5" xfId="1469" xr:uid="{A69BD160-819D-49FC-A8DA-8752AC601AC6}"/>
    <cellStyle name="Currency 2 3 3 2 5 2" xfId="3870" xr:uid="{6BC63023-7BF8-4979-BE46-DBE24E8C30EC}"/>
    <cellStyle name="Currency 2 3 3 2 6" xfId="2670" xr:uid="{20845359-3B62-45F6-99F4-DD43EAB0BAB9}"/>
    <cellStyle name="Currency 2 3 3 3" xfId="386" xr:uid="{AFE4631C-A419-428D-9F0B-AA284B3C5086}"/>
    <cellStyle name="Currency 2 3 3 3 2" xfId="1106" xr:uid="{ABF898A5-46AA-40C2-AACA-2C7EC4F174CE}"/>
    <cellStyle name="Currency 2 3 3 3 2 2" xfId="2309" xr:uid="{4FEEC4EE-64C8-4F33-8BB3-EF1605DE3428}"/>
    <cellStyle name="Currency 2 3 3 3 2 2 2" xfId="4710" xr:uid="{A014DF33-B341-4B94-9CAC-FCC503005D0B}"/>
    <cellStyle name="Currency 2 3 3 3 2 3" xfId="3510" xr:uid="{6223CAAB-FE21-48E5-A9FA-D6F54C7B4A97}"/>
    <cellStyle name="Currency 2 3 3 3 3" xfId="1589" xr:uid="{113D3211-4C7A-4C37-BD05-DA5DE155CBF7}"/>
    <cellStyle name="Currency 2 3 3 3 3 2" xfId="3990" xr:uid="{F9309226-ECB1-440C-88EA-F6E879E11CE2}"/>
    <cellStyle name="Currency 2 3 3 3 4" xfId="2790" xr:uid="{F8FBA090-E0E7-4EC9-848C-F68473E62F75}"/>
    <cellStyle name="Currency 2 3 3 4" xfId="866" xr:uid="{224EBBAA-4091-4608-AB5A-B95427D5C8E8}"/>
    <cellStyle name="Currency 2 3 3 4 2" xfId="2069" xr:uid="{AB1E2172-9CEC-4F13-8BED-863928282F23}"/>
    <cellStyle name="Currency 2 3 3 4 2 2" xfId="4470" xr:uid="{DD727E0F-7F58-4D34-8545-C26BB407AACD}"/>
    <cellStyle name="Currency 2 3 3 4 3" xfId="3270" xr:uid="{D9E4A958-8CC7-40C4-B2A8-34F88130DF49}"/>
    <cellStyle name="Currency 2 3 3 5" xfId="626" xr:uid="{9042FE89-6187-47C4-A461-56F2DA3F9BAD}"/>
    <cellStyle name="Currency 2 3 3 5 2" xfId="1829" xr:uid="{F9EBBD3F-8D37-42C6-8DCA-813DFF9E483C}"/>
    <cellStyle name="Currency 2 3 3 5 2 2" xfId="4230" xr:uid="{2CA4C543-3ACE-4A85-BF28-E10EB727C086}"/>
    <cellStyle name="Currency 2 3 3 5 3" xfId="3030" xr:uid="{FF9EBC2E-E435-4520-A7FE-CB29023BBB8E}"/>
    <cellStyle name="Currency 2 3 3 6" xfId="1349" xr:uid="{F627629C-D53B-4FDE-A88E-D17E23300C13}"/>
    <cellStyle name="Currency 2 3 3 6 2" xfId="3750" xr:uid="{E9D230BE-1E92-439E-A8D8-2153F746BC2B}"/>
    <cellStyle name="Currency 2 3 3 7" xfId="2550" xr:uid="{252704CE-1FB4-4DAF-8486-B858C85A38CC}"/>
    <cellStyle name="Currency 2 3 4" xfId="206" xr:uid="{DEF95352-0325-469E-8CF8-32EEFDBAF32A}"/>
    <cellStyle name="Currency 2 3 4 2" xfId="446" xr:uid="{F38EB994-D33D-45BE-9326-55A08467E008}"/>
    <cellStyle name="Currency 2 3 4 2 2" xfId="1166" xr:uid="{CBB50311-07FD-4800-A02D-93D993FE5A04}"/>
    <cellStyle name="Currency 2 3 4 2 2 2" xfId="2369" xr:uid="{97272543-5C6F-4A1F-927C-92FAB91FD244}"/>
    <cellStyle name="Currency 2 3 4 2 2 2 2" xfId="4770" xr:uid="{8A59399A-5889-49FC-9EC4-4124FAC4F091}"/>
    <cellStyle name="Currency 2 3 4 2 2 3" xfId="3570" xr:uid="{C6A92208-4F09-489D-A3A3-983839423D48}"/>
    <cellStyle name="Currency 2 3 4 2 3" xfId="1649" xr:uid="{B561F555-8644-4C23-97BE-2B887E9D57C7}"/>
    <cellStyle name="Currency 2 3 4 2 3 2" xfId="4050" xr:uid="{8BF93996-44DF-4042-B442-00F2319BE21A}"/>
    <cellStyle name="Currency 2 3 4 2 4" xfId="2850" xr:uid="{4FC3160A-BB6E-4A50-8777-59EE452D614D}"/>
    <cellStyle name="Currency 2 3 4 3" xfId="926" xr:uid="{2107D369-6A2A-40B1-989C-D425474FCB01}"/>
    <cellStyle name="Currency 2 3 4 3 2" xfId="2129" xr:uid="{7FA7897C-96C6-4009-998F-42FED3BF9A38}"/>
    <cellStyle name="Currency 2 3 4 3 2 2" xfId="4530" xr:uid="{531D341D-D19C-4B85-969A-2B64DDA9BE32}"/>
    <cellStyle name="Currency 2 3 4 3 3" xfId="3330" xr:uid="{654E2A33-6F46-4189-BFC9-5FFECF77FEE2}"/>
    <cellStyle name="Currency 2 3 4 4" xfId="686" xr:uid="{D96284DE-6DB4-4445-B5B5-CF29D9F590D5}"/>
    <cellStyle name="Currency 2 3 4 4 2" xfId="1889" xr:uid="{11DDE812-B7C3-4348-AAE6-A4605F3735E3}"/>
    <cellStyle name="Currency 2 3 4 4 2 2" xfId="4290" xr:uid="{57F82FDB-58B7-49EA-933E-B02BD3F0ED38}"/>
    <cellStyle name="Currency 2 3 4 4 3" xfId="3090" xr:uid="{84FC6163-DF31-4EA9-BF8F-E50A07EAFE63}"/>
    <cellStyle name="Currency 2 3 4 5" xfId="1409" xr:uid="{1F7F0176-EECE-4FA9-B5B0-EFE78E4A1403}"/>
    <cellStyle name="Currency 2 3 4 5 2" xfId="3810" xr:uid="{07BB9867-C031-40E1-99BE-A797CA6881AF}"/>
    <cellStyle name="Currency 2 3 4 6" xfId="2610" xr:uid="{A1D27889-9454-44C3-82EC-81DC9D9B888D}"/>
    <cellStyle name="Currency 2 3 5" xfId="326" xr:uid="{E9262C47-38D3-46F3-941C-2FAB8493A786}"/>
    <cellStyle name="Currency 2 3 5 2" xfId="1046" xr:uid="{AC4C9406-3293-4289-9307-AD78F23DEE56}"/>
    <cellStyle name="Currency 2 3 5 2 2" xfId="2249" xr:uid="{64C89E11-5609-4B55-B9E3-C552C4455817}"/>
    <cellStyle name="Currency 2 3 5 2 2 2" xfId="4650" xr:uid="{335DE561-402F-4FAB-822C-57DE7B66A43D}"/>
    <cellStyle name="Currency 2 3 5 2 3" xfId="3450" xr:uid="{65DCBCD8-DB04-4379-8E1D-46F688799501}"/>
    <cellStyle name="Currency 2 3 5 3" xfId="1529" xr:uid="{781B6478-9AD4-47F1-A0AF-E4BC45D60D5B}"/>
    <cellStyle name="Currency 2 3 5 3 2" xfId="3930" xr:uid="{41823B25-8870-4585-A945-0FE38CFBA569}"/>
    <cellStyle name="Currency 2 3 5 4" xfId="2730" xr:uid="{A3E48F28-25DD-403D-9094-14E983456899}"/>
    <cellStyle name="Currency 2 3 6" xfId="806" xr:uid="{BC4A34D4-15CA-4F57-A070-E7191861F343}"/>
    <cellStyle name="Currency 2 3 6 2" xfId="2009" xr:uid="{2604E5DC-1111-431D-970B-5C75CC3B7141}"/>
    <cellStyle name="Currency 2 3 6 2 2" xfId="4410" xr:uid="{75A1C16D-EA44-4035-B112-02971831EE51}"/>
    <cellStyle name="Currency 2 3 6 3" xfId="3210" xr:uid="{720D3FCE-5BD8-40BE-912B-2AF07AD4C984}"/>
    <cellStyle name="Currency 2 3 7" xfId="566" xr:uid="{28F0BA97-7099-4353-A98E-0DE14862FB38}"/>
    <cellStyle name="Currency 2 3 7 2" xfId="1769" xr:uid="{520DEE44-90B2-4617-A3FB-3FDD9B4F2EDD}"/>
    <cellStyle name="Currency 2 3 7 2 2" xfId="4170" xr:uid="{C6CF6615-5F2C-40D2-9597-53AC8C99E974}"/>
    <cellStyle name="Currency 2 3 7 3" xfId="2970" xr:uid="{2C828073-268C-4087-A2F5-0D89127B7FEC}"/>
    <cellStyle name="Currency 2 3 8" xfId="1289" xr:uid="{CD47A6EB-6950-4688-8ABE-2FE61BA68D6A}"/>
    <cellStyle name="Currency 2 3 8 2" xfId="3690" xr:uid="{C9CBD5CC-3D79-4C98-B3A3-70CA972BBD4B}"/>
    <cellStyle name="Currency 2 3 9" xfId="2490" xr:uid="{1DF07BA8-5323-43BE-859A-874089BEA720}"/>
    <cellStyle name="Currency 2 4" xfId="101" xr:uid="{E11D1C7D-89F8-48C8-9570-058AB7E12E3D}"/>
    <cellStyle name="Currency 2 4 2" xfId="161" xr:uid="{D0A41442-9A1E-40EE-94C3-5BD16304DB30}"/>
    <cellStyle name="Currency 2 4 2 2" xfId="281" xr:uid="{8968994B-F122-4629-B22A-590286D2B523}"/>
    <cellStyle name="Currency 2 4 2 2 2" xfId="521" xr:uid="{24FF7086-CD81-44DF-97DB-EB6DDF8B338F}"/>
    <cellStyle name="Currency 2 4 2 2 2 2" xfId="1241" xr:uid="{3162A190-679D-4CA0-AFC2-32CA78BF3D2A}"/>
    <cellStyle name="Currency 2 4 2 2 2 2 2" xfId="2444" xr:uid="{8E43AC75-FFF8-4D63-9F3A-A094D08B9632}"/>
    <cellStyle name="Currency 2 4 2 2 2 2 2 2" xfId="4845" xr:uid="{BB23D4AE-E2EC-46A5-B220-228C30F17F03}"/>
    <cellStyle name="Currency 2 4 2 2 2 2 3" xfId="3645" xr:uid="{20371624-8E13-487C-888D-48FD3557F320}"/>
    <cellStyle name="Currency 2 4 2 2 2 3" xfId="1724" xr:uid="{315771B2-B76A-496C-94C5-47A29F6FD63B}"/>
    <cellStyle name="Currency 2 4 2 2 2 3 2" xfId="4125" xr:uid="{67694354-A44E-4DF7-99FC-B681B0C2B6D8}"/>
    <cellStyle name="Currency 2 4 2 2 2 4" xfId="2925" xr:uid="{AF60CF1A-86E7-42C9-889B-7810DBF781A7}"/>
    <cellStyle name="Currency 2 4 2 2 3" xfId="1001" xr:uid="{390FE8CE-0745-493F-9F56-3F58E91DAA80}"/>
    <cellStyle name="Currency 2 4 2 2 3 2" xfId="2204" xr:uid="{901676F9-EB48-4718-903C-E873E477E077}"/>
    <cellStyle name="Currency 2 4 2 2 3 2 2" xfId="4605" xr:uid="{FA0FE31F-C8B9-4F49-AB87-05D07E6A8FB6}"/>
    <cellStyle name="Currency 2 4 2 2 3 3" xfId="3405" xr:uid="{DFBB49E4-DE1D-4153-8DD5-88B7156BEB2E}"/>
    <cellStyle name="Currency 2 4 2 2 4" xfId="761" xr:uid="{2C94675F-F760-4DD3-9057-E9AEA0073CB1}"/>
    <cellStyle name="Currency 2 4 2 2 4 2" xfId="1964" xr:uid="{98936218-6E42-4FC1-8F64-BA4CE2DE25E9}"/>
    <cellStyle name="Currency 2 4 2 2 4 2 2" xfId="4365" xr:uid="{EBF44A5A-175A-44B2-99B7-ED78D32048B0}"/>
    <cellStyle name="Currency 2 4 2 2 4 3" xfId="3165" xr:uid="{E308A084-461E-4DD5-9982-59285D855BE0}"/>
    <cellStyle name="Currency 2 4 2 2 5" xfId="1484" xr:uid="{51D0CBA0-B37B-4E9C-8695-B42BB46173D7}"/>
    <cellStyle name="Currency 2 4 2 2 5 2" xfId="3885" xr:uid="{23C02EB1-91D7-4A49-8584-34D85D774D74}"/>
    <cellStyle name="Currency 2 4 2 2 6" xfId="2685" xr:uid="{E87A1FD1-60E8-49A2-922E-9852BD93E913}"/>
    <cellStyle name="Currency 2 4 2 3" xfId="401" xr:uid="{B2270761-51D8-452B-BC3E-D54A06835207}"/>
    <cellStyle name="Currency 2 4 2 3 2" xfId="1121" xr:uid="{CBFAC135-5AF8-4B29-B95F-D26D200E6FF2}"/>
    <cellStyle name="Currency 2 4 2 3 2 2" xfId="2324" xr:uid="{12A32FF7-9067-4813-809A-4916B7E7944B}"/>
    <cellStyle name="Currency 2 4 2 3 2 2 2" xfId="4725" xr:uid="{D8F7E7D8-3201-4DF2-AD9C-239E4D048FAD}"/>
    <cellStyle name="Currency 2 4 2 3 2 3" xfId="3525" xr:uid="{FD5D5546-11FE-4176-B13C-1C7DF124382F}"/>
    <cellStyle name="Currency 2 4 2 3 3" xfId="1604" xr:uid="{707F4A92-9637-4A13-A2DB-558B2DB20CDB}"/>
    <cellStyle name="Currency 2 4 2 3 3 2" xfId="4005" xr:uid="{41923898-7A5E-445E-8213-C52AD971D947}"/>
    <cellStyle name="Currency 2 4 2 3 4" xfId="2805" xr:uid="{B0F9ACAA-4A5A-457D-A7A1-72435FCA933E}"/>
    <cellStyle name="Currency 2 4 2 4" xfId="881" xr:uid="{1F55C3F4-C243-4E1E-B421-2AB837AC518E}"/>
    <cellStyle name="Currency 2 4 2 4 2" xfId="2084" xr:uid="{3D1F66B2-E416-42B8-A7F5-6C7890890B5C}"/>
    <cellStyle name="Currency 2 4 2 4 2 2" xfId="4485" xr:uid="{40AF74BF-89BC-4C9E-8553-27A6FDE3D073}"/>
    <cellStyle name="Currency 2 4 2 4 3" xfId="3285" xr:uid="{5C854F83-977B-4B62-B0B2-591448A7486C}"/>
    <cellStyle name="Currency 2 4 2 5" xfId="641" xr:uid="{B18F28B1-5CE3-475D-B4EF-CBFF02DAFADD}"/>
    <cellStyle name="Currency 2 4 2 5 2" xfId="1844" xr:uid="{D30AA5B5-8C9D-4801-AB63-6A178E80B344}"/>
    <cellStyle name="Currency 2 4 2 5 2 2" xfId="4245" xr:uid="{2CB5F5AC-0EF8-4D91-9AE7-E3225D41A8DC}"/>
    <cellStyle name="Currency 2 4 2 5 3" xfId="3045" xr:uid="{6DEB9332-0846-4EF9-A16B-A28CA43DAF6B}"/>
    <cellStyle name="Currency 2 4 2 6" xfId="1364" xr:uid="{93074778-1B67-403F-8711-05FEF5A90BCD}"/>
    <cellStyle name="Currency 2 4 2 6 2" xfId="3765" xr:uid="{2D96FE2D-B5AD-4812-B468-CFC7575464AF}"/>
    <cellStyle name="Currency 2 4 2 7" xfId="2565" xr:uid="{07A6BDB2-5FCA-4024-9B79-4E5EA9CB63DE}"/>
    <cellStyle name="Currency 2 4 3" xfId="221" xr:uid="{30D46F40-7D6E-4D92-8065-1821F174A463}"/>
    <cellStyle name="Currency 2 4 3 2" xfId="461" xr:uid="{673938A9-F442-4500-95B9-E36124580288}"/>
    <cellStyle name="Currency 2 4 3 2 2" xfId="1181" xr:uid="{001E81F4-9DCF-4455-8BFE-C665114A9661}"/>
    <cellStyle name="Currency 2 4 3 2 2 2" xfId="2384" xr:uid="{F6EAFC86-6BE7-42E8-A213-BF2415820BF4}"/>
    <cellStyle name="Currency 2 4 3 2 2 2 2" xfId="4785" xr:uid="{6A95B31F-7D8E-48F1-91B5-B9E8C713B260}"/>
    <cellStyle name="Currency 2 4 3 2 2 3" xfId="3585" xr:uid="{17251080-8235-4263-944C-75D862535C4E}"/>
    <cellStyle name="Currency 2 4 3 2 3" xfId="1664" xr:uid="{6D33E948-E3AD-4EED-834C-0F0660ED3FA2}"/>
    <cellStyle name="Currency 2 4 3 2 3 2" xfId="4065" xr:uid="{23DFC913-9477-4840-B258-81C36845E025}"/>
    <cellStyle name="Currency 2 4 3 2 4" xfId="2865" xr:uid="{F9B9CBFF-D278-4AC9-BB94-A438ECEF1CDE}"/>
    <cellStyle name="Currency 2 4 3 3" xfId="941" xr:uid="{47DF3E8A-53D1-4325-ADEA-62B2C3A59A09}"/>
    <cellStyle name="Currency 2 4 3 3 2" xfId="2144" xr:uid="{33ACBA02-6EF5-498B-AAF6-81DC59FC8C5E}"/>
    <cellStyle name="Currency 2 4 3 3 2 2" xfId="4545" xr:uid="{02D3B7EA-EDBA-4F52-B61D-2F2CBFDDBC9B}"/>
    <cellStyle name="Currency 2 4 3 3 3" xfId="3345" xr:uid="{0B84E105-D030-4672-8440-5989F5CB899B}"/>
    <cellStyle name="Currency 2 4 3 4" xfId="701" xr:uid="{CA778D8E-6FD7-4776-8818-8559E2CBD52E}"/>
    <cellStyle name="Currency 2 4 3 4 2" xfId="1904" xr:uid="{4F7046CC-9D58-4247-A3AF-579C5A1509B6}"/>
    <cellStyle name="Currency 2 4 3 4 2 2" xfId="4305" xr:uid="{2C897B48-4C8E-4F55-A00C-AB7D4FFCE1CB}"/>
    <cellStyle name="Currency 2 4 3 4 3" xfId="3105" xr:uid="{69637565-5F1D-47EB-9789-FE57398D225B}"/>
    <cellStyle name="Currency 2 4 3 5" xfId="1424" xr:uid="{76FE69FB-23A8-456A-98E8-AC2F3C7EB43E}"/>
    <cellStyle name="Currency 2 4 3 5 2" xfId="3825" xr:uid="{5CFE4B6E-E301-4F2A-91F8-1EE7C3ADC1D6}"/>
    <cellStyle name="Currency 2 4 3 6" xfId="2625" xr:uid="{3F8C0815-1942-4116-A867-7CD75318BD05}"/>
    <cellStyle name="Currency 2 4 4" xfId="341" xr:uid="{73FEBDCF-046D-4CD8-A0F1-0458086A3EDC}"/>
    <cellStyle name="Currency 2 4 4 2" xfId="1061" xr:uid="{21F42A19-E56A-48BF-9142-AF5B36B75430}"/>
    <cellStyle name="Currency 2 4 4 2 2" xfId="2264" xr:uid="{C13FF325-68B1-4EE6-A51C-A71F4447FAD8}"/>
    <cellStyle name="Currency 2 4 4 2 2 2" xfId="4665" xr:uid="{5A99E48D-CB0C-45D4-AE63-A118D7AABC5C}"/>
    <cellStyle name="Currency 2 4 4 2 3" xfId="3465" xr:uid="{CAB74579-A4E3-4723-B647-600D6CECBB51}"/>
    <cellStyle name="Currency 2 4 4 3" xfId="1544" xr:uid="{7A8324F2-860E-4584-A116-4E9D99091379}"/>
    <cellStyle name="Currency 2 4 4 3 2" xfId="3945" xr:uid="{A6C46D93-CC28-40B5-A7AD-45179388B88F}"/>
    <cellStyle name="Currency 2 4 4 4" xfId="2745" xr:uid="{6647DE87-37D0-47F4-A367-6264724AB1EE}"/>
    <cellStyle name="Currency 2 4 5" xfId="821" xr:uid="{FAA96CEB-F7EB-4269-8C8A-22D86BF99406}"/>
    <cellStyle name="Currency 2 4 5 2" xfId="2024" xr:uid="{78DD7060-5475-4EEC-9E6E-4D00024568A7}"/>
    <cellStyle name="Currency 2 4 5 2 2" xfId="4425" xr:uid="{10702933-4028-4596-8A3E-8D3D76D38CFD}"/>
    <cellStyle name="Currency 2 4 5 3" xfId="3225" xr:uid="{BB33F65C-CBC7-48C5-A4EC-D2BC8755E8FE}"/>
    <cellStyle name="Currency 2 4 6" xfId="581" xr:uid="{73E06EA9-89E6-45E4-B504-9B92D3CB29B2}"/>
    <cellStyle name="Currency 2 4 6 2" xfId="1784" xr:uid="{45546DAC-570B-44C6-99D3-86B90141B0B6}"/>
    <cellStyle name="Currency 2 4 6 2 2" xfId="4185" xr:uid="{495C733F-91C0-4AE1-94BD-E1204EE82CF2}"/>
    <cellStyle name="Currency 2 4 6 3" xfId="2985" xr:uid="{F0DAB367-B81B-4924-92A9-CE253B3B47E1}"/>
    <cellStyle name="Currency 2 4 7" xfId="1304" xr:uid="{98695A69-FFF6-4CB2-9AE3-EC607DDC94DE}"/>
    <cellStyle name="Currency 2 4 7 2" xfId="3705" xr:uid="{0F67C454-D552-4B76-9416-C8FC52BD2CC4}"/>
    <cellStyle name="Currency 2 4 8" xfId="2505" xr:uid="{520197D7-D5EF-41CA-BC30-9AE6B8A716A9}"/>
    <cellStyle name="Currency 2 5" xfId="131" xr:uid="{9DA597F9-FE16-403E-946A-7B92F151A56C}"/>
    <cellStyle name="Currency 2 5 2" xfId="251" xr:uid="{CE39AA06-5327-4138-A610-80F5F07FFD89}"/>
    <cellStyle name="Currency 2 5 2 2" xfId="491" xr:uid="{A303956E-592E-40F3-A121-01DA69F500F6}"/>
    <cellStyle name="Currency 2 5 2 2 2" xfId="1211" xr:uid="{CBEBAB9A-6A04-4145-A807-F722FD267FE8}"/>
    <cellStyle name="Currency 2 5 2 2 2 2" xfId="2414" xr:uid="{1B981060-1BCB-4659-A12D-A5B6510533BB}"/>
    <cellStyle name="Currency 2 5 2 2 2 2 2" xfId="4815" xr:uid="{C1D10324-54CB-40DD-A8E1-5C972ABB9927}"/>
    <cellStyle name="Currency 2 5 2 2 2 3" xfId="3615" xr:uid="{105C8687-6C83-44F6-BBDD-71E0F45F002B}"/>
    <cellStyle name="Currency 2 5 2 2 3" xfId="1694" xr:uid="{55DDB6EE-DD25-414F-B834-C98B366B9C02}"/>
    <cellStyle name="Currency 2 5 2 2 3 2" xfId="4095" xr:uid="{6104A739-BE63-4BBE-837A-EF5554E49AC3}"/>
    <cellStyle name="Currency 2 5 2 2 4" xfId="2895" xr:uid="{769D27AA-300E-45D9-A792-E5BF41622B47}"/>
    <cellStyle name="Currency 2 5 2 3" xfId="971" xr:uid="{90BDE8AF-76AC-46CC-A250-57753CDA5E00}"/>
    <cellStyle name="Currency 2 5 2 3 2" xfId="2174" xr:uid="{733C79F5-80AC-4FFD-A21C-FC67A0170E2C}"/>
    <cellStyle name="Currency 2 5 2 3 2 2" xfId="4575" xr:uid="{F0CBEAAD-DF6D-449D-B92D-6538B8D68F81}"/>
    <cellStyle name="Currency 2 5 2 3 3" xfId="3375" xr:uid="{6433CA05-369F-4A54-ABEF-E96D96900937}"/>
    <cellStyle name="Currency 2 5 2 4" xfId="731" xr:uid="{9F5744A4-CDE9-4993-B0E0-0486A1DB9117}"/>
    <cellStyle name="Currency 2 5 2 4 2" xfId="1934" xr:uid="{C2544A32-F874-4BCD-8320-68D61B1CA16A}"/>
    <cellStyle name="Currency 2 5 2 4 2 2" xfId="4335" xr:uid="{7ED9499C-BF8D-4348-9649-2716742B5440}"/>
    <cellStyle name="Currency 2 5 2 4 3" xfId="3135" xr:uid="{31462657-78F8-4773-9936-BA9612E7F02C}"/>
    <cellStyle name="Currency 2 5 2 5" xfId="1454" xr:uid="{8C88F832-E0CF-4CBF-97B1-FF63EFF3C1AA}"/>
    <cellStyle name="Currency 2 5 2 5 2" xfId="3855" xr:uid="{82E7742E-C485-4B43-8280-16D2BA34A67D}"/>
    <cellStyle name="Currency 2 5 2 6" xfId="2655" xr:uid="{BC054757-8289-4B65-9E7E-54142FA00BDC}"/>
    <cellStyle name="Currency 2 5 3" xfId="371" xr:uid="{88FB7D00-0086-4E20-9ED6-3E13CF09E38D}"/>
    <cellStyle name="Currency 2 5 3 2" xfId="1091" xr:uid="{8E3C8E7A-6674-4033-9B5F-71092D8BA05E}"/>
    <cellStyle name="Currency 2 5 3 2 2" xfId="2294" xr:uid="{43706B82-1F0B-4B7C-A6E8-12CADD126235}"/>
    <cellStyle name="Currency 2 5 3 2 2 2" xfId="4695" xr:uid="{0E800BB9-CDAD-4013-BBE7-5ED2EC016597}"/>
    <cellStyle name="Currency 2 5 3 2 3" xfId="3495" xr:uid="{93F81FD2-EB56-4F17-B5BC-03F41854E54D}"/>
    <cellStyle name="Currency 2 5 3 3" xfId="1574" xr:uid="{143EB60B-6E01-452A-81A2-AC550517113C}"/>
    <cellStyle name="Currency 2 5 3 3 2" xfId="3975" xr:uid="{87B33817-E2B4-4A28-ABA9-3BD00AD10F85}"/>
    <cellStyle name="Currency 2 5 3 4" xfId="2775" xr:uid="{10258CE8-EACF-4062-99BE-DD6B4E3EBE7D}"/>
    <cellStyle name="Currency 2 5 4" xfId="851" xr:uid="{5D9A795D-6884-42A6-AD98-035E2EFC3B1F}"/>
    <cellStyle name="Currency 2 5 4 2" xfId="2054" xr:uid="{2A6A1D45-6240-45F5-9709-A3BFF9032446}"/>
    <cellStyle name="Currency 2 5 4 2 2" xfId="4455" xr:uid="{D2469FFD-BA6E-4767-BEFF-0E0E43644E8D}"/>
    <cellStyle name="Currency 2 5 4 3" xfId="3255" xr:uid="{A4DC06F8-47B1-4463-9BEC-13717E5AE03D}"/>
    <cellStyle name="Currency 2 5 5" xfId="611" xr:uid="{532CED7E-E5DE-46F7-B59A-9A6A3E59BAF6}"/>
    <cellStyle name="Currency 2 5 5 2" xfId="1814" xr:uid="{2A5B7AB5-6C48-4BBB-9F19-ECA2F0A0B11D}"/>
    <cellStyle name="Currency 2 5 5 2 2" xfId="4215" xr:uid="{9856EC5D-21C2-4D76-AA46-CBA03056E3F0}"/>
    <cellStyle name="Currency 2 5 5 3" xfId="3015" xr:uid="{CD75DDC6-6307-4236-ABB6-876FC406FA18}"/>
    <cellStyle name="Currency 2 5 6" xfId="1334" xr:uid="{C37EE720-C28F-4186-94C3-0E52B8A41FB1}"/>
    <cellStyle name="Currency 2 5 6 2" xfId="3735" xr:uid="{793969AC-74BF-4E05-8925-948043F2069E}"/>
    <cellStyle name="Currency 2 5 7" xfId="2535" xr:uid="{9255E46E-B2D7-4FB4-BF5C-486F5CC8C98E}"/>
    <cellStyle name="Currency 2 6" xfId="191" xr:uid="{564478CD-0054-43E8-8D44-AEB55BE73EC6}"/>
    <cellStyle name="Currency 2 6 2" xfId="431" xr:uid="{C25CBCF2-0362-4AD4-82E8-E6D8AC8D0396}"/>
    <cellStyle name="Currency 2 6 2 2" xfId="1151" xr:uid="{144F2428-CD4B-47F3-9134-110B21B6000B}"/>
    <cellStyle name="Currency 2 6 2 2 2" xfId="2354" xr:uid="{9120B3A0-9665-431D-8DBD-C8DCE2CE76D7}"/>
    <cellStyle name="Currency 2 6 2 2 2 2" xfId="4755" xr:uid="{7651C8D1-AFEA-4321-BC67-BFD831CDB94D}"/>
    <cellStyle name="Currency 2 6 2 2 3" xfId="3555" xr:uid="{1FAF8A4C-B5A0-4795-B2B5-61B464DB068F}"/>
    <cellStyle name="Currency 2 6 2 3" xfId="1634" xr:uid="{B247CB52-C50C-406C-A130-F7E62391CD7C}"/>
    <cellStyle name="Currency 2 6 2 3 2" xfId="4035" xr:uid="{A6C862CD-8527-4EC6-8E51-73F50E05B167}"/>
    <cellStyle name="Currency 2 6 2 4" xfId="2835" xr:uid="{A4FE923D-9DD5-4307-BCDD-B97ADD7F7488}"/>
    <cellStyle name="Currency 2 6 3" xfId="911" xr:uid="{FB3FC6A0-ADDA-42B5-9B08-D49351FDBBB5}"/>
    <cellStyle name="Currency 2 6 3 2" xfId="2114" xr:uid="{C2C67DCA-CB1A-414F-AAC1-C086E8DF6EAC}"/>
    <cellStyle name="Currency 2 6 3 2 2" xfId="4515" xr:uid="{9659C0E8-B9AD-44F2-B5ED-0A6B3AEF9B95}"/>
    <cellStyle name="Currency 2 6 3 3" xfId="3315" xr:uid="{89CF7212-3C4B-45F1-B002-4C371731367C}"/>
    <cellStyle name="Currency 2 6 4" xfId="671" xr:uid="{F195846A-55FA-4F82-8E3B-54284B20A471}"/>
    <cellStyle name="Currency 2 6 4 2" xfId="1874" xr:uid="{021A46C9-BECC-46FF-AD42-2F6877025A06}"/>
    <cellStyle name="Currency 2 6 4 2 2" xfId="4275" xr:uid="{DD627DEE-4969-4F23-9E05-956B2F727A66}"/>
    <cellStyle name="Currency 2 6 4 3" xfId="3075" xr:uid="{9B29BECE-506F-458C-9DED-3BAD6CE6B3E2}"/>
    <cellStyle name="Currency 2 6 5" xfId="1394" xr:uid="{61F34C42-8D19-4906-8AD3-BE450E0738AC}"/>
    <cellStyle name="Currency 2 6 5 2" xfId="3795" xr:uid="{82119330-52D2-49EC-9E02-E971A1E822DB}"/>
    <cellStyle name="Currency 2 6 6" xfId="2595" xr:uid="{295132A2-EACB-4FB5-9F1C-700073255A9F}"/>
    <cellStyle name="Currency 2 7" xfId="311" xr:uid="{A51F4F60-21B8-492B-9AAB-35261A239510}"/>
    <cellStyle name="Currency 2 7 2" xfId="1031" xr:uid="{227C21DA-3902-41E1-8A11-DE5FC5FDF3C4}"/>
    <cellStyle name="Currency 2 7 2 2" xfId="2234" xr:uid="{F7295C5F-3E78-4618-85A1-E639B8F5F731}"/>
    <cellStyle name="Currency 2 7 2 2 2" xfId="4635" xr:uid="{4CE8214D-4A53-496A-AF77-73DEAD9DC9A8}"/>
    <cellStyle name="Currency 2 7 2 3" xfId="3435" xr:uid="{7F644D16-66C5-46D2-B8C0-C83109BA3E41}"/>
    <cellStyle name="Currency 2 7 3" xfId="1514" xr:uid="{7D2BD6F0-BC88-47DE-9946-CB53103A52F2}"/>
    <cellStyle name="Currency 2 7 3 2" xfId="3915" xr:uid="{2F2DDED4-FF71-4C64-B797-7CD2F46C66B0}"/>
    <cellStyle name="Currency 2 7 4" xfId="2715" xr:uid="{8182E984-CB99-40BE-AE99-CC0066AF9933}"/>
    <cellStyle name="Currency 2 8" xfId="791" xr:uid="{718A98F4-C602-4E4A-9756-DC9631E037CA}"/>
    <cellStyle name="Currency 2 8 2" xfId="1994" xr:uid="{8F4A0624-C356-4109-8945-1D7AFAA1884B}"/>
    <cellStyle name="Currency 2 8 2 2" xfId="4395" xr:uid="{0F393BB8-C211-4611-B339-050B9FFF5518}"/>
    <cellStyle name="Currency 2 8 3" xfId="3195" xr:uid="{B76BB24D-A015-4018-80C8-BC0846F1CC5C}"/>
    <cellStyle name="Currency 2 9" xfId="551" xr:uid="{79B62D58-8675-46FE-81DD-A4BF7C35BA10}"/>
    <cellStyle name="Currency 2 9 2" xfId="1754" xr:uid="{F93175A9-81DD-4CFE-B7BE-7E04F78C689F}"/>
    <cellStyle name="Currency 2 9 2 2" xfId="4155" xr:uid="{1E426BD8-494C-40DF-B9A3-93046D95D3AC}"/>
    <cellStyle name="Currency 2 9 3" xfId="2955" xr:uid="{E11C0D79-866A-4DD1-A612-38F5F9FE840D}"/>
    <cellStyle name="Currency 3" xfId="58" xr:uid="{A5058231-BFE2-4F45-9979-627A2A98905A}"/>
    <cellStyle name="Currency 3 10" xfId="1276" xr:uid="{DEFDFFAD-3287-4471-9C6E-5C63B19DCFCD}"/>
    <cellStyle name="Currency 3 10 2" xfId="3677" xr:uid="{254503FF-2F29-49FC-A863-5127E49A450B}"/>
    <cellStyle name="Currency 3 11" xfId="2477" xr:uid="{3B8A1F9D-6957-42D4-9C86-DAD92764CEF3}"/>
    <cellStyle name="Currency 3 2" xfId="81" xr:uid="{0F9BB195-1502-4B10-B1C5-83970C7B4024}"/>
    <cellStyle name="Currency 3 2 10" xfId="2485" xr:uid="{F36193B3-29A7-4E57-A1A2-DCE9D839577B}"/>
    <cellStyle name="Currency 3 2 2" xfId="96" xr:uid="{F1BDEB89-66BA-4F72-89F2-6CD4C06CA475}"/>
    <cellStyle name="Currency 3 2 2 2" xfId="126" xr:uid="{1A159060-F998-4A41-8A59-9EB68C35A7B8}"/>
    <cellStyle name="Currency 3 2 2 2 2" xfId="186" xr:uid="{61B4A64A-24FC-4718-8227-959A4DD739CD}"/>
    <cellStyle name="Currency 3 2 2 2 2 2" xfId="306" xr:uid="{30834F6F-046C-41F7-9744-3E2D7D42CAEA}"/>
    <cellStyle name="Currency 3 2 2 2 2 2 2" xfId="546" xr:uid="{FE61DFB1-AC5F-430A-BE00-754A564F0CFC}"/>
    <cellStyle name="Currency 3 2 2 2 2 2 2 2" xfId="1266" xr:uid="{A2CD5127-4392-429D-BBE1-BFFEC053E94F}"/>
    <cellStyle name="Currency 3 2 2 2 2 2 2 2 2" xfId="2469" xr:uid="{8578EF89-D83B-4B78-9E8F-F8F31CF95100}"/>
    <cellStyle name="Currency 3 2 2 2 2 2 2 2 2 2" xfId="4870" xr:uid="{7C467FAE-0850-43B5-83BB-CE03B2F2B1C6}"/>
    <cellStyle name="Currency 3 2 2 2 2 2 2 2 3" xfId="3670" xr:uid="{869C2B92-1DE2-424C-BDD5-07C7B5E8179C}"/>
    <cellStyle name="Currency 3 2 2 2 2 2 2 3" xfId="1749" xr:uid="{022B17A3-1456-4074-B0AA-A0BF5078C510}"/>
    <cellStyle name="Currency 3 2 2 2 2 2 2 3 2" xfId="4150" xr:uid="{F2C2541C-ABB6-46C9-9529-6988C7BA5004}"/>
    <cellStyle name="Currency 3 2 2 2 2 2 2 4" xfId="2950" xr:uid="{AA4DF9DE-0965-4F4F-BCAA-404B9E48C46E}"/>
    <cellStyle name="Currency 3 2 2 2 2 2 3" xfId="1026" xr:uid="{88BD1425-FE02-49CE-AEA2-C83D26356F25}"/>
    <cellStyle name="Currency 3 2 2 2 2 2 3 2" xfId="2229" xr:uid="{674FB471-FE28-4C60-B48B-431E04177FAA}"/>
    <cellStyle name="Currency 3 2 2 2 2 2 3 2 2" xfId="4630" xr:uid="{0ED1FB3C-F47F-460C-92A8-A5F68FF322F4}"/>
    <cellStyle name="Currency 3 2 2 2 2 2 3 3" xfId="3430" xr:uid="{51106A26-92A3-41F9-B539-4D5D66166024}"/>
    <cellStyle name="Currency 3 2 2 2 2 2 4" xfId="786" xr:uid="{082E5C3B-C3E2-49C5-BAAC-196898AC02AC}"/>
    <cellStyle name="Currency 3 2 2 2 2 2 4 2" xfId="1989" xr:uid="{C57F91F3-4525-46DD-AE83-985D6EC97F14}"/>
    <cellStyle name="Currency 3 2 2 2 2 2 4 2 2" xfId="4390" xr:uid="{FEAC5C03-2A89-4DB6-8338-F76026793C25}"/>
    <cellStyle name="Currency 3 2 2 2 2 2 4 3" xfId="3190" xr:uid="{3F26AE26-EC67-4E3C-91F8-5A77007CA351}"/>
    <cellStyle name="Currency 3 2 2 2 2 2 5" xfId="1509" xr:uid="{6B7557BB-3531-46FF-9DE9-95828CE1C270}"/>
    <cellStyle name="Currency 3 2 2 2 2 2 5 2" xfId="3910" xr:uid="{9060E4A1-2A9A-4575-B51E-DECB8EE700DD}"/>
    <cellStyle name="Currency 3 2 2 2 2 2 6" xfId="2710" xr:uid="{1A0EA4A3-BB21-470F-9D37-7E906A186DE0}"/>
    <cellStyle name="Currency 3 2 2 2 2 3" xfId="426" xr:uid="{752762C6-A053-437B-87B9-8254EB154615}"/>
    <cellStyle name="Currency 3 2 2 2 2 3 2" xfId="1146" xr:uid="{B86A5B4E-9681-470C-B15F-C3A35AC7CD08}"/>
    <cellStyle name="Currency 3 2 2 2 2 3 2 2" xfId="2349" xr:uid="{99C77612-FAFE-48D7-A64C-44C0CE08BED0}"/>
    <cellStyle name="Currency 3 2 2 2 2 3 2 2 2" xfId="4750" xr:uid="{337C3CCF-6AD9-49A6-BFAF-C3750F01E648}"/>
    <cellStyle name="Currency 3 2 2 2 2 3 2 3" xfId="3550" xr:uid="{CDCE0AF9-795E-4267-AF1F-A2FA3269DB8F}"/>
    <cellStyle name="Currency 3 2 2 2 2 3 3" xfId="1629" xr:uid="{773F2EE5-3DAC-4448-95BE-0BD59F1C816F}"/>
    <cellStyle name="Currency 3 2 2 2 2 3 3 2" xfId="4030" xr:uid="{D030EE18-1F1C-4CB3-A9CD-A808E56A63C8}"/>
    <cellStyle name="Currency 3 2 2 2 2 3 4" xfId="2830" xr:uid="{5E0B6F2C-B77C-495E-97A7-B64679F1E5B5}"/>
    <cellStyle name="Currency 3 2 2 2 2 4" xfId="906" xr:uid="{0468953F-C33E-4E9D-BED8-24FB68F2F8A0}"/>
    <cellStyle name="Currency 3 2 2 2 2 4 2" xfId="2109" xr:uid="{E1269E66-72DA-4C80-A74C-32E684D87AF0}"/>
    <cellStyle name="Currency 3 2 2 2 2 4 2 2" xfId="4510" xr:uid="{12D1517B-D1FA-4BBC-98A0-EF577DA124F9}"/>
    <cellStyle name="Currency 3 2 2 2 2 4 3" xfId="3310" xr:uid="{11B45578-313E-41F5-BB73-8EFFCC8B72EC}"/>
    <cellStyle name="Currency 3 2 2 2 2 5" xfId="666" xr:uid="{F87B9AC5-29E1-40BF-A81C-AF5E79C5FB06}"/>
    <cellStyle name="Currency 3 2 2 2 2 5 2" xfId="1869" xr:uid="{A17733B6-1875-4B0F-98E8-163761D7745D}"/>
    <cellStyle name="Currency 3 2 2 2 2 5 2 2" xfId="4270" xr:uid="{46F4A5B1-116B-410F-B195-C96B9D8F6A82}"/>
    <cellStyle name="Currency 3 2 2 2 2 5 3" xfId="3070" xr:uid="{72531877-F29B-4D57-8887-B017A87DBE7B}"/>
    <cellStyle name="Currency 3 2 2 2 2 6" xfId="1389" xr:uid="{9FCDBFCE-6CB0-495B-BA36-04CEDC3AF5C8}"/>
    <cellStyle name="Currency 3 2 2 2 2 6 2" xfId="3790" xr:uid="{D99B1542-5E38-4B44-8893-AC5844A067DC}"/>
    <cellStyle name="Currency 3 2 2 2 2 7" xfId="2590" xr:uid="{F0A81005-9248-46F6-9837-B603ECAD5E97}"/>
    <cellStyle name="Currency 3 2 2 2 3" xfId="246" xr:uid="{FEB991D2-F544-42BD-ADBE-51A89FAFCB50}"/>
    <cellStyle name="Currency 3 2 2 2 3 2" xfId="486" xr:uid="{4F08FA8F-6B62-475B-B7A6-598515B4978E}"/>
    <cellStyle name="Currency 3 2 2 2 3 2 2" xfId="1206" xr:uid="{67E60CB0-423B-4312-BD95-131326EAC768}"/>
    <cellStyle name="Currency 3 2 2 2 3 2 2 2" xfId="2409" xr:uid="{634C56D9-96DA-4869-841F-DD7021B8A3CA}"/>
    <cellStyle name="Currency 3 2 2 2 3 2 2 2 2" xfId="4810" xr:uid="{7B75328F-83CD-4DEC-9AAE-E2A88D377454}"/>
    <cellStyle name="Currency 3 2 2 2 3 2 2 3" xfId="3610" xr:uid="{A065D9BD-1239-4C78-9AAA-A50EE24501FB}"/>
    <cellStyle name="Currency 3 2 2 2 3 2 3" xfId="1689" xr:uid="{0A0489B7-4D85-479A-9A86-22141E1B2223}"/>
    <cellStyle name="Currency 3 2 2 2 3 2 3 2" xfId="4090" xr:uid="{C0EBBAE3-03C5-4A84-A10E-FF04A5BFED24}"/>
    <cellStyle name="Currency 3 2 2 2 3 2 4" xfId="2890" xr:uid="{4AEC58BD-3156-4590-A7BB-913F2AF208F1}"/>
    <cellStyle name="Currency 3 2 2 2 3 3" xfId="966" xr:uid="{712E748C-9D8A-43FA-AA0B-6CE2DA5DDD3A}"/>
    <cellStyle name="Currency 3 2 2 2 3 3 2" xfId="2169" xr:uid="{B38053FF-A1F8-4A52-BF37-95B7B6E6892B}"/>
    <cellStyle name="Currency 3 2 2 2 3 3 2 2" xfId="4570" xr:uid="{7501F135-B103-4A99-8426-2161781BA966}"/>
    <cellStyle name="Currency 3 2 2 2 3 3 3" xfId="3370" xr:uid="{F0E8FA14-8C76-4AB9-9356-6882E2F3C753}"/>
    <cellStyle name="Currency 3 2 2 2 3 4" xfId="726" xr:uid="{893AA402-CB1B-48CA-A995-BD29728488FF}"/>
    <cellStyle name="Currency 3 2 2 2 3 4 2" xfId="1929" xr:uid="{6BC30071-AFF3-4708-BDF6-E185CAA0156E}"/>
    <cellStyle name="Currency 3 2 2 2 3 4 2 2" xfId="4330" xr:uid="{64413515-88DD-4637-BD70-E8DA194D64E0}"/>
    <cellStyle name="Currency 3 2 2 2 3 4 3" xfId="3130" xr:uid="{08D60AC7-AC81-4F14-8202-69C2D94C6B9C}"/>
    <cellStyle name="Currency 3 2 2 2 3 5" xfId="1449" xr:uid="{788A9EF3-D216-475B-828B-8590DA1ECF9A}"/>
    <cellStyle name="Currency 3 2 2 2 3 5 2" xfId="3850" xr:uid="{C8E9859F-8CDF-4A2D-9361-D61DC38B9618}"/>
    <cellStyle name="Currency 3 2 2 2 3 6" xfId="2650" xr:uid="{9A365BC8-2746-470E-83F5-8FE3D8925D1C}"/>
    <cellStyle name="Currency 3 2 2 2 4" xfId="366" xr:uid="{99C9B82D-3D7A-4B04-AA1D-23A86270E2AE}"/>
    <cellStyle name="Currency 3 2 2 2 4 2" xfId="1086" xr:uid="{D2D15CAF-FA04-4744-B1D4-E860178D8A9A}"/>
    <cellStyle name="Currency 3 2 2 2 4 2 2" xfId="2289" xr:uid="{A332643C-AE7E-405E-8DAB-24472F7B2185}"/>
    <cellStyle name="Currency 3 2 2 2 4 2 2 2" xfId="4690" xr:uid="{E6F45521-E00A-4E4B-93A9-0CE4E803B0EE}"/>
    <cellStyle name="Currency 3 2 2 2 4 2 3" xfId="3490" xr:uid="{AB0EF4EA-5B3B-45ED-84FE-B31F086B3496}"/>
    <cellStyle name="Currency 3 2 2 2 4 3" xfId="1569" xr:uid="{B1B2D627-40DC-410B-8D63-F672D35EF3A8}"/>
    <cellStyle name="Currency 3 2 2 2 4 3 2" xfId="3970" xr:uid="{973F130C-20F3-4DB9-BA6D-1863A295EFD3}"/>
    <cellStyle name="Currency 3 2 2 2 4 4" xfId="2770" xr:uid="{54B7DC85-38E5-41F1-A271-244B3AB686FB}"/>
    <cellStyle name="Currency 3 2 2 2 5" xfId="846" xr:uid="{C300455F-A093-4A3C-A5EC-07E14AB074E2}"/>
    <cellStyle name="Currency 3 2 2 2 5 2" xfId="2049" xr:uid="{9097937E-F3C2-4C20-8B1B-38FA85902646}"/>
    <cellStyle name="Currency 3 2 2 2 5 2 2" xfId="4450" xr:uid="{BCA8DDA8-5A9D-4354-92EF-EC4D5AAC7470}"/>
    <cellStyle name="Currency 3 2 2 2 5 3" xfId="3250" xr:uid="{BA1633CD-DDAC-4947-B9D7-9358744A5E72}"/>
    <cellStyle name="Currency 3 2 2 2 6" xfId="606" xr:uid="{272FB2E9-6568-41B9-BDC5-28EDFA22D8E4}"/>
    <cellStyle name="Currency 3 2 2 2 6 2" xfId="1809" xr:uid="{10DD770A-1773-412A-918C-E3CDAC68C67C}"/>
    <cellStyle name="Currency 3 2 2 2 6 2 2" xfId="4210" xr:uid="{E40DEA19-DFAD-4310-9C51-5ABE038BC4E7}"/>
    <cellStyle name="Currency 3 2 2 2 6 3" xfId="3010" xr:uid="{4B6E0486-6BC4-4F0F-8E3D-111197F13A8A}"/>
    <cellStyle name="Currency 3 2 2 2 7" xfId="1329" xr:uid="{F74FBAE4-D172-4988-8949-27A7AB155298}"/>
    <cellStyle name="Currency 3 2 2 2 7 2" xfId="3730" xr:uid="{90862903-AA5B-412D-959B-83A07E838BC6}"/>
    <cellStyle name="Currency 3 2 2 2 8" xfId="2530" xr:uid="{82F72C05-E0A8-40B1-9599-A8B6B0A5CCAD}"/>
    <cellStyle name="Currency 3 2 2 3" xfId="156" xr:uid="{CE8582B4-3108-43BE-89DE-B11FD5CAF9A1}"/>
    <cellStyle name="Currency 3 2 2 3 2" xfId="276" xr:uid="{2939D1C4-97D2-490B-9105-F1AE361248CD}"/>
    <cellStyle name="Currency 3 2 2 3 2 2" xfId="516" xr:uid="{2A7592E5-3186-4252-9754-70E41151A9BC}"/>
    <cellStyle name="Currency 3 2 2 3 2 2 2" xfId="1236" xr:uid="{33D7352D-2D9A-4C7E-8F9A-522788B20E49}"/>
    <cellStyle name="Currency 3 2 2 3 2 2 2 2" xfId="2439" xr:uid="{2EAB6AFF-95C1-4CB8-BCA9-861FBB79BCDF}"/>
    <cellStyle name="Currency 3 2 2 3 2 2 2 2 2" xfId="4840" xr:uid="{3B3E87D3-9DF4-4266-8B3E-E685B1AD7197}"/>
    <cellStyle name="Currency 3 2 2 3 2 2 2 3" xfId="3640" xr:uid="{2F456203-45D4-4B1C-8065-EA4D0FE19E44}"/>
    <cellStyle name="Currency 3 2 2 3 2 2 3" xfId="1719" xr:uid="{A594BD7F-A112-40BC-B729-A414BD48FF83}"/>
    <cellStyle name="Currency 3 2 2 3 2 2 3 2" xfId="4120" xr:uid="{B0DAA19F-5FBF-4D60-A844-CAE2269AC2FF}"/>
    <cellStyle name="Currency 3 2 2 3 2 2 4" xfId="2920" xr:uid="{85CC1EE8-DF34-43E2-9D22-DD13E250C496}"/>
    <cellStyle name="Currency 3 2 2 3 2 3" xfId="996" xr:uid="{0B4BAA76-3439-4227-84FD-D292D983B4DA}"/>
    <cellStyle name="Currency 3 2 2 3 2 3 2" xfId="2199" xr:uid="{5D0A6D18-168B-4A47-B8DF-4A8FD0937D7B}"/>
    <cellStyle name="Currency 3 2 2 3 2 3 2 2" xfId="4600" xr:uid="{83B72895-13A3-4BE3-8AC7-6638B415C027}"/>
    <cellStyle name="Currency 3 2 2 3 2 3 3" xfId="3400" xr:uid="{4F9AFE5B-26EF-4EC9-9A6F-F0F79ACF6DC3}"/>
    <cellStyle name="Currency 3 2 2 3 2 4" xfId="756" xr:uid="{9F00240F-868C-4C2B-B9A7-4A9F06DBDE02}"/>
    <cellStyle name="Currency 3 2 2 3 2 4 2" xfId="1959" xr:uid="{B2F2CF9C-266C-4375-A8CE-C28E384B30DC}"/>
    <cellStyle name="Currency 3 2 2 3 2 4 2 2" xfId="4360" xr:uid="{43DCEC79-9668-4CFF-8A4F-AB7977D1CEDC}"/>
    <cellStyle name="Currency 3 2 2 3 2 4 3" xfId="3160" xr:uid="{A0BA6417-6E85-44D4-BEEA-F653F803864B}"/>
    <cellStyle name="Currency 3 2 2 3 2 5" xfId="1479" xr:uid="{F175F9A1-2B64-45FA-865D-98C367FC2F53}"/>
    <cellStyle name="Currency 3 2 2 3 2 5 2" xfId="3880" xr:uid="{6988BBF0-9AB3-4748-8E3F-DBC20A5D7C59}"/>
    <cellStyle name="Currency 3 2 2 3 2 6" xfId="2680" xr:uid="{EDB52D94-D3F0-407E-B580-AAFA24E11BB9}"/>
    <cellStyle name="Currency 3 2 2 3 3" xfId="396" xr:uid="{F5236082-9599-403F-A4E4-39146E1B2971}"/>
    <cellStyle name="Currency 3 2 2 3 3 2" xfId="1116" xr:uid="{8A426A84-24DF-4173-B8BD-2A2AA1AC9EAE}"/>
    <cellStyle name="Currency 3 2 2 3 3 2 2" xfId="2319" xr:uid="{27CDADBB-619B-4ECD-96DD-4647D2C05C20}"/>
    <cellStyle name="Currency 3 2 2 3 3 2 2 2" xfId="4720" xr:uid="{21511E3A-E731-4728-A40C-ECECEFE8DF93}"/>
    <cellStyle name="Currency 3 2 2 3 3 2 3" xfId="3520" xr:uid="{7CC24F57-5117-47C8-A525-1E063B50125F}"/>
    <cellStyle name="Currency 3 2 2 3 3 3" xfId="1599" xr:uid="{C4E7A91C-947D-4C96-8CE8-74275A748AA5}"/>
    <cellStyle name="Currency 3 2 2 3 3 3 2" xfId="4000" xr:uid="{D3210D09-83E5-4EA6-8859-CA6F636634D4}"/>
    <cellStyle name="Currency 3 2 2 3 3 4" xfId="2800" xr:uid="{ECE82513-60F7-44F2-80FB-FBAD05FA4F4A}"/>
    <cellStyle name="Currency 3 2 2 3 4" xfId="876" xr:uid="{B71AE709-AD0A-478B-86D4-CF35127890D7}"/>
    <cellStyle name="Currency 3 2 2 3 4 2" xfId="2079" xr:uid="{D79732DF-EB7F-4B53-89FD-C90099964008}"/>
    <cellStyle name="Currency 3 2 2 3 4 2 2" xfId="4480" xr:uid="{FE74081A-428E-43F1-839F-AAE2BF6DFB7B}"/>
    <cellStyle name="Currency 3 2 2 3 4 3" xfId="3280" xr:uid="{6F5EC2D1-A85A-48BE-BFE2-A40F4B6ABE43}"/>
    <cellStyle name="Currency 3 2 2 3 5" xfId="636" xr:uid="{99421394-F43C-4487-AEDF-2F3A7AC55196}"/>
    <cellStyle name="Currency 3 2 2 3 5 2" xfId="1839" xr:uid="{B24F3CA9-A413-4487-8B71-5AEED29C9E19}"/>
    <cellStyle name="Currency 3 2 2 3 5 2 2" xfId="4240" xr:uid="{629E51C7-6801-42BE-9EFB-94E7B59DB121}"/>
    <cellStyle name="Currency 3 2 2 3 5 3" xfId="3040" xr:uid="{A14E13ED-8A39-4E19-B410-AAF9F455B546}"/>
    <cellStyle name="Currency 3 2 2 3 6" xfId="1359" xr:uid="{6FFA57A4-57EF-43EB-BA89-374ECF8E26E2}"/>
    <cellStyle name="Currency 3 2 2 3 6 2" xfId="3760" xr:uid="{1DB0FC03-C94C-4345-A03A-55BF08DE072C}"/>
    <cellStyle name="Currency 3 2 2 3 7" xfId="2560" xr:uid="{9291463A-B611-470A-8513-03C055EEACE5}"/>
    <cellStyle name="Currency 3 2 2 4" xfId="216" xr:uid="{D4DB061D-C4C9-4025-9D45-9C6B55113E70}"/>
    <cellStyle name="Currency 3 2 2 4 2" xfId="456" xr:uid="{478B8A12-E48A-42AD-8A3F-08AA6342E037}"/>
    <cellStyle name="Currency 3 2 2 4 2 2" xfId="1176" xr:uid="{5562B6F3-C2C4-446F-B195-0DB7B409BFE9}"/>
    <cellStyle name="Currency 3 2 2 4 2 2 2" xfId="2379" xr:uid="{45B30B57-3798-4956-92EC-561FA25CBDE2}"/>
    <cellStyle name="Currency 3 2 2 4 2 2 2 2" xfId="4780" xr:uid="{E9965372-A96F-4834-B405-79C40AEEC259}"/>
    <cellStyle name="Currency 3 2 2 4 2 2 3" xfId="3580" xr:uid="{ACF99E2D-C6A3-49D6-B866-22ECD2A72703}"/>
    <cellStyle name="Currency 3 2 2 4 2 3" xfId="1659" xr:uid="{686227BE-E2D7-48E5-94F0-21D66A3A61E4}"/>
    <cellStyle name="Currency 3 2 2 4 2 3 2" xfId="4060" xr:uid="{2649FB91-AE27-47F8-ABB2-0F34FEBAC136}"/>
    <cellStyle name="Currency 3 2 2 4 2 4" xfId="2860" xr:uid="{754C91BB-0C00-4E40-94D4-9E59A8C44F22}"/>
    <cellStyle name="Currency 3 2 2 4 3" xfId="936" xr:uid="{CDD14F1F-E380-414A-A7EE-91287575B1ED}"/>
    <cellStyle name="Currency 3 2 2 4 3 2" xfId="2139" xr:uid="{BEDB2A8E-9AFB-4292-AFBD-81C0490E3902}"/>
    <cellStyle name="Currency 3 2 2 4 3 2 2" xfId="4540" xr:uid="{65AD884C-5505-408C-9BD8-404E5D9120B9}"/>
    <cellStyle name="Currency 3 2 2 4 3 3" xfId="3340" xr:uid="{56B475C3-7BCE-4CC7-8B9B-0421072039E1}"/>
    <cellStyle name="Currency 3 2 2 4 4" xfId="696" xr:uid="{A286D74A-4428-4BA5-B64D-D377A7925474}"/>
    <cellStyle name="Currency 3 2 2 4 4 2" xfId="1899" xr:uid="{F3EA8807-F777-43E8-A82C-75E9EF02666C}"/>
    <cellStyle name="Currency 3 2 2 4 4 2 2" xfId="4300" xr:uid="{0A8D1E01-1653-46AE-89D5-BDA4FBB699F3}"/>
    <cellStyle name="Currency 3 2 2 4 4 3" xfId="3100" xr:uid="{5FF3F7C4-4E96-4167-AD9A-75C8324513AA}"/>
    <cellStyle name="Currency 3 2 2 4 5" xfId="1419" xr:uid="{297EFED3-52ED-4EFF-9713-1852826F8115}"/>
    <cellStyle name="Currency 3 2 2 4 5 2" xfId="3820" xr:uid="{32F2C547-91DC-48C6-B3C8-BAA95C66DFAD}"/>
    <cellStyle name="Currency 3 2 2 4 6" xfId="2620" xr:uid="{7561B56E-8664-44D0-8B8C-364328CD07EC}"/>
    <cellStyle name="Currency 3 2 2 5" xfId="336" xr:uid="{EB54C510-D549-4B43-8835-0B823F1783C7}"/>
    <cellStyle name="Currency 3 2 2 5 2" xfId="1056" xr:uid="{5D83F135-F614-4DD4-BE54-C5E0F6FFCA66}"/>
    <cellStyle name="Currency 3 2 2 5 2 2" xfId="2259" xr:uid="{B2156E91-84DF-4AAF-9DC6-1E8EC1148FAE}"/>
    <cellStyle name="Currency 3 2 2 5 2 2 2" xfId="4660" xr:uid="{D9131693-3863-4831-8320-AFA95A4E60F0}"/>
    <cellStyle name="Currency 3 2 2 5 2 3" xfId="3460" xr:uid="{B21D4430-2A14-4AE6-84AA-EAECC12CA939}"/>
    <cellStyle name="Currency 3 2 2 5 3" xfId="1539" xr:uid="{0BE46854-456A-4C0D-BC6E-DF7DCDD1CD00}"/>
    <cellStyle name="Currency 3 2 2 5 3 2" xfId="3940" xr:uid="{866C62D2-6E38-4524-B79B-599520FC4258}"/>
    <cellStyle name="Currency 3 2 2 5 4" xfId="2740" xr:uid="{9293DF9B-A75A-461B-8986-172EEED3EE7B}"/>
    <cellStyle name="Currency 3 2 2 6" xfId="816" xr:uid="{3821400E-DE35-44A4-B5AF-969E2D5F44C3}"/>
    <cellStyle name="Currency 3 2 2 6 2" xfId="2019" xr:uid="{7DAD90D4-8B32-4FEA-8534-FDD4500E8061}"/>
    <cellStyle name="Currency 3 2 2 6 2 2" xfId="4420" xr:uid="{72A04925-8AD1-4B5A-BBB9-5262473C0589}"/>
    <cellStyle name="Currency 3 2 2 6 3" xfId="3220" xr:uid="{EDF81D18-3045-4095-83C1-5350B3ADD837}"/>
    <cellStyle name="Currency 3 2 2 7" xfId="576" xr:uid="{37C54BB4-B081-47D2-BD9A-8BFC7939C900}"/>
    <cellStyle name="Currency 3 2 2 7 2" xfId="1779" xr:uid="{2DCFAB15-4E60-4DCF-9194-6ABD65084AF4}"/>
    <cellStyle name="Currency 3 2 2 7 2 2" xfId="4180" xr:uid="{365C1C3E-AE1F-461B-BB07-66BA8FBD4E91}"/>
    <cellStyle name="Currency 3 2 2 7 3" xfId="2980" xr:uid="{9257BB3F-6178-4D7A-9E65-49624347CDAE}"/>
    <cellStyle name="Currency 3 2 2 8" xfId="1299" xr:uid="{01F69595-CE27-4BDC-BA18-0CFAC62CEF40}"/>
    <cellStyle name="Currency 3 2 2 8 2" xfId="3700" xr:uid="{5966A9BA-D206-4EEC-BE2E-3885169E609B}"/>
    <cellStyle name="Currency 3 2 2 9" xfId="2500" xr:uid="{B7876FB2-02E5-4ECB-B6ED-3E8823BE9CF6}"/>
    <cellStyle name="Currency 3 2 3" xfId="111" xr:uid="{D41F3D99-8FCC-47E7-B1F5-BD205AF32C13}"/>
    <cellStyle name="Currency 3 2 3 2" xfId="171" xr:uid="{A6E300AA-DC6B-4A51-9AE1-3AB1A0BF5A4A}"/>
    <cellStyle name="Currency 3 2 3 2 2" xfId="291" xr:uid="{99E0CC84-9C1B-4C68-9D24-C5EAE6FC1251}"/>
    <cellStyle name="Currency 3 2 3 2 2 2" xfId="531" xr:uid="{58719287-59E5-41E4-80E0-21BD19B6D6D4}"/>
    <cellStyle name="Currency 3 2 3 2 2 2 2" xfId="1251" xr:uid="{C5C1EA9F-5280-4F32-A20C-FD92DCE788F8}"/>
    <cellStyle name="Currency 3 2 3 2 2 2 2 2" xfId="2454" xr:uid="{4C8AA95D-B6C1-482F-86B6-073FCBD50703}"/>
    <cellStyle name="Currency 3 2 3 2 2 2 2 2 2" xfId="4855" xr:uid="{90CD7642-D9E0-4CF5-B145-B866C3E2AEFE}"/>
    <cellStyle name="Currency 3 2 3 2 2 2 2 3" xfId="3655" xr:uid="{924F490C-AE07-4CEC-B0C7-EB7841FAB36D}"/>
    <cellStyle name="Currency 3 2 3 2 2 2 3" xfId="1734" xr:uid="{04B0C57C-CBFC-4681-BFB7-821D97BDB19C}"/>
    <cellStyle name="Currency 3 2 3 2 2 2 3 2" xfId="4135" xr:uid="{4056AB08-C251-4CCA-A224-F8A9EA1C09EB}"/>
    <cellStyle name="Currency 3 2 3 2 2 2 4" xfId="2935" xr:uid="{B497B33F-A555-4F21-B692-AC41C0136DE3}"/>
    <cellStyle name="Currency 3 2 3 2 2 3" xfId="1011" xr:uid="{BAFB18A6-4009-4A77-8D9D-96EEA6494059}"/>
    <cellStyle name="Currency 3 2 3 2 2 3 2" xfId="2214" xr:uid="{90E2651D-69D9-4E60-BEF1-AA81E067E381}"/>
    <cellStyle name="Currency 3 2 3 2 2 3 2 2" xfId="4615" xr:uid="{2510E15C-29C9-436E-9758-702EB40B4782}"/>
    <cellStyle name="Currency 3 2 3 2 2 3 3" xfId="3415" xr:uid="{DAF90AD4-1D73-4F2B-A444-CCF0D7D35715}"/>
    <cellStyle name="Currency 3 2 3 2 2 4" xfId="771" xr:uid="{41590E57-C632-4A1B-B130-9E37ED5D5967}"/>
    <cellStyle name="Currency 3 2 3 2 2 4 2" xfId="1974" xr:uid="{40AACA20-5ED8-43B5-BE7B-638D5482AA51}"/>
    <cellStyle name="Currency 3 2 3 2 2 4 2 2" xfId="4375" xr:uid="{E9F92A5C-75AD-47E4-9BFA-3E2CF884A25B}"/>
    <cellStyle name="Currency 3 2 3 2 2 4 3" xfId="3175" xr:uid="{C3EFE65E-AC8D-4E0A-ACC8-D33CB102A8A7}"/>
    <cellStyle name="Currency 3 2 3 2 2 5" xfId="1494" xr:uid="{052587E8-97EC-499A-BC2C-1CC5CA8E8DE5}"/>
    <cellStyle name="Currency 3 2 3 2 2 5 2" xfId="3895" xr:uid="{91FF7243-3E96-471B-B56A-80DF1F137747}"/>
    <cellStyle name="Currency 3 2 3 2 2 6" xfId="2695" xr:uid="{A8908F92-45F2-411D-9F93-8280CAA81E1B}"/>
    <cellStyle name="Currency 3 2 3 2 3" xfId="411" xr:uid="{6E144AF7-D951-49FB-9384-40863E0411C2}"/>
    <cellStyle name="Currency 3 2 3 2 3 2" xfId="1131" xr:uid="{D6276E38-C26A-4866-B9D9-8A553534A7E9}"/>
    <cellStyle name="Currency 3 2 3 2 3 2 2" xfId="2334" xr:uid="{8DFAC171-2A44-4264-9C48-0EB9AC1D974B}"/>
    <cellStyle name="Currency 3 2 3 2 3 2 2 2" xfId="4735" xr:uid="{6FA1B0E1-6D86-48FC-BD98-D16F30AEF797}"/>
    <cellStyle name="Currency 3 2 3 2 3 2 3" xfId="3535" xr:uid="{621ECB26-1930-44C7-AF5D-13E52665E272}"/>
    <cellStyle name="Currency 3 2 3 2 3 3" xfId="1614" xr:uid="{D5EE9AE2-D23F-41E2-900A-33A0BA17F7C9}"/>
    <cellStyle name="Currency 3 2 3 2 3 3 2" xfId="4015" xr:uid="{BBAC61C3-7013-4BC0-9CFA-F8D3AED362A6}"/>
    <cellStyle name="Currency 3 2 3 2 3 4" xfId="2815" xr:uid="{06AE79AF-E226-472A-8185-49F03B38F92C}"/>
    <cellStyle name="Currency 3 2 3 2 4" xfId="891" xr:uid="{96A3EFF2-9742-4AFB-BBA3-5736C96521F2}"/>
    <cellStyle name="Currency 3 2 3 2 4 2" xfId="2094" xr:uid="{0490C4EA-A825-4469-9659-4F7487123FC4}"/>
    <cellStyle name="Currency 3 2 3 2 4 2 2" xfId="4495" xr:uid="{245F4D8B-3FB2-4D3E-BD18-84FCE9EE1FD2}"/>
    <cellStyle name="Currency 3 2 3 2 4 3" xfId="3295" xr:uid="{8A1B7A12-3509-4781-AADE-4A4B1AA62311}"/>
    <cellStyle name="Currency 3 2 3 2 5" xfId="651" xr:uid="{AC39891E-CEF7-42F6-9724-A70E599F5E28}"/>
    <cellStyle name="Currency 3 2 3 2 5 2" xfId="1854" xr:uid="{6C5D7820-4D61-41A7-9DAC-2D37F78D4D92}"/>
    <cellStyle name="Currency 3 2 3 2 5 2 2" xfId="4255" xr:uid="{FE678216-3B69-457A-BFDB-7D33C16E3956}"/>
    <cellStyle name="Currency 3 2 3 2 5 3" xfId="3055" xr:uid="{7B12057B-44C2-44A0-806A-CB3C73D5F6C4}"/>
    <cellStyle name="Currency 3 2 3 2 6" xfId="1374" xr:uid="{5F0AB3D3-44D6-4A4F-B94A-19F75239F7C1}"/>
    <cellStyle name="Currency 3 2 3 2 6 2" xfId="3775" xr:uid="{A3CA07BC-1826-4435-AFC3-F20265122795}"/>
    <cellStyle name="Currency 3 2 3 2 7" xfId="2575" xr:uid="{75D37D5C-4DB9-4C43-8060-9E611D0183ED}"/>
    <cellStyle name="Currency 3 2 3 3" xfId="231" xr:uid="{A123EB08-CA0D-4791-811D-CD0836FE85A7}"/>
    <cellStyle name="Currency 3 2 3 3 2" xfId="471" xr:uid="{CF344E46-7501-40F1-8392-87B9F9B5F7BC}"/>
    <cellStyle name="Currency 3 2 3 3 2 2" xfId="1191" xr:uid="{9688544C-C6F6-4651-8D8D-18E14A1D8818}"/>
    <cellStyle name="Currency 3 2 3 3 2 2 2" xfId="2394" xr:uid="{56FD4DC0-5BD5-4B39-889A-6D9B269ADDE7}"/>
    <cellStyle name="Currency 3 2 3 3 2 2 2 2" xfId="4795" xr:uid="{6F9179E9-6BAD-48BF-B793-214B377C9B46}"/>
    <cellStyle name="Currency 3 2 3 3 2 2 3" xfId="3595" xr:uid="{626741A2-BAFD-4A7B-8680-7A27D85DD3CD}"/>
    <cellStyle name="Currency 3 2 3 3 2 3" xfId="1674" xr:uid="{EE6AEF0E-5217-4517-9FAA-A2C8C56968DA}"/>
    <cellStyle name="Currency 3 2 3 3 2 3 2" xfId="4075" xr:uid="{61AD637D-E51D-43F7-8226-B04BFCB54A6B}"/>
    <cellStyle name="Currency 3 2 3 3 2 4" xfId="2875" xr:uid="{5B7A4643-AE35-4B50-BC1F-6A87A0CA1BB7}"/>
    <cellStyle name="Currency 3 2 3 3 3" xfId="951" xr:uid="{4BCB8FF9-FD6D-4AD3-AB0E-4DB85AF848B6}"/>
    <cellStyle name="Currency 3 2 3 3 3 2" xfId="2154" xr:uid="{19051A4D-D70E-436A-A46B-21F362DA6A78}"/>
    <cellStyle name="Currency 3 2 3 3 3 2 2" xfId="4555" xr:uid="{77EBB76B-8F17-4C74-8079-37DB813ADDF4}"/>
    <cellStyle name="Currency 3 2 3 3 3 3" xfId="3355" xr:uid="{C99527A8-C878-4C9C-9F14-6CA156424504}"/>
    <cellStyle name="Currency 3 2 3 3 4" xfId="711" xr:uid="{99DA2ED9-B287-4F70-8D3D-14AEA67C6D1D}"/>
    <cellStyle name="Currency 3 2 3 3 4 2" xfId="1914" xr:uid="{51EC8D81-E0C6-4349-83D5-F39DB51D6E5B}"/>
    <cellStyle name="Currency 3 2 3 3 4 2 2" xfId="4315" xr:uid="{8161999F-5D86-4267-9431-CB6EDC3E9097}"/>
    <cellStyle name="Currency 3 2 3 3 4 3" xfId="3115" xr:uid="{9E1D53EC-6DE8-446E-BC52-54B0A01FCBF1}"/>
    <cellStyle name="Currency 3 2 3 3 5" xfId="1434" xr:uid="{10EE1284-44E2-4300-AC30-59291BA085D5}"/>
    <cellStyle name="Currency 3 2 3 3 5 2" xfId="3835" xr:uid="{C2BB6D81-B26A-4B6B-BDA2-CEF24FDE1D76}"/>
    <cellStyle name="Currency 3 2 3 3 6" xfId="2635" xr:uid="{64186CEB-E0B3-43F1-B902-F13DF50001D4}"/>
    <cellStyle name="Currency 3 2 3 4" xfId="351" xr:uid="{A684075B-717E-4640-AEA3-C458C29818B0}"/>
    <cellStyle name="Currency 3 2 3 4 2" xfId="1071" xr:uid="{849A52BE-A2FB-4508-BA69-4CEBB981834C}"/>
    <cellStyle name="Currency 3 2 3 4 2 2" xfId="2274" xr:uid="{6EAB3636-1393-4224-82C8-E638714CCAE6}"/>
    <cellStyle name="Currency 3 2 3 4 2 2 2" xfId="4675" xr:uid="{36A38D2E-6ED4-4396-85D4-76128C526C3E}"/>
    <cellStyle name="Currency 3 2 3 4 2 3" xfId="3475" xr:uid="{E2F137D2-6CFC-4AE9-AA05-0B235B7CA9C1}"/>
    <cellStyle name="Currency 3 2 3 4 3" xfId="1554" xr:uid="{3846FC00-CB0A-43BD-8D16-F632CFC5DD18}"/>
    <cellStyle name="Currency 3 2 3 4 3 2" xfId="3955" xr:uid="{0FBB2F57-E970-4F44-B9B6-53B0C9E5500B}"/>
    <cellStyle name="Currency 3 2 3 4 4" xfId="2755" xr:uid="{150DAF3B-70AB-4E86-9CB2-036344FFB6A8}"/>
    <cellStyle name="Currency 3 2 3 5" xfId="831" xr:uid="{2CFBD0ED-801C-41E8-9EDE-859B9207B4F7}"/>
    <cellStyle name="Currency 3 2 3 5 2" xfId="2034" xr:uid="{EEB455B6-0470-4F93-8580-686F49200810}"/>
    <cellStyle name="Currency 3 2 3 5 2 2" xfId="4435" xr:uid="{5762ABCC-BBB6-4E16-AB39-907AFCECD1B5}"/>
    <cellStyle name="Currency 3 2 3 5 3" xfId="3235" xr:uid="{39D4B676-ADAE-4FE9-8CF3-3B89C8B529A8}"/>
    <cellStyle name="Currency 3 2 3 6" xfId="591" xr:uid="{7BC0AB82-AA6D-416B-9EE2-206872F57075}"/>
    <cellStyle name="Currency 3 2 3 6 2" xfId="1794" xr:uid="{1F0C5CFD-2379-46AD-8B95-140C338E5C6A}"/>
    <cellStyle name="Currency 3 2 3 6 2 2" xfId="4195" xr:uid="{658B2D2E-E4BD-4AA4-B1CC-CBAEEFB756E4}"/>
    <cellStyle name="Currency 3 2 3 6 3" xfId="2995" xr:uid="{EAD639ED-FE4A-4580-AD3D-2974A18EE9EA}"/>
    <cellStyle name="Currency 3 2 3 7" xfId="1314" xr:uid="{3DF05601-791D-4039-9C9F-562584C7C517}"/>
    <cellStyle name="Currency 3 2 3 7 2" xfId="3715" xr:uid="{7F1AE0C3-F824-4023-BA8E-477F2536282D}"/>
    <cellStyle name="Currency 3 2 3 8" xfId="2515" xr:uid="{41CFB50B-4EA1-47E0-83CA-D63F9D1F8A66}"/>
    <cellStyle name="Currency 3 2 4" xfId="141" xr:uid="{79683C2F-259B-4007-B6C3-30EFB2589B78}"/>
    <cellStyle name="Currency 3 2 4 2" xfId="261" xr:uid="{D6F70902-A4B7-46AE-9184-12D65F132A92}"/>
    <cellStyle name="Currency 3 2 4 2 2" xfId="501" xr:uid="{7281DDE0-059B-4B2A-89D5-FD837E121CFC}"/>
    <cellStyle name="Currency 3 2 4 2 2 2" xfId="1221" xr:uid="{437EDD47-C974-4118-ADCE-2A11450D43C1}"/>
    <cellStyle name="Currency 3 2 4 2 2 2 2" xfId="2424" xr:uid="{43B330AA-43F8-44DE-BDDB-F3A5B73A4E46}"/>
    <cellStyle name="Currency 3 2 4 2 2 2 2 2" xfId="4825" xr:uid="{68500FF4-C66D-46F7-A517-ECA2FB012710}"/>
    <cellStyle name="Currency 3 2 4 2 2 2 3" xfId="3625" xr:uid="{05C1CAC1-A68A-4684-A36C-91BB8BEA82AB}"/>
    <cellStyle name="Currency 3 2 4 2 2 3" xfId="1704" xr:uid="{847EC70D-DB34-4E44-8FB3-88ABAFCEA292}"/>
    <cellStyle name="Currency 3 2 4 2 2 3 2" xfId="4105" xr:uid="{EB503DE0-FF69-42CA-9A0B-A254583E1B1C}"/>
    <cellStyle name="Currency 3 2 4 2 2 4" xfId="2905" xr:uid="{E3FC095E-B49A-401E-924E-C65B1F925A3E}"/>
    <cellStyle name="Currency 3 2 4 2 3" xfId="981" xr:uid="{41215CF9-9C05-422D-A25A-65FCFCA8F109}"/>
    <cellStyle name="Currency 3 2 4 2 3 2" xfId="2184" xr:uid="{7A211149-B859-4457-ABEF-4CDCCC78CD21}"/>
    <cellStyle name="Currency 3 2 4 2 3 2 2" xfId="4585" xr:uid="{CF68C74D-47E0-4E48-B6EA-142C205BF5F8}"/>
    <cellStyle name="Currency 3 2 4 2 3 3" xfId="3385" xr:uid="{953726FF-2324-41D1-8C65-2792FE4B4E3B}"/>
    <cellStyle name="Currency 3 2 4 2 4" xfId="741" xr:uid="{17ADFBD4-354F-47C6-87ED-68E074D56573}"/>
    <cellStyle name="Currency 3 2 4 2 4 2" xfId="1944" xr:uid="{11A47080-9EA5-48C0-AF7B-4DE141953750}"/>
    <cellStyle name="Currency 3 2 4 2 4 2 2" xfId="4345" xr:uid="{4599EA34-3E58-463D-A0F6-429F0786F579}"/>
    <cellStyle name="Currency 3 2 4 2 4 3" xfId="3145" xr:uid="{4B299538-5516-4458-AF6B-4888700839DC}"/>
    <cellStyle name="Currency 3 2 4 2 5" xfId="1464" xr:uid="{33B259C7-A480-46F5-9F55-EAE1D3F1EFBD}"/>
    <cellStyle name="Currency 3 2 4 2 5 2" xfId="3865" xr:uid="{453DF0D2-BC66-45CB-AFB3-30CE3D65A9AB}"/>
    <cellStyle name="Currency 3 2 4 2 6" xfId="2665" xr:uid="{133419DC-C2F2-43AB-A234-BBE2EC244554}"/>
    <cellStyle name="Currency 3 2 4 3" xfId="381" xr:uid="{46A66F81-CC6B-4E39-B7AA-5FE16A7C05A2}"/>
    <cellStyle name="Currency 3 2 4 3 2" xfId="1101" xr:uid="{D1E32DE5-3746-49EE-BC48-41A1C0A8C8A6}"/>
    <cellStyle name="Currency 3 2 4 3 2 2" xfId="2304" xr:uid="{C4287B5A-4DCC-48F4-BD66-54484EE29BB5}"/>
    <cellStyle name="Currency 3 2 4 3 2 2 2" xfId="4705" xr:uid="{28E6A9F9-5474-41AE-A108-2577DB6F5EE1}"/>
    <cellStyle name="Currency 3 2 4 3 2 3" xfId="3505" xr:uid="{C3BAD5F2-A87A-4433-B579-86C13D65A1DF}"/>
    <cellStyle name="Currency 3 2 4 3 3" xfId="1584" xr:uid="{3195D6E4-FBB3-4D02-AE84-860E08F38DED}"/>
    <cellStyle name="Currency 3 2 4 3 3 2" xfId="3985" xr:uid="{BE82BEB0-41B5-42CE-8D66-98F4EE5F0C17}"/>
    <cellStyle name="Currency 3 2 4 3 4" xfId="2785" xr:uid="{05E62647-FDCC-42F5-B0ED-A0358E4C3612}"/>
    <cellStyle name="Currency 3 2 4 4" xfId="861" xr:uid="{70969891-5B91-4C90-8194-27FB70271D49}"/>
    <cellStyle name="Currency 3 2 4 4 2" xfId="2064" xr:uid="{6BF9258E-6310-4769-9153-60B008947025}"/>
    <cellStyle name="Currency 3 2 4 4 2 2" xfId="4465" xr:uid="{22044F70-AB4F-44CD-AD83-580B817858C2}"/>
    <cellStyle name="Currency 3 2 4 4 3" xfId="3265" xr:uid="{32C75B1A-6F2B-445E-987D-034935B88BB0}"/>
    <cellStyle name="Currency 3 2 4 5" xfId="621" xr:uid="{4F54E353-173A-4E74-B306-86323106034E}"/>
    <cellStyle name="Currency 3 2 4 5 2" xfId="1824" xr:uid="{BAA98CCA-F030-43F7-9C84-2ADCECE59E48}"/>
    <cellStyle name="Currency 3 2 4 5 2 2" xfId="4225" xr:uid="{0E9171EB-48D0-41C0-95C5-682043B07B65}"/>
    <cellStyle name="Currency 3 2 4 5 3" xfId="3025" xr:uid="{6620C83E-4439-4688-84B6-CC4A7C2A5040}"/>
    <cellStyle name="Currency 3 2 4 6" xfId="1344" xr:uid="{88296449-803C-4AF9-BF34-B4795989C2AC}"/>
    <cellStyle name="Currency 3 2 4 6 2" xfId="3745" xr:uid="{C911D2DE-FF50-497E-8A66-B7E706ADFEC8}"/>
    <cellStyle name="Currency 3 2 4 7" xfId="2545" xr:uid="{5CDAFA66-5DC6-4B07-954F-B67FA42BE917}"/>
    <cellStyle name="Currency 3 2 5" xfId="201" xr:uid="{9C8CDE6F-01F0-41B6-A2FA-54BD9A29F664}"/>
    <cellStyle name="Currency 3 2 5 2" xfId="441" xr:uid="{55A5DD4F-E0D1-460D-808B-110BFBB5A629}"/>
    <cellStyle name="Currency 3 2 5 2 2" xfId="1161" xr:uid="{006A0170-612E-4CCA-8D62-1650310D087B}"/>
    <cellStyle name="Currency 3 2 5 2 2 2" xfId="2364" xr:uid="{43DCBF38-F15B-482E-B22B-967A1CBF8DCB}"/>
    <cellStyle name="Currency 3 2 5 2 2 2 2" xfId="4765" xr:uid="{EB03DB5F-FBAD-456F-A062-C4AB2198B5AF}"/>
    <cellStyle name="Currency 3 2 5 2 2 3" xfId="3565" xr:uid="{3E05A384-08B0-479A-8401-D1B405AE31B2}"/>
    <cellStyle name="Currency 3 2 5 2 3" xfId="1644" xr:uid="{C8839188-C6D2-45B4-943F-18C5DA0B97EA}"/>
    <cellStyle name="Currency 3 2 5 2 3 2" xfId="4045" xr:uid="{1BF51458-BF20-4A7D-8179-D7E8C8E8A40D}"/>
    <cellStyle name="Currency 3 2 5 2 4" xfId="2845" xr:uid="{3F5300EA-1032-4F7F-9640-BCB5DF6C693D}"/>
    <cellStyle name="Currency 3 2 5 3" xfId="921" xr:uid="{8C73477B-3E92-46EC-8C08-7C1B835654CA}"/>
    <cellStyle name="Currency 3 2 5 3 2" xfId="2124" xr:uid="{2F2CD0DE-10BC-4FD5-BA74-5CA526DB8531}"/>
    <cellStyle name="Currency 3 2 5 3 2 2" xfId="4525" xr:uid="{BE17B0D1-E6AE-4693-83D7-B86B29134D18}"/>
    <cellStyle name="Currency 3 2 5 3 3" xfId="3325" xr:uid="{4977F926-5F75-4B06-B5D2-A8C77E971BFD}"/>
    <cellStyle name="Currency 3 2 5 4" xfId="681" xr:uid="{678D16D8-0ECE-46DC-B88F-D4C013D11D4D}"/>
    <cellStyle name="Currency 3 2 5 4 2" xfId="1884" xr:uid="{3A9287E3-F6BE-4E28-BCB2-04CA0F97CB71}"/>
    <cellStyle name="Currency 3 2 5 4 2 2" xfId="4285" xr:uid="{18D63163-AA1A-4604-99CB-13F55B0AE52F}"/>
    <cellStyle name="Currency 3 2 5 4 3" xfId="3085" xr:uid="{C284E929-2A3A-4A01-86AD-298186865495}"/>
    <cellStyle name="Currency 3 2 5 5" xfId="1404" xr:uid="{3E40FCFD-6896-4108-AD84-8637E87B9877}"/>
    <cellStyle name="Currency 3 2 5 5 2" xfId="3805" xr:uid="{69B0A370-1AB6-4967-949D-6720C9C2C36C}"/>
    <cellStyle name="Currency 3 2 5 6" xfId="2605" xr:uid="{2FB98024-F6BE-4577-B445-B357053B975E}"/>
    <cellStyle name="Currency 3 2 6" xfId="321" xr:uid="{E19945E8-9088-43EE-96A3-16FB98C106C4}"/>
    <cellStyle name="Currency 3 2 6 2" xfId="1041" xr:uid="{5FB2CBFA-E2E8-4DE9-ACBF-0464D946D949}"/>
    <cellStyle name="Currency 3 2 6 2 2" xfId="2244" xr:uid="{EAA696AE-648B-4A10-A833-7FE2E7910700}"/>
    <cellStyle name="Currency 3 2 6 2 2 2" xfId="4645" xr:uid="{A1CA5DB9-5C25-41C9-9737-AF3A63E2C8BA}"/>
    <cellStyle name="Currency 3 2 6 2 3" xfId="3445" xr:uid="{370F4C95-B71B-4E37-BF71-D2B608701C42}"/>
    <cellStyle name="Currency 3 2 6 3" xfId="1524" xr:uid="{4DBF6468-0C7F-4D2D-AC8B-EAFA3C0410AF}"/>
    <cellStyle name="Currency 3 2 6 3 2" xfId="3925" xr:uid="{4F333DA0-D442-4760-98C4-7C795B983748}"/>
    <cellStyle name="Currency 3 2 6 4" xfId="2725" xr:uid="{17EA5920-4B2F-4D8C-A723-2A6D521D5CF6}"/>
    <cellStyle name="Currency 3 2 7" xfId="801" xr:uid="{40D9739B-267C-4FB4-9BAB-0FEB052CD88D}"/>
    <cellStyle name="Currency 3 2 7 2" xfId="2004" xr:uid="{79BB56D6-9BE8-4CC5-8331-3A874541E745}"/>
    <cellStyle name="Currency 3 2 7 2 2" xfId="4405" xr:uid="{AD360FDD-A3F6-4C2A-BEE2-F53507DDAB0F}"/>
    <cellStyle name="Currency 3 2 7 3" xfId="3205" xr:uid="{DCCC919E-22C8-4C2E-8E2E-7A203068CBA8}"/>
    <cellStyle name="Currency 3 2 8" xfId="561" xr:uid="{B5898CA1-8886-432A-B7F0-7C96D5F0B889}"/>
    <cellStyle name="Currency 3 2 8 2" xfId="1764" xr:uid="{F4BACD4E-5FE4-42D8-B1BA-05777AFE4C35}"/>
    <cellStyle name="Currency 3 2 8 2 2" xfId="4165" xr:uid="{491B41CC-211E-4814-98D1-7447D45B8AB9}"/>
    <cellStyle name="Currency 3 2 8 3" xfId="2965" xr:uid="{2AFA7946-4CB6-426D-AFB9-BAD252835C97}"/>
    <cellStyle name="Currency 3 2 9" xfId="1284" xr:uid="{1B643D69-911C-441C-9871-1A879E4BF0F8}"/>
    <cellStyle name="Currency 3 2 9 2" xfId="3685" xr:uid="{11E52908-84F2-4944-A33E-73B871F21337}"/>
    <cellStyle name="Currency 3 3" xfId="88" xr:uid="{3805D3DF-9FE4-4461-8E93-11B954693D56}"/>
    <cellStyle name="Currency 3 3 2" xfId="118" xr:uid="{E908FB00-13BD-4702-9B1B-80ED1C4184EB}"/>
    <cellStyle name="Currency 3 3 2 2" xfId="178" xr:uid="{362EC40D-CCAE-4B98-975F-2AF88B8163FC}"/>
    <cellStyle name="Currency 3 3 2 2 2" xfId="298" xr:uid="{5B052F1D-C7FA-489D-8951-D211B4667A71}"/>
    <cellStyle name="Currency 3 3 2 2 2 2" xfId="538" xr:uid="{2EEF4CBF-905C-4264-ABE9-5772AE074800}"/>
    <cellStyle name="Currency 3 3 2 2 2 2 2" xfId="1258" xr:uid="{0E70661E-7138-4DE5-9777-1D1F511E6251}"/>
    <cellStyle name="Currency 3 3 2 2 2 2 2 2" xfId="2461" xr:uid="{426E6D21-9549-4FB4-9B43-5F1388438234}"/>
    <cellStyle name="Currency 3 3 2 2 2 2 2 2 2" xfId="4862" xr:uid="{AC5AA598-1EB9-432A-B90B-479987746F93}"/>
    <cellStyle name="Currency 3 3 2 2 2 2 2 3" xfId="3662" xr:uid="{C822CABF-BAA0-4593-8785-357BFFECE7CE}"/>
    <cellStyle name="Currency 3 3 2 2 2 2 3" xfId="1741" xr:uid="{F0CFC02A-6F3F-48A5-9F71-222ECE0FFB55}"/>
    <cellStyle name="Currency 3 3 2 2 2 2 3 2" xfId="4142" xr:uid="{3CC4E5CE-209C-4EFC-90F4-6CE190F0DCB5}"/>
    <cellStyle name="Currency 3 3 2 2 2 2 4" xfId="2942" xr:uid="{64A6491B-2A8A-45B3-A4B2-96C3CD27B8D9}"/>
    <cellStyle name="Currency 3 3 2 2 2 3" xfId="1018" xr:uid="{D68B5424-6E16-499B-B44D-EC061F21FA10}"/>
    <cellStyle name="Currency 3 3 2 2 2 3 2" xfId="2221" xr:uid="{7CF2A846-3599-4F7F-96F6-DD1E8E21659F}"/>
    <cellStyle name="Currency 3 3 2 2 2 3 2 2" xfId="4622" xr:uid="{77D27368-E2BA-415B-8560-6EF6EAD6768D}"/>
    <cellStyle name="Currency 3 3 2 2 2 3 3" xfId="3422" xr:uid="{7B1F2577-826C-4CDE-896D-3A9FA13C6E1D}"/>
    <cellStyle name="Currency 3 3 2 2 2 4" xfId="778" xr:uid="{D2894FCD-6258-4239-9BA6-40DA2FBC742A}"/>
    <cellStyle name="Currency 3 3 2 2 2 4 2" xfId="1981" xr:uid="{D0A6ED7B-7311-4588-A7BF-C846FB3C1434}"/>
    <cellStyle name="Currency 3 3 2 2 2 4 2 2" xfId="4382" xr:uid="{95297DA1-D53A-46C6-8340-FABED0A5CE9B}"/>
    <cellStyle name="Currency 3 3 2 2 2 4 3" xfId="3182" xr:uid="{8CE3E82A-5C94-4FFE-85FE-E09679CD02BA}"/>
    <cellStyle name="Currency 3 3 2 2 2 5" xfId="1501" xr:uid="{56854522-4392-4A4A-9DB9-995F2905F29F}"/>
    <cellStyle name="Currency 3 3 2 2 2 5 2" xfId="3902" xr:uid="{F635AD2F-FD9D-41DF-AAA4-18E042A5ABBC}"/>
    <cellStyle name="Currency 3 3 2 2 2 6" xfId="2702" xr:uid="{210BE96D-F859-43EE-A7D0-B913E1D57542}"/>
    <cellStyle name="Currency 3 3 2 2 3" xfId="418" xr:uid="{F0E20609-AD49-439A-90C4-701C53CC7083}"/>
    <cellStyle name="Currency 3 3 2 2 3 2" xfId="1138" xr:uid="{01867F17-0F31-4B62-A4C5-B5D37A44521D}"/>
    <cellStyle name="Currency 3 3 2 2 3 2 2" xfId="2341" xr:uid="{3FFEA148-1B6E-4335-96A2-A26C9BC31064}"/>
    <cellStyle name="Currency 3 3 2 2 3 2 2 2" xfId="4742" xr:uid="{2624F7AB-DCBC-44BB-BC3B-5DD807866DB4}"/>
    <cellStyle name="Currency 3 3 2 2 3 2 3" xfId="3542" xr:uid="{B99C3A64-56C1-465F-BEA3-67AB20B4BFE0}"/>
    <cellStyle name="Currency 3 3 2 2 3 3" xfId="1621" xr:uid="{476F7AE0-2285-436E-B4F8-43B712C89D76}"/>
    <cellStyle name="Currency 3 3 2 2 3 3 2" xfId="4022" xr:uid="{DC8075F9-BE9B-41C6-9418-EC6B95C5CC23}"/>
    <cellStyle name="Currency 3 3 2 2 3 4" xfId="2822" xr:uid="{B0832300-F3CC-493C-B3C7-7134EF47B339}"/>
    <cellStyle name="Currency 3 3 2 2 4" xfId="898" xr:uid="{870DE295-667C-4702-915A-308C0D16B21A}"/>
    <cellStyle name="Currency 3 3 2 2 4 2" xfId="2101" xr:uid="{17B516F4-86B2-4B87-ABFF-395EDD099DC3}"/>
    <cellStyle name="Currency 3 3 2 2 4 2 2" xfId="4502" xr:uid="{7F42D5E5-33DC-4B23-8B9F-F9B7E17D0F4C}"/>
    <cellStyle name="Currency 3 3 2 2 4 3" xfId="3302" xr:uid="{795BFC85-0C0F-41D0-9F6D-637EB35E135A}"/>
    <cellStyle name="Currency 3 3 2 2 5" xfId="658" xr:uid="{5004F2F9-5F88-4DB1-950C-CBC9F3C2C5AF}"/>
    <cellStyle name="Currency 3 3 2 2 5 2" xfId="1861" xr:uid="{51DA74A0-656F-4BCF-9F9A-DC544A45B046}"/>
    <cellStyle name="Currency 3 3 2 2 5 2 2" xfId="4262" xr:uid="{01996242-075B-4BE7-8C6B-E870602786A8}"/>
    <cellStyle name="Currency 3 3 2 2 5 3" xfId="3062" xr:uid="{C51E6DB1-DA7B-4B76-B92D-A4CC4ABEB034}"/>
    <cellStyle name="Currency 3 3 2 2 6" xfId="1381" xr:uid="{E02EB73C-F60C-4152-B63C-C4B1E5C5DCA8}"/>
    <cellStyle name="Currency 3 3 2 2 6 2" xfId="3782" xr:uid="{CB99F94A-0605-4D5B-A45E-E5509A96674B}"/>
    <cellStyle name="Currency 3 3 2 2 7" xfId="2582" xr:uid="{ED2166A2-17A9-4E97-BB0B-677CACE489A3}"/>
    <cellStyle name="Currency 3 3 2 3" xfId="238" xr:uid="{4B19C04F-66A1-48D0-B6DF-2EC8B70E825A}"/>
    <cellStyle name="Currency 3 3 2 3 2" xfId="478" xr:uid="{2F377147-D130-49E9-B6F6-02E3F191656E}"/>
    <cellStyle name="Currency 3 3 2 3 2 2" xfId="1198" xr:uid="{C6C390D6-464B-46DC-BD0C-AD65D799BA3C}"/>
    <cellStyle name="Currency 3 3 2 3 2 2 2" xfId="2401" xr:uid="{0519EBEC-8A9F-4695-9829-6A8FD15C1B3B}"/>
    <cellStyle name="Currency 3 3 2 3 2 2 2 2" xfId="4802" xr:uid="{E3EDB96C-6B02-40D2-B4E1-78D9011AF476}"/>
    <cellStyle name="Currency 3 3 2 3 2 2 3" xfId="3602" xr:uid="{AF09414C-0E85-4099-BBA4-EC2C379B35FF}"/>
    <cellStyle name="Currency 3 3 2 3 2 3" xfId="1681" xr:uid="{9CBAD380-AB1E-4E04-BF82-15CF532DC738}"/>
    <cellStyle name="Currency 3 3 2 3 2 3 2" xfId="4082" xr:uid="{AC477E91-8879-41EB-AB8F-14D752025145}"/>
    <cellStyle name="Currency 3 3 2 3 2 4" xfId="2882" xr:uid="{10EBD7D7-0DA2-4651-88D7-BC18687D3F24}"/>
    <cellStyle name="Currency 3 3 2 3 3" xfId="958" xr:uid="{E7EF380B-A13A-4C2C-A527-1A9F599EE921}"/>
    <cellStyle name="Currency 3 3 2 3 3 2" xfId="2161" xr:uid="{534797D5-C8C9-4BC7-9DCE-942ADF9DB53A}"/>
    <cellStyle name="Currency 3 3 2 3 3 2 2" xfId="4562" xr:uid="{AF4767D6-B48E-4225-951A-6A139347A64E}"/>
    <cellStyle name="Currency 3 3 2 3 3 3" xfId="3362" xr:uid="{2166D503-B6D4-4E2F-8E64-1C721A41150B}"/>
    <cellStyle name="Currency 3 3 2 3 4" xfId="718" xr:uid="{F384518B-BF7B-4B12-A7CB-5A51C1725B97}"/>
    <cellStyle name="Currency 3 3 2 3 4 2" xfId="1921" xr:uid="{CEBD3799-9ECA-4434-9329-492713ADDE32}"/>
    <cellStyle name="Currency 3 3 2 3 4 2 2" xfId="4322" xr:uid="{739F598B-D320-4836-90B1-ABBD3F7FEEA8}"/>
    <cellStyle name="Currency 3 3 2 3 4 3" xfId="3122" xr:uid="{54F4485A-019D-4E14-97E7-D35E2DACE03D}"/>
    <cellStyle name="Currency 3 3 2 3 5" xfId="1441" xr:uid="{B42BF233-7673-4DC7-9F16-8ABE40F807CE}"/>
    <cellStyle name="Currency 3 3 2 3 5 2" xfId="3842" xr:uid="{FED8DE3B-D477-4B5E-B4C1-4BEDD17B4987}"/>
    <cellStyle name="Currency 3 3 2 3 6" xfId="2642" xr:uid="{17DE15C2-E6D8-4545-B80B-C4BB6EACAE54}"/>
    <cellStyle name="Currency 3 3 2 4" xfId="358" xr:uid="{8EACD364-E5DA-4B3A-85BD-060945076BC4}"/>
    <cellStyle name="Currency 3 3 2 4 2" xfId="1078" xr:uid="{FD67E1BB-2AD9-45BF-8706-F2577B010057}"/>
    <cellStyle name="Currency 3 3 2 4 2 2" xfId="2281" xr:uid="{80E45B52-5125-4979-B572-38445E34514D}"/>
    <cellStyle name="Currency 3 3 2 4 2 2 2" xfId="4682" xr:uid="{EE945A67-5097-48D8-BCEE-BCFA5AC367D4}"/>
    <cellStyle name="Currency 3 3 2 4 2 3" xfId="3482" xr:uid="{D3FA840C-2EB8-4B0A-AE82-481F7C816669}"/>
    <cellStyle name="Currency 3 3 2 4 3" xfId="1561" xr:uid="{500F6DE4-4877-47FE-B7E7-2964157DF877}"/>
    <cellStyle name="Currency 3 3 2 4 3 2" xfId="3962" xr:uid="{5082CFF6-AA7A-448A-8BAB-2F359A948272}"/>
    <cellStyle name="Currency 3 3 2 4 4" xfId="2762" xr:uid="{B50165E0-A8AF-49C9-8CCF-027465BEB2B0}"/>
    <cellStyle name="Currency 3 3 2 5" xfId="838" xr:uid="{EFF2CDC1-A896-4DD9-89E5-3F432EEF0F27}"/>
    <cellStyle name="Currency 3 3 2 5 2" xfId="2041" xr:uid="{7E6A45F1-973F-4306-8B90-299DF297CC77}"/>
    <cellStyle name="Currency 3 3 2 5 2 2" xfId="4442" xr:uid="{CFD2E60A-61DD-4A3B-8ECD-F0E7CF36C108}"/>
    <cellStyle name="Currency 3 3 2 5 3" xfId="3242" xr:uid="{1FE2A8DE-1BAE-49A4-87C1-01C8361EFC3F}"/>
    <cellStyle name="Currency 3 3 2 6" xfId="598" xr:uid="{B1E67FFC-82C6-4FBA-BD24-4E55CA448E18}"/>
    <cellStyle name="Currency 3 3 2 6 2" xfId="1801" xr:uid="{2FAB08D2-C42E-47FD-8E40-8BAFC056D79B}"/>
    <cellStyle name="Currency 3 3 2 6 2 2" xfId="4202" xr:uid="{41CC4C9A-39AA-412B-8647-D6316E94FA92}"/>
    <cellStyle name="Currency 3 3 2 6 3" xfId="3002" xr:uid="{3F60BFE0-5BD3-4EF4-8C41-DF9938CF070F}"/>
    <cellStyle name="Currency 3 3 2 7" xfId="1321" xr:uid="{64AB2E0C-7331-42CD-9B5D-F29D69E37357}"/>
    <cellStyle name="Currency 3 3 2 7 2" xfId="3722" xr:uid="{798D6130-42F6-48D3-86F6-51ED6F5A8B20}"/>
    <cellStyle name="Currency 3 3 2 8" xfId="2522" xr:uid="{A3BC91D4-09C8-4A59-88CD-251C36868E5F}"/>
    <cellStyle name="Currency 3 3 3" xfId="148" xr:uid="{73944879-43A4-4A8B-A5A2-11D162DB16A0}"/>
    <cellStyle name="Currency 3 3 3 2" xfId="268" xr:uid="{82CC0266-0026-45F2-98C8-89EC38EB49B7}"/>
    <cellStyle name="Currency 3 3 3 2 2" xfId="508" xr:uid="{BF5DD80D-EF3F-4D20-BBC3-F2067CBBA611}"/>
    <cellStyle name="Currency 3 3 3 2 2 2" xfId="1228" xr:uid="{6FDA3CDA-8557-464D-A344-71E68AA96ECB}"/>
    <cellStyle name="Currency 3 3 3 2 2 2 2" xfId="2431" xr:uid="{4293C690-8D9E-4672-B0EE-74324A5AEA25}"/>
    <cellStyle name="Currency 3 3 3 2 2 2 2 2" xfId="4832" xr:uid="{23DD67D9-A53D-49A1-A1E4-A945933122CB}"/>
    <cellStyle name="Currency 3 3 3 2 2 2 3" xfId="3632" xr:uid="{F0735D22-DCD3-4AE8-9450-3567D80AFD32}"/>
    <cellStyle name="Currency 3 3 3 2 2 3" xfId="1711" xr:uid="{5DD5568D-137E-4AF2-9D19-66432B1E1E9A}"/>
    <cellStyle name="Currency 3 3 3 2 2 3 2" xfId="4112" xr:uid="{DB3B1344-77E6-4AD9-B7D2-A6F6408B122E}"/>
    <cellStyle name="Currency 3 3 3 2 2 4" xfId="2912" xr:uid="{5256D326-6A40-4310-ACA6-7A3854A73C13}"/>
    <cellStyle name="Currency 3 3 3 2 3" xfId="988" xr:uid="{B4238450-58F4-4723-ACDF-8CD26CCABA49}"/>
    <cellStyle name="Currency 3 3 3 2 3 2" xfId="2191" xr:uid="{80178EF0-0F7D-4EEF-B2BE-B913A92166AF}"/>
    <cellStyle name="Currency 3 3 3 2 3 2 2" xfId="4592" xr:uid="{15D25FD7-75DB-468B-B00B-3E2F5F66C579}"/>
    <cellStyle name="Currency 3 3 3 2 3 3" xfId="3392" xr:uid="{A77C4440-F403-4647-B123-73412CE56C80}"/>
    <cellStyle name="Currency 3 3 3 2 4" xfId="748" xr:uid="{2DAF9335-BEAF-4090-ADB0-87CBF9C5EC1D}"/>
    <cellStyle name="Currency 3 3 3 2 4 2" xfId="1951" xr:uid="{0F536943-14FD-43CE-862E-672747746058}"/>
    <cellStyle name="Currency 3 3 3 2 4 2 2" xfId="4352" xr:uid="{312E8002-9FA7-429D-A8D6-1F5C44040600}"/>
    <cellStyle name="Currency 3 3 3 2 4 3" xfId="3152" xr:uid="{C907B725-04AF-473C-8C17-70F1DE4FF3AC}"/>
    <cellStyle name="Currency 3 3 3 2 5" xfId="1471" xr:uid="{3D927B81-73D4-4ECF-9892-8B0D480FB1D2}"/>
    <cellStyle name="Currency 3 3 3 2 5 2" xfId="3872" xr:uid="{2D5972F5-3F5E-484A-9DA9-D09806A8FA9E}"/>
    <cellStyle name="Currency 3 3 3 2 6" xfId="2672" xr:uid="{D587719A-F070-48C1-9FA5-DBB91E441F75}"/>
    <cellStyle name="Currency 3 3 3 3" xfId="388" xr:uid="{1714D2D7-E615-434D-BE19-2FEED0A8B213}"/>
    <cellStyle name="Currency 3 3 3 3 2" xfId="1108" xr:uid="{119D5974-AE8C-4CF7-AC8A-78B70D020799}"/>
    <cellStyle name="Currency 3 3 3 3 2 2" xfId="2311" xr:uid="{BC113863-FAA0-4043-9D50-5F127B63AA65}"/>
    <cellStyle name="Currency 3 3 3 3 2 2 2" xfId="4712" xr:uid="{EC076B36-7BE6-47C6-9615-55974FA00A94}"/>
    <cellStyle name="Currency 3 3 3 3 2 3" xfId="3512" xr:uid="{A7618A33-07CC-48CE-9210-1233362457F9}"/>
    <cellStyle name="Currency 3 3 3 3 3" xfId="1591" xr:uid="{D54CA78E-4222-42E9-8D1F-33DAF6F30714}"/>
    <cellStyle name="Currency 3 3 3 3 3 2" xfId="3992" xr:uid="{F90F97B3-A0CB-4D72-A427-9F6791C5C995}"/>
    <cellStyle name="Currency 3 3 3 3 4" xfId="2792" xr:uid="{490FEC88-8B64-46E2-9D97-08BAC3A0125D}"/>
    <cellStyle name="Currency 3 3 3 4" xfId="868" xr:uid="{F2FCECC4-5F36-4420-A08D-8BAD31A1242A}"/>
    <cellStyle name="Currency 3 3 3 4 2" xfId="2071" xr:uid="{5E0D1BA6-7C36-4CFA-9281-193DF32136EC}"/>
    <cellStyle name="Currency 3 3 3 4 2 2" xfId="4472" xr:uid="{FEB4AF31-DBF2-4345-AD33-773077489049}"/>
    <cellStyle name="Currency 3 3 3 4 3" xfId="3272" xr:uid="{5B261122-6E0F-4C59-9E3B-1C41F1398722}"/>
    <cellStyle name="Currency 3 3 3 5" xfId="628" xr:uid="{4564C56D-A967-4122-ACB7-F076A7A441CD}"/>
    <cellStyle name="Currency 3 3 3 5 2" xfId="1831" xr:uid="{7741DEE5-E53A-4CAB-A940-ABD77EC39F7B}"/>
    <cellStyle name="Currency 3 3 3 5 2 2" xfId="4232" xr:uid="{5BCF7A9A-45C9-4277-AADC-464521FB5A5E}"/>
    <cellStyle name="Currency 3 3 3 5 3" xfId="3032" xr:uid="{E2A31EBC-70D4-421E-8386-74294CEA8540}"/>
    <cellStyle name="Currency 3 3 3 6" xfId="1351" xr:uid="{90967C37-B569-4E99-8FF9-191D78A128C1}"/>
    <cellStyle name="Currency 3 3 3 6 2" xfId="3752" xr:uid="{2B22EC46-4AB9-4028-871B-CD15EC6B9A93}"/>
    <cellStyle name="Currency 3 3 3 7" xfId="2552" xr:uid="{FF841309-8C99-489A-A2CE-E5E152C88FCA}"/>
    <cellStyle name="Currency 3 3 4" xfId="208" xr:uid="{32BEAFBD-CC97-4E8E-82E5-D5DE9EA2A7E5}"/>
    <cellStyle name="Currency 3 3 4 2" xfId="448" xr:uid="{7EE13FB9-CDFF-4AFF-9EB6-2F3207E949E4}"/>
    <cellStyle name="Currency 3 3 4 2 2" xfId="1168" xr:uid="{C25B958A-244C-4DBD-BA27-6196C2662977}"/>
    <cellStyle name="Currency 3 3 4 2 2 2" xfId="2371" xr:uid="{8AB58025-07E8-4DD0-A652-B7695428CF07}"/>
    <cellStyle name="Currency 3 3 4 2 2 2 2" xfId="4772" xr:uid="{B079565A-B0DD-4CA4-A7E5-B5113A68EB5E}"/>
    <cellStyle name="Currency 3 3 4 2 2 3" xfId="3572" xr:uid="{819D20EC-75AD-4723-8E8B-4848FAFE6423}"/>
    <cellStyle name="Currency 3 3 4 2 3" xfId="1651" xr:uid="{38B3D5AA-DA76-4505-9D70-2CD02E8DEBE1}"/>
    <cellStyle name="Currency 3 3 4 2 3 2" xfId="4052" xr:uid="{9558E131-8338-49BE-B15C-ECFA287CA336}"/>
    <cellStyle name="Currency 3 3 4 2 4" xfId="2852" xr:uid="{874C9ADB-4C0F-42A1-A852-53B0AD36F16A}"/>
    <cellStyle name="Currency 3 3 4 3" xfId="928" xr:uid="{2F9C9886-A36E-4899-9C85-665064CD2428}"/>
    <cellStyle name="Currency 3 3 4 3 2" xfId="2131" xr:uid="{11000AB7-5A35-42C2-90DF-CF509F8576F6}"/>
    <cellStyle name="Currency 3 3 4 3 2 2" xfId="4532" xr:uid="{369241E6-8D2B-497C-B28C-C0531240B821}"/>
    <cellStyle name="Currency 3 3 4 3 3" xfId="3332" xr:uid="{F7BD63A4-A799-4D61-A431-6FF4807C22DA}"/>
    <cellStyle name="Currency 3 3 4 4" xfId="688" xr:uid="{E2897D5F-728B-4177-80AE-0F57D2FEFF8E}"/>
    <cellStyle name="Currency 3 3 4 4 2" xfId="1891" xr:uid="{26CDC42C-FE3F-4722-8B6F-71DEF48374C5}"/>
    <cellStyle name="Currency 3 3 4 4 2 2" xfId="4292" xr:uid="{A1DCB8E9-C437-4776-8DC0-4AE1EBC29CD5}"/>
    <cellStyle name="Currency 3 3 4 4 3" xfId="3092" xr:uid="{47AB5A37-21F9-4D20-861E-1239B8D70C8A}"/>
    <cellStyle name="Currency 3 3 4 5" xfId="1411" xr:uid="{F6102994-AAE1-4151-BA64-47F65AC0AD90}"/>
    <cellStyle name="Currency 3 3 4 5 2" xfId="3812" xr:uid="{75C6F2C8-072D-4CA2-AAF9-9FF463CFAE7C}"/>
    <cellStyle name="Currency 3 3 4 6" xfId="2612" xr:uid="{DDB02761-CFD3-4184-ACE3-5867C01014D3}"/>
    <cellStyle name="Currency 3 3 5" xfId="328" xr:uid="{05B8E7DE-574D-4F2C-AA74-D8C0838AE943}"/>
    <cellStyle name="Currency 3 3 5 2" xfId="1048" xr:uid="{0E9E65D0-4BD9-4740-8FD8-229C409EF6CE}"/>
    <cellStyle name="Currency 3 3 5 2 2" xfId="2251" xr:uid="{B7A71F7D-0739-4015-B188-CE2D8CC9F448}"/>
    <cellStyle name="Currency 3 3 5 2 2 2" xfId="4652" xr:uid="{A94C1508-3C1A-412A-8A27-09144791B69A}"/>
    <cellStyle name="Currency 3 3 5 2 3" xfId="3452" xr:uid="{E0108C95-6DD4-4CBE-ACA9-2ED499736CD1}"/>
    <cellStyle name="Currency 3 3 5 3" xfId="1531" xr:uid="{FB25CFE1-C7E6-44E7-8608-0B6CBD505FC4}"/>
    <cellStyle name="Currency 3 3 5 3 2" xfId="3932" xr:uid="{6CA1112F-257A-4178-8FD1-865CE5B2BA1F}"/>
    <cellStyle name="Currency 3 3 5 4" xfId="2732" xr:uid="{6AAC02C9-6EA5-43F4-A5E2-99524520DC2A}"/>
    <cellStyle name="Currency 3 3 6" xfId="808" xr:uid="{71660E58-06FD-4ED1-BC52-65AF83D5B905}"/>
    <cellStyle name="Currency 3 3 6 2" xfId="2011" xr:uid="{27BD4444-816A-45D6-8EA3-AC08AF3BA85F}"/>
    <cellStyle name="Currency 3 3 6 2 2" xfId="4412" xr:uid="{BB15D9D7-1495-4A4A-B803-E904CCDE37EA}"/>
    <cellStyle name="Currency 3 3 6 3" xfId="3212" xr:uid="{8B5C0502-1A2A-40F6-AF49-8CD861301700}"/>
    <cellStyle name="Currency 3 3 7" xfId="568" xr:uid="{0178EE5B-10A3-4F3B-BDF6-F903A15D0F36}"/>
    <cellStyle name="Currency 3 3 7 2" xfId="1771" xr:uid="{3D270EC4-EFBB-4FD4-BBBC-46C64D364CF3}"/>
    <cellStyle name="Currency 3 3 7 2 2" xfId="4172" xr:uid="{CE0864ED-785C-43B7-B09C-5D68143C92AD}"/>
    <cellStyle name="Currency 3 3 7 3" xfId="2972" xr:uid="{C3BC908A-5C5C-475E-897F-6EECBA94CC7D}"/>
    <cellStyle name="Currency 3 3 8" xfId="1291" xr:uid="{1F7F8284-4F8A-49B5-AF98-5D8F88816DDC}"/>
    <cellStyle name="Currency 3 3 8 2" xfId="3692" xr:uid="{28139BAC-07F4-402A-92C4-D2A4471670E2}"/>
    <cellStyle name="Currency 3 3 9" xfId="2492" xr:uid="{01D1A8C4-3EE0-46DB-A5A7-FFE22B8CA489}"/>
    <cellStyle name="Currency 3 4" xfId="103" xr:uid="{ED1DBE77-E4B7-40AE-AF30-B25E68C110E9}"/>
    <cellStyle name="Currency 3 4 2" xfId="163" xr:uid="{4E72AA3A-D9E4-439B-BB51-AE3B342C3DC8}"/>
    <cellStyle name="Currency 3 4 2 2" xfId="283" xr:uid="{695956DB-7446-4A00-BB86-51566C20B534}"/>
    <cellStyle name="Currency 3 4 2 2 2" xfId="523" xr:uid="{46E309EB-5406-48D5-AD9A-78AC6D941F48}"/>
    <cellStyle name="Currency 3 4 2 2 2 2" xfId="1243" xr:uid="{6CD4B746-98DC-47A2-BCA9-259F1B39FB4F}"/>
    <cellStyle name="Currency 3 4 2 2 2 2 2" xfId="2446" xr:uid="{3F774FAA-E557-45D2-B21D-E1F35D3BC1BD}"/>
    <cellStyle name="Currency 3 4 2 2 2 2 2 2" xfId="4847" xr:uid="{D6D06D67-32DD-493E-94AA-6DF4D8B44D2F}"/>
    <cellStyle name="Currency 3 4 2 2 2 2 3" xfId="3647" xr:uid="{A5E6BD6A-1FE6-4FE9-B3C2-632ACE602352}"/>
    <cellStyle name="Currency 3 4 2 2 2 3" xfId="1726" xr:uid="{1F7714C8-B94C-4ABF-86AC-757BA0ACF137}"/>
    <cellStyle name="Currency 3 4 2 2 2 3 2" xfId="4127" xr:uid="{20C651D0-1CE9-427A-B504-0655CB08BFA6}"/>
    <cellStyle name="Currency 3 4 2 2 2 4" xfId="2927" xr:uid="{861EC37D-5C01-4709-B520-0B031EA2DF97}"/>
    <cellStyle name="Currency 3 4 2 2 3" xfId="1003" xr:uid="{73BA3102-DED3-4F54-8E02-3EBBCF8F0D3B}"/>
    <cellStyle name="Currency 3 4 2 2 3 2" xfId="2206" xr:uid="{14357F87-4E13-482A-B96D-22181FFBD0DA}"/>
    <cellStyle name="Currency 3 4 2 2 3 2 2" xfId="4607" xr:uid="{BECF7241-8CA9-4F12-8DF1-AAD77AD80A75}"/>
    <cellStyle name="Currency 3 4 2 2 3 3" xfId="3407" xr:uid="{FFBD114F-CC04-42D5-9AF9-1DB804A3C408}"/>
    <cellStyle name="Currency 3 4 2 2 4" xfId="763" xr:uid="{811683E9-C366-47ED-85F5-AB64137E47E5}"/>
    <cellStyle name="Currency 3 4 2 2 4 2" xfId="1966" xr:uid="{3E265AA4-7D53-4CC2-A17A-223328AFAFE7}"/>
    <cellStyle name="Currency 3 4 2 2 4 2 2" xfId="4367" xr:uid="{D8907E9F-C930-4B61-BE3C-721C0E190E27}"/>
    <cellStyle name="Currency 3 4 2 2 4 3" xfId="3167" xr:uid="{DF97BE95-CBC7-4CAE-AA54-41C2935A905C}"/>
    <cellStyle name="Currency 3 4 2 2 5" xfId="1486" xr:uid="{FABFA159-B46B-442F-9EE3-4E1304D95010}"/>
    <cellStyle name="Currency 3 4 2 2 5 2" xfId="3887" xr:uid="{B963656C-A53E-40BB-BEDA-39D0F17B2ED4}"/>
    <cellStyle name="Currency 3 4 2 2 6" xfId="2687" xr:uid="{8D560609-DB4F-472F-8D27-2BD3D5644F6B}"/>
    <cellStyle name="Currency 3 4 2 3" xfId="403" xr:uid="{6084C3B8-127C-474D-8D88-A54BBBB38CBD}"/>
    <cellStyle name="Currency 3 4 2 3 2" xfId="1123" xr:uid="{DB645BF7-27D2-4E20-BAAC-2E1E9C9F8E13}"/>
    <cellStyle name="Currency 3 4 2 3 2 2" xfId="2326" xr:uid="{A7D53D3F-7CEC-4AA1-8E37-C66542F21DFD}"/>
    <cellStyle name="Currency 3 4 2 3 2 2 2" xfId="4727" xr:uid="{73C4F53A-18D7-426D-87B4-97543A5F6B4E}"/>
    <cellStyle name="Currency 3 4 2 3 2 3" xfId="3527" xr:uid="{CDD525D9-EFB8-4A81-8948-590509608AF6}"/>
    <cellStyle name="Currency 3 4 2 3 3" xfId="1606" xr:uid="{2836AEFA-37CB-4382-866D-DB6C56FC89DD}"/>
    <cellStyle name="Currency 3 4 2 3 3 2" xfId="4007" xr:uid="{B9F43EE2-A765-44D0-9477-E14ABC30DBE4}"/>
    <cellStyle name="Currency 3 4 2 3 4" xfId="2807" xr:uid="{7B48F739-C59B-4D17-8EF3-AA02EC2333C7}"/>
    <cellStyle name="Currency 3 4 2 4" xfId="883" xr:uid="{63FB8912-A18C-489E-91A6-551975EB5EE5}"/>
    <cellStyle name="Currency 3 4 2 4 2" xfId="2086" xr:uid="{6E238BBA-D69F-40D7-BFCF-7F6CAA78D9DA}"/>
    <cellStyle name="Currency 3 4 2 4 2 2" xfId="4487" xr:uid="{B0007AC4-305D-4EA5-9353-A35765CAB2A4}"/>
    <cellStyle name="Currency 3 4 2 4 3" xfId="3287" xr:uid="{5DDBFFAC-30D4-4147-B2BF-0B41D1869B36}"/>
    <cellStyle name="Currency 3 4 2 5" xfId="643" xr:uid="{07E93D08-25C4-4DCF-A402-A44B270D2EC5}"/>
    <cellStyle name="Currency 3 4 2 5 2" xfId="1846" xr:uid="{382E0403-F23E-4564-836F-7E909E4155ED}"/>
    <cellStyle name="Currency 3 4 2 5 2 2" xfId="4247" xr:uid="{592826AC-30C2-4485-B0BD-5192E0AE002D}"/>
    <cellStyle name="Currency 3 4 2 5 3" xfId="3047" xr:uid="{5D29A93C-DF8A-454B-A124-A83B06E840C7}"/>
    <cellStyle name="Currency 3 4 2 6" xfId="1366" xr:uid="{A0BCFEE6-3A98-44EC-988E-6EFDA6846F69}"/>
    <cellStyle name="Currency 3 4 2 6 2" xfId="3767" xr:uid="{A9D8B6A3-CE34-481D-AA58-4271B9C242F0}"/>
    <cellStyle name="Currency 3 4 2 7" xfId="2567" xr:uid="{256CC8E9-B164-4862-BD72-AFDE4263ABAE}"/>
    <cellStyle name="Currency 3 4 3" xfId="223" xr:uid="{F6665D0A-BBD6-4C91-94D8-BACCBD258B54}"/>
    <cellStyle name="Currency 3 4 3 2" xfId="463" xr:uid="{9B7393AD-1F94-4041-91B2-C712A012C236}"/>
    <cellStyle name="Currency 3 4 3 2 2" xfId="1183" xr:uid="{797E7AB6-2583-4C01-9106-55A856F3CE97}"/>
    <cellStyle name="Currency 3 4 3 2 2 2" xfId="2386" xr:uid="{692CF7D6-6B8B-4BDD-AF40-4BE8E531546E}"/>
    <cellStyle name="Currency 3 4 3 2 2 2 2" xfId="4787" xr:uid="{0F06942E-238D-4160-888D-E9C05657BAFF}"/>
    <cellStyle name="Currency 3 4 3 2 2 3" xfId="3587" xr:uid="{E8DABCC0-2754-4F75-9EDB-C19CCD1EF357}"/>
    <cellStyle name="Currency 3 4 3 2 3" xfId="1666" xr:uid="{75EFD1FB-CBF3-4036-8C92-E0D6A0E9D76B}"/>
    <cellStyle name="Currency 3 4 3 2 3 2" xfId="4067" xr:uid="{78DD7AE9-0F14-469B-A319-67AD77610323}"/>
    <cellStyle name="Currency 3 4 3 2 4" xfId="2867" xr:uid="{C687B5B1-5C54-43C3-96AF-FA88DB52DCA7}"/>
    <cellStyle name="Currency 3 4 3 3" xfId="943" xr:uid="{24A35821-CBDA-4D35-BCDA-6B5A6235E03F}"/>
    <cellStyle name="Currency 3 4 3 3 2" xfId="2146" xr:uid="{28210FBD-8466-49D8-85BE-D76D2B6FC8D4}"/>
    <cellStyle name="Currency 3 4 3 3 2 2" xfId="4547" xr:uid="{4DF2176E-7034-4852-BFC8-7BCD8CA6B298}"/>
    <cellStyle name="Currency 3 4 3 3 3" xfId="3347" xr:uid="{71451DBD-5D9A-4F53-BA84-CB2F8A39E03D}"/>
    <cellStyle name="Currency 3 4 3 4" xfId="703" xr:uid="{BB07510F-6D30-4C2A-B666-4D06DA65418B}"/>
    <cellStyle name="Currency 3 4 3 4 2" xfId="1906" xr:uid="{6449E99E-7979-4EF3-AA3E-7B124BC0283C}"/>
    <cellStyle name="Currency 3 4 3 4 2 2" xfId="4307" xr:uid="{2D2AE187-F305-45AE-9258-50E241C31B05}"/>
    <cellStyle name="Currency 3 4 3 4 3" xfId="3107" xr:uid="{8A439B42-72A0-4EAA-A282-6FBF46419DDC}"/>
    <cellStyle name="Currency 3 4 3 5" xfId="1426" xr:uid="{8910F913-D07F-4811-B997-50E92C71B6ED}"/>
    <cellStyle name="Currency 3 4 3 5 2" xfId="3827" xr:uid="{0D56A667-2802-4253-BF07-9D5D326BD380}"/>
    <cellStyle name="Currency 3 4 3 6" xfId="2627" xr:uid="{70E2E77D-E732-4EB9-BF23-3DAB54E7A100}"/>
    <cellStyle name="Currency 3 4 4" xfId="343" xr:uid="{E58AFCB1-85DA-4B2E-AD3F-3ABFA996864C}"/>
    <cellStyle name="Currency 3 4 4 2" xfId="1063" xr:uid="{4A23E853-52E6-4BBE-95C4-19085978A9E9}"/>
    <cellStyle name="Currency 3 4 4 2 2" xfId="2266" xr:uid="{BC39AB73-2600-448A-A81E-9A218FD746F9}"/>
    <cellStyle name="Currency 3 4 4 2 2 2" xfId="4667" xr:uid="{9468550D-FFB1-42AE-A009-3036A15153A0}"/>
    <cellStyle name="Currency 3 4 4 2 3" xfId="3467" xr:uid="{3F8F764B-02AB-427F-B5BB-14DDE34EF318}"/>
    <cellStyle name="Currency 3 4 4 3" xfId="1546" xr:uid="{D313B4C6-F08A-421A-A500-BCEC9394D427}"/>
    <cellStyle name="Currency 3 4 4 3 2" xfId="3947" xr:uid="{DF5A22F6-DDE6-44B5-AE8B-936D941D903B}"/>
    <cellStyle name="Currency 3 4 4 4" xfId="2747" xr:uid="{2B5F6DA0-A5E5-4FAB-BF97-75F547A7F2ED}"/>
    <cellStyle name="Currency 3 4 5" xfId="823" xr:uid="{D2DF01C9-F2DC-41B3-9128-1269243C32BF}"/>
    <cellStyle name="Currency 3 4 5 2" xfId="2026" xr:uid="{41BE63F4-E789-4557-829D-BB529EF54C60}"/>
    <cellStyle name="Currency 3 4 5 2 2" xfId="4427" xr:uid="{BAE2AF7A-1D6E-491C-85D5-A004CFD1DD6A}"/>
    <cellStyle name="Currency 3 4 5 3" xfId="3227" xr:uid="{3F6FE3C0-F6EE-4558-87D6-9AF7AB02C2BC}"/>
    <cellStyle name="Currency 3 4 6" xfId="583" xr:uid="{1671DDA2-BC87-4395-BC57-CC1020F7ECE6}"/>
    <cellStyle name="Currency 3 4 6 2" xfId="1786" xr:uid="{B5595CA6-AD47-41A9-A2E7-FEFEB4193B87}"/>
    <cellStyle name="Currency 3 4 6 2 2" xfId="4187" xr:uid="{697DE46E-808A-44FB-B650-08A4F1A5B618}"/>
    <cellStyle name="Currency 3 4 6 3" xfId="2987" xr:uid="{C8CD3227-FC30-4D10-BFB2-DD666823BB24}"/>
    <cellStyle name="Currency 3 4 7" xfId="1306" xr:uid="{7016EC21-998A-4EC5-9F72-5C33433EAE87}"/>
    <cellStyle name="Currency 3 4 7 2" xfId="3707" xr:uid="{11E94695-43CD-4E44-8924-7E56E34AA607}"/>
    <cellStyle name="Currency 3 4 8" xfId="2507" xr:uid="{503E6F25-06A3-4476-AE0E-517A105F6108}"/>
    <cellStyle name="Currency 3 5" xfId="133" xr:uid="{1EEAEE60-DDA3-4473-870D-487FB09ED013}"/>
    <cellStyle name="Currency 3 5 2" xfId="253" xr:uid="{775FB130-230F-4D9A-8531-ED628FA7C472}"/>
    <cellStyle name="Currency 3 5 2 2" xfId="493" xr:uid="{599CE31F-A3C4-4BC1-8913-A6E2FD748799}"/>
    <cellStyle name="Currency 3 5 2 2 2" xfId="1213" xr:uid="{7557677B-3F7C-4518-AB72-5B60E55C61F7}"/>
    <cellStyle name="Currency 3 5 2 2 2 2" xfId="2416" xr:uid="{E0E4AE6D-FEBC-439A-AC0C-9685183A7885}"/>
    <cellStyle name="Currency 3 5 2 2 2 2 2" xfId="4817" xr:uid="{EFA49938-E4A8-40FF-B073-D0322CAC7232}"/>
    <cellStyle name="Currency 3 5 2 2 2 3" xfId="3617" xr:uid="{D47A02F2-233A-4D80-8A0A-B121E50084EA}"/>
    <cellStyle name="Currency 3 5 2 2 3" xfId="1696" xr:uid="{0B71F861-8142-40FC-9D31-4EE8DCD92485}"/>
    <cellStyle name="Currency 3 5 2 2 3 2" xfId="4097" xr:uid="{529E5F4E-39E5-4A23-BD37-5167D9D73049}"/>
    <cellStyle name="Currency 3 5 2 2 4" xfId="2897" xr:uid="{37E1A1ED-66DB-46C2-808B-A3AF631FCFA9}"/>
    <cellStyle name="Currency 3 5 2 3" xfId="973" xr:uid="{214B70B7-A69D-4ADD-BB16-F6A99E4EB611}"/>
    <cellStyle name="Currency 3 5 2 3 2" xfId="2176" xr:uid="{AA90182F-3DBA-4E0E-AE4A-DFFE6144A6B5}"/>
    <cellStyle name="Currency 3 5 2 3 2 2" xfId="4577" xr:uid="{0D1D98C4-6A6B-409E-8011-4D96D8DBE478}"/>
    <cellStyle name="Currency 3 5 2 3 3" xfId="3377" xr:uid="{13E927AB-68E1-43D1-8194-B1C180E0DE84}"/>
    <cellStyle name="Currency 3 5 2 4" xfId="733" xr:uid="{722113B3-33B4-4128-B727-BA6EA8FF05AA}"/>
    <cellStyle name="Currency 3 5 2 4 2" xfId="1936" xr:uid="{B6C81CA0-7ED4-4243-B759-67D943199FC2}"/>
    <cellStyle name="Currency 3 5 2 4 2 2" xfId="4337" xr:uid="{E8F9142A-6EC6-4723-9F61-7476C25B514F}"/>
    <cellStyle name="Currency 3 5 2 4 3" xfId="3137" xr:uid="{8928D5A6-9DD3-4C3C-BFEC-F1E52CCB79BA}"/>
    <cellStyle name="Currency 3 5 2 5" xfId="1456" xr:uid="{99485347-5051-4DB5-B17B-7EE40BEB0E23}"/>
    <cellStyle name="Currency 3 5 2 5 2" xfId="3857" xr:uid="{B3EA5465-153C-4B9E-B374-6B79CC911F87}"/>
    <cellStyle name="Currency 3 5 2 6" xfId="2657" xr:uid="{1527BA2D-F585-43E0-B05B-488AAC24FF02}"/>
    <cellStyle name="Currency 3 5 3" xfId="373" xr:uid="{0C8669B7-202D-41A3-8B53-7ED69C2925C8}"/>
    <cellStyle name="Currency 3 5 3 2" xfId="1093" xr:uid="{5DBFE9E4-E32A-4B80-97EF-C954A573B790}"/>
    <cellStyle name="Currency 3 5 3 2 2" xfId="2296" xr:uid="{B5177DEC-FDD9-45F8-8233-A0FE60374D79}"/>
    <cellStyle name="Currency 3 5 3 2 2 2" xfId="4697" xr:uid="{A9A0849A-41DE-444B-BFB8-9E5E1B48E973}"/>
    <cellStyle name="Currency 3 5 3 2 3" xfId="3497" xr:uid="{63B5C3C4-E366-44B9-A6D9-FED0A6B084B3}"/>
    <cellStyle name="Currency 3 5 3 3" xfId="1576" xr:uid="{5A5C5861-C580-4B98-962E-2280CF040E9E}"/>
    <cellStyle name="Currency 3 5 3 3 2" xfId="3977" xr:uid="{36E94D63-C831-420F-A597-9857BD42C013}"/>
    <cellStyle name="Currency 3 5 3 4" xfId="2777" xr:uid="{344164B8-C7A4-4FC3-835D-94A4BC8F4632}"/>
    <cellStyle name="Currency 3 5 4" xfId="853" xr:uid="{721FF2CF-AEE0-4EB3-ABE2-F944D2D614E3}"/>
    <cellStyle name="Currency 3 5 4 2" xfId="2056" xr:uid="{CA5EE10E-709E-462E-A934-102EBA25FE87}"/>
    <cellStyle name="Currency 3 5 4 2 2" xfId="4457" xr:uid="{46B0413B-2FE9-4BA7-A7A8-8BA92FB99967}"/>
    <cellStyle name="Currency 3 5 4 3" xfId="3257" xr:uid="{0F15BBAB-57B0-4CA2-9CA5-F97A742528B5}"/>
    <cellStyle name="Currency 3 5 5" xfId="613" xr:uid="{CE8AFF16-211F-4F5A-8741-41CEF5B7A22F}"/>
    <cellStyle name="Currency 3 5 5 2" xfId="1816" xr:uid="{EBEFD802-B6C8-4051-A061-A4BF99A56426}"/>
    <cellStyle name="Currency 3 5 5 2 2" xfId="4217" xr:uid="{46803F2B-E839-437C-A87F-66F7A5E12F70}"/>
    <cellStyle name="Currency 3 5 5 3" xfId="3017" xr:uid="{943D4973-4279-46C2-8886-4721234E382F}"/>
    <cellStyle name="Currency 3 5 6" xfId="1336" xr:uid="{DD96AB15-EAD0-4D37-8AC2-30CA1A13E1B9}"/>
    <cellStyle name="Currency 3 5 6 2" xfId="3737" xr:uid="{ED80D54D-C2E9-4927-96AB-71B9DDCB0F8F}"/>
    <cellStyle name="Currency 3 5 7" xfId="2537" xr:uid="{F2D2ED20-7110-4041-ABF9-AC920C8C4248}"/>
    <cellStyle name="Currency 3 6" xfId="193" xr:uid="{C78E07C9-855A-42F6-B2DC-9503B1BFFE5F}"/>
    <cellStyle name="Currency 3 6 2" xfId="433" xr:uid="{9C4441C9-0990-4FBE-970B-61BF933FCB92}"/>
    <cellStyle name="Currency 3 6 2 2" xfId="1153" xr:uid="{6FDEF994-24A0-4605-9CA8-ECDA1934BB97}"/>
    <cellStyle name="Currency 3 6 2 2 2" xfId="2356" xr:uid="{515A233D-39EE-484C-B66C-DBF37EAEF400}"/>
    <cellStyle name="Currency 3 6 2 2 2 2" xfId="4757" xr:uid="{56A913C9-971C-4B7A-A753-351FEC6D728D}"/>
    <cellStyle name="Currency 3 6 2 2 3" xfId="3557" xr:uid="{27E13836-FE7A-4169-852E-79D47ED7576F}"/>
    <cellStyle name="Currency 3 6 2 3" xfId="1636" xr:uid="{7743AB4E-4D03-4BA5-8C4C-2BD6C5B40A53}"/>
    <cellStyle name="Currency 3 6 2 3 2" xfId="4037" xr:uid="{26FCF087-ED4C-413A-86C7-330A034C1576}"/>
    <cellStyle name="Currency 3 6 2 4" xfId="2837" xr:uid="{22605178-FDED-490B-9402-02B0833831DB}"/>
    <cellStyle name="Currency 3 6 3" xfId="913" xr:uid="{D9C945D6-D262-4BF6-B0BB-983E8F15AA29}"/>
    <cellStyle name="Currency 3 6 3 2" xfId="2116" xr:uid="{240EB7D2-D977-4F3D-8C6E-10B739E111A0}"/>
    <cellStyle name="Currency 3 6 3 2 2" xfId="4517" xr:uid="{58821336-B392-42E5-861F-3ED17D0E6DD1}"/>
    <cellStyle name="Currency 3 6 3 3" xfId="3317" xr:uid="{81618445-EF02-48A3-8A42-638E374BF0A1}"/>
    <cellStyle name="Currency 3 6 4" xfId="673" xr:uid="{BE580053-8D42-4CAF-A943-461482D47544}"/>
    <cellStyle name="Currency 3 6 4 2" xfId="1876" xr:uid="{1BA30AFF-2876-40EC-AF93-DBED4D98006D}"/>
    <cellStyle name="Currency 3 6 4 2 2" xfId="4277" xr:uid="{6757A6F9-11A9-4A81-A965-0DB70D27047E}"/>
    <cellStyle name="Currency 3 6 4 3" xfId="3077" xr:uid="{002201BF-BD33-4C0C-B63F-F512D6820FF7}"/>
    <cellStyle name="Currency 3 6 5" xfId="1396" xr:uid="{36400441-3C7B-40C6-9180-67915EF5FA25}"/>
    <cellStyle name="Currency 3 6 5 2" xfId="3797" xr:uid="{E7C0A7D9-EE9E-4F7E-9BF4-FDE6DEC5E2A9}"/>
    <cellStyle name="Currency 3 6 6" xfId="2597" xr:uid="{8C07CFCA-727A-4204-B426-6FD44501C80A}"/>
    <cellStyle name="Currency 3 7" xfId="313" xr:uid="{7AD01B1C-8171-4EB3-AAB8-685B6F54744E}"/>
    <cellStyle name="Currency 3 7 2" xfId="1033" xr:uid="{D95B6727-E6DE-44BC-970E-087EBE88361A}"/>
    <cellStyle name="Currency 3 7 2 2" xfId="2236" xr:uid="{DF1D328C-6C75-41F7-A7A3-9AADA146CCBA}"/>
    <cellStyle name="Currency 3 7 2 2 2" xfId="4637" xr:uid="{0D6E3D52-F998-43EC-AC66-9288EE9B0F77}"/>
    <cellStyle name="Currency 3 7 2 3" xfId="3437" xr:uid="{58F5EC60-68A5-419B-9CE7-D8399D929F0E}"/>
    <cellStyle name="Currency 3 7 3" xfId="1516" xr:uid="{CB23763A-F3CE-4CC3-A505-DCBDCF658CE4}"/>
    <cellStyle name="Currency 3 7 3 2" xfId="3917" xr:uid="{C54485FD-D525-4580-81FE-EE4361872F48}"/>
    <cellStyle name="Currency 3 7 4" xfId="2717" xr:uid="{035CB68C-1EF4-461B-A4F5-31208EECABA5}"/>
    <cellStyle name="Currency 3 8" xfId="793" xr:uid="{68715E01-122F-4A1C-A4E9-6A57425862B2}"/>
    <cellStyle name="Currency 3 8 2" xfId="1996" xr:uid="{BE70E6ED-4E32-45B9-A243-D25AA692A2D0}"/>
    <cellStyle name="Currency 3 8 2 2" xfId="4397" xr:uid="{F306A3D5-68EB-48BB-8687-483E2653205C}"/>
    <cellStyle name="Currency 3 8 3" xfId="3197" xr:uid="{A86AFE87-6634-470C-83EB-8AAE35B90F1D}"/>
    <cellStyle name="Currency 3 9" xfId="553" xr:uid="{45497125-0F47-43AF-B2BB-119165D31224}"/>
    <cellStyle name="Currency 3 9 2" xfId="1756" xr:uid="{C0E967E7-AC87-4445-B814-B84EA872BEFB}"/>
    <cellStyle name="Currency 3 9 2 2" xfId="4157" xr:uid="{233216DF-4444-403C-95EB-21BFC1A5D5AE}"/>
    <cellStyle name="Currency 3 9 3" xfId="2957" xr:uid="{7CB0833A-FB82-439D-94D8-687FD2564D3C}"/>
    <cellStyle name="Default_EDT_line_even" xfId="4887" xr:uid="{110C6A47-43E2-4222-8AA8-86883235B357}"/>
    <cellStyle name="Formula Grade ID" xfId="4880" xr:uid="{B60312D5-DEDA-4FAD-9610-A97029D9B0B7}"/>
    <cellStyle name="Formula Grade ID 2" xfId="4896" xr:uid="{C55B9E33-25B1-4A20-B526-0F20AA56B01C}"/>
    <cellStyle name="Formula Grade ID 2 2" xfId="4912" xr:uid="{840B1AB9-A5DC-4698-BB93-1C66D0553506}"/>
    <cellStyle name="Formula Grade ID 3" xfId="4900" xr:uid="{61BFA0CB-8427-479C-96E7-246E6A9F549A}"/>
    <cellStyle name="Formula Grade ID 4 2" xfId="4888" xr:uid="{B2A883BB-69D4-46B8-98FD-A3195DF46ACE}"/>
    <cellStyle name="Formula Grade ID 4 2 2" xfId="4905" xr:uid="{D90927B5-AB96-41A8-BAE0-80CB16C1603B}"/>
    <cellStyle name="Header" xfId="4876" xr:uid="{349A0BAE-6F9C-43EA-AA83-C0557B5CF3BA}"/>
    <cellStyle name="HiddenNoProtected" xfId="4889" xr:uid="{E05560E8-22F8-4B97-A5F5-4E6E00C55912}"/>
    <cellStyle name="HiddenNoProtected 2" xfId="4906" xr:uid="{724F5906-7D1D-4373-A6C4-884130D325EB}"/>
    <cellStyle name="HiddenProtected" xfId="4890" xr:uid="{27650EEA-224D-4CE1-B307-8D145E92F145}"/>
    <cellStyle name="HiddenProtected 2" xfId="4907" xr:uid="{0C660FFD-1CD2-4955-8686-090E03DDA6C0}"/>
    <cellStyle name="Modifiable" xfId="4878" xr:uid="{D618400A-039B-4B6B-8DF0-FBBF5A8E2CFA}"/>
    <cellStyle name="Modifiable 2" xfId="4894" xr:uid="{0C9BEA8D-16E4-4A34-ADEA-7A64B6CB6A2A}"/>
    <cellStyle name="Modifiable 2 2" xfId="4910" xr:uid="{50681E6F-B4BF-469E-8FBB-7D03CBC67161}"/>
    <cellStyle name="Modifiable 3" xfId="4891" xr:uid="{D6DB5C5B-2C03-4811-8D01-0850616A1E8D}"/>
    <cellStyle name="Modifiable 3 2" xfId="4908" xr:uid="{13CB8310-5620-45E9-9BC0-E8284BE7DA57}"/>
    <cellStyle name="Modifiable 4" xfId="4879" xr:uid="{153B0FA5-C777-4483-ACC2-0BF0D99DDA28}"/>
    <cellStyle name="Modifiable 4 2" xfId="4899" xr:uid="{0168539B-9026-4507-9BDD-8E63D23A042F}"/>
    <cellStyle name="Modifiable 5" xfId="4898" xr:uid="{FEA353B3-2101-4E78-91CF-A46D43EF637B}"/>
    <cellStyle name="Moeda 10" xfId="1272" xr:uid="{CF3AA4B9-83F1-4DC2-A458-298E01C55B8D}"/>
    <cellStyle name="Moeda 10 2" xfId="3673" xr:uid="{C97D4CED-F52F-4B34-83AE-3723424DA05A}"/>
    <cellStyle name="Moeda 11" xfId="2473" xr:uid="{F34D3FBF-0EF9-4FE0-B326-79B604E7E685}"/>
    <cellStyle name="Moeda 12" xfId="13" xr:uid="{24A680D2-9C38-4C3C-9F59-432C73CE6498}"/>
    <cellStyle name="Moeda 2" xfId="75" xr:uid="{D764753C-0088-496C-A057-CF28AEF81289}"/>
    <cellStyle name="Moeda 2 10" xfId="2480" xr:uid="{993F9C9E-33DA-4EBD-AA6C-106E9AE9078D}"/>
    <cellStyle name="Moeda 2 2" xfId="91" xr:uid="{4FE1FBFC-965F-4BA5-8888-908BC8DC6296}"/>
    <cellStyle name="Moeda 2 2 2" xfId="121" xr:uid="{B31647D4-BA45-445D-A74A-8FBA5EA95DB7}"/>
    <cellStyle name="Moeda 2 2 2 2" xfId="181" xr:uid="{2BBE92CC-B247-46FA-A0FF-6688AC25E660}"/>
    <cellStyle name="Moeda 2 2 2 2 2" xfId="301" xr:uid="{1A5B5830-8460-45D5-8985-C44656902A0A}"/>
    <cellStyle name="Moeda 2 2 2 2 2 2" xfId="541" xr:uid="{24733C53-9A63-43DE-86D0-5971D62027D9}"/>
    <cellStyle name="Moeda 2 2 2 2 2 2 2" xfId="1261" xr:uid="{12D528FA-7FA9-4956-90D3-108B3254386C}"/>
    <cellStyle name="Moeda 2 2 2 2 2 2 2 2" xfId="2464" xr:uid="{CC52F3DD-C6E0-40BF-B844-AC123E1E1EE9}"/>
    <cellStyle name="Moeda 2 2 2 2 2 2 2 2 2" xfId="4865" xr:uid="{7C40523A-B77A-4F3D-B1C1-1A558C140890}"/>
    <cellStyle name="Moeda 2 2 2 2 2 2 2 3" xfId="3665" xr:uid="{1C1169BC-E534-44E0-8861-896163E336F2}"/>
    <cellStyle name="Moeda 2 2 2 2 2 2 3" xfId="1744" xr:uid="{3EBA7128-3A31-4C51-8EFE-3BE100DD98BB}"/>
    <cellStyle name="Moeda 2 2 2 2 2 2 3 2" xfId="4145" xr:uid="{5FED86E6-42DE-4618-A5B0-E3B69452EA84}"/>
    <cellStyle name="Moeda 2 2 2 2 2 2 4" xfId="2945" xr:uid="{DBAEE2FC-F231-4E9B-B513-D8E368B1BBA5}"/>
    <cellStyle name="Moeda 2 2 2 2 2 3" xfId="1021" xr:uid="{DD2A5E0D-2BF0-4A45-AF91-4D0BB476F8CC}"/>
    <cellStyle name="Moeda 2 2 2 2 2 3 2" xfId="2224" xr:uid="{63C16A83-CF86-4666-AFCE-0A194A51F4AC}"/>
    <cellStyle name="Moeda 2 2 2 2 2 3 2 2" xfId="4625" xr:uid="{6D317FEF-E91A-4733-8C18-47AB9F6CF57F}"/>
    <cellStyle name="Moeda 2 2 2 2 2 3 3" xfId="3425" xr:uid="{90A878A4-697F-4D7B-93AC-DD987FEFA8D6}"/>
    <cellStyle name="Moeda 2 2 2 2 2 4" xfId="781" xr:uid="{F5E1D3C8-BC24-4A14-9675-DF13C6765DEA}"/>
    <cellStyle name="Moeda 2 2 2 2 2 4 2" xfId="1984" xr:uid="{83B0E228-E5CE-418F-A21F-A60BF3CE9FAF}"/>
    <cellStyle name="Moeda 2 2 2 2 2 4 2 2" xfId="4385" xr:uid="{0ED3EA41-6522-468C-AB1B-F5D60E899ADA}"/>
    <cellStyle name="Moeda 2 2 2 2 2 4 3" xfId="3185" xr:uid="{CAFADD0D-6F4E-489C-8C18-8EB771DE554C}"/>
    <cellStyle name="Moeda 2 2 2 2 2 5" xfId="1504" xr:uid="{6D888566-C026-4969-92A3-1C53FD559C8F}"/>
    <cellStyle name="Moeda 2 2 2 2 2 5 2" xfId="3905" xr:uid="{0843B154-8CC5-4967-BD14-1F7F0BD500FA}"/>
    <cellStyle name="Moeda 2 2 2 2 2 6" xfId="2705" xr:uid="{A5E9CF48-D607-417E-86F2-7837FB10C9DB}"/>
    <cellStyle name="Moeda 2 2 2 2 3" xfId="421" xr:uid="{61EEB1E9-467E-46F2-968B-43A0FF492B8F}"/>
    <cellStyle name="Moeda 2 2 2 2 3 2" xfId="1141" xr:uid="{75523F29-1B99-4824-B6D0-08806F282EB5}"/>
    <cellStyle name="Moeda 2 2 2 2 3 2 2" xfId="2344" xr:uid="{8CA5D929-EDB6-4F66-8321-AA1156127FB6}"/>
    <cellStyle name="Moeda 2 2 2 2 3 2 2 2" xfId="4745" xr:uid="{20704403-68D1-4449-BC32-3CD3C089CE64}"/>
    <cellStyle name="Moeda 2 2 2 2 3 2 3" xfId="3545" xr:uid="{A73436CD-C964-472F-8573-533CA9685C7F}"/>
    <cellStyle name="Moeda 2 2 2 2 3 3" xfId="1624" xr:uid="{E1323A1C-DABB-431A-A4FC-76FB0300A89D}"/>
    <cellStyle name="Moeda 2 2 2 2 3 3 2" xfId="4025" xr:uid="{5269D257-9469-417E-9BE2-0603C8CD1CC5}"/>
    <cellStyle name="Moeda 2 2 2 2 3 4" xfId="2825" xr:uid="{B2427E3B-FA99-4AB9-ABEC-92332DAF01A2}"/>
    <cellStyle name="Moeda 2 2 2 2 4" xfId="901" xr:uid="{822C3932-5D01-419B-9C04-305D289CE4AB}"/>
    <cellStyle name="Moeda 2 2 2 2 4 2" xfId="2104" xr:uid="{D875FCE3-F178-4FFA-B46F-F12B69CA5182}"/>
    <cellStyle name="Moeda 2 2 2 2 4 2 2" xfId="4505" xr:uid="{98EE9821-2753-4FA6-8DAE-44D4CF619859}"/>
    <cellStyle name="Moeda 2 2 2 2 4 3" xfId="3305" xr:uid="{4A24D47D-53FC-4818-A35B-37D7A26D3429}"/>
    <cellStyle name="Moeda 2 2 2 2 5" xfId="661" xr:uid="{25359459-0E9F-485D-80DA-4E6742BC2E79}"/>
    <cellStyle name="Moeda 2 2 2 2 5 2" xfId="1864" xr:uid="{BEE3BD86-A5A5-4BAB-9E24-24877014385C}"/>
    <cellStyle name="Moeda 2 2 2 2 5 2 2" xfId="4265" xr:uid="{D9B0D498-7BBF-4DB9-BE5D-6249F97C1BC0}"/>
    <cellStyle name="Moeda 2 2 2 2 5 3" xfId="3065" xr:uid="{E1DE9ECE-DD3A-4B5C-8F06-A125BC91BF0D}"/>
    <cellStyle name="Moeda 2 2 2 2 6" xfId="1384" xr:uid="{7511CC91-9C2A-4D61-921E-03A597AAA43C}"/>
    <cellStyle name="Moeda 2 2 2 2 6 2" xfId="3785" xr:uid="{E7CD286A-39EA-4EF5-B045-526D5128A82D}"/>
    <cellStyle name="Moeda 2 2 2 2 7" xfId="2585" xr:uid="{6E5F1B9E-5030-4833-AE3D-4B5DAF32F810}"/>
    <cellStyle name="Moeda 2 2 2 3" xfId="241" xr:uid="{464D3DCD-53AD-4BC6-87A2-F13C40F11E01}"/>
    <cellStyle name="Moeda 2 2 2 3 2" xfId="481" xr:uid="{B49279D9-C309-48F8-88ED-E65D390AD354}"/>
    <cellStyle name="Moeda 2 2 2 3 2 2" xfId="1201" xr:uid="{6325D023-3360-4128-987A-FCFC9E72CA28}"/>
    <cellStyle name="Moeda 2 2 2 3 2 2 2" xfId="2404" xr:uid="{BCBEDE82-1818-4FD2-BCF1-A1ABA7131569}"/>
    <cellStyle name="Moeda 2 2 2 3 2 2 2 2" xfId="4805" xr:uid="{351854A2-CDE7-4A62-970B-2B31FD2C09A3}"/>
    <cellStyle name="Moeda 2 2 2 3 2 2 3" xfId="3605" xr:uid="{31AFE013-CBDD-453E-AD7B-AED7702A5217}"/>
    <cellStyle name="Moeda 2 2 2 3 2 3" xfId="1684" xr:uid="{6AF14D18-B9D7-468C-B132-9618DE0FD7FE}"/>
    <cellStyle name="Moeda 2 2 2 3 2 3 2" xfId="4085" xr:uid="{DAE268A9-02E4-45F8-9EEB-EE135080F8AA}"/>
    <cellStyle name="Moeda 2 2 2 3 2 4" xfId="2885" xr:uid="{AF7A1B96-92DC-420A-909F-D0A1C8A9F632}"/>
    <cellStyle name="Moeda 2 2 2 3 3" xfId="961" xr:uid="{0185FDF0-8A24-4FD3-8A69-BB9791D56EB9}"/>
    <cellStyle name="Moeda 2 2 2 3 3 2" xfId="2164" xr:uid="{B6ED67A4-8051-4B50-BE9E-B3A31D4445DA}"/>
    <cellStyle name="Moeda 2 2 2 3 3 2 2" xfId="4565" xr:uid="{E05CB1CA-080F-4A21-9FE3-CF5C58A1F653}"/>
    <cellStyle name="Moeda 2 2 2 3 3 3" xfId="3365" xr:uid="{82FA0CF5-2CC7-4B79-893B-B97D66BBD701}"/>
    <cellStyle name="Moeda 2 2 2 3 4" xfId="721" xr:uid="{1168BC69-F2D7-4664-8D7D-4AC6ADA689A0}"/>
    <cellStyle name="Moeda 2 2 2 3 4 2" xfId="1924" xr:uid="{34FC416C-71AC-467C-B58F-2F509E83A8D2}"/>
    <cellStyle name="Moeda 2 2 2 3 4 2 2" xfId="4325" xr:uid="{7770F5D5-2197-4701-8B97-8962B09D8029}"/>
    <cellStyle name="Moeda 2 2 2 3 4 3" xfId="3125" xr:uid="{8D85318B-7676-4B96-AF6E-C3538EE97240}"/>
    <cellStyle name="Moeda 2 2 2 3 5" xfId="1444" xr:uid="{F4D74DB1-AD9C-4A1E-B077-034B3183F987}"/>
    <cellStyle name="Moeda 2 2 2 3 5 2" xfId="3845" xr:uid="{4D6EF493-B34F-46C3-9DB7-9D3B996A5813}"/>
    <cellStyle name="Moeda 2 2 2 3 6" xfId="2645" xr:uid="{45FD885A-B1BC-4DAB-ACA3-486AD38E08B2}"/>
    <cellStyle name="Moeda 2 2 2 4" xfId="361" xr:uid="{F22FE55E-2BDC-49F5-B3FC-F351C537839A}"/>
    <cellStyle name="Moeda 2 2 2 4 2" xfId="1081" xr:uid="{8893F28B-E6B7-419D-BD58-C1496B7D3BFF}"/>
    <cellStyle name="Moeda 2 2 2 4 2 2" xfId="2284" xr:uid="{DDF25781-F947-4CB5-97DF-E5E4946425F0}"/>
    <cellStyle name="Moeda 2 2 2 4 2 2 2" xfId="4685" xr:uid="{00D3976F-0656-4BCA-999E-C558FEFEF310}"/>
    <cellStyle name="Moeda 2 2 2 4 2 3" xfId="3485" xr:uid="{3D84E95E-9557-4F80-813E-A3C91BE00CE0}"/>
    <cellStyle name="Moeda 2 2 2 4 3" xfId="1564" xr:uid="{801936A0-20FA-4C5E-A69D-6D403B610410}"/>
    <cellStyle name="Moeda 2 2 2 4 3 2" xfId="3965" xr:uid="{390D77D6-0FFD-446F-B53D-3FF72A8B1472}"/>
    <cellStyle name="Moeda 2 2 2 4 4" xfId="2765" xr:uid="{A151373A-E9CC-4E98-A458-626406FCA5DB}"/>
    <cellStyle name="Moeda 2 2 2 5" xfId="841" xr:uid="{123D5F21-06AC-4977-B6FB-12433926A3C9}"/>
    <cellStyle name="Moeda 2 2 2 5 2" xfId="2044" xr:uid="{256DC5B4-EAFD-4D80-A3F0-E4A0B1251D21}"/>
    <cellStyle name="Moeda 2 2 2 5 2 2" xfId="4445" xr:uid="{97660B4D-E8C3-4E77-8753-AB1E064A59D1}"/>
    <cellStyle name="Moeda 2 2 2 5 3" xfId="3245" xr:uid="{5D23CA08-2408-402A-A3AE-C5B140103AD9}"/>
    <cellStyle name="Moeda 2 2 2 6" xfId="601" xr:uid="{17D254A0-EA1B-4E21-A7BD-5570091637C2}"/>
    <cellStyle name="Moeda 2 2 2 6 2" xfId="1804" xr:uid="{3567FCFC-FEFB-43C9-B882-2170A3F03819}"/>
    <cellStyle name="Moeda 2 2 2 6 2 2" xfId="4205" xr:uid="{E69355C9-0AAD-4753-97C0-405E68B5F00D}"/>
    <cellStyle name="Moeda 2 2 2 6 3" xfId="3005" xr:uid="{3F0AA457-9F3F-495B-9A24-A0E42DF17F5F}"/>
    <cellStyle name="Moeda 2 2 2 7" xfId="1324" xr:uid="{D08AA5B8-9CAE-467B-B47F-440FB6D2E8C3}"/>
    <cellStyle name="Moeda 2 2 2 7 2" xfId="3725" xr:uid="{6A0F1823-FF6C-4E86-9950-D0206B68F0ED}"/>
    <cellStyle name="Moeda 2 2 2 8" xfId="2525" xr:uid="{523434F4-C5A4-4B67-BBD1-0D22DCE0675B}"/>
    <cellStyle name="Moeda 2 2 3" xfId="151" xr:uid="{BD9E9799-04B8-4F76-B92D-0A0DC10E756C}"/>
    <cellStyle name="Moeda 2 2 3 2" xfId="271" xr:uid="{1DE9FDEA-2B69-4A44-9226-157CDAF63AC5}"/>
    <cellStyle name="Moeda 2 2 3 2 2" xfId="511" xr:uid="{518A861B-5804-49C3-84DE-F6287E8EB38E}"/>
    <cellStyle name="Moeda 2 2 3 2 2 2" xfId="1231" xr:uid="{A79940A2-2AED-4BC2-943D-E7A97AE6A31F}"/>
    <cellStyle name="Moeda 2 2 3 2 2 2 2" xfId="2434" xr:uid="{64A19437-8364-4AF5-A461-46837B62A530}"/>
    <cellStyle name="Moeda 2 2 3 2 2 2 2 2" xfId="4835" xr:uid="{C9ADCAFF-355B-41DD-A5EF-F95152757586}"/>
    <cellStyle name="Moeda 2 2 3 2 2 2 3" xfId="3635" xr:uid="{337DF478-F8E3-46F8-9F7A-78B80365E8DC}"/>
    <cellStyle name="Moeda 2 2 3 2 2 3" xfId="1714" xr:uid="{0039EB17-BCB7-4F89-9867-10B6ED423587}"/>
    <cellStyle name="Moeda 2 2 3 2 2 3 2" xfId="4115" xr:uid="{2EBC7D79-EDC5-4183-BA96-0A3DB9AB6F96}"/>
    <cellStyle name="Moeda 2 2 3 2 2 4" xfId="2915" xr:uid="{13E822EE-D5F0-4614-9387-22365CC0BA51}"/>
    <cellStyle name="Moeda 2 2 3 2 3" xfId="991" xr:uid="{F8646527-F354-4403-976A-EEE40FA4CC5E}"/>
    <cellStyle name="Moeda 2 2 3 2 3 2" xfId="2194" xr:uid="{48C78CD2-D4AB-478B-B256-3009259E1D1B}"/>
    <cellStyle name="Moeda 2 2 3 2 3 2 2" xfId="4595" xr:uid="{78BBB2E7-C82D-4978-AFCC-AE719F3E703E}"/>
    <cellStyle name="Moeda 2 2 3 2 3 3" xfId="3395" xr:uid="{3E97A7F4-B4D8-41EA-B1D7-20D4AA616D35}"/>
    <cellStyle name="Moeda 2 2 3 2 4" xfId="751" xr:uid="{5DCA6E31-92B2-4E38-9A9F-0B6F8F1F75A9}"/>
    <cellStyle name="Moeda 2 2 3 2 4 2" xfId="1954" xr:uid="{09456C07-53A4-49CD-96F2-E8EEB81B2614}"/>
    <cellStyle name="Moeda 2 2 3 2 4 2 2" xfId="4355" xr:uid="{6718AF2B-A113-4ADE-B551-C0F1E697B5D8}"/>
    <cellStyle name="Moeda 2 2 3 2 4 3" xfId="3155" xr:uid="{EF4FFD28-0CDB-4410-A9C2-2E4479405009}"/>
    <cellStyle name="Moeda 2 2 3 2 5" xfId="1474" xr:uid="{9986ADEC-D1CE-48A8-9644-827B5D9A944B}"/>
    <cellStyle name="Moeda 2 2 3 2 5 2" xfId="3875" xr:uid="{1B97DE18-DE09-469A-BDD2-FB35D19C03DA}"/>
    <cellStyle name="Moeda 2 2 3 2 6" xfId="2675" xr:uid="{9D0C0A8D-A63D-4E0F-921A-3E952BC52976}"/>
    <cellStyle name="Moeda 2 2 3 3" xfId="391" xr:uid="{340DB715-EEDF-4F90-8A4D-2B8D304D2882}"/>
    <cellStyle name="Moeda 2 2 3 3 2" xfId="1111" xr:uid="{04D13820-B13E-499F-B9FE-F40970EF689C}"/>
    <cellStyle name="Moeda 2 2 3 3 2 2" xfId="2314" xr:uid="{C2DAF667-2FE0-48F2-8C22-90B5934D0EA7}"/>
    <cellStyle name="Moeda 2 2 3 3 2 2 2" xfId="4715" xr:uid="{728A2B07-BD8D-45E2-899B-071740C0FD93}"/>
    <cellStyle name="Moeda 2 2 3 3 2 3" xfId="3515" xr:uid="{E23B14FB-BD05-49F2-B53F-E32EED8AEEF2}"/>
    <cellStyle name="Moeda 2 2 3 3 3" xfId="1594" xr:uid="{896A2E64-4835-45C9-986D-19CDB57E960F}"/>
    <cellStyle name="Moeda 2 2 3 3 3 2" xfId="3995" xr:uid="{A1BA7F5B-83E7-41E4-A501-92D302B5AF5A}"/>
    <cellStyle name="Moeda 2 2 3 3 4" xfId="2795" xr:uid="{D0C4E4F5-CBB0-4C2F-8BAC-13CAA2131C4B}"/>
    <cellStyle name="Moeda 2 2 3 4" xfId="871" xr:uid="{0BDA43C8-85BB-491D-A9C1-92943AC02C09}"/>
    <cellStyle name="Moeda 2 2 3 4 2" xfId="2074" xr:uid="{7347479F-C482-4F55-BC9E-D16115910DB2}"/>
    <cellStyle name="Moeda 2 2 3 4 2 2" xfId="4475" xr:uid="{5CA81A04-87F0-4762-A93F-275A5073D6CA}"/>
    <cellStyle name="Moeda 2 2 3 4 3" xfId="3275" xr:uid="{2B5497FF-7E2B-4D26-86E2-74EAEB528F0F}"/>
    <cellStyle name="Moeda 2 2 3 5" xfId="631" xr:uid="{30C51846-5705-42A0-AA49-43EAF4854CA5}"/>
    <cellStyle name="Moeda 2 2 3 5 2" xfId="1834" xr:uid="{0051F753-18E3-4AE4-945B-E4BF9E17EFF7}"/>
    <cellStyle name="Moeda 2 2 3 5 2 2" xfId="4235" xr:uid="{35AF7A28-271B-466C-90D1-16D826C4BB43}"/>
    <cellStyle name="Moeda 2 2 3 5 3" xfId="3035" xr:uid="{3831CCC9-ED1F-400E-829E-1DEA7F180DC6}"/>
    <cellStyle name="Moeda 2 2 3 6" xfId="1354" xr:uid="{5250E482-4B52-4FA9-A73C-301161E52824}"/>
    <cellStyle name="Moeda 2 2 3 6 2" xfId="3755" xr:uid="{5E1AB8DD-A2B7-4401-8A23-1F320664B1BE}"/>
    <cellStyle name="Moeda 2 2 3 7" xfId="2555" xr:uid="{7E04C7FA-CF44-44F1-A188-09115C6F189D}"/>
    <cellStyle name="Moeda 2 2 4" xfId="211" xr:uid="{80C01299-964C-4B7D-9AFC-4CB76AEE8B0D}"/>
    <cellStyle name="Moeda 2 2 4 2" xfId="451" xr:uid="{5BE7F14C-1677-4FB8-9DA4-F0A698237A50}"/>
    <cellStyle name="Moeda 2 2 4 2 2" xfId="1171" xr:uid="{AA8ACD51-32A6-4AC4-A006-86DEDFFA1AA8}"/>
    <cellStyle name="Moeda 2 2 4 2 2 2" xfId="2374" xr:uid="{B84C2B58-8390-41DD-AA26-C9720F9C856E}"/>
    <cellStyle name="Moeda 2 2 4 2 2 2 2" xfId="4775" xr:uid="{AFE44DDF-1BE7-423E-A9DB-C65C118DD29E}"/>
    <cellStyle name="Moeda 2 2 4 2 2 3" xfId="3575" xr:uid="{9A33122D-6B1B-4885-A53D-58DCE6003527}"/>
    <cellStyle name="Moeda 2 2 4 2 3" xfId="1654" xr:uid="{5617C9FE-A567-43AA-9AAC-4DDA40847C84}"/>
    <cellStyle name="Moeda 2 2 4 2 3 2" xfId="4055" xr:uid="{A270AB38-81C3-42FE-A921-F963CEC8EB8E}"/>
    <cellStyle name="Moeda 2 2 4 2 4" xfId="2855" xr:uid="{64E54175-D6C1-4F4B-B0FE-3C45FC27735C}"/>
    <cellStyle name="Moeda 2 2 4 3" xfId="931" xr:uid="{BAE4DB22-7EFE-4BDE-A328-375A862104A7}"/>
    <cellStyle name="Moeda 2 2 4 3 2" xfId="2134" xr:uid="{493A08D2-DE69-4F6D-8B2B-29022E798AE3}"/>
    <cellStyle name="Moeda 2 2 4 3 2 2" xfId="4535" xr:uid="{B5AD13B1-A234-4264-9846-E1817DD188D0}"/>
    <cellStyle name="Moeda 2 2 4 3 3" xfId="3335" xr:uid="{6E3C72EC-9D8E-4E1F-961A-A4EB56DE6063}"/>
    <cellStyle name="Moeda 2 2 4 4" xfId="691" xr:uid="{AF4FA6B0-E640-4173-8CC2-26BF860D2244}"/>
    <cellStyle name="Moeda 2 2 4 4 2" xfId="1894" xr:uid="{B5AB4A0B-D273-4855-B33D-2E5408195EE8}"/>
    <cellStyle name="Moeda 2 2 4 4 2 2" xfId="4295" xr:uid="{D6215252-734A-4495-9611-312C582EA4E3}"/>
    <cellStyle name="Moeda 2 2 4 4 3" xfId="3095" xr:uid="{15CEC355-DD48-4EA9-8C55-D38831B266A3}"/>
    <cellStyle name="Moeda 2 2 4 5" xfId="1414" xr:uid="{0CA0A4BF-6C2C-48EF-B780-4844242CB652}"/>
    <cellStyle name="Moeda 2 2 4 5 2" xfId="3815" xr:uid="{A3375F61-7296-4FF5-AD13-BEBF41C50D4C}"/>
    <cellStyle name="Moeda 2 2 4 6" xfId="2615" xr:uid="{E3AF1B44-F2E6-4B62-9594-EDFFE158AF97}"/>
    <cellStyle name="Moeda 2 2 5" xfId="331" xr:uid="{B210429F-1499-4E24-975C-546E4B2BE234}"/>
    <cellStyle name="Moeda 2 2 5 2" xfId="1051" xr:uid="{BE87F798-B11E-443A-B130-98A44258BF38}"/>
    <cellStyle name="Moeda 2 2 5 2 2" xfId="2254" xr:uid="{16F31F3E-AD26-4108-8CF9-C2AB5B268586}"/>
    <cellStyle name="Moeda 2 2 5 2 2 2" xfId="4655" xr:uid="{34953691-52BA-43A3-B04C-BB1F7396A245}"/>
    <cellStyle name="Moeda 2 2 5 2 3" xfId="3455" xr:uid="{BEF7D7DD-04FB-4CCE-9FAC-6BF53FB44C46}"/>
    <cellStyle name="Moeda 2 2 5 3" xfId="1534" xr:uid="{B080FD0B-F688-4FC7-B950-A9E305F96715}"/>
    <cellStyle name="Moeda 2 2 5 3 2" xfId="3935" xr:uid="{2691BAAD-77DD-4F7A-8AA3-45086BDA50D4}"/>
    <cellStyle name="Moeda 2 2 5 4" xfId="2735" xr:uid="{3990C568-7B9D-4B94-B9BF-5665270F28B9}"/>
    <cellStyle name="Moeda 2 2 6" xfId="811" xr:uid="{4DA8620C-2721-4999-8708-D823329AE38D}"/>
    <cellStyle name="Moeda 2 2 6 2" xfId="2014" xr:uid="{B010B4C3-A7EB-473B-8398-4E919A2402FF}"/>
    <cellStyle name="Moeda 2 2 6 2 2" xfId="4415" xr:uid="{861290C2-EA38-404C-AD7E-3EA36ECC33D6}"/>
    <cellStyle name="Moeda 2 2 6 3" xfId="3215" xr:uid="{D0BC1996-DB53-4E44-B0F6-46810D22F329}"/>
    <cellStyle name="Moeda 2 2 7" xfId="571" xr:uid="{E6773BA8-3CBC-4F66-B718-7B9E718ED146}"/>
    <cellStyle name="Moeda 2 2 7 2" xfId="1774" xr:uid="{C92B0813-42B0-41B5-B38D-E97C1958F580}"/>
    <cellStyle name="Moeda 2 2 7 2 2" xfId="4175" xr:uid="{D081794A-E1C1-49F5-9A14-F756FCC12D3E}"/>
    <cellStyle name="Moeda 2 2 7 3" xfId="2975" xr:uid="{A52E5016-7931-4F9C-9C31-A3E0748366DE}"/>
    <cellStyle name="Moeda 2 2 8" xfId="1294" xr:uid="{72079C36-F36A-457B-A040-8E5C9585F543}"/>
    <cellStyle name="Moeda 2 2 8 2" xfId="3695" xr:uid="{207DF9AB-D0FB-45FE-A802-0ABF2A421D23}"/>
    <cellStyle name="Moeda 2 2 9" xfId="2495" xr:uid="{C9AC42E5-9198-4963-97F9-EC9A828D862C}"/>
    <cellStyle name="Moeda 2 3" xfId="106" xr:uid="{F66AA5B3-6C6D-4012-8313-9C3BBA76CDA8}"/>
    <cellStyle name="Moeda 2 3 2" xfId="166" xr:uid="{B3725AD0-807B-49EF-BD90-D61D6851E765}"/>
    <cellStyle name="Moeda 2 3 2 2" xfId="286" xr:uid="{E809C077-D468-4D49-80CC-F01776F6A911}"/>
    <cellStyle name="Moeda 2 3 2 2 2" xfId="526" xr:uid="{F6AEAD49-FDA6-47B9-9DBD-3DE380B64A25}"/>
    <cellStyle name="Moeda 2 3 2 2 2 2" xfId="1246" xr:uid="{FDF5FDAD-356D-4D89-A8A7-E9C538FBE1C2}"/>
    <cellStyle name="Moeda 2 3 2 2 2 2 2" xfId="2449" xr:uid="{829826B4-26DA-44F6-977F-15B73C4C93CE}"/>
    <cellStyle name="Moeda 2 3 2 2 2 2 2 2" xfId="4850" xr:uid="{65014847-F31C-46B5-9E87-B4E9E6203EAE}"/>
    <cellStyle name="Moeda 2 3 2 2 2 2 3" xfId="3650" xr:uid="{AA94A28B-53FA-444C-8B84-774C1707E614}"/>
    <cellStyle name="Moeda 2 3 2 2 2 3" xfId="1729" xr:uid="{54E4F221-3043-4171-B68E-6B56B3823777}"/>
    <cellStyle name="Moeda 2 3 2 2 2 3 2" xfId="4130" xr:uid="{58B535EA-B47C-4289-8D4C-1C32394085C9}"/>
    <cellStyle name="Moeda 2 3 2 2 2 4" xfId="2930" xr:uid="{C09B43ED-E058-4D89-BE6B-33F0AA376271}"/>
    <cellStyle name="Moeda 2 3 2 2 3" xfId="1006" xr:uid="{D7001CC0-026D-4B0B-829D-C6E046628DC6}"/>
    <cellStyle name="Moeda 2 3 2 2 3 2" xfId="2209" xr:uid="{22451837-7BA5-4DD9-A257-47517C9DAAC3}"/>
    <cellStyle name="Moeda 2 3 2 2 3 2 2" xfId="4610" xr:uid="{9BFB70B6-05AB-4531-BF24-201C01ACF303}"/>
    <cellStyle name="Moeda 2 3 2 2 3 3" xfId="3410" xr:uid="{DB184434-EBA4-4E08-B909-4EA38526693A}"/>
    <cellStyle name="Moeda 2 3 2 2 4" xfId="766" xr:uid="{1E6C30F1-E502-4D38-A471-18ECDC0D3461}"/>
    <cellStyle name="Moeda 2 3 2 2 4 2" xfId="1969" xr:uid="{E1F23156-E670-4672-A1D3-B5E70173B551}"/>
    <cellStyle name="Moeda 2 3 2 2 4 2 2" xfId="4370" xr:uid="{25C7DDB3-7854-44C9-948E-4DCA0081F0FF}"/>
    <cellStyle name="Moeda 2 3 2 2 4 3" xfId="3170" xr:uid="{0B3B1AF5-79A4-4EEE-88C7-1B7329AA2C97}"/>
    <cellStyle name="Moeda 2 3 2 2 5" xfId="1489" xr:uid="{5E3F01C0-7867-46CE-958C-5390F3ADF1DC}"/>
    <cellStyle name="Moeda 2 3 2 2 5 2" xfId="3890" xr:uid="{3B37FBA7-0BD8-4FD1-BBF8-C81D6BDB57BC}"/>
    <cellStyle name="Moeda 2 3 2 2 6" xfId="2690" xr:uid="{91AD5572-820A-41E1-9AF4-7EBDF2DAF7D1}"/>
    <cellStyle name="Moeda 2 3 2 3" xfId="406" xr:uid="{4F5F6A45-917A-45B2-96C2-86B0A12781AF}"/>
    <cellStyle name="Moeda 2 3 2 3 2" xfId="1126" xr:uid="{6E17B36A-B14E-4CA6-95B9-A5E5C4B00670}"/>
    <cellStyle name="Moeda 2 3 2 3 2 2" xfId="2329" xr:uid="{7D66FEAE-B6A0-4BEC-A568-6E8707B69968}"/>
    <cellStyle name="Moeda 2 3 2 3 2 2 2" xfId="4730" xr:uid="{714E1180-C117-4D30-B3A6-20A89B24B0F3}"/>
    <cellStyle name="Moeda 2 3 2 3 2 3" xfId="3530" xr:uid="{C92E6521-CD48-4FD1-8C56-7EE2DE170246}"/>
    <cellStyle name="Moeda 2 3 2 3 3" xfId="1609" xr:uid="{46217E23-CCDF-4B9F-812D-58B6214A1993}"/>
    <cellStyle name="Moeda 2 3 2 3 3 2" xfId="4010" xr:uid="{66943E4F-41EE-491A-AA82-C8D0A2A782C7}"/>
    <cellStyle name="Moeda 2 3 2 3 4" xfId="2810" xr:uid="{668D60C0-0ABA-4AE9-99D8-48CD7CFA86E5}"/>
    <cellStyle name="Moeda 2 3 2 4" xfId="886" xr:uid="{773120DB-C68E-4E81-96B6-C7F9C70FEA00}"/>
    <cellStyle name="Moeda 2 3 2 4 2" xfId="2089" xr:uid="{DC203417-5615-41F3-B8D3-AD3DA39D5300}"/>
    <cellStyle name="Moeda 2 3 2 4 2 2" xfId="4490" xr:uid="{7946F369-762E-422B-B76A-5B460384AE67}"/>
    <cellStyle name="Moeda 2 3 2 4 3" xfId="3290" xr:uid="{D64EDC89-A636-4C74-805A-E40FF6261CC8}"/>
    <cellStyle name="Moeda 2 3 2 5" xfId="646" xr:uid="{C10AE58D-5A09-4C60-A73B-B5B04F53BA42}"/>
    <cellStyle name="Moeda 2 3 2 5 2" xfId="1849" xr:uid="{BCAE7791-1C55-4077-9ACC-63F06DD960FA}"/>
    <cellStyle name="Moeda 2 3 2 5 2 2" xfId="4250" xr:uid="{7C6AE808-1D51-45CF-994E-AE6095C07560}"/>
    <cellStyle name="Moeda 2 3 2 5 3" xfId="3050" xr:uid="{140A3DEF-6E23-4EE7-B728-975D8B30CFA7}"/>
    <cellStyle name="Moeda 2 3 2 6" xfId="1369" xr:uid="{11EAD7FA-C46A-4E76-8BE2-EF772F6AC583}"/>
    <cellStyle name="Moeda 2 3 2 6 2" xfId="3770" xr:uid="{5AFC3553-4BBA-4BC4-8E0B-FC7958872DD5}"/>
    <cellStyle name="Moeda 2 3 2 7" xfId="2570" xr:uid="{961C9FD2-79F6-4C3B-A35A-3B04FCA0EF08}"/>
    <cellStyle name="Moeda 2 3 3" xfId="226" xr:uid="{E4628F2B-2BA4-4A4C-B651-158F1D8375A7}"/>
    <cellStyle name="Moeda 2 3 3 2" xfId="466" xr:uid="{09B316C8-EAF1-44C5-98F7-B9049F19AC65}"/>
    <cellStyle name="Moeda 2 3 3 2 2" xfId="1186" xr:uid="{E1630A4F-B900-4312-B2B0-638034E5379D}"/>
    <cellStyle name="Moeda 2 3 3 2 2 2" xfId="2389" xr:uid="{DBE18312-0B3E-4BD6-9BAC-A8580A3AB773}"/>
    <cellStyle name="Moeda 2 3 3 2 2 2 2" xfId="4790" xr:uid="{0EB65D48-909F-4F93-A177-2A20949234D4}"/>
    <cellStyle name="Moeda 2 3 3 2 2 3" xfId="3590" xr:uid="{BBF6B826-BC69-49F6-8CCA-A0ABD61449DA}"/>
    <cellStyle name="Moeda 2 3 3 2 3" xfId="1669" xr:uid="{424ABE33-D652-494C-9383-04BD3F4E6538}"/>
    <cellStyle name="Moeda 2 3 3 2 3 2" xfId="4070" xr:uid="{2AD33C84-AF41-48E0-BD33-E8683E8E998A}"/>
    <cellStyle name="Moeda 2 3 3 2 4" xfId="2870" xr:uid="{D7968C8F-A2F7-4460-91F8-59A91243E0E3}"/>
    <cellStyle name="Moeda 2 3 3 3" xfId="946" xr:uid="{AFCCA0CD-524F-49B1-AAE4-A9B2305F2ABE}"/>
    <cellStyle name="Moeda 2 3 3 3 2" xfId="2149" xr:uid="{328651A4-3E45-4C68-A3C6-439493E362C7}"/>
    <cellStyle name="Moeda 2 3 3 3 2 2" xfId="4550" xr:uid="{5BBE53D2-23D0-4826-9372-1D40203E27DA}"/>
    <cellStyle name="Moeda 2 3 3 3 3" xfId="3350" xr:uid="{06A7BD55-E483-422B-849F-D06C0D81A0C3}"/>
    <cellStyle name="Moeda 2 3 3 4" xfId="706" xr:uid="{73099D13-8718-4505-AE46-880FCA1E0B8D}"/>
    <cellStyle name="Moeda 2 3 3 4 2" xfId="1909" xr:uid="{530965E7-F1D1-43AF-8A4F-B3625EE76AD6}"/>
    <cellStyle name="Moeda 2 3 3 4 2 2" xfId="4310" xr:uid="{573173E9-E511-470B-A90A-90F5002B5E54}"/>
    <cellStyle name="Moeda 2 3 3 4 3" xfId="3110" xr:uid="{C3DE82EA-EBAC-438B-A8BF-6E32D394790E}"/>
    <cellStyle name="Moeda 2 3 3 5" xfId="1429" xr:uid="{F2A9F08A-883A-4A3E-B696-F91DFC9AD51E}"/>
    <cellStyle name="Moeda 2 3 3 5 2" xfId="3830" xr:uid="{3115C6F4-4BF1-4C3F-9A26-8D4CC7611A34}"/>
    <cellStyle name="Moeda 2 3 3 6" xfId="2630" xr:uid="{EF4C7458-C24A-4B96-906F-8920A6BAB6B8}"/>
    <cellStyle name="Moeda 2 3 4" xfId="346" xr:uid="{C5777B33-98C6-4342-8C6C-FD019727AA91}"/>
    <cellStyle name="Moeda 2 3 4 2" xfId="1066" xr:uid="{4EC91F39-473B-455F-9554-76A78FA5FD89}"/>
    <cellStyle name="Moeda 2 3 4 2 2" xfId="2269" xr:uid="{CE8FEF0F-AA92-4E23-8D8C-5B2888100AF3}"/>
    <cellStyle name="Moeda 2 3 4 2 2 2" xfId="4670" xr:uid="{3D1BD2BA-877A-4EE1-ADB3-11285BFA02CC}"/>
    <cellStyle name="Moeda 2 3 4 2 3" xfId="3470" xr:uid="{B7B7FDE4-5786-4F47-9CBA-9E58BC2FB4A1}"/>
    <cellStyle name="Moeda 2 3 4 3" xfId="1549" xr:uid="{EDAB9860-4A45-48E0-95FC-DC1B066F6639}"/>
    <cellStyle name="Moeda 2 3 4 3 2" xfId="3950" xr:uid="{C15C8869-42A1-4562-BE65-9ED88559162F}"/>
    <cellStyle name="Moeda 2 3 4 4" xfId="2750" xr:uid="{D4051612-86AF-410B-86A7-E2C5EC38AC92}"/>
    <cellStyle name="Moeda 2 3 5" xfId="826" xr:uid="{74915EBA-85CE-4EAD-849E-B8D63D50905C}"/>
    <cellStyle name="Moeda 2 3 5 2" xfId="2029" xr:uid="{9BF1F191-38AF-4276-9402-4A6F886D1C36}"/>
    <cellStyle name="Moeda 2 3 5 2 2" xfId="4430" xr:uid="{FA0332FE-2D26-4EF7-BBB0-48F72B0339C1}"/>
    <cellStyle name="Moeda 2 3 5 3" xfId="3230" xr:uid="{F958E251-612C-405B-9DFD-0432DDAC6D14}"/>
    <cellStyle name="Moeda 2 3 6" xfId="586" xr:uid="{AE55FE5C-1C31-4689-9578-74100E182E02}"/>
    <cellStyle name="Moeda 2 3 6 2" xfId="1789" xr:uid="{0FDAADD6-D088-435D-A322-17ED3126D06A}"/>
    <cellStyle name="Moeda 2 3 6 2 2" xfId="4190" xr:uid="{6E6D3E13-7829-4004-92B5-D8E0AFFB0450}"/>
    <cellStyle name="Moeda 2 3 6 3" xfId="2990" xr:uid="{24232E0D-3988-455A-BA05-11DB504DFBCD}"/>
    <cellStyle name="Moeda 2 3 7" xfId="1309" xr:uid="{88E2CE64-0EE0-417F-827F-F18C1C942590}"/>
    <cellStyle name="Moeda 2 3 7 2" xfId="3710" xr:uid="{82311E0A-21FA-4E7D-95F8-1B65C14D5F50}"/>
    <cellStyle name="Moeda 2 3 8" xfId="2510" xr:uid="{B5F15155-47F7-437B-97C5-592D651CD495}"/>
    <cellStyle name="Moeda 2 4" xfId="136" xr:uid="{0179B85F-79FB-4517-92EE-B78FACC623F6}"/>
    <cellStyle name="Moeda 2 4 2" xfId="256" xr:uid="{41B16DA7-67D4-47ED-BAE3-913C68E2D961}"/>
    <cellStyle name="Moeda 2 4 2 2" xfId="496" xr:uid="{F84262FC-801F-414D-AABC-53B7E6E1CED9}"/>
    <cellStyle name="Moeda 2 4 2 2 2" xfId="1216" xr:uid="{A462956B-E05B-4FC1-9EC1-7C8E1BB0E216}"/>
    <cellStyle name="Moeda 2 4 2 2 2 2" xfId="2419" xr:uid="{B9307908-D08B-4E7F-8922-435FB1734ABE}"/>
    <cellStyle name="Moeda 2 4 2 2 2 2 2" xfId="4820" xr:uid="{677C8392-9977-4D4A-958F-557752B33ED7}"/>
    <cellStyle name="Moeda 2 4 2 2 2 3" xfId="3620" xr:uid="{A4E6A794-A17E-402B-B61E-E4A900FF9110}"/>
    <cellStyle name="Moeda 2 4 2 2 3" xfId="1699" xr:uid="{B7B03F74-78CA-4F26-8A7D-80846E77B1F8}"/>
    <cellStyle name="Moeda 2 4 2 2 3 2" xfId="4100" xr:uid="{B88AEC1E-B1B9-44AE-8250-866FE97F7F77}"/>
    <cellStyle name="Moeda 2 4 2 2 4" xfId="2900" xr:uid="{70579984-F7AE-48D8-9A2A-D188AB978E36}"/>
    <cellStyle name="Moeda 2 4 2 3" xfId="976" xr:uid="{D8045497-00BB-4098-B984-EC93FA04D8BF}"/>
    <cellStyle name="Moeda 2 4 2 3 2" xfId="2179" xr:uid="{74CD4132-453F-4702-9C1A-B74CB8144198}"/>
    <cellStyle name="Moeda 2 4 2 3 2 2" xfId="4580" xr:uid="{2D667630-A863-4EEF-873D-2EB5B792F6E4}"/>
    <cellStyle name="Moeda 2 4 2 3 3" xfId="3380" xr:uid="{C00B8FBA-FD6E-48C2-802F-408619EB7D7F}"/>
    <cellStyle name="Moeda 2 4 2 4" xfId="736" xr:uid="{A99E4246-9C45-413C-8CC1-700CFA154C62}"/>
    <cellStyle name="Moeda 2 4 2 4 2" xfId="1939" xr:uid="{4B34A836-D57F-492C-ACF1-BF9434033C87}"/>
    <cellStyle name="Moeda 2 4 2 4 2 2" xfId="4340" xr:uid="{65F0EF27-20E9-46C0-A4AF-DB75F44D53D8}"/>
    <cellStyle name="Moeda 2 4 2 4 3" xfId="3140" xr:uid="{0806BB22-BBA7-445B-A3EF-2A2EAAFD0F0A}"/>
    <cellStyle name="Moeda 2 4 2 5" xfId="1459" xr:uid="{5E270719-414B-48E2-B16B-1160146F3B47}"/>
    <cellStyle name="Moeda 2 4 2 5 2" xfId="3860" xr:uid="{7ED49F04-3E33-4677-BD45-D0FAEB8BC009}"/>
    <cellStyle name="Moeda 2 4 2 6" xfId="2660" xr:uid="{D093F91F-8011-4427-8A1B-88CC54355B5B}"/>
    <cellStyle name="Moeda 2 4 3" xfId="376" xr:uid="{8ED926B0-8862-4D95-9285-7A259F7B6D49}"/>
    <cellStyle name="Moeda 2 4 3 2" xfId="1096" xr:uid="{27BF9B6C-496A-47F8-B36A-4706E8C7B3AF}"/>
    <cellStyle name="Moeda 2 4 3 2 2" xfId="2299" xr:uid="{54118556-744C-43D2-80FC-0B87497C0AEE}"/>
    <cellStyle name="Moeda 2 4 3 2 2 2" xfId="4700" xr:uid="{19CBE2DB-D7B2-4A2B-A41F-30972D426CCE}"/>
    <cellStyle name="Moeda 2 4 3 2 3" xfId="3500" xr:uid="{4DFED473-0CB4-4D92-9C88-951A5A2A5218}"/>
    <cellStyle name="Moeda 2 4 3 3" xfId="1579" xr:uid="{E70AD4EE-AB52-4F98-92EB-E0D175E08C5F}"/>
    <cellStyle name="Moeda 2 4 3 3 2" xfId="3980" xr:uid="{0B50418B-8398-4614-BAA5-94636BD699F2}"/>
    <cellStyle name="Moeda 2 4 3 4" xfId="2780" xr:uid="{72D6145A-FF07-4D3D-8265-59DAFC8365BB}"/>
    <cellStyle name="Moeda 2 4 4" xfId="856" xr:uid="{FD2E5EAD-AEC2-4964-86EE-C606320B8016}"/>
    <cellStyle name="Moeda 2 4 4 2" xfId="2059" xr:uid="{1431BFFB-0484-47B8-B150-7AD6569A8B72}"/>
    <cellStyle name="Moeda 2 4 4 2 2" xfId="4460" xr:uid="{923D82D1-4E46-4431-A240-DEF74CC1C7CB}"/>
    <cellStyle name="Moeda 2 4 4 3" xfId="3260" xr:uid="{9B1A0879-F6CC-42AD-9FCC-29E3F37B527E}"/>
    <cellStyle name="Moeda 2 4 5" xfId="616" xr:uid="{E7FA0B65-12EC-415F-871E-D9B3FD8F2565}"/>
    <cellStyle name="Moeda 2 4 5 2" xfId="1819" xr:uid="{671A475F-C931-4C9D-AA3C-28E07CF29560}"/>
    <cellStyle name="Moeda 2 4 5 2 2" xfId="4220" xr:uid="{9481EDC5-CB2F-40E6-8749-604678772943}"/>
    <cellStyle name="Moeda 2 4 5 3" xfId="3020" xr:uid="{DD3131BC-0BEF-4AC2-A337-5DE4F6A9A749}"/>
    <cellStyle name="Moeda 2 4 6" xfId="1339" xr:uid="{D185E834-C88D-40C2-8CC7-415150A19A57}"/>
    <cellStyle name="Moeda 2 4 6 2" xfId="3740" xr:uid="{792BE665-C87F-48C2-9E71-3C9CF490AC3C}"/>
    <cellStyle name="Moeda 2 4 7" xfId="2540" xr:uid="{7DA730E0-856E-4268-B9EE-53E1F98B8579}"/>
    <cellStyle name="Moeda 2 5" xfId="196" xr:uid="{56AB7EF5-0E9A-4EA9-B185-792D4793738B}"/>
    <cellStyle name="Moeda 2 5 2" xfId="436" xr:uid="{9FF12FA6-E194-4DEC-B0C6-AB8A729A7524}"/>
    <cellStyle name="Moeda 2 5 2 2" xfId="1156" xr:uid="{7D30959B-3926-4E2D-B5BF-66B409BF9301}"/>
    <cellStyle name="Moeda 2 5 2 2 2" xfId="2359" xr:uid="{FCBE16C5-3FFB-4567-801D-6F3AA5598064}"/>
    <cellStyle name="Moeda 2 5 2 2 2 2" xfId="4760" xr:uid="{A7B1FF0A-C4D4-4904-8CBD-8AB375DC2548}"/>
    <cellStyle name="Moeda 2 5 2 2 3" xfId="3560" xr:uid="{FB8CE9A9-B96C-40C9-8045-CFDD5641D061}"/>
    <cellStyle name="Moeda 2 5 2 3" xfId="1639" xr:uid="{F6F7C5B9-8C96-42A9-AEB0-F94ACBFA5704}"/>
    <cellStyle name="Moeda 2 5 2 3 2" xfId="4040" xr:uid="{8EFF61CE-9AA5-46B4-8BDD-89402AD20554}"/>
    <cellStyle name="Moeda 2 5 2 4" xfId="2840" xr:uid="{C957FD1C-4C38-4FB3-8092-237861685DE9}"/>
    <cellStyle name="Moeda 2 5 3" xfId="916" xr:uid="{62BC3E96-002A-495C-92A8-E1A249319C33}"/>
    <cellStyle name="Moeda 2 5 3 2" xfId="2119" xr:uid="{0CA3ED68-68F3-4216-965E-8F172AE920C2}"/>
    <cellStyle name="Moeda 2 5 3 2 2" xfId="4520" xr:uid="{26A0232E-5ED4-41D9-ADCD-43C833680E51}"/>
    <cellStyle name="Moeda 2 5 3 3" xfId="3320" xr:uid="{17F5D418-6002-42B0-8010-76E66C855A73}"/>
    <cellStyle name="Moeda 2 5 4" xfId="676" xr:uid="{40C2FA10-08C2-4AEF-BB50-6252200BA1C7}"/>
    <cellStyle name="Moeda 2 5 4 2" xfId="1879" xr:uid="{D4ACE239-FD03-44DE-861B-6B53E0B4CE43}"/>
    <cellStyle name="Moeda 2 5 4 2 2" xfId="4280" xr:uid="{C49C1FF9-E182-4A12-BBA7-A150B7E4AE21}"/>
    <cellStyle name="Moeda 2 5 4 3" xfId="3080" xr:uid="{636881B2-A979-489F-9326-C3F613BB0EC2}"/>
    <cellStyle name="Moeda 2 5 5" xfId="1399" xr:uid="{6014F3CD-4413-4940-ACDA-E4B12C2CC240}"/>
    <cellStyle name="Moeda 2 5 5 2" xfId="3800" xr:uid="{FD8E0EC3-A80B-4C24-87AA-6DB4D576F742}"/>
    <cellStyle name="Moeda 2 5 6" xfId="2600" xr:uid="{BDE9A38B-049A-4BA7-A32B-421D2F000153}"/>
    <cellStyle name="Moeda 2 6" xfId="316" xr:uid="{6DC6C116-8617-4955-A139-BCE883C8FBFD}"/>
    <cellStyle name="Moeda 2 6 2" xfId="1036" xr:uid="{7BB21D21-AAF4-4FD6-8D61-1186976AEFBA}"/>
    <cellStyle name="Moeda 2 6 2 2" xfId="2239" xr:uid="{D24A7D19-AA9F-4031-9494-CBAA549FAAD1}"/>
    <cellStyle name="Moeda 2 6 2 2 2" xfId="4640" xr:uid="{645A9874-166F-4AD4-BC3B-80232743F164}"/>
    <cellStyle name="Moeda 2 6 2 3" xfId="3440" xr:uid="{669B1FA4-45C6-43C2-96B5-35911695E74E}"/>
    <cellStyle name="Moeda 2 6 3" xfId="1519" xr:uid="{EB115F28-7291-42BF-95D0-93CBEF8F925D}"/>
    <cellStyle name="Moeda 2 6 3 2" xfId="3920" xr:uid="{27104E00-4345-47EB-AA45-D409006A382A}"/>
    <cellStyle name="Moeda 2 6 4" xfId="2720" xr:uid="{6E025CD6-0A7B-4E8D-B8F5-8D81A40DAB0A}"/>
    <cellStyle name="Moeda 2 7" xfId="796" xr:uid="{D7E3CE1C-524F-451E-A393-89FAC1C2A792}"/>
    <cellStyle name="Moeda 2 7 2" xfId="1999" xr:uid="{056E2ED3-8984-4EF8-A9D9-F6FF7327869B}"/>
    <cellStyle name="Moeda 2 7 2 2" xfId="4400" xr:uid="{8998139E-E3F7-471A-A357-26416493108C}"/>
    <cellStyle name="Moeda 2 7 3" xfId="3200" xr:uid="{D97D698F-0651-40F2-B80E-5E042A529A20}"/>
    <cellStyle name="Moeda 2 8" xfId="556" xr:uid="{30338A89-5697-4A9E-A7FE-A52734056484}"/>
    <cellStyle name="Moeda 2 8 2" xfId="1759" xr:uid="{4C9B4600-6383-493C-AEA5-EB06E24FABBC}"/>
    <cellStyle name="Moeda 2 8 2 2" xfId="4160" xr:uid="{A538FFC6-BE2A-4398-9E77-EB18185D0C29}"/>
    <cellStyle name="Moeda 2 8 3" xfId="2960" xr:uid="{A6158065-615E-493C-A4DF-CDFC22A481A4}"/>
    <cellStyle name="Moeda 2 9" xfId="1279" xr:uid="{7D5733EB-BBEF-41ED-9550-E0DB6A4F92AA}"/>
    <cellStyle name="Moeda 2 9 2" xfId="3680" xr:uid="{0C0C34E6-F81E-4F90-844F-A5D54BE19BD4}"/>
    <cellStyle name="Moeda 3" xfId="84" xr:uid="{CD320508-1DA7-480E-9DC1-E636F6D77B59}"/>
    <cellStyle name="Moeda 3 2" xfId="114" xr:uid="{16E44AE6-23F0-4A25-9FE8-FC68101161D9}"/>
    <cellStyle name="Moeda 3 2 2" xfId="174" xr:uid="{06E3B801-69F9-4ADE-B906-8B8D2BFA6D4C}"/>
    <cellStyle name="Moeda 3 2 2 2" xfId="294" xr:uid="{867B3ED7-9F6D-4651-A8DF-ABD2159EE283}"/>
    <cellStyle name="Moeda 3 2 2 2 2" xfId="534" xr:uid="{F451E344-B858-4E53-8BD2-84465D9C2B38}"/>
    <cellStyle name="Moeda 3 2 2 2 2 2" xfId="1254" xr:uid="{7D73AB45-1D7C-40AF-8BE4-02D276A37BCB}"/>
    <cellStyle name="Moeda 3 2 2 2 2 2 2" xfId="2457" xr:uid="{E46A2BFC-0B23-41FE-9169-E4DBD894430F}"/>
    <cellStyle name="Moeda 3 2 2 2 2 2 2 2" xfId="4858" xr:uid="{9EA5657E-C6F6-4117-A917-0C81C7C926B7}"/>
    <cellStyle name="Moeda 3 2 2 2 2 2 3" xfId="3658" xr:uid="{40406CEE-124A-427A-B0BF-8ECB386EEFD8}"/>
    <cellStyle name="Moeda 3 2 2 2 2 3" xfId="1737" xr:uid="{AE9F8A55-5BAF-4444-ACAF-C244EE0DD527}"/>
    <cellStyle name="Moeda 3 2 2 2 2 3 2" xfId="4138" xr:uid="{6D54B878-ABE3-4ABD-B12D-A1D7F580F76E}"/>
    <cellStyle name="Moeda 3 2 2 2 2 4" xfId="2938" xr:uid="{53E727F6-D486-42D5-9AB4-829C176D0C9D}"/>
    <cellStyle name="Moeda 3 2 2 2 3" xfId="1014" xr:uid="{077884A0-1E91-47EA-87EC-61B8DFD46A0A}"/>
    <cellStyle name="Moeda 3 2 2 2 3 2" xfId="2217" xr:uid="{9EC06287-2D1F-4939-AAB2-E3582074C27A}"/>
    <cellStyle name="Moeda 3 2 2 2 3 2 2" xfId="4618" xr:uid="{4443E09F-239C-4D2A-944F-90F90534E469}"/>
    <cellStyle name="Moeda 3 2 2 2 3 3" xfId="3418" xr:uid="{C7C6D7CC-19E1-4AC8-A109-54F67A36D56A}"/>
    <cellStyle name="Moeda 3 2 2 2 4" xfId="774" xr:uid="{C711A045-61E9-4CDF-8629-71F7E955C081}"/>
    <cellStyle name="Moeda 3 2 2 2 4 2" xfId="1977" xr:uid="{6053ECE2-6677-4B28-A906-C80C881AEA11}"/>
    <cellStyle name="Moeda 3 2 2 2 4 2 2" xfId="4378" xr:uid="{C340E96F-6A9E-4361-9771-5B86AFBB25EE}"/>
    <cellStyle name="Moeda 3 2 2 2 4 3" xfId="3178" xr:uid="{CCE354F4-AC68-47D8-B2B4-FC7E19BB33EA}"/>
    <cellStyle name="Moeda 3 2 2 2 5" xfId="1497" xr:uid="{F0C127B3-53EF-48CD-8ED0-961DC3E60116}"/>
    <cellStyle name="Moeda 3 2 2 2 5 2" xfId="3898" xr:uid="{9784AC77-4829-4808-AA4B-7F8A3C416BA5}"/>
    <cellStyle name="Moeda 3 2 2 2 6" xfId="2698" xr:uid="{2601CC5E-BD30-499C-A86F-0125BB8920A6}"/>
    <cellStyle name="Moeda 3 2 2 3" xfId="414" xr:uid="{820B811E-F781-47E4-99EC-B8951562ED60}"/>
    <cellStyle name="Moeda 3 2 2 3 2" xfId="1134" xr:uid="{AE304D4A-6D75-4170-B735-7437CE1F444C}"/>
    <cellStyle name="Moeda 3 2 2 3 2 2" xfId="2337" xr:uid="{A877CDFD-0223-4259-9437-6684BE9C65B2}"/>
    <cellStyle name="Moeda 3 2 2 3 2 2 2" xfId="4738" xr:uid="{1EDDFAB8-6C4D-4DF6-9F86-64636ED393BE}"/>
    <cellStyle name="Moeda 3 2 2 3 2 3" xfId="3538" xr:uid="{121B70EF-C6BD-4398-A89D-BC0EFEA45A0D}"/>
    <cellStyle name="Moeda 3 2 2 3 3" xfId="1617" xr:uid="{C3931E8E-5F9B-4086-BBB4-63B964302B43}"/>
    <cellStyle name="Moeda 3 2 2 3 3 2" xfId="4018" xr:uid="{B05E2629-AABE-4289-B24C-229EE6A59B74}"/>
    <cellStyle name="Moeda 3 2 2 3 4" xfId="2818" xr:uid="{FB84E7DE-818A-47AA-AD9F-DE42C0F41EB9}"/>
    <cellStyle name="Moeda 3 2 2 4" xfId="894" xr:uid="{82B12373-1DA6-4770-86D6-A9B6DDC9B4A0}"/>
    <cellStyle name="Moeda 3 2 2 4 2" xfId="2097" xr:uid="{C9AAD629-639C-4A54-8BCE-373D49A65EC7}"/>
    <cellStyle name="Moeda 3 2 2 4 2 2" xfId="4498" xr:uid="{31062E68-FDFB-4554-8B32-A5542613BCF4}"/>
    <cellStyle name="Moeda 3 2 2 4 3" xfId="3298" xr:uid="{1BEF2F74-6FB2-4A9D-8931-2DFF94235F94}"/>
    <cellStyle name="Moeda 3 2 2 5" xfId="654" xr:uid="{8BB17CC8-514F-4A96-B7BB-545102538416}"/>
    <cellStyle name="Moeda 3 2 2 5 2" xfId="1857" xr:uid="{96C85101-D653-468B-944C-84E163FD7B5B}"/>
    <cellStyle name="Moeda 3 2 2 5 2 2" xfId="4258" xr:uid="{1D64FA0D-FF0F-4BA8-9F96-8EBAB2B6E947}"/>
    <cellStyle name="Moeda 3 2 2 5 3" xfId="3058" xr:uid="{CAAC6021-6C7D-4B3A-B2E1-8C0AF951731E}"/>
    <cellStyle name="Moeda 3 2 2 6" xfId="1377" xr:uid="{74D936A2-89BC-47BA-87BD-CA72FCAE88F4}"/>
    <cellStyle name="Moeda 3 2 2 6 2" xfId="3778" xr:uid="{B798284C-C2A9-4A86-BC36-B6D100BF2F4D}"/>
    <cellStyle name="Moeda 3 2 2 7" xfId="2578" xr:uid="{D1FDB690-DA13-4C19-B89F-B39A5260B832}"/>
    <cellStyle name="Moeda 3 2 3" xfId="234" xr:uid="{2BDB50C2-E97B-4DB3-BB03-685EC361E940}"/>
    <cellStyle name="Moeda 3 2 3 2" xfId="474" xr:uid="{AECCAD4F-65C3-4EDF-941A-F8612E2A93D3}"/>
    <cellStyle name="Moeda 3 2 3 2 2" xfId="1194" xr:uid="{C5952810-14EC-4111-A3D6-26B866027D37}"/>
    <cellStyle name="Moeda 3 2 3 2 2 2" xfId="2397" xr:uid="{A838A993-1BD2-42B9-8A65-34BAEDEE7A99}"/>
    <cellStyle name="Moeda 3 2 3 2 2 2 2" xfId="4798" xr:uid="{D1FAC459-CC56-4EB9-9F2D-3BAD68136E8C}"/>
    <cellStyle name="Moeda 3 2 3 2 2 3" xfId="3598" xr:uid="{5059EDF8-9110-489E-8AE3-5C82BE554CD2}"/>
    <cellStyle name="Moeda 3 2 3 2 3" xfId="1677" xr:uid="{03BD8E65-8D82-4D34-9195-D604C18867FC}"/>
    <cellStyle name="Moeda 3 2 3 2 3 2" xfId="4078" xr:uid="{50FCCC3A-B098-459D-89A5-513BC1859E9B}"/>
    <cellStyle name="Moeda 3 2 3 2 4" xfId="2878" xr:uid="{FD4A2D30-2FFA-410D-9B67-9C86DA77570A}"/>
    <cellStyle name="Moeda 3 2 3 3" xfId="954" xr:uid="{E510E918-56D9-4D8F-B4F7-8EE4EB22A0C1}"/>
    <cellStyle name="Moeda 3 2 3 3 2" xfId="2157" xr:uid="{1F549B77-C48F-47D2-8D18-6A1903F44E01}"/>
    <cellStyle name="Moeda 3 2 3 3 2 2" xfId="4558" xr:uid="{86835A5A-018D-42B6-93BD-7ED6407719E8}"/>
    <cellStyle name="Moeda 3 2 3 3 3" xfId="3358" xr:uid="{5288F9C5-0C02-46C9-BF0E-3F817344FA7A}"/>
    <cellStyle name="Moeda 3 2 3 4" xfId="714" xr:uid="{3845FC21-6FF5-46BB-B0AD-501BAC768CDC}"/>
    <cellStyle name="Moeda 3 2 3 4 2" xfId="1917" xr:uid="{C44A56BC-15EC-435D-8534-229B813A7949}"/>
    <cellStyle name="Moeda 3 2 3 4 2 2" xfId="4318" xr:uid="{061DA335-EC38-4D28-908E-A20D3BC7FBF6}"/>
    <cellStyle name="Moeda 3 2 3 4 3" xfId="3118" xr:uid="{AE179D64-BBD9-45E7-A675-690B3B34267D}"/>
    <cellStyle name="Moeda 3 2 3 5" xfId="1437" xr:uid="{72886423-D9B9-4D8D-BAE6-343CB61EC197}"/>
    <cellStyle name="Moeda 3 2 3 5 2" xfId="3838" xr:uid="{E03F1F1E-6CA7-4B60-8E3C-E0104990BA80}"/>
    <cellStyle name="Moeda 3 2 3 6" xfId="2638" xr:uid="{52809E54-FDC2-42AF-A0AC-C56C78660308}"/>
    <cellStyle name="Moeda 3 2 4" xfId="354" xr:uid="{F02C2C54-A7EC-4635-9100-4697C36A57F2}"/>
    <cellStyle name="Moeda 3 2 4 2" xfId="1074" xr:uid="{F0F53070-84CE-498F-8909-4CB0979A4885}"/>
    <cellStyle name="Moeda 3 2 4 2 2" xfId="2277" xr:uid="{0314F88A-AB70-4B29-9155-C540B3E8301F}"/>
    <cellStyle name="Moeda 3 2 4 2 2 2" xfId="4678" xr:uid="{C63C65F0-D7C9-4364-A0C7-5E47006FAC8A}"/>
    <cellStyle name="Moeda 3 2 4 2 3" xfId="3478" xr:uid="{0E316F0A-6744-4EE8-983A-EDFA60BD0BC7}"/>
    <cellStyle name="Moeda 3 2 4 3" xfId="1557" xr:uid="{13ABFA17-B7ED-4DA4-AA2A-61626949FB50}"/>
    <cellStyle name="Moeda 3 2 4 3 2" xfId="3958" xr:uid="{8827E512-FED1-4450-A03F-72158AB78EE6}"/>
    <cellStyle name="Moeda 3 2 4 4" xfId="2758" xr:uid="{C7A9C9CA-C3C9-4EED-9EB0-F4B8BF8C7BF6}"/>
    <cellStyle name="Moeda 3 2 5" xfId="834" xr:uid="{398A764D-A046-482F-A8EE-7E9BCC420868}"/>
    <cellStyle name="Moeda 3 2 5 2" xfId="2037" xr:uid="{E92F78B5-5575-4E16-8AD8-53D37F796B15}"/>
    <cellStyle name="Moeda 3 2 5 2 2" xfId="4438" xr:uid="{85AD0DBE-F23E-4B8D-92F3-CB4327CE78BE}"/>
    <cellStyle name="Moeda 3 2 5 3" xfId="3238" xr:uid="{9DA54E27-3668-48E2-8FAC-1A4D6F54B0F5}"/>
    <cellStyle name="Moeda 3 2 6" xfId="594" xr:uid="{C3CFE799-7640-4E27-9F62-1AA96C464928}"/>
    <cellStyle name="Moeda 3 2 6 2" xfId="1797" xr:uid="{100CC79C-17A8-45D3-A952-165BED71E5F9}"/>
    <cellStyle name="Moeda 3 2 6 2 2" xfId="4198" xr:uid="{B255FFCA-15FA-4733-93AE-B0A6D2A4206B}"/>
    <cellStyle name="Moeda 3 2 6 3" xfId="2998" xr:uid="{804D8B21-2300-40CC-8DD0-0D874DF179D2}"/>
    <cellStyle name="Moeda 3 2 7" xfId="1317" xr:uid="{A08C4FAD-EAE4-40A4-B213-7B1D1915831F}"/>
    <cellStyle name="Moeda 3 2 7 2" xfId="3718" xr:uid="{42B9949C-465C-4827-A57D-4D20917F22B9}"/>
    <cellStyle name="Moeda 3 2 8" xfId="2518" xr:uid="{77A58E6E-2007-4F10-A1A3-8FDC88E794BE}"/>
    <cellStyle name="Moeda 3 3" xfId="144" xr:uid="{20296AAA-807E-4CAC-817F-A1121EC923B9}"/>
    <cellStyle name="Moeda 3 3 2" xfId="264" xr:uid="{DF55341A-6E16-493E-9379-FA11B8D351E0}"/>
    <cellStyle name="Moeda 3 3 2 2" xfId="504" xr:uid="{BF59322B-2A7C-4B43-8644-9C07F745D8B5}"/>
    <cellStyle name="Moeda 3 3 2 2 2" xfId="1224" xr:uid="{49CF85F3-9E53-4130-AF41-D5B2C3E68C35}"/>
    <cellStyle name="Moeda 3 3 2 2 2 2" xfId="2427" xr:uid="{B594D358-DEF9-4045-A16A-0D575E50F6AC}"/>
    <cellStyle name="Moeda 3 3 2 2 2 2 2" xfId="4828" xr:uid="{D0ADC3C3-6ECC-4D3C-8A2E-6842D891863C}"/>
    <cellStyle name="Moeda 3 3 2 2 2 3" xfId="3628" xr:uid="{131A8971-4A4A-43F5-91C2-7F76CC86C87D}"/>
    <cellStyle name="Moeda 3 3 2 2 3" xfId="1707" xr:uid="{5E717DD0-7DD0-48AD-9ADD-3AE976A1DDE6}"/>
    <cellStyle name="Moeda 3 3 2 2 3 2" xfId="4108" xr:uid="{26CEA4E2-35A3-49F4-B87D-5C5BF6BF2F11}"/>
    <cellStyle name="Moeda 3 3 2 2 4" xfId="2908" xr:uid="{8DEE862F-4970-4CC8-A7C7-6DD05666B05E}"/>
    <cellStyle name="Moeda 3 3 2 3" xfId="984" xr:uid="{E8AC25D1-E63C-469B-810F-4E9A4D268A92}"/>
    <cellStyle name="Moeda 3 3 2 3 2" xfId="2187" xr:uid="{D31F1AA2-F8B4-401E-8C05-A63DB67AB012}"/>
    <cellStyle name="Moeda 3 3 2 3 2 2" xfId="4588" xr:uid="{2E46737F-F0A3-4334-8FB9-31CADB5FF38E}"/>
    <cellStyle name="Moeda 3 3 2 3 3" xfId="3388" xr:uid="{E5DC61E7-2563-416F-B69A-35085AB4FE28}"/>
    <cellStyle name="Moeda 3 3 2 4" xfId="744" xr:uid="{092BD5DA-4ABC-4A4C-8297-A617F5A9C72C}"/>
    <cellStyle name="Moeda 3 3 2 4 2" xfId="1947" xr:uid="{CC2C37DC-8202-4342-B9E3-1289FC5F4BE4}"/>
    <cellStyle name="Moeda 3 3 2 4 2 2" xfId="4348" xr:uid="{034BCF61-0590-445D-A9BF-9031F88B3105}"/>
    <cellStyle name="Moeda 3 3 2 4 3" xfId="3148" xr:uid="{D8494249-CAC9-4034-910F-C453016FD156}"/>
    <cellStyle name="Moeda 3 3 2 5" xfId="1467" xr:uid="{AC37E1E1-9301-453F-B3FB-23C75F802B6E}"/>
    <cellStyle name="Moeda 3 3 2 5 2" xfId="3868" xr:uid="{71FC5304-3827-43E2-A8C4-105CDB179709}"/>
    <cellStyle name="Moeda 3 3 2 6" xfId="2668" xr:uid="{889F5327-1E66-4B7E-8867-175AF7C7D4A8}"/>
    <cellStyle name="Moeda 3 3 3" xfId="384" xr:uid="{91E89414-BBCD-4CB0-A3C9-67EA5021AF99}"/>
    <cellStyle name="Moeda 3 3 3 2" xfId="1104" xr:uid="{34577ABB-231F-4B40-BF16-92CB382DA350}"/>
    <cellStyle name="Moeda 3 3 3 2 2" xfId="2307" xr:uid="{344CC0FE-BFB4-4EB9-937C-162FDD7868CE}"/>
    <cellStyle name="Moeda 3 3 3 2 2 2" xfId="4708" xr:uid="{2B009AAC-9727-4EB3-BDBA-1E2072EA59EF}"/>
    <cellStyle name="Moeda 3 3 3 2 3" xfId="3508" xr:uid="{A89B6F57-345F-4076-833C-10781DA14BE7}"/>
    <cellStyle name="Moeda 3 3 3 3" xfId="1587" xr:uid="{D707FACF-269C-4C76-8487-862FFC836092}"/>
    <cellStyle name="Moeda 3 3 3 3 2" xfId="3988" xr:uid="{45C0A24C-A8E8-47C7-B3DD-24C087ABC1EA}"/>
    <cellStyle name="Moeda 3 3 3 4" xfId="2788" xr:uid="{5BBEBAB3-22CB-42E4-BB0F-C13B89597E79}"/>
    <cellStyle name="Moeda 3 3 4" xfId="864" xr:uid="{FD790EB0-A437-41FF-AEED-E3B0061FC081}"/>
    <cellStyle name="Moeda 3 3 4 2" xfId="2067" xr:uid="{B4459C90-13D6-4BBA-A8E4-999F6BF8C523}"/>
    <cellStyle name="Moeda 3 3 4 2 2" xfId="4468" xr:uid="{A4C561C3-A8AB-4E91-A0FC-522B6517DC6D}"/>
    <cellStyle name="Moeda 3 3 4 3" xfId="3268" xr:uid="{58CDD735-623D-4C4B-AFF2-B29D2DF63319}"/>
    <cellStyle name="Moeda 3 3 5" xfId="624" xr:uid="{090F4BCE-FC45-457C-BD6B-E69AF3412396}"/>
    <cellStyle name="Moeda 3 3 5 2" xfId="1827" xr:uid="{6C6AAFEC-356D-4183-B10A-F24440D382D6}"/>
    <cellStyle name="Moeda 3 3 5 2 2" xfId="4228" xr:uid="{85DC928D-FE16-4907-8077-72C47CAB386E}"/>
    <cellStyle name="Moeda 3 3 5 3" xfId="3028" xr:uid="{4155A26C-A48A-4266-9557-1F04CD06DD4D}"/>
    <cellStyle name="Moeda 3 3 6" xfId="1347" xr:uid="{B4E41285-9474-4D3A-A017-B7CE099F954E}"/>
    <cellStyle name="Moeda 3 3 6 2" xfId="3748" xr:uid="{E6FE4EB6-4673-4CE5-92A4-885574D0C7E9}"/>
    <cellStyle name="Moeda 3 3 7" xfId="2548" xr:uid="{B8F0AB68-CAE9-43A4-B9BA-92DCCC66AF7E}"/>
    <cellStyle name="Moeda 3 4" xfId="204" xr:uid="{8B6CDFF6-1084-43E7-AA35-6B1C0AD3B7C9}"/>
    <cellStyle name="Moeda 3 4 2" xfId="444" xr:uid="{834CB0EF-05A8-47EE-A17F-69162086FD0D}"/>
    <cellStyle name="Moeda 3 4 2 2" xfId="1164" xr:uid="{366FE191-80F7-4780-AD68-7C82BBD8CAAA}"/>
    <cellStyle name="Moeda 3 4 2 2 2" xfId="2367" xr:uid="{43F3CF8D-AFC0-4853-A83B-10AC3618F3CC}"/>
    <cellStyle name="Moeda 3 4 2 2 2 2" xfId="4768" xr:uid="{CC523D97-FF2C-47ED-9970-A066A5DFE920}"/>
    <cellStyle name="Moeda 3 4 2 2 3" xfId="3568" xr:uid="{541DA053-FC9D-467D-BFB9-B66803C24ECD}"/>
    <cellStyle name="Moeda 3 4 2 3" xfId="1647" xr:uid="{D36DD213-C94E-4888-B2CC-D4E25EDD9324}"/>
    <cellStyle name="Moeda 3 4 2 3 2" xfId="4048" xr:uid="{40012376-6214-41CB-9CCF-35F8201FF8E5}"/>
    <cellStyle name="Moeda 3 4 2 4" xfId="2848" xr:uid="{01ADAC99-F455-493D-8760-29F005001672}"/>
    <cellStyle name="Moeda 3 4 3" xfId="924" xr:uid="{4982C58B-39F8-4784-A21C-BD8CB7CB3205}"/>
    <cellStyle name="Moeda 3 4 3 2" xfId="2127" xr:uid="{397B14DD-BAE2-4C44-B83A-D8D51A74305A}"/>
    <cellStyle name="Moeda 3 4 3 2 2" xfId="4528" xr:uid="{23F108A3-16F9-4223-92F1-BFA9754AF464}"/>
    <cellStyle name="Moeda 3 4 3 3" xfId="3328" xr:uid="{35EEB37E-403C-48F9-8C56-5FD7AAD94C94}"/>
    <cellStyle name="Moeda 3 4 4" xfId="684" xr:uid="{AF5A8A99-8713-4C12-8ABC-370995B14C99}"/>
    <cellStyle name="Moeda 3 4 4 2" xfId="1887" xr:uid="{FB8EAF00-8FBD-4E96-A697-9777163CDC4D}"/>
    <cellStyle name="Moeda 3 4 4 2 2" xfId="4288" xr:uid="{EC7E4CC5-92F3-4C65-A1DE-3AA43A7A7808}"/>
    <cellStyle name="Moeda 3 4 4 3" xfId="3088" xr:uid="{91416BE0-6C91-477B-AD50-2729A88E876F}"/>
    <cellStyle name="Moeda 3 4 5" xfId="1407" xr:uid="{25ADFAD0-8A3F-4EA0-98DC-EE2E4F0DC710}"/>
    <cellStyle name="Moeda 3 4 5 2" xfId="3808" xr:uid="{62FE24AE-4FD9-4431-B824-F04680C4B032}"/>
    <cellStyle name="Moeda 3 4 6" xfId="2608" xr:uid="{0331A32B-B28B-4B25-8E50-AFC59866C2F1}"/>
    <cellStyle name="Moeda 3 5" xfId="324" xr:uid="{13232CB7-1C6C-4FD1-9394-13E8C2D51078}"/>
    <cellStyle name="Moeda 3 5 2" xfId="1044" xr:uid="{3747D734-832F-41E9-BA44-F8D6064267B6}"/>
    <cellStyle name="Moeda 3 5 2 2" xfId="2247" xr:uid="{E1E81A7E-2653-43CA-8A6B-FB75A76E71F4}"/>
    <cellStyle name="Moeda 3 5 2 2 2" xfId="4648" xr:uid="{2AE47559-B86B-4AE6-85CF-6C98C4405BAD}"/>
    <cellStyle name="Moeda 3 5 2 3" xfId="3448" xr:uid="{17BE0BAE-3635-4B93-BA37-DF3C4999961B}"/>
    <cellStyle name="Moeda 3 5 3" xfId="1527" xr:uid="{EACB111A-3868-4E32-BF31-195D269E1202}"/>
    <cellStyle name="Moeda 3 5 3 2" xfId="3928" xr:uid="{C40C0FAC-6557-4659-8874-A7E2AECB910D}"/>
    <cellStyle name="Moeda 3 5 4" xfId="2728" xr:uid="{7BB8557A-DEBF-430F-9971-4A8099CE5B02}"/>
    <cellStyle name="Moeda 3 6" xfId="804" xr:uid="{0747DD20-8CE9-4F2F-9590-729279D4DF8A}"/>
    <cellStyle name="Moeda 3 6 2" xfId="2007" xr:uid="{37634A20-E4CC-456C-8E61-6AEDAEC4B110}"/>
    <cellStyle name="Moeda 3 6 2 2" xfId="4408" xr:uid="{38BAC010-0550-4979-8974-13E96B42B8F8}"/>
    <cellStyle name="Moeda 3 6 3" xfId="3208" xr:uid="{9D3263CF-0FA6-4891-A09A-C15ABBC1CAA0}"/>
    <cellStyle name="Moeda 3 7" xfId="564" xr:uid="{A58A1847-9C96-47C3-936A-E5D5219255C5}"/>
    <cellStyle name="Moeda 3 7 2" xfId="1767" xr:uid="{F3F7C030-393E-42F2-942B-663D4A930001}"/>
    <cellStyle name="Moeda 3 7 2 2" xfId="4168" xr:uid="{B85A5960-1646-4CF9-970A-AC13BF81F4A8}"/>
    <cellStyle name="Moeda 3 7 3" xfId="2968" xr:uid="{02AA7008-FFEC-4F4E-8D46-25C16D068038}"/>
    <cellStyle name="Moeda 3 8" xfId="1287" xr:uid="{D1ED1CE4-3D41-48CE-8347-DCBFC6EA6E97}"/>
    <cellStyle name="Moeda 3 8 2" xfId="3688" xr:uid="{BBCB14F7-3288-4370-84B5-FBA83B75508F}"/>
    <cellStyle name="Moeda 3 9" xfId="2488" xr:uid="{80541A3F-A5C4-41D6-B464-81598925F4C4}"/>
    <cellStyle name="Moeda 4" xfId="99" xr:uid="{25EEA62D-C19A-488F-8104-D1FE17FD0594}"/>
    <cellStyle name="Moeda 4 2" xfId="159" xr:uid="{FE92D721-67BE-4722-8314-CAC8FC72E334}"/>
    <cellStyle name="Moeda 4 2 2" xfId="279" xr:uid="{EB52A20E-A457-40A0-BE4C-E25B391E33D2}"/>
    <cellStyle name="Moeda 4 2 2 2" xfId="519" xr:uid="{8937FDE7-5F2F-4547-AFA8-34C8E6352398}"/>
    <cellStyle name="Moeda 4 2 2 2 2" xfId="1239" xr:uid="{E978E5E0-C9EE-4533-8314-1A17994E245E}"/>
    <cellStyle name="Moeda 4 2 2 2 2 2" xfId="2442" xr:uid="{08EB9E48-9A7F-4FB3-A644-7915182AA380}"/>
    <cellStyle name="Moeda 4 2 2 2 2 2 2" xfId="4843" xr:uid="{A288C6AE-89E2-4628-A01D-C486ECE9E44C}"/>
    <cellStyle name="Moeda 4 2 2 2 2 3" xfId="3643" xr:uid="{56837635-54E7-4B81-9C56-88000326E59F}"/>
    <cellStyle name="Moeda 4 2 2 2 3" xfId="1722" xr:uid="{4A92193C-A053-4AE5-AAD6-F25B068945DD}"/>
    <cellStyle name="Moeda 4 2 2 2 3 2" xfId="4123" xr:uid="{51089CA5-F932-4F34-8DD9-4DEAD7FA465D}"/>
    <cellStyle name="Moeda 4 2 2 2 4" xfId="2923" xr:uid="{37BCF50C-6EE8-48E4-A691-EB31BA9D76AC}"/>
    <cellStyle name="Moeda 4 2 2 3" xfId="999" xr:uid="{CFEB6DF4-E5EC-4C5B-8217-E8277B8CDE97}"/>
    <cellStyle name="Moeda 4 2 2 3 2" xfId="2202" xr:uid="{4EACA678-5188-4394-8DCD-B0FFD60104FA}"/>
    <cellStyle name="Moeda 4 2 2 3 2 2" xfId="4603" xr:uid="{DE008F4C-20A5-41BF-9D4C-46A2E893198C}"/>
    <cellStyle name="Moeda 4 2 2 3 3" xfId="3403" xr:uid="{71AE70A2-D9FB-4518-96C8-EDA11D13E283}"/>
    <cellStyle name="Moeda 4 2 2 4" xfId="759" xr:uid="{B94361B2-8224-4686-9ABA-8AAF0C15D575}"/>
    <cellStyle name="Moeda 4 2 2 4 2" xfId="1962" xr:uid="{CC40AAC2-EE2B-4C03-AA7E-6F638C9ADE6E}"/>
    <cellStyle name="Moeda 4 2 2 4 2 2" xfId="4363" xr:uid="{305E3B83-4BA8-4AAC-A5D6-CDCD86914778}"/>
    <cellStyle name="Moeda 4 2 2 4 3" xfId="3163" xr:uid="{6AF58BDC-F889-4D31-839E-91E6ABA86025}"/>
    <cellStyle name="Moeda 4 2 2 5" xfId="1482" xr:uid="{5A283A3D-426A-4132-821A-5E88208B415D}"/>
    <cellStyle name="Moeda 4 2 2 5 2" xfId="3883" xr:uid="{B5ECEAA6-9494-46A1-B3DA-402EAEAF05E1}"/>
    <cellStyle name="Moeda 4 2 2 6" xfId="2683" xr:uid="{63D843D4-B85F-4215-8916-3EFDAA170FAA}"/>
    <cellStyle name="Moeda 4 2 3" xfId="399" xr:uid="{E96ACBB6-86D2-4D6E-9B41-AFF56671359E}"/>
    <cellStyle name="Moeda 4 2 3 2" xfId="1119" xr:uid="{7444AF2C-1D74-4EDC-8708-8D55EB811F8F}"/>
    <cellStyle name="Moeda 4 2 3 2 2" xfId="2322" xr:uid="{BB488190-82ED-4BBD-9505-AB6B8F9DBE68}"/>
    <cellStyle name="Moeda 4 2 3 2 2 2" xfId="4723" xr:uid="{17F6B09B-6074-4A45-B2B9-47297FA680E1}"/>
    <cellStyle name="Moeda 4 2 3 2 3" xfId="3523" xr:uid="{009DD09D-890A-4A22-9633-6A02F9F8A9CC}"/>
    <cellStyle name="Moeda 4 2 3 3" xfId="1602" xr:uid="{E8D36020-F3EA-45D2-9276-9CB4660F0B8E}"/>
    <cellStyle name="Moeda 4 2 3 3 2" xfId="4003" xr:uid="{C7FABA7B-BB56-484A-9B22-63319185AEF9}"/>
    <cellStyle name="Moeda 4 2 3 4" xfId="2803" xr:uid="{83F49D7C-EC40-49A8-A3D3-E0C691993119}"/>
    <cellStyle name="Moeda 4 2 4" xfId="879" xr:uid="{0B14E933-B07E-4A19-B416-6CD738ACC256}"/>
    <cellStyle name="Moeda 4 2 4 2" xfId="2082" xr:uid="{173D4AE2-5564-4DC1-BA11-DA0049C9AD3B}"/>
    <cellStyle name="Moeda 4 2 4 2 2" xfId="4483" xr:uid="{352A56FC-A135-4DAB-AAB1-6A2394A033A9}"/>
    <cellStyle name="Moeda 4 2 4 3" xfId="3283" xr:uid="{C8F73219-436A-4906-ADF6-58F5E121161A}"/>
    <cellStyle name="Moeda 4 2 5" xfId="639" xr:uid="{C591F4F8-5E8E-4814-82D4-41E930ED708B}"/>
    <cellStyle name="Moeda 4 2 5 2" xfId="1842" xr:uid="{2B16AE7F-2B0B-4860-83FB-D7F20377036F}"/>
    <cellStyle name="Moeda 4 2 5 2 2" xfId="4243" xr:uid="{D675607B-2F53-4DA6-B5C5-6A0A87862CCD}"/>
    <cellStyle name="Moeda 4 2 5 3" xfId="3043" xr:uid="{BEAA39A1-9659-47CB-8A34-5AEFFB8BF041}"/>
    <cellStyle name="Moeda 4 2 6" xfId="1362" xr:uid="{5B303887-0490-49AB-8215-E7681291143A}"/>
    <cellStyle name="Moeda 4 2 6 2" xfId="3763" xr:uid="{143728F2-7A1F-41D3-B935-05E5E3B17A99}"/>
    <cellStyle name="Moeda 4 2 7" xfId="2563" xr:uid="{9CE1EAB5-9608-4DE6-85AD-9E78BE7A5362}"/>
    <cellStyle name="Moeda 4 3" xfId="219" xr:uid="{C9143DCE-54B9-4100-83BC-6561F17AE5A8}"/>
    <cellStyle name="Moeda 4 3 2" xfId="459" xr:uid="{DDEF3B61-A03B-411D-ABF0-A35CFA8685ED}"/>
    <cellStyle name="Moeda 4 3 2 2" xfId="1179" xr:uid="{E429CCF8-E184-42A4-8CE5-31D3C416B8AF}"/>
    <cellStyle name="Moeda 4 3 2 2 2" xfId="2382" xr:uid="{2AB75406-C6F7-4234-82E0-4E69AD07EB4A}"/>
    <cellStyle name="Moeda 4 3 2 2 2 2" xfId="4783" xr:uid="{81C75FC3-F54E-48C6-AB1A-F63564CCE8E2}"/>
    <cellStyle name="Moeda 4 3 2 2 3" xfId="3583" xr:uid="{4E18B51E-15B5-4DA3-ABD8-7EEDBB1DBADF}"/>
    <cellStyle name="Moeda 4 3 2 3" xfId="1662" xr:uid="{DD279AF9-FE9E-4843-8B05-CAFD069922D4}"/>
    <cellStyle name="Moeda 4 3 2 3 2" xfId="4063" xr:uid="{3FBA992D-5691-4E2C-91D5-A0DDE03A1C47}"/>
    <cellStyle name="Moeda 4 3 2 4" xfId="2863" xr:uid="{6F18DF2D-5FED-499A-9D6D-3513C62B7867}"/>
    <cellStyle name="Moeda 4 3 3" xfId="939" xr:uid="{4B4C42E8-EA63-46B6-B6E6-C28C109E0681}"/>
    <cellStyle name="Moeda 4 3 3 2" xfId="2142" xr:uid="{23B84632-4D4B-41FC-8447-3CFDB8ED6873}"/>
    <cellStyle name="Moeda 4 3 3 2 2" xfId="4543" xr:uid="{7A4C2B8C-F259-4AA9-A0FE-644040C7C69A}"/>
    <cellStyle name="Moeda 4 3 3 3" xfId="3343" xr:uid="{7A74FB5C-EA24-4AD7-A4DC-91D94C19F208}"/>
    <cellStyle name="Moeda 4 3 4" xfId="699" xr:uid="{3AC46EE9-F434-48FF-BB95-D6E7E8EF0904}"/>
    <cellStyle name="Moeda 4 3 4 2" xfId="1902" xr:uid="{7CF485AE-99AF-4CFD-9DF4-61DF512FC93D}"/>
    <cellStyle name="Moeda 4 3 4 2 2" xfId="4303" xr:uid="{973379E6-2F43-487B-92A3-13A59A8CFB9F}"/>
    <cellStyle name="Moeda 4 3 4 3" xfId="3103" xr:uid="{DA8134CB-4727-4540-9BF8-04259A4875D6}"/>
    <cellStyle name="Moeda 4 3 5" xfId="1422" xr:uid="{F1A1309D-63EF-43B7-BA58-8ECE6D9F8137}"/>
    <cellStyle name="Moeda 4 3 5 2" xfId="3823" xr:uid="{D137A39B-E505-4226-8592-7B8565EA9261}"/>
    <cellStyle name="Moeda 4 3 6" xfId="2623" xr:uid="{D02A7527-16BE-4583-BAED-CC5F697751ED}"/>
    <cellStyle name="Moeda 4 4" xfId="339" xr:uid="{6F8C330E-843D-4BF5-B026-D55E494C020A}"/>
    <cellStyle name="Moeda 4 4 2" xfId="1059" xr:uid="{5BEC3F6E-2643-441E-9D5D-EF3E42255318}"/>
    <cellStyle name="Moeda 4 4 2 2" xfId="2262" xr:uid="{61F209CD-AD47-44B1-A0C8-DB1516513655}"/>
    <cellStyle name="Moeda 4 4 2 2 2" xfId="4663" xr:uid="{F85E5483-240E-422D-9316-46962B4B72BF}"/>
    <cellStyle name="Moeda 4 4 2 3" xfId="3463" xr:uid="{59D1CE86-1D2E-4BB9-9283-5723C9563307}"/>
    <cellStyle name="Moeda 4 4 3" xfId="1542" xr:uid="{9C83980C-60F5-4FC3-AA43-C3530F423D4A}"/>
    <cellStyle name="Moeda 4 4 3 2" xfId="3943" xr:uid="{F3168870-CEE1-46F9-9DBF-1CB39BACF45E}"/>
    <cellStyle name="Moeda 4 4 4" xfId="2743" xr:uid="{525447B1-7339-4537-8491-738D8B5F0221}"/>
    <cellStyle name="Moeda 4 5" xfId="819" xr:uid="{177841AC-482A-466C-B3BD-8C0D98FB94E8}"/>
    <cellStyle name="Moeda 4 5 2" xfId="2022" xr:uid="{44180045-C032-453D-98B8-C7A5AC969955}"/>
    <cellStyle name="Moeda 4 5 2 2" xfId="4423" xr:uid="{8AA435D2-49ED-4E06-A54D-83D3F487E3C9}"/>
    <cellStyle name="Moeda 4 5 3" xfId="3223" xr:uid="{76387539-A53E-440E-A154-793A8D065534}"/>
    <cellStyle name="Moeda 4 6" xfId="579" xr:uid="{4CCCA974-2449-4500-938A-90DC3573B775}"/>
    <cellStyle name="Moeda 4 6 2" xfId="1782" xr:uid="{460407FA-E6C9-4B6C-B616-920BF01EF74C}"/>
    <cellStyle name="Moeda 4 6 2 2" xfId="4183" xr:uid="{C0E8FC70-536F-47E5-8C44-85A038420A18}"/>
    <cellStyle name="Moeda 4 6 3" xfId="2983" xr:uid="{1BCA45E2-C894-4581-86A2-CBE2BEE113A3}"/>
    <cellStyle name="Moeda 4 7" xfId="1302" xr:uid="{D141759E-B665-4BB8-9DDC-1D193F1EAFE4}"/>
    <cellStyle name="Moeda 4 7 2" xfId="3703" xr:uid="{8E9D3E8B-8E04-4D31-9E7E-F74525873AA6}"/>
    <cellStyle name="Moeda 4 8" xfId="2503" xr:uid="{4829D116-2A83-49CF-A1C6-7E9DE6B721C9}"/>
    <cellStyle name="Moeda 5" xfId="129" xr:uid="{5F3F9B11-CEF3-4189-9345-3FB0BF89C3F0}"/>
    <cellStyle name="Moeda 5 2" xfId="249" xr:uid="{59A4500E-845C-42E5-AAFD-D685BCA140DC}"/>
    <cellStyle name="Moeda 5 2 2" xfId="489" xr:uid="{C5505D8E-58FD-42FF-B706-48BC73E9769E}"/>
    <cellStyle name="Moeda 5 2 2 2" xfId="1209" xr:uid="{6812AF2A-D241-4899-A095-A8741EBA8C2F}"/>
    <cellStyle name="Moeda 5 2 2 2 2" xfId="2412" xr:uid="{D034C948-F996-46B4-B5FF-9CED41DAD4C4}"/>
    <cellStyle name="Moeda 5 2 2 2 2 2" xfId="4813" xr:uid="{5E65F807-8310-4DBE-84CC-97BA8214A1F3}"/>
    <cellStyle name="Moeda 5 2 2 2 3" xfId="3613" xr:uid="{FDEA6DF2-9BA6-4DAB-AE10-328CD0148018}"/>
    <cellStyle name="Moeda 5 2 2 3" xfId="1692" xr:uid="{E7AC54C1-C455-4A36-93DA-6DAFBF81C224}"/>
    <cellStyle name="Moeda 5 2 2 3 2" xfId="4093" xr:uid="{58C23ED1-772B-4262-954E-30F87EA8395D}"/>
    <cellStyle name="Moeda 5 2 2 4" xfId="2893" xr:uid="{EFEF65AE-DEC3-475B-A631-9AFD4EAB1858}"/>
    <cellStyle name="Moeda 5 2 3" xfId="969" xr:uid="{40CFF901-DC79-44EB-A490-4EF48425990D}"/>
    <cellStyle name="Moeda 5 2 3 2" xfId="2172" xr:uid="{EAF28FE0-D47D-427C-B627-1BAFECDBFBDF}"/>
    <cellStyle name="Moeda 5 2 3 2 2" xfId="4573" xr:uid="{DB8E4FBF-E8F5-4EFB-8BF6-CF876CEA935F}"/>
    <cellStyle name="Moeda 5 2 3 3" xfId="3373" xr:uid="{C05D7B51-52F8-4BC6-8689-4F9D4D2D2B65}"/>
    <cellStyle name="Moeda 5 2 4" xfId="729" xr:uid="{18FFD39C-8E59-4FA5-AE36-B70FC3B941C8}"/>
    <cellStyle name="Moeda 5 2 4 2" xfId="1932" xr:uid="{65414917-504D-4455-868F-E129A696B835}"/>
    <cellStyle name="Moeda 5 2 4 2 2" xfId="4333" xr:uid="{E2747B34-2D75-4407-9670-15E6BC832949}"/>
    <cellStyle name="Moeda 5 2 4 3" xfId="3133" xr:uid="{BB897194-F6A0-480E-B8FF-90FBCF13F56C}"/>
    <cellStyle name="Moeda 5 2 5" xfId="1452" xr:uid="{68646ABF-1B82-4893-9A39-D80594232A3D}"/>
    <cellStyle name="Moeda 5 2 5 2" xfId="3853" xr:uid="{779D4A02-3DC0-45EA-B799-2CF90776513E}"/>
    <cellStyle name="Moeda 5 2 6" xfId="2653" xr:uid="{AFE4237C-851B-4E73-8000-D3255011BFF8}"/>
    <cellStyle name="Moeda 5 3" xfId="369" xr:uid="{96751CFF-CEE0-4588-8293-4AC2632DD764}"/>
    <cellStyle name="Moeda 5 3 2" xfId="1089" xr:uid="{6ED36948-09E4-4A82-8360-5387CAC7AFD7}"/>
    <cellStyle name="Moeda 5 3 2 2" xfId="2292" xr:uid="{28AA94F4-A243-4E3B-98F1-BE6ACFC8DB6B}"/>
    <cellStyle name="Moeda 5 3 2 2 2" xfId="4693" xr:uid="{A4577704-0537-45E7-B7AD-E187AE564F72}"/>
    <cellStyle name="Moeda 5 3 2 3" xfId="3493" xr:uid="{84C87325-E863-47C7-8AFA-3D5928A1326A}"/>
    <cellStyle name="Moeda 5 3 3" xfId="1572" xr:uid="{DCD3B5AE-1151-49B3-9B3C-8C34F0C53F19}"/>
    <cellStyle name="Moeda 5 3 3 2" xfId="3973" xr:uid="{D7E20DE8-1E1C-440C-8CF5-9A3C31E1C4D3}"/>
    <cellStyle name="Moeda 5 3 4" xfId="2773" xr:uid="{D6D63DD9-B3A3-4BE7-A1D9-EA3EF9A8B68E}"/>
    <cellStyle name="Moeda 5 4" xfId="849" xr:uid="{EBD35B69-5077-4C2C-A57B-321EEAD9EE4A}"/>
    <cellStyle name="Moeda 5 4 2" xfId="2052" xr:uid="{6F3DFEC3-53A9-4754-9CF1-DE9B9779D391}"/>
    <cellStyle name="Moeda 5 4 2 2" xfId="4453" xr:uid="{1F82112D-16C2-4C37-AD17-8B9F7B273962}"/>
    <cellStyle name="Moeda 5 4 3" xfId="3253" xr:uid="{F2FCAEDF-8BF6-4339-A69F-7154DBABCDF3}"/>
    <cellStyle name="Moeda 5 5" xfId="609" xr:uid="{2A8EB2B9-2785-4AAD-B3FF-505A0433B369}"/>
    <cellStyle name="Moeda 5 5 2" xfId="1812" xr:uid="{932AE941-19B5-4A25-BF00-1C1C2098092A}"/>
    <cellStyle name="Moeda 5 5 2 2" xfId="4213" xr:uid="{48104057-58BD-46B3-B573-69D8CA9EE956}"/>
    <cellStyle name="Moeda 5 5 3" xfId="3013" xr:uid="{FE69E858-24A3-49DC-B848-206ECDFC59A4}"/>
    <cellStyle name="Moeda 5 6" xfId="1332" xr:uid="{16D69166-805A-4904-AB11-F4670CCE3B20}"/>
    <cellStyle name="Moeda 5 6 2" xfId="3733" xr:uid="{6EE7300A-339A-4C5A-AA29-BCBACD3C73DB}"/>
    <cellStyle name="Moeda 5 7" xfId="2533" xr:uid="{D35A99D7-E5B0-46D1-918B-CEEF3B986AD1}"/>
    <cellStyle name="Moeda 6" xfId="189" xr:uid="{7F23E236-C1DC-4498-8BE0-1CB5344E4C11}"/>
    <cellStyle name="Moeda 6 2" xfId="429" xr:uid="{9FA4474F-B5EA-4493-840D-9D443E382808}"/>
    <cellStyle name="Moeda 6 2 2" xfId="1149" xr:uid="{CB6647CB-D272-40B9-B1A6-FBC10B7F025E}"/>
    <cellStyle name="Moeda 6 2 2 2" xfId="2352" xr:uid="{45A4E6D2-67DD-44A9-853A-60F21C40E413}"/>
    <cellStyle name="Moeda 6 2 2 2 2" xfId="4753" xr:uid="{1AA4696A-CA0C-4403-B2F3-D4DD7156A374}"/>
    <cellStyle name="Moeda 6 2 2 3" xfId="3553" xr:uid="{D51EF368-FDBA-4E79-BFBB-8158D659B6BB}"/>
    <cellStyle name="Moeda 6 2 3" xfId="1632" xr:uid="{F1CF2779-6F1A-4B09-8336-55D82BE6BD6D}"/>
    <cellStyle name="Moeda 6 2 3 2" xfId="4033" xr:uid="{24837499-D25B-4B6A-BFAB-0FDA24BD22C3}"/>
    <cellStyle name="Moeda 6 2 4" xfId="2833" xr:uid="{B6B70143-9AF6-4610-AEF8-8AB97E62CE59}"/>
    <cellStyle name="Moeda 6 3" xfId="909" xr:uid="{459D0BBD-4105-418E-BCBD-F15D80A80136}"/>
    <cellStyle name="Moeda 6 3 2" xfId="2112" xr:uid="{B6FBC919-75C6-4735-93BB-22E2CC7008E8}"/>
    <cellStyle name="Moeda 6 3 2 2" xfId="4513" xr:uid="{5A24B32B-EB5D-4F66-8985-6E5D4FE97BE6}"/>
    <cellStyle name="Moeda 6 3 3" xfId="3313" xr:uid="{3CECF767-A7FC-415E-A0DC-3C25F11691AC}"/>
    <cellStyle name="Moeda 6 4" xfId="669" xr:uid="{1627DA43-8871-47AB-9604-5D57471E5407}"/>
    <cellStyle name="Moeda 6 4 2" xfId="1872" xr:uid="{8EF41168-938B-46C9-B2BB-054BB49462D9}"/>
    <cellStyle name="Moeda 6 4 2 2" xfId="4273" xr:uid="{681FD5D5-4848-4BDF-879E-6EE2BDF39912}"/>
    <cellStyle name="Moeda 6 4 3" xfId="3073" xr:uid="{A037D5B0-5CC0-4ED2-BE9C-F617FDBF1779}"/>
    <cellStyle name="Moeda 6 5" xfId="1392" xr:uid="{23166177-F289-4D60-B1EA-3DA155E31A4A}"/>
    <cellStyle name="Moeda 6 5 2" xfId="3793" xr:uid="{C2E95235-A5DF-47BD-BA37-F7C9B3116919}"/>
    <cellStyle name="Moeda 6 6" xfId="2593" xr:uid="{D29955B6-6219-45E1-8CF4-F756499C28CA}"/>
    <cellStyle name="Moeda 7" xfId="309" xr:uid="{BDC94E0D-594E-46DC-B0C7-41B626E1AAD1}"/>
    <cellStyle name="Moeda 7 2" xfId="1029" xr:uid="{578571AB-FFDA-40A2-97FA-741BA3A56C4D}"/>
    <cellStyle name="Moeda 7 2 2" xfId="2232" xr:uid="{74A86A05-773A-4979-9915-8A905E23BA65}"/>
    <cellStyle name="Moeda 7 2 2 2" xfId="4633" xr:uid="{31B39448-F181-4447-BD04-40AE9D966699}"/>
    <cellStyle name="Moeda 7 2 3" xfId="3433" xr:uid="{E42C0E66-4980-4A38-8A43-79EF1A07F882}"/>
    <cellStyle name="Moeda 7 3" xfId="1512" xr:uid="{C4450654-6478-4EE0-9DCB-261518BECA5B}"/>
    <cellStyle name="Moeda 7 3 2" xfId="3913" xr:uid="{5DB7DC3F-1B17-46E6-830E-2448E814C3F9}"/>
    <cellStyle name="Moeda 7 4" xfId="2713" xr:uid="{C4DC4D34-4FE6-4EBF-AFDC-BE41348976B2}"/>
    <cellStyle name="Moeda 8" xfId="789" xr:uid="{3B6D4B78-7AB5-41BD-988B-EF2E04BDDFAF}"/>
    <cellStyle name="Moeda 8 2" xfId="1992" xr:uid="{CAEA4501-BDD0-4512-944C-A3A57B3160CA}"/>
    <cellStyle name="Moeda 8 2 2" xfId="4393" xr:uid="{6D4A5501-6945-48A9-9952-B31BBFD184BB}"/>
    <cellStyle name="Moeda 8 3" xfId="3193" xr:uid="{FC97C86D-E148-40D6-8A24-0E4CA7CE0983}"/>
    <cellStyle name="Moeda 9" xfId="549" xr:uid="{0FD65843-92B0-48A5-A74C-C24395A93F11}"/>
    <cellStyle name="Moeda 9 2" xfId="1752" xr:uid="{7C4A94E5-2490-41BF-BD52-BE418287F79A}"/>
    <cellStyle name="Moeda 9 2 2" xfId="4153" xr:uid="{E6042EF5-F4B7-4F40-965B-0B6A20809CC3}"/>
    <cellStyle name="Moeda 9 3" xfId="2953" xr:uid="{78F82627-046E-48F8-887B-18F4340384AF}"/>
    <cellStyle name="Normal" xfId="0" builtinId="0"/>
    <cellStyle name="Normal 10 10" xfId="1269" xr:uid="{5A774B33-5019-4663-A002-2F8CECEB3B9E}"/>
    <cellStyle name="Normal 12" xfId="11" xr:uid="{C1524DED-0CB0-41B0-A330-066A48FFF59F}"/>
    <cellStyle name="Normal 2" xfId="15" xr:uid="{0AC4ACA8-8847-4DFB-BB20-BFC786EECFB5}"/>
    <cellStyle name="Normal 2 2" xfId="67" xr:uid="{BBF290EE-EF41-4481-AD8E-655DE7DF42B8}"/>
    <cellStyle name="Normal 2 2 2" xfId="2" xr:uid="{5A35B86E-99C9-484D-9BE1-EF47BF3D21F1}"/>
    <cellStyle name="Normal 2 3" xfId="60" xr:uid="{708880B7-CC61-4DEA-81D0-E3DAEACAD4BF}"/>
    <cellStyle name="Normal 2 4" xfId="4892" xr:uid="{1ED6D3DE-1AC1-4326-BA66-079D8F7A9654}"/>
    <cellStyle name="Normal 3" xfId="19" xr:uid="{20FB2DE8-F887-47FC-9585-C04B08AA2973}"/>
    <cellStyle name="Normal 3 2" xfId="63" xr:uid="{3F95D526-AC54-4ABA-ADBB-E41E39421BB7}"/>
    <cellStyle name="Normal 3 3" xfId="79" xr:uid="{53E4C215-EDE1-46C9-A1C7-12F45897995F}"/>
    <cellStyle name="Normal 4" xfId="6" xr:uid="{76F6EB71-669D-4F91-9904-412E745DBA59}"/>
    <cellStyle name="Normal 5" xfId="64" xr:uid="{ACC20BA7-94C2-4652-99BB-1E75C5E362DB}"/>
    <cellStyle name="Normal 6" xfId="12" xr:uid="{AFBDFE5F-0032-41D3-8818-EBF9D7C21CCB}"/>
    <cellStyle name="Normal 65" xfId="7" xr:uid="{014E09AE-DD23-4920-8441-5B39D551AF42}"/>
    <cellStyle name="Normal 7" xfId="4875" xr:uid="{9F768ABA-C7B1-43A5-AE3F-16BA862D5946}"/>
    <cellStyle name="Percent" xfId="1" builtinId="5"/>
    <cellStyle name="Percent 2" xfId="18" xr:uid="{C96D805B-2577-4F3F-86AF-64B1F35B7DC0}"/>
    <cellStyle name="Percent 2 2" xfId="62" xr:uid="{C7F160E1-6956-4BE6-A0B4-A69B9CA7ECF6}"/>
    <cellStyle name="Percent 3" xfId="21" xr:uid="{741B3DAD-7322-4E4B-A5EA-DC8D9F740F95}"/>
    <cellStyle name="Porcentagem 2" xfId="66" xr:uid="{681E19CD-B769-4F06-92C1-B2A9594773D5}"/>
    <cellStyle name="Porcentagem 2 2" xfId="68" xr:uid="{6593C836-E6BF-4239-BCCF-069ED5D081F2}"/>
    <cellStyle name="Porcentagem 2 3" xfId="4897" xr:uid="{AA8F1269-9650-4EF6-A7F9-D9FB893E34C4}"/>
    <cellStyle name="Porcentagem 4" xfId="8" xr:uid="{93132806-4E93-43A1-9561-61759D16FEAB}"/>
    <cellStyle name="ProtectedNAME" xfId="4893" xr:uid="{354ED38A-97D6-4747-9BB5-FB4E50DBD26F}"/>
    <cellStyle name="ProtectedNAME 2" xfId="4909" xr:uid="{91DF9773-0402-49CE-9A5E-9EBDACD36EF5}"/>
    <cellStyle name="SAPBorder" xfId="40" xr:uid="{0AEDEB5C-00A0-402B-8EAF-6D3D26F40ADF}"/>
    <cellStyle name="SAPDataCell" xfId="23" xr:uid="{2BD4EDED-7135-4E6D-ABE3-8DA2B12EEDF1}"/>
    <cellStyle name="SAPDataTotalCell" xfId="24" xr:uid="{9BB53477-A69D-46C5-A8C7-05B98536C155}"/>
    <cellStyle name="SAPDimensionCell" xfId="22" xr:uid="{CC9D5188-FAC8-4D2D-A2F2-CC3742A5B781}"/>
    <cellStyle name="SAPEditableDataCell" xfId="25" xr:uid="{B4FC90E7-B4BD-4CE8-B058-27F87B96340C}"/>
    <cellStyle name="SAPEditableDataTotalCell" xfId="28" xr:uid="{AEBE61AE-D03A-4EC9-B338-EA014C0EBA39}"/>
    <cellStyle name="SAPEmphasized" xfId="48" xr:uid="{59D574CE-7BA4-40EB-B53A-D13E07BEA12D}"/>
    <cellStyle name="SAPEmphasizedEditableDataCell" xfId="50" xr:uid="{1D1EA2E2-2322-4D02-B025-4B7E98A51BF1}"/>
    <cellStyle name="SAPEmphasizedEditableDataTotalCell" xfId="51" xr:uid="{B716D0B3-2FD1-4529-8F69-82631E576789}"/>
    <cellStyle name="SAPEmphasizedLockedDataCell" xfId="54" xr:uid="{2EF78A84-736A-4DF6-86E3-F328E960587E}"/>
    <cellStyle name="SAPEmphasizedLockedDataTotalCell" xfId="55" xr:uid="{0096A1B9-9AC6-41F2-8DE3-110DA2845C7D}"/>
    <cellStyle name="SAPEmphasizedReadonlyDataCell" xfId="52" xr:uid="{3DEC29BE-5987-47FF-A268-A59C9E3E26D8}"/>
    <cellStyle name="SAPEmphasizedReadonlyDataTotalCell" xfId="53" xr:uid="{15370BD5-73A3-454A-8C6D-EAF3AAFE56BB}"/>
    <cellStyle name="SAPEmphasizedTotal" xfId="49" xr:uid="{B3334562-AE08-42D1-94DE-756BCA2E318A}"/>
    <cellStyle name="SAPExceptionLevel1" xfId="31" xr:uid="{0040361B-D6FC-4095-9B79-827F0A02D3DD}"/>
    <cellStyle name="SAPExceptionLevel2" xfId="32" xr:uid="{9BEE472E-008D-4B9E-BCC2-6C8CF3C2CBFA}"/>
    <cellStyle name="SAPExceptionLevel3" xfId="33" xr:uid="{C93DAA00-CE64-41F8-A25A-160DDB156F82}"/>
    <cellStyle name="SAPExceptionLevel4" xfId="34" xr:uid="{143D0621-AF82-4C64-A40D-ADC92C90D159}"/>
    <cellStyle name="SAPExceptionLevel5" xfId="35" xr:uid="{F0099907-3866-4CD9-9571-BF1104B1F6D3}"/>
    <cellStyle name="SAPExceptionLevel6" xfId="36" xr:uid="{22E364BB-1483-4A6A-BADF-68580E3696B1}"/>
    <cellStyle name="SAPExceptionLevel7" xfId="37" xr:uid="{EA031037-4E59-46C9-8BC1-6E71D1F4B651}"/>
    <cellStyle name="SAPExceptionLevel8" xfId="38" xr:uid="{D4F80E08-55A8-41A0-9397-DA370CBF823B}"/>
    <cellStyle name="SAPExceptionLevel9" xfId="39" xr:uid="{B0B6FD82-7EFF-413B-9AA6-489F30FB28FE}"/>
    <cellStyle name="SAPFormula" xfId="57" xr:uid="{3E521EB5-F360-47B1-848B-934F283E11AD}"/>
    <cellStyle name="SAPHierarchyCell0" xfId="43" xr:uid="{CF352467-96C4-489D-97E4-BC18872C1616}"/>
    <cellStyle name="SAPHierarchyCell1" xfId="44" xr:uid="{7D386F1A-3A1A-499D-AF3C-2EB80C467C3B}"/>
    <cellStyle name="SAPHierarchyCell2" xfId="45" xr:uid="{F89F0303-3EC1-4391-80C1-D05E1A60CE72}"/>
    <cellStyle name="SAPHierarchyCell3" xfId="46" xr:uid="{12C020B7-DC6B-403A-B8E8-B0CD17545A97}"/>
    <cellStyle name="SAPHierarchyCell4" xfId="47" xr:uid="{4AC15382-A820-402A-A5D9-A04122F9BD44}"/>
    <cellStyle name="SAPLockedDataCell" xfId="27" xr:uid="{7A464982-8AC7-4827-97D5-786E072A185F}"/>
    <cellStyle name="SAPLockedDataTotalCell" xfId="30" xr:uid="{D7D8922B-9F4D-45D5-8094-EA5DE7C43DB4}"/>
    <cellStyle name="SAPMemberCell" xfId="41" xr:uid="{99C83955-429A-407E-8AAA-8BA9913909E7}"/>
    <cellStyle name="SAPMemberTotalCell" xfId="42" xr:uid="{BF58891A-F1AE-4D54-A5DD-13276E043C9C}"/>
    <cellStyle name="SAPMessageText" xfId="56" xr:uid="{CAA638B5-430C-4A23-9398-F26048332854}"/>
    <cellStyle name="SAPReadonlyDataCell" xfId="26" xr:uid="{8BFB2157-3CC6-4D08-A2AD-FFA13C48771B}"/>
    <cellStyle name="SAPReadonlyDataTotalCell" xfId="29" xr:uid="{7854CB67-0168-47FD-AC0A-43A261E03177}"/>
    <cellStyle name="Style 22" xfId="69" xr:uid="{947ED787-B0D8-498D-8B63-D8397918EA44}"/>
    <cellStyle name="Style 23" xfId="70" xr:uid="{AD367FF6-FB83-4DFB-8850-AD2CA746E71D}"/>
    <cellStyle name="Style 24" xfId="72" xr:uid="{714B36AF-8754-4FF6-B13C-7137B428F621}"/>
    <cellStyle name="Style 26" xfId="71" xr:uid="{E5E569AF-9196-4380-84F2-AE356FA66F92}"/>
    <cellStyle name="Style 27" xfId="73" xr:uid="{9EC1C0C6-4133-497D-B242-64262DB75C9C}"/>
    <cellStyle name="Synthesis" xfId="4877" xr:uid="{DD5DA078-A904-4C7A-8701-473FDE4FBA19}"/>
    <cellStyle name="Vírgula 10" xfId="792" xr:uid="{571DAFA8-A351-4302-B681-C1959046A047}"/>
    <cellStyle name="Vírgula 10 2" xfId="1995" xr:uid="{5C1B533C-42AB-4D53-8D87-B61C32D7EA37}"/>
    <cellStyle name="Vírgula 10 2 2" xfId="4396" xr:uid="{8EB90E07-0509-4F71-BA72-4FFF4E236540}"/>
    <cellStyle name="Vírgula 10 3" xfId="3196" xr:uid="{968DBA96-C0BB-4AE2-A280-16F0A90043EA}"/>
    <cellStyle name="Vírgula 11" xfId="552" xr:uid="{2BA968D5-9B0A-4E54-8B2A-1B18CAE75CFC}"/>
    <cellStyle name="Vírgula 11 2" xfId="1755" xr:uid="{DFAFE123-56BB-4120-BBBC-A2E998D2AD1D}"/>
    <cellStyle name="Vírgula 11 2 2" xfId="4156" xr:uid="{6B61AAE9-8B21-4181-A671-06D3AE9FAC66}"/>
    <cellStyle name="Vírgula 11 3" xfId="2956" xr:uid="{C148A600-F03E-4EF0-97F1-C10298B74A6D}"/>
    <cellStyle name="Vírgula 12" xfId="9" xr:uid="{E4BEE012-C71A-4729-B2B8-DB4717683EAB}"/>
    <cellStyle name="Vírgula 12 2" xfId="2472" xr:uid="{E29FC496-52BB-45BF-9995-72BF2497B8DD}"/>
    <cellStyle name="Vírgula 12 2 2" xfId="4873" xr:uid="{84156497-64A7-4C2E-BB11-68DEE49B9DED}"/>
    <cellStyle name="Vírgula 12 3" xfId="1271" xr:uid="{117F75E9-5B0E-45CF-B210-CB0D17A8E6EC}"/>
    <cellStyle name="Vírgula 13" xfId="1275" xr:uid="{71FF45DA-BD63-424D-908F-022E69A13A61}"/>
    <cellStyle name="Vírgula 13 2" xfId="3676" xr:uid="{D8F4FFA4-149A-49B8-B905-3F4820FF4191}"/>
    <cellStyle name="Vírgula 14" xfId="2476" xr:uid="{46D1B17F-BCC0-46F0-8105-F6DF86C5F1B6}"/>
    <cellStyle name="Vírgula 15" xfId="20" xr:uid="{1B2596A0-86E3-4BF3-9B0D-F6C30C97006F}"/>
    <cellStyle name="Vírgula 2" xfId="3" xr:uid="{390ECE9F-5D19-4FB9-899A-002989ECB1CF}"/>
    <cellStyle name="Vírgula 2 2" xfId="65" xr:uid="{54CDB0F9-3943-4CF6-B5B6-1320DDCA7BA0}"/>
    <cellStyle name="Vírgula 3" xfId="74" xr:uid="{E43AE900-9667-4C3F-AC33-1ABD86C31A5E}"/>
    <cellStyle name="Vírgula 3 10" xfId="1278" xr:uid="{86D557A3-0F6C-457B-B07E-90B1E4998CD5}"/>
    <cellStyle name="Vírgula 3 10 2" xfId="3679" xr:uid="{CFB36748-2BBE-46DC-B3DA-972330741122}"/>
    <cellStyle name="Vírgula 3 11" xfId="2479" xr:uid="{FB0BC506-A4E0-4518-8C4F-D54E9FD42DD2}"/>
    <cellStyle name="Vírgula 3 2" xfId="83" xr:uid="{FCE71228-B221-4F14-A930-4B2A769A05C3}"/>
    <cellStyle name="Vírgula 3 2 10" xfId="2487" xr:uid="{578067AB-A6A3-4548-B865-5B0341BC9E62}"/>
    <cellStyle name="Vírgula 3 2 2" xfId="98" xr:uid="{A92C7F03-464D-4F0D-ABE2-622767CBEB21}"/>
    <cellStyle name="Vírgula 3 2 2 2" xfId="128" xr:uid="{359F74CB-BBB3-455D-B473-F86C576D7E4C}"/>
    <cellStyle name="Vírgula 3 2 2 2 2" xfId="188" xr:uid="{76A29D23-B235-4230-A1AF-9A55488FDA99}"/>
    <cellStyle name="Vírgula 3 2 2 2 2 2" xfId="308" xr:uid="{8D475204-B362-48CA-9437-7927FA1FF95C}"/>
    <cellStyle name="Vírgula 3 2 2 2 2 2 2" xfId="548" xr:uid="{232AF3A0-04AD-4C44-AB3B-E336BDB2FC06}"/>
    <cellStyle name="Vírgula 3 2 2 2 2 2 2 2" xfId="1268" xr:uid="{EAD43171-216F-4C5B-94EC-6169E0C0A420}"/>
    <cellStyle name="Vírgula 3 2 2 2 2 2 2 2 2" xfId="2471" xr:uid="{89F36D0B-929A-421F-A3D3-7C2B89BF51B4}"/>
    <cellStyle name="Vírgula 3 2 2 2 2 2 2 2 2 2" xfId="4872" xr:uid="{F4A28AAD-69B8-4EAC-9962-4D2810905549}"/>
    <cellStyle name="Vírgula 3 2 2 2 2 2 2 2 3" xfId="3672" xr:uid="{05C23C6B-2A61-41CC-A2B8-2EF9718E536B}"/>
    <cellStyle name="Vírgula 3 2 2 2 2 2 2 3" xfId="1751" xr:uid="{19651457-BE08-4F90-952D-FB1CFF71866F}"/>
    <cellStyle name="Vírgula 3 2 2 2 2 2 2 3 2" xfId="4152" xr:uid="{6762D0DD-10C1-4C17-9D4E-6F0D10B5C2E3}"/>
    <cellStyle name="Vírgula 3 2 2 2 2 2 2 4" xfId="2952" xr:uid="{354FA457-7F3A-4BC5-BD78-CD5780364A3F}"/>
    <cellStyle name="Vírgula 3 2 2 2 2 2 3" xfId="1028" xr:uid="{4BBEA98E-2BE7-4311-898B-008955ECC6F2}"/>
    <cellStyle name="Vírgula 3 2 2 2 2 2 3 2" xfId="2231" xr:uid="{AA3A397E-4877-48ED-824C-315FC69AF3C6}"/>
    <cellStyle name="Vírgula 3 2 2 2 2 2 3 2 2" xfId="4632" xr:uid="{80F4742F-1A94-4F04-B1F2-0AF3489B5917}"/>
    <cellStyle name="Vírgula 3 2 2 2 2 2 3 3" xfId="3432" xr:uid="{EF7A6190-8862-4DC8-B211-A03ADAF8C5D3}"/>
    <cellStyle name="Vírgula 3 2 2 2 2 2 4" xfId="788" xr:uid="{A05DB3A7-E36A-4EE5-867C-2CA40453EAA4}"/>
    <cellStyle name="Vírgula 3 2 2 2 2 2 4 2" xfId="1991" xr:uid="{1474A2BD-76A6-4573-9A40-2796C9E76F0C}"/>
    <cellStyle name="Vírgula 3 2 2 2 2 2 4 2 2" xfId="4392" xr:uid="{AC35203B-9F3A-46AB-A259-00CD65702874}"/>
    <cellStyle name="Vírgula 3 2 2 2 2 2 4 3" xfId="3192" xr:uid="{271314B9-76B3-4AB8-BEBF-0808EFA95897}"/>
    <cellStyle name="Vírgula 3 2 2 2 2 2 5" xfId="1511" xr:uid="{16910981-2BAF-4C0A-B1A1-41E46D2D73B1}"/>
    <cellStyle name="Vírgula 3 2 2 2 2 2 5 2" xfId="3912" xr:uid="{2B1F36F8-367F-4BD9-82BB-440E7F96E92B}"/>
    <cellStyle name="Vírgula 3 2 2 2 2 2 6" xfId="2712" xr:uid="{0CBD3EA7-77B9-4586-9AB4-A3961CD22BF5}"/>
    <cellStyle name="Vírgula 3 2 2 2 2 3" xfId="428" xr:uid="{5CBEB563-63B1-48F8-8D6F-958D9CCE85C6}"/>
    <cellStyle name="Vírgula 3 2 2 2 2 3 2" xfId="1148" xr:uid="{027409AC-AB2E-4CFC-BB81-B8D4F86B64F2}"/>
    <cellStyle name="Vírgula 3 2 2 2 2 3 2 2" xfId="2351" xr:uid="{7D40C4D3-47B6-41E0-BE2A-D0DD330956A2}"/>
    <cellStyle name="Vírgula 3 2 2 2 2 3 2 2 2" xfId="4752" xr:uid="{8E3A418F-56C3-405A-96B0-ED3234C914BC}"/>
    <cellStyle name="Vírgula 3 2 2 2 2 3 2 3" xfId="3552" xr:uid="{3ECC4C4B-3859-4B7D-9312-D9D466B28968}"/>
    <cellStyle name="Vírgula 3 2 2 2 2 3 3" xfId="1631" xr:uid="{7221A82B-C816-4E8B-A803-E92605A373AA}"/>
    <cellStyle name="Vírgula 3 2 2 2 2 3 3 2" xfId="4032" xr:uid="{C74A5CE1-8F5F-4C16-8C7D-1D77806A4722}"/>
    <cellStyle name="Vírgula 3 2 2 2 2 3 4" xfId="2832" xr:uid="{BB2B1CAB-654D-4E51-8B46-052DEFA19570}"/>
    <cellStyle name="Vírgula 3 2 2 2 2 4" xfId="908" xr:uid="{C5E4A60F-D556-480E-B9E0-0937CF01725B}"/>
    <cellStyle name="Vírgula 3 2 2 2 2 4 2" xfId="2111" xr:uid="{A63C005F-F415-4F5F-AC8E-54A55530FE19}"/>
    <cellStyle name="Vírgula 3 2 2 2 2 4 2 2" xfId="4512" xr:uid="{5DC052F3-8F4A-429E-BDF8-A139B8151CC5}"/>
    <cellStyle name="Vírgula 3 2 2 2 2 4 3" xfId="3312" xr:uid="{2EDAE541-EBF8-47CE-B152-06142A91D8D6}"/>
    <cellStyle name="Vírgula 3 2 2 2 2 5" xfId="668" xr:uid="{6CEDD46F-B761-4D46-A31D-9107A8E690EF}"/>
    <cellStyle name="Vírgula 3 2 2 2 2 5 2" xfId="1871" xr:uid="{9EA71EE2-32FD-4B04-931D-68ACCD665E2C}"/>
    <cellStyle name="Vírgula 3 2 2 2 2 5 2 2" xfId="4272" xr:uid="{2E7B802E-D509-4AE7-BDFA-943D004968F1}"/>
    <cellStyle name="Vírgula 3 2 2 2 2 5 3" xfId="3072" xr:uid="{2C31608F-D82E-4729-927F-08575610072E}"/>
    <cellStyle name="Vírgula 3 2 2 2 2 6" xfId="1391" xr:uid="{F70A018E-ECA8-49D9-B7D4-04341589737D}"/>
    <cellStyle name="Vírgula 3 2 2 2 2 6 2" xfId="3792" xr:uid="{454B3643-9FC1-401C-A247-37C082AA7488}"/>
    <cellStyle name="Vírgula 3 2 2 2 2 7" xfId="2592" xr:uid="{867E7463-0B45-40AA-9F19-40CC07FDD3BE}"/>
    <cellStyle name="Vírgula 3 2 2 2 3" xfId="248" xr:uid="{93617F2E-5A40-4074-A727-5C4FEDE0ED3E}"/>
    <cellStyle name="Vírgula 3 2 2 2 3 2" xfId="488" xr:uid="{905E3AB1-1242-402E-A889-5A5E0AEA1020}"/>
    <cellStyle name="Vírgula 3 2 2 2 3 2 2" xfId="1208" xr:uid="{AB25F970-02C1-4826-AA81-771C665F05F9}"/>
    <cellStyle name="Vírgula 3 2 2 2 3 2 2 2" xfId="2411" xr:uid="{937515A3-0853-48C5-B01C-2CEF7CE686D2}"/>
    <cellStyle name="Vírgula 3 2 2 2 3 2 2 2 2" xfId="4812" xr:uid="{E37D55C1-6EF1-4801-B73F-80364EDFC158}"/>
    <cellStyle name="Vírgula 3 2 2 2 3 2 2 3" xfId="3612" xr:uid="{4AFBD5AD-85E9-4632-BDA0-3904D1ECBFCF}"/>
    <cellStyle name="Vírgula 3 2 2 2 3 2 3" xfId="1691" xr:uid="{A1A66AD4-71A6-4CFE-B5FD-6537442691D0}"/>
    <cellStyle name="Vírgula 3 2 2 2 3 2 3 2" xfId="4092" xr:uid="{B6D1FD2D-92CA-4005-A7C3-01E66E12CF56}"/>
    <cellStyle name="Vírgula 3 2 2 2 3 2 4" xfId="2892" xr:uid="{953E4065-FE24-47C0-9990-8001DE69248E}"/>
    <cellStyle name="Vírgula 3 2 2 2 3 3" xfId="968" xr:uid="{C829D1D8-63CB-40ED-911B-234FCDF4006F}"/>
    <cellStyle name="Vírgula 3 2 2 2 3 3 2" xfId="2171" xr:uid="{5A07956F-1CC7-4C52-A001-CB5A71D3C029}"/>
    <cellStyle name="Vírgula 3 2 2 2 3 3 2 2" xfId="4572" xr:uid="{CA0FBEA0-6F38-461F-A1F9-608863062582}"/>
    <cellStyle name="Vírgula 3 2 2 2 3 3 3" xfId="3372" xr:uid="{45501AB3-78B8-4C0F-934A-CEC38BA94F2A}"/>
    <cellStyle name="Vírgula 3 2 2 2 3 4" xfId="728" xr:uid="{8A5A3B51-A335-4F8C-8A53-F6CBD7A793BA}"/>
    <cellStyle name="Vírgula 3 2 2 2 3 4 2" xfId="1931" xr:uid="{87A46928-9621-4E48-BD67-3B568D429720}"/>
    <cellStyle name="Vírgula 3 2 2 2 3 4 2 2" xfId="4332" xr:uid="{45B22E29-186A-4BDD-88C6-ECB459ED2A79}"/>
    <cellStyle name="Vírgula 3 2 2 2 3 4 3" xfId="3132" xr:uid="{6A45135E-3E03-48AF-A976-F04503DEBE49}"/>
    <cellStyle name="Vírgula 3 2 2 2 3 5" xfId="1451" xr:uid="{E114592F-AA4E-48F6-95FE-D8F73D7EBA6D}"/>
    <cellStyle name="Vírgula 3 2 2 2 3 5 2" xfId="3852" xr:uid="{8FDFEF5A-C1A9-4EBC-8C78-C42C4087084F}"/>
    <cellStyle name="Vírgula 3 2 2 2 3 6" xfId="2652" xr:uid="{41C609FF-AED9-4B5F-841B-A48302B9A86D}"/>
    <cellStyle name="Vírgula 3 2 2 2 4" xfId="368" xr:uid="{56804407-B87A-47E9-A641-398310A364AD}"/>
    <cellStyle name="Vírgula 3 2 2 2 4 2" xfId="1088" xr:uid="{224D466B-2C52-4DD6-B82F-8CC359A89B6B}"/>
    <cellStyle name="Vírgula 3 2 2 2 4 2 2" xfId="2291" xr:uid="{8CCB286A-87FC-4EC4-BC39-FD5AF73CE25E}"/>
    <cellStyle name="Vírgula 3 2 2 2 4 2 2 2" xfId="4692" xr:uid="{DA313133-24D1-4F2F-8D33-EA0F179C1C0F}"/>
    <cellStyle name="Vírgula 3 2 2 2 4 2 3" xfId="3492" xr:uid="{A3C205E3-D168-4EE7-9D72-227FF42EA64C}"/>
    <cellStyle name="Vírgula 3 2 2 2 4 3" xfId="1571" xr:uid="{91D141B4-3BA6-4587-A427-45BFCC920A66}"/>
    <cellStyle name="Vírgula 3 2 2 2 4 3 2" xfId="3972" xr:uid="{818709D2-35C7-493C-9047-8B074DDACC35}"/>
    <cellStyle name="Vírgula 3 2 2 2 4 4" xfId="2772" xr:uid="{779ED917-5FCD-4EB1-AFD5-5F6E5B447FAF}"/>
    <cellStyle name="Vírgula 3 2 2 2 5" xfId="848" xr:uid="{C5537D59-F1CC-4D38-A649-06E8CBA628B7}"/>
    <cellStyle name="Vírgula 3 2 2 2 5 2" xfId="2051" xr:uid="{9CAC69A9-7BBE-47E5-8C53-B23572D6099D}"/>
    <cellStyle name="Vírgula 3 2 2 2 5 2 2" xfId="4452" xr:uid="{1290DCF3-3ED6-481C-8291-7609D6354253}"/>
    <cellStyle name="Vírgula 3 2 2 2 5 3" xfId="3252" xr:uid="{0558D9FE-8C16-4C99-AF59-AB502A48C317}"/>
    <cellStyle name="Vírgula 3 2 2 2 6" xfId="608" xr:uid="{131D7DA2-9CA5-42B3-B7C8-A100D628C515}"/>
    <cellStyle name="Vírgula 3 2 2 2 6 2" xfId="1811" xr:uid="{04A48392-62DE-4DD2-B471-0B908E6901C0}"/>
    <cellStyle name="Vírgula 3 2 2 2 6 2 2" xfId="4212" xr:uid="{0FA736E6-1DB9-4AE9-B986-DC42E4F1F66F}"/>
    <cellStyle name="Vírgula 3 2 2 2 6 3" xfId="3012" xr:uid="{BC5813D4-002D-40C9-A97D-02CDEBD4BA64}"/>
    <cellStyle name="Vírgula 3 2 2 2 7" xfId="1331" xr:uid="{0B8F2437-78ED-4B34-A317-6C403FAB19FD}"/>
    <cellStyle name="Vírgula 3 2 2 2 7 2" xfId="3732" xr:uid="{F55102B8-D372-42A1-8BE4-2FDFF535C4A3}"/>
    <cellStyle name="Vírgula 3 2 2 2 8" xfId="2532" xr:uid="{BAA6A7CF-A3DC-46A6-AE22-147FD52D3753}"/>
    <cellStyle name="Vírgula 3 2 2 3" xfId="158" xr:uid="{54C1CE32-1F80-4032-9019-0B55FD58B2AF}"/>
    <cellStyle name="Vírgula 3 2 2 3 2" xfId="278" xr:uid="{9CD1DA18-B147-4A8E-8395-3000E6CEAA34}"/>
    <cellStyle name="Vírgula 3 2 2 3 2 2" xfId="518" xr:uid="{1212BC6E-5986-4BE6-A5B3-39EEAF82F100}"/>
    <cellStyle name="Vírgula 3 2 2 3 2 2 2" xfId="1238" xr:uid="{32E08E7B-AD9A-4A62-A3D6-568120AE274F}"/>
    <cellStyle name="Vírgula 3 2 2 3 2 2 2 2" xfId="2441" xr:uid="{788574CC-E799-4A67-9989-39B1120C8F8B}"/>
    <cellStyle name="Vírgula 3 2 2 3 2 2 2 2 2" xfId="4842" xr:uid="{0496FF11-AA4B-4E68-BE53-26144A50525B}"/>
    <cellStyle name="Vírgula 3 2 2 3 2 2 2 3" xfId="3642" xr:uid="{3C62FA90-EF07-4467-B891-CFEFBE287F25}"/>
    <cellStyle name="Vírgula 3 2 2 3 2 2 3" xfId="1721" xr:uid="{7541F51B-465B-4717-AD55-E4F8717421BF}"/>
    <cellStyle name="Vírgula 3 2 2 3 2 2 3 2" xfId="4122" xr:uid="{50B52F0E-A622-4418-B2F9-8477AEBCD92F}"/>
    <cellStyle name="Vírgula 3 2 2 3 2 2 4" xfId="2922" xr:uid="{E1A33183-D3C5-412F-A57C-D14A02561CC4}"/>
    <cellStyle name="Vírgula 3 2 2 3 2 3" xfId="998" xr:uid="{FEDBE6D1-F175-4A10-ABB3-0A23ECF13C54}"/>
    <cellStyle name="Vírgula 3 2 2 3 2 3 2" xfId="2201" xr:uid="{45380DA3-D843-4C40-855B-FFBD83461369}"/>
    <cellStyle name="Vírgula 3 2 2 3 2 3 2 2" xfId="4602" xr:uid="{4CE98738-4AA6-4461-A84B-9AE1DE8F4965}"/>
    <cellStyle name="Vírgula 3 2 2 3 2 3 3" xfId="3402" xr:uid="{299C57C3-F77D-4136-BB75-85B1F96B332F}"/>
    <cellStyle name="Vírgula 3 2 2 3 2 4" xfId="758" xr:uid="{54AFEF68-E8D8-4953-8725-F6ACC070E7F0}"/>
    <cellStyle name="Vírgula 3 2 2 3 2 4 2" xfId="1961" xr:uid="{B14D6779-E5CA-4CCB-99F6-C308968366F7}"/>
    <cellStyle name="Vírgula 3 2 2 3 2 4 2 2" xfId="4362" xr:uid="{56163079-F11F-4D0B-8C5B-B990EEC88242}"/>
    <cellStyle name="Vírgula 3 2 2 3 2 4 3" xfId="3162" xr:uid="{E16BD5EF-B387-46C6-8103-77CD4C148187}"/>
    <cellStyle name="Vírgula 3 2 2 3 2 5" xfId="1481" xr:uid="{CC05FAD7-0B65-425E-A2B7-724074E73CA7}"/>
    <cellStyle name="Vírgula 3 2 2 3 2 5 2" xfId="3882" xr:uid="{2A1A7A0E-2C73-4DA6-B5A1-57EFA3DFD625}"/>
    <cellStyle name="Vírgula 3 2 2 3 2 6" xfId="2682" xr:uid="{518796B1-CBA4-48F1-9351-038243157E37}"/>
    <cellStyle name="Vírgula 3 2 2 3 3" xfId="398" xr:uid="{794E43C5-037B-4EB5-9DC0-DCB56BE7712B}"/>
    <cellStyle name="Vírgula 3 2 2 3 3 2" xfId="1118" xr:uid="{4FFCE588-0BE9-46A1-9779-082A9D8F9BF8}"/>
    <cellStyle name="Vírgula 3 2 2 3 3 2 2" xfId="2321" xr:uid="{152A64C5-1849-4D4E-968E-DA798621DE8C}"/>
    <cellStyle name="Vírgula 3 2 2 3 3 2 2 2" xfId="4722" xr:uid="{C3F27C8F-5AD8-4647-8D65-23765C80ED7A}"/>
    <cellStyle name="Vírgula 3 2 2 3 3 2 3" xfId="3522" xr:uid="{5301535C-7A9A-4A03-AB65-CE1563DE0EB6}"/>
    <cellStyle name="Vírgula 3 2 2 3 3 3" xfId="1601" xr:uid="{A04A342C-BE0E-4402-B762-95E8F179FE38}"/>
    <cellStyle name="Vírgula 3 2 2 3 3 3 2" xfId="4002" xr:uid="{FBF8761B-8949-4D2A-8AEE-1B7746E94636}"/>
    <cellStyle name="Vírgula 3 2 2 3 3 4" xfId="2802" xr:uid="{81354F7A-2BA7-479A-A497-295A1364D666}"/>
    <cellStyle name="Vírgula 3 2 2 3 4" xfId="878" xr:uid="{BE296F5F-1341-490F-8EF4-8127892CFB76}"/>
    <cellStyle name="Vírgula 3 2 2 3 4 2" xfId="2081" xr:uid="{D365A869-7B01-422B-A39A-B6271B4F13A7}"/>
    <cellStyle name="Vírgula 3 2 2 3 4 2 2" xfId="4482" xr:uid="{BA224402-A780-4876-B0C0-1CAB65AF31DA}"/>
    <cellStyle name="Vírgula 3 2 2 3 4 3" xfId="3282" xr:uid="{2807F313-69BA-4B64-8CE1-3B0573DD803B}"/>
    <cellStyle name="Vírgula 3 2 2 3 5" xfId="638" xr:uid="{06B23F61-3DF4-46BF-9FE7-610AE7902D06}"/>
    <cellStyle name="Vírgula 3 2 2 3 5 2" xfId="1841" xr:uid="{132E14F7-5FBC-4BBE-B9AC-C475D8C037F9}"/>
    <cellStyle name="Vírgula 3 2 2 3 5 2 2" xfId="4242" xr:uid="{04D53510-67BD-4874-8736-6F5CDF4CE66F}"/>
    <cellStyle name="Vírgula 3 2 2 3 5 3" xfId="3042" xr:uid="{9E9DE355-594F-44B4-B000-9F1817FB46AA}"/>
    <cellStyle name="Vírgula 3 2 2 3 6" xfId="1361" xr:uid="{4F93D670-E0E8-4327-B50D-13C0D2D56BD7}"/>
    <cellStyle name="Vírgula 3 2 2 3 6 2" xfId="3762" xr:uid="{8F96A332-395A-476A-B9D7-33D3ECD28285}"/>
    <cellStyle name="Vírgula 3 2 2 3 7" xfId="2562" xr:uid="{8F69B7EE-E22C-4885-BDCF-5C7783F06D8F}"/>
    <cellStyle name="Vírgula 3 2 2 4" xfId="218" xr:uid="{EF661976-15D7-4C20-8BD5-4FDDD83D4288}"/>
    <cellStyle name="Vírgula 3 2 2 4 2" xfId="458" xr:uid="{1D9749CF-142C-4A56-BBD1-771DE6306632}"/>
    <cellStyle name="Vírgula 3 2 2 4 2 2" xfId="1178" xr:uid="{59CD2146-41D0-489D-AF04-198E75280CAE}"/>
    <cellStyle name="Vírgula 3 2 2 4 2 2 2" xfId="2381" xr:uid="{70232C0E-1285-42F9-A042-C0BA5044EB16}"/>
    <cellStyle name="Vírgula 3 2 2 4 2 2 2 2" xfId="4782" xr:uid="{489EB1E9-761B-4360-8FC0-B26759C5AC4F}"/>
    <cellStyle name="Vírgula 3 2 2 4 2 2 3" xfId="3582" xr:uid="{EB86C744-EA2B-4E9F-A2AB-083D54B45B88}"/>
    <cellStyle name="Vírgula 3 2 2 4 2 3" xfId="1661" xr:uid="{67FD407F-1B00-48D2-9AE3-EFE5033FE063}"/>
    <cellStyle name="Vírgula 3 2 2 4 2 3 2" xfId="4062" xr:uid="{4877964D-EFC7-4E86-8AFB-A58A93638C0E}"/>
    <cellStyle name="Vírgula 3 2 2 4 2 4" xfId="2862" xr:uid="{A279EB2E-29FF-40DC-AFDE-A15410E021FF}"/>
    <cellStyle name="Vírgula 3 2 2 4 3" xfId="938" xr:uid="{939B523C-04E0-402B-9F86-BC437A87F736}"/>
    <cellStyle name="Vírgula 3 2 2 4 3 2" xfId="2141" xr:uid="{0B88E23B-DCB7-44DE-BD0F-538BA6A2B2FC}"/>
    <cellStyle name="Vírgula 3 2 2 4 3 2 2" xfId="4542" xr:uid="{D6D0A1ED-F3FC-4F5B-B81C-AD9A7A62E6A5}"/>
    <cellStyle name="Vírgula 3 2 2 4 3 3" xfId="3342" xr:uid="{D30F2AF8-7D3E-4D57-B06E-9DB5A8D9A939}"/>
    <cellStyle name="Vírgula 3 2 2 4 4" xfId="698" xr:uid="{61616133-F11D-4565-B46F-7A50223ED859}"/>
    <cellStyle name="Vírgula 3 2 2 4 4 2" xfId="1901" xr:uid="{B7A4A442-1656-40CE-A65D-CE8BF02B21C9}"/>
    <cellStyle name="Vírgula 3 2 2 4 4 2 2" xfId="4302" xr:uid="{E84B9EF6-CBB5-461C-B51D-8A5C9F7B9FA8}"/>
    <cellStyle name="Vírgula 3 2 2 4 4 3" xfId="3102" xr:uid="{8708C476-06BB-4927-9DD7-3F4E7DF3CC85}"/>
    <cellStyle name="Vírgula 3 2 2 4 5" xfId="1421" xr:uid="{BEA0D71B-697B-417B-93B8-B9ACC86983AD}"/>
    <cellStyle name="Vírgula 3 2 2 4 5 2" xfId="3822" xr:uid="{8EDA8453-5146-4C9B-BE92-147B559ECBE2}"/>
    <cellStyle name="Vírgula 3 2 2 4 6" xfId="2622" xr:uid="{402AD110-2478-42D2-A283-40D408F4F398}"/>
    <cellStyle name="Vírgula 3 2 2 5" xfId="338" xr:uid="{12A9725A-9697-4C67-A2F6-61B994F08126}"/>
    <cellStyle name="Vírgula 3 2 2 5 2" xfId="1058" xr:uid="{4A761B9E-5A42-41E1-915D-496F239D6988}"/>
    <cellStyle name="Vírgula 3 2 2 5 2 2" xfId="2261" xr:uid="{FBF3104C-A9B8-4A32-98CB-C9CA9C82D37F}"/>
    <cellStyle name="Vírgula 3 2 2 5 2 2 2" xfId="4662" xr:uid="{6DFE4C31-3893-41DD-BE50-D89E501970E3}"/>
    <cellStyle name="Vírgula 3 2 2 5 2 3" xfId="3462" xr:uid="{9D8DB87B-3722-49E0-B6E8-8E9F455BA1FC}"/>
    <cellStyle name="Vírgula 3 2 2 5 3" xfId="1541" xr:uid="{9D8A140C-6A1A-4548-9B7F-06DFB66BC968}"/>
    <cellStyle name="Vírgula 3 2 2 5 3 2" xfId="3942" xr:uid="{230B9972-5A36-4DED-886B-39BE97CDAD23}"/>
    <cellStyle name="Vírgula 3 2 2 5 4" xfId="2742" xr:uid="{900D4D7A-A509-4FFD-A756-0211FB2D9D1D}"/>
    <cellStyle name="Vírgula 3 2 2 6" xfId="818" xr:uid="{80093F70-A09A-4F2E-BFA7-67F05085F25B}"/>
    <cellStyle name="Vírgula 3 2 2 6 2" xfId="2021" xr:uid="{B8D742A3-0262-4246-88BD-D59A585C70D7}"/>
    <cellStyle name="Vírgula 3 2 2 6 2 2" xfId="4422" xr:uid="{C6BBA927-0BFF-4B33-9BF1-B17C051E253B}"/>
    <cellStyle name="Vírgula 3 2 2 6 3" xfId="3222" xr:uid="{5AE834F0-77A5-4E94-A52A-2D2569CDC7CE}"/>
    <cellStyle name="Vírgula 3 2 2 7" xfId="578" xr:uid="{0CCA1987-B19F-4AC4-9DE8-7B883A57C845}"/>
    <cellStyle name="Vírgula 3 2 2 7 2" xfId="1781" xr:uid="{6C0C1B8B-1BF3-46AD-B062-FBE28C9407CE}"/>
    <cellStyle name="Vírgula 3 2 2 7 2 2" xfId="4182" xr:uid="{2A5079A9-5777-450C-981A-5063A78F36A9}"/>
    <cellStyle name="Vírgula 3 2 2 7 3" xfId="2982" xr:uid="{07F4EA55-1962-46F3-9C78-510CD7C8D5D5}"/>
    <cellStyle name="Vírgula 3 2 2 8" xfId="1301" xr:uid="{FF6B0C8A-E042-416B-ABDA-6A227865E93E}"/>
    <cellStyle name="Vírgula 3 2 2 8 2" xfId="3702" xr:uid="{D5EC867E-180D-4F85-8295-8540793CF6AF}"/>
    <cellStyle name="Vírgula 3 2 2 9" xfId="2502" xr:uid="{E7FE68F5-D227-4C62-B7F9-149B3BAB0F9C}"/>
    <cellStyle name="Vírgula 3 2 3" xfId="113" xr:uid="{CE2943A0-81F2-442D-8DE7-A7FAF3F11C41}"/>
    <cellStyle name="Vírgula 3 2 3 2" xfId="173" xr:uid="{A2AAAEE5-8A94-4F6B-A000-26B773B7C7FA}"/>
    <cellStyle name="Vírgula 3 2 3 2 2" xfId="293" xr:uid="{8164F6EF-2AD0-4A29-BFCA-4CFFF0D17170}"/>
    <cellStyle name="Vírgula 3 2 3 2 2 2" xfId="533" xr:uid="{8F4FFBFE-7369-4112-8A36-AD4B1683C12B}"/>
    <cellStyle name="Vírgula 3 2 3 2 2 2 2" xfId="1253" xr:uid="{02D6ACD8-6452-4021-86CD-9469E524DCD5}"/>
    <cellStyle name="Vírgula 3 2 3 2 2 2 2 2" xfId="2456" xr:uid="{47853168-D2B9-4D5E-BC6F-AFCC3F7AB7C9}"/>
    <cellStyle name="Vírgula 3 2 3 2 2 2 2 2 2" xfId="4857" xr:uid="{D0F9D436-0440-49C5-BA2D-3F692D61C6D7}"/>
    <cellStyle name="Vírgula 3 2 3 2 2 2 2 3" xfId="3657" xr:uid="{00218628-627C-4DDA-9B3F-D27BF10C33F0}"/>
    <cellStyle name="Vírgula 3 2 3 2 2 2 3" xfId="1736" xr:uid="{FCB73BA8-AF13-49EB-A94B-27F73C08DA24}"/>
    <cellStyle name="Vírgula 3 2 3 2 2 2 3 2" xfId="4137" xr:uid="{6298D73A-C618-4F4A-9633-9FEB8302CDBB}"/>
    <cellStyle name="Vírgula 3 2 3 2 2 2 4" xfId="2937" xr:uid="{A1555728-F0D9-4DB8-BCBA-F7CE4D458A86}"/>
    <cellStyle name="Vírgula 3 2 3 2 2 3" xfId="1013" xr:uid="{AFFE6D07-C727-46E7-BB64-C01DACEF6A9D}"/>
    <cellStyle name="Vírgula 3 2 3 2 2 3 2" xfId="2216" xr:uid="{ECA80C3A-D058-41E0-83A1-DA6CD2A36804}"/>
    <cellStyle name="Vírgula 3 2 3 2 2 3 2 2" xfId="4617" xr:uid="{999036A9-B55E-40AE-8C2B-B856C26BA3A3}"/>
    <cellStyle name="Vírgula 3 2 3 2 2 3 3" xfId="3417" xr:uid="{350D4865-49F9-4132-ACCC-7A68D776ABC7}"/>
    <cellStyle name="Vírgula 3 2 3 2 2 4" xfId="773" xr:uid="{E69CF58B-10F9-4C5F-AFDD-285D9B6DF90A}"/>
    <cellStyle name="Vírgula 3 2 3 2 2 4 2" xfId="1976" xr:uid="{8C0F58CC-25B3-4CE3-BE2C-8CDFDCC8E20D}"/>
    <cellStyle name="Vírgula 3 2 3 2 2 4 2 2" xfId="4377" xr:uid="{4C9B9DBB-D803-43AB-A65E-8F09F2C103CF}"/>
    <cellStyle name="Vírgula 3 2 3 2 2 4 3" xfId="3177" xr:uid="{CCE9A0A6-A72C-428C-91C5-82D25D7B4E27}"/>
    <cellStyle name="Vírgula 3 2 3 2 2 5" xfId="1496" xr:uid="{9CD38B52-DE83-4FAE-BB62-1E5E6701EEE8}"/>
    <cellStyle name="Vírgula 3 2 3 2 2 5 2" xfId="3897" xr:uid="{6A428B95-FB5E-4ABB-B777-9FB762F316B0}"/>
    <cellStyle name="Vírgula 3 2 3 2 2 6" xfId="2697" xr:uid="{BA3DD4BB-164A-4B4D-94C6-43FBBB4DB06D}"/>
    <cellStyle name="Vírgula 3 2 3 2 3" xfId="413" xr:uid="{0B63907F-188C-4879-9917-ADAA2B9AADB4}"/>
    <cellStyle name="Vírgula 3 2 3 2 3 2" xfId="1133" xr:uid="{EC8AF064-A525-4709-839B-262C14EDA93B}"/>
    <cellStyle name="Vírgula 3 2 3 2 3 2 2" xfId="2336" xr:uid="{AA4B7152-1C6C-4FD2-AF69-444FED6467CB}"/>
    <cellStyle name="Vírgula 3 2 3 2 3 2 2 2" xfId="4737" xr:uid="{B0E4FAF9-D32B-41C3-8EDA-36255577C092}"/>
    <cellStyle name="Vírgula 3 2 3 2 3 2 3" xfId="3537" xr:uid="{73C7837B-FCC6-41AA-B6C8-1620D234FAC5}"/>
    <cellStyle name="Vírgula 3 2 3 2 3 3" xfId="1616" xr:uid="{EB646C25-79FE-410A-9E3C-25A724861154}"/>
    <cellStyle name="Vírgula 3 2 3 2 3 3 2" xfId="4017" xr:uid="{D7BAA46B-B295-434F-80BB-6447B4E4602D}"/>
    <cellStyle name="Vírgula 3 2 3 2 3 4" xfId="2817" xr:uid="{A9137D7E-509D-47C2-BD67-CC7F44A1CC75}"/>
    <cellStyle name="Vírgula 3 2 3 2 4" xfId="893" xr:uid="{828C324A-C2D1-407B-B03A-9BC469894921}"/>
    <cellStyle name="Vírgula 3 2 3 2 4 2" xfId="2096" xr:uid="{6451288D-D0F6-407B-8C9B-B1D0E627E5F9}"/>
    <cellStyle name="Vírgula 3 2 3 2 4 2 2" xfId="4497" xr:uid="{6B8C0CD1-F457-4FD8-9A71-9E95C4E4F035}"/>
    <cellStyle name="Vírgula 3 2 3 2 4 3" xfId="3297" xr:uid="{D68B5202-8F97-4709-8E2E-2675E58C3948}"/>
    <cellStyle name="Vírgula 3 2 3 2 5" xfId="653" xr:uid="{0CFE400A-DFEB-4CC5-8088-F4FD26D69F0F}"/>
    <cellStyle name="Vírgula 3 2 3 2 5 2" xfId="1856" xr:uid="{D8CFDD43-3777-48A6-9BCC-A4B5C1A97565}"/>
    <cellStyle name="Vírgula 3 2 3 2 5 2 2" xfId="4257" xr:uid="{E9E7801F-25E4-4A14-BEA5-90B0B95A5844}"/>
    <cellStyle name="Vírgula 3 2 3 2 5 3" xfId="3057" xr:uid="{4F63BE3A-F693-4635-9FE0-A91DC522CA5F}"/>
    <cellStyle name="Vírgula 3 2 3 2 6" xfId="1376" xr:uid="{1B10A9E3-1DFD-490C-90C2-06891275380F}"/>
    <cellStyle name="Vírgula 3 2 3 2 6 2" xfId="3777" xr:uid="{55D202B9-CA2C-4E62-9026-E56F3D8CBD5D}"/>
    <cellStyle name="Vírgula 3 2 3 2 7" xfId="2577" xr:uid="{8FB04CFB-ED03-40AD-9B3C-E2FD35B902B0}"/>
    <cellStyle name="Vírgula 3 2 3 3" xfId="233" xr:uid="{D4533795-92F1-4050-9ABD-40738DDBAFB4}"/>
    <cellStyle name="Vírgula 3 2 3 3 2" xfId="473" xr:uid="{30AF7E67-0801-4FF7-8B17-35AD5D936531}"/>
    <cellStyle name="Vírgula 3 2 3 3 2 2" xfId="1193" xr:uid="{AD4DD8F9-50C2-4919-8E9E-327EBB858F19}"/>
    <cellStyle name="Vírgula 3 2 3 3 2 2 2" xfId="2396" xr:uid="{C424EA90-9FC2-4ED5-80D5-25FD174E4558}"/>
    <cellStyle name="Vírgula 3 2 3 3 2 2 2 2" xfId="4797" xr:uid="{2F8A4811-D665-4A03-8EA0-36071F84D8F2}"/>
    <cellStyle name="Vírgula 3 2 3 3 2 2 3" xfId="3597" xr:uid="{19E73609-9C41-4CAB-81F1-0689327780A4}"/>
    <cellStyle name="Vírgula 3 2 3 3 2 3" xfId="1676" xr:uid="{3B242AAE-0159-4F0B-9556-029AB05003A0}"/>
    <cellStyle name="Vírgula 3 2 3 3 2 3 2" xfId="4077" xr:uid="{8629E716-BC7C-45DC-9E38-127402FEDC22}"/>
    <cellStyle name="Vírgula 3 2 3 3 2 4" xfId="2877" xr:uid="{0D9DB526-7295-431A-A807-A74A39BCF962}"/>
    <cellStyle name="Vírgula 3 2 3 3 3" xfId="953" xr:uid="{40501689-4D45-4529-B915-E55C4CC1B844}"/>
    <cellStyle name="Vírgula 3 2 3 3 3 2" xfId="2156" xr:uid="{1F1E4D5B-99D2-49FC-9B5D-29DE0D2F7AAD}"/>
    <cellStyle name="Vírgula 3 2 3 3 3 2 2" xfId="4557" xr:uid="{C0FA3409-D32E-425F-8805-7DBEF6BB1024}"/>
    <cellStyle name="Vírgula 3 2 3 3 3 3" xfId="3357" xr:uid="{9E9B9081-6364-4E26-B4F4-1A4FD38694A5}"/>
    <cellStyle name="Vírgula 3 2 3 3 4" xfId="713" xr:uid="{29F21FA7-9D18-440B-A726-4FDBF2E2A4DF}"/>
    <cellStyle name="Vírgula 3 2 3 3 4 2" xfId="1916" xr:uid="{191B5930-75B7-4268-8DF0-FA7E708F16C1}"/>
    <cellStyle name="Vírgula 3 2 3 3 4 2 2" xfId="4317" xr:uid="{4239BB58-F349-4B84-BADD-2193C16FDCD9}"/>
    <cellStyle name="Vírgula 3 2 3 3 4 3" xfId="3117" xr:uid="{EB0EB413-2E5A-4D83-9EE4-FBDD74C656A4}"/>
    <cellStyle name="Vírgula 3 2 3 3 5" xfId="1436" xr:uid="{19EE29E7-4A58-4E92-AB4E-B35CC2596C26}"/>
    <cellStyle name="Vírgula 3 2 3 3 5 2" xfId="3837" xr:uid="{1A1D02B6-B533-4083-8D34-21AD4CF69C47}"/>
    <cellStyle name="Vírgula 3 2 3 3 6" xfId="2637" xr:uid="{6AE4B337-E75E-4C76-BB80-883A137F1529}"/>
    <cellStyle name="Vírgula 3 2 3 4" xfId="353" xr:uid="{5371856A-4A7D-4EEC-8890-5316102B25AF}"/>
    <cellStyle name="Vírgula 3 2 3 4 2" xfId="1073" xr:uid="{8A5395B8-4F4C-45AD-968C-09B528B959EF}"/>
    <cellStyle name="Vírgula 3 2 3 4 2 2" xfId="2276" xr:uid="{9A9A99BC-E9D0-485B-A7D3-2792884C92F5}"/>
    <cellStyle name="Vírgula 3 2 3 4 2 2 2" xfId="4677" xr:uid="{FAA95FF4-6EB1-4982-8D18-A3451E95249C}"/>
    <cellStyle name="Vírgula 3 2 3 4 2 3" xfId="3477" xr:uid="{1A09D9BE-171C-4C56-9C8B-316C09F91541}"/>
    <cellStyle name="Vírgula 3 2 3 4 3" xfId="1556" xr:uid="{4DA40AB5-C800-4FC8-B56B-B6ED2B6CACCD}"/>
    <cellStyle name="Vírgula 3 2 3 4 3 2" xfId="3957" xr:uid="{D60F81BF-7BB2-411D-9F4D-72BC392AAD25}"/>
    <cellStyle name="Vírgula 3 2 3 4 4" xfId="2757" xr:uid="{ED008EB1-E17C-43B1-ACF7-0D0238CB9050}"/>
    <cellStyle name="Vírgula 3 2 3 5" xfId="833" xr:uid="{2A8489B4-1F86-43FF-B67B-B6626B3B6DB7}"/>
    <cellStyle name="Vírgula 3 2 3 5 2" xfId="2036" xr:uid="{7AD9ABD4-341A-40FB-B781-B9F5B0619348}"/>
    <cellStyle name="Vírgula 3 2 3 5 2 2" xfId="4437" xr:uid="{E1F89C81-267F-4B52-9C04-460F76A0697A}"/>
    <cellStyle name="Vírgula 3 2 3 5 3" xfId="3237" xr:uid="{D3C4805B-6FBC-498E-92FA-EC91B7B13152}"/>
    <cellStyle name="Vírgula 3 2 3 6" xfId="593" xr:uid="{605649A6-FF12-4EC1-922D-1ABAF307AB4B}"/>
    <cellStyle name="Vírgula 3 2 3 6 2" xfId="1796" xr:uid="{6B1BB08C-1742-4A82-ABC9-80FB3FA06ED9}"/>
    <cellStyle name="Vírgula 3 2 3 6 2 2" xfId="4197" xr:uid="{89497BF9-732F-4509-AF2F-C38B3998F2E3}"/>
    <cellStyle name="Vírgula 3 2 3 6 3" xfId="2997" xr:uid="{8F0F9F2D-18F8-4A88-8415-A52359AACA44}"/>
    <cellStyle name="Vírgula 3 2 3 7" xfId="1316" xr:uid="{AD926BF3-DF85-4BEC-9B11-981CA01103C5}"/>
    <cellStyle name="Vírgula 3 2 3 7 2" xfId="3717" xr:uid="{B65AA884-19F4-4C4E-A45C-900AD3CAE357}"/>
    <cellStyle name="Vírgula 3 2 3 8" xfId="2517" xr:uid="{F317826A-7511-495A-BFFE-A4099A9BD7E7}"/>
    <cellStyle name="Vírgula 3 2 4" xfId="143" xr:uid="{D07C934C-988E-4564-BD1A-59E0D9C1F584}"/>
    <cellStyle name="Vírgula 3 2 4 2" xfId="263" xr:uid="{673ACD1E-8994-4857-A272-75F08A06B31D}"/>
    <cellStyle name="Vírgula 3 2 4 2 2" xfId="503" xr:uid="{C5BE4198-2D7D-41F4-A96C-1A6E528D9E60}"/>
    <cellStyle name="Vírgula 3 2 4 2 2 2" xfId="1223" xr:uid="{C9845077-5D8B-4AEC-BAED-3C40BDFC66B5}"/>
    <cellStyle name="Vírgula 3 2 4 2 2 2 2" xfId="2426" xr:uid="{89035BF2-0D17-459F-A3E6-25372B5A734F}"/>
    <cellStyle name="Vírgula 3 2 4 2 2 2 2 2" xfId="4827" xr:uid="{0A4F4873-FD21-4208-B243-32141D48FDC0}"/>
    <cellStyle name="Vírgula 3 2 4 2 2 2 3" xfId="3627" xr:uid="{11CD6545-B1C5-4AC2-8558-7C299EF7790C}"/>
    <cellStyle name="Vírgula 3 2 4 2 2 3" xfId="1706" xr:uid="{61281026-16F6-469A-A86F-C18812388BE5}"/>
    <cellStyle name="Vírgula 3 2 4 2 2 3 2" xfId="4107" xr:uid="{AF172A4B-B6F7-4204-8D12-EC5ACEE84264}"/>
    <cellStyle name="Vírgula 3 2 4 2 2 4" xfId="2907" xr:uid="{19A36337-B46F-40AE-BC9E-8CD22A9419C4}"/>
    <cellStyle name="Vírgula 3 2 4 2 3" xfId="983" xr:uid="{FD6D7FD4-0D0A-49B3-90D1-C3A9BDA7BF5E}"/>
    <cellStyle name="Vírgula 3 2 4 2 3 2" xfId="2186" xr:uid="{CBC2E86D-62E3-4551-ABB2-C667D5C86577}"/>
    <cellStyle name="Vírgula 3 2 4 2 3 2 2" xfId="4587" xr:uid="{EF03876A-EDE1-4C87-A439-1A126F8B4BD9}"/>
    <cellStyle name="Vírgula 3 2 4 2 3 3" xfId="3387" xr:uid="{9D6C4915-6A44-457C-969F-2DC245504E51}"/>
    <cellStyle name="Vírgula 3 2 4 2 4" xfId="743" xr:uid="{AB0E9F3F-33F4-4C75-8996-F1AB8400F386}"/>
    <cellStyle name="Vírgula 3 2 4 2 4 2" xfId="1946" xr:uid="{B56571D4-4D92-4434-937D-BF6C8A71F713}"/>
    <cellStyle name="Vírgula 3 2 4 2 4 2 2" xfId="4347" xr:uid="{15023535-0830-4B4C-9F74-1EDB94DF4D49}"/>
    <cellStyle name="Vírgula 3 2 4 2 4 3" xfId="3147" xr:uid="{8109328A-CF9C-4897-9D89-AE8DB8F0465B}"/>
    <cellStyle name="Vírgula 3 2 4 2 5" xfId="1466" xr:uid="{9091C106-6525-40F5-AE51-DB1936B9CF03}"/>
    <cellStyle name="Vírgula 3 2 4 2 5 2" xfId="3867" xr:uid="{E8BBB596-CF3B-43C3-AAC0-FD399F40756E}"/>
    <cellStyle name="Vírgula 3 2 4 2 6" xfId="2667" xr:uid="{880333D9-9EAA-472B-99A3-9AF80288022E}"/>
    <cellStyle name="Vírgula 3 2 4 3" xfId="383" xr:uid="{1885ABE9-F774-4B76-BC87-C90987EA4776}"/>
    <cellStyle name="Vírgula 3 2 4 3 2" xfId="1103" xr:uid="{074BA9FF-CA09-432F-93B1-B400C7E1B519}"/>
    <cellStyle name="Vírgula 3 2 4 3 2 2" xfId="2306" xr:uid="{43EF9F21-8597-422C-B7B6-56C4D8989979}"/>
    <cellStyle name="Vírgula 3 2 4 3 2 2 2" xfId="4707" xr:uid="{A3C4A1C9-1908-4994-B829-058BDEA38498}"/>
    <cellStyle name="Vírgula 3 2 4 3 2 3" xfId="3507" xr:uid="{98B578FB-EFA6-4AFA-AC63-FC7C0D3DD1C1}"/>
    <cellStyle name="Vírgula 3 2 4 3 3" xfId="1586" xr:uid="{8FB041C8-054A-43F0-95F4-38B898A9B3FC}"/>
    <cellStyle name="Vírgula 3 2 4 3 3 2" xfId="3987" xr:uid="{B8B5E78B-F709-486B-A52C-CF2AEBA4A829}"/>
    <cellStyle name="Vírgula 3 2 4 3 4" xfId="2787" xr:uid="{72F1FB69-D1D7-48FE-8AD1-A3A3EE590A06}"/>
    <cellStyle name="Vírgula 3 2 4 4" xfId="863" xr:uid="{2BF4146F-867B-4B86-9FA8-F8D857E5FF86}"/>
    <cellStyle name="Vírgula 3 2 4 4 2" xfId="2066" xr:uid="{C8C68D08-D4CC-44B4-AEC0-33499DD90E99}"/>
    <cellStyle name="Vírgula 3 2 4 4 2 2" xfId="4467" xr:uid="{2376DC88-9D32-4FA7-99A1-AA18D17EF363}"/>
    <cellStyle name="Vírgula 3 2 4 4 3" xfId="3267" xr:uid="{4875A2E1-76CE-4D23-AB84-71A11185F1D0}"/>
    <cellStyle name="Vírgula 3 2 4 5" xfId="623" xr:uid="{78B2F8D6-1136-4585-912D-4E6958AA93D6}"/>
    <cellStyle name="Vírgula 3 2 4 5 2" xfId="1826" xr:uid="{D6B7EC09-500B-48B9-B798-AC20C60BB0BB}"/>
    <cellStyle name="Vírgula 3 2 4 5 2 2" xfId="4227" xr:uid="{AD6194F1-E41C-4BC4-A2AA-B61722E6EEB6}"/>
    <cellStyle name="Vírgula 3 2 4 5 3" xfId="3027" xr:uid="{83D4BE52-9606-4018-99DB-1F65C3E12FE7}"/>
    <cellStyle name="Vírgula 3 2 4 6" xfId="1346" xr:uid="{F8458D7B-B862-4722-B8A5-A937739F0371}"/>
    <cellStyle name="Vírgula 3 2 4 6 2" xfId="3747" xr:uid="{94A21709-2A43-4696-898D-5A3737ED39DD}"/>
    <cellStyle name="Vírgula 3 2 4 7" xfId="2547" xr:uid="{B2EEDF12-7366-4725-9E81-525A9690A728}"/>
    <cellStyle name="Vírgula 3 2 5" xfId="203" xr:uid="{7A48CD82-DCDB-4F21-B88F-AF53982E79A6}"/>
    <cellStyle name="Vírgula 3 2 5 2" xfId="443" xr:uid="{42BFB38D-B778-4CFC-A84B-F043D0C4DC09}"/>
    <cellStyle name="Vírgula 3 2 5 2 2" xfId="1163" xr:uid="{79472156-421E-483F-9567-2E435CF0B339}"/>
    <cellStyle name="Vírgula 3 2 5 2 2 2" xfId="2366" xr:uid="{8BB2D7D8-D3FC-4AD2-99F2-F7C2EE279B20}"/>
    <cellStyle name="Vírgula 3 2 5 2 2 2 2" xfId="4767" xr:uid="{FD0ACFE5-2E8E-4FD2-A997-12E7A4CA161B}"/>
    <cellStyle name="Vírgula 3 2 5 2 2 3" xfId="3567" xr:uid="{07D49D59-50AC-4DC2-89F1-E177B3C63656}"/>
    <cellStyle name="Vírgula 3 2 5 2 3" xfId="1646" xr:uid="{F4AB901B-60DE-4F7A-9DE5-357F3221307B}"/>
    <cellStyle name="Vírgula 3 2 5 2 3 2" xfId="4047" xr:uid="{47C6FD01-C6F8-4A95-B9C7-A38B21A4C8ED}"/>
    <cellStyle name="Vírgula 3 2 5 2 4" xfId="2847" xr:uid="{737F66D3-DEC7-4697-9440-B1C9ABA998BA}"/>
    <cellStyle name="Vírgula 3 2 5 3" xfId="923" xr:uid="{C6DDEDA0-6242-4126-98C9-4E9938FA3882}"/>
    <cellStyle name="Vírgula 3 2 5 3 2" xfId="2126" xr:uid="{A1C1492F-21CC-463A-86FD-96710C7084D3}"/>
    <cellStyle name="Vírgula 3 2 5 3 2 2" xfId="4527" xr:uid="{05194A9D-249D-42F8-850F-88E33FE33337}"/>
    <cellStyle name="Vírgula 3 2 5 3 3" xfId="3327" xr:uid="{A8183DB1-2D02-4893-A55B-2398EDAD1620}"/>
    <cellStyle name="Vírgula 3 2 5 4" xfId="683" xr:uid="{27BC3662-A600-427E-BF4C-41D74070123D}"/>
    <cellStyle name="Vírgula 3 2 5 4 2" xfId="1886" xr:uid="{9A43779B-938D-4F1F-8BF2-0544E2461DF6}"/>
    <cellStyle name="Vírgula 3 2 5 4 2 2" xfId="4287" xr:uid="{E207FCC8-A7C5-44CD-9967-68E88C0EBE32}"/>
    <cellStyle name="Vírgula 3 2 5 4 3" xfId="3087" xr:uid="{3C0AE369-CB78-47D4-A4A8-E4BAABE517DF}"/>
    <cellStyle name="Vírgula 3 2 5 5" xfId="1406" xr:uid="{7B5153A5-6F5C-4929-B9C4-4887C8D37297}"/>
    <cellStyle name="Vírgula 3 2 5 5 2" xfId="3807" xr:uid="{4570AB29-DDA5-4A41-9FA2-28ADCD914ED7}"/>
    <cellStyle name="Vírgula 3 2 5 6" xfId="2607" xr:uid="{4584785D-AD43-4ED7-A46A-BB426ED20231}"/>
    <cellStyle name="Vírgula 3 2 6" xfId="323" xr:uid="{2060115A-43A0-4549-8025-89FBDAAE6D0D}"/>
    <cellStyle name="Vírgula 3 2 6 2" xfId="1043" xr:uid="{49C19505-120E-471C-AEA7-E9721363EECB}"/>
    <cellStyle name="Vírgula 3 2 6 2 2" xfId="2246" xr:uid="{8FFCB334-0CF1-4BD5-8EAD-27170F9AA6C8}"/>
    <cellStyle name="Vírgula 3 2 6 2 2 2" xfId="4647" xr:uid="{AFE20CA8-3AD6-48AD-8FFE-1368E23952AE}"/>
    <cellStyle name="Vírgula 3 2 6 2 3" xfId="3447" xr:uid="{A91E7670-B0CB-4601-AC41-CD089C8B1978}"/>
    <cellStyle name="Vírgula 3 2 6 3" xfId="1526" xr:uid="{EBD55F21-FC42-4CBD-9794-B84EDBDDCDAC}"/>
    <cellStyle name="Vírgula 3 2 6 3 2" xfId="3927" xr:uid="{008B0D72-71AA-49DA-9A1C-4A87225E3D36}"/>
    <cellStyle name="Vírgula 3 2 6 4" xfId="2727" xr:uid="{A4F35DAE-E7C3-406D-B80F-142C6AE07D04}"/>
    <cellStyle name="Vírgula 3 2 7" xfId="803" xr:uid="{2C24234A-328C-4931-B344-A1871FF3EE76}"/>
    <cellStyle name="Vírgula 3 2 7 2" xfId="2006" xr:uid="{ED197FB0-D1BA-406D-A1A9-126E0CB10304}"/>
    <cellStyle name="Vírgula 3 2 7 2 2" xfId="4407" xr:uid="{B8138CE5-94B6-4316-90D6-C690141165BD}"/>
    <cellStyle name="Vírgula 3 2 7 3" xfId="3207" xr:uid="{3D1B4B31-C635-4D72-9592-B866111A909E}"/>
    <cellStyle name="Vírgula 3 2 8" xfId="563" xr:uid="{422F987D-B449-4B74-8CAD-AB3051CA5F64}"/>
    <cellStyle name="Vírgula 3 2 8 2" xfId="1766" xr:uid="{0EF69B09-36C3-414B-B407-B7510155C6D0}"/>
    <cellStyle name="Vírgula 3 2 8 2 2" xfId="4167" xr:uid="{0BCCF5FB-76E4-486A-9F9A-D9708FDB0CF5}"/>
    <cellStyle name="Vírgula 3 2 8 3" xfId="2967" xr:uid="{14F4FD75-48A0-455A-8417-DC03063900B4}"/>
    <cellStyle name="Vírgula 3 2 9" xfId="1286" xr:uid="{4F9FFE8A-A3C8-4ACA-ACC8-7A297AD0C352}"/>
    <cellStyle name="Vírgula 3 2 9 2" xfId="3687" xr:uid="{88D58C31-6968-4733-840B-256DAEEBC058}"/>
    <cellStyle name="Vírgula 3 3" xfId="90" xr:uid="{70BE1F30-7C13-4856-8D0B-9B4F7BA29BE2}"/>
    <cellStyle name="Vírgula 3 3 2" xfId="120" xr:uid="{808F02DE-A492-4E32-A0E7-3893582E6537}"/>
    <cellStyle name="Vírgula 3 3 2 2" xfId="180" xr:uid="{69B15836-E021-4909-BDF0-624F358C7294}"/>
    <cellStyle name="Vírgula 3 3 2 2 2" xfId="300" xr:uid="{F1050FFB-67B1-4561-9A51-5C7FE2BE6E10}"/>
    <cellStyle name="Vírgula 3 3 2 2 2 2" xfId="540" xr:uid="{7B02CF17-7BD3-41DD-B2CE-C06AA980C956}"/>
    <cellStyle name="Vírgula 3 3 2 2 2 2 2" xfId="1260" xr:uid="{BD9FCDE8-8FF0-4DB1-A147-68C0D3CE3289}"/>
    <cellStyle name="Vírgula 3 3 2 2 2 2 2 2" xfId="2463" xr:uid="{1DF82B07-FF4D-4BAE-B2C4-B85E16C658CF}"/>
    <cellStyle name="Vírgula 3 3 2 2 2 2 2 2 2" xfId="4864" xr:uid="{69723815-D91A-412A-B2DD-0CBE8F6BD6F8}"/>
    <cellStyle name="Vírgula 3 3 2 2 2 2 2 3" xfId="3664" xr:uid="{6734926B-46AB-424C-9F9D-624F98397BA9}"/>
    <cellStyle name="Vírgula 3 3 2 2 2 2 3" xfId="1743" xr:uid="{B966275D-DE4B-44CC-B323-95290B09261C}"/>
    <cellStyle name="Vírgula 3 3 2 2 2 2 3 2" xfId="4144" xr:uid="{D2E0F130-5ED6-4B8F-BF93-319BBB43191A}"/>
    <cellStyle name="Vírgula 3 3 2 2 2 2 4" xfId="2944" xr:uid="{D75B96E9-0DA0-4C21-8BA0-7843129088DE}"/>
    <cellStyle name="Vírgula 3 3 2 2 2 3" xfId="1020" xr:uid="{3B70C89E-EF96-452F-A0A5-9E506831C214}"/>
    <cellStyle name="Vírgula 3 3 2 2 2 3 2" xfId="2223" xr:uid="{70235A04-0FB0-4C5B-AE4D-D433229D9A03}"/>
    <cellStyle name="Vírgula 3 3 2 2 2 3 2 2" xfId="4624" xr:uid="{F9456B9A-2432-45DE-BDE2-4D6735408217}"/>
    <cellStyle name="Vírgula 3 3 2 2 2 3 3" xfId="3424" xr:uid="{9FB9DFCF-03E4-4B1E-B9A4-E7EB332E1769}"/>
    <cellStyle name="Vírgula 3 3 2 2 2 4" xfId="780" xr:uid="{B6FF7FC7-15F8-448B-8D00-18BF97C67141}"/>
    <cellStyle name="Vírgula 3 3 2 2 2 4 2" xfId="1983" xr:uid="{0FF36EA6-C086-4FF2-8319-40B609441D44}"/>
    <cellStyle name="Vírgula 3 3 2 2 2 4 2 2" xfId="4384" xr:uid="{54C15564-2D7B-4016-89B3-76E1E8E75B95}"/>
    <cellStyle name="Vírgula 3 3 2 2 2 4 3" xfId="3184" xr:uid="{6586B6E9-7E16-4D61-A118-D74D1DE3A807}"/>
    <cellStyle name="Vírgula 3 3 2 2 2 5" xfId="1503" xr:uid="{2958C55D-40A2-4A30-844E-2B8FA625A899}"/>
    <cellStyle name="Vírgula 3 3 2 2 2 5 2" xfId="3904" xr:uid="{1270B057-BBBE-4C90-B6CE-54B6986B32FD}"/>
    <cellStyle name="Vírgula 3 3 2 2 2 6" xfId="2704" xr:uid="{43A21071-D6B6-415D-BA72-A1E17348839D}"/>
    <cellStyle name="Vírgula 3 3 2 2 3" xfId="420" xr:uid="{3F1D6E64-37B0-4FB8-998B-E745D94AC83F}"/>
    <cellStyle name="Vírgula 3 3 2 2 3 2" xfId="1140" xr:uid="{FA8EFB88-167A-4520-906B-84575DFFDAB3}"/>
    <cellStyle name="Vírgula 3 3 2 2 3 2 2" xfId="2343" xr:uid="{C4A8CC0D-9DE5-447F-89DB-244B89E906B5}"/>
    <cellStyle name="Vírgula 3 3 2 2 3 2 2 2" xfId="4744" xr:uid="{E7F2387D-F123-4ED5-B791-557764F3D068}"/>
    <cellStyle name="Vírgula 3 3 2 2 3 2 3" xfId="3544" xr:uid="{41F55F0B-D793-4ACF-8839-D1CE6822C6D8}"/>
    <cellStyle name="Vírgula 3 3 2 2 3 3" xfId="1623" xr:uid="{64B61AE2-2803-4617-A8E4-E28283EE3874}"/>
    <cellStyle name="Vírgula 3 3 2 2 3 3 2" xfId="4024" xr:uid="{6054B949-06ED-481C-A1C7-2E1FE741D6AE}"/>
    <cellStyle name="Vírgula 3 3 2 2 3 4" xfId="2824" xr:uid="{C1763176-860B-4947-9CA8-D0292D27CAE9}"/>
    <cellStyle name="Vírgula 3 3 2 2 4" xfId="900" xr:uid="{9E11998C-CBC0-461A-90A8-579377642BD2}"/>
    <cellStyle name="Vírgula 3 3 2 2 4 2" xfId="2103" xr:uid="{3D7222CC-33E2-4194-8209-2F41451FAE98}"/>
    <cellStyle name="Vírgula 3 3 2 2 4 2 2" xfId="4504" xr:uid="{F9226F06-1FD3-4662-A9B8-2B9F417E45C5}"/>
    <cellStyle name="Vírgula 3 3 2 2 4 3" xfId="3304" xr:uid="{B54C83B0-214D-4E78-AD90-54CB9C311F80}"/>
    <cellStyle name="Vírgula 3 3 2 2 5" xfId="660" xr:uid="{95CC1A19-5642-4103-BBC0-AB91F6ECE470}"/>
    <cellStyle name="Vírgula 3 3 2 2 5 2" xfId="1863" xr:uid="{18017B78-0341-403D-B7AD-8B9C485A039B}"/>
    <cellStyle name="Vírgula 3 3 2 2 5 2 2" xfId="4264" xr:uid="{203EE6FF-0EBE-4BEB-9BFF-0A7A2E63B166}"/>
    <cellStyle name="Vírgula 3 3 2 2 5 3" xfId="3064" xr:uid="{6B1B17D7-EA65-4564-9C41-4D4955497510}"/>
    <cellStyle name="Vírgula 3 3 2 2 6" xfId="1383" xr:uid="{414E3E07-77EC-4F3A-8757-56035232CF9B}"/>
    <cellStyle name="Vírgula 3 3 2 2 6 2" xfId="3784" xr:uid="{9649031F-0C20-4533-B1B1-E071362AEC83}"/>
    <cellStyle name="Vírgula 3 3 2 2 7" xfId="2584" xr:uid="{8335C1DC-1274-4E9F-91B7-C22831934489}"/>
    <cellStyle name="Vírgula 3 3 2 3" xfId="240" xr:uid="{E9F33A20-B870-4A1E-8483-DB2FA98C1BEB}"/>
    <cellStyle name="Vírgula 3 3 2 3 2" xfId="480" xr:uid="{2A9F1DE7-5238-45A1-9EE4-D6CEE18B56F9}"/>
    <cellStyle name="Vírgula 3 3 2 3 2 2" xfId="1200" xr:uid="{9705202D-4AAF-4F0B-97F8-4F602D2C5493}"/>
    <cellStyle name="Vírgula 3 3 2 3 2 2 2" xfId="2403" xr:uid="{B9F64FD0-1D21-48E1-BE7E-81ADDD400BEF}"/>
    <cellStyle name="Vírgula 3 3 2 3 2 2 2 2" xfId="4804" xr:uid="{2EFFCFC3-1B75-42C6-B826-7E374A55EC1F}"/>
    <cellStyle name="Vírgula 3 3 2 3 2 2 3" xfId="3604" xr:uid="{5E7CB174-FF4E-4981-A2DA-02BD20A313D4}"/>
    <cellStyle name="Vírgula 3 3 2 3 2 3" xfId="1683" xr:uid="{AEAA35E3-F767-4BFE-8ACD-28094A341777}"/>
    <cellStyle name="Vírgula 3 3 2 3 2 3 2" xfId="4084" xr:uid="{A3B59939-E37F-488A-B2EA-EE25CF32BF23}"/>
    <cellStyle name="Vírgula 3 3 2 3 2 4" xfId="2884" xr:uid="{516400FD-F1AB-4352-A021-F333CD132B15}"/>
    <cellStyle name="Vírgula 3 3 2 3 3" xfId="960" xr:uid="{F2E0B071-9F9A-4F54-8589-CD9ADB3BEF06}"/>
    <cellStyle name="Vírgula 3 3 2 3 3 2" xfId="2163" xr:uid="{10D95ECF-259F-4149-91C5-13CB141D9FD6}"/>
    <cellStyle name="Vírgula 3 3 2 3 3 2 2" xfId="4564" xr:uid="{BAC99173-FA59-4F5E-AAFD-AFB0D8F8BACD}"/>
    <cellStyle name="Vírgula 3 3 2 3 3 3" xfId="3364" xr:uid="{80DDCCEB-03CB-4378-8169-2ED46CCE23F1}"/>
    <cellStyle name="Vírgula 3 3 2 3 4" xfId="720" xr:uid="{C56B083D-C892-4423-AED3-CBC33A4612C7}"/>
    <cellStyle name="Vírgula 3 3 2 3 4 2" xfId="1923" xr:uid="{E659591C-1B19-4642-9035-241C5057FC41}"/>
    <cellStyle name="Vírgula 3 3 2 3 4 2 2" xfId="4324" xr:uid="{2E74AFED-BABD-4445-B547-44105D91C62E}"/>
    <cellStyle name="Vírgula 3 3 2 3 4 3" xfId="3124" xr:uid="{D77726C8-B662-41EA-99A3-22E87F60862C}"/>
    <cellStyle name="Vírgula 3 3 2 3 5" xfId="1443" xr:uid="{5B0B802B-1349-4350-A851-649D39CFF6CD}"/>
    <cellStyle name="Vírgula 3 3 2 3 5 2" xfId="3844" xr:uid="{E7839C56-FA2E-4978-A70D-06CDB86A311D}"/>
    <cellStyle name="Vírgula 3 3 2 3 6" xfId="2644" xr:uid="{0ADA0483-BCB3-45E2-958B-A972104DE0F1}"/>
    <cellStyle name="Vírgula 3 3 2 4" xfId="360" xr:uid="{D30C76FB-56A6-41A3-8F69-003B1A491239}"/>
    <cellStyle name="Vírgula 3 3 2 4 2" xfId="1080" xr:uid="{91BA29CD-4EAA-4804-97A4-BEBB401BA939}"/>
    <cellStyle name="Vírgula 3 3 2 4 2 2" xfId="2283" xr:uid="{380835A8-6BD2-4BF6-988C-C58541C1A65B}"/>
    <cellStyle name="Vírgula 3 3 2 4 2 2 2" xfId="4684" xr:uid="{7A2E275B-3D15-4423-9CDC-077EA70CA2B3}"/>
    <cellStyle name="Vírgula 3 3 2 4 2 3" xfId="3484" xr:uid="{9630041E-711D-4459-A032-7DE3B7D83C38}"/>
    <cellStyle name="Vírgula 3 3 2 4 3" xfId="1563" xr:uid="{07803313-9A8D-44A6-B53A-796A85757E37}"/>
    <cellStyle name="Vírgula 3 3 2 4 3 2" xfId="3964" xr:uid="{D88C9FB4-0FFF-41A2-913B-5381EF2720B0}"/>
    <cellStyle name="Vírgula 3 3 2 4 4" xfId="2764" xr:uid="{7A3D189F-BE60-4C1B-AC3D-196BDA4A9E20}"/>
    <cellStyle name="Vírgula 3 3 2 5" xfId="840" xr:uid="{C2EAB691-9471-4658-8126-BC53ACFED235}"/>
    <cellStyle name="Vírgula 3 3 2 5 2" xfId="2043" xr:uid="{43E9A917-083C-4CDD-B64B-EB29CAC365C0}"/>
    <cellStyle name="Vírgula 3 3 2 5 2 2" xfId="4444" xr:uid="{65D555E1-4CB3-4F05-861F-D6FE83744E60}"/>
    <cellStyle name="Vírgula 3 3 2 5 3" xfId="3244" xr:uid="{5ACE0C42-D9E8-4905-86A9-4362D89C08D9}"/>
    <cellStyle name="Vírgula 3 3 2 6" xfId="600" xr:uid="{D6AB845F-C4D6-4E41-8E75-28D62A08D3D5}"/>
    <cellStyle name="Vírgula 3 3 2 6 2" xfId="1803" xr:uid="{6E94A608-1B3E-442B-BB97-9A9B1E1AD0D4}"/>
    <cellStyle name="Vírgula 3 3 2 6 2 2" xfId="4204" xr:uid="{ABE67AB0-590B-4858-9483-4AC4DC43301A}"/>
    <cellStyle name="Vírgula 3 3 2 6 3" xfId="3004" xr:uid="{5958A67B-0515-45BF-8773-8025D14430A6}"/>
    <cellStyle name="Vírgula 3 3 2 7" xfId="1323" xr:uid="{FDFE19FF-42BD-4D01-9D4C-4CA87F2E8FAD}"/>
    <cellStyle name="Vírgula 3 3 2 7 2" xfId="3724" xr:uid="{4AFB8213-3FC8-407A-9028-4CEA4B796EF3}"/>
    <cellStyle name="Vírgula 3 3 2 8" xfId="2524" xr:uid="{14BF542D-5937-401C-B1B6-1D8D573DD9A8}"/>
    <cellStyle name="Vírgula 3 3 3" xfId="150" xr:uid="{194E5138-53DE-4FC8-AC64-71C6DC5A0FED}"/>
    <cellStyle name="Vírgula 3 3 3 2" xfId="270" xr:uid="{57AC4D49-F358-4D24-B031-8B2CAB473938}"/>
    <cellStyle name="Vírgula 3 3 3 2 2" xfId="510" xr:uid="{A53CA739-1ECD-4BE9-99D6-FBFF91B929EF}"/>
    <cellStyle name="Vírgula 3 3 3 2 2 2" xfId="1230" xr:uid="{AB5D827C-D5F1-45F0-8E86-B91F158B2C65}"/>
    <cellStyle name="Vírgula 3 3 3 2 2 2 2" xfId="2433" xr:uid="{2E284C00-B975-495B-AEA9-D27AB0604A8E}"/>
    <cellStyle name="Vírgula 3 3 3 2 2 2 2 2" xfId="4834" xr:uid="{4831B178-87F5-49A1-A1E8-E74E573471C4}"/>
    <cellStyle name="Vírgula 3 3 3 2 2 2 3" xfId="3634" xr:uid="{ACD5A45B-94DD-44E5-91FE-2306B1728E93}"/>
    <cellStyle name="Vírgula 3 3 3 2 2 3" xfId="1713" xr:uid="{7A23DE55-7EEE-4D46-A1D3-FED08816FE93}"/>
    <cellStyle name="Vírgula 3 3 3 2 2 3 2" xfId="4114" xr:uid="{758A3B31-176C-4A90-86C0-B05529DEA06C}"/>
    <cellStyle name="Vírgula 3 3 3 2 2 4" xfId="2914" xr:uid="{730204FA-0D40-4FA1-AE8C-D008917F4D8E}"/>
    <cellStyle name="Vírgula 3 3 3 2 3" xfId="990" xr:uid="{ACA2B72B-58D6-4D3C-89DE-9326F0E1268E}"/>
    <cellStyle name="Vírgula 3 3 3 2 3 2" xfId="2193" xr:uid="{F71C6CA4-4ED6-4B23-9074-4280198D73AA}"/>
    <cellStyle name="Vírgula 3 3 3 2 3 2 2" xfId="4594" xr:uid="{8824AA82-F0B7-4442-98A3-6423844CDB5E}"/>
    <cellStyle name="Vírgula 3 3 3 2 3 3" xfId="3394" xr:uid="{D2D865ED-4C39-40E6-B7FA-5BB25E482DE4}"/>
    <cellStyle name="Vírgula 3 3 3 2 4" xfId="750" xr:uid="{4276EC2B-C46B-49E2-AA4F-377ABFB78D37}"/>
    <cellStyle name="Vírgula 3 3 3 2 4 2" xfId="1953" xr:uid="{14C3CB15-77A8-46AC-BFDB-82D6FEA7EC37}"/>
    <cellStyle name="Vírgula 3 3 3 2 4 2 2" xfId="4354" xr:uid="{CEC915BB-00BB-4F8B-AC57-348DDE6CAFF1}"/>
    <cellStyle name="Vírgula 3 3 3 2 4 3" xfId="3154" xr:uid="{C1DD9408-2BF7-45A6-8503-C367E023047C}"/>
    <cellStyle name="Vírgula 3 3 3 2 5" xfId="1473" xr:uid="{B41C02BF-1FE6-4D81-B7DC-3815B3B8F14D}"/>
    <cellStyle name="Vírgula 3 3 3 2 5 2" xfId="3874" xr:uid="{3C4284B4-A909-451A-99CC-2D1E62FE9CC3}"/>
    <cellStyle name="Vírgula 3 3 3 2 6" xfId="2674" xr:uid="{E6CFB3B7-421C-4A19-BF09-AB83E5FCC6BB}"/>
    <cellStyle name="Vírgula 3 3 3 3" xfId="390" xr:uid="{6B7ABF87-0B76-4613-9A7F-26B4B49D19A2}"/>
    <cellStyle name="Vírgula 3 3 3 3 2" xfId="1110" xr:uid="{EECC724A-F559-4AD9-9215-C4D0AA13F2ED}"/>
    <cellStyle name="Vírgula 3 3 3 3 2 2" xfId="2313" xr:uid="{0D3E7510-FE7C-47F8-A5C2-7651F5657525}"/>
    <cellStyle name="Vírgula 3 3 3 3 2 2 2" xfId="4714" xr:uid="{7C0B4CBF-58B9-4D07-B8BB-B8549351D048}"/>
    <cellStyle name="Vírgula 3 3 3 3 2 3" xfId="3514" xr:uid="{01BC92CC-C216-441E-AC03-140B2502EB2B}"/>
    <cellStyle name="Vírgula 3 3 3 3 3" xfId="1593" xr:uid="{A4697CF8-3435-4C0E-AECF-764CDF6C792E}"/>
    <cellStyle name="Vírgula 3 3 3 3 3 2" xfId="3994" xr:uid="{A202DE36-1378-43C9-B232-0282926BE389}"/>
    <cellStyle name="Vírgula 3 3 3 3 4" xfId="2794" xr:uid="{7FD44727-0F86-44B4-BB7A-7F603481D390}"/>
    <cellStyle name="Vírgula 3 3 3 4" xfId="870" xr:uid="{88C3A8E2-CE25-48E7-A90D-B9AF9D518545}"/>
    <cellStyle name="Vírgula 3 3 3 4 2" xfId="2073" xr:uid="{49E930A0-5A94-4C28-BBAC-2C673D50D255}"/>
    <cellStyle name="Vírgula 3 3 3 4 2 2" xfId="4474" xr:uid="{3FD35638-1C12-46E0-A63C-58E188C778DB}"/>
    <cellStyle name="Vírgula 3 3 3 4 3" xfId="3274" xr:uid="{0EBC545F-66E9-4D7D-9340-CFB0AE7E5806}"/>
    <cellStyle name="Vírgula 3 3 3 5" xfId="630" xr:uid="{1065D547-695C-4D8A-B19A-266BB7EF4EA5}"/>
    <cellStyle name="Vírgula 3 3 3 5 2" xfId="1833" xr:uid="{3FA7ED8F-72D8-41FA-B923-C28CDA525E67}"/>
    <cellStyle name="Vírgula 3 3 3 5 2 2" xfId="4234" xr:uid="{8F0488F8-D367-484E-9E0A-5041BFD4A402}"/>
    <cellStyle name="Vírgula 3 3 3 5 3" xfId="3034" xr:uid="{203E59A1-DD5B-479B-9797-922B4FA7CDA4}"/>
    <cellStyle name="Vírgula 3 3 3 6" xfId="1353" xr:uid="{93052F61-7EBB-434E-8E0D-6E840E95EA2F}"/>
    <cellStyle name="Vírgula 3 3 3 6 2" xfId="3754" xr:uid="{8D29DC2E-818D-4EB9-B002-306529125A49}"/>
    <cellStyle name="Vírgula 3 3 3 7" xfId="2554" xr:uid="{A7B962B6-A1CF-44BA-8B00-775B4D418C79}"/>
    <cellStyle name="Vírgula 3 3 4" xfId="210" xr:uid="{871B81F2-8247-461A-943B-C084EE68CD77}"/>
    <cellStyle name="Vírgula 3 3 4 2" xfId="450" xr:uid="{6D201894-24DE-4F2A-A831-59C2DD69E127}"/>
    <cellStyle name="Vírgula 3 3 4 2 2" xfId="1170" xr:uid="{398D8E4D-CCEE-4728-89EE-0661359AB28C}"/>
    <cellStyle name="Vírgula 3 3 4 2 2 2" xfId="2373" xr:uid="{C3AD8CE7-2E63-4F6B-8B75-C1EF5FD55948}"/>
    <cellStyle name="Vírgula 3 3 4 2 2 2 2" xfId="4774" xr:uid="{23919C44-D4B4-4EAF-88EF-9F79365DCD1A}"/>
    <cellStyle name="Vírgula 3 3 4 2 2 3" xfId="3574" xr:uid="{293DA5B8-68D2-4F45-ADC3-E52A1E873A60}"/>
    <cellStyle name="Vírgula 3 3 4 2 3" xfId="1653" xr:uid="{D76406BE-D623-441F-801A-2C3717CEBC3E}"/>
    <cellStyle name="Vírgula 3 3 4 2 3 2" xfId="4054" xr:uid="{75E21094-6F46-4957-ABD8-2046427F1BAA}"/>
    <cellStyle name="Vírgula 3 3 4 2 4" xfId="2854" xr:uid="{638450CF-F5DE-4BDB-BEFE-EB9155B4E0E0}"/>
    <cellStyle name="Vírgula 3 3 4 3" xfId="930" xr:uid="{1C660BAF-81B0-4FD1-881D-DF2114C20005}"/>
    <cellStyle name="Vírgula 3 3 4 3 2" xfId="2133" xr:uid="{7B1527A6-1B56-4C58-92B2-CC260EBD4E1D}"/>
    <cellStyle name="Vírgula 3 3 4 3 2 2" xfId="4534" xr:uid="{FD9F6B3E-66EB-4545-9D20-70ABE498179D}"/>
    <cellStyle name="Vírgula 3 3 4 3 3" xfId="3334" xr:uid="{4071B83C-A665-4617-A37A-61201F92A779}"/>
    <cellStyle name="Vírgula 3 3 4 4" xfId="690" xr:uid="{530234E9-2B1F-44B3-8687-D57DF043B210}"/>
    <cellStyle name="Vírgula 3 3 4 4 2" xfId="1893" xr:uid="{9CDFD594-C2A7-4E9B-9B49-04F5EA1BAAB3}"/>
    <cellStyle name="Vírgula 3 3 4 4 2 2" xfId="4294" xr:uid="{794DC547-D879-45BD-BD6D-AC55E1481845}"/>
    <cellStyle name="Vírgula 3 3 4 4 3" xfId="3094" xr:uid="{89787860-2DF4-4B50-9E47-83A68D158D16}"/>
    <cellStyle name="Vírgula 3 3 4 5" xfId="1413" xr:uid="{51E16F89-AA7D-4142-ACF3-0A72F9A2848A}"/>
    <cellStyle name="Vírgula 3 3 4 5 2" xfId="3814" xr:uid="{3EED02F0-A765-4ACF-978D-DDC9F70765C5}"/>
    <cellStyle name="Vírgula 3 3 4 6" xfId="2614" xr:uid="{13659703-4492-45BA-9D9E-05883AE0FA6B}"/>
    <cellStyle name="Vírgula 3 3 5" xfId="330" xr:uid="{4C63BFF8-2896-4ECB-9840-427278805B4B}"/>
    <cellStyle name="Vírgula 3 3 5 2" xfId="1050" xr:uid="{FA95954D-F332-42E8-A135-9892D052C9FB}"/>
    <cellStyle name="Vírgula 3 3 5 2 2" xfId="2253" xr:uid="{5054098F-69EA-4E2D-A67E-DBD57033ED3C}"/>
    <cellStyle name="Vírgula 3 3 5 2 2 2" xfId="4654" xr:uid="{34F19D64-EDA1-4023-9C32-65EF80059151}"/>
    <cellStyle name="Vírgula 3 3 5 2 3" xfId="3454" xr:uid="{498F9119-FDEB-4185-A4DF-A18F9C1AB24C}"/>
    <cellStyle name="Vírgula 3 3 5 3" xfId="1533" xr:uid="{399FC5EF-7DCF-40C4-8503-BE311CF1903D}"/>
    <cellStyle name="Vírgula 3 3 5 3 2" xfId="3934" xr:uid="{C6ACF026-C729-4CCF-BAE7-1FA80F128341}"/>
    <cellStyle name="Vírgula 3 3 5 4" xfId="2734" xr:uid="{931B2EC3-7FA4-42A2-9983-10CFC23C37E1}"/>
    <cellStyle name="Vírgula 3 3 6" xfId="810" xr:uid="{90346C8F-604D-4665-A6D1-39F83FF42F67}"/>
    <cellStyle name="Vírgula 3 3 6 2" xfId="2013" xr:uid="{35C69B30-7EEF-42C3-8382-4E9F60E07FED}"/>
    <cellStyle name="Vírgula 3 3 6 2 2" xfId="4414" xr:uid="{65B9171F-05AD-4FC0-A44A-D8E426565EE8}"/>
    <cellStyle name="Vírgula 3 3 6 3" xfId="3214" xr:uid="{6694676E-5804-4457-9E19-41A9D06ACAA3}"/>
    <cellStyle name="Vírgula 3 3 7" xfId="570" xr:uid="{717C6731-F39C-4445-9E86-930BE1783AE6}"/>
    <cellStyle name="Vírgula 3 3 7 2" xfId="1773" xr:uid="{EF1B8A90-0ED1-487F-BA50-71098B789E48}"/>
    <cellStyle name="Vírgula 3 3 7 2 2" xfId="4174" xr:uid="{63F9CF0A-97CD-4ED2-80D5-AF0C83DB3327}"/>
    <cellStyle name="Vírgula 3 3 7 3" xfId="2974" xr:uid="{B93B3C22-3D82-4060-91B7-CB8CDFC1856F}"/>
    <cellStyle name="Vírgula 3 3 8" xfId="1293" xr:uid="{9FAF4DD6-BC8C-422F-BCC0-7E56952A948D}"/>
    <cellStyle name="Vírgula 3 3 8 2" xfId="3694" xr:uid="{02130894-03B7-46B3-94F6-4C86AB37E775}"/>
    <cellStyle name="Vírgula 3 3 9" xfId="2494" xr:uid="{031D679F-8DF0-4F6F-9D7E-AF323DE0F199}"/>
    <cellStyle name="Vírgula 3 4" xfId="105" xr:uid="{F103EB75-9DA5-44D5-90E9-4273205E69CA}"/>
    <cellStyle name="Vírgula 3 4 2" xfId="165" xr:uid="{DE9E42AE-CC3E-461B-8B50-AC57C284163D}"/>
    <cellStyle name="Vírgula 3 4 2 2" xfId="285" xr:uid="{3BDD3912-2626-4E75-B21A-4E16C5ACE3C3}"/>
    <cellStyle name="Vírgula 3 4 2 2 2" xfId="525" xr:uid="{914FE833-5501-48A8-9071-2C95AFC91D21}"/>
    <cellStyle name="Vírgula 3 4 2 2 2 2" xfId="1245" xr:uid="{7E258270-1BA3-4F1E-A345-EEC2B9D8187C}"/>
    <cellStyle name="Vírgula 3 4 2 2 2 2 2" xfId="2448" xr:uid="{DDEC54CB-4A6F-4F09-8A51-4DDB3A03A909}"/>
    <cellStyle name="Vírgula 3 4 2 2 2 2 2 2" xfId="4849" xr:uid="{CC912822-47E4-4F5F-81B6-0100616B1B6F}"/>
    <cellStyle name="Vírgula 3 4 2 2 2 2 3" xfId="3649" xr:uid="{8342539E-74DE-4E08-B4B2-D743C93ADAFC}"/>
    <cellStyle name="Vírgula 3 4 2 2 2 3" xfId="1728" xr:uid="{04EB7BCE-F0E0-4C5B-92FD-677271D1D502}"/>
    <cellStyle name="Vírgula 3 4 2 2 2 3 2" xfId="4129" xr:uid="{9D5BAC3A-34FA-41F2-82AD-C410F08A7D74}"/>
    <cellStyle name="Vírgula 3 4 2 2 2 4" xfId="2929" xr:uid="{F771BA6F-C6A7-4EA0-B1B8-E01EBD65AE82}"/>
    <cellStyle name="Vírgula 3 4 2 2 3" xfId="1005" xr:uid="{C9633345-3EAF-4CAC-9C2E-BBF4E0019CE7}"/>
    <cellStyle name="Vírgula 3 4 2 2 3 2" xfId="2208" xr:uid="{EDE42D86-BC0F-46F1-A50D-2835E22D74B8}"/>
    <cellStyle name="Vírgula 3 4 2 2 3 2 2" xfId="4609" xr:uid="{97BF6D36-CB32-4889-A159-AE74F9368602}"/>
    <cellStyle name="Vírgula 3 4 2 2 3 3" xfId="3409" xr:uid="{67375A31-B32C-40D4-B1EF-5C36DD8980B1}"/>
    <cellStyle name="Vírgula 3 4 2 2 4" xfId="765" xr:uid="{D0EC61DE-221D-436E-B606-F6DF0B14FD51}"/>
    <cellStyle name="Vírgula 3 4 2 2 4 2" xfId="1968" xr:uid="{739D64DA-C054-40A2-8DAE-1B1560C764CF}"/>
    <cellStyle name="Vírgula 3 4 2 2 4 2 2" xfId="4369" xr:uid="{555C6EF4-2663-48AF-8F4C-74BA47705E25}"/>
    <cellStyle name="Vírgula 3 4 2 2 4 3" xfId="3169" xr:uid="{7BA5FB0F-19FD-4618-8922-7CABE5BE9DAC}"/>
    <cellStyle name="Vírgula 3 4 2 2 5" xfId="1488" xr:uid="{DE6FB29A-FAA5-490C-AA98-974C535C4174}"/>
    <cellStyle name="Vírgula 3 4 2 2 5 2" xfId="3889" xr:uid="{95BEA5E5-8A2C-4CA6-9685-EEAD471A7015}"/>
    <cellStyle name="Vírgula 3 4 2 2 6" xfId="2689" xr:uid="{BF282FF5-46B1-4F1E-8B96-C5CEB11E5937}"/>
    <cellStyle name="Vírgula 3 4 2 3" xfId="405" xr:uid="{B0B8B2EE-82EB-4964-8CFF-3C3701926F07}"/>
    <cellStyle name="Vírgula 3 4 2 3 2" xfId="1125" xr:uid="{24CD0712-029F-411E-8F56-A0DE8B5A180D}"/>
    <cellStyle name="Vírgula 3 4 2 3 2 2" xfId="2328" xr:uid="{DBC3A381-6CAE-424F-8F98-B9E9773D73EF}"/>
    <cellStyle name="Vírgula 3 4 2 3 2 2 2" xfId="4729" xr:uid="{2DBE9673-3B6D-4C92-8522-F9BF79189E88}"/>
    <cellStyle name="Vírgula 3 4 2 3 2 3" xfId="3529" xr:uid="{769EEC77-9D30-4FAE-A63E-A9CF4B563DCD}"/>
    <cellStyle name="Vírgula 3 4 2 3 3" xfId="1608" xr:uid="{F1B0B885-DEB0-4A83-A67F-D55841DD98D3}"/>
    <cellStyle name="Vírgula 3 4 2 3 3 2" xfId="4009" xr:uid="{D9FC7768-A0F0-4A33-AAA1-37C0A06D8D7E}"/>
    <cellStyle name="Vírgula 3 4 2 3 4" xfId="2809" xr:uid="{B4A6F1E4-CCA8-40BB-91CC-F0B041E92614}"/>
    <cellStyle name="Vírgula 3 4 2 4" xfId="885" xr:uid="{4F3D878A-DB0E-4A04-97A7-810FC2B8C3F8}"/>
    <cellStyle name="Vírgula 3 4 2 4 2" xfId="2088" xr:uid="{D033C761-A336-47B9-8385-5F5BD884EEDB}"/>
    <cellStyle name="Vírgula 3 4 2 4 2 2" xfId="4489" xr:uid="{A18A9804-083C-46A2-8370-99854D3A38F3}"/>
    <cellStyle name="Vírgula 3 4 2 4 3" xfId="3289" xr:uid="{1926236B-6A80-48E7-98AC-2CDE099C9C79}"/>
    <cellStyle name="Vírgula 3 4 2 5" xfId="645" xr:uid="{A7C65437-6203-4FC9-A305-3DAE39B232BB}"/>
    <cellStyle name="Vírgula 3 4 2 5 2" xfId="1848" xr:uid="{5F6226D3-C0B3-4FCD-8F07-12BCE7F149BC}"/>
    <cellStyle name="Vírgula 3 4 2 5 2 2" xfId="4249" xr:uid="{B0316FC8-8B6C-462B-AE99-FD10DC16F83E}"/>
    <cellStyle name="Vírgula 3 4 2 5 3" xfId="3049" xr:uid="{5BCF4CDC-76CA-422E-991F-1A766171A6F5}"/>
    <cellStyle name="Vírgula 3 4 2 6" xfId="1368" xr:uid="{8FBFDAD9-EEDC-4BFB-9E6B-0C127A870AE8}"/>
    <cellStyle name="Vírgula 3 4 2 6 2" xfId="3769" xr:uid="{C7B71B91-E50D-462A-9C52-C01FC26357D7}"/>
    <cellStyle name="Vírgula 3 4 2 7" xfId="2569" xr:uid="{582B4DFD-F929-4240-9AC0-2338485513D9}"/>
    <cellStyle name="Vírgula 3 4 3" xfId="225" xr:uid="{C6A04469-2B71-42AC-9E42-C644094B0816}"/>
    <cellStyle name="Vírgula 3 4 3 2" xfId="465" xr:uid="{2D538A72-3434-4E3F-927C-5DF567815D9B}"/>
    <cellStyle name="Vírgula 3 4 3 2 2" xfId="1185" xr:uid="{D9BBD81A-7AC5-4826-B3D4-A0044A2EC0C5}"/>
    <cellStyle name="Vírgula 3 4 3 2 2 2" xfId="2388" xr:uid="{02BD697D-D2B7-4380-87E5-CB97E798FACA}"/>
    <cellStyle name="Vírgula 3 4 3 2 2 2 2" xfId="4789" xr:uid="{6806594C-9901-4A58-BB99-91529045013E}"/>
    <cellStyle name="Vírgula 3 4 3 2 2 3" xfId="3589" xr:uid="{B2647335-47BB-4622-81ED-A61A84DE8FC0}"/>
    <cellStyle name="Vírgula 3 4 3 2 3" xfId="1668" xr:uid="{407CE500-8DF5-4055-8465-4E6CD1C444B8}"/>
    <cellStyle name="Vírgula 3 4 3 2 3 2" xfId="4069" xr:uid="{1E0F1FED-2F87-43C6-AFB1-12E0DD490339}"/>
    <cellStyle name="Vírgula 3 4 3 2 4" xfId="2869" xr:uid="{7E71D024-AFBB-4044-B1A5-2A5EE0718860}"/>
    <cellStyle name="Vírgula 3 4 3 3" xfId="945" xr:uid="{60643840-93F4-4F9A-A043-0182FECF6433}"/>
    <cellStyle name="Vírgula 3 4 3 3 2" xfId="2148" xr:uid="{2ECD3273-9C0D-4147-8BCD-DA7367F1E7CE}"/>
    <cellStyle name="Vírgula 3 4 3 3 2 2" xfId="4549" xr:uid="{7AB23796-7497-4268-82F5-29E20BB08E88}"/>
    <cellStyle name="Vírgula 3 4 3 3 3" xfId="3349" xr:uid="{1445CEDB-51F9-4452-B4C7-5471EA9A6FF1}"/>
    <cellStyle name="Vírgula 3 4 3 4" xfId="705" xr:uid="{03F821CC-B7FF-4992-A0D9-C985BEA8654C}"/>
    <cellStyle name="Vírgula 3 4 3 4 2" xfId="1908" xr:uid="{96A518F2-5F77-48BD-9026-D8E8DB43BEC5}"/>
    <cellStyle name="Vírgula 3 4 3 4 2 2" xfId="4309" xr:uid="{68E48D9F-0F0E-4F13-88B8-56DF5C794A78}"/>
    <cellStyle name="Vírgula 3 4 3 4 3" xfId="3109" xr:uid="{87D8DD56-E239-4D5F-8E89-2C7504681305}"/>
    <cellStyle name="Vírgula 3 4 3 5" xfId="1428" xr:uid="{18D970BE-6B76-4657-AF50-F9FF62B09DA3}"/>
    <cellStyle name="Vírgula 3 4 3 5 2" xfId="3829" xr:uid="{D9D83DDD-1EF7-46E7-B5C0-3CFA499CED1F}"/>
    <cellStyle name="Vírgula 3 4 3 6" xfId="2629" xr:uid="{73C3F003-9E9D-4897-88ED-5727F558FDCB}"/>
    <cellStyle name="Vírgula 3 4 4" xfId="345" xr:uid="{EBBC6A82-57D6-4218-9E29-E54C08E9561E}"/>
    <cellStyle name="Vírgula 3 4 4 2" xfId="1065" xr:uid="{0726D7C1-300F-403D-9CDF-0158936F3A7B}"/>
    <cellStyle name="Vírgula 3 4 4 2 2" xfId="2268" xr:uid="{DC6E022C-1CDC-44BC-A8DE-234773A87F57}"/>
    <cellStyle name="Vírgula 3 4 4 2 2 2" xfId="4669" xr:uid="{3A58B175-328B-4B9F-BF36-19F006BD0B56}"/>
    <cellStyle name="Vírgula 3 4 4 2 3" xfId="3469" xr:uid="{40666E03-50BA-4F98-B126-EE93BA09F1A2}"/>
    <cellStyle name="Vírgula 3 4 4 3" xfId="1548" xr:uid="{43D6FA95-6D75-4D1E-90F6-D0DFF462F1FF}"/>
    <cellStyle name="Vírgula 3 4 4 3 2" xfId="3949" xr:uid="{93B78AF2-561F-40D3-856A-C92F7A8FDE3E}"/>
    <cellStyle name="Vírgula 3 4 4 4" xfId="2749" xr:uid="{31C0F4E7-9EF8-4795-909A-36CC66896171}"/>
    <cellStyle name="Vírgula 3 4 5" xfId="825" xr:uid="{620495B2-29E1-408E-B124-B280B4734E64}"/>
    <cellStyle name="Vírgula 3 4 5 2" xfId="2028" xr:uid="{FAA7E779-9052-4253-9465-781AC5B1AAF2}"/>
    <cellStyle name="Vírgula 3 4 5 2 2" xfId="4429" xr:uid="{3F6CAA0C-100C-4473-AD1F-4FE474D61324}"/>
    <cellStyle name="Vírgula 3 4 5 3" xfId="3229" xr:uid="{82030B5B-E314-4282-9407-02A89F572084}"/>
    <cellStyle name="Vírgula 3 4 6" xfId="585" xr:uid="{CF701141-D188-4B45-B4EE-3F99F7259043}"/>
    <cellStyle name="Vírgula 3 4 6 2" xfId="1788" xr:uid="{7BE2C49F-857F-413B-A350-FD2B0408213D}"/>
    <cellStyle name="Vírgula 3 4 6 2 2" xfId="4189" xr:uid="{A6AB6440-75F1-40BD-A047-7A6E7C40825E}"/>
    <cellStyle name="Vírgula 3 4 6 3" xfId="2989" xr:uid="{BF14B82C-AE62-46BA-B1C1-6B3DB929A1C8}"/>
    <cellStyle name="Vírgula 3 4 7" xfId="1308" xr:uid="{E0FC78FA-05A9-4304-8AB0-4CB3BE77B4CB}"/>
    <cellStyle name="Vírgula 3 4 7 2" xfId="3709" xr:uid="{BE1975D8-2A48-4211-84D0-EB85F5B2A26A}"/>
    <cellStyle name="Vírgula 3 4 8" xfId="2509" xr:uid="{6BA0F97F-4B00-4C8D-B9AF-461EDF7E21DC}"/>
    <cellStyle name="Vírgula 3 5" xfId="135" xr:uid="{9EA61766-A302-4F92-9911-A6E6C1309798}"/>
    <cellStyle name="Vírgula 3 5 2" xfId="255" xr:uid="{D9C40FD5-5045-4A92-97CF-2781F6333212}"/>
    <cellStyle name="Vírgula 3 5 2 2" xfId="495" xr:uid="{AD2B616D-6196-4442-87B0-90DABE732C5A}"/>
    <cellStyle name="Vírgula 3 5 2 2 2" xfId="1215" xr:uid="{2EF75BD8-14B9-40C4-9652-097D43C38AA6}"/>
    <cellStyle name="Vírgula 3 5 2 2 2 2" xfId="2418" xr:uid="{BC42AB1F-DAA4-4A46-BEE3-40A2D08B257E}"/>
    <cellStyle name="Vírgula 3 5 2 2 2 2 2" xfId="4819" xr:uid="{4BB420DF-F7D4-4F10-B933-A2F14A006ABA}"/>
    <cellStyle name="Vírgula 3 5 2 2 2 3" xfId="3619" xr:uid="{4AD2AA7A-CAAE-4D16-9AAE-52E6B59A106E}"/>
    <cellStyle name="Vírgula 3 5 2 2 3" xfId="1698" xr:uid="{4054802B-9956-48EB-994B-0D2FCB1FD183}"/>
    <cellStyle name="Vírgula 3 5 2 2 3 2" xfId="4099" xr:uid="{B8F391F0-E727-4383-9182-B13C680A5F0A}"/>
    <cellStyle name="Vírgula 3 5 2 2 4" xfId="2899" xr:uid="{93017E06-0352-4591-9453-4AC2F97A1079}"/>
    <cellStyle name="Vírgula 3 5 2 3" xfId="975" xr:uid="{328088F1-0618-4D88-916C-DB04F45BFCE8}"/>
    <cellStyle name="Vírgula 3 5 2 3 2" xfId="2178" xr:uid="{5974332E-BFD6-4B27-847E-1E9C0AB81043}"/>
    <cellStyle name="Vírgula 3 5 2 3 2 2" xfId="4579" xr:uid="{725B079E-1EB2-4E20-82F0-0E5ACF145BCC}"/>
    <cellStyle name="Vírgula 3 5 2 3 3" xfId="3379" xr:uid="{7CD4991B-A30E-48B0-B910-B9344E7C0E2F}"/>
    <cellStyle name="Vírgula 3 5 2 4" xfId="735" xr:uid="{DD1371DB-6E2F-4C16-967E-0A17D7024DF4}"/>
    <cellStyle name="Vírgula 3 5 2 4 2" xfId="1938" xr:uid="{74C78743-12A0-4CD9-92D8-72E2FC73F392}"/>
    <cellStyle name="Vírgula 3 5 2 4 2 2" xfId="4339" xr:uid="{64BD2EB4-5E8E-4EAA-A572-420CE7E18285}"/>
    <cellStyle name="Vírgula 3 5 2 4 3" xfId="3139" xr:uid="{251DE8AD-8225-4ECD-A858-043FBB377006}"/>
    <cellStyle name="Vírgula 3 5 2 5" xfId="1458" xr:uid="{6A2097F0-43B4-432C-96DC-18C3C7FAC452}"/>
    <cellStyle name="Vírgula 3 5 2 5 2" xfId="3859" xr:uid="{1DDF519E-EA5A-4976-AD85-710FC9797FA1}"/>
    <cellStyle name="Vírgula 3 5 2 6" xfId="2659" xr:uid="{0BC226A3-BE26-412E-A60A-2FB0A20DCDE1}"/>
    <cellStyle name="Vírgula 3 5 3" xfId="375" xr:uid="{DB646AB1-E318-4CB3-8243-ADE52E80A0F8}"/>
    <cellStyle name="Vírgula 3 5 3 2" xfId="1095" xr:uid="{F3A7AB7E-1BDC-4F27-A0E4-400FF10ED362}"/>
    <cellStyle name="Vírgula 3 5 3 2 2" xfId="2298" xr:uid="{9F62B685-9A23-43FC-8DE6-572D94369523}"/>
    <cellStyle name="Vírgula 3 5 3 2 2 2" xfId="4699" xr:uid="{D5F164C0-F30A-4FDF-8962-3512D8821545}"/>
    <cellStyle name="Vírgula 3 5 3 2 3" xfId="3499" xr:uid="{A07FD187-0C74-4F5F-B376-D28783DC4E42}"/>
    <cellStyle name="Vírgula 3 5 3 3" xfId="1578" xr:uid="{3D42C81F-59BF-48FF-AE66-C39B48AD30B1}"/>
    <cellStyle name="Vírgula 3 5 3 3 2" xfId="3979" xr:uid="{80150A4D-FD48-4813-9D97-3C7C0BC298F4}"/>
    <cellStyle name="Vírgula 3 5 3 4" xfId="2779" xr:uid="{CF84EED5-09E5-4B48-A5A4-3A2A21636469}"/>
    <cellStyle name="Vírgula 3 5 4" xfId="855" xr:uid="{197C5B7E-1D1E-4FA5-8D86-CEF73E8A044D}"/>
    <cellStyle name="Vírgula 3 5 4 2" xfId="2058" xr:uid="{0AB903AA-1FE5-459F-AFE5-2B0BFB1F6C6F}"/>
    <cellStyle name="Vírgula 3 5 4 2 2" xfId="4459" xr:uid="{AE74DF77-E022-4400-9A26-B1404D8423EE}"/>
    <cellStyle name="Vírgula 3 5 4 3" xfId="3259" xr:uid="{DA33D830-D070-4994-A442-B2A434AF8DB7}"/>
    <cellStyle name="Vírgula 3 5 5" xfId="615" xr:uid="{CE5E5F4F-C3DC-4BE3-87E2-AE78E3C529AE}"/>
    <cellStyle name="Vírgula 3 5 5 2" xfId="1818" xr:uid="{1B7E6F8B-9B32-47B9-A641-1AAE65C76FEA}"/>
    <cellStyle name="Vírgula 3 5 5 2 2" xfId="4219" xr:uid="{3D55438A-63E6-4EF5-A0FF-10945F6F9E39}"/>
    <cellStyle name="Vírgula 3 5 5 3" xfId="3019" xr:uid="{71C15985-0BFB-41C6-A259-3BD2012E1179}"/>
    <cellStyle name="Vírgula 3 5 6" xfId="1338" xr:uid="{013EA7AD-218A-4A87-9CE1-6C592C9E1004}"/>
    <cellStyle name="Vírgula 3 5 6 2" xfId="3739" xr:uid="{F92C34A9-FF2F-4EC6-A073-6A3E495AD7EA}"/>
    <cellStyle name="Vírgula 3 5 7" xfId="2539" xr:uid="{FE87DFDE-D713-44BC-BE8E-B8DE5DF6FD35}"/>
    <cellStyle name="Vírgula 3 6" xfId="195" xr:uid="{BECEB762-05FD-467C-B7ED-1E833363F172}"/>
    <cellStyle name="Vírgula 3 6 2" xfId="435" xr:uid="{A9C28571-A5B3-4D42-A122-D84E107DBDDC}"/>
    <cellStyle name="Vírgula 3 6 2 2" xfId="1155" xr:uid="{33D1C6BE-52BF-491F-BEB0-9F486E748F53}"/>
    <cellStyle name="Vírgula 3 6 2 2 2" xfId="2358" xr:uid="{65146052-3027-4331-92E8-66B7EC73F371}"/>
    <cellStyle name="Vírgula 3 6 2 2 2 2" xfId="4759" xr:uid="{951363D4-CFEA-4DBE-BFB3-16447CE7A5DB}"/>
    <cellStyle name="Vírgula 3 6 2 2 3" xfId="3559" xr:uid="{3615626D-868F-49B3-945C-5A0ADA2DD2F2}"/>
    <cellStyle name="Vírgula 3 6 2 3" xfId="1638" xr:uid="{BB13940C-3B5F-4B2B-A93F-CB06F88559EA}"/>
    <cellStyle name="Vírgula 3 6 2 3 2" xfId="4039" xr:uid="{7FD47087-17D4-4F84-80D1-A57066C8588F}"/>
    <cellStyle name="Vírgula 3 6 2 4" xfId="2839" xr:uid="{27775CAE-0C28-473D-B4AB-93B091DCBBF0}"/>
    <cellStyle name="Vírgula 3 6 3" xfId="915" xr:uid="{12467080-C384-4C4E-A2A8-62359DC1B62B}"/>
    <cellStyle name="Vírgula 3 6 3 2" xfId="2118" xr:uid="{9C8227A8-7F02-4322-9275-E263F30DD663}"/>
    <cellStyle name="Vírgula 3 6 3 2 2" xfId="4519" xr:uid="{6F3C3911-7A2C-4B8E-8DDF-B31A8CE8AA88}"/>
    <cellStyle name="Vírgula 3 6 3 3" xfId="3319" xr:uid="{9616675C-95C7-4398-A2AA-528737F28AE1}"/>
    <cellStyle name="Vírgula 3 6 4" xfId="675" xr:uid="{A1A61D58-1B05-4EE1-A5DB-C6A14883F69A}"/>
    <cellStyle name="Vírgula 3 6 4 2" xfId="1878" xr:uid="{78827BFD-F223-44B6-8A32-E41D391D9703}"/>
    <cellStyle name="Vírgula 3 6 4 2 2" xfId="4279" xr:uid="{B5935643-FD94-4F71-999A-7C3E716C2C31}"/>
    <cellStyle name="Vírgula 3 6 4 3" xfId="3079" xr:uid="{AD8D0631-C59F-46BE-9C61-C9A6920A49A9}"/>
    <cellStyle name="Vírgula 3 6 5" xfId="1398" xr:uid="{5DC6E258-77C5-4B6D-843D-7FE323D52B9F}"/>
    <cellStyle name="Vírgula 3 6 5 2" xfId="3799" xr:uid="{3383C473-008D-4BE6-A1A5-76736DDBDF4E}"/>
    <cellStyle name="Vírgula 3 6 6" xfId="2599" xr:uid="{7E72FC7F-0969-451D-9FF4-918916EE33A0}"/>
    <cellStyle name="Vírgula 3 7" xfId="315" xr:uid="{5EF7B94A-AFFF-423C-BE75-48E241378073}"/>
    <cellStyle name="Vírgula 3 7 2" xfId="1035" xr:uid="{E48115D6-4FB9-4E66-B76C-D5880CC12B64}"/>
    <cellStyle name="Vírgula 3 7 2 2" xfId="2238" xr:uid="{C7E3A799-50B8-48CB-B90D-ACAA165AE3F5}"/>
    <cellStyle name="Vírgula 3 7 2 2 2" xfId="4639" xr:uid="{4E3BEC72-9451-4EA8-8D2D-096AAD587ABE}"/>
    <cellStyle name="Vírgula 3 7 2 3" xfId="3439" xr:uid="{FA05F63E-C3F7-423F-AA0B-E5075B7AB0DA}"/>
    <cellStyle name="Vírgula 3 7 3" xfId="1518" xr:uid="{472055B8-3ED4-4253-9CA7-8C56BA1D6DA0}"/>
    <cellStyle name="Vírgula 3 7 3 2" xfId="3919" xr:uid="{6F89600B-8F05-4B92-88AF-1E6E6FB93486}"/>
    <cellStyle name="Vírgula 3 7 4" xfId="2719" xr:uid="{309A4E23-E5D0-481A-A27A-8C923604FD4C}"/>
    <cellStyle name="Vírgula 3 8" xfId="795" xr:uid="{4BF7CF58-4CA5-48FF-AD6A-067DB05882A3}"/>
    <cellStyle name="Vírgula 3 8 2" xfId="1998" xr:uid="{9DB507D5-B27A-4E3C-AEE7-7E23F7788870}"/>
    <cellStyle name="Vírgula 3 8 2 2" xfId="4399" xr:uid="{93622E27-4929-461E-9A1E-990789584880}"/>
    <cellStyle name="Vírgula 3 8 3" xfId="3199" xr:uid="{73B4692A-EEC2-4C04-8B1C-A6597DCEE8E4}"/>
    <cellStyle name="Vírgula 3 9" xfId="555" xr:uid="{D530A934-13F0-4D32-AB18-80B99B249A4F}"/>
    <cellStyle name="Vírgula 3 9 2" xfId="1758" xr:uid="{49EE3508-C97E-47E4-9F2D-A314CB5A626F}"/>
    <cellStyle name="Vírgula 3 9 2 2" xfId="4159" xr:uid="{C397E6FE-C9AD-47FB-BB8D-F42BF99DFADC}"/>
    <cellStyle name="Vírgula 3 9 3" xfId="2959" xr:uid="{1894111F-62E3-416A-B80B-66332587D257}"/>
    <cellStyle name="Vírgula 4" xfId="80" xr:uid="{4C8FE1D4-1CA4-41FA-B195-5319F0D659B4}"/>
    <cellStyle name="Vírgula 4 10" xfId="2484" xr:uid="{1982CDAA-A54F-4943-81D8-969130E0F727}"/>
    <cellStyle name="Vírgula 4 2" xfId="95" xr:uid="{0BC4BEA0-0F8E-4593-8977-8B9C57C180ED}"/>
    <cellStyle name="Vírgula 4 2 2" xfId="125" xr:uid="{0D846815-FA5C-48D4-A63F-9F716A4849BF}"/>
    <cellStyle name="Vírgula 4 2 2 2" xfId="185" xr:uid="{ED3C51DE-539C-4698-AB2F-AB2059C4C53D}"/>
    <cellStyle name="Vírgula 4 2 2 2 2" xfId="305" xr:uid="{06897880-4E3E-4BFD-9FC3-06D3A1C60A6A}"/>
    <cellStyle name="Vírgula 4 2 2 2 2 2" xfId="545" xr:uid="{A60B0D58-F33C-47EB-B74E-63AD11F3C48E}"/>
    <cellStyle name="Vírgula 4 2 2 2 2 2 2" xfId="1265" xr:uid="{7CE7D3B5-0EC9-4F69-8FDE-6BDD9B8D751B}"/>
    <cellStyle name="Vírgula 4 2 2 2 2 2 2 2" xfId="2468" xr:uid="{1E84B03D-A02B-4D86-8015-0CC84369A8EB}"/>
    <cellStyle name="Vírgula 4 2 2 2 2 2 2 2 2" xfId="4869" xr:uid="{2584B8B0-226D-486D-89BB-7C3A48D0AA93}"/>
    <cellStyle name="Vírgula 4 2 2 2 2 2 2 3" xfId="3669" xr:uid="{33976BF2-72C3-4547-8328-1CBF569BE152}"/>
    <cellStyle name="Vírgula 4 2 2 2 2 2 3" xfId="1748" xr:uid="{33AE46AA-DEEC-493B-8C7F-9091E8E7D3B1}"/>
    <cellStyle name="Vírgula 4 2 2 2 2 2 3 2" xfId="4149" xr:uid="{52C3640C-E133-49CB-87BE-991B43D347C4}"/>
    <cellStyle name="Vírgula 4 2 2 2 2 2 4" xfId="2949" xr:uid="{8F072879-DB1E-44EF-8147-07D791C4FFCB}"/>
    <cellStyle name="Vírgula 4 2 2 2 2 3" xfId="1025" xr:uid="{A2142A12-DB1D-4436-AEF7-5311EF0D1151}"/>
    <cellStyle name="Vírgula 4 2 2 2 2 3 2" xfId="2228" xr:uid="{9DF2E3B6-1ADD-4A20-B893-CBC88DA1D778}"/>
    <cellStyle name="Vírgula 4 2 2 2 2 3 2 2" xfId="4629" xr:uid="{CA49539A-22DE-4440-89A6-2B51E8F2DD62}"/>
    <cellStyle name="Vírgula 4 2 2 2 2 3 3" xfId="3429" xr:uid="{519530DA-04EA-4820-A497-D8E72AB02380}"/>
    <cellStyle name="Vírgula 4 2 2 2 2 4" xfId="785" xr:uid="{BA9A7723-055D-4B62-8615-59077DB1AA83}"/>
    <cellStyle name="Vírgula 4 2 2 2 2 4 2" xfId="1988" xr:uid="{FD816F29-E4BB-4D71-9BF0-E41F9D17BE20}"/>
    <cellStyle name="Vírgula 4 2 2 2 2 4 2 2" xfId="4389" xr:uid="{19A45015-82DC-4E92-B2D5-F80D8D8BC87E}"/>
    <cellStyle name="Vírgula 4 2 2 2 2 4 3" xfId="3189" xr:uid="{8849825A-2A7F-41B4-B15D-7B835AEB9BDA}"/>
    <cellStyle name="Vírgula 4 2 2 2 2 5" xfId="1508" xr:uid="{64262749-0826-44E0-9DFF-A9695299807D}"/>
    <cellStyle name="Vírgula 4 2 2 2 2 5 2" xfId="3909" xr:uid="{772993F5-1EB5-449C-B088-2299F662301C}"/>
    <cellStyle name="Vírgula 4 2 2 2 2 6" xfId="2709" xr:uid="{225FDA47-4D69-4C15-9FD6-14688A2A7CC8}"/>
    <cellStyle name="Vírgula 4 2 2 2 3" xfId="425" xr:uid="{22F37B74-72AF-4FDF-9147-42CDDAFED2A5}"/>
    <cellStyle name="Vírgula 4 2 2 2 3 2" xfId="1145" xr:uid="{F840561D-14CB-4F93-9444-6A6079C93FC7}"/>
    <cellStyle name="Vírgula 4 2 2 2 3 2 2" xfId="2348" xr:uid="{0BE52EB0-FB5B-440A-82C2-A0167A0D26D0}"/>
    <cellStyle name="Vírgula 4 2 2 2 3 2 2 2" xfId="4749" xr:uid="{683DC2E0-0E1B-4B80-AA91-AE2AF701335D}"/>
    <cellStyle name="Vírgula 4 2 2 2 3 2 3" xfId="3549" xr:uid="{4D7673C3-28CC-43AF-9B0C-EEDC871D9E39}"/>
    <cellStyle name="Vírgula 4 2 2 2 3 3" xfId="1628" xr:uid="{5E079D3C-9CA4-4A78-A453-2B64CBA01FF4}"/>
    <cellStyle name="Vírgula 4 2 2 2 3 3 2" xfId="4029" xr:uid="{51E61F53-8009-43AA-AA61-8BC40406DFDA}"/>
    <cellStyle name="Vírgula 4 2 2 2 3 4" xfId="2829" xr:uid="{1010DAB1-B486-4CC8-BFB3-671E387F638C}"/>
    <cellStyle name="Vírgula 4 2 2 2 4" xfId="905" xr:uid="{3C9E971B-8828-4AA8-ABD3-B6EEF5F3694D}"/>
    <cellStyle name="Vírgula 4 2 2 2 4 2" xfId="2108" xr:uid="{836E268B-AF13-464F-9028-60E95C243C31}"/>
    <cellStyle name="Vírgula 4 2 2 2 4 2 2" xfId="4509" xr:uid="{518E8875-D9A1-4E4F-A9EF-EF142720049B}"/>
    <cellStyle name="Vírgula 4 2 2 2 4 3" xfId="3309" xr:uid="{74BF7F9F-582D-40FF-BC6A-DA2C703EDDF4}"/>
    <cellStyle name="Vírgula 4 2 2 2 5" xfId="665" xr:uid="{A1A27FBC-0C37-46AC-B77E-92A8329B5755}"/>
    <cellStyle name="Vírgula 4 2 2 2 5 2" xfId="1868" xr:uid="{331C4C91-D5F0-4C02-9C0D-6982CFF1829B}"/>
    <cellStyle name="Vírgula 4 2 2 2 5 2 2" xfId="4269" xr:uid="{42FADA03-CF02-4547-94E1-5DE1C2D45BB8}"/>
    <cellStyle name="Vírgula 4 2 2 2 5 3" xfId="3069" xr:uid="{F79FF066-0CA0-4D69-B51C-FF025030950C}"/>
    <cellStyle name="Vírgula 4 2 2 2 6" xfId="1388" xr:uid="{8BDB4880-0CC6-4858-8ADD-F6822B7A0D79}"/>
    <cellStyle name="Vírgula 4 2 2 2 6 2" xfId="3789" xr:uid="{D6839977-ECBC-4ABE-B1CE-1E678CB3B80A}"/>
    <cellStyle name="Vírgula 4 2 2 2 7" xfId="2589" xr:uid="{66A4A322-B937-4416-A9A7-84A5EA3C4317}"/>
    <cellStyle name="Vírgula 4 2 2 3" xfId="245" xr:uid="{5B73B99D-05E1-41F3-B904-66780EBEBBB8}"/>
    <cellStyle name="Vírgula 4 2 2 3 2" xfId="485" xr:uid="{9A7AAF85-FA86-4ECA-9DBD-6AD11BD67688}"/>
    <cellStyle name="Vírgula 4 2 2 3 2 2" xfId="1205" xr:uid="{13D48DE1-B1E8-40AE-AA0E-8F68E13AE88D}"/>
    <cellStyle name="Vírgula 4 2 2 3 2 2 2" xfId="2408" xr:uid="{6D11B07A-E7E6-46DA-8C5F-DECBB33F09B7}"/>
    <cellStyle name="Vírgula 4 2 2 3 2 2 2 2" xfId="4809" xr:uid="{0926CE20-B7D8-4C07-84FE-80871775230C}"/>
    <cellStyle name="Vírgula 4 2 2 3 2 2 3" xfId="3609" xr:uid="{217085C6-897B-472C-8BA3-1A1C75E459E8}"/>
    <cellStyle name="Vírgula 4 2 2 3 2 3" xfId="1688" xr:uid="{C57753FE-4595-45CF-8DBD-8CEC015F8F97}"/>
    <cellStyle name="Vírgula 4 2 2 3 2 3 2" xfId="4089" xr:uid="{D1D45D69-1848-4BE5-ADD3-9EAD30DE9D46}"/>
    <cellStyle name="Vírgula 4 2 2 3 2 4" xfId="2889" xr:uid="{DB6D3B63-ABC5-4ED3-B3C0-3650020ED9FF}"/>
    <cellStyle name="Vírgula 4 2 2 3 3" xfId="965" xr:uid="{F2C1B751-397B-4752-A05B-427582A8732A}"/>
    <cellStyle name="Vírgula 4 2 2 3 3 2" xfId="2168" xr:uid="{BF5FCCAF-96CE-4F9B-85F4-54DF31D007B4}"/>
    <cellStyle name="Vírgula 4 2 2 3 3 2 2" xfId="4569" xr:uid="{00194AEE-4578-4C00-9F69-2DF3FB3F4312}"/>
    <cellStyle name="Vírgula 4 2 2 3 3 3" xfId="3369" xr:uid="{7220ADBF-77AE-410F-AE25-9396D27FFFA4}"/>
    <cellStyle name="Vírgula 4 2 2 3 4" xfId="725" xr:uid="{F622DD26-2E36-46B9-A176-951C35996DF9}"/>
    <cellStyle name="Vírgula 4 2 2 3 4 2" xfId="1928" xr:uid="{EDB2AEF6-293B-4E47-9554-A411A8D4C4F9}"/>
    <cellStyle name="Vírgula 4 2 2 3 4 2 2" xfId="4329" xr:uid="{3AC6F14E-3A70-4CC1-8B6F-48F7EFAFA0CF}"/>
    <cellStyle name="Vírgula 4 2 2 3 4 3" xfId="3129" xr:uid="{E16723BF-6E52-4459-B6C8-BE7A6E24F5B7}"/>
    <cellStyle name="Vírgula 4 2 2 3 5" xfId="1448" xr:uid="{C2B82363-DAA4-43CB-91FE-E2486989158B}"/>
    <cellStyle name="Vírgula 4 2 2 3 5 2" xfId="3849" xr:uid="{D2688BCF-9688-422A-B7BE-DD8D169FD5F8}"/>
    <cellStyle name="Vírgula 4 2 2 3 6" xfId="2649" xr:uid="{E185A997-DEE3-42C5-A6AF-C2798581A6FB}"/>
    <cellStyle name="Vírgula 4 2 2 4" xfId="365" xr:uid="{EC7D5ED9-6C57-4E4D-A75D-DFE513935339}"/>
    <cellStyle name="Vírgula 4 2 2 4 2" xfId="1085" xr:uid="{3FA4A839-0BCF-4215-A0B6-1A642AA4C11A}"/>
    <cellStyle name="Vírgula 4 2 2 4 2 2" xfId="2288" xr:uid="{6B493DE1-B469-474E-BE96-3909146CE779}"/>
    <cellStyle name="Vírgula 4 2 2 4 2 2 2" xfId="4689" xr:uid="{CBFF5A9D-4FA0-4AC3-81A2-E0800CF5357F}"/>
    <cellStyle name="Vírgula 4 2 2 4 2 3" xfId="3489" xr:uid="{695935EA-A3CB-46FE-95C4-77C8C84B2A64}"/>
    <cellStyle name="Vírgula 4 2 2 4 3" xfId="1568" xr:uid="{3637B96F-3228-424E-BB14-42B6FC0985A8}"/>
    <cellStyle name="Vírgula 4 2 2 4 3 2" xfId="3969" xr:uid="{0C590CBE-44B6-4A36-9A1E-A43610043A34}"/>
    <cellStyle name="Vírgula 4 2 2 4 4" xfId="2769" xr:uid="{1F5DCB4D-B7AD-4E33-8F4C-5BAC5F70BB22}"/>
    <cellStyle name="Vírgula 4 2 2 5" xfId="845" xr:uid="{B0D933B1-BC49-4293-9C0D-87738E10B4EB}"/>
    <cellStyle name="Vírgula 4 2 2 5 2" xfId="2048" xr:uid="{4A997DAF-C6EB-4582-98BA-7E37BAA6EF6F}"/>
    <cellStyle name="Vírgula 4 2 2 5 2 2" xfId="4449" xr:uid="{8248B817-9B0D-45AE-AC0D-634843C72549}"/>
    <cellStyle name="Vírgula 4 2 2 5 3" xfId="3249" xr:uid="{CE316BFE-2F43-46AC-9672-54B4BC3419AA}"/>
    <cellStyle name="Vírgula 4 2 2 6" xfId="605" xr:uid="{3DAEE889-CF0D-4682-8AFC-539337C19C0F}"/>
    <cellStyle name="Vírgula 4 2 2 6 2" xfId="1808" xr:uid="{F55979D3-80EE-41AA-AD96-BDC291915C70}"/>
    <cellStyle name="Vírgula 4 2 2 6 2 2" xfId="4209" xr:uid="{65CDD578-A570-4216-BF7C-4AAC58994221}"/>
    <cellStyle name="Vírgula 4 2 2 6 3" xfId="3009" xr:uid="{420819CC-1337-45F8-B9C4-25D3E2E073B1}"/>
    <cellStyle name="Vírgula 4 2 2 7" xfId="1328" xr:uid="{455CB2E7-7BE1-4F04-BC9C-5F98194881A2}"/>
    <cellStyle name="Vírgula 4 2 2 7 2" xfId="3729" xr:uid="{0A972BFC-8719-4964-90C4-61CFD02E84C5}"/>
    <cellStyle name="Vírgula 4 2 2 8" xfId="2529" xr:uid="{61E0F7AA-72CB-4BAA-BCA3-2C20011A8F65}"/>
    <cellStyle name="Vírgula 4 2 3" xfId="155" xr:uid="{D77509B3-99BF-4F81-B32C-E8F3672F2E78}"/>
    <cellStyle name="Vírgula 4 2 3 2" xfId="275" xr:uid="{B721F222-B968-409D-9E26-79A40E73927D}"/>
    <cellStyle name="Vírgula 4 2 3 2 2" xfId="515" xr:uid="{3F396435-2424-4592-8895-71C3AD7D74DE}"/>
    <cellStyle name="Vírgula 4 2 3 2 2 2" xfId="1235" xr:uid="{8D789B5E-1EC4-42AA-8827-265A1B8F23A4}"/>
    <cellStyle name="Vírgula 4 2 3 2 2 2 2" xfId="2438" xr:uid="{89483A33-E6B0-40F2-ACBD-5CC553D53E1D}"/>
    <cellStyle name="Vírgula 4 2 3 2 2 2 2 2" xfId="4839" xr:uid="{C18BEC21-AD20-434C-9519-341A97C6A9C9}"/>
    <cellStyle name="Vírgula 4 2 3 2 2 2 3" xfId="3639" xr:uid="{002DFEBE-169B-4411-8E24-34C0668F44B4}"/>
    <cellStyle name="Vírgula 4 2 3 2 2 3" xfId="1718" xr:uid="{33E20A35-D98A-463C-949A-1BC284C10E67}"/>
    <cellStyle name="Vírgula 4 2 3 2 2 3 2" xfId="4119" xr:uid="{AB897B15-B14D-466E-BEAC-04470F5537A9}"/>
    <cellStyle name="Vírgula 4 2 3 2 2 4" xfId="2919" xr:uid="{B569EBCB-4746-4DBF-9B3C-3EA50EB433DA}"/>
    <cellStyle name="Vírgula 4 2 3 2 3" xfId="995" xr:uid="{3D2EF0A7-B38C-4C9E-B02A-136A0E4FF4CC}"/>
    <cellStyle name="Vírgula 4 2 3 2 3 2" xfId="2198" xr:uid="{8625B50B-8BD8-4F8A-8795-23F35BEC4E24}"/>
    <cellStyle name="Vírgula 4 2 3 2 3 2 2" xfId="4599" xr:uid="{AAADE7A2-DF05-4969-A899-6B5F7DC79025}"/>
    <cellStyle name="Vírgula 4 2 3 2 3 3" xfId="3399" xr:uid="{7E7D5142-0134-47FE-A9E2-E7943BF5A1F0}"/>
    <cellStyle name="Vírgula 4 2 3 2 4" xfId="755" xr:uid="{85A27A35-1C25-4A97-BDE7-BE66B570DF3B}"/>
    <cellStyle name="Vírgula 4 2 3 2 4 2" xfId="1958" xr:uid="{7D087520-640C-433E-8E1B-2CC0CABCE6BE}"/>
    <cellStyle name="Vírgula 4 2 3 2 4 2 2" xfId="4359" xr:uid="{1467669A-3193-4AC0-B2C0-6714CBEC6931}"/>
    <cellStyle name="Vírgula 4 2 3 2 4 3" xfId="3159" xr:uid="{5AB68C3E-F94C-4FF3-BA58-249829F6260E}"/>
    <cellStyle name="Vírgula 4 2 3 2 5" xfId="1478" xr:uid="{2ACAE2D8-30F9-40CF-A06B-2D68F11613A4}"/>
    <cellStyle name="Vírgula 4 2 3 2 5 2" xfId="3879" xr:uid="{F2F2A804-4E1B-4B8E-B788-58F900AD0434}"/>
    <cellStyle name="Vírgula 4 2 3 2 6" xfId="2679" xr:uid="{87E24CB5-B896-4808-9267-BC48DBE62AAE}"/>
    <cellStyle name="Vírgula 4 2 3 3" xfId="395" xr:uid="{5B6FF5FA-AF4A-4C5D-AF9E-0554CFAC702D}"/>
    <cellStyle name="Vírgula 4 2 3 3 2" xfId="1115" xr:uid="{BDD58E5A-92B1-4B30-8D4B-FD55206E16A5}"/>
    <cellStyle name="Vírgula 4 2 3 3 2 2" xfId="2318" xr:uid="{ED16F907-1769-4C5B-B0D0-0AFBFA061076}"/>
    <cellStyle name="Vírgula 4 2 3 3 2 2 2" xfId="4719" xr:uid="{1BB170B6-CF11-4CE1-BBA3-DD4579A706B8}"/>
    <cellStyle name="Vírgula 4 2 3 3 2 3" xfId="3519" xr:uid="{E6A6736A-D060-4848-91EC-830941476D0D}"/>
    <cellStyle name="Vírgula 4 2 3 3 3" xfId="1598" xr:uid="{8A880A16-64AD-4391-BB9D-B95A0BBF0EFE}"/>
    <cellStyle name="Vírgula 4 2 3 3 3 2" xfId="3999" xr:uid="{93B94DA2-F21F-4D4B-B7F7-C7105F8459B6}"/>
    <cellStyle name="Vírgula 4 2 3 3 4" xfId="2799" xr:uid="{11A5783C-FD01-42A2-86B4-48A6270D8EFD}"/>
    <cellStyle name="Vírgula 4 2 3 4" xfId="875" xr:uid="{0088F860-823F-4817-8D01-C17BC6F66C46}"/>
    <cellStyle name="Vírgula 4 2 3 4 2" xfId="2078" xr:uid="{DED85A0F-1DB4-483A-9702-273BFE1614C0}"/>
    <cellStyle name="Vírgula 4 2 3 4 2 2" xfId="4479" xr:uid="{23182AF7-0383-40B7-B2AA-A64BC8C5F7BF}"/>
    <cellStyle name="Vírgula 4 2 3 4 3" xfId="3279" xr:uid="{610BCB6B-8DF2-428C-B323-E31E363E14CB}"/>
    <cellStyle name="Vírgula 4 2 3 5" xfId="635" xr:uid="{2A92BBEA-9F72-4172-A853-591F355C4C7E}"/>
    <cellStyle name="Vírgula 4 2 3 5 2" xfId="1838" xr:uid="{B7A3CA0B-60D1-4D9A-B49F-5803DF74E5F4}"/>
    <cellStyle name="Vírgula 4 2 3 5 2 2" xfId="4239" xr:uid="{6F913CEB-103C-416A-9FCA-7BF996793979}"/>
    <cellStyle name="Vírgula 4 2 3 5 3" xfId="3039" xr:uid="{9A1338FD-56BC-43AE-93C5-FB688A6DCD5F}"/>
    <cellStyle name="Vírgula 4 2 3 6" xfId="1358" xr:uid="{FE9757A6-9D9A-4A21-877C-182E224644A7}"/>
    <cellStyle name="Vírgula 4 2 3 6 2" xfId="3759" xr:uid="{38B8FBA9-4EB9-45A2-8D70-6523B97903F4}"/>
    <cellStyle name="Vírgula 4 2 3 7" xfId="2559" xr:uid="{2E67D178-FF89-442D-B25E-31E1040AE324}"/>
    <cellStyle name="Vírgula 4 2 4" xfId="215" xr:uid="{672BE8FF-96F7-4FEA-8042-4C93F7314362}"/>
    <cellStyle name="Vírgula 4 2 4 2" xfId="455" xr:uid="{80F26D98-C53B-4292-A5B8-10D6217A67D3}"/>
    <cellStyle name="Vírgula 4 2 4 2 2" xfId="1175" xr:uid="{BD874803-7AA9-4CF9-BDE3-79EC97F1FFA3}"/>
    <cellStyle name="Vírgula 4 2 4 2 2 2" xfId="2378" xr:uid="{3941D4A5-06D5-4020-8E33-8CDB60710025}"/>
    <cellStyle name="Vírgula 4 2 4 2 2 2 2" xfId="4779" xr:uid="{87AAAE92-6699-4AF7-B3BC-E2FEE03ECED4}"/>
    <cellStyle name="Vírgula 4 2 4 2 2 3" xfId="3579" xr:uid="{3B5B4EA3-2BCF-448F-9024-942EA741B029}"/>
    <cellStyle name="Vírgula 4 2 4 2 3" xfId="1658" xr:uid="{DA3BD35A-07FD-4AE1-8ECB-D88906C80D6D}"/>
    <cellStyle name="Vírgula 4 2 4 2 3 2" xfId="4059" xr:uid="{655F4632-7D49-45DE-98FA-796A2C100D68}"/>
    <cellStyle name="Vírgula 4 2 4 2 4" xfId="2859" xr:uid="{3B9C60B2-D267-4310-B260-9734E746EBD5}"/>
    <cellStyle name="Vírgula 4 2 4 3" xfId="935" xr:uid="{90691F35-ECF6-4EB7-A8E9-D7A64B138631}"/>
    <cellStyle name="Vírgula 4 2 4 3 2" xfId="2138" xr:uid="{DBBD51F3-F89C-4C4A-9BD5-A509E218DDF9}"/>
    <cellStyle name="Vírgula 4 2 4 3 2 2" xfId="4539" xr:uid="{76836106-4F1D-409A-AE59-9DDB3C80C13A}"/>
    <cellStyle name="Vírgula 4 2 4 3 3" xfId="3339" xr:uid="{46895C10-CE90-432A-85BB-41A77B677A51}"/>
    <cellStyle name="Vírgula 4 2 4 4" xfId="695" xr:uid="{648B6A44-0B3D-42E0-9803-50FF50D05436}"/>
    <cellStyle name="Vírgula 4 2 4 4 2" xfId="1898" xr:uid="{0F78CB5A-586B-4EC3-AB11-DC378448035D}"/>
    <cellStyle name="Vírgula 4 2 4 4 2 2" xfId="4299" xr:uid="{FB2E5850-A85C-4062-B2F7-1A46D08ED512}"/>
    <cellStyle name="Vírgula 4 2 4 4 3" xfId="3099" xr:uid="{23D1FBD4-AD50-4440-92AE-62574DA224D7}"/>
    <cellStyle name="Vírgula 4 2 4 5" xfId="1418" xr:uid="{486DDA51-1291-4031-A831-B79F956CC8EE}"/>
    <cellStyle name="Vírgula 4 2 4 5 2" xfId="3819" xr:uid="{CC1E6E34-17D1-4579-9062-A910BB941915}"/>
    <cellStyle name="Vírgula 4 2 4 6" xfId="2619" xr:uid="{74554AE2-8DAD-4A42-9286-4C6649D1044B}"/>
    <cellStyle name="Vírgula 4 2 5" xfId="335" xr:uid="{D1CEF1F9-2C76-4258-93C8-8B36FDBC9715}"/>
    <cellStyle name="Vírgula 4 2 5 2" xfId="1055" xr:uid="{01A4CB1B-FFBE-407E-A336-D3FAD3E8A478}"/>
    <cellStyle name="Vírgula 4 2 5 2 2" xfId="2258" xr:uid="{2BC709E9-E35E-4B55-B195-BF645BBEE302}"/>
    <cellStyle name="Vírgula 4 2 5 2 2 2" xfId="4659" xr:uid="{1E4CE760-8386-4577-A515-A798DD047B35}"/>
    <cellStyle name="Vírgula 4 2 5 2 3" xfId="3459" xr:uid="{5648D2BE-98C5-4886-8AA7-867379AF8933}"/>
    <cellStyle name="Vírgula 4 2 5 3" xfId="1538" xr:uid="{184FF8E3-1C33-4B34-A99E-F024B7054692}"/>
    <cellStyle name="Vírgula 4 2 5 3 2" xfId="3939" xr:uid="{90310D76-AADA-49B9-9956-B1140B66A975}"/>
    <cellStyle name="Vírgula 4 2 5 4" xfId="2739" xr:uid="{CDB29F7A-8A35-4901-AB3A-F2D8B602C771}"/>
    <cellStyle name="Vírgula 4 2 6" xfId="815" xr:uid="{9671ED00-DC02-4EE2-B175-055C2D7A4610}"/>
    <cellStyle name="Vírgula 4 2 6 2" xfId="2018" xr:uid="{E0B06FBA-61A2-4177-94F9-B9CBDEECED23}"/>
    <cellStyle name="Vírgula 4 2 6 2 2" xfId="4419" xr:uid="{48FC0327-B7EE-4119-983C-2E0325553981}"/>
    <cellStyle name="Vírgula 4 2 6 3" xfId="3219" xr:uid="{3A765FB1-71D9-4C87-84D9-F3F2003A5B89}"/>
    <cellStyle name="Vírgula 4 2 7" xfId="575" xr:uid="{453B0C08-2E73-4FEB-8E42-05881DA75B8E}"/>
    <cellStyle name="Vírgula 4 2 7 2" xfId="1778" xr:uid="{6B0AC1E4-7DE8-46B0-B338-9019199552B7}"/>
    <cellStyle name="Vírgula 4 2 7 2 2" xfId="4179" xr:uid="{F77740D9-D421-4C78-B871-88D7260B0BAC}"/>
    <cellStyle name="Vírgula 4 2 7 3" xfId="2979" xr:uid="{CB997E31-BCB9-42DD-9D1E-AB33EC4B6FFD}"/>
    <cellStyle name="Vírgula 4 2 8" xfId="1298" xr:uid="{E3CDEB21-D7DD-4E1D-B4A0-44B4C906BDBD}"/>
    <cellStyle name="Vírgula 4 2 8 2" xfId="3699" xr:uid="{6B0FF6EC-E3FD-4CD8-AA27-85EBB7EAD4D8}"/>
    <cellStyle name="Vírgula 4 2 9" xfId="2499" xr:uid="{37D02B50-E879-4F47-9BD8-81D253F452F8}"/>
    <cellStyle name="Vírgula 4 3" xfId="110" xr:uid="{01080F6F-5600-45DD-B585-C1DB19CC21CA}"/>
    <cellStyle name="Vírgula 4 3 2" xfId="170" xr:uid="{909632FA-8A58-4EDA-AE21-E35EC20BB9BA}"/>
    <cellStyle name="Vírgula 4 3 2 2" xfId="290" xr:uid="{AC42710A-E445-4B1F-B983-BD37E0991403}"/>
    <cellStyle name="Vírgula 4 3 2 2 2" xfId="530" xr:uid="{AE1C0AD3-AB6D-478C-899F-F28F73EA232A}"/>
    <cellStyle name="Vírgula 4 3 2 2 2 2" xfId="1250" xr:uid="{4A959514-ECAD-446C-A629-B44FF0CCF099}"/>
    <cellStyle name="Vírgula 4 3 2 2 2 2 2" xfId="2453" xr:uid="{7E43F5E5-7C19-492E-B076-27364EC82436}"/>
    <cellStyle name="Vírgula 4 3 2 2 2 2 2 2" xfId="4854" xr:uid="{14EC8EBB-27D1-4A0B-8943-34AE17885FEA}"/>
    <cellStyle name="Vírgula 4 3 2 2 2 2 3" xfId="3654" xr:uid="{D655AABB-3F46-40B8-9A6B-4B491C5F2992}"/>
    <cellStyle name="Vírgula 4 3 2 2 2 3" xfId="1733" xr:uid="{EE8B10E5-8888-4A2A-999C-AD032BA678E9}"/>
    <cellStyle name="Vírgula 4 3 2 2 2 3 2" xfId="4134" xr:uid="{EB60BE90-B591-4080-B0DF-31F75D119AE6}"/>
    <cellStyle name="Vírgula 4 3 2 2 2 4" xfId="2934" xr:uid="{5BECC47C-6AF8-46D8-B518-6337C8B4B240}"/>
    <cellStyle name="Vírgula 4 3 2 2 3" xfId="1010" xr:uid="{11BDACC9-F445-43D4-9E74-406E01514883}"/>
    <cellStyle name="Vírgula 4 3 2 2 3 2" xfId="2213" xr:uid="{C0A52D27-D168-4501-BF6A-019CE09DCAEE}"/>
    <cellStyle name="Vírgula 4 3 2 2 3 2 2" xfId="4614" xr:uid="{50C9FDC2-631E-4BB3-B61E-44B1709729DC}"/>
    <cellStyle name="Vírgula 4 3 2 2 3 3" xfId="3414" xr:uid="{FB4A883D-06B4-443F-9934-427CEEE9C3FD}"/>
    <cellStyle name="Vírgula 4 3 2 2 4" xfId="770" xr:uid="{2DE67CC2-2177-4ECA-900A-E9D4B2CDE627}"/>
    <cellStyle name="Vírgula 4 3 2 2 4 2" xfId="1973" xr:uid="{F7EC2EA4-19F9-4FA7-AB3C-E33E5074A95A}"/>
    <cellStyle name="Vírgula 4 3 2 2 4 2 2" xfId="4374" xr:uid="{856DF16E-F639-4BFE-A434-C0C0099F6A70}"/>
    <cellStyle name="Vírgula 4 3 2 2 4 3" xfId="3174" xr:uid="{408BD502-2379-41D0-BF0C-9ECEC2774B38}"/>
    <cellStyle name="Vírgula 4 3 2 2 5" xfId="1493" xr:uid="{4490BB4C-3D28-47B6-B7EF-787C0BE1E757}"/>
    <cellStyle name="Vírgula 4 3 2 2 5 2" xfId="3894" xr:uid="{1FB5AA18-83C1-4A86-98AF-0485B2A0C93E}"/>
    <cellStyle name="Vírgula 4 3 2 2 6" xfId="2694" xr:uid="{3C2EC301-1DB2-492B-8E79-BF4862ACF6EF}"/>
    <cellStyle name="Vírgula 4 3 2 3" xfId="410" xr:uid="{DECA24F0-B8AB-4589-B575-6CDD2F9CB889}"/>
    <cellStyle name="Vírgula 4 3 2 3 2" xfId="1130" xr:uid="{1A5DD5B2-15A6-4C1B-8C92-4FDE8226BDD9}"/>
    <cellStyle name="Vírgula 4 3 2 3 2 2" xfId="2333" xr:uid="{61856712-9961-44F0-BE50-1393B8312B00}"/>
    <cellStyle name="Vírgula 4 3 2 3 2 2 2" xfId="4734" xr:uid="{BC6D81DD-2842-4302-95C0-95049B613A9B}"/>
    <cellStyle name="Vírgula 4 3 2 3 2 3" xfId="3534" xr:uid="{E8FB125A-9415-4F7C-95A3-D38F5262DA38}"/>
    <cellStyle name="Vírgula 4 3 2 3 3" xfId="1613" xr:uid="{28DF6623-00DA-4E2F-9EFB-10A60B590257}"/>
    <cellStyle name="Vírgula 4 3 2 3 3 2" xfId="4014" xr:uid="{AFA34B96-0767-448E-8ADE-52CA4F9A6110}"/>
    <cellStyle name="Vírgula 4 3 2 3 4" xfId="2814" xr:uid="{5D4C5B11-8331-47D8-BE8D-0E213078671F}"/>
    <cellStyle name="Vírgula 4 3 2 4" xfId="890" xr:uid="{D80EFF02-6614-4396-8BCC-28D139BAEE2D}"/>
    <cellStyle name="Vírgula 4 3 2 4 2" xfId="2093" xr:uid="{812A4033-E7AD-4EEA-B5DF-4B1EF5C3D3F5}"/>
    <cellStyle name="Vírgula 4 3 2 4 2 2" xfId="4494" xr:uid="{AC470FB7-C090-4426-97DF-1C3B3E723927}"/>
    <cellStyle name="Vírgula 4 3 2 4 3" xfId="3294" xr:uid="{9D894CD4-4108-4E38-92BF-6992C07AA4E8}"/>
    <cellStyle name="Vírgula 4 3 2 5" xfId="650" xr:uid="{219A3507-5B03-4D39-9057-658109ADF2E0}"/>
    <cellStyle name="Vírgula 4 3 2 5 2" xfId="1853" xr:uid="{A1EAD6B2-8F2E-411F-97DE-C4854ADD1D88}"/>
    <cellStyle name="Vírgula 4 3 2 5 2 2" xfId="4254" xr:uid="{B78A4E3E-2C45-45A9-BFA7-6B5F2895C66E}"/>
    <cellStyle name="Vírgula 4 3 2 5 3" xfId="3054" xr:uid="{7BF2768D-B684-4B07-8D8C-756FADC8F584}"/>
    <cellStyle name="Vírgula 4 3 2 6" xfId="1373" xr:uid="{AFFA1171-E8E7-4D77-80D8-E3AD498C062D}"/>
    <cellStyle name="Vírgula 4 3 2 6 2" xfId="3774" xr:uid="{32618F0B-27E8-4F93-96EF-D082307D125D}"/>
    <cellStyle name="Vírgula 4 3 2 7" xfId="2574" xr:uid="{58FF5169-8F37-4FB3-AC9C-5C8A9CD2EC50}"/>
    <cellStyle name="Vírgula 4 3 3" xfId="230" xr:uid="{E72D9D35-0BAF-45C1-B105-E3E6AAD3189C}"/>
    <cellStyle name="Vírgula 4 3 3 2" xfId="470" xr:uid="{31EB1A8B-DA8F-4415-9423-FAA35B681D48}"/>
    <cellStyle name="Vírgula 4 3 3 2 2" xfId="1190" xr:uid="{4071AFA8-99B8-4F09-B2C9-0C49805866DA}"/>
    <cellStyle name="Vírgula 4 3 3 2 2 2" xfId="2393" xr:uid="{087070CE-9E90-48AC-AC9E-F9FC116A0575}"/>
    <cellStyle name="Vírgula 4 3 3 2 2 2 2" xfId="4794" xr:uid="{E0491BA8-D384-402E-A84B-7AAB6A3B460B}"/>
    <cellStyle name="Vírgula 4 3 3 2 2 3" xfId="3594" xr:uid="{E4F9975B-AD4D-4C4E-B5F0-57FE38480973}"/>
    <cellStyle name="Vírgula 4 3 3 2 3" xfId="1673" xr:uid="{E7C30A03-A789-4666-9822-1268F5BD33D7}"/>
    <cellStyle name="Vírgula 4 3 3 2 3 2" xfId="4074" xr:uid="{CB3C3E66-95C2-4C09-BE66-2EABA9907189}"/>
    <cellStyle name="Vírgula 4 3 3 2 4" xfId="2874" xr:uid="{2FC27763-BAB2-40AF-A1B7-030FEF693BBB}"/>
    <cellStyle name="Vírgula 4 3 3 3" xfId="950" xr:uid="{119CF870-7183-4063-8D71-9BC72D229F89}"/>
    <cellStyle name="Vírgula 4 3 3 3 2" xfId="2153" xr:uid="{7291CE10-9A2E-4542-A005-E0E5AEBDDFB8}"/>
    <cellStyle name="Vírgula 4 3 3 3 2 2" xfId="4554" xr:uid="{9DEA3086-E63E-4033-BB7B-1998A317D85F}"/>
    <cellStyle name="Vírgula 4 3 3 3 3" xfId="3354" xr:uid="{4B8BD016-B1D4-4A5B-BDF3-B7DEE5FC8A44}"/>
    <cellStyle name="Vírgula 4 3 3 4" xfId="710" xr:uid="{4260EFED-62FD-410C-8F67-D3824768F364}"/>
    <cellStyle name="Vírgula 4 3 3 4 2" xfId="1913" xr:uid="{C652DAE5-A620-4E1A-B8B3-990B9A1F4EA6}"/>
    <cellStyle name="Vírgula 4 3 3 4 2 2" xfId="4314" xr:uid="{7D2850F4-40A5-4A0F-B139-AEE8DB3DBBE7}"/>
    <cellStyle name="Vírgula 4 3 3 4 3" xfId="3114" xr:uid="{7EDC0B8F-3186-4716-8AD3-604E2481D74E}"/>
    <cellStyle name="Vírgula 4 3 3 5" xfId="1433" xr:uid="{B7DDF4AA-2419-4F9C-80E9-5340F37192B7}"/>
    <cellStyle name="Vírgula 4 3 3 5 2" xfId="3834" xr:uid="{FE09CAFB-BB2D-43D1-B9D3-D55318C8647A}"/>
    <cellStyle name="Vírgula 4 3 3 6" xfId="2634" xr:uid="{811B825A-070E-4C4F-B077-28DE1E34770B}"/>
    <cellStyle name="Vírgula 4 3 4" xfId="350" xr:uid="{4E2130C8-A801-430C-A652-2FBB8D7AB485}"/>
    <cellStyle name="Vírgula 4 3 4 2" xfId="1070" xr:uid="{2DFE6492-514C-437B-A800-197DC6A55CC1}"/>
    <cellStyle name="Vírgula 4 3 4 2 2" xfId="2273" xr:uid="{02D0BB4C-95B5-4147-814F-9B0D54AA58F8}"/>
    <cellStyle name="Vírgula 4 3 4 2 2 2" xfId="4674" xr:uid="{A3F0C0F8-006F-4059-81D6-B94487623D0A}"/>
    <cellStyle name="Vírgula 4 3 4 2 3" xfId="3474" xr:uid="{BB839034-B214-435F-835F-0F57491CDB51}"/>
    <cellStyle name="Vírgula 4 3 4 3" xfId="1553" xr:uid="{FC316353-4080-4D62-9F75-18F3B76F14D0}"/>
    <cellStyle name="Vírgula 4 3 4 3 2" xfId="3954" xr:uid="{21AD3A52-7B44-4BDF-8ED9-80EE4BDA9ADA}"/>
    <cellStyle name="Vírgula 4 3 4 4" xfId="2754" xr:uid="{D79FD83E-8CB0-47A6-B9C1-E58166B1BA4C}"/>
    <cellStyle name="Vírgula 4 3 5" xfId="830" xr:uid="{76D03BDD-F58F-4918-ACD6-54E1D5C3841A}"/>
    <cellStyle name="Vírgula 4 3 5 2" xfId="2033" xr:uid="{E4670D6A-E4E3-4AA6-9717-0D4F5823FBB2}"/>
    <cellStyle name="Vírgula 4 3 5 2 2" xfId="4434" xr:uid="{5F03C138-91AA-4AB1-A670-B341C6FB83BE}"/>
    <cellStyle name="Vírgula 4 3 5 3" xfId="3234" xr:uid="{D81104A0-5EB5-4952-8B4C-76FEE529984B}"/>
    <cellStyle name="Vírgula 4 3 6" xfId="590" xr:uid="{EA401D7A-6D84-4D8D-AB97-B415E80FF822}"/>
    <cellStyle name="Vírgula 4 3 6 2" xfId="1793" xr:uid="{3F040420-FD09-42E8-9A65-C9B72F224E5E}"/>
    <cellStyle name="Vírgula 4 3 6 2 2" xfId="4194" xr:uid="{D078160A-17C0-4B40-A39E-0E98F69323AB}"/>
    <cellStyle name="Vírgula 4 3 6 3" xfId="2994" xr:uid="{0D11F9FA-621E-41B5-BE14-FD2A0413CE74}"/>
    <cellStyle name="Vírgula 4 3 7" xfId="1313" xr:uid="{D0E76B42-34BE-438B-8256-9C8ED677AAC0}"/>
    <cellStyle name="Vírgula 4 3 7 2" xfId="3714" xr:uid="{9F8091C0-D329-4560-9672-4F70CDF56835}"/>
    <cellStyle name="Vírgula 4 3 8" xfId="2514" xr:uid="{E3C2B0CF-7C64-45FF-A65F-07D151D85970}"/>
    <cellStyle name="Vírgula 4 4" xfId="140" xr:uid="{A403204F-C47B-47B8-AE94-F0EA533984F5}"/>
    <cellStyle name="Vírgula 4 4 2" xfId="260" xr:uid="{19FA5D9A-3D9E-408B-B2E4-5CFB1F216095}"/>
    <cellStyle name="Vírgula 4 4 2 2" xfId="500" xr:uid="{039150C4-C7C9-4B31-B25F-FDC2BD62E658}"/>
    <cellStyle name="Vírgula 4 4 2 2 2" xfId="1220" xr:uid="{1D8E5E3D-FC50-4D3F-BAA9-5A0FB5AFE404}"/>
    <cellStyle name="Vírgula 4 4 2 2 2 2" xfId="2423" xr:uid="{1B5AF0EF-7D9B-46E5-9F12-E16FA479329F}"/>
    <cellStyle name="Vírgula 4 4 2 2 2 2 2" xfId="4824" xr:uid="{86E48805-9386-45EA-8D9C-0809058FAA27}"/>
    <cellStyle name="Vírgula 4 4 2 2 2 3" xfId="3624" xr:uid="{2D6F5AC9-CDD8-4026-B3E6-F2686C75E95E}"/>
    <cellStyle name="Vírgula 4 4 2 2 3" xfId="1703" xr:uid="{23A3F035-EAF6-497D-A295-86B194A67F11}"/>
    <cellStyle name="Vírgula 4 4 2 2 3 2" xfId="4104" xr:uid="{865F7402-4AE9-4459-9C92-7446A3D7D356}"/>
    <cellStyle name="Vírgula 4 4 2 2 4" xfId="2904" xr:uid="{6420D3CC-74D8-49DF-8AC5-09B5F0DAC05D}"/>
    <cellStyle name="Vírgula 4 4 2 3" xfId="980" xr:uid="{E2A2BFAF-F722-42AA-B08F-BE75A65D8377}"/>
    <cellStyle name="Vírgula 4 4 2 3 2" xfId="2183" xr:uid="{EF37436F-F6B9-4D49-8050-D83791CC43C1}"/>
    <cellStyle name="Vírgula 4 4 2 3 2 2" xfId="4584" xr:uid="{A7C99941-E7F4-42A4-9748-CB68422CFCCB}"/>
    <cellStyle name="Vírgula 4 4 2 3 3" xfId="3384" xr:uid="{68781F67-90C8-4A2A-AEC3-8E8BFEAF8D6D}"/>
    <cellStyle name="Vírgula 4 4 2 4" xfId="740" xr:uid="{8A0110C0-8D97-489A-88FF-266DD8913EF9}"/>
    <cellStyle name="Vírgula 4 4 2 4 2" xfId="1943" xr:uid="{9B6C1CEB-B31B-4D43-824D-A61332429FCB}"/>
    <cellStyle name="Vírgula 4 4 2 4 2 2" xfId="4344" xr:uid="{02DCCB50-D73B-4DF1-B3D0-8FDD96CBACE9}"/>
    <cellStyle name="Vírgula 4 4 2 4 3" xfId="3144" xr:uid="{F55B467B-71E4-43F9-80B2-2C742D894508}"/>
    <cellStyle name="Vírgula 4 4 2 5" xfId="1463" xr:uid="{0723625C-6FE5-43D4-917D-731C0431D9F1}"/>
    <cellStyle name="Vírgula 4 4 2 5 2" xfId="3864" xr:uid="{1C0F1E96-C9EE-4657-AA76-56116DAF4794}"/>
    <cellStyle name="Vírgula 4 4 2 6" xfId="2664" xr:uid="{2ED4CD8A-2FA0-475E-BC4D-778C0B2C63E5}"/>
    <cellStyle name="Vírgula 4 4 3" xfId="380" xr:uid="{0D44D6CF-4EB4-4E73-9E1A-E61F1DEC0F11}"/>
    <cellStyle name="Vírgula 4 4 3 2" xfId="1100" xr:uid="{F7F0A808-D3F1-44E6-9382-EDEF331234AC}"/>
    <cellStyle name="Vírgula 4 4 3 2 2" xfId="2303" xr:uid="{94923361-C75D-4650-A511-A001A89DA167}"/>
    <cellStyle name="Vírgula 4 4 3 2 2 2" xfId="4704" xr:uid="{F20E1491-A942-4ABE-B69C-A80A4F086E1B}"/>
    <cellStyle name="Vírgula 4 4 3 2 3" xfId="3504" xr:uid="{602EB75A-4F84-410F-A2AF-A85643B304F5}"/>
    <cellStyle name="Vírgula 4 4 3 3" xfId="1583" xr:uid="{0BADAB6A-AD8F-45C8-850B-B89D44825458}"/>
    <cellStyle name="Vírgula 4 4 3 3 2" xfId="3984" xr:uid="{F986861B-F6F5-4DD7-9777-1D87DD428AFC}"/>
    <cellStyle name="Vírgula 4 4 3 4" xfId="2784" xr:uid="{0CC3A8EF-7B65-4DC1-B0CF-E48F4E7CDA1B}"/>
    <cellStyle name="Vírgula 4 4 4" xfId="860" xr:uid="{1C3AF6B0-EA7D-4A63-BACD-7B27EE240ABA}"/>
    <cellStyle name="Vírgula 4 4 4 2" xfId="2063" xr:uid="{EADF45FC-227B-4C74-BA3B-F0A6C48CF820}"/>
    <cellStyle name="Vírgula 4 4 4 2 2" xfId="4464" xr:uid="{5A2502AB-0973-4001-BCBB-3C77E5F230B2}"/>
    <cellStyle name="Vírgula 4 4 4 3" xfId="3264" xr:uid="{9B3CB2F1-416E-4D56-B9B8-9305519D3BBE}"/>
    <cellStyle name="Vírgula 4 4 5" xfId="620" xr:uid="{651EE801-2FD2-45CF-A0C3-7DAA51A9A9D3}"/>
    <cellStyle name="Vírgula 4 4 5 2" xfId="1823" xr:uid="{CD5F0D75-9057-4EF2-A490-72D229A4AB45}"/>
    <cellStyle name="Vírgula 4 4 5 2 2" xfId="4224" xr:uid="{DF869EAA-D4ED-4773-854B-4645AFF650B0}"/>
    <cellStyle name="Vírgula 4 4 5 3" xfId="3024" xr:uid="{97AA1E1B-5828-4BD6-8A56-92821A3DAB1B}"/>
    <cellStyle name="Vírgula 4 4 6" xfId="1343" xr:uid="{B8A7C1CA-37E0-4471-9E61-0D3CEED7EFD8}"/>
    <cellStyle name="Vírgula 4 4 6 2" xfId="3744" xr:uid="{4C7F5B7E-39D8-4249-8B18-FA0F9667E8C5}"/>
    <cellStyle name="Vírgula 4 4 7" xfId="2544" xr:uid="{4749335C-5420-45AE-9768-2C6247C2E466}"/>
    <cellStyle name="Vírgula 4 5" xfId="200" xr:uid="{705122E7-A8A0-4EEC-A745-71EC5E7ADD6E}"/>
    <cellStyle name="Vírgula 4 5 2" xfId="440" xr:uid="{4C8DF35A-FE82-47F4-A79A-039C985A0B48}"/>
    <cellStyle name="Vírgula 4 5 2 2" xfId="1160" xr:uid="{B067D5FF-C1A2-4CAB-A7AE-7C359EB0A753}"/>
    <cellStyle name="Vírgula 4 5 2 2 2" xfId="2363" xr:uid="{D1F1991A-A3DF-40E4-94AC-1E2794317077}"/>
    <cellStyle name="Vírgula 4 5 2 2 2 2" xfId="4764" xr:uid="{E76B0B38-0772-4153-814E-0C332E087740}"/>
    <cellStyle name="Vírgula 4 5 2 2 3" xfId="3564" xr:uid="{EFCFFB34-B356-4AF6-9BAA-231BF0B1D280}"/>
    <cellStyle name="Vírgula 4 5 2 3" xfId="1643" xr:uid="{6554B667-A444-4DE5-961A-87C68B5C5DB8}"/>
    <cellStyle name="Vírgula 4 5 2 3 2" xfId="4044" xr:uid="{65B6A539-2238-4F80-AE4C-E99B0E4EBBA7}"/>
    <cellStyle name="Vírgula 4 5 2 4" xfId="2844" xr:uid="{6DC81B3E-0E0F-4679-90BF-E2723974088D}"/>
    <cellStyle name="Vírgula 4 5 3" xfId="920" xr:uid="{5A37A8B1-5986-4C39-8366-0185A6FC44FF}"/>
    <cellStyle name="Vírgula 4 5 3 2" xfId="2123" xr:uid="{6202AA8C-AC97-429C-983B-ADD12F2928F2}"/>
    <cellStyle name="Vírgula 4 5 3 2 2" xfId="4524" xr:uid="{8BC6D706-967E-43E6-BBB1-D67718F67D1A}"/>
    <cellStyle name="Vírgula 4 5 3 3" xfId="3324" xr:uid="{2ADB12FE-0430-41B6-8754-AC2BEC5F15D8}"/>
    <cellStyle name="Vírgula 4 5 4" xfId="680" xr:uid="{23C27C60-D1D3-403E-A483-A321D54C7C92}"/>
    <cellStyle name="Vírgula 4 5 4 2" xfId="1883" xr:uid="{EE591EEB-6FF1-47F4-8887-4068BC84E8CC}"/>
    <cellStyle name="Vírgula 4 5 4 2 2" xfId="4284" xr:uid="{721A2614-371C-4E5E-83F6-5593D76BCCA1}"/>
    <cellStyle name="Vírgula 4 5 4 3" xfId="3084" xr:uid="{BC5BAFD9-D4FA-4EA2-A9F1-7BC8360B0D2E}"/>
    <cellStyle name="Vírgula 4 5 5" xfId="1403" xr:uid="{D64C5445-F116-47CD-9485-3532CC18C4FE}"/>
    <cellStyle name="Vírgula 4 5 5 2" xfId="3804" xr:uid="{094CABF9-6531-4514-A41B-F5D4963C6ECF}"/>
    <cellStyle name="Vírgula 4 5 6" xfId="2604" xr:uid="{11D14285-E739-49CD-B25A-42EAA8B2505A}"/>
    <cellStyle name="Vírgula 4 6" xfId="320" xr:uid="{480F7AE3-13D9-4328-B061-B0E17B8E2DEB}"/>
    <cellStyle name="Vírgula 4 6 2" xfId="1040" xr:uid="{95EDD3D0-69E7-43B7-B3FB-C37B5FCF67C8}"/>
    <cellStyle name="Vírgula 4 6 2 2" xfId="2243" xr:uid="{15410E8C-050A-47BA-AC3E-679AE2D3968C}"/>
    <cellStyle name="Vírgula 4 6 2 2 2" xfId="4644" xr:uid="{7A8CA217-2091-403A-A1FC-2F4C1B74E932}"/>
    <cellStyle name="Vírgula 4 6 2 3" xfId="3444" xr:uid="{D7040F59-E77C-4D2E-B01C-6907DBBC077E}"/>
    <cellStyle name="Vírgula 4 6 3" xfId="1523" xr:uid="{57594572-670E-473B-A069-49079072F44A}"/>
    <cellStyle name="Vírgula 4 6 3 2" xfId="3924" xr:uid="{BBBED9D2-B212-4925-952B-21D1A8C4D2AC}"/>
    <cellStyle name="Vírgula 4 6 4" xfId="2724" xr:uid="{5D9D829F-B541-45EB-AEE4-BE1FBFD5C774}"/>
    <cellStyle name="Vírgula 4 7" xfId="800" xr:uid="{89F93AC0-B5B3-42F2-A02A-948B92DE2A0D}"/>
    <cellStyle name="Vírgula 4 7 2" xfId="2003" xr:uid="{8B54288A-E9A8-4131-B159-82AEF49A153A}"/>
    <cellStyle name="Vírgula 4 7 2 2" xfId="4404" xr:uid="{C62648BF-26AC-4416-94D4-1C3153269009}"/>
    <cellStyle name="Vírgula 4 7 3" xfId="3204" xr:uid="{27900929-7381-4282-89C6-9CF21ECCBB52}"/>
    <cellStyle name="Vírgula 4 8" xfId="560" xr:uid="{C148F6B9-D0B6-421C-8339-B4DDF9B1AABA}"/>
    <cellStyle name="Vírgula 4 8 2" xfId="1763" xr:uid="{D5D3C459-76C2-44CA-8999-1852B701571C}"/>
    <cellStyle name="Vírgula 4 8 2 2" xfId="4164" xr:uid="{A3F8D080-D60B-4220-A5A9-9F73F78EE6B8}"/>
    <cellStyle name="Vírgula 4 8 3" xfId="2964" xr:uid="{28D9BB64-B2A5-4758-90CA-DB64700073FA}"/>
    <cellStyle name="Vírgula 4 9" xfId="1283" xr:uid="{6EF9D8D9-3B66-4C23-9377-9495B278FAB7}"/>
    <cellStyle name="Vírgula 4 9 2" xfId="3684" xr:uid="{81829946-FBFE-462D-9825-7D9F3E113ACE}"/>
    <cellStyle name="Vírgula 5" xfId="87" xr:uid="{922DD82F-B3AE-4856-9773-984E7EBDB45E}"/>
    <cellStyle name="Vírgula 5 2" xfId="117" xr:uid="{9BC0B97B-4333-426C-8E4C-ABD38A65EE8B}"/>
    <cellStyle name="Vírgula 5 2 2" xfId="177" xr:uid="{5F94FBD7-0D4F-497B-ADA3-B7FAF6684A72}"/>
    <cellStyle name="Vírgula 5 2 2 2" xfId="297" xr:uid="{F11FAC3F-D7FC-4243-995D-B28CBBBF31EE}"/>
    <cellStyle name="Vírgula 5 2 2 2 2" xfId="537" xr:uid="{BBC73044-35A9-46AC-BC6B-7B2E8B4E0654}"/>
    <cellStyle name="Vírgula 5 2 2 2 2 2" xfId="1257" xr:uid="{5191DDEC-C9EB-4344-9EDD-B7D3F9F94F60}"/>
    <cellStyle name="Vírgula 5 2 2 2 2 2 2" xfId="2460" xr:uid="{46085DDB-6202-43BC-AD9C-9CC8C228E5BA}"/>
    <cellStyle name="Vírgula 5 2 2 2 2 2 2 2" xfId="4861" xr:uid="{AABF0134-6355-43A4-ACC7-60A46F824ECD}"/>
    <cellStyle name="Vírgula 5 2 2 2 2 2 3" xfId="3661" xr:uid="{8F919B1F-2202-4B95-A033-1C8E9AFB3AC5}"/>
    <cellStyle name="Vírgula 5 2 2 2 2 3" xfId="1740" xr:uid="{8083F4C9-CD8B-40F5-A3C6-701E70C39517}"/>
    <cellStyle name="Vírgula 5 2 2 2 2 3 2" xfId="4141" xr:uid="{95B690B0-409B-4EB5-B726-07A905EDD008}"/>
    <cellStyle name="Vírgula 5 2 2 2 2 4" xfId="2941" xr:uid="{8136276C-CDDE-4671-9CDF-008C7AEBC9B3}"/>
    <cellStyle name="Vírgula 5 2 2 2 3" xfId="1017" xr:uid="{CD8B9F1F-263D-43CC-BCEC-8841AB9A0FA9}"/>
    <cellStyle name="Vírgula 5 2 2 2 3 2" xfId="2220" xr:uid="{492CD218-E4A3-4455-ACA4-9BDAFC42F229}"/>
    <cellStyle name="Vírgula 5 2 2 2 3 2 2" xfId="4621" xr:uid="{D629656F-6FA8-411A-885D-2272CA0D269E}"/>
    <cellStyle name="Vírgula 5 2 2 2 3 3" xfId="3421" xr:uid="{266E6D09-CB2E-4121-A4BA-5AB37290628B}"/>
    <cellStyle name="Vírgula 5 2 2 2 4" xfId="777" xr:uid="{DCE83BBC-23E6-4117-873E-E4CC9DF582ED}"/>
    <cellStyle name="Vírgula 5 2 2 2 4 2" xfId="1980" xr:uid="{2C04B9FD-0319-44EF-A7A8-0F87B7E9B6BC}"/>
    <cellStyle name="Vírgula 5 2 2 2 4 2 2" xfId="4381" xr:uid="{BA59395E-4EE3-4C36-9365-E1B1370F3DB4}"/>
    <cellStyle name="Vírgula 5 2 2 2 4 3" xfId="3181" xr:uid="{D33CCD99-9376-44FA-8A05-3D585690497B}"/>
    <cellStyle name="Vírgula 5 2 2 2 5" xfId="1500" xr:uid="{11CA1FB8-38A5-489D-988A-D5250A3C7016}"/>
    <cellStyle name="Vírgula 5 2 2 2 5 2" xfId="3901" xr:uid="{706CBAC4-F718-4EB6-A840-FD9A23B45338}"/>
    <cellStyle name="Vírgula 5 2 2 2 6" xfId="2701" xr:uid="{1E408505-B40D-4905-8C49-9CFFCA09E436}"/>
    <cellStyle name="Vírgula 5 2 2 3" xfId="417" xr:uid="{7AC0C8BB-BFFB-4BFA-9D7B-1B0525ABD624}"/>
    <cellStyle name="Vírgula 5 2 2 3 2" xfId="1137" xr:uid="{BB4B8EA7-7159-4595-8A49-D5AA7E37FEC4}"/>
    <cellStyle name="Vírgula 5 2 2 3 2 2" xfId="2340" xr:uid="{59702C63-F8FC-4475-A985-88D2B11324B5}"/>
    <cellStyle name="Vírgula 5 2 2 3 2 2 2" xfId="4741" xr:uid="{E6067790-AD86-4963-89EE-1293888F293B}"/>
    <cellStyle name="Vírgula 5 2 2 3 2 3" xfId="3541" xr:uid="{26E0AC04-EE00-4509-BCF4-9D277FC0A826}"/>
    <cellStyle name="Vírgula 5 2 2 3 3" xfId="1620" xr:uid="{1E227B3F-0E4D-47E4-B5AF-16057D94F112}"/>
    <cellStyle name="Vírgula 5 2 2 3 3 2" xfId="4021" xr:uid="{0CDCD740-9ED5-41BC-918D-6815F42EE68E}"/>
    <cellStyle name="Vírgula 5 2 2 3 4" xfId="2821" xr:uid="{54666651-3A19-42B1-8DD6-9985EF834FE8}"/>
    <cellStyle name="Vírgula 5 2 2 4" xfId="897" xr:uid="{A3EED625-4A61-4B36-A16C-0972BA472AD9}"/>
    <cellStyle name="Vírgula 5 2 2 4 2" xfId="2100" xr:uid="{BD6CFE83-8DA1-4903-8971-DE9860C519C6}"/>
    <cellStyle name="Vírgula 5 2 2 4 2 2" xfId="4501" xr:uid="{59705436-8C1F-4010-BEAB-A17D4CF5D62F}"/>
    <cellStyle name="Vírgula 5 2 2 4 3" xfId="3301" xr:uid="{09250756-5DF8-4865-AC51-DF88AFF77A3A}"/>
    <cellStyle name="Vírgula 5 2 2 5" xfId="657" xr:uid="{78311024-04A1-46DD-8A7C-A807036AE171}"/>
    <cellStyle name="Vírgula 5 2 2 5 2" xfId="1860" xr:uid="{0ACD8C00-E886-4894-9141-50889DD028B0}"/>
    <cellStyle name="Vírgula 5 2 2 5 2 2" xfId="4261" xr:uid="{E3F140E3-3F18-48D0-8D6E-CF6E5FB28CA3}"/>
    <cellStyle name="Vírgula 5 2 2 5 3" xfId="3061" xr:uid="{3E9B06CC-DD76-456F-95A3-9ED1E370CA8E}"/>
    <cellStyle name="Vírgula 5 2 2 6" xfId="1380" xr:uid="{0EEB3983-3EC9-41CD-BC0B-EF46FBF82C3E}"/>
    <cellStyle name="Vírgula 5 2 2 6 2" xfId="3781" xr:uid="{11AB6590-7426-4FEE-8078-BF9D0F0158D2}"/>
    <cellStyle name="Vírgula 5 2 2 7" xfId="2581" xr:uid="{13072F9C-58F9-4A76-9E99-FCACA36FF022}"/>
    <cellStyle name="Vírgula 5 2 3" xfId="237" xr:uid="{0BF9BB4A-1A27-4728-B158-BC8A6D68021E}"/>
    <cellStyle name="Vírgula 5 2 3 2" xfId="477" xr:uid="{85199F28-E65A-4C85-8BD3-5993BDB9888A}"/>
    <cellStyle name="Vírgula 5 2 3 2 2" xfId="1197" xr:uid="{FCAD8897-2898-4D9F-B43C-0355E741ADE0}"/>
    <cellStyle name="Vírgula 5 2 3 2 2 2" xfId="2400" xr:uid="{B38AF1A3-B0B2-4DB9-BC71-CB78880B3A8C}"/>
    <cellStyle name="Vírgula 5 2 3 2 2 2 2" xfId="4801" xr:uid="{65FB6A60-80BF-479F-ADBD-70D0ED911939}"/>
    <cellStyle name="Vírgula 5 2 3 2 2 3" xfId="3601" xr:uid="{AE79A181-2BD4-4177-938F-E1A121EEB224}"/>
    <cellStyle name="Vírgula 5 2 3 2 3" xfId="1680" xr:uid="{A208CDAA-1555-41CA-83E2-B7B2220C4D4F}"/>
    <cellStyle name="Vírgula 5 2 3 2 3 2" xfId="4081" xr:uid="{0A1A2F58-B81A-42A6-A8C8-E04FB1AEA9F0}"/>
    <cellStyle name="Vírgula 5 2 3 2 4" xfId="2881" xr:uid="{182813CF-7ECF-4B26-ACE5-1667644848EC}"/>
    <cellStyle name="Vírgula 5 2 3 3" xfId="957" xr:uid="{DBBBD66A-8E89-4C70-9563-AF74C2A32101}"/>
    <cellStyle name="Vírgula 5 2 3 3 2" xfId="2160" xr:uid="{90F54035-B1C2-4BFA-8DDC-A31DAE6F28DA}"/>
    <cellStyle name="Vírgula 5 2 3 3 2 2" xfId="4561" xr:uid="{CB33414A-DE1A-49C3-8D90-C43FE81D374B}"/>
    <cellStyle name="Vírgula 5 2 3 3 3" xfId="3361" xr:uid="{9ABE449A-5C53-4CB4-80C0-0B3FA1DFB24A}"/>
    <cellStyle name="Vírgula 5 2 3 4" xfId="717" xr:uid="{F4D1E0C4-4A51-443F-BC16-913B334DF51D}"/>
    <cellStyle name="Vírgula 5 2 3 4 2" xfId="1920" xr:uid="{EC630D76-A889-483E-9BC8-2B442631ABA8}"/>
    <cellStyle name="Vírgula 5 2 3 4 2 2" xfId="4321" xr:uid="{DB0DD2C3-CF37-4732-BAB2-6E154E4F6CDE}"/>
    <cellStyle name="Vírgula 5 2 3 4 3" xfId="3121" xr:uid="{ACC21F6D-5A65-40AB-9D58-32F446991F39}"/>
    <cellStyle name="Vírgula 5 2 3 5" xfId="1440" xr:uid="{A699B614-E434-4100-BB00-55B6D2B2441F}"/>
    <cellStyle name="Vírgula 5 2 3 5 2" xfId="3841" xr:uid="{3890202F-5E1B-42CF-B7DB-DF2C2B7743A0}"/>
    <cellStyle name="Vírgula 5 2 3 6" xfId="2641" xr:uid="{709FFB21-56EA-4AD9-A754-8DF8A4C9853E}"/>
    <cellStyle name="Vírgula 5 2 4" xfId="357" xr:uid="{2D74C6ED-1372-4B21-894D-A7B7C98C059D}"/>
    <cellStyle name="Vírgula 5 2 4 2" xfId="1077" xr:uid="{C60940DF-70F1-4C50-A0D0-29B7C562C385}"/>
    <cellStyle name="Vírgula 5 2 4 2 2" xfId="2280" xr:uid="{8FE9C77C-3CB8-40AE-992D-28D5A88518A5}"/>
    <cellStyle name="Vírgula 5 2 4 2 2 2" xfId="4681" xr:uid="{D7FF390F-31AE-4CDC-96AA-BAEFD7D22F9B}"/>
    <cellStyle name="Vírgula 5 2 4 2 3" xfId="3481" xr:uid="{4D722767-4137-4139-B62C-7A507894CA32}"/>
    <cellStyle name="Vírgula 5 2 4 3" xfId="1560" xr:uid="{CB2FC84E-30B9-4EE2-82B1-4B5CB95EF3BD}"/>
    <cellStyle name="Vírgula 5 2 4 3 2" xfId="3961" xr:uid="{4B0B9FD1-9E42-4111-BFDA-B2EF95C95377}"/>
    <cellStyle name="Vírgula 5 2 4 4" xfId="2761" xr:uid="{8AD60131-6F8C-41B5-AB73-AED73909C3B7}"/>
    <cellStyle name="Vírgula 5 2 5" xfId="837" xr:uid="{48EB9E48-168F-4370-AD65-E5BA246E9966}"/>
    <cellStyle name="Vírgula 5 2 5 2" xfId="2040" xr:uid="{6294B9EF-E5C6-4695-ACDB-51CFB7756D44}"/>
    <cellStyle name="Vírgula 5 2 5 2 2" xfId="4441" xr:uid="{B025B5A3-8CF5-4312-8DF8-DF4AEB9EE0BF}"/>
    <cellStyle name="Vírgula 5 2 5 3" xfId="3241" xr:uid="{39974B60-B38A-48EA-9E21-727035DDC82C}"/>
    <cellStyle name="Vírgula 5 2 6" xfId="597" xr:uid="{EF7F67C1-44AF-4827-B1EF-33919C2AC70F}"/>
    <cellStyle name="Vírgula 5 2 6 2" xfId="1800" xr:uid="{4CEFFCBB-8D6C-46FF-BF86-F5668D6397BC}"/>
    <cellStyle name="Vírgula 5 2 6 2 2" xfId="4201" xr:uid="{0885E98B-B685-4100-83F8-41D5D4DE3892}"/>
    <cellStyle name="Vírgula 5 2 6 3" xfId="3001" xr:uid="{CBE7E0D7-FE4E-41C7-BAE3-E9B842F71D5D}"/>
    <cellStyle name="Vírgula 5 2 7" xfId="1320" xr:uid="{67DD4776-CAFC-49E9-8412-367619E1BA52}"/>
    <cellStyle name="Vírgula 5 2 7 2" xfId="3721" xr:uid="{31BBEF41-C7B0-4053-B4F8-17094D03E481}"/>
    <cellStyle name="Vírgula 5 2 8" xfId="2521" xr:uid="{D7447510-8A99-4953-B903-F1AC5DA5C4A4}"/>
    <cellStyle name="Vírgula 5 3" xfId="147" xr:uid="{5306D545-7069-4A5A-AEEA-03CF7A1149A1}"/>
    <cellStyle name="Vírgula 5 3 2" xfId="267" xr:uid="{86C87FF9-BE5D-4F8F-AFBD-D90100EF1FCB}"/>
    <cellStyle name="Vírgula 5 3 2 2" xfId="507" xr:uid="{14FAE162-61A2-463A-9B16-517333247D94}"/>
    <cellStyle name="Vírgula 5 3 2 2 2" xfId="1227" xr:uid="{15C14DD5-C5CF-48D6-A1F1-85FFF2A4BEB5}"/>
    <cellStyle name="Vírgula 5 3 2 2 2 2" xfId="2430" xr:uid="{7E3D6B80-3181-4ABA-BB72-D69E359F8827}"/>
    <cellStyle name="Vírgula 5 3 2 2 2 2 2" xfId="4831" xr:uid="{EFA2DE90-DAB9-443B-8EED-F8CBE5D0D8EC}"/>
    <cellStyle name="Vírgula 5 3 2 2 2 3" xfId="3631" xr:uid="{AE4950AD-F9FE-450C-9D5C-0E58BF02704D}"/>
    <cellStyle name="Vírgula 5 3 2 2 3" xfId="1710" xr:uid="{4E13F80B-8474-485A-B3B2-C6D204A131D0}"/>
    <cellStyle name="Vírgula 5 3 2 2 3 2" xfId="4111" xr:uid="{97D79913-E5F7-4419-B48E-09CDAC88A5D3}"/>
    <cellStyle name="Vírgula 5 3 2 2 4" xfId="2911" xr:uid="{7574D6AD-5832-41E5-B14B-EE24087F5098}"/>
    <cellStyle name="Vírgula 5 3 2 3" xfId="987" xr:uid="{BD333FBC-CF54-413E-8E41-0FDD7544C5BF}"/>
    <cellStyle name="Vírgula 5 3 2 3 2" xfId="2190" xr:uid="{3F932C83-C025-46E6-A31A-8CF29A9054FD}"/>
    <cellStyle name="Vírgula 5 3 2 3 2 2" xfId="4591" xr:uid="{B21462FD-0C28-4DC3-81BA-F8DC02DFC866}"/>
    <cellStyle name="Vírgula 5 3 2 3 3" xfId="3391" xr:uid="{CBF26702-1889-452D-9A97-7EA561142ACB}"/>
    <cellStyle name="Vírgula 5 3 2 4" xfId="747" xr:uid="{A76DF821-28A2-4062-BAEC-5D3B934DAE87}"/>
    <cellStyle name="Vírgula 5 3 2 4 2" xfId="1950" xr:uid="{E646D278-DEE4-41B9-BA79-4408236AF1CA}"/>
    <cellStyle name="Vírgula 5 3 2 4 2 2" xfId="4351" xr:uid="{DB2F552B-BF64-4BDC-AEF9-A5BE9104BAE6}"/>
    <cellStyle name="Vírgula 5 3 2 4 3" xfId="3151" xr:uid="{9EAE89DA-F671-4463-B132-4F60D32B6B72}"/>
    <cellStyle name="Vírgula 5 3 2 5" xfId="1470" xr:uid="{AC0A341C-7229-4E37-9A8E-71C4CD06C9EF}"/>
    <cellStyle name="Vírgula 5 3 2 5 2" xfId="3871" xr:uid="{B756865A-EA8F-4D06-B708-7CFC4758B13F}"/>
    <cellStyle name="Vírgula 5 3 2 6" xfId="2671" xr:uid="{B1823FB4-CCEA-4408-A771-957436366815}"/>
    <cellStyle name="Vírgula 5 3 3" xfId="387" xr:uid="{FBA951FA-7C8C-407B-B848-BE35CEE3B928}"/>
    <cellStyle name="Vírgula 5 3 3 2" xfId="1107" xr:uid="{2DD01C04-84F9-4E92-B6DA-CDF8561D9433}"/>
    <cellStyle name="Vírgula 5 3 3 2 2" xfId="2310" xr:uid="{CF0CBFED-6BB8-4757-B62B-F7415F418E53}"/>
    <cellStyle name="Vírgula 5 3 3 2 2 2" xfId="4711" xr:uid="{90B8C4F3-0CAB-45F0-8295-BF8EF5E47D00}"/>
    <cellStyle name="Vírgula 5 3 3 2 3" xfId="3511" xr:uid="{BCF2C8C4-5B9A-4608-A401-1DDAC137546A}"/>
    <cellStyle name="Vírgula 5 3 3 3" xfId="1590" xr:uid="{B90B9231-50CA-4926-9B45-E6AC75DB1A18}"/>
    <cellStyle name="Vírgula 5 3 3 3 2" xfId="3991" xr:uid="{D6F286D6-C146-4AE6-8C47-1BCFEF056AE5}"/>
    <cellStyle name="Vírgula 5 3 3 4" xfId="2791" xr:uid="{AE14946F-0B56-42C6-A753-A8311CBD2956}"/>
    <cellStyle name="Vírgula 5 3 4" xfId="867" xr:uid="{3EF092EA-0CC0-466B-8560-2B16EFD7222C}"/>
    <cellStyle name="Vírgula 5 3 4 2" xfId="2070" xr:uid="{E2FBE820-CCBB-4F23-9963-D0B092ADA3F3}"/>
    <cellStyle name="Vírgula 5 3 4 2 2" xfId="4471" xr:uid="{7F73DE29-A580-4AAD-81E4-9C0440FFB6C6}"/>
    <cellStyle name="Vírgula 5 3 4 3" xfId="3271" xr:uid="{D4DE1E16-4BF9-4E99-A854-184461C43CB5}"/>
    <cellStyle name="Vírgula 5 3 5" xfId="627" xr:uid="{C1F2E86F-75C6-4DB5-B2C7-6C7D2962EF73}"/>
    <cellStyle name="Vírgula 5 3 5 2" xfId="1830" xr:uid="{E6C512B0-1672-4A86-9747-A73FA7C5C66B}"/>
    <cellStyle name="Vírgula 5 3 5 2 2" xfId="4231" xr:uid="{B2E4A61B-F250-4394-A089-EDA9DE4E30BC}"/>
    <cellStyle name="Vírgula 5 3 5 3" xfId="3031" xr:uid="{99EEC6A1-8645-4883-AB82-045C17AA77A5}"/>
    <cellStyle name="Vírgula 5 3 6" xfId="1350" xr:uid="{87A56C92-6E90-4575-AD32-6DE8285F6D18}"/>
    <cellStyle name="Vírgula 5 3 6 2" xfId="3751" xr:uid="{13681DDA-B7C7-4F4B-AB39-FF8625404CD2}"/>
    <cellStyle name="Vírgula 5 3 7" xfId="2551" xr:uid="{64E54D1B-341D-4E2C-9F4A-BFF97914A7DC}"/>
    <cellStyle name="Vírgula 5 4" xfId="207" xr:uid="{80184D29-FFEA-49D6-8C65-80932897F813}"/>
    <cellStyle name="Vírgula 5 4 2" xfId="447" xr:uid="{52A252BC-0438-402E-BCCD-E7F5EF738BB2}"/>
    <cellStyle name="Vírgula 5 4 2 2" xfId="1167" xr:uid="{39462D5D-7286-4438-BD03-4B54C9DB69A6}"/>
    <cellStyle name="Vírgula 5 4 2 2 2" xfId="2370" xr:uid="{9E8C9300-4165-447B-84EB-A99E25565363}"/>
    <cellStyle name="Vírgula 5 4 2 2 2 2" xfId="4771" xr:uid="{3903ADB9-2884-4196-BB17-D7F28B5A44F6}"/>
    <cellStyle name="Vírgula 5 4 2 2 3" xfId="3571" xr:uid="{E400A047-EE9D-4788-9E02-A1D5AA6170E9}"/>
    <cellStyle name="Vírgula 5 4 2 3" xfId="1650" xr:uid="{2D73A6C9-A053-4221-A272-A8A09F45C456}"/>
    <cellStyle name="Vírgula 5 4 2 3 2" xfId="4051" xr:uid="{389911B0-B6F4-4078-B455-680CEA6463C9}"/>
    <cellStyle name="Vírgula 5 4 2 4" xfId="2851" xr:uid="{55C68A8B-4840-4D74-812A-062F073653E3}"/>
    <cellStyle name="Vírgula 5 4 3" xfId="927" xr:uid="{58392C79-904D-4686-8E2A-C0CFB271EE5F}"/>
    <cellStyle name="Vírgula 5 4 3 2" xfId="2130" xr:uid="{108C67A8-CA9B-4B07-861D-5418BE9BFEF9}"/>
    <cellStyle name="Vírgula 5 4 3 2 2" xfId="4531" xr:uid="{97FBB648-E494-42C0-9C42-3317B6D3DA28}"/>
    <cellStyle name="Vírgula 5 4 3 3" xfId="3331" xr:uid="{EEA9D57E-4D65-4E95-8B4A-9A6B3FF8385A}"/>
    <cellStyle name="Vírgula 5 4 4" xfId="687" xr:uid="{C70E79F0-A2E4-4997-BD3D-EA31106A6FA4}"/>
    <cellStyle name="Vírgula 5 4 4 2" xfId="1890" xr:uid="{F440DD2B-4977-44F1-AE9B-C177414BD8C4}"/>
    <cellStyle name="Vírgula 5 4 4 2 2" xfId="4291" xr:uid="{B80DEE02-A13F-4580-B33E-C178497ED99A}"/>
    <cellStyle name="Vírgula 5 4 4 3" xfId="3091" xr:uid="{CCE3AA8C-28CD-448C-A423-A1A7F7D6E6AE}"/>
    <cellStyle name="Vírgula 5 4 5" xfId="1410" xr:uid="{12FF5CF9-30B7-497A-86AF-A4FCC96EBF7E}"/>
    <cellStyle name="Vírgula 5 4 5 2" xfId="3811" xr:uid="{3D1DE0CD-FEE4-48EF-823D-CCB7739A68D9}"/>
    <cellStyle name="Vírgula 5 4 6" xfId="2611" xr:uid="{48760432-2E89-4631-B0EF-EB488B965EE0}"/>
    <cellStyle name="Vírgula 5 5" xfId="327" xr:uid="{E211B5C7-1C8A-4A95-833A-5FCAB8649A04}"/>
    <cellStyle name="Vírgula 5 5 2" xfId="1047" xr:uid="{3DA12ABD-FAF2-4642-8347-CA5E82A25DAB}"/>
    <cellStyle name="Vírgula 5 5 2 2" xfId="2250" xr:uid="{12B0E4C2-9BDA-4173-BA87-A78A65F24CD6}"/>
    <cellStyle name="Vírgula 5 5 2 2 2" xfId="4651" xr:uid="{3F3FECAF-B45E-4E7F-8E1A-6DBC7C77114A}"/>
    <cellStyle name="Vírgula 5 5 2 3" xfId="3451" xr:uid="{0D5F6CC1-5F37-4813-B53B-49AFAFBE319D}"/>
    <cellStyle name="Vírgula 5 5 3" xfId="1530" xr:uid="{FB91A157-9595-4C7C-B3BE-7272F54DF900}"/>
    <cellStyle name="Vírgula 5 5 3 2" xfId="3931" xr:uid="{6A449559-2537-4D06-8002-F91196D893EB}"/>
    <cellStyle name="Vírgula 5 5 4" xfId="2731" xr:uid="{32344859-A056-419E-85E4-89197AFD122E}"/>
    <cellStyle name="Vírgula 5 6" xfId="807" xr:uid="{AC605F6E-5C39-4E4E-B76B-D082A1038A34}"/>
    <cellStyle name="Vírgula 5 6 2" xfId="2010" xr:uid="{C13B5C7F-1F9E-4C28-B285-859C05B46365}"/>
    <cellStyle name="Vírgula 5 6 2 2" xfId="4411" xr:uid="{2553CFE7-75FE-4D37-8BC6-FD17A66EBE7D}"/>
    <cellStyle name="Vírgula 5 6 3" xfId="3211" xr:uid="{A1F67573-9FD0-4752-A515-799767455429}"/>
    <cellStyle name="Vírgula 5 7" xfId="567" xr:uid="{3DD7DC58-3C77-476E-8E40-42549B30DD81}"/>
    <cellStyle name="Vírgula 5 7 2" xfId="1770" xr:uid="{2223176B-104B-4357-997B-D42C0FA19DE6}"/>
    <cellStyle name="Vírgula 5 7 2 2" xfId="4171" xr:uid="{D1E357EE-A519-4D48-90A1-BD4B9802EB4F}"/>
    <cellStyle name="Vírgula 5 7 3" xfId="2971" xr:uid="{3ABB8209-069B-4C8C-9062-C3E92AC1FB73}"/>
    <cellStyle name="Vírgula 5 8" xfId="1290" xr:uid="{181A61DF-67D5-4A3A-9E93-1C18DBFF3A42}"/>
    <cellStyle name="Vírgula 5 8 2" xfId="3691" xr:uid="{78BFB1B6-AD17-4EA7-BCEA-D42602C275FE}"/>
    <cellStyle name="Vírgula 5 9" xfId="2491" xr:uid="{27EFEB24-A3C8-4749-8DF0-8E7C3D06DD1B}"/>
    <cellStyle name="Vírgula 6" xfId="102" xr:uid="{CD9FC6A1-76DD-4ADA-97AD-15D9B3A89931}"/>
    <cellStyle name="Vírgula 6 2" xfId="162" xr:uid="{79B5459A-4BA8-4B84-862F-095D9D09BCBC}"/>
    <cellStyle name="Vírgula 6 2 2" xfId="282" xr:uid="{C073BDA9-5B16-4B2D-B79C-7CEFE99459F0}"/>
    <cellStyle name="Vírgula 6 2 2 2" xfId="522" xr:uid="{387459C5-EEA8-4FAE-8CB8-2E51FA1AA84B}"/>
    <cellStyle name="Vírgula 6 2 2 2 2" xfId="1242" xr:uid="{7A6684F2-7382-4EA5-A3A2-42F8D0F67456}"/>
    <cellStyle name="Vírgula 6 2 2 2 2 2" xfId="2445" xr:uid="{8B0ED35B-686B-4D33-A6AD-92F3BE091A8A}"/>
    <cellStyle name="Vírgula 6 2 2 2 2 2 2" xfId="4846" xr:uid="{A028CBAC-9A3A-49DC-848F-76CD478F2DEE}"/>
    <cellStyle name="Vírgula 6 2 2 2 2 3" xfId="3646" xr:uid="{873F7597-1D26-43CC-828F-0F8249A7EC08}"/>
    <cellStyle name="Vírgula 6 2 2 2 3" xfId="1725" xr:uid="{DE136D87-B54A-4028-807F-5D96FBC39266}"/>
    <cellStyle name="Vírgula 6 2 2 2 3 2" xfId="4126" xr:uid="{056FAB90-EB9E-49F9-B977-6AE345778DCA}"/>
    <cellStyle name="Vírgula 6 2 2 2 4" xfId="2926" xr:uid="{1FFB8FA8-ABDD-45F5-97AE-1AC1607D478B}"/>
    <cellStyle name="Vírgula 6 2 2 3" xfId="1002" xr:uid="{15D2CD29-085B-4E15-81FC-CC2970CDBD69}"/>
    <cellStyle name="Vírgula 6 2 2 3 2" xfId="2205" xr:uid="{015B84AC-EC07-4C3B-9054-2E612995E46E}"/>
    <cellStyle name="Vírgula 6 2 2 3 2 2" xfId="4606" xr:uid="{82426B1E-4DEF-4A2C-BCFD-120CEF80B573}"/>
    <cellStyle name="Vírgula 6 2 2 3 3" xfId="3406" xr:uid="{D228FF86-50CE-446C-9318-77B912DFE4E7}"/>
    <cellStyle name="Vírgula 6 2 2 4" xfId="762" xr:uid="{1D35E34B-4047-42E6-B484-53EA25F249C3}"/>
    <cellStyle name="Vírgula 6 2 2 4 2" xfId="1965" xr:uid="{5639B6B2-1089-49A4-B79B-24145BB542E9}"/>
    <cellStyle name="Vírgula 6 2 2 4 2 2" xfId="4366" xr:uid="{AE0C921A-6296-46A2-9EAC-EEF9A19C7995}"/>
    <cellStyle name="Vírgula 6 2 2 4 3" xfId="3166" xr:uid="{50C7D98A-43DD-4C6B-AC3F-48E3668FF3AE}"/>
    <cellStyle name="Vírgula 6 2 2 5" xfId="1485" xr:uid="{5C47B10C-DBCA-4004-9401-5A033141D488}"/>
    <cellStyle name="Vírgula 6 2 2 5 2" xfId="3886" xr:uid="{FAD5A23D-E29F-4405-872C-3D6460578106}"/>
    <cellStyle name="Vírgula 6 2 2 6" xfId="2686" xr:uid="{02D18149-6DA9-4431-B096-4C0FBDEDE49E}"/>
    <cellStyle name="Vírgula 6 2 3" xfId="402" xr:uid="{B2B5E077-6B99-4083-8399-FB89503AACE0}"/>
    <cellStyle name="Vírgula 6 2 3 2" xfId="1122" xr:uid="{2EB615ED-304B-47F1-B9B2-D5071DE0947B}"/>
    <cellStyle name="Vírgula 6 2 3 2 2" xfId="2325" xr:uid="{8809D1A7-21AA-437C-BEE0-CF74779860FE}"/>
    <cellStyle name="Vírgula 6 2 3 2 2 2" xfId="4726" xr:uid="{F3556769-AE3B-433D-B28F-EA9B90D1FC5D}"/>
    <cellStyle name="Vírgula 6 2 3 2 3" xfId="3526" xr:uid="{9D42D572-817A-4D04-ACF0-CF620A3028FA}"/>
    <cellStyle name="Vírgula 6 2 3 3" xfId="1605" xr:uid="{88F1910D-D0DE-4134-A512-2466F7540EAC}"/>
    <cellStyle name="Vírgula 6 2 3 3 2" xfId="4006" xr:uid="{C133DA9E-C882-409F-918E-6C49A237A8E2}"/>
    <cellStyle name="Vírgula 6 2 3 4" xfId="2806" xr:uid="{A9EF207C-2BB7-4B9C-BAED-2B35967476FF}"/>
    <cellStyle name="Vírgula 6 2 4" xfId="882" xr:uid="{D4B451DD-8E57-4173-83B9-11A0F6383528}"/>
    <cellStyle name="Vírgula 6 2 4 2" xfId="2085" xr:uid="{A435E7CD-DBDC-43BD-8D59-C9AC02FFB468}"/>
    <cellStyle name="Vírgula 6 2 4 2 2" xfId="4486" xr:uid="{87E6C41E-F691-4DD9-B94A-7365A4514462}"/>
    <cellStyle name="Vírgula 6 2 4 3" xfId="3286" xr:uid="{05BCD65E-7B32-4225-9703-3F3D659B673B}"/>
    <cellStyle name="Vírgula 6 2 5" xfId="642" xr:uid="{7FB16E2E-A887-4D83-834B-BD1DA69F93BB}"/>
    <cellStyle name="Vírgula 6 2 5 2" xfId="1845" xr:uid="{6D6DA41B-1FBA-4BDA-8C0E-C231A75C48CA}"/>
    <cellStyle name="Vírgula 6 2 5 2 2" xfId="4246" xr:uid="{CBDDE604-9CD4-4C9B-89D4-52B56838B8A1}"/>
    <cellStyle name="Vírgula 6 2 5 3" xfId="3046" xr:uid="{817C8173-177E-45E1-B628-80E9AF720245}"/>
    <cellStyle name="Vírgula 6 2 6" xfId="1365" xr:uid="{A318F040-4A96-45CD-B3CB-CCE2AA15F84B}"/>
    <cellStyle name="Vírgula 6 2 6 2" xfId="3766" xr:uid="{2CACB94F-9CF2-474A-BB2E-7F75F0B7F9BD}"/>
    <cellStyle name="Vírgula 6 2 7" xfId="2566" xr:uid="{3BA84E48-F7EA-4C86-928E-E7B80A13127E}"/>
    <cellStyle name="Vírgula 6 3" xfId="222" xr:uid="{3452D7AE-C3E0-41CE-91DD-6F6C423DE223}"/>
    <cellStyle name="Vírgula 6 3 2" xfId="462" xr:uid="{C95BD159-445F-4830-B87C-57AF78408A65}"/>
    <cellStyle name="Vírgula 6 3 2 2" xfId="1182" xr:uid="{4B0F2A43-CA8C-4CB2-BFD7-C901072085C6}"/>
    <cellStyle name="Vírgula 6 3 2 2 2" xfId="2385" xr:uid="{B3FA464F-DDC5-4553-9C12-784CB1ED9CE8}"/>
    <cellStyle name="Vírgula 6 3 2 2 2 2" xfId="4786" xr:uid="{238B0BB5-7B63-418D-A5F7-803FD2CE1943}"/>
    <cellStyle name="Vírgula 6 3 2 2 3" xfId="3586" xr:uid="{C9B02BAE-5E19-4BF8-BF42-403857C8C88A}"/>
    <cellStyle name="Vírgula 6 3 2 3" xfId="1665" xr:uid="{60F40915-4C7E-49A6-B5C7-69055F5314CD}"/>
    <cellStyle name="Vírgula 6 3 2 3 2" xfId="4066" xr:uid="{3A759DED-E05A-4A6A-8EA2-457A92842FA4}"/>
    <cellStyle name="Vírgula 6 3 2 4" xfId="2866" xr:uid="{6D7DCAB0-B301-4BE4-947A-6F7926D564CA}"/>
    <cellStyle name="Vírgula 6 3 3" xfId="942" xr:uid="{F8841CEA-2470-4AA3-9FB9-9FCCA66E0537}"/>
    <cellStyle name="Vírgula 6 3 3 2" xfId="2145" xr:uid="{BF35811E-D38A-426D-B44D-9EF9DEF76967}"/>
    <cellStyle name="Vírgula 6 3 3 2 2" xfId="4546" xr:uid="{58B254DF-609E-4234-9530-4C822992619C}"/>
    <cellStyle name="Vírgula 6 3 3 3" xfId="3346" xr:uid="{3BF9EED7-7E10-4173-A084-539446D5598B}"/>
    <cellStyle name="Vírgula 6 3 4" xfId="702" xr:uid="{AC873BA0-B8E2-49A1-8D30-E820068F14CD}"/>
    <cellStyle name="Vírgula 6 3 4 2" xfId="1905" xr:uid="{CA4E808A-4E94-47C7-9631-0C287C102800}"/>
    <cellStyle name="Vírgula 6 3 4 2 2" xfId="4306" xr:uid="{EA43C9EF-494D-40A8-B61B-9BABD4F50CDC}"/>
    <cellStyle name="Vírgula 6 3 4 3" xfId="3106" xr:uid="{283CEC27-9618-481E-8101-C8C0AC29A1FC}"/>
    <cellStyle name="Vírgula 6 3 5" xfId="1425" xr:uid="{40238C12-B322-46AE-B78A-496D79D1E0B0}"/>
    <cellStyle name="Vírgula 6 3 5 2" xfId="3826" xr:uid="{C9C0429B-437F-43E1-8A78-B3DDDD9EC588}"/>
    <cellStyle name="Vírgula 6 3 6" xfId="2626" xr:uid="{4E99C361-D82A-4BDC-B53E-D5D59905039B}"/>
    <cellStyle name="Vírgula 6 4" xfId="342" xr:uid="{B45749A9-80A4-4F9C-8CB6-49B94BE05C3E}"/>
    <cellStyle name="Vírgula 6 4 2" xfId="1062" xr:uid="{F0E76EE6-3E57-41F4-8A1D-A082971636AA}"/>
    <cellStyle name="Vírgula 6 4 2 2" xfId="2265" xr:uid="{F0B717FA-46E6-49EB-A40C-F4E9EDECF5FA}"/>
    <cellStyle name="Vírgula 6 4 2 2 2" xfId="4666" xr:uid="{26C6B9E4-2B7A-4426-9480-F3C6D339514E}"/>
    <cellStyle name="Vírgula 6 4 2 3" xfId="3466" xr:uid="{B234AB47-E815-4362-A067-5F3FBA5F2443}"/>
    <cellStyle name="Vírgula 6 4 3" xfId="1545" xr:uid="{E9B09D72-F3E1-4F00-BC6A-D7FF4F8A8C64}"/>
    <cellStyle name="Vírgula 6 4 3 2" xfId="3946" xr:uid="{4FB8B358-B921-4EF8-926B-F8D52BE75FAD}"/>
    <cellStyle name="Vírgula 6 4 4" xfId="2746" xr:uid="{F49B9198-5042-4B92-A388-5E134CA364E5}"/>
    <cellStyle name="Vírgula 6 5" xfId="822" xr:uid="{5B8484F3-3A62-4C7D-9DEA-3D32E0E95009}"/>
    <cellStyle name="Vírgula 6 5 2" xfId="2025" xr:uid="{BC7ACCD3-AE71-4BB1-B553-BF716E044077}"/>
    <cellStyle name="Vírgula 6 5 2 2" xfId="4426" xr:uid="{4629A1EE-07F3-4E6B-996B-1224834AE96B}"/>
    <cellStyle name="Vírgula 6 5 3" xfId="3226" xr:uid="{0C84AA1A-DA65-4FE2-AF13-541DD20E32E5}"/>
    <cellStyle name="Vírgula 6 6" xfId="582" xr:uid="{B46EAEB0-A969-4695-8CFF-51E8CCF9552F}"/>
    <cellStyle name="Vírgula 6 6 2" xfId="1785" xr:uid="{49C67186-73FC-4FF9-9BAC-EE5188C867AE}"/>
    <cellStyle name="Vírgula 6 6 2 2" xfId="4186" xr:uid="{82E6ADB1-7BDC-4366-88D2-648D07C18CF3}"/>
    <cellStyle name="Vírgula 6 6 3" xfId="2986" xr:uid="{64CC132B-A2F0-4DE3-8B75-628948C55D50}"/>
    <cellStyle name="Vírgula 6 7" xfId="1305" xr:uid="{DC09FD6A-1CEF-44E5-8C57-C0811802C6FB}"/>
    <cellStyle name="Vírgula 6 7 2" xfId="3706" xr:uid="{E42FDACE-52E7-4B22-AC28-FB0142631963}"/>
    <cellStyle name="Vírgula 6 8" xfId="2506" xr:uid="{DA3C190A-546E-4AE0-950D-04B64F5F4660}"/>
    <cellStyle name="Vírgula 7" xfId="132" xr:uid="{5AA36856-6C25-4D74-B482-088ACEF8068B}"/>
    <cellStyle name="Vírgula 7 2" xfId="252" xr:uid="{9154A5FB-4E22-4673-9431-28962F9EFF4B}"/>
    <cellStyle name="Vírgula 7 2 2" xfId="492" xr:uid="{2A804BAB-0369-48E8-B58C-F89C5D007FD2}"/>
    <cellStyle name="Vírgula 7 2 2 2" xfId="1212" xr:uid="{1C2BE984-99F3-4272-99DB-A957EAAA8CC2}"/>
    <cellStyle name="Vírgula 7 2 2 2 2" xfId="2415" xr:uid="{1D6381A1-E6F1-4EF4-AC42-B4F7AED2A555}"/>
    <cellStyle name="Vírgula 7 2 2 2 2 2" xfId="4816" xr:uid="{D8BA8A90-AA18-480A-9B68-59B4E87CA627}"/>
    <cellStyle name="Vírgula 7 2 2 2 3" xfId="3616" xr:uid="{61CCD9E8-2356-403C-B48B-A0E05D9DEF1F}"/>
    <cellStyle name="Vírgula 7 2 2 3" xfId="1695" xr:uid="{0CDE787E-2889-4997-A447-40FD39121603}"/>
    <cellStyle name="Vírgula 7 2 2 3 2" xfId="4096" xr:uid="{AA2567B1-43E3-498B-820E-31E7AF9F3F78}"/>
    <cellStyle name="Vírgula 7 2 2 4" xfId="2896" xr:uid="{60D6936C-3565-49F3-B1CB-F32CFBFC9BF9}"/>
    <cellStyle name="Vírgula 7 2 3" xfId="972" xr:uid="{3BAFC595-1673-4D57-B4C8-5CEBB15A8084}"/>
    <cellStyle name="Vírgula 7 2 3 2" xfId="2175" xr:uid="{CCFE3F15-3B57-4BD5-B287-43D9B758F0CE}"/>
    <cellStyle name="Vírgula 7 2 3 2 2" xfId="4576" xr:uid="{2C60C1E1-2F55-4BAC-A9B8-B682CB055F51}"/>
    <cellStyle name="Vírgula 7 2 3 3" xfId="3376" xr:uid="{72B84639-339A-444C-9602-84DE2364DF2B}"/>
    <cellStyle name="Vírgula 7 2 4" xfId="732" xr:uid="{756C9446-A7B6-46BB-9D4B-2FC08A42CA55}"/>
    <cellStyle name="Vírgula 7 2 4 2" xfId="1935" xr:uid="{DF852B99-AE9D-4F5A-B9CB-E9CDAFEF93A4}"/>
    <cellStyle name="Vírgula 7 2 4 2 2" xfId="4336" xr:uid="{82D817F6-5EDB-4D55-BF8F-0B531D0FC6BF}"/>
    <cellStyle name="Vírgula 7 2 4 3" xfId="3136" xr:uid="{8B2EE8AE-D2C3-4469-BAA5-A9235003319A}"/>
    <cellStyle name="Vírgula 7 2 5" xfId="1455" xr:uid="{ED9209C2-FD9A-40C2-BF0F-51A946803B4B}"/>
    <cellStyle name="Vírgula 7 2 5 2" xfId="3856" xr:uid="{85D7931E-B651-4F95-96D3-4C24DCA40223}"/>
    <cellStyle name="Vírgula 7 2 6" xfId="2656" xr:uid="{69F09A5F-98DA-4B37-A265-3486C0541127}"/>
    <cellStyle name="Vírgula 7 3" xfId="372" xr:uid="{EFAE8EBA-4AAF-461C-8130-A47C953A8779}"/>
    <cellStyle name="Vírgula 7 3 2" xfId="1092" xr:uid="{41995F5B-0A7A-49CB-8D89-CA4A8DCFA00A}"/>
    <cellStyle name="Vírgula 7 3 2 2" xfId="2295" xr:uid="{E3CCF38C-D802-4CFD-ABB0-E0FA0649C488}"/>
    <cellStyle name="Vírgula 7 3 2 2 2" xfId="4696" xr:uid="{E1B5C964-BEB7-4961-829E-AA279D4A6A54}"/>
    <cellStyle name="Vírgula 7 3 2 3" xfId="3496" xr:uid="{73C49334-4388-4155-AA57-8219EE876361}"/>
    <cellStyle name="Vírgula 7 3 3" xfId="1575" xr:uid="{E1F2BB58-6D12-42BC-B043-F79A2C1FD1FC}"/>
    <cellStyle name="Vírgula 7 3 3 2" xfId="3976" xr:uid="{BF007AC7-0E6B-4B83-9ED5-8D93D067DE93}"/>
    <cellStyle name="Vírgula 7 3 4" xfId="2776" xr:uid="{A9491DDF-F2F5-4D59-97FA-918EEB32CAF5}"/>
    <cellStyle name="Vírgula 7 4" xfId="852" xr:uid="{CCB43730-BF35-4813-9A54-19265D2BB9D5}"/>
    <cellStyle name="Vírgula 7 4 2" xfId="2055" xr:uid="{5024A2CA-5881-4DC5-BBE5-CB08ED0ECFA9}"/>
    <cellStyle name="Vírgula 7 4 2 2" xfId="4456" xr:uid="{0CAC68CC-19E9-4182-93FD-4D81FDBFE0DC}"/>
    <cellStyle name="Vírgula 7 4 3" xfId="3256" xr:uid="{47816CF1-2FF4-494A-8ED6-871007D4C1CE}"/>
    <cellStyle name="Vírgula 7 5" xfId="612" xr:uid="{86ECDE4A-D69C-4BE8-A73C-7E76283ADD0E}"/>
    <cellStyle name="Vírgula 7 5 2" xfId="1815" xr:uid="{2377BE02-7C1D-4789-81B4-7C78B4813724}"/>
    <cellStyle name="Vírgula 7 5 2 2" xfId="4216" xr:uid="{04267018-E30B-4747-9BC9-ADA2D24ADD62}"/>
    <cellStyle name="Vírgula 7 5 3" xfId="3016" xr:uid="{5350E67E-188E-48EC-AB54-89EE3837EFE4}"/>
    <cellStyle name="Vírgula 7 6" xfId="1335" xr:uid="{06F060BE-9EF2-420E-8609-BC75A3DB1C58}"/>
    <cellStyle name="Vírgula 7 6 2" xfId="3736" xr:uid="{3CF2FC73-EBF3-4745-ABAE-E9BB683A8E05}"/>
    <cellStyle name="Vírgula 7 7" xfId="2536" xr:uid="{5DE30D5C-9D14-495C-A3B7-F88B38501F7A}"/>
    <cellStyle name="Vírgula 8" xfId="192" xr:uid="{FB15B9A7-28B6-42FA-BFBF-6BCBC8F0E5D4}"/>
    <cellStyle name="Vírgula 8 2" xfId="432" xr:uid="{820F10B0-30C7-4C6F-B072-6B7F2D544D5E}"/>
    <cellStyle name="Vírgula 8 2 2" xfId="1152" xr:uid="{6D6350B5-7D07-4AC0-BD93-72F9A852A13E}"/>
    <cellStyle name="Vírgula 8 2 2 2" xfId="2355" xr:uid="{98C5CC33-E847-4C94-BABE-DC237D79F3C4}"/>
    <cellStyle name="Vírgula 8 2 2 2 2" xfId="4756" xr:uid="{492DF768-A523-4753-8725-ECA1C6B6BCC4}"/>
    <cellStyle name="Vírgula 8 2 2 3" xfId="3556" xr:uid="{5519D70F-7F71-4520-B500-8C0DB40D69E9}"/>
    <cellStyle name="Vírgula 8 2 3" xfId="1635" xr:uid="{2F0D0291-8070-4AB3-9ACA-E60980BA510A}"/>
    <cellStyle name="Vírgula 8 2 3 2" xfId="4036" xr:uid="{9A30FDFE-F556-4316-B33A-F8054FA0CB54}"/>
    <cellStyle name="Vírgula 8 2 4" xfId="2836" xr:uid="{0EF9C059-4829-466F-8D2D-D7133FE03F0B}"/>
    <cellStyle name="Vírgula 8 3" xfId="912" xr:uid="{439C6A96-1660-47CD-92C1-50381F4A3686}"/>
    <cellStyle name="Vírgula 8 3 2" xfId="2115" xr:uid="{2F433168-6843-40C4-87F4-B5519509CB23}"/>
    <cellStyle name="Vírgula 8 3 2 2" xfId="4516" xr:uid="{E0D00B0F-EF17-48DC-9553-D7C381DD7063}"/>
    <cellStyle name="Vírgula 8 3 3" xfId="3316" xr:uid="{89C7BD1A-D161-4C6E-8DCE-E88A3111FCDD}"/>
    <cellStyle name="Vírgula 8 4" xfId="672" xr:uid="{D6E24DCA-0BD9-4E39-974C-B908018CCEF1}"/>
    <cellStyle name="Vírgula 8 4 2" xfId="1875" xr:uid="{9B527525-C7B1-4061-B183-C07641252F0E}"/>
    <cellStyle name="Vírgula 8 4 2 2" xfId="4276" xr:uid="{AA71EC4B-E52A-48FB-91F0-B081FDA32876}"/>
    <cellStyle name="Vírgula 8 4 3" xfId="3076" xr:uid="{5C19FB82-233B-41CA-88AF-62D265817F9B}"/>
    <cellStyle name="Vírgula 8 5" xfId="1395" xr:uid="{B211A453-729A-4ADE-8BA0-987E90E3F7D6}"/>
    <cellStyle name="Vírgula 8 5 2" xfId="3796" xr:uid="{24E9FDF9-018B-4A60-94A7-7A7737E8EC3C}"/>
    <cellStyle name="Vírgula 8 6" xfId="2596" xr:uid="{2D30FF80-4DB9-48B6-A6C1-4D698CA086B1}"/>
    <cellStyle name="Vírgula 9" xfId="312" xr:uid="{1E707EDE-D9FF-4AFD-88D2-BA915B2108F9}"/>
    <cellStyle name="Vírgula 9 2" xfId="1032" xr:uid="{6132319C-9BAC-4DC5-B418-2A49A0A668B7}"/>
    <cellStyle name="Vírgula 9 2 2" xfId="2235" xr:uid="{64D86BB4-5728-404C-BD0C-EF03CD15B82C}"/>
    <cellStyle name="Vírgula 9 2 2 2" xfId="4636" xr:uid="{17C5B5AC-8DEA-4936-AD1C-7574E10F2A11}"/>
    <cellStyle name="Vírgula 9 2 3" xfId="3436" xr:uid="{F94A6C3A-7334-4936-9EA0-36079633CAF0}"/>
    <cellStyle name="Vírgula 9 3" xfId="1515" xr:uid="{E7659955-D386-431C-BADD-6EAD216A7154}"/>
    <cellStyle name="Vírgula 9 3 2" xfId="3916" xr:uid="{6FB40120-59F3-4BF3-AB2E-04EE5392117A}"/>
    <cellStyle name="Vírgula 9 4" xfId="2716" xr:uid="{580C0682-C0D8-47BD-A5C9-6E055901569B}"/>
  </cellStyles>
  <dxfs count="9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1" defaultTableStyle="TableStyleMedium2" defaultPivotStyle="PivotStyleLight16">
    <tableStyle name="Invisible" pivot="0" table="0" count="0" xr9:uid="{8D915BE6-38FF-49A8-918D-D510F2C31D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7.xml"/><Relationship Id="rId299" Type="http://schemas.openxmlformats.org/officeDocument/2006/relationships/externalLink" Target="externalLinks/externalLink289.xml"/><Relationship Id="rId21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53.xml"/><Relationship Id="rId159" Type="http://schemas.openxmlformats.org/officeDocument/2006/relationships/externalLink" Target="externalLinks/externalLink149.xml"/><Relationship Id="rId324" Type="http://schemas.openxmlformats.org/officeDocument/2006/relationships/externalLink" Target="externalLinks/externalLink314.xml"/><Relationship Id="rId366" Type="http://schemas.openxmlformats.org/officeDocument/2006/relationships/externalLink" Target="externalLinks/externalLink356.xml"/><Relationship Id="rId170" Type="http://schemas.openxmlformats.org/officeDocument/2006/relationships/externalLink" Target="externalLinks/externalLink160.xml"/><Relationship Id="rId226" Type="http://schemas.openxmlformats.org/officeDocument/2006/relationships/externalLink" Target="externalLinks/externalLink216.xml"/><Relationship Id="rId433" Type="http://schemas.openxmlformats.org/officeDocument/2006/relationships/externalLink" Target="externalLinks/externalLink423.xml"/><Relationship Id="rId268" Type="http://schemas.openxmlformats.org/officeDocument/2006/relationships/externalLink" Target="externalLinks/externalLink258.xml"/><Relationship Id="rId32" Type="http://schemas.openxmlformats.org/officeDocument/2006/relationships/externalLink" Target="externalLinks/externalLink22.xml"/><Relationship Id="rId74" Type="http://schemas.openxmlformats.org/officeDocument/2006/relationships/externalLink" Target="externalLinks/externalLink64.xml"/><Relationship Id="rId128" Type="http://schemas.openxmlformats.org/officeDocument/2006/relationships/externalLink" Target="externalLinks/externalLink118.xml"/><Relationship Id="rId335" Type="http://schemas.openxmlformats.org/officeDocument/2006/relationships/externalLink" Target="externalLinks/externalLink325.xml"/><Relationship Id="rId377" Type="http://schemas.openxmlformats.org/officeDocument/2006/relationships/externalLink" Target="externalLinks/externalLink367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1.xml"/><Relationship Id="rId237" Type="http://schemas.openxmlformats.org/officeDocument/2006/relationships/externalLink" Target="externalLinks/externalLink227.xml"/><Relationship Id="rId402" Type="http://schemas.openxmlformats.org/officeDocument/2006/relationships/externalLink" Target="externalLinks/externalLink392.xml"/><Relationship Id="rId279" Type="http://schemas.openxmlformats.org/officeDocument/2006/relationships/externalLink" Target="externalLinks/externalLink269.xml"/><Relationship Id="rId444" Type="http://schemas.openxmlformats.org/officeDocument/2006/relationships/externalLink" Target="externalLinks/externalLink434.xml"/><Relationship Id="rId43" Type="http://schemas.openxmlformats.org/officeDocument/2006/relationships/externalLink" Target="externalLinks/externalLink33.xml"/><Relationship Id="rId139" Type="http://schemas.openxmlformats.org/officeDocument/2006/relationships/externalLink" Target="externalLinks/externalLink129.xml"/><Relationship Id="rId290" Type="http://schemas.openxmlformats.org/officeDocument/2006/relationships/externalLink" Target="externalLinks/externalLink280.xml"/><Relationship Id="rId304" Type="http://schemas.openxmlformats.org/officeDocument/2006/relationships/externalLink" Target="externalLinks/externalLink294.xml"/><Relationship Id="rId346" Type="http://schemas.openxmlformats.org/officeDocument/2006/relationships/externalLink" Target="externalLinks/externalLink336.xml"/><Relationship Id="rId388" Type="http://schemas.openxmlformats.org/officeDocument/2006/relationships/externalLink" Target="externalLinks/externalLink378.xml"/><Relationship Id="rId85" Type="http://schemas.openxmlformats.org/officeDocument/2006/relationships/externalLink" Target="externalLinks/externalLink75.xml"/><Relationship Id="rId150" Type="http://schemas.openxmlformats.org/officeDocument/2006/relationships/externalLink" Target="externalLinks/externalLink140.xml"/><Relationship Id="rId192" Type="http://schemas.openxmlformats.org/officeDocument/2006/relationships/externalLink" Target="externalLinks/externalLink182.xml"/><Relationship Id="rId206" Type="http://schemas.openxmlformats.org/officeDocument/2006/relationships/externalLink" Target="externalLinks/externalLink196.xml"/><Relationship Id="rId413" Type="http://schemas.openxmlformats.org/officeDocument/2006/relationships/externalLink" Target="externalLinks/externalLink403.xml"/><Relationship Id="rId248" Type="http://schemas.openxmlformats.org/officeDocument/2006/relationships/externalLink" Target="externalLinks/externalLink238.xml"/><Relationship Id="rId455" Type="http://schemas.openxmlformats.org/officeDocument/2006/relationships/externalLink" Target="externalLinks/externalLink445.xml"/><Relationship Id="rId12" Type="http://schemas.openxmlformats.org/officeDocument/2006/relationships/externalLink" Target="externalLinks/externalLink2.xml"/><Relationship Id="rId108" Type="http://schemas.openxmlformats.org/officeDocument/2006/relationships/externalLink" Target="externalLinks/externalLink98.xml"/><Relationship Id="rId315" Type="http://schemas.openxmlformats.org/officeDocument/2006/relationships/externalLink" Target="externalLinks/externalLink305.xml"/><Relationship Id="rId357" Type="http://schemas.openxmlformats.org/officeDocument/2006/relationships/externalLink" Target="externalLinks/externalLink347.xml"/><Relationship Id="rId54" Type="http://schemas.openxmlformats.org/officeDocument/2006/relationships/externalLink" Target="externalLinks/externalLink44.xml"/><Relationship Id="rId96" Type="http://schemas.openxmlformats.org/officeDocument/2006/relationships/externalLink" Target="externalLinks/externalLink86.xml"/><Relationship Id="rId161" Type="http://schemas.openxmlformats.org/officeDocument/2006/relationships/externalLink" Target="externalLinks/externalLink151.xml"/><Relationship Id="rId217" Type="http://schemas.openxmlformats.org/officeDocument/2006/relationships/externalLink" Target="externalLinks/externalLink207.xml"/><Relationship Id="rId399" Type="http://schemas.openxmlformats.org/officeDocument/2006/relationships/externalLink" Target="externalLinks/externalLink389.xml"/><Relationship Id="rId259" Type="http://schemas.openxmlformats.org/officeDocument/2006/relationships/externalLink" Target="externalLinks/externalLink249.xml"/><Relationship Id="rId424" Type="http://schemas.openxmlformats.org/officeDocument/2006/relationships/externalLink" Target="externalLinks/externalLink414.xml"/><Relationship Id="rId466" Type="http://schemas.openxmlformats.org/officeDocument/2006/relationships/customXml" Target="../customXml/item1.xml"/><Relationship Id="rId23" Type="http://schemas.openxmlformats.org/officeDocument/2006/relationships/externalLink" Target="externalLinks/externalLink13.xml"/><Relationship Id="rId119" Type="http://schemas.openxmlformats.org/officeDocument/2006/relationships/externalLink" Target="externalLinks/externalLink109.xml"/><Relationship Id="rId270" Type="http://schemas.openxmlformats.org/officeDocument/2006/relationships/externalLink" Target="externalLinks/externalLink260.xml"/><Relationship Id="rId326" Type="http://schemas.openxmlformats.org/officeDocument/2006/relationships/externalLink" Target="externalLinks/externalLink316.xml"/><Relationship Id="rId65" Type="http://schemas.openxmlformats.org/officeDocument/2006/relationships/externalLink" Target="externalLinks/externalLink55.xml"/><Relationship Id="rId130" Type="http://schemas.openxmlformats.org/officeDocument/2006/relationships/externalLink" Target="externalLinks/externalLink120.xml"/><Relationship Id="rId368" Type="http://schemas.openxmlformats.org/officeDocument/2006/relationships/externalLink" Target="externalLinks/externalLink358.xml"/><Relationship Id="rId172" Type="http://schemas.openxmlformats.org/officeDocument/2006/relationships/externalLink" Target="externalLinks/externalLink162.xml"/><Relationship Id="rId228" Type="http://schemas.openxmlformats.org/officeDocument/2006/relationships/externalLink" Target="externalLinks/externalLink218.xml"/><Relationship Id="rId435" Type="http://schemas.openxmlformats.org/officeDocument/2006/relationships/externalLink" Target="externalLinks/externalLink425.xml"/><Relationship Id="rId281" Type="http://schemas.openxmlformats.org/officeDocument/2006/relationships/externalLink" Target="externalLinks/externalLink271.xml"/><Relationship Id="rId337" Type="http://schemas.openxmlformats.org/officeDocument/2006/relationships/externalLink" Target="externalLinks/externalLink327.xml"/><Relationship Id="rId34" Type="http://schemas.openxmlformats.org/officeDocument/2006/relationships/externalLink" Target="externalLinks/externalLink24.xml"/><Relationship Id="rId76" Type="http://schemas.openxmlformats.org/officeDocument/2006/relationships/externalLink" Target="externalLinks/externalLink66.xml"/><Relationship Id="rId141" Type="http://schemas.openxmlformats.org/officeDocument/2006/relationships/externalLink" Target="externalLinks/externalLink131.xml"/><Relationship Id="rId379" Type="http://schemas.openxmlformats.org/officeDocument/2006/relationships/externalLink" Target="externalLinks/externalLink369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73.xml"/><Relationship Id="rId239" Type="http://schemas.openxmlformats.org/officeDocument/2006/relationships/externalLink" Target="externalLinks/externalLink229.xml"/><Relationship Id="rId390" Type="http://schemas.openxmlformats.org/officeDocument/2006/relationships/externalLink" Target="externalLinks/externalLink380.xml"/><Relationship Id="rId404" Type="http://schemas.openxmlformats.org/officeDocument/2006/relationships/externalLink" Target="externalLinks/externalLink394.xml"/><Relationship Id="rId446" Type="http://schemas.openxmlformats.org/officeDocument/2006/relationships/externalLink" Target="externalLinks/externalLink436.xml"/><Relationship Id="rId250" Type="http://schemas.openxmlformats.org/officeDocument/2006/relationships/externalLink" Target="externalLinks/externalLink240.xml"/><Relationship Id="rId292" Type="http://schemas.openxmlformats.org/officeDocument/2006/relationships/externalLink" Target="externalLinks/externalLink282.xml"/><Relationship Id="rId306" Type="http://schemas.openxmlformats.org/officeDocument/2006/relationships/externalLink" Target="externalLinks/externalLink296.xml"/><Relationship Id="rId45" Type="http://schemas.openxmlformats.org/officeDocument/2006/relationships/externalLink" Target="externalLinks/externalLink35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348" Type="http://schemas.openxmlformats.org/officeDocument/2006/relationships/externalLink" Target="externalLinks/externalLink338.xml"/><Relationship Id="rId152" Type="http://schemas.openxmlformats.org/officeDocument/2006/relationships/externalLink" Target="externalLinks/externalLink142.xml"/><Relationship Id="rId194" Type="http://schemas.openxmlformats.org/officeDocument/2006/relationships/externalLink" Target="externalLinks/externalLink184.xml"/><Relationship Id="rId208" Type="http://schemas.openxmlformats.org/officeDocument/2006/relationships/externalLink" Target="externalLinks/externalLink198.xml"/><Relationship Id="rId415" Type="http://schemas.openxmlformats.org/officeDocument/2006/relationships/externalLink" Target="externalLinks/externalLink405.xml"/><Relationship Id="rId457" Type="http://schemas.openxmlformats.org/officeDocument/2006/relationships/externalLink" Target="externalLinks/externalLink447.xml"/><Relationship Id="rId261" Type="http://schemas.openxmlformats.org/officeDocument/2006/relationships/externalLink" Target="externalLinks/externalLink251.xml"/><Relationship Id="rId14" Type="http://schemas.openxmlformats.org/officeDocument/2006/relationships/externalLink" Target="externalLinks/externalLink4.xml"/><Relationship Id="rId56" Type="http://schemas.openxmlformats.org/officeDocument/2006/relationships/externalLink" Target="externalLinks/externalLink46.xml"/><Relationship Id="rId317" Type="http://schemas.openxmlformats.org/officeDocument/2006/relationships/externalLink" Target="externalLinks/externalLink307.xml"/><Relationship Id="rId359" Type="http://schemas.openxmlformats.org/officeDocument/2006/relationships/externalLink" Target="externalLinks/externalLink349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163" Type="http://schemas.openxmlformats.org/officeDocument/2006/relationships/externalLink" Target="externalLinks/externalLink153.xml"/><Relationship Id="rId219" Type="http://schemas.openxmlformats.org/officeDocument/2006/relationships/externalLink" Target="externalLinks/externalLink209.xml"/><Relationship Id="rId370" Type="http://schemas.openxmlformats.org/officeDocument/2006/relationships/externalLink" Target="externalLinks/externalLink360.xml"/><Relationship Id="rId426" Type="http://schemas.openxmlformats.org/officeDocument/2006/relationships/externalLink" Target="externalLinks/externalLink416.xml"/><Relationship Id="rId230" Type="http://schemas.openxmlformats.org/officeDocument/2006/relationships/externalLink" Target="externalLinks/externalLink220.xml"/><Relationship Id="rId468" Type="http://schemas.openxmlformats.org/officeDocument/2006/relationships/customXml" Target="../customXml/item3.xml"/><Relationship Id="rId25" Type="http://schemas.openxmlformats.org/officeDocument/2006/relationships/externalLink" Target="externalLinks/externalLink15.xml"/><Relationship Id="rId67" Type="http://schemas.openxmlformats.org/officeDocument/2006/relationships/externalLink" Target="externalLinks/externalLink57.xml"/><Relationship Id="rId272" Type="http://schemas.openxmlformats.org/officeDocument/2006/relationships/externalLink" Target="externalLinks/externalLink262.xml"/><Relationship Id="rId328" Type="http://schemas.openxmlformats.org/officeDocument/2006/relationships/externalLink" Target="externalLinks/externalLink318.xml"/><Relationship Id="rId132" Type="http://schemas.openxmlformats.org/officeDocument/2006/relationships/externalLink" Target="externalLinks/externalLink122.xml"/><Relationship Id="rId174" Type="http://schemas.openxmlformats.org/officeDocument/2006/relationships/externalLink" Target="externalLinks/externalLink164.xml"/><Relationship Id="rId381" Type="http://schemas.openxmlformats.org/officeDocument/2006/relationships/externalLink" Target="externalLinks/externalLink371.xml"/><Relationship Id="rId241" Type="http://schemas.openxmlformats.org/officeDocument/2006/relationships/externalLink" Target="externalLinks/externalLink231.xml"/><Relationship Id="rId437" Type="http://schemas.openxmlformats.org/officeDocument/2006/relationships/externalLink" Target="externalLinks/externalLink427.xml"/><Relationship Id="rId36" Type="http://schemas.openxmlformats.org/officeDocument/2006/relationships/externalLink" Target="externalLinks/externalLink26.xml"/><Relationship Id="rId283" Type="http://schemas.openxmlformats.org/officeDocument/2006/relationships/externalLink" Target="externalLinks/externalLink273.xml"/><Relationship Id="rId339" Type="http://schemas.openxmlformats.org/officeDocument/2006/relationships/externalLink" Target="externalLinks/externalLink329.xml"/><Relationship Id="rId78" Type="http://schemas.openxmlformats.org/officeDocument/2006/relationships/externalLink" Target="externalLinks/externalLink68.xml"/><Relationship Id="rId101" Type="http://schemas.openxmlformats.org/officeDocument/2006/relationships/externalLink" Target="externalLinks/externalLink91.xml"/><Relationship Id="rId143" Type="http://schemas.openxmlformats.org/officeDocument/2006/relationships/externalLink" Target="externalLinks/externalLink133.xml"/><Relationship Id="rId185" Type="http://schemas.openxmlformats.org/officeDocument/2006/relationships/externalLink" Target="externalLinks/externalLink175.xml"/><Relationship Id="rId350" Type="http://schemas.openxmlformats.org/officeDocument/2006/relationships/externalLink" Target="externalLinks/externalLink340.xml"/><Relationship Id="rId406" Type="http://schemas.openxmlformats.org/officeDocument/2006/relationships/externalLink" Target="externalLinks/externalLink396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200.xml"/><Relationship Id="rId392" Type="http://schemas.openxmlformats.org/officeDocument/2006/relationships/externalLink" Target="externalLinks/externalLink382.xml"/><Relationship Id="rId448" Type="http://schemas.openxmlformats.org/officeDocument/2006/relationships/externalLink" Target="externalLinks/externalLink438.xml"/><Relationship Id="rId252" Type="http://schemas.openxmlformats.org/officeDocument/2006/relationships/externalLink" Target="externalLinks/externalLink242.xml"/><Relationship Id="rId294" Type="http://schemas.openxmlformats.org/officeDocument/2006/relationships/externalLink" Target="externalLinks/externalLink284.xml"/><Relationship Id="rId308" Type="http://schemas.openxmlformats.org/officeDocument/2006/relationships/externalLink" Target="externalLinks/externalLink298.xml"/><Relationship Id="rId47" Type="http://schemas.openxmlformats.org/officeDocument/2006/relationships/externalLink" Target="externalLinks/externalLink37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54" Type="http://schemas.openxmlformats.org/officeDocument/2006/relationships/externalLink" Target="externalLinks/externalLink144.xml"/><Relationship Id="rId361" Type="http://schemas.openxmlformats.org/officeDocument/2006/relationships/externalLink" Target="externalLinks/externalLink351.xml"/><Relationship Id="rId196" Type="http://schemas.openxmlformats.org/officeDocument/2006/relationships/externalLink" Target="externalLinks/externalLink186.xml"/><Relationship Id="rId417" Type="http://schemas.openxmlformats.org/officeDocument/2006/relationships/externalLink" Target="externalLinks/externalLink407.xml"/><Relationship Id="rId459" Type="http://schemas.openxmlformats.org/officeDocument/2006/relationships/pivotCacheDefinition" Target="pivotCache/pivotCacheDefinition1.xml"/><Relationship Id="rId16" Type="http://schemas.openxmlformats.org/officeDocument/2006/relationships/externalLink" Target="externalLinks/externalLink6.xml"/><Relationship Id="rId221" Type="http://schemas.openxmlformats.org/officeDocument/2006/relationships/externalLink" Target="externalLinks/externalLink211.xml"/><Relationship Id="rId263" Type="http://schemas.openxmlformats.org/officeDocument/2006/relationships/externalLink" Target="externalLinks/externalLink253.xml"/><Relationship Id="rId319" Type="http://schemas.openxmlformats.org/officeDocument/2006/relationships/externalLink" Target="externalLinks/externalLink309.xml"/><Relationship Id="rId58" Type="http://schemas.openxmlformats.org/officeDocument/2006/relationships/externalLink" Target="externalLinks/externalLink48.xml"/><Relationship Id="rId123" Type="http://schemas.openxmlformats.org/officeDocument/2006/relationships/externalLink" Target="externalLinks/externalLink113.xml"/><Relationship Id="rId330" Type="http://schemas.openxmlformats.org/officeDocument/2006/relationships/externalLink" Target="externalLinks/externalLink320.xml"/><Relationship Id="rId165" Type="http://schemas.openxmlformats.org/officeDocument/2006/relationships/externalLink" Target="externalLinks/externalLink155.xml"/><Relationship Id="rId372" Type="http://schemas.openxmlformats.org/officeDocument/2006/relationships/externalLink" Target="externalLinks/externalLink362.xml"/><Relationship Id="rId428" Type="http://schemas.openxmlformats.org/officeDocument/2006/relationships/externalLink" Target="externalLinks/externalLink418.xml"/><Relationship Id="rId232" Type="http://schemas.openxmlformats.org/officeDocument/2006/relationships/externalLink" Target="externalLinks/externalLink222.xml"/><Relationship Id="rId274" Type="http://schemas.openxmlformats.org/officeDocument/2006/relationships/externalLink" Target="externalLinks/externalLink264.xml"/><Relationship Id="rId27" Type="http://schemas.openxmlformats.org/officeDocument/2006/relationships/externalLink" Target="externalLinks/externalLink17.xml"/><Relationship Id="rId69" Type="http://schemas.openxmlformats.org/officeDocument/2006/relationships/externalLink" Target="externalLinks/externalLink59.xml"/><Relationship Id="rId134" Type="http://schemas.openxmlformats.org/officeDocument/2006/relationships/externalLink" Target="externalLinks/externalLink124.xml"/><Relationship Id="rId80" Type="http://schemas.openxmlformats.org/officeDocument/2006/relationships/externalLink" Target="externalLinks/externalLink70.xml"/><Relationship Id="rId176" Type="http://schemas.openxmlformats.org/officeDocument/2006/relationships/externalLink" Target="externalLinks/externalLink166.xml"/><Relationship Id="rId341" Type="http://schemas.openxmlformats.org/officeDocument/2006/relationships/externalLink" Target="externalLinks/externalLink331.xml"/><Relationship Id="rId383" Type="http://schemas.openxmlformats.org/officeDocument/2006/relationships/externalLink" Target="externalLinks/externalLink373.xml"/><Relationship Id="rId439" Type="http://schemas.openxmlformats.org/officeDocument/2006/relationships/externalLink" Target="externalLinks/externalLink429.xml"/><Relationship Id="rId201" Type="http://schemas.openxmlformats.org/officeDocument/2006/relationships/externalLink" Target="externalLinks/externalLink191.xml"/><Relationship Id="rId243" Type="http://schemas.openxmlformats.org/officeDocument/2006/relationships/externalLink" Target="externalLinks/externalLink233.xml"/><Relationship Id="rId285" Type="http://schemas.openxmlformats.org/officeDocument/2006/relationships/externalLink" Target="externalLinks/externalLink275.xml"/><Relationship Id="rId450" Type="http://schemas.openxmlformats.org/officeDocument/2006/relationships/externalLink" Target="externalLinks/externalLink440.xml"/><Relationship Id="rId38" Type="http://schemas.openxmlformats.org/officeDocument/2006/relationships/externalLink" Target="externalLinks/externalLink28.xml"/><Relationship Id="rId103" Type="http://schemas.openxmlformats.org/officeDocument/2006/relationships/externalLink" Target="externalLinks/externalLink93.xml"/><Relationship Id="rId310" Type="http://schemas.openxmlformats.org/officeDocument/2006/relationships/externalLink" Target="externalLinks/externalLink300.xml"/><Relationship Id="rId91" Type="http://schemas.openxmlformats.org/officeDocument/2006/relationships/externalLink" Target="externalLinks/externalLink81.xml"/><Relationship Id="rId145" Type="http://schemas.openxmlformats.org/officeDocument/2006/relationships/externalLink" Target="externalLinks/externalLink135.xml"/><Relationship Id="rId187" Type="http://schemas.openxmlformats.org/officeDocument/2006/relationships/externalLink" Target="externalLinks/externalLink177.xml"/><Relationship Id="rId352" Type="http://schemas.openxmlformats.org/officeDocument/2006/relationships/externalLink" Target="externalLinks/externalLink342.xml"/><Relationship Id="rId394" Type="http://schemas.openxmlformats.org/officeDocument/2006/relationships/externalLink" Target="externalLinks/externalLink384.xml"/><Relationship Id="rId408" Type="http://schemas.openxmlformats.org/officeDocument/2006/relationships/externalLink" Target="externalLinks/externalLink398.xml"/><Relationship Id="rId212" Type="http://schemas.openxmlformats.org/officeDocument/2006/relationships/externalLink" Target="externalLinks/externalLink202.xml"/><Relationship Id="rId254" Type="http://schemas.openxmlformats.org/officeDocument/2006/relationships/externalLink" Target="externalLinks/externalLink244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296" Type="http://schemas.openxmlformats.org/officeDocument/2006/relationships/externalLink" Target="externalLinks/externalLink286.xml"/><Relationship Id="rId461" Type="http://schemas.openxmlformats.org/officeDocument/2006/relationships/connections" Target="connections.xml"/><Relationship Id="rId60" Type="http://schemas.openxmlformats.org/officeDocument/2006/relationships/externalLink" Target="externalLinks/externalLink50.xml"/><Relationship Id="rId156" Type="http://schemas.openxmlformats.org/officeDocument/2006/relationships/externalLink" Target="externalLinks/externalLink146.xml"/><Relationship Id="rId198" Type="http://schemas.openxmlformats.org/officeDocument/2006/relationships/externalLink" Target="externalLinks/externalLink188.xml"/><Relationship Id="rId321" Type="http://schemas.openxmlformats.org/officeDocument/2006/relationships/externalLink" Target="externalLinks/externalLink311.xml"/><Relationship Id="rId363" Type="http://schemas.openxmlformats.org/officeDocument/2006/relationships/externalLink" Target="externalLinks/externalLink353.xml"/><Relationship Id="rId419" Type="http://schemas.openxmlformats.org/officeDocument/2006/relationships/externalLink" Target="externalLinks/externalLink409.xml"/><Relationship Id="rId223" Type="http://schemas.openxmlformats.org/officeDocument/2006/relationships/externalLink" Target="externalLinks/externalLink213.xml"/><Relationship Id="rId430" Type="http://schemas.openxmlformats.org/officeDocument/2006/relationships/externalLink" Target="externalLinks/externalLink420.xml"/><Relationship Id="rId18" Type="http://schemas.openxmlformats.org/officeDocument/2006/relationships/externalLink" Target="externalLinks/externalLink8.xml"/><Relationship Id="rId265" Type="http://schemas.openxmlformats.org/officeDocument/2006/relationships/externalLink" Target="externalLinks/externalLink255.xml"/><Relationship Id="rId125" Type="http://schemas.openxmlformats.org/officeDocument/2006/relationships/externalLink" Target="externalLinks/externalLink115.xml"/><Relationship Id="rId167" Type="http://schemas.openxmlformats.org/officeDocument/2006/relationships/externalLink" Target="externalLinks/externalLink157.xml"/><Relationship Id="rId332" Type="http://schemas.openxmlformats.org/officeDocument/2006/relationships/externalLink" Target="externalLinks/externalLink322.xml"/><Relationship Id="rId374" Type="http://schemas.openxmlformats.org/officeDocument/2006/relationships/externalLink" Target="externalLinks/externalLink364.xml"/><Relationship Id="rId71" Type="http://schemas.openxmlformats.org/officeDocument/2006/relationships/externalLink" Target="externalLinks/externalLink61.xml"/><Relationship Id="rId234" Type="http://schemas.openxmlformats.org/officeDocument/2006/relationships/externalLink" Target="externalLinks/externalLink22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76" Type="http://schemas.openxmlformats.org/officeDocument/2006/relationships/externalLink" Target="externalLinks/externalLink266.xml"/><Relationship Id="rId441" Type="http://schemas.openxmlformats.org/officeDocument/2006/relationships/externalLink" Target="externalLinks/externalLink431.xml"/><Relationship Id="rId40" Type="http://schemas.openxmlformats.org/officeDocument/2006/relationships/externalLink" Target="externalLinks/externalLink30.xml"/><Relationship Id="rId136" Type="http://schemas.openxmlformats.org/officeDocument/2006/relationships/externalLink" Target="externalLinks/externalLink126.xml"/><Relationship Id="rId178" Type="http://schemas.openxmlformats.org/officeDocument/2006/relationships/externalLink" Target="externalLinks/externalLink168.xml"/><Relationship Id="rId301" Type="http://schemas.openxmlformats.org/officeDocument/2006/relationships/externalLink" Target="externalLinks/externalLink291.xml"/><Relationship Id="rId343" Type="http://schemas.openxmlformats.org/officeDocument/2006/relationships/externalLink" Target="externalLinks/externalLink333.xml"/><Relationship Id="rId82" Type="http://schemas.openxmlformats.org/officeDocument/2006/relationships/externalLink" Target="externalLinks/externalLink72.xml"/><Relationship Id="rId203" Type="http://schemas.openxmlformats.org/officeDocument/2006/relationships/externalLink" Target="externalLinks/externalLink193.xml"/><Relationship Id="rId385" Type="http://schemas.openxmlformats.org/officeDocument/2006/relationships/externalLink" Target="externalLinks/externalLink375.xml"/><Relationship Id="rId19" Type="http://schemas.openxmlformats.org/officeDocument/2006/relationships/externalLink" Target="externalLinks/externalLink9.xml"/><Relationship Id="rId224" Type="http://schemas.openxmlformats.org/officeDocument/2006/relationships/externalLink" Target="externalLinks/externalLink214.xml"/><Relationship Id="rId245" Type="http://schemas.openxmlformats.org/officeDocument/2006/relationships/externalLink" Target="externalLinks/externalLink235.xml"/><Relationship Id="rId266" Type="http://schemas.openxmlformats.org/officeDocument/2006/relationships/externalLink" Target="externalLinks/externalLink256.xml"/><Relationship Id="rId287" Type="http://schemas.openxmlformats.org/officeDocument/2006/relationships/externalLink" Target="externalLinks/externalLink277.xml"/><Relationship Id="rId410" Type="http://schemas.openxmlformats.org/officeDocument/2006/relationships/externalLink" Target="externalLinks/externalLink400.xml"/><Relationship Id="rId431" Type="http://schemas.openxmlformats.org/officeDocument/2006/relationships/externalLink" Target="externalLinks/externalLink421.xml"/><Relationship Id="rId452" Type="http://schemas.openxmlformats.org/officeDocument/2006/relationships/externalLink" Target="externalLinks/externalLink442.xml"/><Relationship Id="rId30" Type="http://schemas.openxmlformats.org/officeDocument/2006/relationships/externalLink" Target="externalLinks/externalLink20.xml"/><Relationship Id="rId105" Type="http://schemas.openxmlformats.org/officeDocument/2006/relationships/externalLink" Target="externalLinks/externalLink95.xml"/><Relationship Id="rId126" Type="http://schemas.openxmlformats.org/officeDocument/2006/relationships/externalLink" Target="externalLinks/externalLink116.xml"/><Relationship Id="rId147" Type="http://schemas.openxmlformats.org/officeDocument/2006/relationships/externalLink" Target="externalLinks/externalLink137.xml"/><Relationship Id="rId168" Type="http://schemas.openxmlformats.org/officeDocument/2006/relationships/externalLink" Target="externalLinks/externalLink158.xml"/><Relationship Id="rId312" Type="http://schemas.openxmlformats.org/officeDocument/2006/relationships/externalLink" Target="externalLinks/externalLink302.xml"/><Relationship Id="rId333" Type="http://schemas.openxmlformats.org/officeDocument/2006/relationships/externalLink" Target="externalLinks/externalLink323.xml"/><Relationship Id="rId354" Type="http://schemas.openxmlformats.org/officeDocument/2006/relationships/externalLink" Target="externalLinks/externalLink344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189" Type="http://schemas.openxmlformats.org/officeDocument/2006/relationships/externalLink" Target="externalLinks/externalLink179.xml"/><Relationship Id="rId375" Type="http://schemas.openxmlformats.org/officeDocument/2006/relationships/externalLink" Target="externalLinks/externalLink365.xml"/><Relationship Id="rId396" Type="http://schemas.openxmlformats.org/officeDocument/2006/relationships/externalLink" Target="externalLinks/externalLink386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4.xml"/><Relationship Id="rId235" Type="http://schemas.openxmlformats.org/officeDocument/2006/relationships/externalLink" Target="externalLinks/externalLink225.xml"/><Relationship Id="rId256" Type="http://schemas.openxmlformats.org/officeDocument/2006/relationships/externalLink" Target="externalLinks/externalLink246.xml"/><Relationship Id="rId277" Type="http://schemas.openxmlformats.org/officeDocument/2006/relationships/externalLink" Target="externalLinks/externalLink267.xml"/><Relationship Id="rId298" Type="http://schemas.openxmlformats.org/officeDocument/2006/relationships/externalLink" Target="externalLinks/externalLink288.xml"/><Relationship Id="rId400" Type="http://schemas.openxmlformats.org/officeDocument/2006/relationships/externalLink" Target="externalLinks/externalLink390.xml"/><Relationship Id="rId421" Type="http://schemas.openxmlformats.org/officeDocument/2006/relationships/externalLink" Target="externalLinks/externalLink411.xml"/><Relationship Id="rId442" Type="http://schemas.openxmlformats.org/officeDocument/2006/relationships/externalLink" Target="externalLinks/externalLink432.xml"/><Relationship Id="rId463" Type="http://schemas.openxmlformats.org/officeDocument/2006/relationships/sharedStrings" Target="sharedStrings.xml"/><Relationship Id="rId116" Type="http://schemas.openxmlformats.org/officeDocument/2006/relationships/externalLink" Target="externalLinks/externalLink106.xml"/><Relationship Id="rId137" Type="http://schemas.openxmlformats.org/officeDocument/2006/relationships/externalLink" Target="externalLinks/externalLink127.xml"/><Relationship Id="rId158" Type="http://schemas.openxmlformats.org/officeDocument/2006/relationships/externalLink" Target="externalLinks/externalLink148.xml"/><Relationship Id="rId302" Type="http://schemas.openxmlformats.org/officeDocument/2006/relationships/externalLink" Target="externalLinks/externalLink292.xml"/><Relationship Id="rId323" Type="http://schemas.openxmlformats.org/officeDocument/2006/relationships/externalLink" Target="externalLinks/externalLink313.xml"/><Relationship Id="rId344" Type="http://schemas.openxmlformats.org/officeDocument/2006/relationships/externalLink" Target="externalLinks/externalLink334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179" Type="http://schemas.openxmlformats.org/officeDocument/2006/relationships/externalLink" Target="externalLinks/externalLink169.xml"/><Relationship Id="rId365" Type="http://schemas.openxmlformats.org/officeDocument/2006/relationships/externalLink" Target="externalLinks/externalLink355.xml"/><Relationship Id="rId386" Type="http://schemas.openxmlformats.org/officeDocument/2006/relationships/externalLink" Target="externalLinks/externalLink376.xml"/><Relationship Id="rId190" Type="http://schemas.openxmlformats.org/officeDocument/2006/relationships/externalLink" Target="externalLinks/externalLink180.xml"/><Relationship Id="rId204" Type="http://schemas.openxmlformats.org/officeDocument/2006/relationships/externalLink" Target="externalLinks/externalLink194.xml"/><Relationship Id="rId225" Type="http://schemas.openxmlformats.org/officeDocument/2006/relationships/externalLink" Target="externalLinks/externalLink215.xml"/><Relationship Id="rId246" Type="http://schemas.openxmlformats.org/officeDocument/2006/relationships/externalLink" Target="externalLinks/externalLink236.xml"/><Relationship Id="rId267" Type="http://schemas.openxmlformats.org/officeDocument/2006/relationships/externalLink" Target="externalLinks/externalLink257.xml"/><Relationship Id="rId288" Type="http://schemas.openxmlformats.org/officeDocument/2006/relationships/externalLink" Target="externalLinks/externalLink278.xml"/><Relationship Id="rId411" Type="http://schemas.openxmlformats.org/officeDocument/2006/relationships/externalLink" Target="externalLinks/externalLink401.xml"/><Relationship Id="rId432" Type="http://schemas.openxmlformats.org/officeDocument/2006/relationships/externalLink" Target="externalLinks/externalLink422.xml"/><Relationship Id="rId453" Type="http://schemas.openxmlformats.org/officeDocument/2006/relationships/externalLink" Target="externalLinks/externalLink443.xml"/><Relationship Id="rId106" Type="http://schemas.openxmlformats.org/officeDocument/2006/relationships/externalLink" Target="externalLinks/externalLink96.xml"/><Relationship Id="rId127" Type="http://schemas.openxmlformats.org/officeDocument/2006/relationships/externalLink" Target="externalLinks/externalLink117.xml"/><Relationship Id="rId313" Type="http://schemas.openxmlformats.org/officeDocument/2006/relationships/externalLink" Target="externalLinks/externalLink30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94" Type="http://schemas.openxmlformats.org/officeDocument/2006/relationships/externalLink" Target="externalLinks/externalLink84.xml"/><Relationship Id="rId148" Type="http://schemas.openxmlformats.org/officeDocument/2006/relationships/externalLink" Target="externalLinks/externalLink138.xml"/><Relationship Id="rId169" Type="http://schemas.openxmlformats.org/officeDocument/2006/relationships/externalLink" Target="externalLinks/externalLink159.xml"/><Relationship Id="rId334" Type="http://schemas.openxmlformats.org/officeDocument/2006/relationships/externalLink" Target="externalLinks/externalLink324.xml"/><Relationship Id="rId355" Type="http://schemas.openxmlformats.org/officeDocument/2006/relationships/externalLink" Target="externalLinks/externalLink345.xml"/><Relationship Id="rId376" Type="http://schemas.openxmlformats.org/officeDocument/2006/relationships/externalLink" Target="externalLinks/externalLink366.xml"/><Relationship Id="rId397" Type="http://schemas.openxmlformats.org/officeDocument/2006/relationships/externalLink" Target="externalLinks/externalLink387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0.xml"/><Relationship Id="rId215" Type="http://schemas.openxmlformats.org/officeDocument/2006/relationships/externalLink" Target="externalLinks/externalLink205.xml"/><Relationship Id="rId236" Type="http://schemas.openxmlformats.org/officeDocument/2006/relationships/externalLink" Target="externalLinks/externalLink226.xml"/><Relationship Id="rId257" Type="http://schemas.openxmlformats.org/officeDocument/2006/relationships/externalLink" Target="externalLinks/externalLink247.xml"/><Relationship Id="rId278" Type="http://schemas.openxmlformats.org/officeDocument/2006/relationships/externalLink" Target="externalLinks/externalLink268.xml"/><Relationship Id="rId401" Type="http://schemas.openxmlformats.org/officeDocument/2006/relationships/externalLink" Target="externalLinks/externalLink391.xml"/><Relationship Id="rId422" Type="http://schemas.openxmlformats.org/officeDocument/2006/relationships/externalLink" Target="externalLinks/externalLink412.xml"/><Relationship Id="rId443" Type="http://schemas.openxmlformats.org/officeDocument/2006/relationships/externalLink" Target="externalLinks/externalLink433.xml"/><Relationship Id="rId464" Type="http://schemas.microsoft.com/office/2017/10/relationships/person" Target="persons/person.xml"/><Relationship Id="rId303" Type="http://schemas.openxmlformats.org/officeDocument/2006/relationships/externalLink" Target="externalLinks/externalLink293.xml"/><Relationship Id="rId42" Type="http://schemas.openxmlformats.org/officeDocument/2006/relationships/externalLink" Target="externalLinks/externalLink32.xml"/><Relationship Id="rId84" Type="http://schemas.openxmlformats.org/officeDocument/2006/relationships/externalLink" Target="externalLinks/externalLink74.xml"/><Relationship Id="rId138" Type="http://schemas.openxmlformats.org/officeDocument/2006/relationships/externalLink" Target="externalLinks/externalLink128.xml"/><Relationship Id="rId345" Type="http://schemas.openxmlformats.org/officeDocument/2006/relationships/externalLink" Target="externalLinks/externalLink335.xml"/><Relationship Id="rId387" Type="http://schemas.openxmlformats.org/officeDocument/2006/relationships/externalLink" Target="externalLinks/externalLink377.xml"/><Relationship Id="rId191" Type="http://schemas.openxmlformats.org/officeDocument/2006/relationships/externalLink" Target="externalLinks/externalLink181.xml"/><Relationship Id="rId205" Type="http://schemas.openxmlformats.org/officeDocument/2006/relationships/externalLink" Target="externalLinks/externalLink195.xml"/><Relationship Id="rId247" Type="http://schemas.openxmlformats.org/officeDocument/2006/relationships/externalLink" Target="externalLinks/externalLink237.xml"/><Relationship Id="rId412" Type="http://schemas.openxmlformats.org/officeDocument/2006/relationships/externalLink" Target="externalLinks/externalLink402.xml"/><Relationship Id="rId107" Type="http://schemas.openxmlformats.org/officeDocument/2006/relationships/externalLink" Target="externalLinks/externalLink97.xml"/><Relationship Id="rId289" Type="http://schemas.openxmlformats.org/officeDocument/2006/relationships/externalLink" Target="externalLinks/externalLink279.xml"/><Relationship Id="rId454" Type="http://schemas.openxmlformats.org/officeDocument/2006/relationships/externalLink" Target="externalLinks/externalLink444.xml"/><Relationship Id="rId11" Type="http://schemas.openxmlformats.org/officeDocument/2006/relationships/externalLink" Target="externalLinks/externalLink1.xml"/><Relationship Id="rId53" Type="http://schemas.openxmlformats.org/officeDocument/2006/relationships/externalLink" Target="externalLinks/externalLink43.xml"/><Relationship Id="rId149" Type="http://schemas.openxmlformats.org/officeDocument/2006/relationships/externalLink" Target="externalLinks/externalLink139.xml"/><Relationship Id="rId314" Type="http://schemas.openxmlformats.org/officeDocument/2006/relationships/externalLink" Target="externalLinks/externalLink304.xml"/><Relationship Id="rId356" Type="http://schemas.openxmlformats.org/officeDocument/2006/relationships/externalLink" Target="externalLinks/externalLink346.xml"/><Relationship Id="rId398" Type="http://schemas.openxmlformats.org/officeDocument/2006/relationships/externalLink" Target="externalLinks/externalLink388.xml"/><Relationship Id="rId95" Type="http://schemas.openxmlformats.org/officeDocument/2006/relationships/externalLink" Target="externalLinks/externalLink85.xml"/><Relationship Id="rId160" Type="http://schemas.openxmlformats.org/officeDocument/2006/relationships/externalLink" Target="externalLinks/externalLink150.xml"/><Relationship Id="rId216" Type="http://schemas.openxmlformats.org/officeDocument/2006/relationships/externalLink" Target="externalLinks/externalLink206.xml"/><Relationship Id="rId423" Type="http://schemas.openxmlformats.org/officeDocument/2006/relationships/externalLink" Target="externalLinks/externalLink413.xml"/><Relationship Id="rId258" Type="http://schemas.openxmlformats.org/officeDocument/2006/relationships/externalLink" Target="externalLinks/externalLink248.xml"/><Relationship Id="rId465" Type="http://schemas.openxmlformats.org/officeDocument/2006/relationships/calcChain" Target="calcChain.xml"/><Relationship Id="rId22" Type="http://schemas.openxmlformats.org/officeDocument/2006/relationships/externalLink" Target="externalLinks/externalLink12.xml"/><Relationship Id="rId64" Type="http://schemas.openxmlformats.org/officeDocument/2006/relationships/externalLink" Target="externalLinks/externalLink54.xml"/><Relationship Id="rId118" Type="http://schemas.openxmlformats.org/officeDocument/2006/relationships/externalLink" Target="externalLinks/externalLink108.xml"/><Relationship Id="rId325" Type="http://schemas.openxmlformats.org/officeDocument/2006/relationships/externalLink" Target="externalLinks/externalLink315.xml"/><Relationship Id="rId367" Type="http://schemas.openxmlformats.org/officeDocument/2006/relationships/externalLink" Target="externalLinks/externalLink357.xml"/><Relationship Id="rId171" Type="http://schemas.openxmlformats.org/officeDocument/2006/relationships/externalLink" Target="externalLinks/externalLink161.xml"/><Relationship Id="rId227" Type="http://schemas.openxmlformats.org/officeDocument/2006/relationships/externalLink" Target="externalLinks/externalLink217.xml"/><Relationship Id="rId269" Type="http://schemas.openxmlformats.org/officeDocument/2006/relationships/externalLink" Target="externalLinks/externalLink259.xml"/><Relationship Id="rId434" Type="http://schemas.openxmlformats.org/officeDocument/2006/relationships/externalLink" Target="externalLinks/externalLink424.xml"/><Relationship Id="rId33" Type="http://schemas.openxmlformats.org/officeDocument/2006/relationships/externalLink" Target="externalLinks/externalLink23.xml"/><Relationship Id="rId129" Type="http://schemas.openxmlformats.org/officeDocument/2006/relationships/externalLink" Target="externalLinks/externalLink119.xml"/><Relationship Id="rId280" Type="http://schemas.openxmlformats.org/officeDocument/2006/relationships/externalLink" Target="externalLinks/externalLink270.xml"/><Relationship Id="rId336" Type="http://schemas.openxmlformats.org/officeDocument/2006/relationships/externalLink" Target="externalLinks/externalLink326.xml"/><Relationship Id="rId75" Type="http://schemas.openxmlformats.org/officeDocument/2006/relationships/externalLink" Target="externalLinks/externalLink65.xml"/><Relationship Id="rId140" Type="http://schemas.openxmlformats.org/officeDocument/2006/relationships/externalLink" Target="externalLinks/externalLink130.xml"/><Relationship Id="rId182" Type="http://schemas.openxmlformats.org/officeDocument/2006/relationships/externalLink" Target="externalLinks/externalLink172.xml"/><Relationship Id="rId378" Type="http://schemas.openxmlformats.org/officeDocument/2006/relationships/externalLink" Target="externalLinks/externalLink368.xml"/><Relationship Id="rId403" Type="http://schemas.openxmlformats.org/officeDocument/2006/relationships/externalLink" Target="externalLinks/externalLink393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8.xml"/><Relationship Id="rId445" Type="http://schemas.openxmlformats.org/officeDocument/2006/relationships/externalLink" Target="externalLinks/externalLink435.xml"/><Relationship Id="rId291" Type="http://schemas.openxmlformats.org/officeDocument/2006/relationships/externalLink" Target="externalLinks/externalLink281.xml"/><Relationship Id="rId305" Type="http://schemas.openxmlformats.org/officeDocument/2006/relationships/externalLink" Target="externalLinks/externalLink295.xml"/><Relationship Id="rId347" Type="http://schemas.openxmlformats.org/officeDocument/2006/relationships/externalLink" Target="externalLinks/externalLink337.xml"/><Relationship Id="rId44" Type="http://schemas.openxmlformats.org/officeDocument/2006/relationships/externalLink" Target="externalLinks/externalLink34.xml"/><Relationship Id="rId86" Type="http://schemas.openxmlformats.org/officeDocument/2006/relationships/externalLink" Target="externalLinks/externalLink76.xml"/><Relationship Id="rId151" Type="http://schemas.openxmlformats.org/officeDocument/2006/relationships/externalLink" Target="externalLinks/externalLink141.xml"/><Relationship Id="rId389" Type="http://schemas.openxmlformats.org/officeDocument/2006/relationships/externalLink" Target="externalLinks/externalLink379.xml"/><Relationship Id="rId193" Type="http://schemas.openxmlformats.org/officeDocument/2006/relationships/externalLink" Target="externalLinks/externalLink183.xml"/><Relationship Id="rId207" Type="http://schemas.openxmlformats.org/officeDocument/2006/relationships/externalLink" Target="externalLinks/externalLink197.xml"/><Relationship Id="rId249" Type="http://schemas.openxmlformats.org/officeDocument/2006/relationships/externalLink" Target="externalLinks/externalLink239.xml"/><Relationship Id="rId414" Type="http://schemas.openxmlformats.org/officeDocument/2006/relationships/externalLink" Target="externalLinks/externalLink404.xml"/><Relationship Id="rId456" Type="http://schemas.openxmlformats.org/officeDocument/2006/relationships/externalLink" Target="externalLinks/externalLink446.xml"/><Relationship Id="rId13" Type="http://schemas.openxmlformats.org/officeDocument/2006/relationships/externalLink" Target="externalLinks/externalLink3.xml"/><Relationship Id="rId109" Type="http://schemas.openxmlformats.org/officeDocument/2006/relationships/externalLink" Target="externalLinks/externalLink99.xml"/><Relationship Id="rId260" Type="http://schemas.openxmlformats.org/officeDocument/2006/relationships/externalLink" Target="externalLinks/externalLink250.xml"/><Relationship Id="rId316" Type="http://schemas.openxmlformats.org/officeDocument/2006/relationships/externalLink" Target="externalLinks/externalLink306.xml"/><Relationship Id="rId55" Type="http://schemas.openxmlformats.org/officeDocument/2006/relationships/externalLink" Target="externalLinks/externalLink45.xml"/><Relationship Id="rId97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10.xml"/><Relationship Id="rId358" Type="http://schemas.openxmlformats.org/officeDocument/2006/relationships/externalLink" Target="externalLinks/externalLink348.xml"/><Relationship Id="rId162" Type="http://schemas.openxmlformats.org/officeDocument/2006/relationships/externalLink" Target="externalLinks/externalLink152.xml"/><Relationship Id="rId218" Type="http://schemas.openxmlformats.org/officeDocument/2006/relationships/externalLink" Target="externalLinks/externalLink208.xml"/><Relationship Id="rId425" Type="http://schemas.openxmlformats.org/officeDocument/2006/relationships/externalLink" Target="externalLinks/externalLink415.xml"/><Relationship Id="rId467" Type="http://schemas.openxmlformats.org/officeDocument/2006/relationships/customXml" Target="../customXml/item2.xml"/><Relationship Id="rId271" Type="http://schemas.openxmlformats.org/officeDocument/2006/relationships/externalLink" Target="externalLinks/externalLink261.xml"/><Relationship Id="rId24" Type="http://schemas.openxmlformats.org/officeDocument/2006/relationships/externalLink" Target="externalLinks/externalLink14.xml"/><Relationship Id="rId66" Type="http://schemas.openxmlformats.org/officeDocument/2006/relationships/externalLink" Target="externalLinks/externalLink56.xml"/><Relationship Id="rId131" Type="http://schemas.openxmlformats.org/officeDocument/2006/relationships/externalLink" Target="externalLinks/externalLink121.xml"/><Relationship Id="rId327" Type="http://schemas.openxmlformats.org/officeDocument/2006/relationships/externalLink" Target="externalLinks/externalLink317.xml"/><Relationship Id="rId369" Type="http://schemas.openxmlformats.org/officeDocument/2006/relationships/externalLink" Target="externalLinks/externalLink359.xml"/><Relationship Id="rId173" Type="http://schemas.openxmlformats.org/officeDocument/2006/relationships/externalLink" Target="externalLinks/externalLink163.xml"/><Relationship Id="rId229" Type="http://schemas.openxmlformats.org/officeDocument/2006/relationships/externalLink" Target="externalLinks/externalLink219.xml"/><Relationship Id="rId380" Type="http://schemas.openxmlformats.org/officeDocument/2006/relationships/externalLink" Target="externalLinks/externalLink370.xml"/><Relationship Id="rId436" Type="http://schemas.openxmlformats.org/officeDocument/2006/relationships/externalLink" Target="externalLinks/externalLink426.xml"/><Relationship Id="rId240" Type="http://schemas.openxmlformats.org/officeDocument/2006/relationships/externalLink" Target="externalLinks/externalLink230.xml"/><Relationship Id="rId35" Type="http://schemas.openxmlformats.org/officeDocument/2006/relationships/externalLink" Target="externalLinks/externalLink25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282" Type="http://schemas.openxmlformats.org/officeDocument/2006/relationships/externalLink" Target="externalLinks/externalLink272.xml"/><Relationship Id="rId338" Type="http://schemas.openxmlformats.org/officeDocument/2006/relationships/externalLink" Target="externalLinks/externalLink328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32.xml"/><Relationship Id="rId184" Type="http://schemas.openxmlformats.org/officeDocument/2006/relationships/externalLink" Target="externalLinks/externalLink174.xml"/><Relationship Id="rId391" Type="http://schemas.openxmlformats.org/officeDocument/2006/relationships/externalLink" Target="externalLinks/externalLink381.xml"/><Relationship Id="rId405" Type="http://schemas.openxmlformats.org/officeDocument/2006/relationships/externalLink" Target="externalLinks/externalLink395.xml"/><Relationship Id="rId447" Type="http://schemas.openxmlformats.org/officeDocument/2006/relationships/externalLink" Target="externalLinks/externalLink437.xml"/><Relationship Id="rId251" Type="http://schemas.openxmlformats.org/officeDocument/2006/relationships/externalLink" Target="externalLinks/externalLink241.xml"/><Relationship Id="rId46" Type="http://schemas.openxmlformats.org/officeDocument/2006/relationships/externalLink" Target="externalLinks/externalLink36.xml"/><Relationship Id="rId293" Type="http://schemas.openxmlformats.org/officeDocument/2006/relationships/externalLink" Target="externalLinks/externalLink283.xml"/><Relationship Id="rId307" Type="http://schemas.openxmlformats.org/officeDocument/2006/relationships/externalLink" Target="externalLinks/externalLink297.xml"/><Relationship Id="rId349" Type="http://schemas.openxmlformats.org/officeDocument/2006/relationships/externalLink" Target="externalLinks/externalLink339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53" Type="http://schemas.openxmlformats.org/officeDocument/2006/relationships/externalLink" Target="externalLinks/externalLink143.xml"/><Relationship Id="rId195" Type="http://schemas.openxmlformats.org/officeDocument/2006/relationships/externalLink" Target="externalLinks/externalLink185.xml"/><Relationship Id="rId209" Type="http://schemas.openxmlformats.org/officeDocument/2006/relationships/externalLink" Target="externalLinks/externalLink199.xml"/><Relationship Id="rId360" Type="http://schemas.openxmlformats.org/officeDocument/2006/relationships/externalLink" Target="externalLinks/externalLink350.xml"/><Relationship Id="rId416" Type="http://schemas.openxmlformats.org/officeDocument/2006/relationships/externalLink" Target="externalLinks/externalLink406.xml"/><Relationship Id="rId220" Type="http://schemas.openxmlformats.org/officeDocument/2006/relationships/externalLink" Target="externalLinks/externalLink210.xml"/><Relationship Id="rId458" Type="http://schemas.openxmlformats.org/officeDocument/2006/relationships/externalLink" Target="externalLinks/externalLink448.xml"/><Relationship Id="rId15" Type="http://schemas.openxmlformats.org/officeDocument/2006/relationships/externalLink" Target="externalLinks/externalLink5.xml"/><Relationship Id="rId57" Type="http://schemas.openxmlformats.org/officeDocument/2006/relationships/externalLink" Target="externalLinks/externalLink47.xml"/><Relationship Id="rId262" Type="http://schemas.openxmlformats.org/officeDocument/2006/relationships/externalLink" Target="externalLinks/externalLink252.xml"/><Relationship Id="rId318" Type="http://schemas.openxmlformats.org/officeDocument/2006/relationships/externalLink" Target="externalLinks/externalLink308.xml"/><Relationship Id="rId99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2.xml"/><Relationship Id="rId164" Type="http://schemas.openxmlformats.org/officeDocument/2006/relationships/externalLink" Target="externalLinks/externalLink154.xml"/><Relationship Id="rId371" Type="http://schemas.openxmlformats.org/officeDocument/2006/relationships/externalLink" Target="externalLinks/externalLink361.xml"/><Relationship Id="rId427" Type="http://schemas.openxmlformats.org/officeDocument/2006/relationships/externalLink" Target="externalLinks/externalLink417.xml"/><Relationship Id="rId469" Type="http://schemas.openxmlformats.org/officeDocument/2006/relationships/customXml" Target="../customXml/item4.xml"/><Relationship Id="rId26" Type="http://schemas.openxmlformats.org/officeDocument/2006/relationships/externalLink" Target="externalLinks/externalLink16.xml"/><Relationship Id="rId231" Type="http://schemas.openxmlformats.org/officeDocument/2006/relationships/externalLink" Target="externalLinks/externalLink221.xml"/><Relationship Id="rId273" Type="http://schemas.openxmlformats.org/officeDocument/2006/relationships/externalLink" Target="externalLinks/externalLink263.xml"/><Relationship Id="rId329" Type="http://schemas.openxmlformats.org/officeDocument/2006/relationships/externalLink" Target="externalLinks/externalLink319.xml"/><Relationship Id="rId68" Type="http://schemas.openxmlformats.org/officeDocument/2006/relationships/externalLink" Target="externalLinks/externalLink58.xml"/><Relationship Id="rId133" Type="http://schemas.openxmlformats.org/officeDocument/2006/relationships/externalLink" Target="externalLinks/externalLink123.xml"/><Relationship Id="rId175" Type="http://schemas.openxmlformats.org/officeDocument/2006/relationships/externalLink" Target="externalLinks/externalLink165.xml"/><Relationship Id="rId340" Type="http://schemas.openxmlformats.org/officeDocument/2006/relationships/externalLink" Target="externalLinks/externalLink330.xml"/><Relationship Id="rId200" Type="http://schemas.openxmlformats.org/officeDocument/2006/relationships/externalLink" Target="externalLinks/externalLink190.xml"/><Relationship Id="rId382" Type="http://schemas.openxmlformats.org/officeDocument/2006/relationships/externalLink" Target="externalLinks/externalLink372.xml"/><Relationship Id="rId438" Type="http://schemas.openxmlformats.org/officeDocument/2006/relationships/externalLink" Target="externalLinks/externalLink428.xml"/><Relationship Id="rId242" Type="http://schemas.openxmlformats.org/officeDocument/2006/relationships/externalLink" Target="externalLinks/externalLink232.xml"/><Relationship Id="rId284" Type="http://schemas.openxmlformats.org/officeDocument/2006/relationships/externalLink" Target="externalLinks/externalLink274.xml"/><Relationship Id="rId37" Type="http://schemas.openxmlformats.org/officeDocument/2006/relationships/externalLink" Target="externalLinks/externalLink27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44" Type="http://schemas.openxmlformats.org/officeDocument/2006/relationships/externalLink" Target="externalLinks/externalLink134.xml"/><Relationship Id="rId90" Type="http://schemas.openxmlformats.org/officeDocument/2006/relationships/externalLink" Target="externalLinks/externalLink80.xml"/><Relationship Id="rId186" Type="http://schemas.openxmlformats.org/officeDocument/2006/relationships/externalLink" Target="externalLinks/externalLink176.xml"/><Relationship Id="rId351" Type="http://schemas.openxmlformats.org/officeDocument/2006/relationships/externalLink" Target="externalLinks/externalLink341.xml"/><Relationship Id="rId393" Type="http://schemas.openxmlformats.org/officeDocument/2006/relationships/externalLink" Target="externalLinks/externalLink383.xml"/><Relationship Id="rId407" Type="http://schemas.openxmlformats.org/officeDocument/2006/relationships/externalLink" Target="externalLinks/externalLink397.xml"/><Relationship Id="rId449" Type="http://schemas.openxmlformats.org/officeDocument/2006/relationships/externalLink" Target="externalLinks/externalLink439.xml"/><Relationship Id="rId211" Type="http://schemas.openxmlformats.org/officeDocument/2006/relationships/externalLink" Target="externalLinks/externalLink201.xml"/><Relationship Id="rId253" Type="http://schemas.openxmlformats.org/officeDocument/2006/relationships/externalLink" Target="externalLinks/externalLink243.xml"/><Relationship Id="rId295" Type="http://schemas.openxmlformats.org/officeDocument/2006/relationships/externalLink" Target="externalLinks/externalLink285.xml"/><Relationship Id="rId309" Type="http://schemas.openxmlformats.org/officeDocument/2006/relationships/externalLink" Target="externalLinks/externalLink299.xml"/><Relationship Id="rId460" Type="http://schemas.openxmlformats.org/officeDocument/2006/relationships/theme" Target="theme/theme1.xml"/><Relationship Id="rId48" Type="http://schemas.openxmlformats.org/officeDocument/2006/relationships/externalLink" Target="externalLinks/externalLink38.xml"/><Relationship Id="rId113" Type="http://schemas.openxmlformats.org/officeDocument/2006/relationships/externalLink" Target="externalLinks/externalLink103.xml"/><Relationship Id="rId320" Type="http://schemas.openxmlformats.org/officeDocument/2006/relationships/externalLink" Target="externalLinks/externalLink310.xml"/><Relationship Id="rId155" Type="http://schemas.openxmlformats.org/officeDocument/2006/relationships/externalLink" Target="externalLinks/externalLink145.xml"/><Relationship Id="rId197" Type="http://schemas.openxmlformats.org/officeDocument/2006/relationships/externalLink" Target="externalLinks/externalLink187.xml"/><Relationship Id="rId362" Type="http://schemas.openxmlformats.org/officeDocument/2006/relationships/externalLink" Target="externalLinks/externalLink352.xml"/><Relationship Id="rId418" Type="http://schemas.openxmlformats.org/officeDocument/2006/relationships/externalLink" Target="externalLinks/externalLink408.xml"/><Relationship Id="rId222" Type="http://schemas.openxmlformats.org/officeDocument/2006/relationships/externalLink" Target="externalLinks/externalLink212.xml"/><Relationship Id="rId264" Type="http://schemas.openxmlformats.org/officeDocument/2006/relationships/externalLink" Target="externalLinks/externalLink254.xml"/><Relationship Id="rId17" Type="http://schemas.openxmlformats.org/officeDocument/2006/relationships/externalLink" Target="externalLinks/externalLink7.xml"/><Relationship Id="rId59" Type="http://schemas.openxmlformats.org/officeDocument/2006/relationships/externalLink" Target="externalLinks/externalLink49.xml"/><Relationship Id="rId124" Type="http://schemas.openxmlformats.org/officeDocument/2006/relationships/externalLink" Target="externalLinks/externalLink114.xml"/><Relationship Id="rId70" Type="http://schemas.openxmlformats.org/officeDocument/2006/relationships/externalLink" Target="externalLinks/externalLink60.xml"/><Relationship Id="rId166" Type="http://schemas.openxmlformats.org/officeDocument/2006/relationships/externalLink" Target="externalLinks/externalLink156.xml"/><Relationship Id="rId331" Type="http://schemas.openxmlformats.org/officeDocument/2006/relationships/externalLink" Target="externalLinks/externalLink321.xml"/><Relationship Id="rId373" Type="http://schemas.openxmlformats.org/officeDocument/2006/relationships/externalLink" Target="externalLinks/externalLink363.xml"/><Relationship Id="rId429" Type="http://schemas.openxmlformats.org/officeDocument/2006/relationships/externalLink" Target="externalLinks/externalLink419.xml"/><Relationship Id="rId1" Type="http://schemas.openxmlformats.org/officeDocument/2006/relationships/worksheet" Target="worksheets/sheet1.xml"/><Relationship Id="rId233" Type="http://schemas.openxmlformats.org/officeDocument/2006/relationships/externalLink" Target="externalLinks/externalLink223.xml"/><Relationship Id="rId440" Type="http://schemas.openxmlformats.org/officeDocument/2006/relationships/externalLink" Target="externalLinks/externalLink430.xml"/><Relationship Id="rId28" Type="http://schemas.openxmlformats.org/officeDocument/2006/relationships/externalLink" Target="externalLinks/externalLink18.xml"/><Relationship Id="rId275" Type="http://schemas.openxmlformats.org/officeDocument/2006/relationships/externalLink" Target="externalLinks/externalLink265.xml"/><Relationship Id="rId300" Type="http://schemas.openxmlformats.org/officeDocument/2006/relationships/externalLink" Target="externalLinks/externalLink290.xml"/><Relationship Id="rId81" Type="http://schemas.openxmlformats.org/officeDocument/2006/relationships/externalLink" Target="externalLinks/externalLink71.xml"/><Relationship Id="rId135" Type="http://schemas.openxmlformats.org/officeDocument/2006/relationships/externalLink" Target="externalLinks/externalLink125.xml"/><Relationship Id="rId177" Type="http://schemas.openxmlformats.org/officeDocument/2006/relationships/externalLink" Target="externalLinks/externalLink167.xml"/><Relationship Id="rId342" Type="http://schemas.openxmlformats.org/officeDocument/2006/relationships/externalLink" Target="externalLinks/externalLink332.xml"/><Relationship Id="rId384" Type="http://schemas.openxmlformats.org/officeDocument/2006/relationships/externalLink" Target="externalLinks/externalLink374.xml"/><Relationship Id="rId202" Type="http://schemas.openxmlformats.org/officeDocument/2006/relationships/externalLink" Target="externalLinks/externalLink192.xml"/><Relationship Id="rId244" Type="http://schemas.openxmlformats.org/officeDocument/2006/relationships/externalLink" Target="externalLinks/externalLink234.xml"/><Relationship Id="rId39" Type="http://schemas.openxmlformats.org/officeDocument/2006/relationships/externalLink" Target="externalLinks/externalLink29.xml"/><Relationship Id="rId286" Type="http://schemas.openxmlformats.org/officeDocument/2006/relationships/externalLink" Target="externalLinks/externalLink276.xml"/><Relationship Id="rId451" Type="http://schemas.openxmlformats.org/officeDocument/2006/relationships/externalLink" Target="externalLinks/externalLink441.xml"/><Relationship Id="rId50" Type="http://schemas.openxmlformats.org/officeDocument/2006/relationships/externalLink" Target="externalLinks/externalLink40.xml"/><Relationship Id="rId104" Type="http://schemas.openxmlformats.org/officeDocument/2006/relationships/externalLink" Target="externalLinks/externalLink94.xml"/><Relationship Id="rId146" Type="http://schemas.openxmlformats.org/officeDocument/2006/relationships/externalLink" Target="externalLinks/externalLink136.xml"/><Relationship Id="rId188" Type="http://schemas.openxmlformats.org/officeDocument/2006/relationships/externalLink" Target="externalLinks/externalLink178.xml"/><Relationship Id="rId311" Type="http://schemas.openxmlformats.org/officeDocument/2006/relationships/externalLink" Target="externalLinks/externalLink301.xml"/><Relationship Id="rId353" Type="http://schemas.openxmlformats.org/officeDocument/2006/relationships/externalLink" Target="externalLinks/externalLink343.xml"/><Relationship Id="rId395" Type="http://schemas.openxmlformats.org/officeDocument/2006/relationships/externalLink" Target="externalLinks/externalLink385.xml"/><Relationship Id="rId409" Type="http://schemas.openxmlformats.org/officeDocument/2006/relationships/externalLink" Target="externalLinks/externalLink399.xml"/><Relationship Id="rId92" Type="http://schemas.openxmlformats.org/officeDocument/2006/relationships/externalLink" Target="externalLinks/externalLink82.xml"/><Relationship Id="rId213" Type="http://schemas.openxmlformats.org/officeDocument/2006/relationships/externalLink" Target="externalLinks/externalLink203.xml"/><Relationship Id="rId420" Type="http://schemas.openxmlformats.org/officeDocument/2006/relationships/externalLink" Target="externalLinks/externalLink410.xml"/><Relationship Id="rId255" Type="http://schemas.openxmlformats.org/officeDocument/2006/relationships/externalLink" Target="externalLinks/externalLink245.xml"/><Relationship Id="rId297" Type="http://schemas.openxmlformats.org/officeDocument/2006/relationships/externalLink" Target="externalLinks/externalLink287.xml"/><Relationship Id="rId462" Type="http://schemas.openxmlformats.org/officeDocument/2006/relationships/styles" Target="styles.xml"/><Relationship Id="rId115" Type="http://schemas.openxmlformats.org/officeDocument/2006/relationships/externalLink" Target="externalLinks/externalLink105.xml"/><Relationship Id="rId157" Type="http://schemas.openxmlformats.org/officeDocument/2006/relationships/externalLink" Target="externalLinks/externalLink147.xml"/><Relationship Id="rId322" Type="http://schemas.openxmlformats.org/officeDocument/2006/relationships/externalLink" Target="externalLinks/externalLink312.xml"/><Relationship Id="rId364" Type="http://schemas.openxmlformats.org/officeDocument/2006/relationships/externalLink" Target="externalLinks/externalLink354.xml"/><Relationship Id="rId61" Type="http://schemas.openxmlformats.org/officeDocument/2006/relationships/externalLink" Target="externalLinks/externalLink51.xml"/><Relationship Id="rId199" Type="http://schemas.openxmlformats.org/officeDocument/2006/relationships/externalLink" Target="externalLinks/externalLink18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330753</xdr:colOff>
      <xdr:row>7</xdr:row>
      <xdr:rowOff>3865</xdr:rowOff>
    </xdr:from>
    <xdr:to>
      <xdr:col>41</xdr:col>
      <xdr:colOff>28161</xdr:colOff>
      <xdr:row>8</xdr:row>
      <xdr:rowOff>103533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8D2158-3450-4B0C-AD26-A5559A16F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474" r="19094" b="28575"/>
        <a:stretch>
          <a:fillRect/>
        </a:stretch>
      </xdr:blipFill>
      <xdr:spPr>
        <a:xfrm>
          <a:off x="29325405" y="1279387"/>
          <a:ext cx="2734365" cy="281885"/>
        </a:xfrm>
        <a:prstGeom prst="rect">
          <a:avLst/>
        </a:prstGeom>
      </xdr:spPr>
    </xdr:pic>
    <xdr:clientData/>
  </xdr:twoCellAnchor>
  <xdr:twoCellAnchor editAs="oneCell">
    <xdr:from>
      <xdr:col>8</xdr:col>
      <xdr:colOff>169242</xdr:colOff>
      <xdr:row>7</xdr:row>
      <xdr:rowOff>43118</xdr:rowOff>
    </xdr:from>
    <xdr:to>
      <xdr:col>16</xdr:col>
      <xdr:colOff>448642</xdr:colOff>
      <xdr:row>21</xdr:row>
      <xdr:rowOff>52526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56FACE-F8A5-4BAB-8EC3-D7832104C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9851" y="1318640"/>
          <a:ext cx="5138530" cy="2560451"/>
        </a:xfrm>
        <a:prstGeom prst="rect">
          <a:avLst/>
        </a:prstGeom>
      </xdr:spPr>
    </xdr:pic>
    <xdr:clientData/>
  </xdr:twoCellAnchor>
  <xdr:twoCellAnchor editAs="oneCell">
    <xdr:from>
      <xdr:col>29</xdr:col>
      <xdr:colOff>12700</xdr:colOff>
      <xdr:row>7</xdr:row>
      <xdr:rowOff>146050</xdr:rowOff>
    </xdr:from>
    <xdr:to>
      <xdr:col>34</xdr:col>
      <xdr:colOff>324023</xdr:colOff>
      <xdr:row>9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C6A97D-5D8E-0AD2-8B0E-F2B0789B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11750" y="1435100"/>
          <a:ext cx="3359323" cy="387350"/>
        </a:xfrm>
        <a:prstGeom prst="rect">
          <a:avLst/>
        </a:prstGeom>
      </xdr:spPr>
    </xdr:pic>
    <xdr:clientData/>
  </xdr:twoCellAnchor>
  <xdr:twoCellAnchor editAs="oneCell">
    <xdr:from>
      <xdr:col>20</xdr:col>
      <xdr:colOff>463550</xdr:colOff>
      <xdr:row>13</xdr:row>
      <xdr:rowOff>82550</xdr:rowOff>
    </xdr:from>
    <xdr:to>
      <xdr:col>24</xdr:col>
      <xdr:colOff>374787</xdr:colOff>
      <xdr:row>24</xdr:row>
      <xdr:rowOff>38186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E45B7-98F7-4982-9233-330DEF6A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80250" y="2292350"/>
          <a:ext cx="2349637" cy="1981286"/>
        </a:xfrm>
        <a:prstGeom prst="rect">
          <a:avLst/>
        </a:prstGeom>
      </xdr:spPr>
    </xdr:pic>
    <xdr:clientData/>
  </xdr:twoCellAnchor>
  <xdr:twoCellAnchor editAs="oneCell">
    <xdr:from>
      <xdr:col>31</xdr:col>
      <xdr:colOff>478182</xdr:colOff>
      <xdr:row>9</xdr:row>
      <xdr:rowOff>123292</xdr:rowOff>
    </xdr:from>
    <xdr:to>
      <xdr:col>40</xdr:col>
      <xdr:colOff>436311</xdr:colOff>
      <xdr:row>18</xdr:row>
      <xdr:rowOff>11148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F6C58C-2DB1-25A9-4F57-C48777BF9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35878" y="1763249"/>
          <a:ext cx="5424650" cy="1527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688657</xdr:colOff>
      <xdr:row>2</xdr:row>
      <xdr:rowOff>313081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20F67A-7B0D-425E-9E0B-C0B15D3CF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989" t="49486" r="61782" b="42441"/>
        <a:stretch/>
      </xdr:blipFill>
      <xdr:spPr>
        <a:xfrm>
          <a:off x="0" y="0"/>
          <a:ext cx="1488757" cy="5035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688657</xdr:colOff>
      <xdr:row>2</xdr:row>
      <xdr:rowOff>316256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AF56CA-C9ED-4321-8A44-198939866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989" t="49486" r="61782" b="42441"/>
        <a:stretch/>
      </xdr:blipFill>
      <xdr:spPr>
        <a:xfrm>
          <a:off x="0" y="0"/>
          <a:ext cx="1498282" cy="4972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19</xdr:row>
      <xdr:rowOff>171450</xdr:rowOff>
    </xdr:from>
    <xdr:to>
      <xdr:col>8</xdr:col>
      <xdr:colOff>740964</xdr:colOff>
      <xdr:row>37</xdr:row>
      <xdr:rowOff>73466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D85334-F522-46B4-0C3D-30571933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3838575"/>
          <a:ext cx="8513364" cy="31595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2004/Presentaciones/14-Set%20Campana/Filminas_Cervez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mplates\Old%20templates\Financial%20Update%20AM%20v1.0.xl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ts%20Accenture\InBev\Target%20Setting%20&amp;%20Cascading\Target%20S&amp;C%20-%20Excel%20Tool\Sanity%20Check\Print%20-%20Sanity%20Check%20Tool%20v2005-05-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previlla\Escritorio\Visita%20EN-%20MJM\Documents%20and%20Settings\Chris.Paden\Local%20Settings\Temporary%20Internet%20Files\OLKEA\OPR%20spreadsheet%20-%20SUPPL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DATA\NUTS\MDL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HETAN\MODELS\%05%08untitledCOPAC\FINANCIA\H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SNA0\PROJETOS\DISTRIB\Adm%20Financeiro\Book%202001\Ger%20Rotina\GR_Piores_Ranking_OBZ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Projets%20Accenture\InBev\Target%20Setting%20&amp;%20Cascading\Target%20S&amp;C%20-%20Excel%20Tool\Sanity%20Check\Print%20-%20Sanity%20Check%20Tool%20v2005-05-1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Advisor\User_PROD\REPORTS\MACO\Russia%20Pack%20MI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dvisor\User_PROD\REPORTS\MACO\Russia%20Pack%20M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Maria.Slouzhenikina\Local%20Settings\Temporary%20Internet%20Files\OLK42\Diagr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scarte%20PE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91_maxi\output\CAP11_BREAK-EVE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retorias\SUPPLY\Planejamento\Privado\Ativo%20de%20Giro\2010\CAPEX\NECESSIDADE%20ATG\Malha%20Outubro\CERV%20FAB\Base%20de%20Dado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Comparison\comparison97_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gardo\trabajo\cco\PLANEJAM\APRESENT\Alcoa\2000\Apresent_000510\R$_Conso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DISTRIB\Forr&#243;\Adm%20Financeiro\Book%202000\Ger%20Rotina\GR_Piores_Ranking_OBZ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WINDOWS\TEMP\gmaltemar&#231;o\gmalte%20a%20marzo\gcympaym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m&#237;lia\PPF_Embalagens_Brasi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32055\v&#225;gner\QUALIDAD\PPM%20real%20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PROCESSO\Fechamento%20PTP\2001.09\VolumesdeProdu&#231;&#227;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dvisor\User_PROD\REPORTS\MACO\Russia%20Pack%20MIX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Documents%20and%20Settings\ACFET\Local%20Settings\Temporary%20Internet%20Files\OLK22B\00%20Metas%20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DOCUME~1\acrfs\CONFIG~1\Temp\07%20Efici&#234;ncia%20Qualidade%20Cervej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acphmm\Local%20Settings\Temporary%20Internet%20Files\OLK2E2\FULLERTO\GENCHEM\WACC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JOE\RUBBERMD\TRANSFER\RAVI\JOHNSTOW\MODEL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nsfer\rmiller\GRAND%20UNION\valuation%20model%20%23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Startup" Target="PLA/Works/MATRIZ/EAP/Curva%201%20folh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DISTRIB\Forr&#243;\Adm%20Financeiro\Book%202000\Ger%20Rotina\GR_Piores_Ranking_OBZ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NSFER\JOE\RUBBERMD\TRANSFER\RAVI\JOHNSTOW\MODEL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acphmm\Local%20Settings\Temporary%20Internet%20Files\OLK2E2\AZEKE\fisher\model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acphmm\Local%20Settings\Temporary%20Internet%20Files\OLK2E2\friestedt\Templates\Excel\cro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nts%20and%20Settings\acphmm\Local%20Settings\Temporary%20Internet%20Files\OLK2E2\TEMP\Trism%20comps%204_Lozne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eus%20documentos\Projetos%20M&amp;A\kING\BaywatchLas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fs1\finance$\Zone\Monthly%20reports%2006\2006%2012\Volume\Volume%20reporting%20CEE%20Zone%202006%20De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TEMP\a%20b&#226;tons%20rompu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3%20Files@Common@LATASARJO\cco\BDADOS\1997\CANJAC9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FULLERTO/GENCHEM/WACC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AZEKE\fisher\model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friestedt\Templates\Excel\crow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uibd02\IBDSHARE\industry\EMPLOYEE\GAZULLA\Esteve\DCF_cop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TEMP\Trism%20comps%204_Lozner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&#225;rio%20Janeiro%20com%20fev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Meus%20documentos\Projetos%20M&amp;A\kING\BaywatchLa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WINDOWS\TEMP\calidadzafra01x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WINDOWS\TEMP\_ZCTmp.Dir\Ambev\Model\AmBev%20Internal%20(Test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cjfs\Mis%20documentos\CDD&#180;s\Venezuela\Caracas\JOAQ4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urio\mayala$\PET\Comisione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SUTIONOH/Unilever/NabisLb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e00055\d\Precos\PondRJ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0\PROJETOS\DISTRIB\Forr&#243;\Adm%20Financeiro\Book%202000\Ger%20Rotina\GR_Piores_Ranking_OBZ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aike\Central\CV\Vilar%20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aike\Central\CV\Vilar%2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rango\frangodata\Interbrew%20IAS\Reports%20Excel\X.%20DEVELOPMENT\KPI\6.%20KPI\1.%20MASTER%20FILES\6.%20Organizational%20Excellence\(Q)%20Headcount%20FT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nergia\PAR%20-%20Binding%20Upgrad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0\PROJETOS\APPS\RESEARCH\COMPANY\APASCO\APA3Q9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WINDOWS\TEMP\EQ_AmBev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GIBBS/BE/model_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GIBBS\BE\valuatio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cksj\Temporary%20Internet%20Files\OLKC\Book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Lapidus\active\corning\models\commscope_champion_valuation.xlt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cksj\Temporary%20Internet%20Files\OLKC\Merger%20Model%20v5%20-%20master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GERAL\Qualidade\file:\Mgsna0\projetos\GERAL\Qualidade\Escore\EQ_AmBev2001%20agosto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102097\d\adatos\Mis%20Documentos\Fcst_en%20curso\u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2\op_mp_apr$\MP\APR\Custos\Confidencial\InfoGer\InBev%20Report\KPI's%20SCFD\2009\SCFD%20por%20planta\&#193;rvore%20VIC\SCFD_input_template_2009_V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go\frangodata\Interbrew%20IAS\Reports%20Excel\5.%20BUDGET\1.%20MASTER%20FILES\1.%20GROUP\1.02%20B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go\frangodata\Interbrew%20IAS\Reports%20Excel\5.%20BUDGET\1.%20MASTER%20FILES\1.%20GROUP\1.01%20P&amp;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MESA\Front%20Office\Hedge\Trade_Sugar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tosM&amp;A\W\IowaModel\Copy%20of%20IowaEVAIII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NA1\PUBLICO\USUARIOS\RGD\META99\USUARIOS\RGD\OBZ\DBF99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CSC_Especiais\Parceiros_Comex\Privado\Follow%20up\2006%20Follow%20up%20Exporta&#231;&#227;o%20-%20Outros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VA\marcel\binv20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trolling%20Horeca\REMIE\EXCEL\2003\Periodewerk\Periode%206\Resgebieden%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TRANSFER\KIM\RETAIL\REVCO\MODEL_RC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SALES\PpmSdBE\Budget\B2006\ZBB\Targets&amp;Savings&amp;Submissions\Revision%20to%20budget%201411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ELOI~1.LIM\LOCALS~1\Temp\Temporary%20Directory%201%20for%20An&#225;lise%20Contrato%20Rexam%202011%20plano%20I.zip\Cen&#225;rio%20Latas%202011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CONTROL\Neue%20Verzeichnisstruktur\Produktkalkulation\Technikdaten\MF_Arbeitspl&#228;ne%20ab%2001.07.2001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kellers\LOCALS~1\Temp\C.Lotus.Notes.Data\US%20Synergy%20Summaryv14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32055\c\QUALIDAD\PPM%20real%2099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eam\Food%20Consumer\Projects\Kilimanjaro\Valuation\OperatingModel_Kilimanjaro_v18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P\APR\IGV\Confidencial\Segment\Resultado\2007\Junho\Gabarito%20EBITD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iretorias/SUPPLY/Suprimentos/Privado/Frederico/2.%20Agr&#237;cola%20Refrigenanc/2008/07/FINANZAS/Actual%20Hyp/NUEVO/INFORM%20FINANCIERA/CUADRO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Excel\Cervepar\Volumen\Analisis%20Terr%20Mkt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Excel\Cervepar\PET%2099-01\PET%202004\Volumen\Volumen%2020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04_cons\Q2\Model\Lbcl\Q2BUC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MAZZA/Local%20Settings/Temporary%20Internet%20Files/OLK380/Ambev%20reporting%20package%20-Labatt%20-%20Sept%20200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york\maher\Beverages\Brown%20Forman\Kendall-Jackson\Analysis\04.02.01%20BF%20K-J%20model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iretorias/SUPPLY/Suprimentos/Privado/Frederico/Metas/2004/Level%20of%20confidence/a&#231;&#250;car/Level%20of%20Confidence%20-%20support%20(version%201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08\Budget%202009\Templates\To%20be%20sent\V2\Budget%202009%20-%20Capacity%20Increase%20Templat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ook%20Fev05\GEROT\Book%20K%20Emp%20FEV05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ook%20Fev05\GEROT\Apoio%20OBZ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kit_training\Mis%20documentos\SAPI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APSIS\AMBEV\QUINSA\A&#231;&#245;es%20e%20ADR%20da%20Quilmes_Purchase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NA1\PUBLICO\MARCELO\Helen\O&amp;D\SDG\Apres2_Com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P\APR\IGV\Confidencial\Segment\Volume%20e%20Share%202008\Mar08\Volume%20e%20Share%202008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NSFER\CHUNG\PROJECTS\METHODE\MODEL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1.%20GBOP's\1.%20Value%20engineering\1.%20VE%20Process\3.%20VE%20Global%20Process%20(InBev)\3.%20VE%20Benchmarking\4.%20VE%20Benchmarking%20results\VE%20benchmarking%20Global%20consolidation%20version%208.0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WINDOWS\TEMP\_ZCTmp.Dir\Rabin\Projects\ITT\Model\model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AMAR/PFIZER/VALLEYLA/LBO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P\ADL\Controle%20&amp;%20Informacao\Privado\Ativos%20de%20Giro\Exist&#234;ncia%20f&#237;sica\ANS%20-%20Exist&#234;ncia%20F&#237;sic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volu&#231;&#227;o561\RJ561_07_celula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\Food%20Consumer\General\Comparables\Trading\HPC\HPC%20Multiples_17%2001%200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WINDOWS/TEMP/_ZCTmp.Dir/BANKING/CHRISTOS/Stone/FW%20New/analysis/oldmode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SNA1\PROJETOS\EGQT\Desdobramento2001\Revis&#227;o%20DPD\Revis&#227;o%20DPD%202001_Setembro_GQ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\Food%20Consumer\Company\Sara%20Lee\February%202005\Financial%20Sponsor%20meetings\Excel\Sara%20Lee%20Europe%20(US%20model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vanheel\c\LUC\EXCEL\MONTENEG\BUDPROF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NPUT\Spring%202001\Asuncion%20S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Startup" Target="2008/Deck/0508/EBM_Deck_0508_LAS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WINDOWS/TEMP/_ZCTmp.Dir/Rabin/Projects/Molson/Models/Scenario%203-1a%208.3.2000b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retorias\SUPPLY\Suprimentos\Privado\!%20SDG%202011\AC%20-%20Direct%20(%20Pack%20&amp;%20Raws%20)\1_%20Results%20(Montth-YTD-LE)\08\Raws\tmp\MOL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M&amp;SbuysDebenham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~0030789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WINDOWS/TEMP/_ZCTmp.Dir/LAWRENCE/PFIZER/LIHOLM/OTHER/EXCEL/DEALS/TMP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Caixa\offshore\Curve%20Comparison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Startup" Target="Middle%20Office/Geral/Indicadores%20Financeiros/Indicadores%20Economicos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Caixa/Benchmark/Benchmark%20BLPV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eus%20documentos\Apsis\AmBev\177rj01%20-%20anexo%20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EMP\Comp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6\vr\PRAIA\g%20-%20RIA%20&amp;%20Glass%20Model\Glass%20Model\From%20Eder\Glass%20Plant%20Model%2006%20ABR%202006b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00452\arquivos%20ste\TEMP\_ZCTmp.Dir\Planilha%20de%20Acompanhamento%20de%20Captura%20de%20Lacuna%20-%20Mar%2000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Irina.Lisitsina\Local%20Settings\Temporary%20Internet%20Files\OLKE2\ALL_Stock_Report_DEC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FD%20Latin%20America\Models\LBO%20Model%2000-06-1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LIN\INGA\HISTFIN5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2008/Budget%202009/Templates/To%20be%20sent/V2/Budget%202009%20-%20Capacity%20Increase%20Template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Common/Controller/Belgium_Planning_&amp;_Performance/Budget/Budget_2004/draft_documents/Belgium_Excel_Support_OR2_for_BERGER_v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dels\Peter%20Valuation%20Model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Lapidus\inactive\merant\models\standalone_2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A\Front%20Office\Hedge\Trade_Papeis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DIR%20III%20-%20Empr&#233;stimos%20Di&#225;rios13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iretorias\SUPPLY\Suprimentos\Privado\Frederico\2.%20Agr&#237;cola%20Refrigenanc\2008\07\FINANZAS\Actual%20Hyp\NUEVO\INFORM%20FINANCIERA\calculos%20del%20vea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DOCUME~1\muhlig\CONFIG~1\Temp\Resumen%20General%20(las%203%20Ptas.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sna0\projetos\DPROPCP\DISTR\dist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corpappl\pol_est\ALTO%20GIRO\JULIO\BGMOD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BEV\BOPs\Budget08\Functional%20workshops'%20templates\Proc_P200%20latest%20Oct06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NA1\PUBLICO\USUARIOS\RGD\META99\USUARIOS\RGD\META99\USUARIOS\RGD\METAAM98\BPLANARO2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24\Projetos_AC\MESA\Middle%20Office\Risk%20Control\Relat&#243;rios\Propostas\Hedge_da_D&#237;vida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WINDOWS/TEMP/_ZCTmp.Dir/Ambev/Model/AmBev%20Internal%20(Test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JOE\RUBBERMD\TRANSFER\RAVI\JOHNSTOW\MODEL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supsfa\Local%20Settings\Temporary%20Internet%20Files\OLK1\Can&amp;PET\LANLAS_Cans%20Summary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MAIL\INBOX\CARRUDA\temp\bud992~1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08\Intelig&#234;ncia%20competitiva\Gerencial\Brasil\1-%20Janeiro\2008\Intelig&#234;ncia%20competitiva\Budget\Budget%202008\Trabalho%20a%20fazer\Documents%20and%20Settings\lluccas\Configura&#231;&#245;es%20locais\Temporary%20Interne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24\eacsna22\MESA\Front%20Office\Hedge\Trade_Papeis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B02\AC_Projetos\DOCUME~1\GUASF\LOCALS~1\Temp\821\_ZCTmp.Dir\MESA\Front%20Office\Hedge\Trade_Papeis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A\Front%20Office\Hedge\Trade_Papeis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Risco/Moedas/USD/CDI_DOLAR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gardo\trabajo\cco\PLANEJAM\BUDGET\2000_basica_out\ARGENTINAFASB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urio\mayala\Mis%20documentos\Cervepar\Toque%20FA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F33\victoire\CompsTrans\comps17-05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bhavesh.mistry/Local%20Settings/Temp/ZBB%20LE%20Template%20-%20FSM%20Consol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SUTIONOH\BlueCircle\wintemp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B331\OVERVIEWRussia2003VVersion_11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10\Intelig&#234;ncia%20competitiva\Gerencial\Brasil\01%20-%20Janeiro\Gerencial%20Janeiro%202010%20v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users_b\Modelo.Ocorr&#234;ncias.xls-03-02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C05_cons/Operating%20Results/2005%2001%20January/Monthly%20Report%20v3_dec_Canada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un%20Reports\Consolidation%20workpapers\2000%20Q1%20Consolidation%20Model\A%20Consolidation%20&amp;%20Reporting\Consolidation%20Q1%202000%20Working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&#225;rio%20Mar&#231;o%202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DOCUME~1\aliciafe\CONFIG~1\Temp\Produto%20Retido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tars\Controlling\Flash\Flash%202002\Mar%2002\BP%20Report\CPB%20March%20YTD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WINDOWS\TEMP\_ZCTmp.Dir\LIHOLM\PFIZER\CORONA\EXCEL\TMP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eld1\gruppen2\Controlling\Monatsreporting\ITW-%20Report%20monatlich\CP%20Becco%20(actual)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York\kronewitter\Ralcorp\1.28.03%20Ralcorp%20Model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Kritser\Allied\Red\Red%20Comps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USD_Model2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Veerle.Lauwers\Local%20Settings\Temporary%20Internet%20Files\OLK11\Operating%20Review%20v1.2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Controlling\Presentations\Business%20update%20April\Operating%20Review%20v1.1%20Excell%20link%20Russia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TERNAL\JOHNK\1994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FINFRC-CORPORATE-Marketing\Volume%20Detail%20Brands%20v11_DOMESTIC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er\philip\712b\712b_1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_003\data\DATA\Excel\Cervepar\PET%2099-01\Pet2002\Volumen%20200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urio\mayala\Mis%20documentos\Cervepar\Brahma\Mixes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_003\data\LABUROYPA\Vol_sh_Precios%202003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acfred\LOCALS~1\Temp\10\ARCA\Base%20P1A%20-%20Malterias%20v01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Projetos/MIDDLE/Labatt/OP%20Fin/Cash%20Flow/Fluxo_Labatt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WINDOWS\Temporary%20Internet%20Files\OLK8344\PPM_Strategic%20Diagnostics_TEMPLATE_v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SUTIONOH/CGEWMI/CGEWMI3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TEMP\Model%20V6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Irina.Kudrik.EEINTERBREW\Local%20Settings\Temporary%20Internet%20Files\OLK7F\OVERVIEWRussia2005Vreport_03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91_maxi\output\CAP8_CUSTOSxDESP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91_maxi\output\CAP05_CUSTOS_CONV_MENSAL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91_maxi\output\CAP05_CUSTOS_FABRIC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DG_FAB\2001\Custo%20Vari&#225;vel\Custo%20Vari&#225;vel1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Projects\CAPEX%20Interbrew\final%202000\CAPEXxEURV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uibd02\IBDSHARE\industry\EMPLOYEE\Makansi\Chameleon\SkyePharma\skyegraph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NA0\PROJETOS\DOCUME~1\MNMATIAS\CONFIG~1\Temp\teste2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microsoft.com/office/2006/relationships/xlExternalLinkPath/xlStartup" Target="Middle%20Office/Geral/Indicadores%20Financeiros/Indicadores/Indicadores%20(Ingl&#234;s)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Model_8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EricS\Sigma\DCF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EricS\sandiego\DCF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gardo\trabajo\E.D.B\Budget\Bud99561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ackup%20XP\UserData\JANK\Objectives%20&amp;%20KPI's\KPI%20Radar%20Direct%20Distributie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P\APR\IGV\Confidencial\Segment\HILA\jun06\Graficos%20HILA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91_maxi\output\CAP7_DESP_ADM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91_maxi\output\CAP6_DESP_VENDAS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08\Intelig&#234;ncia%20competitiva\Gerencial\Brasil\1-%20Janeiro\2008\Intelig&#234;ncia%20competitiva\Budget\Budget%202008\Trabalho%20a%20fazer\2006\Projetos\Novo%20Gerencial\Frente%20tabela%20dinamica\Novo%20Gerencial\WI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CLNUNES\Local%20Settings\Temporary%20Internet%20Files\OLK23B\RDT%2008%20A&#231;&#250;car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CLNUNES\Local%20Settings\Temporary%20Internet%20Files\OLK23B\RDT%2008%20A&#231;&#250;car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op_mp_apr$\MP\ADL\Controle%20&amp;%20Informacao\Privado\Ativos%20de%20Giro\Exist&#234;ncia%20f&#237;sica\ANS%20-%20Exist&#234;ncia%20F&#237;sica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NA0\PROJETOS\User\Matias\Diario\Novo%20Di&#225;rio%205.xls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microsoft.com/office/2019/04/relationships/externalLinkLongPath" Target="https://anheuserbuschinbev.sharepoint.com/Projets%20Accenture/InBev/Target%20Setting%20&amp;%20Cascading/Target%20S&amp;C%20-%20Excel%20Tool/FTE%20Classification/Visibility%20Toolkit/MMB%20Livrables/REFRESH/REFRESH/REFRESH/XL%20Gauges/Gauges%20new%20FS5%20(version%202).xls?4EE56A15" TargetMode="External"/><Relationship Id="rId1" Type="http://schemas.openxmlformats.org/officeDocument/2006/relationships/externalLinkPath" Target="file:///\\4EE56A15\Gauges%20new%20FS5%20(version%202)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gabriel.maia\My%20Documents\Ambev%20Brasil\Desktop\P1A%202013\LAN\1YP%202013%20-%20Procurement%20Initiaties%20-%20Can%20&amp;%20PET.xlsx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een\2000%20Training\DCF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WINDOWS/TEMP/_ZCTmp.Dir/BRAGANCA/Michelin/Model_10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~1/cvdiener/CONFIG~1/Temp/Rar$DI00.110/Compensaciones/Clientes/CLUB%20Consumo/2004%20-%2007/Benval07-2004/Monsanto_07_04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CHETANB\LBO\MODELS\INVESTCORP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Chiu\active\Project%20Vision\models\new_vision_mod_aud_26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7204\Russia%20Budget%202003%20ITW%20Template%2023.10.02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sove\Local%20Settings\Temporary%20Internet%20Files\OLK9\Budget%20book_v211002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TEMP\sgversion14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eam\TRANSACT\PROJECTS\Kick\Valuation\LBO\2002%20model%20Kick%20with%20RBPE%20assumptions-%20IM%20Case%20%20020219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WIN95\TEMP\WIN95\TEMP\PPF\Reuni&#227;oDiretoria\APRESClaudio10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PPF\Reuni&#227;oDiretoria\APRESClaudio10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samis001\discolocal\PPF\Reuni&#227;oDiretoria\APRESClaudio10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PREVAMRT\EX97\VA101097\ECRITURE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NA0\PROJETOS\geografia_Rio\volume%20di&#225;rio\agosto\novo\Novo%20Fornec_06.xls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microsoft.com/office/2019/04/relationships/externalLinkLongPath" Target="https://anheuserbuschinbev.sharepoint.com/Documents%20and%20Settings/admin/&#1056;&#1072;&#1073;&#1086;&#1095;&#1080;&#1081;%20&#1089;&#1090;&#1086;&#1083;/Merit%20Templates/back%20from%20countries/to%20countries/complete/montenegro/Salary%20Review%202007%20-%20Data%20Collection%20Tool%20vs03_Montenegro_complete.xls?39AAFDFA" TargetMode="External"/><Relationship Id="rId1" Type="http://schemas.openxmlformats.org/officeDocument/2006/relationships/externalLinkPath" Target="file:///\\39AAFDFA\Salary%20Review%202007%20-%20Data%20Collection%20Tool%20vs03_Montenegro_complete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CHUNG\PROJECTS\METHODE\MODEL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aff88/Vision/UK/PL3%20uk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P\APR\Fech_Soc\Confidencial\Consolid\IB06\InterCo\Intercompany%20Matriz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3%20Files@Common@LATASARJO\cco\BDADOS\1997\CANPA97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eus%20documentos\Antarctica\DD\Desdobramento_Mn1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ORCDES\OBZ\Analise%20OBZ\2007\Or&#231;amento\remanejamentos\Pacote%20Fretes%20Brasil%20REVISAO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CERVEJA\GIPF\GIPF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qcsj\Configura&#231;&#245;es%20locais\Temporary%20Internet%20Files\OLK3A\Documents%20and%20Settings\CGPGPF\Local%20Settings\Temporary%20Internet%20Files\OLK13D\material%20consulta\Modelo%20Final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Business%20Performance%20Tracking/Feeder%20Files/2009%20Planning/Templates/Info%20for%2022nd%20Sept/Market%20Program%20ALL%20FINAL%20edited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MESA\Front%20Office\Hedge\Trade_Aluminio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91_maxi\output\CAP04_PRODUCAO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SUTIONOH/bioMerieux/Murex/GLXvalue1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~Reuni&#227;o%20de%20Planejamento\Gerenciamento%20de%20Projetos\Acompanhamento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fbraido\AppData\Local\Temp\Rar$DI00.831\P1A%202013\LAN\1YP%202013%20-%20Procurement%20Initiaties%20-%20Can%20&amp;%20PET.xlsx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users_b\Planificacion\Vasilhame%20meta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TEMP/bar_comps_PL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EMP\TRIARC\Snapple%20IPO\SnapIPO6-8-99-3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pecs\LOCALS~1\Temp\71\_ZCTmp.Dir\Volume%20e%20Pre&#8225;o%20CDD%20Real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1\PROJETOS\ENGTO\GPACK\PPFPACK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MIDDLE/Fluxo%20de%20Caixa/2007/RMS_FIN_TAX_update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\Food%20Consumer\Projects\Kilimanjaro\Valuation\OperatingModel_Kilimanjaro_v18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.%20DCF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Caixa/Brasil/Fundos%20Safra/Resultado/2002/Jupiter%20022002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WINNT\Profiles\cma\LOCALS~1\Temp\PPM_Strategic%20Diagnostics_Belgium_Non%20Industrial_Long%20(draft%2018.02.03)1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Dezembro_2002\query%20Dezembro%20v%201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~Reuni&#227;o%20de%20Planejamento\Gerenciamento%20de%20Projetos\Medidas%20priorit&#225;rias%202002%20-%20Consolidado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APRESENT\BOARD\1998\982207-Bill\quadros%20bill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~0042725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wicksj\Temporary%20Internet%20Files\OLKC\Book2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TEMP\southwire\comps8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AMBOR\southwire\comps8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mlynchmerg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SARJO2\CCO\cco\PLANEJAM\VIABILI\VIAMAO\VIAM&#195;O3_STANDALONE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TEMP/Newspaper%20Comp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Guerra_Ambev/CURVA%20DE%20FRA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y%20Documents\Meus%20documentos\Planilhas%20Aleat&#243;rias\Projetos\Sistema%20-%20Logistica%20-%20CDD&#180;s\Sistema%20-%20CD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e00107\c\NovoRDC\Teste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08\Budget%202009\Templates\To%20be%20sent\Final\Final%20Final\ZBB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MBOR\Thames\andy\andy\WTRCOMPS3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Projetos/MIDDLE/Relat&#243;rios/Visibilidade/WC/WEEKLY%20NEW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BD\BELYI\COMPANY\IPIRANGA\TEMPLATE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KKR%20Model.xls" TargetMode="External"/></Relationships>
</file>

<file path=xl/externalLinks/_rels/externalLink26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sites/ARPLouveiraBrazilOps-FPA/Shared%20Documents/FPA/03.%20Pricing/02.%20Tabelas%20de%20Pre&#231;o/08.%20Outros/Bunge/2026/01-26/Tabela%20Natural%20One%20Jan-26.xlsx" TargetMode="External"/><Relationship Id="rId2" Type="http://schemas.openxmlformats.org/officeDocument/2006/relationships/externalLinkPath" Target="https://amcor.sharepoint.com/sites/ARPLouveiraBrazilOps-FPA/Shared%20Documents/FPA/03.%20Pricing/02.%20Tabelas%20de%20Pre&#231;o/08.%20Outros/Natural%20One/2026/01-26/Tabela%20Natural%20One%20Jan-26.xlsx" TargetMode="External"/><Relationship Id="rId1" Type="http://schemas.openxmlformats.org/officeDocument/2006/relationships/externalLinkPath" Target="/sites/ARPLouveiraBrazilOps-FPA/Shared%20Documents/FPA/03.%20Pricing/02.%20Tabelas%20de%20Pre&#231;o/08.%20Outros/Bunge/2026/01-26/Tabela%20Natural%20One%20Jan-26.xlsx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C290\VDC_Stock_Report_030621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un%20Reports\Consolidation%20workpapers\2000%20Q5%20Consolidation%20Model\Deferred%20Tax%2012%20months%202000\Deferred%20Tax%2012m%202000%20Summary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CHETAN\ALLIANT\AL_HIST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Documents%20and%20Settings\opfsn\Local%20Settings\Temporary%20Internet%20Files\OLK1B2\Documents%20and%20Settings\acdan\Local%20Settings\Temporary%20Internet%20Files\OLK32EC\schroder_smallcaps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SDG_2007\Confidencial\Sistema%20de%20Gest&#227;o\Gerenciamento%20da%20Rotina\Custo%20Vari&#225;vel\Projetos%20de%20Value%20Engineering\VE%20Financial%20Data%20InBev%202007%20--%20LAN%20--%20NEW_Template%20Jul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IAPP/Plano%20BD/Carteiras_BD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CSC_Especiais\Parceiros_Comex\Privado\Follow%20up\2006%20Follow%20up%20Exporta&#231;&#227;o%20-%20Toro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1\PROJETOS\ENGTO\PADRONIZ\CUSTOS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NSFER\JOE\RUBBERMD\TRANSFER\RAVI\SHANSBY\MODEL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DG\SDG%202007\Spare%20Parts%20Brazil\ATU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Relat&#243;rios\Board00\Out\FLUXO%20TIAGO%20SETEMBRO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OPERACOES\ADC\Pagamentos\Privado\Informa&#231;&#245;es\Capital%20Empregado\2013\10_Out\WC\WAPT%20Proc%20Center%20(Modelo).xlsb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eioAmbi\METAS\2006\Book\Arquivos%20Stephano\!Perfil\2000\Ccb\1o.%20Perfil\Dividas%20Vencidas\Dividas%20vencidas%20consolidado%20de%20Ago-99%20a%20Fev-00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INDUSTRY\EMPLOYEE\HUBER\SYNTH\MODEL1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BD\Adeel\Nemo\NEMO10C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gardo\trabajo\cco\PLANEJAM\USGAAP\QUARTER\99_4thq\RMCUSGAAPCONSOL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MIDDLE/Nova%20pasta/Fluxo%20de%20Caixa%20-%20Vinicius/Projeto%20-%20Melhorias/Cash%20Flow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WINDOWS\TEMP\Esc0101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08\Intelig&#234;ncia%20competitiva\Gerencial\Brasil\1-%20Janeiro\2008\Intelig&#234;ncia%20competitiva\Budget\Budget%202008\Trabalho%20a%20fazer\2006\Projetos\Novo%20Gerencial\Frente%20tabela%20dinamica\Novo%20Gerencial\cc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ORCDES\Business%20Cycle%202009\1YP\Modelo\MODELO%20BR%201YP09%20v11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NANCE\BCAOPPS\Metal\Metal%2009\Metal%20Cost\Metal%20Cost%200109%20Doug%20&amp;%20Long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CA\TNF_C_25JUN00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GEROT\2003\F&#225;brica\Farol\GeRor%20Regional\Fac&#227;o\Mai03\Meus%20documentos\Carol\Reuni&#245;es%20de%20Qualidade\Agosto%2001\IQMP\planilha%20iqmp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3BANNW01\VOL2\SHARED\VEREA\LATINAM\ACTIVE\ZAPATA\CCK_CMP2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co\PLANEJAM\BUDGET\2000_basica_out\ARGENTINAFASB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SARJO2\CCO\cco\PLANEJAM\URUGUAI\URU_9907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DOCUME~1\arturoay\CONFIG~1\Temp\EQ_AmBev2001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_ZCTmp.Dir\Detalhamento%20An&#225;lises%20SAC_Fevereiro%20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QUALIDAD\Qualidade%20Assegurada\SAC%20-%20ARC\2006\SIMULADOR%20SAC-ARC-2006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DM\SDG%20Meeting\DVD\acomp%20plan%20JP%20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OOK_DVD\Book_Dez_06\GEROT\GR%202006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YNN0280\Local%20Settings\Temp\2012BU_CAPEX_Template%20v4%20(Recovered)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irina.ivan/Local%20Settings/Temp/Price%20Plan%20Toolkit_20090616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LEU03\SharedData\CTOBOPDPLAN\Common\___Champions\Champions_2009\5.May\CHAMPIONFILE%20VIC%20-%20May%202009-WE-CONSOLIDATION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CN%20-%20Clients\!nBev\ZBB\T&amp;M\JK%20Package%20Meeting%20Guide%20&amp;%20Templates%200.8%20ARE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OOD\SPREADSH\CompCo\food_large_new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WINDOWS/TEMP/_ZCTmp.Dir/BRAGANCA/Michelin/Model_12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TEMP\Base%20de%20datos%20Board\1997\BPMETA97%20Implantacion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SNA0\PROJETOS\DIRETRIZ\DIRETRIZ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TRANSFER\KIM\RETAIL\REVCO\PREMIUM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RVEJA\GIPF\GIPF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ORCDES\PLAN_INT_O&amp;D\Planej.%20Integrado%202006\Book%20de%20Metas%202006\Outubro%20(result%20Set)\Metas%20Diretorias%20Corporativas%202006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eus%20documentos\cap9_MARGENS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NSFER\JOE\RUBBERMD\TRANSFER\RAVI\MKRAIL\BUYBACK\MASTER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_Apr_Res\_apura&#231;&#227;o%20de%20resultados\_apura&#231;&#227;o%20de%20resultados\processo_SDG\Painel%20Resultados\2004\abril%2004\novo_diario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Global%20Assumption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CERVEJA\GIPF\CERVEJA\PDCA\MATPRIMA\MATPRIMA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GILLIO/Deltathree/Midwest_LBO_Russ_100%25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10\Intelig&#234;ncia%20competitiva\Gerencial\Argentina\Gerencial%20Janeiro%20V01%20-%20An&#225;lisis%20Argentina%20+%20Chile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us%20documentos\Antarctica\DD\Desdobramento_Mn1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Janeiro\Base%20SAC%20%20jan%2003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SNA1\PROJETOS\STAFF\Di&#225;rios\Di&#225;rio%20Janeiro01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_001\c\DATA\EXCEL\CERVEPAR\Money\Cont.%20Marginal%2096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002\luis\edgard99\2002\Marzo\PRESENT%20mARZO%20II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finance$\Sun%20Reports\Controlling%20(Flash,%20LE)\00%20Flash%20Reports\Flash%2000\12%20December\CFR%20December%2000%20Russia%20month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3%20Files@Common@LATASARJO\cco\BDADOS\1997\PA_TAMPA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iretorias/SUPPLY/Suprimentos/Privado/Eloi/Gest&#227;o/SDG/04.Abr/Nova%20Efici&#234;ncia%20de%20Pre&#231;os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2\OP_Projetos\CSC_Especiais\C&#233;lula_CBZ\Confidencial\BOOK\2007\Book_SDG_Supply\Bases\Book_Fabricas\Resultado\Eficiencia%20Manual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y%20Documents\1.%20Performance%20Management\1.%20Value%20engineering\1.%20VE%20Process\5.%20VE%20Financial%20Process\VE%20Financial%20Data%20Template%202006%20official%20v3.0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colas\c\Mis%20documentos\32311%20CCC\32311%20CCC%201999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nsfer\rmiller\service%20experts\ValuationModel_3_Sensitivity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TEMP\Newspaper%20Comps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\Food%20Consumer\General\Comparables\Trading\Other%20Food\Other%20Food%20Multiples_040906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ata\utordepto\TRADING\DAN\bloomberg\xCDI9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Restructuring/Co-Active/Trism/Public%20Comps/Restructuring%20Group%20Comps/Trism%20comps%204_Lozner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Front%20Office\Risco\Moedas\USD\RiscoUSD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CIONAL18\PLANEJPL\Apres.%20Regionais\Modelo%20de%20Preenchimento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tars\Controlling\Flash\Flash%202002\Feb%2002\Report%20Profitability%2002\CBP%20Feb'02(correct)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NSFER\CHUNG\PROJECTS\BATTS\SENSUM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FinReps/Month%20End%202004/P12%2004/Segmentation/Monthend%20ratios%20P12%202004%20OT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inbev.net/My%20Documents/1.%20Performance%20Management/1.%20Value%20engineering/3.%20VE%20Zones%20Follow%20up/WE/Germany/VE%20Financial%20status/Value_Engineering_Projects_WE_%202005_09_30_v92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Fab_Modelo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I_002\ROCIO\PLANIFICACION\Planificaci&#243;n\Programa%20de%20Agosto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USERDATA/Marionnaud/Parfum4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Comerlog\Subproductos\049-0304_Subp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ew%20york\rimalovski\h-mo\WACC%20pages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ORCDES\5anos\INTERNAL\JOHNK\1994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~1/admin/LOCALS~1/Temp/Rar$DI00.922/Salary%20Review%202007%20-%20Data%20Collection%20Tool%20vs03_Ser_final%20for%20upper%20level%20input%2019042007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TEMP\cooper\cbe_swk5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AMBOR\cooper\cbe_swk2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ORCDES\5anos\SANIFILL\OUTPUT\EI_SANI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2\op_mp_apr$\MP\APR\Custos\Privado\InfoGer\C&#233;lula%20Informa&#231;&#245;es%20Custos\2008\D_Material%20SDG%20Opera&#231;&#245;es\C_Painel%20VIC\VIC%20Panel_2008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EMP\Model_8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ata\CE&amp;EE\2005_04\Volume%20reporting%20CEE%20Zone%20BU%20RUKA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iretorias/SUPPLY/Suprimentos/Privado/Gabriel%20Maia/21%20Budget%202012/Pre&#231;os%20Budget%202012/08%20-%20Base%2027%20Janeiro%20FINAL%20PET/Budget%20PET%2028%20dec.xlsx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opvlds\Desktop\Jassir%20Status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~1/dbconti/CONFIG~1/Temp/notesEA312D/Simulador%20Mayo%20Presentaci&#243;n%20Carlos%20a%20CA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P\APR\IGV\Confidencial\Segment\Volume%20e%20Share%202008\Mar08\Volume%20e%20Share%202008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~1/MOLMOS~1.000/CONFIG~1/Temp/notesEA312D/DBA%20050711%20CZA%20-%20Plan%20Prod%20V0%20Def.xls" TargetMode="External"/></Relationships>
</file>

<file path=xl/externalLinks/_rels/externalLink351.xml.rels><?xml version="1.0" encoding="UTF-8" standalone="yes"?>
<Relationships xmlns="http://schemas.openxmlformats.org/package/2006/relationships"><Relationship Id="rId2" Type="http://schemas.microsoft.com/office/2019/04/relationships/externalLinkLongPath" Target="https://anheuserbuschinbev.sharepoint.com/DOCUME~1/ppotigna/CONFIG~1/Temp/notesEA312D/DOCUME~1/daberter/CONFIG~1/Temp/notes1BD919/DOCUME~1/jpbarros/CONFIG~1/Temp/notesEA312D/SIP/Presupuesto%202006/adatos/VOLUMENES/MESES/Fcst_en%20curso/05-05%20Forecast%20X%20Calibre_Cervezas%20(Industria?E309433B" TargetMode="External"/><Relationship Id="rId1" Type="http://schemas.openxmlformats.org/officeDocument/2006/relationships/externalLinkPath" Target="file:///\\E309433B\05-05%20Forecast%20X%20Calibre_Cervezas%20(Industria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SUTIONOH\Unilever\nabisvalue4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A\Front%20Office\Hedge\Controle%20PL%20exposicao%20ALUMINIO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A\Front%20Office\Hedge\Controle%20PL%20exposicao%20ALUMINIO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B02\AC_Projetos\DOCUME~1\GUASF\LOCALS~1\Temp\821\_ZCTmp.Dir\MESA\Front%20Office\Hedge\Controle%20PL%20exposicao%20ALUMINIO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SDG_LOG\THIAGO\Documents%20and%20Settings\acchv\Local%20Settings\Temporary%20Internet%20Files\OLK145\Exposi&#231;&#227;o%20de%20Aluminio%20em%2020032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cchv\Local%20Settings\Temporary%20Internet%20Files\OLK145\Exposi&#231;&#227;o%20de%20Aluminio%20em%2020032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ata\Nutmeg\Model\Nutdcf3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xcel\cdrive\liq0800\liq2000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erra_Ambev\CURVA%20DE%20FRA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MED_COMM/COMPS/PUBCOMP/PUBINPRO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NIFILL\OUTPUT\EI_SANI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SPRIT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FAWCETT/INTERBRE/CCM/ALLDEAL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elipe\AS\Gcat\Plan%202002\Formato%20Luiz\Ferramenta%20de%20Desdobramento%202002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v_006\presup%202002\Presupuesto%202002\Analisis%20de%20capacidades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adatos/VOLUMENES/MESES/Fcst_en%20curso/PET%20050000%20CZA%20-%20Volumenes%20PLANE%20v1.2%20(%20Barriles%20)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i_000\planifif\WINDOWS\TEMP\Presupuesto%202003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vanleup\Desktop\EXAMPLE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SDG_2007\Confidencial\Or&#231;amento%202008\P1A\Gabaritos\Organiza&#231;&#227;o%20P1A%20Supply_V1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ryb\Compensaciones\Analisis%20Argentina%202002\Analisis\Argentina\Analisis%20de%20Job%20Grades%20ARGENTINA%20000314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grega\Relat&#243;rio%20Gerencial%20Agrega\relat&#243;rio%202002_03\Query%20relat&#243;rio%20Mar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JOE\RUBBERMD\TRANSFER\RAVI\MKRAIL\BUYBACK\MASTER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er\philip\712B\712b_6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microsoft.com/office/2006/relationships/xlExternalLinkPath/xlStartup" Target="COSTOS%202002/0%202002-10/inventarios/2002-10/PT/Stocks%20PT%20BS.AS%201002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i_000\presupuesto\Leticia\Presupuesto%202003\Dotacion\Leticia\Benchmarking%20090502\Mis%20documentos\Presentaci&#243;n%20QR%20Julio%2000%20-%202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Lixo\Lixo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2\OP_Projetos\CSC_Especiais\C&#233;lula_CBZ\Confidencial\BOOK\Maltarias\CG\OBZ\2008\CO\Apresenta&#231;&#227;o%20OBZ%201208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eioAmbi\METAS\2006\Book\WIN95\TEMP\Diagn&#243;stico%20de%20Metas%202002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g_Espec\Corporativo\Projetos\Controllers%20-%20Ceng\Isaura\Projeto%20Praia\PO's\PO%20Proj%20Praia%20-%20Rev00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DOCUME~1\muhlig\CONFIG~1\Temp\Stock%20y%20Calidad%20base%20PAYSANDU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002\luis\Key%20Enviadas%202002\Septiembre\Forecast%20con%20TC%20750\Canon%20Chart%20Sept%20v2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Work%2001%20Files@Common@LATASARJO\cco\PLANEJAM\BUDGET\19981\BUD98Lanesa-Revis&#227;o1A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i_000\presupuesto\windows\TEMP\Plan%20de%20producci&#243;n%20PPTO%202004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2008/Budget%202009/Templates/To%20be%20sent/Final/Final%20Final/CWC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2000\ORIGINATION\Deals2000\LBO-2000\KKR\Lap\Excel\Models\Latest%20Models\KL%20Model%20-%20v5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6-c\sistemas_vd\DOCUME~1\CSGILMAR\MEUSDO~1\14C86~1.QLP\MATERI~1\ORGANO~1\Diagn&#243;stico%20de%20Metas%202002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SNA1\PROJETOS\OBZ\Vila%20Guilherme\2000\Gerencial_2000\RESULTADO_OBZ_2000_g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WINDOWS\Temporary%20Internet%20Files\OLKC2C2\IT%20Template%2027.02.02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Maria.Slouzhenikina\Local%20Settings\Temporary%20Internet%20Files\OLK42\LC%20RIA1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EJAM\Projetos%20M&amp;A\backus\Models\Model9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CFFM\Local%20Settings\Temporary%20Internet%20Files\OLKE8\Pux_CDDLDA_1-16_IMED_Bitrem.xls_analise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dy%20Wacc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paula.field/My%20Documents/data/Value%20Engineering/VE%20Budget%202007/VE%20B07%20v10%20(17-10-06)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ERENCIA\PET%20Presentaci&#243;n%202005\Presentacion%20Final%20PET%202006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2\op_mp_apr$\MP\APR\Fech_Soc\Confidencial\Consolid\Segment\2009\Segmenta&#231;&#227;o%20IFRS\03-Mar\Segmenta&#231;&#227;o%20IFRS%200903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vatier/spx/EGS/Valuation/comps0203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victor.dantas/My%20Documents/Victor/IUK/Meetings/SPR/2007.10/UK_SPR_%20deck_2007_DEV=3(BBP_version)_Oct07_MH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sultad\Portal_PPF\PPF\PDCA\PDCA%20PERDA%20DE%20EXTRATO\PDCA_Extrato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dvisor\User_PROD\REPORTS\MACO\Russia%20Brand%20MIX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MESA\Middle%20Office\Risk%20Control\Relat&#243;rios\Propostas\Hedge_da_D&#237;vida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ccs\User\Planificacion\Vasilhame%20meta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hasen\Eagle\Bon%20Ton%20Merger%2010-19-99-C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ew%20York\levy\Eagle\New%200912.xls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EG\DEVAL\UA\BASE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trolling%20Horeca\Maandafsluiting\2005\periode%2012\MACO\Horeca_Pivot_Basis%20Totaal%2012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SNA0\PROJETOS\Contas_a_Pagar\Valoriza&#231;&#227;o_Formula.xls" TargetMode="External"/></Relationships>
</file>

<file path=xl/externalLinks/_rels/externalLink4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24\eacsna22\MESA\Middle%20Office\Relat&#243;rios\Board03\Out\Detalhamento%20da%20Divida%20Out%2003.xls" TargetMode="External"/></Relationships>
</file>

<file path=xl/externalLinks/_rels/externalLink4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SDG_LOG\THIAGO\MESA\Front%20Office\Hedge\An&#225;lises\Exposi&#231;&#227;o%20CV.xls" TargetMode="External"/></Relationships>
</file>

<file path=xl/externalLinks/_rels/externalLink4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SNA1\PROJETOS\My%20Documents\Maizena\AmBev\SAC\SAC%202003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DOCUME~1\nrocha\CONFIG~1\Temp\Farol.xls" TargetMode="External"/></Relationships>
</file>

<file path=xl/externalLinks/_rels/externalLink4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PROCESSO\Fechamento%20PTP\2001.08\VolumesdeProdu&#231;&#227;o.xls" TargetMode="External"/></Relationships>
</file>

<file path=xl/externalLinks/_rels/externalLink4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B02\AC_Projetos\PlantasBrahma\Aaa_FRM\FRM%20Consolidados\Escore_FRM_Cerveja_10_01.xls" TargetMode="External"/></Relationships>
</file>

<file path=xl/externalLinks/_rels/externalLink4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SLROMERO/Mis%20documentos/C&amp;B/An&#225;lisis%20Salarial/ACUMULADOS%20OPERARIOS.xls" TargetMode="External"/></Relationships>
</file>

<file path=xl/externalLinks/_rels/externalLink4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CHUNG\TOOLBOX\DCFBETA.XLS" TargetMode="External"/></Relationships>
</file>

<file path=xl/externalLinks/_rels/externalLink4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hasen\Eagle\Old%20Model.xls" TargetMode="External"/></Relationships>
</file>

<file path=xl/externalLinks/_rels/externalLink4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samis001\Ferrarin\Mantenimiento%20Aut&#243;nomo\Eficiencia%20de%20Fabricaci&#243;n\Resumen%20de%20Indicadores%20-%20Fabricaci&#243;n.xls" TargetMode="External"/></Relationships>
</file>

<file path=xl/externalLinks/_rels/externalLink4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NA1\PROJETOS\GEINFO\Retornavel\Gerind%202002\501\Gausmann\Gepack\GP507_08.xls" TargetMode="External"/></Relationships>
</file>

<file path=xl/externalLinks/_rels/externalLink4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FER\ZHOU\FEDERAL\SALE.XLS" TargetMode="External"/></Relationships>
</file>

<file path=xl/externalLinks/_rels/externalLink4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DIVFINAN\RGD\RGD%20Industrial\Indices.xls" TargetMode="External"/></Relationships>
</file>

<file path=xl/externalLinks/_rels/externalLink4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BELYI\COMPANY\FITESA\FITESA4.XLS" TargetMode="External"/></Relationships>
</file>

<file path=xl/externalLinks/_rels/externalLink4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LIN/INGA/DCF.XLS" TargetMode="External"/></Relationships>
</file>

<file path=xl/externalLinks/_rels/externalLink4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STAO\Book_sdg\Janeiro%2003\painel\PDCA\PDCA%20Perda%20de%20Lata.xls" TargetMode="External"/></Relationships>
</file>

<file path=xl/externalLinks/_rels/externalLink4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AIA\g%20-%20RIA%20&amp;%20Glass%20Model\Glass%20Model\From%20Eder\Glass%20Plant%20Model%2006%20ABR%202006b.xls" TargetMode="External"/></Relationships>
</file>

<file path=xl/externalLinks/_rels/externalLink4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2002\Mgmt%20Reporting\2002%20Data-Restatements.xls" TargetMode="External"/></Relationships>
</file>

<file path=xl/externalLinks/_rels/externalLink4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2002\Mgmt%20Reporting\2002%20Data-INA.xls" TargetMode="External"/></Relationships>
</file>

<file path=xl/externalLinks/_rels/externalLink4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acgcm\Local%20Settings\Temporary%20Internet%20Files\OLK6\TABELA%20DE%20PRE&#199;OS%20AMBEV%20-%20aug%202011.xls" TargetMode="External"/></Relationships>
</file>

<file path=xl/externalLinks/_rels/externalLink4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AMAR/PFIZER/VALLEYLA/LBO6.xls" TargetMode="External"/></Relationships>
</file>

<file path=xl/externalLinks/_rels/externalLink4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vanheel\c\LUC\EXCEL\MONTENEG\QR1.XLS" TargetMode="External"/></Relationships>
</file>

<file path=xl/externalLinks/_rels/externalLink4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i_000\planifif\PROYECTOS%202003\Planificaci&#243;n\Mayo_03\Plan%20de%20producci&#243;n%20mayo_03%20v3.xls" TargetMode="External"/></Relationships>
</file>

<file path=xl/externalLinks/_rels/externalLink4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previlla\Escritorio\Visita%20EN-%20MJM\FINAL%20LAS%20OPR\Estructura_Central\rrhh\C&amp;D%20Industrial\OPR\Enviados\Consolidado%20OPR%20Mendoza.xls" TargetMode="External"/></Relationships>
</file>

<file path=xl/externalLinks/_rels/externalLink4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v_003\c\WINDOWS\TEMP\Descarte%202.xls" TargetMode="External"/></Relationships>
</file>

<file path=xl/externalLinks/_rels/externalLink4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CERVEJA\GIPF\CERVEJA\PDCA\MATPRIMA\ORGANO.XLS" TargetMode="External"/></Relationships>
</file>

<file path=xl/externalLinks/_rels/externalLink4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pj1\ac_projetos\Documents%20and%20Settings\acphmm\Local%20Settings\Temporary%20Internet%20Files\OLK2E2\KOVNER\LOREAL\curel\MOD_5.xls" TargetMode="External"/></Relationships>
</file>

<file path=xl/externalLinks/_rels/externalLink4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acphmm/Local%20Settings/Temporary%20Internet%20Files/OLK2E2/KOVNER/LOREAL/curel/MOD_5.xls" TargetMode="External"/></Relationships>
</file>

<file path=xl/externalLinks/_rels/externalLink4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no_18\Mis%20documentos\Users\Jose%20Mendoza\Mis%20documentos\BASES\EEFF%20Hist&#243;ricos\Mar%20Caribe%202003.xls" TargetMode="External"/></Relationships>
</file>

<file path=xl/externalLinks/_rels/externalLink4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\DESKTOP\asda%20model.xls" TargetMode="External"/></Relationships>
</file>

<file path=xl/externalLinks/_rels/externalLink4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Documents%20and%20Settings/ivan.moore/Local%20Settings/Temporary%20Internet%20Files/OLK29/080324-IR2-CF-Revenue%20Model%20v1.07.xls" TargetMode="External"/></Relationships>
</file>

<file path=xl/externalLinks/_rels/externalLink4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AC_Data\CCO_Data\corpacc\2007\ZBB_Project\Global_T&amp;M_Decks\March\GHQ\20070326%20ZBB%20T&amp;M%20deck%20-%20zone.xls" TargetMode="External"/></Relationships>
</file>

<file path=xl/externalLinks/_rels/externalLink4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us%20documentos\aqrbv\Antigos\Planejamento%20Integrado\Composi&#231;&#227;o%20da%20Meta.xls" TargetMode="External"/></Relationships>
</file>

<file path=xl/externalLinks/_rels/externalLink4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Arquivos\Reuni&#227;o%2026.12.03\An&#225;lise%20da%20Lacuna%20dos%20GMR%202004.xls" TargetMode="External"/></Relationships>
</file>

<file path=xl/externalLinks/_rels/externalLink4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.sharepoint.com/Projets%20Accenture/InBev/Target%20Setting%20&amp;%20Cascading/Target%20S&amp;C%20-%20Excel%20Tool/FTE%20Classification/Visibility%20Toolkit/MMB%20Livrables/REFRESH/REFRESH/REFRESH/New%20MRE4%20WORKING1301.xls" TargetMode="External"/></Relationships>
</file>

<file path=xl/externalLinks/_rels/externalLink4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Finance\Controlling\Monthly%20Packages\2003\04%20April\Test.xls" TargetMode="External"/></Relationships>
</file>

<file path=xl/externalLinks/_rels/externalLink4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sites/ARPLouveiraBrazilOps-FPA/Shared%20Documents/FPA/03.%20Pricing/01.%20Fechamento/08.%20Indexadores/INDEXADORES.xlsx" TargetMode="External"/><Relationship Id="rId2" Type="http://schemas.openxmlformats.org/officeDocument/2006/relationships/externalLinkPath" Target="https://amcor.sharepoint.com/sites/ARPLouveiraBrazilOps-FPA/Shared%20Documents/FPA/03.%20Pricing/01.%20Fechamento/08.%20Indexadores/INDEXADORES.xlsx" TargetMode="External"/><Relationship Id="rId1" Type="http://schemas.openxmlformats.org/officeDocument/2006/relationships/externalLinkPath" Target="/sites/ARPLouveiraBrazilOps-FPA/Shared%20Documents/FPA/03.%20Pricing/01.%20Fechamento/08.%20Indexadores/INDEXADORES.xlsx" TargetMode="External"/></Relationships>
</file>

<file path=xl/externalLinks/_rels/externalLink44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cor.sharepoint.com/sites/ARPLouveiraBrazilOps-FPA/Shared%20Documents/FPA/03.%20Pricing/02.%20Tabelas%20de%20Pre&#231;o/03.%20Ambev/2026/Tabela%20Ambev%202026.xlsx" TargetMode="External"/><Relationship Id="rId1" Type="http://schemas.openxmlformats.org/officeDocument/2006/relationships/externalLinkPath" Target="Tabela%20Ambev%202026.xlsx" TargetMode="External"/></Relationships>
</file>

<file path=xl/externalLinks/_rels/externalLink4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sites/ARPLouveiraBrazilOps-FPA/Shared%20Documents/FPA/03.%20Pricing/01.%20Fechamento/08.%20Indexadores/All%20Inflations%20indexes.xlsx" TargetMode="External"/><Relationship Id="rId2" Type="http://schemas.openxmlformats.org/officeDocument/2006/relationships/externalLinkPath" Target="https://amcor.sharepoint.com/sites/ARPLouveiraBrazilOps-FPA/Shared%20Documents/FPA/03.%20Pricing/01.%20Fechamento/08.%20Indexadores/All%20Inflations%20indexes.xlsx" TargetMode="External"/><Relationship Id="rId1" Type="http://schemas.openxmlformats.org/officeDocument/2006/relationships/externalLinkPath" Target="/sites/ARPLouveiraBrazilOps-FPA/Shared%20Documents/FPA/03.%20Pricing/01.%20Fechamento/08.%20Indexadores/All%20Inflations%20indexes.xlsx" TargetMode="External"/></Relationships>
</file>

<file path=xl/externalLinks/_rels/externalLink44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cor.sharepoint.com/sites/ARPLouveiraBrazilOps-FPA/Shared%20Documents/FPA/03.%20Pricing/02.%20Tabelas%20de%20Pre&#231;o/03.%20Ambev/2026/04-26/04%20Tabela%20Gatorade-CSD%20Abr26.xlsx" TargetMode="External"/><Relationship Id="rId1" Type="http://schemas.openxmlformats.org/officeDocument/2006/relationships/externalLinkPath" Target="04-26/04%20Tabela%20Gatorade-CSD%20Abr26.xlsx" TargetMode="External"/></Relationships>
</file>

<file path=xl/externalLinks/_rels/externalLink4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.baleeiro\Downloads\Check%20Ambev.XLSX" TargetMode="External"/><Relationship Id="rId1" Type="http://schemas.openxmlformats.org/officeDocument/2006/relationships/externalLinkPath" Target="file:///C:\Users\lucas.baleeiro\Downloads\Check%20Amb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n"/>
      <sheetName val="Precio_Acc_Inflac"/>
      <sheetName val="Evo_Precio_Inflac"/>
      <sheetName val="Evo_Precio_2003"/>
      <sheetName val="Evo_Precio_2004"/>
      <sheetName val="Mix"/>
      <sheetName val="Precio_Cza$"/>
      <sheetName val="Precio_Czau$s"/>
      <sheetName val="Back-up"/>
      <sheetName val="Rentab. x Canal"/>
      <sheetName val="CED"/>
      <sheetName val="Estructura de Costos"/>
      <sheetName val="Can Real vs BUD Acum"/>
      <sheetName val="Can Fcast vs BUD"/>
      <sheetName val="Can Real vs EA Acum"/>
      <sheetName val="Can Fcast vs EA"/>
      <sheetName val="Datos"/>
      <sheetName val="Gráfico"/>
      <sheetName val="Other Performance"/>
      <sheetName val="Filminas_Cervezas"/>
      <sheetName val="Soc 30"/>
      <sheetName val="Soc 68"/>
      <sheetName val="RESUMEN"/>
      <sheetName val="Hoja1"/>
      <sheetName val="Back_up"/>
      <sheetName val="Zone view -&gt;"/>
      <sheetName val="KPI与VIC"/>
      <sheetName val="E 法规NC"/>
      <sheetName val="VOLUME"/>
      <sheetName val="Graficas  CND Br YTD'13 "/>
      <sheetName val="Precio REFRI x CDD x Canal "/>
      <sheetName val="TRADE (actualizado)"/>
      <sheetName val="Parámetros"/>
      <sheetName val="pedido de propuestas salari (2)"/>
      <sheetName val="Base"/>
      <sheetName val="Botonera"/>
      <sheetName val="capex"/>
      <sheetName val="Rentab__x_Canal"/>
      <sheetName val="Estructura_de_Costos"/>
      <sheetName val="Can_Real_vs_BUD_Acum"/>
      <sheetName val="Can_Fcast_vs_BUD"/>
      <sheetName val="Can_Real_vs_EA_Acum"/>
      <sheetName val="Can_Fcast_vs_EA"/>
      <sheetName val="Other_Performance"/>
      <sheetName val="Soc_30"/>
      <sheetName val="Soc_68"/>
      <sheetName val="Zone_view_-&gt;"/>
      <sheetName val="E_法规NC"/>
      <sheetName val="Graficas__CND_Br_YTD'13_"/>
      <sheetName val="Precio_REFRI_x_CDD_x_Canal_"/>
      <sheetName val="TRADE_(actualizado)"/>
      <sheetName val="Cervezas Cuyo"/>
      <sheetName val="Pareto."/>
      <sheetName val="Listas"/>
      <sheetName val="Cumplimiento acciones"/>
      <sheetName val="Controles"/>
      <sheetName val="Farol"/>
      <sheetName val="Follow Up Acciones"/>
      <sheetName val="DB"/>
      <sheetName val="Mayo"/>
      <sheetName val="Tuc"/>
      <sheetName val="Indirect"/>
      <sheetName val="Info pedidos"/>
      <sheetName val="Información"/>
      <sheetName val="Desplegables"/>
      <sheetName val="COMPLEMENTO"/>
      <sheetName val="Lista desplegable"/>
      <sheetName val="Rentab__x_Canal1"/>
      <sheetName val="Estructura_de_Costos1"/>
      <sheetName val="Can_Real_vs_BUD_Acum1"/>
      <sheetName val="Can_Fcast_vs_BUD1"/>
      <sheetName val="Can_Real_vs_EA_Acum1"/>
      <sheetName val="Can_Fcast_vs_EA1"/>
      <sheetName val="Other_Performance1"/>
      <sheetName val="Soc_301"/>
      <sheetName val="Soc_681"/>
      <sheetName val="IN Personal"/>
      <sheetName val="Aux"/>
      <sheetName val="513-54678"/>
      <sheetName val="Rentab__x_Canal2"/>
      <sheetName val="Estructura_de_Costos2"/>
      <sheetName val="Can_Real_vs_BUD_Acum2"/>
      <sheetName val="Can_Fcast_vs_BUD2"/>
      <sheetName val="Can_Real_vs_EA_Acum2"/>
      <sheetName val="Can_Fcast_vs_EA2"/>
      <sheetName val="Other_Performance2"/>
      <sheetName val="Rentab__x_Canal3"/>
      <sheetName val="Estructura_de_Costos3"/>
      <sheetName val="Can_Real_vs_BUD_Acum3"/>
      <sheetName val="Can_Fcast_vs_BUD3"/>
      <sheetName val="Can_Real_vs_EA_Acum3"/>
      <sheetName val="Can_Fcast_vs_EA3"/>
      <sheetName val="Other_Performance3"/>
      <sheetName val="Zone_view_-&gt;1"/>
      <sheetName val="E_法规NC1"/>
      <sheetName val="Graficas__CND_Br_YTD'13_1"/>
      <sheetName val="Precio_REFRI_x_CDD_x_Canal_1"/>
      <sheetName val="TRADE_(actualizado)1"/>
      <sheetName val="pedido_de_propuestas_salari_(2)"/>
      <sheetName val="Cervezas_Cuyo"/>
      <sheetName val="Cumplimiento_acciones"/>
      <sheetName val="Pareto_"/>
      <sheetName val="Soc_303"/>
      <sheetName val="Soc_683"/>
      <sheetName val="Zone_view_-&gt;3"/>
      <sheetName val="E_法规NC3"/>
      <sheetName val="Graficas__CND_Br_YTD'13_3"/>
      <sheetName val="Precio_REFRI_x_CDD_x_Canal_3"/>
      <sheetName val="TRADE_(actualizado)3"/>
      <sheetName val="pedido_de_propuestas_salari_(22"/>
      <sheetName val="Cervezas_Cuyo2"/>
      <sheetName val="Soc_302"/>
      <sheetName val="Soc_682"/>
      <sheetName val="Zone_view_-&gt;2"/>
      <sheetName val="E_法规NC2"/>
      <sheetName val="Graficas__CND_Br_YTD'13_2"/>
      <sheetName val="Precio_REFRI_x_CDD_x_Canal_2"/>
      <sheetName val="TRADE_(actualizado)2"/>
      <sheetName val="pedido_de_propuestas_salari_(21"/>
      <sheetName val="Cervezas_Cuyo1"/>
      <sheetName val="Rentab__x_Canal4"/>
      <sheetName val="Estructura_de_Costos4"/>
      <sheetName val="Can_Real_vs_BUD_Acum4"/>
      <sheetName val="Can_Fcast_vs_BUD4"/>
      <sheetName val="Can_Real_vs_EA_Acum4"/>
      <sheetName val="Can_Fcast_vs_EA4"/>
      <sheetName val="Other_Performance4"/>
      <sheetName val="Soc_304"/>
      <sheetName val="Soc_684"/>
      <sheetName val="Zone_view_-&gt;4"/>
      <sheetName val="E_法规NC4"/>
      <sheetName val="Graficas__CND_Br_YTD'13_4"/>
      <sheetName val="Precio_REFRI_x_CDD_x_Canal_4"/>
      <sheetName val="TRADE_(actualizado)4"/>
      <sheetName val="pedido_de_propuestas_salari_(23"/>
      <sheetName val="Cervezas_Cuyo3"/>
      <sheetName val="Rentab__x_Canal5"/>
      <sheetName val="Estructura_de_Costos5"/>
      <sheetName val="Can_Real_vs_BUD_Acum5"/>
      <sheetName val="Can_Fcast_vs_BUD5"/>
      <sheetName val="Can_Real_vs_EA_Acum5"/>
      <sheetName val="Can_Fcast_vs_EA5"/>
      <sheetName val="Other_Performance5"/>
      <sheetName val="Soc_305"/>
      <sheetName val="Soc_685"/>
      <sheetName val="Zone_view_-&gt;5"/>
      <sheetName val="E_法规NC5"/>
      <sheetName val="Graficas__CND_Br_YTD'13_5"/>
      <sheetName val="Precio_REFRI_x_CDD_x_Canal_5"/>
      <sheetName val="TRADE_(actualizado)5"/>
      <sheetName val="pedido_de_propuestas_salari_(24"/>
      <sheetName val="Cervezas_Cuyo4"/>
      <sheetName val="Rentab__x_Canal6"/>
      <sheetName val="Estructura_de_Costos6"/>
      <sheetName val="Can_Real_vs_BUD_Acum6"/>
      <sheetName val="Can_Fcast_vs_BUD6"/>
      <sheetName val="Can_Real_vs_EA_Acum6"/>
      <sheetName val="Can_Fcast_vs_EA6"/>
      <sheetName val="Other_Performance6"/>
      <sheetName val="Soc_306"/>
      <sheetName val="Soc_686"/>
      <sheetName val="Zone_view_-&gt;6"/>
      <sheetName val="E_法规NC6"/>
      <sheetName val="Graficas__CND_Br_YTD'13_6"/>
      <sheetName val="Precio_REFRI_x_CDD_x_Canal_6"/>
      <sheetName val="TRADE_(actualizado)6"/>
      <sheetName val="pedido_de_propuestas_salari_(25"/>
      <sheetName val="Cervezas_Cuyo5"/>
      <sheetName val="Rentab__x_Canal7"/>
      <sheetName val="Estructura_de_Costos7"/>
      <sheetName val="Can_Real_vs_BUD_Acum7"/>
      <sheetName val="Can_Fcast_vs_BUD7"/>
      <sheetName val="Can_Real_vs_EA_Acum7"/>
      <sheetName val="Can_Fcast_vs_EA7"/>
      <sheetName val="Other_Performance7"/>
      <sheetName val="Soc_307"/>
      <sheetName val="Soc_687"/>
      <sheetName val="Zone_view_-&gt;7"/>
      <sheetName val="E_法规NC7"/>
      <sheetName val="Graficas__CND_Br_YTD'13_7"/>
      <sheetName val="Precio_REFRI_x_CDD_x_Canal_7"/>
      <sheetName val="TRADE_(actualizado)7"/>
      <sheetName val="pedido_de_propuestas_salari_(26"/>
      <sheetName val="Cervezas_Cuyo6"/>
      <sheetName val="Rentab__x_Canal8"/>
      <sheetName val="Estructura_de_Costos8"/>
      <sheetName val="Can_Real_vs_BUD_Acum8"/>
      <sheetName val="Can_Fcast_vs_BUD8"/>
      <sheetName val="Can_Real_vs_EA_Acum8"/>
      <sheetName val="Can_Fcast_vs_EA8"/>
      <sheetName val="Other_Performance8"/>
      <sheetName val="Soc_308"/>
      <sheetName val="Soc_688"/>
      <sheetName val="Zone_view_-&gt;8"/>
      <sheetName val="E_法规NC8"/>
      <sheetName val="Graficas__CND_Br_YTD'13_8"/>
      <sheetName val="Precio_REFRI_x_CDD_x_Canal_8"/>
      <sheetName val="TRADE_(actualizado)8"/>
      <sheetName val="pedido_de_propuestas_salari_(27"/>
      <sheetName val="Cervezas_Cuyo7"/>
      <sheetName val="Rentab__x_Canal9"/>
      <sheetName val="Estructura_de_Costos9"/>
      <sheetName val="Can_Real_vs_BUD_Acum9"/>
      <sheetName val="Can_Fcast_vs_BUD9"/>
      <sheetName val="Can_Real_vs_EA_Acum9"/>
      <sheetName val="Can_Fcast_vs_EA9"/>
      <sheetName val="Other_Performance9"/>
      <sheetName val="Soc_309"/>
      <sheetName val="Soc_689"/>
      <sheetName val="Zone_view_-&gt;9"/>
      <sheetName val="E_法规NC9"/>
      <sheetName val="Graficas__CND_Br_YTD'13_9"/>
      <sheetName val="Precio_REFRI_x_CDD_x_Canal_9"/>
      <sheetName val="TRADE_(actualizado)9"/>
      <sheetName val="pedido_de_propuestas_salari_(28"/>
      <sheetName val="Cervezas_Cuyo8"/>
      <sheetName val="Cumplimiento_acciones1"/>
      <sheetName val="Pareto_1"/>
      <sheetName val="Rentab__x_Canal11"/>
      <sheetName val="Estructura_de_Costos11"/>
      <sheetName val="Can_Real_vs_BUD_Acum11"/>
      <sheetName val="Can_Fcast_vs_BUD11"/>
      <sheetName val="Can_Real_vs_EA_Acum11"/>
      <sheetName val="Can_Fcast_vs_EA11"/>
      <sheetName val="Other_Performance11"/>
      <sheetName val="Soc_3011"/>
      <sheetName val="Soc_6811"/>
      <sheetName val="Zone_view_-&gt;11"/>
      <sheetName val="E_法规NC11"/>
      <sheetName val="Graficas__CND_Br_YTD'13_11"/>
      <sheetName val="Precio_REFRI_x_CDD_x_Canal_11"/>
      <sheetName val="TRADE_(actualizado)11"/>
      <sheetName val="pedido_de_propuestas_salari_(10"/>
      <sheetName val="Cervezas_Cuyo10"/>
      <sheetName val="Cumplimiento_acciones3"/>
      <sheetName val="Pareto_3"/>
      <sheetName val="Rentab__x_Canal10"/>
      <sheetName val="Estructura_de_Costos10"/>
      <sheetName val="Can_Real_vs_BUD_Acum10"/>
      <sheetName val="Can_Fcast_vs_BUD10"/>
      <sheetName val="Can_Real_vs_EA_Acum10"/>
      <sheetName val="Can_Fcast_vs_EA10"/>
      <sheetName val="Other_Performance10"/>
      <sheetName val="Soc_3010"/>
      <sheetName val="Soc_6810"/>
      <sheetName val="Zone_view_-&gt;10"/>
      <sheetName val="E_法规NC10"/>
      <sheetName val="Graficas__CND_Br_YTD'13_10"/>
      <sheetName val="Precio_REFRI_x_CDD_x_Canal_10"/>
      <sheetName val="TRADE_(actualizado)10"/>
      <sheetName val="pedido_de_propuestas_salari_(29"/>
      <sheetName val="Cervezas_Cuyo9"/>
      <sheetName val="Cumplimiento_acciones2"/>
      <sheetName val="Pareto_2"/>
      <sheetName val="Auxiliar"/>
      <sheetName val="Meta"/>
      <sheetName val="Rentab__x_Canal12"/>
      <sheetName val="Estructura_de_Costos12"/>
      <sheetName val="Can_Real_vs_BUD_Acum12"/>
      <sheetName val="Can_Fcast_vs_BUD12"/>
      <sheetName val="Can_Real_vs_EA_Acum12"/>
      <sheetName val="Can_Fcast_vs_EA12"/>
      <sheetName val="Other_Performance12"/>
      <sheetName val="Soc_3012"/>
      <sheetName val="Soc_6812"/>
      <sheetName val="Zone_view_-&gt;12"/>
      <sheetName val="E_法规NC12"/>
      <sheetName val="Graficas__CND_Br_YTD'13_12"/>
      <sheetName val="Precio_REFRI_x_CDD_x_Canal_12"/>
      <sheetName val="TRADE_(actualizado)12"/>
      <sheetName val="pedido_de_propuestas_salari_(11"/>
      <sheetName val="Cervezas_Cuyo11"/>
      <sheetName val="Cumplimiento_acciones4"/>
      <sheetName val="Pareto_4"/>
      <sheetName val="Info_pedidos"/>
      <sheetName val="Follow_Up_Acciones"/>
      <sheetName val="Lista_desplegable"/>
      <sheetName val="IN_Personal"/>
      <sheetName val="Rentab__x_Canal13"/>
      <sheetName val="Estructura_de_Costos13"/>
      <sheetName val="Can_Real_vs_BUD_Acum13"/>
      <sheetName val="Can_Fcast_vs_BUD13"/>
      <sheetName val="Can_Real_vs_EA_Acum13"/>
      <sheetName val="Can_Fcast_vs_EA13"/>
      <sheetName val="Other_Performance13"/>
      <sheetName val="Soc_3013"/>
      <sheetName val="Soc_6813"/>
      <sheetName val="Zone_view_-&gt;13"/>
      <sheetName val="E_法规NC13"/>
      <sheetName val="Graficas__CND_Br_YTD'13_13"/>
      <sheetName val="Precio_REFRI_x_CDD_x_Canal_13"/>
      <sheetName val="TRADE_(actualizado)13"/>
      <sheetName val="pedido_de_propuestas_salari_(12"/>
      <sheetName val="Cervezas_Cuyo12"/>
      <sheetName val="Cumplimiento_acciones5"/>
      <sheetName val="Pareto_5"/>
      <sheetName val="Info_pedidos1"/>
      <sheetName val="Follow_Up_Acciones1"/>
      <sheetName val="Lista_desplegable1"/>
      <sheetName val="IN_Person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inancial Update"/>
      <sheetName val="Controls data"/>
      <sheetName val="Proc."/>
      <sheetName val="은행"/>
      <sheetName val="Volumes"/>
      <sheetName val="Tabelas Antarctica"/>
      <sheetName val="Tabelas Brahma"/>
      <sheetName val="Consolidado Escore"/>
      <sheetName val="SetUp"/>
      <sheetName val="Visão Item"/>
      <sheetName val="Tabelas Skol"/>
      <sheetName val="POA"/>
      <sheetName val="Financial Update AM v1.0"/>
      <sheetName val="Hidden"/>
      <sheetName val="A"/>
      <sheetName val="025"/>
      <sheetName val="Financial_Update"/>
      <sheetName val="Controls_data"/>
      <sheetName val="Proc_"/>
      <sheetName val="Tabelas_Antarctica"/>
      <sheetName val="Tabelas_Brahma"/>
      <sheetName val="Consolidado_Escore"/>
      <sheetName val="Visão_Item"/>
      <sheetName val="Tabelas_Skol"/>
      <sheetName val="Sig Cycles_Accts &amp; Processes"/>
      <sheetName val="Dados do Packaging"/>
      <sheetName val="Orientation"/>
      <sheetName val="Settings"/>
      <sheetName val="Delivery"/>
      <sheetName val="Target Book"/>
      <sheetName val="PlanoAccion"/>
      <sheetName val="Back-up"/>
      <sheetName val="Financial_Update_AM_v1_0"/>
      <sheetName val="Financial_Update1"/>
      <sheetName val="Tabelas_Antarctica1"/>
      <sheetName val="Tabelas_Brahma1"/>
      <sheetName val="Consolidado_Escore1"/>
      <sheetName val="Visão_Item1"/>
      <sheetName val="Tabelas_Skol1"/>
      <sheetName val="Proc_1"/>
      <sheetName val="Controls_data1"/>
      <sheetName val="Dados_do_Packaging"/>
      <sheetName val="Sig_Cycles_Accts_&amp;_Processes"/>
      <sheetName val="Target_Book"/>
      <sheetName val="Financial_Update_AM_v1_01"/>
      <sheetName val="Financial_Update3"/>
      <sheetName val="Proc_3"/>
      <sheetName val="Tabelas_Antarctica3"/>
      <sheetName val="Tabelas_Brahma3"/>
      <sheetName val="Consolidado_Escore3"/>
      <sheetName val="Visão_Item3"/>
      <sheetName val="Tabelas_Skol3"/>
      <sheetName val="Controls_data3"/>
      <sheetName val="Financial_Update_AM_v1_03"/>
      <sheetName val="Sig_Cycles_Accts_&amp;_Processes2"/>
      <sheetName val="Dados_do_Packaging2"/>
      <sheetName val="Target_Book2"/>
      <sheetName val="Financial_Update2"/>
      <sheetName val="Proc_2"/>
      <sheetName val="Tabelas_Antarctica2"/>
      <sheetName val="Tabelas_Brahma2"/>
      <sheetName val="Consolidado_Escore2"/>
      <sheetName val="Visão_Item2"/>
      <sheetName val="Tabelas_Skol2"/>
      <sheetName val="Controls_data2"/>
      <sheetName val="Financial_Update_AM_v1_02"/>
      <sheetName val="Sig_Cycles_Accts_&amp;_Processes1"/>
      <sheetName val="Dados_do_Packaging1"/>
      <sheetName val="Target_Book1"/>
      <sheetName val="Financial_Update4"/>
      <sheetName val="Proc_4"/>
      <sheetName val="Tabelas_Antarctica4"/>
      <sheetName val="Tabelas_Brahma4"/>
      <sheetName val="Consolidado_Escore4"/>
      <sheetName val="Visão_Item4"/>
      <sheetName val="Tabelas_Skol4"/>
      <sheetName val="Controls_data4"/>
      <sheetName val="Financial_Update_AM_v1_04"/>
      <sheetName val="Sig_Cycles_Accts_&amp;_Processes3"/>
      <sheetName val="Dados_do_Packaging3"/>
      <sheetName val="Target_Book3"/>
      <sheetName val="Financial_Update5"/>
      <sheetName val="Proc_5"/>
      <sheetName val="Tabelas_Antarctica5"/>
      <sheetName val="Tabelas_Brahma5"/>
      <sheetName val="Consolidado_Escore5"/>
      <sheetName val="Visão_Item5"/>
      <sheetName val="Tabelas_Skol5"/>
      <sheetName val="Controls_data5"/>
      <sheetName val="Financial_Update_AM_v1_05"/>
      <sheetName val="Sig_Cycles_Accts_&amp;_Processes4"/>
      <sheetName val="Dados_do_Packaging4"/>
      <sheetName val="Target_Book4"/>
      <sheetName val="Financial_Update6"/>
      <sheetName val="Proc_6"/>
      <sheetName val="Tabelas_Antarctica6"/>
      <sheetName val="Tabelas_Brahma6"/>
      <sheetName val="Consolidado_Escore6"/>
      <sheetName val="Visão_Item6"/>
      <sheetName val="Tabelas_Skol6"/>
      <sheetName val="Controls_data6"/>
      <sheetName val="Financial_Update_AM_v1_06"/>
      <sheetName val="Sig_Cycles_Accts_&amp;_Processes5"/>
      <sheetName val="Dados_do_Packaging5"/>
      <sheetName val="Target_Book5"/>
      <sheetName val="Financial_Update7"/>
      <sheetName val="Proc_7"/>
      <sheetName val="Tabelas_Antarctica7"/>
      <sheetName val="Tabelas_Brahma7"/>
      <sheetName val="Consolidado_Escore7"/>
      <sheetName val="Visão_Item7"/>
      <sheetName val="Tabelas_Skol7"/>
      <sheetName val="Controls_data7"/>
      <sheetName val="Financial_Update_AM_v1_07"/>
      <sheetName val="Sig_Cycles_Accts_&amp;_Processes6"/>
      <sheetName val="Dados_do_Packaging6"/>
      <sheetName val="Target_Book6"/>
      <sheetName val="Financial_Update8"/>
      <sheetName val="Proc_8"/>
      <sheetName val="Tabelas_Antarctica8"/>
      <sheetName val="Tabelas_Brahma8"/>
      <sheetName val="Consolidado_Escore8"/>
      <sheetName val="Visão_Item8"/>
      <sheetName val="Tabelas_Skol8"/>
      <sheetName val="Controls_data8"/>
      <sheetName val="Financial_Update_AM_v1_08"/>
      <sheetName val="Sig_Cycles_Accts_&amp;_Processes7"/>
      <sheetName val="Dados_do_Packaging7"/>
      <sheetName val="Target_Book7"/>
      <sheetName val="Financial_Update9"/>
      <sheetName val="Proc_9"/>
      <sheetName val="Tabelas_Antarctica9"/>
      <sheetName val="Tabelas_Brahma9"/>
      <sheetName val="Consolidado_Escore9"/>
      <sheetName val="Visão_Item9"/>
      <sheetName val="Tabelas_Skol9"/>
      <sheetName val="Controls_data9"/>
      <sheetName val="Financial_Update_AM_v1_09"/>
      <sheetName val="Sig_Cycles_Accts_&amp;_Processes8"/>
      <sheetName val="Dados_do_Packaging8"/>
      <sheetName val="Target_Book8"/>
      <sheetName val="Financial_Update11"/>
      <sheetName val="Proc_11"/>
      <sheetName val="Tabelas_Antarctica11"/>
      <sheetName val="Tabelas_Brahma11"/>
      <sheetName val="Consolidado_Escore11"/>
      <sheetName val="Visão_Item11"/>
      <sheetName val="Tabelas_Skol11"/>
      <sheetName val="Controls_data11"/>
      <sheetName val="Financial_Update_AM_v1_011"/>
      <sheetName val="Sig_Cycles_Accts_&amp;_Processes10"/>
      <sheetName val="Dados_do_Packaging10"/>
      <sheetName val="Target_Book10"/>
      <sheetName val="Financial_Update10"/>
      <sheetName val="Proc_10"/>
      <sheetName val="Tabelas_Antarctica10"/>
      <sheetName val="Tabelas_Brahma10"/>
      <sheetName val="Consolidado_Escore10"/>
      <sheetName val="Visão_Item10"/>
      <sheetName val="Tabelas_Skol10"/>
      <sheetName val="Controls_data10"/>
      <sheetName val="Financial_Update_AM_v1_010"/>
      <sheetName val="Sig_Cycles_Accts_&amp;_Processes9"/>
      <sheetName val="Dados_do_Packaging9"/>
      <sheetName val="Target_Book9"/>
      <sheetName val="Financial_Update12"/>
      <sheetName val="Controls_data12"/>
      <sheetName val="Proc_12"/>
      <sheetName val="Tabelas_Antarctica12"/>
      <sheetName val="Tabelas_Brahma12"/>
      <sheetName val="Consolidado_Escore12"/>
      <sheetName val="Visão_Item12"/>
      <sheetName val="Tabelas_Skol12"/>
      <sheetName val="Financial_Update_AM_v1_012"/>
      <sheetName val="Sig_Cycles_Accts_&amp;_Processes11"/>
      <sheetName val="Dados_do_Packaging11"/>
      <sheetName val="Target_Book11"/>
      <sheetName val="Financial_Update13"/>
      <sheetName val="Controls_data13"/>
      <sheetName val="Proc_13"/>
      <sheetName val="Tabelas_Antarctica13"/>
      <sheetName val="Tabelas_Brahma13"/>
      <sheetName val="Consolidado_Escore13"/>
      <sheetName val="Visão_Item13"/>
      <sheetName val="Tabelas_Skol13"/>
      <sheetName val="Financial_Update_AM_v1_013"/>
      <sheetName val="Sig_Cycles_Accts_&amp;_Processes12"/>
      <sheetName val="Dados_do_Packaging12"/>
      <sheetName val="Target_Book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  <sheetName val="Gráfico de colunas"/>
      <sheetName val="Gráfico de pareto"/>
      <sheetName val="Employee Targets Sharp LF"/>
      <sheetName val="Fab2"/>
      <sheetName val="Fab"/>
      <sheetName val="Lists"/>
      <sheetName val="Production REP CURR"/>
      <sheetName val="Kyle Park"/>
      <sheetName val="Conversion Rates"/>
      <sheetName val="FD LE10Validation&amp;Scope"/>
      <sheetName val="Monitoring - LE Analysis"/>
      <sheetName val="Monitoring - YTD Analysis"/>
      <sheetName val="Monitoring - Act.Value Analysis"/>
      <sheetName val="STARTSHEET"/>
      <sheetName val="Projects"/>
      <sheetName val="Controls data"/>
      <sheetName val="Figures Report"/>
      <sheetName val="GVs"/>
      <sheetName val="Dados"/>
      <sheetName val="Base_Apt1A"/>
      <sheetName val="Base_Inef"/>
      <sheetName val="Menu"/>
      <sheetName val="Extrai"/>
      <sheetName val="Parada"/>
      <sheetName val="Estat"/>
      <sheetName val="Email"/>
      <sheetName val="Paradas"/>
      <sheetName val="POA"/>
      <sheetName val="ANS-Ap_Result_2003"/>
      <sheetName val="Data"/>
      <sheetName val="은행"/>
      <sheetName val="Parameters"/>
      <sheetName val="Hoja1"/>
      <sheetName val="Distribución D"/>
      <sheetName val="瓶装线异常统计回顾2009"/>
      <sheetName val="bud99"/>
      <sheetName val="#REF!"/>
      <sheetName val="4"/>
      <sheetName val="macro d'éval"/>
      <sheetName val="Targets - PBS"/>
      <sheetName val="Sig Cycles_Accts &amp; Processes"/>
      <sheetName val="Implementation Status"/>
      <sheetName val="Classification 分类"/>
      <sheetName val="Target_Book"/>
      <sheetName val="Pre-Target_Book"/>
      <sheetName val="Employee_Check"/>
      <sheetName val="&gt;Print_Form&gt;"/>
      <sheetName val="&gt;PMP_Checks&gt;"/>
      <sheetName val="To_Check"/>
      <sheetName val="PMP_Check"/>
      <sheetName val="&gt;PMP_Visions&gt;"/>
      <sheetName val="Project_By_Area"/>
      <sheetName val="Employee_by_Project"/>
      <sheetName val="Employee_KPIs_by_Project"/>
      <sheetName val="Indust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Grid"/>
      <sheetName val="Shape"/>
      <sheetName val="Succession Plan"/>
      <sheetName val="Master"/>
      <sheetName val="Data List"/>
      <sheetName val="dep pre"/>
      <sheetName val="Hoja1"/>
      <sheetName val="Distribución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Valuation Summary"/>
      <sheetName val="Base Proj, &amp; DCF"/>
      <sheetName val="Syn Adjstd Proj, &amp; DCF"/>
      <sheetName val="workingcap"/>
      <sheetName val="Abamectin"/>
      <sheetName val="Thiabendazole"/>
      <sheetName val="MK 244"/>
      <sheetName val="Others"/>
      <sheetName val="Distribution Synergies"/>
      <sheetName val="Marketing Synergies - Bway"/>
      <sheetName val="Marketing Synergies AgrEvo"/>
      <sheetName val="Cost Synergies"/>
      <sheetName val="Fungicide"/>
      <sheetName val="LE06_SMGM"/>
      <sheetName val="BU06_SMGM"/>
      <sheetName val="BU07_SMGM"/>
      <sheetName val="Item"/>
      <sheetName val="Figures Report"/>
      <sheetName val="Cost LeadershipCapex Inv."/>
      <sheetName val="Salary Costs drivers"/>
      <sheetName val="600ML"/>
      <sheetName val="VPO"/>
      <sheetName val="Supporting data"/>
      <sheetName val="Data USA Cdn$"/>
      <sheetName val="Data USA US$"/>
      <sheetName val="Data"/>
      <sheetName val="validation"/>
      <sheetName val="Valuation_Summary"/>
      <sheetName val="Base_Proj,_&amp;_DCF"/>
      <sheetName val="Syn_Adjstd_Proj,_&amp;_DCF"/>
      <sheetName val="MK_244"/>
      <sheetName val="Distribution_Synergies"/>
      <sheetName val="Marketing_Synergies_-_Bway"/>
      <sheetName val="Marketing_Synergies_AgrEvo"/>
      <sheetName val="Cost_Synergies"/>
      <sheetName val="Cost_LeadershipCapex_Inv_"/>
      <sheetName val="Figures_Report"/>
      <sheetName val="Salary_Costs_drivers"/>
      <sheetName val="Resumo"/>
      <sheetName val="Supporting_data"/>
      <sheetName val="Data_USA_Cdn$"/>
      <sheetName val="Data_USA_US$"/>
      <sheetName val="Valuation_Summary1"/>
      <sheetName val="Base_Proj,_&amp;_DCF1"/>
      <sheetName val="Syn_Adjstd_Proj,_&amp;_DCF1"/>
      <sheetName val="MK_2441"/>
      <sheetName val="Distribution_Synergies1"/>
      <sheetName val="Marketing_Synergies_-_Bway1"/>
      <sheetName val="Marketing_Synergies_AgrEvo1"/>
      <sheetName val="Cost_Synergies1"/>
      <sheetName val="Cost_LeadershipCapex_Inv_1"/>
      <sheetName val="Salary_Costs_drivers1"/>
      <sheetName val="Figures_Report1"/>
      <sheetName val="Supporting_data1"/>
      <sheetName val="Data_USA_Cdn$1"/>
      <sheetName val="Data_USA_US$1"/>
      <sheetName val="Valuation_Summary3"/>
      <sheetName val="Base_Proj,_&amp;_DCF3"/>
      <sheetName val="Syn_Adjstd_Proj,_&amp;_DCF3"/>
      <sheetName val="MK_2443"/>
      <sheetName val="Distribution_Synergies3"/>
      <sheetName val="Marketing_Synergies_-_Bway3"/>
      <sheetName val="Marketing_Synergies_AgrEvo3"/>
      <sheetName val="Cost_Synergies3"/>
      <sheetName val="Cost_LeadershipCapex_Inv_3"/>
      <sheetName val="Salary_Costs_drivers3"/>
      <sheetName val="Figures_Report3"/>
      <sheetName val="Supporting_data3"/>
      <sheetName val="Data_USA_Cdn$3"/>
      <sheetName val="Data_USA_US$3"/>
      <sheetName val="Valuation_Summary2"/>
      <sheetName val="Base_Proj,_&amp;_DCF2"/>
      <sheetName val="Syn_Adjstd_Proj,_&amp;_DCF2"/>
      <sheetName val="MK_2442"/>
      <sheetName val="Distribution_Synergies2"/>
      <sheetName val="Marketing_Synergies_-_Bway2"/>
      <sheetName val="Marketing_Synergies_AgrEvo2"/>
      <sheetName val="Cost_Synergies2"/>
      <sheetName val="Cost_LeadershipCapex_Inv_2"/>
      <sheetName val="Salary_Costs_drivers2"/>
      <sheetName val="Figures_Report2"/>
      <sheetName val="Supporting_data2"/>
      <sheetName val="Data_USA_Cdn$2"/>
      <sheetName val="Data_USA_US$2"/>
      <sheetName val="Valuation_Summary4"/>
      <sheetName val="Base_Proj,_&amp;_DCF4"/>
      <sheetName val="Syn_Adjstd_Proj,_&amp;_DCF4"/>
      <sheetName val="MK_2444"/>
      <sheetName val="Distribution_Synergies4"/>
      <sheetName val="Marketing_Synergies_-_Bway4"/>
      <sheetName val="Marketing_Synergies_AgrEvo4"/>
      <sheetName val="Cost_Synergies4"/>
      <sheetName val="Cost_LeadershipCapex_Inv_4"/>
      <sheetName val="Salary_Costs_drivers4"/>
      <sheetName val="Figures_Report4"/>
      <sheetName val="Supporting_data4"/>
      <sheetName val="Data_USA_Cdn$4"/>
      <sheetName val="Data_USA_US$4"/>
      <sheetName val="Valuation_Summary5"/>
      <sheetName val="Base_Proj,_&amp;_DCF5"/>
      <sheetName val="Syn_Adjstd_Proj,_&amp;_DCF5"/>
      <sheetName val="MK_2445"/>
      <sheetName val="Distribution_Synergies5"/>
      <sheetName val="Marketing_Synergies_-_Bway5"/>
      <sheetName val="Marketing_Synergies_AgrEvo5"/>
      <sheetName val="Cost_Synergies5"/>
      <sheetName val="Cost_LeadershipCapex_Inv_5"/>
      <sheetName val="Salary_Costs_drivers5"/>
      <sheetName val="Figures_Report5"/>
      <sheetName val="Supporting_data5"/>
      <sheetName val="Data_USA_Cdn$5"/>
      <sheetName val="Data_USA_US$5"/>
      <sheetName val="Valuation_Summary6"/>
      <sheetName val="Base_Proj,_&amp;_DCF6"/>
      <sheetName val="Syn_Adjstd_Proj,_&amp;_DCF6"/>
      <sheetName val="MK_2446"/>
      <sheetName val="Distribution_Synergies6"/>
      <sheetName val="Marketing_Synergies_-_Bway6"/>
      <sheetName val="Marketing_Synergies_AgrEvo6"/>
      <sheetName val="Cost_Synergies6"/>
      <sheetName val="Cost_LeadershipCapex_Inv_6"/>
      <sheetName val="Salary_Costs_drivers6"/>
      <sheetName val="Figures_Report6"/>
      <sheetName val="Supporting_data6"/>
      <sheetName val="Data_USA_Cdn$6"/>
      <sheetName val="Data_USA_US$6"/>
      <sheetName val="Valuation_Summary7"/>
      <sheetName val="Base_Proj,_&amp;_DCF7"/>
      <sheetName val="Syn_Adjstd_Proj,_&amp;_DCF7"/>
      <sheetName val="MK_2447"/>
      <sheetName val="Distribution_Synergies7"/>
      <sheetName val="Marketing_Synergies_-_Bway7"/>
      <sheetName val="Marketing_Synergies_AgrEvo7"/>
      <sheetName val="Cost_Synergies7"/>
      <sheetName val="Cost_LeadershipCapex_Inv_7"/>
      <sheetName val="Salary_Costs_drivers7"/>
      <sheetName val="Figures_Report7"/>
      <sheetName val="Supporting_data7"/>
      <sheetName val="Data_USA_Cdn$7"/>
      <sheetName val="Data_USA_US$7"/>
      <sheetName val="Valuation_Summary8"/>
      <sheetName val="Base_Proj,_&amp;_DCF8"/>
      <sheetName val="Syn_Adjstd_Proj,_&amp;_DCF8"/>
      <sheetName val="MK_2448"/>
      <sheetName val="Distribution_Synergies8"/>
      <sheetName val="Marketing_Synergies_-_Bway8"/>
      <sheetName val="Marketing_Synergies_AgrEvo8"/>
      <sheetName val="Cost_Synergies8"/>
      <sheetName val="Cost_LeadershipCapex_Inv_8"/>
      <sheetName val="Salary_Costs_drivers8"/>
      <sheetName val="Figures_Report8"/>
      <sheetName val="Supporting_data8"/>
      <sheetName val="Data_USA_Cdn$8"/>
      <sheetName val="Data_USA_US$8"/>
      <sheetName val="Valuation_Summary9"/>
      <sheetName val="Base_Proj,_&amp;_DCF9"/>
      <sheetName val="Syn_Adjstd_Proj,_&amp;_DCF9"/>
      <sheetName val="MK_2449"/>
      <sheetName val="Distribution_Synergies9"/>
      <sheetName val="Marketing_Synergies_-_Bway9"/>
      <sheetName val="Marketing_Synergies_AgrEvo9"/>
      <sheetName val="Cost_Synergies9"/>
      <sheetName val="Cost_LeadershipCapex_Inv_9"/>
      <sheetName val="Salary_Costs_drivers9"/>
      <sheetName val="Figures_Report9"/>
      <sheetName val="Supporting_data9"/>
      <sheetName val="Data_USA_Cdn$9"/>
      <sheetName val="Data_USA_US$9"/>
      <sheetName val="Valuation_Summary11"/>
      <sheetName val="Base_Proj,_&amp;_DCF11"/>
      <sheetName val="Syn_Adjstd_Proj,_&amp;_DCF11"/>
      <sheetName val="MK_24411"/>
      <sheetName val="Distribution_Synergies11"/>
      <sheetName val="Marketing_Synergies_-_Bway11"/>
      <sheetName val="Marketing_Synergies_AgrEvo11"/>
      <sheetName val="Cost_Synergies11"/>
      <sheetName val="Cost_LeadershipCapex_Inv_11"/>
      <sheetName val="Salary_Costs_drivers11"/>
      <sheetName val="Figures_Report11"/>
      <sheetName val="Supporting_data11"/>
      <sheetName val="Data_USA_Cdn$11"/>
      <sheetName val="Data_USA_US$11"/>
      <sheetName val="Valuation_Summary10"/>
      <sheetName val="Base_Proj,_&amp;_DCF10"/>
      <sheetName val="Syn_Adjstd_Proj,_&amp;_DCF10"/>
      <sheetName val="MK_24410"/>
      <sheetName val="Distribution_Synergies10"/>
      <sheetName val="Marketing_Synergies_-_Bway10"/>
      <sheetName val="Marketing_Synergies_AgrEvo10"/>
      <sheetName val="Cost_Synergies10"/>
      <sheetName val="Cost_LeadershipCapex_Inv_10"/>
      <sheetName val="Salary_Costs_drivers10"/>
      <sheetName val="Figures_Report10"/>
      <sheetName val="Supporting_data10"/>
      <sheetName val="Data_USA_Cdn$10"/>
      <sheetName val="Data_USA_US$10"/>
      <sheetName val="Valuation_Summary12"/>
      <sheetName val="Base_Proj,_&amp;_DCF12"/>
      <sheetName val="Syn_Adjstd_Proj,_&amp;_DCF12"/>
      <sheetName val="MK_24412"/>
      <sheetName val="Distribution_Synergies12"/>
      <sheetName val="Marketing_Synergies_-_Bway12"/>
      <sheetName val="Marketing_Synergies_AgrEvo12"/>
      <sheetName val="Cost_Synergies12"/>
      <sheetName val="Cost_LeadershipCapex_Inv_12"/>
      <sheetName val="Salary_Costs_drivers12"/>
      <sheetName val="Figures_Report12"/>
      <sheetName val="Supporting_data12"/>
      <sheetName val="Data_USA_Cdn$12"/>
      <sheetName val="Data_USA_US$12"/>
      <sheetName val="Valuation_Summary13"/>
      <sheetName val="Base_Proj,_&amp;_DCF13"/>
      <sheetName val="Syn_Adjstd_Proj,_&amp;_DCF13"/>
      <sheetName val="MK_24413"/>
      <sheetName val="Distribution_Synergies13"/>
      <sheetName val="Marketing_Synergies_-_Bway13"/>
      <sheetName val="Marketing_Synergies_AgrEvo13"/>
      <sheetName val="Cost_Synergies13"/>
      <sheetName val="Cost_LeadershipCapex_Inv_13"/>
      <sheetName val="Salary_Costs_drivers13"/>
      <sheetName val="Figures_Report13"/>
      <sheetName val="Supporting_data13"/>
      <sheetName val="Data_USA_Cdn$13"/>
      <sheetName val="Data_USA_US$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1994"/>
      <sheetName val="dep pre"/>
      <sheetName val="MK 244"/>
      <sheetName val="Fungicide"/>
      <sheetName val="Others"/>
      <sheetName val="Thiabendazole"/>
      <sheetName val="Desd 2001_MetA"/>
      <sheetName val="Cover"/>
      <sheetName val="Mfg-Curr.Prod. - 14"/>
      <sheetName val="G&amp;A-Controllership - 27"/>
      <sheetName val="G&amp;A-Total - 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  <sheetName val="Principal"/>
      <sheetName val="Calendário"/>
      <sheetName val="Passo"/>
      <sheetName val="Plan1"/>
      <sheetName val="Obj"/>
      <sheetName val="Real"/>
      <sheetName val="Vol_Cob"/>
      <sheetName val="Indicadores"/>
      <sheetName val="Can1.1"/>
      <sheetName val="Crit"/>
      <sheetName val="Posit"/>
      <sheetName val="Devol"/>
      <sheetName val="Inad"/>
      <sheetName val="RKG_COB"/>
      <sheetName val="Coberturas"/>
      <sheetName val="Cob_Cerv"/>
      <sheetName val="Cob_Ref"/>
      <sheetName val="Cob_Int"/>
      <sheetName val="Cob_Gca"/>
      <sheetName val="Cob_Ref12"/>
      <sheetName val="Cob_Lipt"/>
      <sheetName val="Cob_PT"/>
      <sheetName val="Cob_BOH"/>
      <sheetName val="Cob_Mar"/>
      <sheetName val="Cob_Orig"/>
      <sheetName val="Cob_Agua"/>
      <sheetName val="Gerot"/>
      <sheetName val="IC_GV"/>
      <sheetName val="IC_SV1 "/>
      <sheetName val="IC_SV2"/>
      <sheetName val="IC_SV3"/>
      <sheetName val="IC_SV4 "/>
      <sheetName val="IC_SV5"/>
      <sheetName val="IC_SV6"/>
      <sheetName val="IC_SV7"/>
      <sheetName val="IC_SV8"/>
      <sheetName val="ìtens críticos.1 "/>
      <sheetName val="ìtens críticos.2"/>
      <sheetName val="REMUNERAÇÃO VEND BH"/>
      <sheetName val="Aderência Refrigeração"/>
      <sheetName val="Cobertura_GSP"/>
      <sheetName val="Cobertura_GSP_%"/>
      <sheetName val="Estoque EQUIP."/>
      <sheetName val="Contra Partida Cerveja"/>
      <sheetName val="Contra Partida Refri"/>
      <sheetName val="Recup_Giro Junho"/>
      <sheetName val="Recup_Giro Julho"/>
      <sheetName val="Acompanhamento Portifólio_Junho"/>
      <sheetName val="Acompanhamento Portifólio_Julho"/>
      <sheetName val="MCD Original_GSP"/>
      <sheetName val="Mat Merchandising_GSP"/>
      <sheetName val="Faixas"/>
      <sheetName val="PDVs c Refrig 2002"/>
      <sheetName val="PDVs c Refrig 2003"/>
      <sheetName val="2002ANTARCTICA"/>
      <sheetName val="2003ANTARCTICA"/>
      <sheetName val="Instruções de Preenchimento"/>
      <sheetName val="Painel"/>
      <sheetName val="Gerencial"/>
      <sheetName val="Dados Incorporação"/>
      <sheetName val="Ocupação"/>
      <sheetName val="Puxada 2004 "/>
      <sheetName val="Devolução"/>
      <sheetName val="Puxada 2003"/>
      <sheetName val="01"/>
      <sheetName val="MODELO"/>
      <sheetName val="Dados Org"/>
      <sheetName val="ModAssump"/>
      <sheetName val="DBF"/>
      <sheetName val="Custos"/>
      <sheetName val="Premissas"/>
      <sheetName val="Roll Out_AQ"/>
      <sheetName val="Matriz_Unidade"/>
      <sheetName val="600ML"/>
      <sheetName val="Empresas"/>
      <sheetName val="은행"/>
      <sheetName val="GR_Piores_Ranking_OBZ"/>
      <sheetName val="BH - Bruna"/>
      <sheetName val="Setup"/>
      <sheetName val="PM"/>
      <sheetName val="DADOS"/>
      <sheetName val="Industria"/>
      <sheetName val="XLR_NoRangeSheet"/>
      <sheetName val="Company"/>
      <sheetName val="DATA"/>
      <sheetName val="Select"/>
      <sheetName val="Descrição PDCAC"/>
      <sheetName val="2C"/>
      <sheetName val="COMPS"/>
      <sheetName val="Matriz de Criticidade_Captação"/>
      <sheetName val="Planejamento 6x1 (ano)"/>
      <sheetName val="Prod"/>
      <sheetName val="Eficiencia"/>
      <sheetName val="Can1_1"/>
      <sheetName val="IC_SV1_"/>
      <sheetName val="IC_SV4_"/>
      <sheetName val="ìtens_críticos_1_"/>
      <sheetName val="ìtens_críticos_2"/>
      <sheetName val="REMUNERAÇÃO_VEND_BH"/>
      <sheetName val="Aderência_Refrigeração"/>
      <sheetName val="Estoque_EQUIP_"/>
      <sheetName val="Contra_Partida_Cerveja"/>
      <sheetName val="Contra_Partida_Refri"/>
      <sheetName val="Recup_Giro_Junho"/>
      <sheetName val="Recup_Giro_Julho"/>
      <sheetName val="Acompanhamento_Portifólio_Junho"/>
      <sheetName val="Acompanhamento_Portifólio_Julho"/>
      <sheetName val="MCD_Original_GSP"/>
      <sheetName val="Mat_Merchandising_GSP"/>
      <sheetName val="PDVs_c_Refrig_2002"/>
      <sheetName val="PDVs_c_Refrig_2003"/>
      <sheetName val="Instruções_de_Preenchimento"/>
      <sheetName val="Dados_Incorporação"/>
      <sheetName val="Puxada_2004_"/>
      <sheetName val="Puxada_2003"/>
      <sheetName val="Dados_Org"/>
      <sheetName val="Roll_Out_AQ"/>
      <sheetName val="Descrição_PDCAC"/>
      <sheetName val="Matriz_de_Criticidade_Captação"/>
      <sheetName val="Planejamento_6x1_(ano)"/>
      <sheetName val="Check List Visita"/>
      <sheetName val="2004"/>
      <sheetName val="BH_-_Bruna"/>
      <sheetName val="Sheet1"/>
      <sheetName val="Cadastro"/>
      <sheetName val="BASE DADOS"/>
      <sheetName val="Árvore"/>
      <sheetName val="Ret cond 2011"/>
      <sheetName val="Plan3"/>
      <sheetName val="LDE"/>
      <sheetName val="Hidden"/>
      <sheetName val="AlertaACA- Preenchimento Manual"/>
      <sheetName val="Pirâmide"/>
      <sheetName val="KPI-Preenchimento Manual"/>
      <sheetName val="Incidente-Preen.Manual Cel.azul"/>
      <sheetName val="Yellow Belts - Relatório"/>
      <sheetName val="chitimc"/>
      <sheetName val="Volume_Charts"/>
      <sheetName val="Farol Metas"/>
      <sheetName val="Types"/>
      <sheetName val="SUMMARY"/>
      <sheetName val="FE"/>
      <sheetName val="Parameters"/>
      <sheetName val="Vieja"/>
      <sheetName val="Perda_Lata"/>
      <sheetName val="Meta"/>
      <sheetName val="Ferias"/>
      <sheetName val="STARTSHEET"/>
      <sheetName val="Agenda"/>
      <sheetName val="AO"/>
      <sheetName val="BG"/>
      <sheetName val="EE"/>
      <sheetName val="PV"/>
      <sheetName val="SG"/>
      <sheetName val="TI"/>
      <sheetName val="Can1_11"/>
      <sheetName val="IC_SV1_1"/>
      <sheetName val="IC_SV4_1"/>
      <sheetName val="ìtens_críticos_1_1"/>
      <sheetName val="ìtens_críticos_21"/>
      <sheetName val="REMUNERAÇÃO_VEND_BH1"/>
      <sheetName val="Aderência_Refrigeração1"/>
      <sheetName val="Estoque_EQUIP_1"/>
      <sheetName val="Contra_Partida_Cerveja1"/>
      <sheetName val="Contra_Partida_Refri1"/>
      <sheetName val="Recup_Giro_Junho1"/>
      <sheetName val="Recup_Giro_Julho1"/>
      <sheetName val="Acompanhamento_Portifólio_Junh1"/>
      <sheetName val="Acompanhamento_Portifólio_Julh1"/>
      <sheetName val="MCD_Original_GSP1"/>
      <sheetName val="Mat_Merchandising_GSP1"/>
      <sheetName val="PDVs_c_Refrig_20021"/>
      <sheetName val="PDVs_c_Refrig_20031"/>
      <sheetName val="Instruções_de_Preenchimento1"/>
      <sheetName val="Dados_Incorporação1"/>
      <sheetName val="Puxada_2004_1"/>
      <sheetName val="Puxada_20031"/>
      <sheetName val="Dados_Org1"/>
      <sheetName val="Roll_Out_AQ1"/>
      <sheetName val="Descrição_PDCAC1"/>
      <sheetName val="Matriz_de_Criticidade_Captação1"/>
      <sheetName val="Planejamento_6x1_(ano)1"/>
      <sheetName val="Check_List_Visita"/>
      <sheetName val="Consolidado"/>
      <sheetName val="Devolução "/>
      <sheetName val="Cumplimiento Acciones de Seguri"/>
      <sheetName val="Base da Datos"/>
      <sheetName val="Base Cobertura WP"/>
      <sheetName val="Back-up"/>
      <sheetName val="CLACIFICACION DE AI"/>
      <sheetName val="Controles"/>
      <sheetName val="Sheet2"/>
      <sheetName val="Code1"/>
      <sheetName val="BANCO"/>
      <sheetName val="GR_Piores_Ranking_OBZ.xls"/>
      <sheetName val="Unidades SAC-REVENDA"/>
      <sheetName val="REALxMETA - CERVEJA"/>
      <sheetName val="REALxMETA - REFRI"/>
      <sheetName val="Validation Lists"/>
      <sheetName val="Dont Touch"/>
      <sheetName val="Estatus"/>
      <sheetName val="CLASIFICACION DE AI"/>
      <sheetName val="BASE_DADOS"/>
      <sheetName val="AlertaACA-_Preenchimento_Manual"/>
      <sheetName val="KPI-Preenchimento_Manual"/>
      <sheetName val="Incidente-Preen_Manual_Cel_azul"/>
      <sheetName val="Yellow_Belts_-_Relatório"/>
      <sheetName val="synthgraph"/>
      <sheetName val="Resumo"/>
      <sheetName val="Master"/>
      <sheetName val="RelatorioAcompanhamentoLote 3 "/>
      <sheetName val="Cadastro "/>
      <sheetName val="Acompanhamento"/>
      <sheetName val="BH_-_Bruna1"/>
      <sheetName val="Ret_cond_2011"/>
      <sheetName val="Farol_Metas"/>
      <sheetName val="TOR1"/>
      <sheetName val="Procedimento"/>
      <sheetName val="P1A x P3M"/>
      <sheetName val="Análise BCK"/>
      <sheetName val="Análise Notas"/>
      <sheetName val="Análise HH"/>
      <sheetName val="Gráfico - HH"/>
      <sheetName val="Gráfico - %"/>
      <sheetName val="Análise Custo"/>
      <sheetName val="Aporte"/>
      <sheetName val="P3M - Dados "/>
      <sheetName val="IP24"/>
      <sheetName val="Base_BCK"/>
      <sheetName val="IW29"/>
      <sheetName val="MEC"/>
      <sheetName val="ELE"/>
      <sheetName val="INS"/>
      <sheetName val="AUT"/>
      <sheetName val="TOR"/>
      <sheetName val="SOL"/>
      <sheetName val="OUT"/>
      <sheetName val="EXT"/>
      <sheetName val="Parâmetros"/>
      <sheetName val="Áreas"/>
      <sheetName val="#REF"/>
      <sheetName val="RG Depots"/>
      <sheetName val="Brazil Sovereign"/>
      <sheetName val="CostComponent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Sheet1"/>
      <sheetName val="POA"/>
      <sheetName val="2004"/>
      <sheetName val="Lista_de_Feriados"/>
      <sheetName val="TO People"/>
      <sheetName val="Value lists"/>
      <sheetName val="A"/>
      <sheetName val="Datos por SKU-categoria 2011 Ac"/>
      <sheetName val="Parameters"/>
      <sheetName val="Resumen Costo"/>
      <sheetName val="Assumptions"/>
      <sheetName val="Volume Projections"/>
      <sheetName val="STARTSHEET"/>
      <sheetName val="Registro"/>
      <sheetName val="Sig Cycles_Accts &amp; Processes"/>
      <sheetName val="025"/>
      <sheetName val="Back-up"/>
      <sheetName val="Cadena Valor Gs Metro"/>
      <sheetName val="BOLETA"/>
      <sheetName val="RG Depots"/>
      <sheetName val="DATA"/>
      <sheetName val="Profit Contrib (pg 1)FPvsEst"/>
      <sheetName val="ABI Earnings (pg 1)FPvsEst"/>
      <sheetName val="ABI Cost Increases"/>
      <sheetName val="Contingencies"/>
      <sheetName val="МП"/>
      <sheetName val="Lists"/>
      <sheetName val="SAT М3"/>
      <sheetName val="TO_People"/>
      <sheetName val="Case"/>
      <sheetName val="SumVal"/>
      <sheetName val="Distribución D"/>
      <sheetName val="EQR"/>
      <sheetName val="Value_lists"/>
      <sheetName val="Datos_por_SKU-categoria_2011_Ac"/>
      <sheetName val="Cadena_Valor_Gs_Metro"/>
      <sheetName val="Resumen_Costo"/>
      <sheetName val="Volume_Projections"/>
      <sheetName val="Sig_Cycles_Accts_&amp;_Processes"/>
      <sheetName val="Profit_Contrib_(pg_1)FPvsEst"/>
      <sheetName val="ABI_Earnings_(pg_1)FPvsEst"/>
      <sheetName val="ABI_Cost_Increases"/>
      <sheetName val="Лист1"/>
      <sheetName val="TO_People1"/>
      <sheetName val="Value_lists1"/>
      <sheetName val="Datos_por_SKU-categoria_2011_A1"/>
      <sheetName val="Cadena_Valor_Gs_Metro1"/>
      <sheetName val="Resumen_Costo1"/>
      <sheetName val="Volume_Projections1"/>
      <sheetName val="Sig_Cycles_Accts_&amp;_Processes1"/>
      <sheetName val="RG_Depots"/>
      <sheetName val="Profit_Contrib_(pg_1)FPvsEst1"/>
      <sheetName val="ABI_Earnings_(pg_1)FPvsEst1"/>
      <sheetName val="ABI_Cost_Increases1"/>
      <sheetName val="SAT_М3"/>
      <sheetName val="Distribución_D"/>
      <sheetName val="TO_People3"/>
      <sheetName val="Value_lists3"/>
      <sheetName val="Datos_por_SKU-categoria_2011_A3"/>
      <sheetName val="Cadena_Valor_Gs_Metro3"/>
      <sheetName val="Resumen_Costo3"/>
      <sheetName val="Volume_Projections3"/>
      <sheetName val="Sig_Cycles_Accts_&amp;_Processes3"/>
      <sheetName val="RG_Depots2"/>
      <sheetName val="Profit_Contrib_(pg_1)FPvsEst2"/>
      <sheetName val="ABI_Earnings_(pg_1)FPvsEst2"/>
      <sheetName val="ABI_Cost_Increases2"/>
      <sheetName val="SAT_М32"/>
      <sheetName val="Distribución_D2"/>
      <sheetName val="TO_People2"/>
      <sheetName val="Value_lists2"/>
      <sheetName val="Datos_por_SKU-categoria_2011_A2"/>
      <sheetName val="Cadena_Valor_Gs_Metro2"/>
      <sheetName val="Resumen_Costo2"/>
      <sheetName val="Volume_Projections2"/>
      <sheetName val="Sig_Cycles_Accts_&amp;_Processes2"/>
      <sheetName val="RG_Depots1"/>
      <sheetName val="SAT_М31"/>
      <sheetName val="Distribución_D1"/>
      <sheetName val="TO_People4"/>
      <sheetName val="Value_lists4"/>
      <sheetName val="Datos_por_SKU-categoria_2011_A4"/>
      <sheetName val="Cadena_Valor_Gs_Metro4"/>
      <sheetName val="Resumen_Costo4"/>
      <sheetName val="Volume_Projections4"/>
      <sheetName val="Sig_Cycles_Accts_&amp;_Processes4"/>
      <sheetName val="RG_Depots3"/>
      <sheetName val="Profit_Contrib_(pg_1)FPvsEst3"/>
      <sheetName val="ABI_Earnings_(pg_1)FPvsEst3"/>
      <sheetName val="ABI_Cost_Increases3"/>
      <sheetName val="SAT_М33"/>
      <sheetName val="Distribución_D3"/>
      <sheetName val="TO_People5"/>
      <sheetName val="Value_lists5"/>
      <sheetName val="Datos_por_SKU-categoria_2011_A5"/>
      <sheetName val="Cadena_Valor_Gs_Metro5"/>
      <sheetName val="Resumen_Costo5"/>
      <sheetName val="Volume_Projections5"/>
      <sheetName val="Sig_Cycles_Accts_&amp;_Processes5"/>
      <sheetName val="RG_Depots4"/>
      <sheetName val="Profit_Contrib_(pg_1)FPvsEst4"/>
      <sheetName val="ABI_Earnings_(pg_1)FPvsEst4"/>
      <sheetName val="ABI_Cost_Increases4"/>
      <sheetName val="SAT_М34"/>
      <sheetName val="Distribución_D4"/>
      <sheetName val="TO_People6"/>
      <sheetName val="Value_lists6"/>
      <sheetName val="Datos_por_SKU-categoria_2011_A6"/>
      <sheetName val="Cadena_Valor_Gs_Metro6"/>
      <sheetName val="Resumen_Costo6"/>
      <sheetName val="Volume_Projections6"/>
      <sheetName val="Sig_Cycles_Accts_&amp;_Processes6"/>
      <sheetName val="RG_Depots5"/>
      <sheetName val="Profit_Contrib_(pg_1)FPvsEst5"/>
      <sheetName val="ABI_Earnings_(pg_1)FPvsEst5"/>
      <sheetName val="ABI_Cost_Increases5"/>
      <sheetName val="SAT_М35"/>
      <sheetName val="Distribución_D5"/>
      <sheetName val="TO_People7"/>
      <sheetName val="Value_lists7"/>
      <sheetName val="Datos_por_SKU-categoria_2011_A7"/>
      <sheetName val="Cadena_Valor_Gs_Metro7"/>
      <sheetName val="Resumen_Costo7"/>
      <sheetName val="Volume_Projections7"/>
      <sheetName val="Sig_Cycles_Accts_&amp;_Processes7"/>
      <sheetName val="RG_Depots6"/>
      <sheetName val="Profit_Contrib_(pg_1)FPvsEst6"/>
      <sheetName val="ABI_Earnings_(pg_1)FPvsEst6"/>
      <sheetName val="ABI_Cost_Increases6"/>
      <sheetName val="SAT_М36"/>
      <sheetName val="Distribución_D6"/>
      <sheetName val="TO_People8"/>
      <sheetName val="Value_lists8"/>
      <sheetName val="Datos_por_SKU-categoria_2011_A8"/>
      <sheetName val="Cadena_Valor_Gs_Metro8"/>
      <sheetName val="Resumen_Costo8"/>
      <sheetName val="Volume_Projections8"/>
      <sheetName val="Sig_Cycles_Accts_&amp;_Processes8"/>
      <sheetName val="RG_Depots7"/>
      <sheetName val="Profit_Contrib_(pg_1)FPvsEst7"/>
      <sheetName val="ABI_Earnings_(pg_1)FPvsEst7"/>
      <sheetName val="ABI_Cost_Increases7"/>
      <sheetName val="SAT_М37"/>
      <sheetName val="Distribución_D7"/>
      <sheetName val="TO_People9"/>
      <sheetName val="Value_lists9"/>
      <sheetName val="Datos_por_SKU-categoria_2011_A9"/>
      <sheetName val="Cadena_Valor_Gs_Metro9"/>
      <sheetName val="Resumen_Costo9"/>
      <sheetName val="Volume_Projections9"/>
      <sheetName val="Sig_Cycles_Accts_&amp;_Processes9"/>
      <sheetName val="RG_Depots8"/>
      <sheetName val="Profit_Contrib_(pg_1)FPvsEst8"/>
      <sheetName val="ABI_Earnings_(pg_1)FPvsEst8"/>
      <sheetName val="ABI_Cost_Increases8"/>
      <sheetName val="SAT_М38"/>
      <sheetName val="Distribución_D8"/>
      <sheetName val="TO_People11"/>
      <sheetName val="Value_lists11"/>
      <sheetName val="Datos_por_SKU-categoria_2011_11"/>
      <sheetName val="Cadena_Valor_Gs_Metro11"/>
      <sheetName val="Resumen_Costo11"/>
      <sheetName val="Volume_Projections11"/>
      <sheetName val="Sig_Cycles_Accts_&amp;_Processes11"/>
      <sheetName val="RG_Depots10"/>
      <sheetName val="Profit_Contrib_(pg_1)FPvsEst10"/>
      <sheetName val="ABI_Earnings_(pg_1)FPvsEst10"/>
      <sheetName val="ABI_Cost_Increases10"/>
      <sheetName val="SAT_М310"/>
      <sheetName val="Distribución_D10"/>
      <sheetName val="TO_People10"/>
      <sheetName val="Value_lists10"/>
      <sheetName val="Datos_por_SKU-categoria_2011_10"/>
      <sheetName val="Cadena_Valor_Gs_Metro10"/>
      <sheetName val="Resumen_Costo10"/>
      <sheetName val="Volume_Projections10"/>
      <sheetName val="Sig_Cycles_Accts_&amp;_Processes10"/>
      <sheetName val="RG_Depots9"/>
      <sheetName val="Profit_Contrib_(pg_1)FPvsEst9"/>
      <sheetName val="ABI_Earnings_(pg_1)FPvsEst9"/>
      <sheetName val="ABI_Cost_Increases9"/>
      <sheetName val="SAT_М39"/>
      <sheetName val="Distribución_D9"/>
      <sheetName val="536-100"/>
      <sheetName val="Plan2"/>
      <sheetName val="Gauge"/>
      <sheetName val="Base 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Resumen Costo"/>
      <sheetName val="Parameters"/>
      <sheetName val="Registro"/>
      <sheetName val="Sig Cycles_Accts &amp; Processes"/>
      <sheetName val="Assumptions"/>
      <sheetName val="Volume Projections"/>
      <sheetName val="STARTSHEET"/>
      <sheetName val="POA"/>
      <sheetName val="2004"/>
      <sheetName val="Lista_de_Feriados"/>
      <sheetName val="TO People"/>
      <sheetName val="Sheet1"/>
      <sheetName val="Value lists"/>
      <sheetName val="A"/>
      <sheetName val="Datos por SKU-categoria 2011 Ac"/>
      <sheetName val="МП"/>
      <sheetName val="Back-up"/>
      <sheetName val="Cadena Valor Gs Metro"/>
      <sheetName val="025"/>
      <sheetName val="SAT М3"/>
      <sheetName val="DATA"/>
      <sheetName val="Profit Contrib (pg 1)FPvsEst"/>
      <sheetName val="ABI Earnings (pg 1)FPvsEst"/>
      <sheetName val="ABI Cost Increases"/>
      <sheetName val="Contingencies"/>
      <sheetName val="RG Depots"/>
      <sheetName val="Lists"/>
      <sheetName val="Distribución D"/>
      <sheetName val="Case"/>
      <sheetName val="SumVal"/>
      <sheetName val="BOLETA"/>
      <sheetName val="TO_People"/>
      <sheetName val="Value_lists"/>
      <sheetName val="Datos_por_SKU-categoria_2011_Ac"/>
      <sheetName val="Cadena_Valor_Gs_Metro"/>
      <sheetName val="Resumen_Costo"/>
      <sheetName val="Volume_Projections"/>
      <sheetName val="Sig_Cycles_Accts_&amp;_Processes"/>
      <sheetName val="Profit_Contrib_(pg_1)FPvsEst"/>
      <sheetName val="ABI_Earnings_(pg_1)FPvsEst"/>
      <sheetName val="ABI_Cost_Increases"/>
      <sheetName val="Лист1"/>
      <sheetName val="EQR"/>
      <sheetName val="536-100"/>
      <sheetName val="SAT_М3"/>
      <sheetName val="Distribución_D"/>
      <sheetName val="RG_Depots"/>
      <sheetName val="TO_People1"/>
      <sheetName val="Value_lists1"/>
      <sheetName val="Datos_por_SKU-categoria_2011_A1"/>
      <sheetName val="Volume_Projections1"/>
      <sheetName val="Resumen_Costo1"/>
      <sheetName val="Sig_Cycles_Accts_&amp;_Processes1"/>
      <sheetName val="Cadena_Valor_Gs_Metro1"/>
      <sheetName val="SAT_М31"/>
      <sheetName val="Profit_Contrib_(pg_1)FPvsEst1"/>
      <sheetName val="ABI_Earnings_(pg_1)FPvsEst1"/>
      <sheetName val="ABI_Cost_Increases1"/>
      <sheetName val="Distribución_D1"/>
      <sheetName val="RG_Depots1"/>
      <sheetName val="Plan2"/>
      <sheetName val="Gauge"/>
      <sheetName val="Base Real"/>
      <sheetName val="TO_People3"/>
      <sheetName val="Value_lists3"/>
      <sheetName val="Datos_por_SKU-categoria_2011_A3"/>
      <sheetName val="Cadena_Valor_Gs_Metro3"/>
      <sheetName val="Resumen_Costo3"/>
      <sheetName val="Volume_Projections3"/>
      <sheetName val="Sig_Cycles_Accts_&amp;_Processes3"/>
      <sheetName val="RG_Depots2"/>
      <sheetName val="Profit_Contrib_(pg_1)FPvsEst2"/>
      <sheetName val="ABI_Earnings_(pg_1)FPvsEst2"/>
      <sheetName val="ABI_Cost_Increases2"/>
      <sheetName val="SAT_М32"/>
      <sheetName val="Distribución_D2"/>
      <sheetName val="TO_People2"/>
      <sheetName val="Value_lists2"/>
      <sheetName val="Datos_por_SKU-categoria_2011_A2"/>
      <sheetName val="Cadena_Valor_Gs_Metro2"/>
      <sheetName val="Resumen_Costo2"/>
      <sheetName val="Volume_Projections2"/>
      <sheetName val="Sig_Cycles_Accts_&amp;_Processes2"/>
      <sheetName val="TO_People4"/>
      <sheetName val="Value_lists4"/>
      <sheetName val="Datos_por_SKU-categoria_2011_A4"/>
      <sheetName val="Cadena_Valor_Gs_Metro4"/>
      <sheetName val="Resumen_Costo4"/>
      <sheetName val="Volume_Projections4"/>
      <sheetName val="Sig_Cycles_Accts_&amp;_Processes4"/>
      <sheetName val="RG_Depots3"/>
      <sheetName val="Profit_Contrib_(pg_1)FPvsEst3"/>
      <sheetName val="ABI_Earnings_(pg_1)FPvsEst3"/>
      <sheetName val="ABI_Cost_Increases3"/>
      <sheetName val="SAT_М33"/>
      <sheetName val="Distribución_D3"/>
      <sheetName val="TO_People5"/>
      <sheetName val="Value_lists5"/>
      <sheetName val="Datos_por_SKU-categoria_2011_A5"/>
      <sheetName val="Cadena_Valor_Gs_Metro5"/>
      <sheetName val="Resumen_Costo5"/>
      <sheetName val="Volume_Projections5"/>
      <sheetName val="Sig_Cycles_Accts_&amp;_Processes5"/>
      <sheetName val="RG_Depots4"/>
      <sheetName val="Profit_Contrib_(pg_1)FPvsEst4"/>
      <sheetName val="ABI_Earnings_(pg_1)FPvsEst4"/>
      <sheetName val="ABI_Cost_Increases4"/>
      <sheetName val="SAT_М34"/>
      <sheetName val="Distribución_D4"/>
      <sheetName val="TO_People6"/>
      <sheetName val="Value_lists6"/>
      <sheetName val="Datos_por_SKU-categoria_2011_A6"/>
      <sheetName val="Cadena_Valor_Gs_Metro6"/>
      <sheetName val="Resumen_Costo6"/>
      <sheetName val="Volume_Projections6"/>
      <sheetName val="Sig_Cycles_Accts_&amp;_Processes6"/>
      <sheetName val="RG_Depots5"/>
      <sheetName val="Profit_Contrib_(pg_1)FPvsEst5"/>
      <sheetName val="ABI_Earnings_(pg_1)FPvsEst5"/>
      <sheetName val="ABI_Cost_Increases5"/>
      <sheetName val="SAT_М35"/>
      <sheetName val="Distribución_D5"/>
      <sheetName val="TO_People7"/>
      <sheetName val="Value_lists7"/>
      <sheetName val="Datos_por_SKU-categoria_2011_A7"/>
      <sheetName val="Cadena_Valor_Gs_Metro7"/>
      <sheetName val="Resumen_Costo7"/>
      <sheetName val="Volume_Projections7"/>
      <sheetName val="Sig_Cycles_Accts_&amp;_Processes7"/>
      <sheetName val="RG_Depots6"/>
      <sheetName val="Profit_Contrib_(pg_1)FPvsEst6"/>
      <sheetName val="ABI_Earnings_(pg_1)FPvsEst6"/>
      <sheetName val="ABI_Cost_Increases6"/>
      <sheetName val="SAT_М36"/>
      <sheetName val="Distribución_D6"/>
      <sheetName val="TO_People8"/>
      <sheetName val="Value_lists8"/>
      <sheetName val="Datos_por_SKU-categoria_2011_A8"/>
      <sheetName val="Cadena_Valor_Gs_Metro8"/>
      <sheetName val="Resumen_Costo8"/>
      <sheetName val="Volume_Projections8"/>
      <sheetName val="Sig_Cycles_Accts_&amp;_Processes8"/>
      <sheetName val="RG_Depots7"/>
      <sheetName val="Profit_Contrib_(pg_1)FPvsEst7"/>
      <sheetName val="ABI_Earnings_(pg_1)FPvsEst7"/>
      <sheetName val="ABI_Cost_Increases7"/>
      <sheetName val="SAT_М37"/>
      <sheetName val="Distribución_D7"/>
      <sheetName val="TO_People9"/>
      <sheetName val="Value_lists9"/>
      <sheetName val="Datos_por_SKU-categoria_2011_A9"/>
      <sheetName val="Cadena_Valor_Gs_Metro9"/>
      <sheetName val="Resumen_Costo9"/>
      <sheetName val="Volume_Projections9"/>
      <sheetName val="Sig_Cycles_Accts_&amp;_Processes9"/>
      <sheetName val="RG_Depots8"/>
      <sheetName val="Profit_Contrib_(pg_1)FPvsEst8"/>
      <sheetName val="ABI_Earnings_(pg_1)FPvsEst8"/>
      <sheetName val="ABI_Cost_Increases8"/>
      <sheetName val="SAT_М38"/>
      <sheetName val="Distribución_D8"/>
      <sheetName val="TO_People11"/>
      <sheetName val="Value_lists11"/>
      <sheetName val="Datos_por_SKU-categoria_2011_11"/>
      <sheetName val="Cadena_Valor_Gs_Metro11"/>
      <sheetName val="Resumen_Costo11"/>
      <sheetName val="Volume_Projections11"/>
      <sheetName val="Sig_Cycles_Accts_&amp;_Processes11"/>
      <sheetName val="RG_Depots10"/>
      <sheetName val="Profit_Contrib_(pg_1)FPvsEst10"/>
      <sheetName val="ABI_Earnings_(pg_1)FPvsEst10"/>
      <sheetName val="ABI_Cost_Increases10"/>
      <sheetName val="SAT_М310"/>
      <sheetName val="Distribución_D10"/>
      <sheetName val="TO_People10"/>
      <sheetName val="Value_lists10"/>
      <sheetName val="Datos_por_SKU-categoria_2011_10"/>
      <sheetName val="Cadena_Valor_Gs_Metro10"/>
      <sheetName val="Resumen_Costo10"/>
      <sheetName val="Volume_Projections10"/>
      <sheetName val="Sig_Cycles_Accts_&amp;_Processes10"/>
      <sheetName val="RG_Depots9"/>
      <sheetName val="Profit_Contrib_(pg_1)FPvsEst9"/>
      <sheetName val="ABI_Earnings_(pg_1)FPvsEst9"/>
      <sheetName val="ABI_Cost_Increases9"/>
      <sheetName val="SAT_М39"/>
      <sheetName val="Distribución_D9"/>
      <sheetName val="Volume_Projections12"/>
      <sheetName val="Resumen_Costo12"/>
      <sheetName val="TO_People12"/>
      <sheetName val="Value_lists12"/>
      <sheetName val="Datos_por_SKU-categoria_2011_12"/>
      <sheetName val="Sig_Cycles_Accts_&amp;_Processes12"/>
      <sheetName val="Profit_Contrib_(pg_1)FPvsEst11"/>
      <sheetName val="ABI_Earnings_(pg_1)FPvsEst11"/>
      <sheetName val="ABI_Cost_Increases11"/>
      <sheetName val="Cadena_Valor_Gs_Metro12"/>
      <sheetName val="SAT_М311"/>
      <sheetName val="RG_Depots11"/>
      <sheetName val="Distribución_D11"/>
      <sheetName val="Base_Real"/>
      <sheetName val="Volume_Projections13"/>
      <sheetName val="Resumen_Costo13"/>
      <sheetName val="TO_People13"/>
      <sheetName val="Value_lists13"/>
      <sheetName val="Datos_por_SKU-categoria_2011_13"/>
      <sheetName val="Sig_Cycles_Accts_&amp;_Processes13"/>
      <sheetName val="Profit_Contrib_(pg_1)FPvsEst12"/>
      <sheetName val="ABI_Earnings_(pg_1)FPvsEst12"/>
      <sheetName val="ABI_Cost_Increases12"/>
      <sheetName val="Cadena_Valor_Gs_Metro13"/>
      <sheetName val="SAT_М312"/>
      <sheetName val="RG_Depots12"/>
      <sheetName val="Distribución_D12"/>
      <sheetName val="Base_Re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 production volume&amp;Other br."/>
      <sheetName val="Report"/>
      <sheetName val="Transit volume share"/>
      <sheetName val="Data Base"/>
      <sheetName val="Comments"/>
      <sheetName val="Instructions"/>
      <sheetName val="User"/>
      <sheetName val="Settings"/>
      <sheetName val="Orientation"/>
      <sheetName val="RptClose"/>
      <sheetName val="Hidden"/>
      <sheetName val="SIL Russia"/>
      <sheetName val="StartSheet"/>
      <sheetName val="Volumes"/>
      <sheetName val="Dados do Packaging"/>
      <sheetName val="Tabelas Antarctica"/>
      <sheetName val="Tabelas Brahma"/>
      <sheetName val="Consolidado Escore"/>
      <sheetName val="SetUp"/>
      <sheetName val="Visão Item"/>
      <sheetName val="Tabelas Skol"/>
      <sheetName val="Visão Unidade"/>
      <sheetName val="Delivery"/>
      <sheetName val="Sheet1"/>
      <sheetName val="validation"/>
      <sheetName val="Own_production_volume&amp;Other_br_"/>
      <sheetName val="Transit_volume_share"/>
      <sheetName val="Data_Base"/>
      <sheetName val="SIL_Russia"/>
      <sheetName val="Definitions"/>
      <sheetName val="Menu"/>
      <sheetName val="Dados_do_Packaging"/>
      <sheetName val="Tabelas_Antarctica"/>
      <sheetName val="Tabelas_Brahma"/>
      <sheetName val="Consolidado_Escore"/>
      <sheetName val="Visão_Item"/>
      <sheetName val="Tabelas_Skol"/>
      <sheetName val="Visão_Unidade"/>
      <sheetName val="Own_production_volume&amp;Other_br1"/>
      <sheetName val="Transit_volume_share1"/>
      <sheetName val="Data_Base1"/>
      <sheetName val="SIL_Russia1"/>
      <sheetName val="Dados_do_Packaging1"/>
      <sheetName val="Tabelas_Antarctica1"/>
      <sheetName val="Tabelas_Brahma1"/>
      <sheetName val="Consolidado_Escore1"/>
      <sheetName val="Visão_Item1"/>
      <sheetName val="Tabelas_Skol1"/>
      <sheetName val="Visão_Unidade1"/>
      <sheetName val="Own_production_volume&amp;Other_br3"/>
      <sheetName val="Transit_volume_share3"/>
      <sheetName val="Data_Base3"/>
      <sheetName val="SIL_Russia3"/>
      <sheetName val="Dados_do_Packaging3"/>
      <sheetName val="Tabelas_Antarctica3"/>
      <sheetName val="Tabelas_Brahma3"/>
      <sheetName val="Consolidado_Escore3"/>
      <sheetName val="Visão_Item3"/>
      <sheetName val="Tabelas_Skol3"/>
      <sheetName val="Visão_Unidade3"/>
      <sheetName val="Own_production_volume&amp;Other_br2"/>
      <sheetName val="Transit_volume_share2"/>
      <sheetName val="Data_Base2"/>
      <sheetName val="SIL_Russia2"/>
      <sheetName val="Dados_do_Packaging2"/>
      <sheetName val="Tabelas_Antarctica2"/>
      <sheetName val="Tabelas_Brahma2"/>
      <sheetName val="Consolidado_Escore2"/>
      <sheetName val="Visão_Item2"/>
      <sheetName val="Tabelas_Skol2"/>
      <sheetName val="Visão_Unidade2"/>
      <sheetName val="Own_production_volume&amp;Other_br4"/>
      <sheetName val="Transit_volume_share4"/>
      <sheetName val="Data_Base4"/>
      <sheetName val="SIL_Russia4"/>
      <sheetName val="Dados_do_Packaging4"/>
      <sheetName val="Tabelas_Antarctica4"/>
      <sheetName val="Tabelas_Brahma4"/>
      <sheetName val="Consolidado_Escore4"/>
      <sheetName val="Visão_Item4"/>
      <sheetName val="Tabelas_Skol4"/>
      <sheetName val="Visão_Unidade4"/>
      <sheetName val="Own_production_volume&amp;Other_br5"/>
      <sheetName val="Transit_volume_share5"/>
      <sheetName val="Data_Base5"/>
      <sheetName val="SIL_Russia5"/>
      <sheetName val="Dados_do_Packaging5"/>
      <sheetName val="Tabelas_Antarctica5"/>
      <sheetName val="Tabelas_Brahma5"/>
      <sheetName val="Consolidado_Escore5"/>
      <sheetName val="Visão_Item5"/>
      <sheetName val="Tabelas_Skol5"/>
      <sheetName val="Visão_Unidade5"/>
      <sheetName val="Own_production_volume&amp;Other_br6"/>
      <sheetName val="Transit_volume_share6"/>
      <sheetName val="Data_Base6"/>
      <sheetName val="SIL_Russia6"/>
      <sheetName val="Dados_do_Packaging6"/>
      <sheetName val="Tabelas_Antarctica6"/>
      <sheetName val="Tabelas_Brahma6"/>
      <sheetName val="Consolidado_Escore6"/>
      <sheetName val="Visão_Item6"/>
      <sheetName val="Tabelas_Skol6"/>
      <sheetName val="Visão_Unidade6"/>
      <sheetName val="Own_production_volume&amp;Other_br7"/>
      <sheetName val="Transit_volume_share7"/>
      <sheetName val="Data_Base7"/>
      <sheetName val="SIL_Russia7"/>
      <sheetName val="Dados_do_Packaging7"/>
      <sheetName val="Tabelas_Antarctica7"/>
      <sheetName val="Tabelas_Brahma7"/>
      <sheetName val="Consolidado_Escore7"/>
      <sheetName val="Visão_Item7"/>
      <sheetName val="Tabelas_Skol7"/>
      <sheetName val="Visão_Unidade7"/>
      <sheetName val="Own_production_volume&amp;Other_br8"/>
      <sheetName val="Transit_volume_share8"/>
      <sheetName val="Data_Base8"/>
      <sheetName val="SIL_Russia8"/>
      <sheetName val="Dados_do_Packaging8"/>
      <sheetName val="Tabelas_Antarctica8"/>
      <sheetName val="Tabelas_Brahma8"/>
      <sheetName val="Consolidado_Escore8"/>
      <sheetName val="Visão_Item8"/>
      <sheetName val="Tabelas_Skol8"/>
      <sheetName val="Visão_Unidade8"/>
      <sheetName val="Own_production_volume&amp;Other_br9"/>
      <sheetName val="Transit_volume_share9"/>
      <sheetName val="Data_Base9"/>
      <sheetName val="SIL_Russia9"/>
      <sheetName val="Dados_do_Packaging9"/>
      <sheetName val="Tabelas_Antarctica9"/>
      <sheetName val="Tabelas_Brahma9"/>
      <sheetName val="Consolidado_Escore9"/>
      <sheetName val="Visão_Item9"/>
      <sheetName val="Tabelas_Skol9"/>
      <sheetName val="Visão_Unidade9"/>
      <sheetName val="Own_production_volume&amp;Other_b11"/>
      <sheetName val="Transit_volume_share11"/>
      <sheetName val="Data_Base11"/>
      <sheetName val="SIL_Russia11"/>
      <sheetName val="Dados_do_Packaging11"/>
      <sheetName val="Tabelas_Antarctica11"/>
      <sheetName val="Tabelas_Brahma11"/>
      <sheetName val="Consolidado_Escore11"/>
      <sheetName val="Visão_Item11"/>
      <sheetName val="Tabelas_Skol11"/>
      <sheetName val="Visão_Unidade11"/>
      <sheetName val="Own_production_volume&amp;Other_b10"/>
      <sheetName val="Transit_volume_share10"/>
      <sheetName val="Data_Base10"/>
      <sheetName val="SIL_Russia10"/>
      <sheetName val="Dados_do_Packaging10"/>
      <sheetName val="Tabelas_Antarctica10"/>
      <sheetName val="Tabelas_Brahma10"/>
      <sheetName val="Consolidado_Escore10"/>
      <sheetName val="Visão_Item10"/>
      <sheetName val="Tabelas_Skol10"/>
      <sheetName val="Visão_Unidade10"/>
      <sheetName val="Own_production_volume&amp;Other_b12"/>
      <sheetName val="Transit_volume_share12"/>
      <sheetName val="Data_Base12"/>
      <sheetName val="SIL_Russia12"/>
      <sheetName val="Dados_do_Packaging12"/>
      <sheetName val="Tabelas_Antarctica12"/>
      <sheetName val="Tabelas_Brahma12"/>
      <sheetName val="Consolidado_Escore12"/>
      <sheetName val="Visão_Item12"/>
      <sheetName val="Tabelas_Skol12"/>
      <sheetName val="Visão_Unidade12"/>
      <sheetName val="Own_production_volume&amp;Other_b13"/>
      <sheetName val="Transit_volume_share13"/>
      <sheetName val="Data_Base13"/>
      <sheetName val="SIL_Russia13"/>
      <sheetName val="Dados_do_Packaging13"/>
      <sheetName val="Tabelas_Antarctica13"/>
      <sheetName val="Tabelas_Brahma13"/>
      <sheetName val="Consolidado_Escore13"/>
      <sheetName val="Visão_Item13"/>
      <sheetName val="Tabelas_Skol13"/>
      <sheetName val="Visão_Unidade13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istribución D"/>
      <sheetName val="Qui"/>
      <sheetName val="DATOS"/>
      <sheetName val="Hidden"/>
      <sheetName val="VOLUME"/>
      <sheetName val="Parameters"/>
      <sheetName val="Volumen"/>
      <sheetName val="Canal"/>
      <sheetName val="Dados BLP"/>
      <sheetName val="Critérios"/>
      <sheetName val="Brazil Sovereign"/>
      <sheetName val="Ajustes"/>
      <sheetName val="Placas"/>
      <sheetName val="validation"/>
      <sheetName val="Assumptions"/>
      <sheetName val="Validate"/>
      <sheetName val="Engine"/>
      <sheetName val="Financials"/>
      <sheetName val="EI Calc"/>
      <sheetName val="UC-Brew"/>
      <sheetName val="UC-Pkg"/>
      <sheetName val="Lists"/>
      <sheetName val="&gt;&gt;Drop Downs"/>
      <sheetName val="Implementation Status"/>
      <sheetName val="瓶装线异常统计回顾2009"/>
      <sheetName val="REALxMETA - CERVEJA"/>
      <sheetName val="Unidades SAC-REVENDA"/>
      <sheetName val="PILSEN"/>
      <sheetName val="Case"/>
      <sheetName val="SumVal"/>
      <sheetName val=""/>
      <sheetName val="MgnEnero"/>
      <sheetName val="Sheet1"/>
      <sheetName val="Step2_Correlation"/>
      <sheetName val="Step2_Histogram"/>
      <sheetName val="List"/>
      <sheetName val="Freight &amp; Insurance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Divestment Russia"/>
      <sheetName val="Carga Datos Calidad"/>
      <sheetName val="Estándares2"/>
      <sheetName val="Target Book"/>
      <sheetName val="Descarte PEQ"/>
      <sheetName val="Estándares"/>
      <sheetName val="ORDENES DE COC S1"/>
      <sheetName val="Distribución_D"/>
      <sheetName val="Constants"/>
      <sheetName val="Estándares3"/>
      <sheetName val="Xianye"/>
      <sheetName val="Distribución_D1"/>
      <sheetName val="Distribución_D2"/>
      <sheetName val="Distribución_D3"/>
      <sheetName val="Dados_BLP3"/>
      <sheetName val="Brazil_Sovereign3"/>
      <sheetName val="EI_Calc3"/>
      <sheetName val="&gt;&gt;Drop_Downs3"/>
      <sheetName val="Implementation_Status3"/>
      <sheetName val="REALxMETA_-_CERVEJA3"/>
      <sheetName val="Unidades_SAC-REVENDA3"/>
      <sheetName val="Dados_BLP"/>
      <sheetName val="Brazil_Sovereign"/>
      <sheetName val="EI_Calc"/>
      <sheetName val="&gt;&gt;Drop_Downs"/>
      <sheetName val="Implementation_Status"/>
      <sheetName val="REALxMETA_-_CERVEJA"/>
      <sheetName val="Unidades_SAC-REVENDA"/>
      <sheetName val="Dados_BLP1"/>
      <sheetName val="Brazil_Sovereign1"/>
      <sheetName val="EI_Calc1"/>
      <sheetName val="&gt;&gt;Drop_Downs1"/>
      <sheetName val="Implementation_Status1"/>
      <sheetName val="REALxMETA_-_CERVEJA1"/>
      <sheetName val="Unidades_SAC-REVENDA1"/>
      <sheetName val="Dados_BLP2"/>
      <sheetName val="Brazil_Sovereign2"/>
      <sheetName val="EI_Calc2"/>
      <sheetName val="&gt;&gt;Drop_Downs2"/>
      <sheetName val="Implementation_Status2"/>
      <sheetName val="REALxMETA_-_CERVEJA2"/>
      <sheetName val="Unidades_SAC-REVENDA2"/>
      <sheetName val="Plan1"/>
      <sheetName val="Gauge"/>
      <sheetName val="producto"/>
      <sheetName val="POA"/>
      <sheetName val="Orientation"/>
      <sheetName val="Settings"/>
      <sheetName val="Delivery"/>
      <sheetName val="qyrMetas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P"/>
      <sheetName val="BEP-Ing"/>
      <sheetName val="prod"/>
      <sheetName val="prod (2)"/>
      <sheetName val="Deck"/>
      <sheetName val="prod_(2)"/>
      <sheetName val="prod_(2)1"/>
      <sheetName val="prod_(2)2"/>
      <sheetName val="prod_(2)3"/>
      <sheetName val="prod_(2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ira"/>
      <sheetName val="EF"/>
      <sheetName val="GFE"/>
      <sheetName val="GFE Avulsa"/>
      <sheetName val="EMPREST"/>
      <sheetName val="RETORNO CHAPA_PBR1"/>
      <sheetName val="Garrafa"/>
      <sheetName val="Garrafeira"/>
      <sheetName val="Pallet"/>
      <sheetName val="Chapatex"/>
      <sheetName val="Plan2"/>
      <sheetName val="De par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1st"/>
      <sheetName val="Botões"/>
      <sheetName val="COMP-YTDjun"/>
      <sheetName val="output YTDAPR"/>
      <sheetName val="COMP-YTDAPR lan"/>
      <sheetName val="COMP-2nd"/>
      <sheetName val="COMP-3rd"/>
      <sheetName val="LUCRO-LAT"/>
      <sheetName val="LUCRO-LAN"/>
      <sheetName val="COMP-3rd(R$)"/>
      <sheetName val="PROFIT-ATUAL"/>
      <sheetName val="PROFIT-ATUAL-LANESA"/>
      <sheetName val="COMP-4th"/>
      <sheetName val="CSL"/>
      <sheetName val="COMP-1stSEM"/>
      <sheetName val="COMP-2ndSEM"/>
      <sheetName val="real 1997"/>
      <sheetName val="real 1997-lan"/>
      <sheetName val="PROFIT-REV1"/>
      <sheetName val="PROFIT-REV-LANESA"/>
      <sheetName val="PREMISSA-REV-LATASA"/>
      <sheetName val="PREMISSA-REV-LANESA"/>
      <sheetName val="PREMISSA-ATUAL-LATASA"/>
      <sheetName val="PREMISSA-ATUAL-LANESA"/>
      <sheetName val="COSTPA-REV-LATASA"/>
      <sheetName val="COSTRJ-REV-LATASA"/>
      <sheetName val="COSTSP1-REV-LATASA"/>
      <sheetName val="COSTPA-REV-LANESA"/>
      <sheetName val="COSTRJ-REV-LANESA"/>
      <sheetName val="CAN-TOT"/>
      <sheetName val="END-TOT"/>
      <sheetName val="SP-NEW"/>
      <sheetName val="CANPA-NEW"/>
      <sheetName val="RJ-NEW"/>
      <sheetName val="RE-NEW"/>
      <sheetName val="FATPA-REV-LATASA"/>
      <sheetName val="FATPA-REV-LANESA"/>
      <sheetName val="FATPA-ATUAL-LATASA"/>
      <sheetName val="FATPA-ATUAL-LANESA"/>
      <sheetName val="COSTPA-ATUAL-LATASA"/>
      <sheetName val="COSTRJ-ATUAL-LATASA"/>
      <sheetName val="COSTSP1-ATUAL-LATASA"/>
      <sheetName val="COSTPA-ATUAL-LANESA"/>
      <sheetName val="COSTRJ-ATUAL-LANESA"/>
      <sheetName val="Macro_atualiza_geral"/>
      <sheetName val="Macro_Latasa"/>
      <sheetName val="Módulo2"/>
      <sheetName val="impressao"/>
      <sheetName val="Macro_Lanesa"/>
      <sheetName val="Módulo11"/>
      <sheetName val="nomear"/>
      <sheetName val="Módulo1"/>
      <sheetName val="Pareto OOS - L1 16oz"/>
      <sheetName val="output_YTDAPR"/>
      <sheetName val="COMP-YTDAPR_lan"/>
      <sheetName val="real_1997"/>
      <sheetName val="real_1997-lan"/>
      <sheetName val="Pareto_OOS_-_L1_16oz"/>
      <sheetName val="Cadastro"/>
      <sheetName val="output_YTDAPR1"/>
      <sheetName val="COMP-YTDAPR_lan1"/>
      <sheetName val="real_19971"/>
      <sheetName val="real_1997-lan1"/>
      <sheetName val="Pareto_OOS_-_L1_16oz1"/>
      <sheetName val="output_YTDAPR2"/>
      <sheetName val="COMP-YTDAPR_lan2"/>
      <sheetName val="real_19972"/>
      <sheetName val="real_1997-lan2"/>
      <sheetName val="Pareto_OOS_-_L1_16oz2"/>
      <sheetName val="output_YTDAPR3"/>
      <sheetName val="COMP-YTDAPR_lan3"/>
      <sheetName val="real_19973"/>
      <sheetName val="real_1997-lan3"/>
      <sheetName val="Pareto_OOS_-_L1_16oz3"/>
      <sheetName val="output_YTDAPR4"/>
      <sheetName val="COMP-YTDAPR_lan4"/>
      <sheetName val="real_19974"/>
      <sheetName val="real_1997-lan4"/>
      <sheetName val="Pareto_OOS_-_L1_16oz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tões"/>
      <sheetName val="Mod_Balanc_Consol"/>
      <sheetName val="CASH"/>
      <sheetName val="R$_1999"/>
      <sheetName val="Interc."/>
      <sheetName val="Consol_LS"/>
      <sheetName val="balanco_Uru"/>
      <sheetName val="balanco_Chile"/>
      <sheetName val="CTB"/>
      <sheetName val="Balanco_Lan"/>
      <sheetName val="Balanco_Lat"/>
      <sheetName val="balanco_Arg"/>
      <sheetName val="R(mes)"/>
      <sheetName val="KPI's (2)"/>
      <sheetName val="BASES"/>
      <sheetName val="Listas"/>
      <sheetName val="Charts"/>
      <sheetName val="R$_Consol"/>
      <sheetName val="Lookups"/>
      <sheetName val="Lists"/>
      <sheetName val="SizeList"/>
      <sheetName val="List"/>
      <sheetName val="Interc_"/>
      <sheetName val="KPI's_(2)"/>
      <sheetName val="G&amp;A R$"/>
      <sheetName val="Receita"/>
      <sheetName val="Interc_1"/>
      <sheetName val="KPI's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  <sheetName val="Principal"/>
      <sheetName val="Calendário"/>
      <sheetName val="Passo"/>
      <sheetName val="Plan1"/>
      <sheetName val="Obj"/>
      <sheetName val="Real"/>
      <sheetName val="Vol_Cob"/>
      <sheetName val="Indicadores"/>
      <sheetName val="Can1.1"/>
      <sheetName val="Crit"/>
      <sheetName val="Posit"/>
      <sheetName val="Devol"/>
      <sheetName val="Inad"/>
      <sheetName val="RKG_COB"/>
      <sheetName val="Coberturas"/>
      <sheetName val="Cob_Cerv"/>
      <sheetName val="Cob_Ref"/>
      <sheetName val="Cob_Int"/>
      <sheetName val="Cob_Gca"/>
      <sheetName val="Cob_Ref12"/>
      <sheetName val="Cob_Lipt"/>
      <sheetName val="Cob_PT"/>
      <sheetName val="Cob_BOH"/>
      <sheetName val="Cob_Mar"/>
      <sheetName val="Cob_Orig"/>
      <sheetName val="Cob_Agua"/>
      <sheetName val="Gerot"/>
      <sheetName val="IC_GV"/>
      <sheetName val="IC_SV1 "/>
      <sheetName val="IC_SV2"/>
      <sheetName val="IC_SV3"/>
      <sheetName val="IC_SV4 "/>
      <sheetName val="IC_SV5"/>
      <sheetName val="IC_SV6"/>
      <sheetName val="IC_SV7"/>
      <sheetName val="IC_SV8"/>
      <sheetName val="ìtens críticos.1 "/>
      <sheetName val="ìtens críticos.2"/>
      <sheetName val="REMUNERAÇÃO VEND BH"/>
      <sheetName val="Aderência Refrigeração"/>
      <sheetName val="Cobertura_GSP"/>
      <sheetName val="Cobertura_GSP_%"/>
      <sheetName val="Estoque EQUIP."/>
      <sheetName val="Contra Partida Cerveja"/>
      <sheetName val="Contra Partida Refri"/>
      <sheetName val="Recup_Giro Junho"/>
      <sheetName val="Recup_Giro Julho"/>
      <sheetName val="Acompanhamento Portifólio_Junho"/>
      <sheetName val="Acompanhamento Portifólio_Julho"/>
      <sheetName val="MCD Original_GSP"/>
      <sheetName val="Mat Merchandising_GSP"/>
      <sheetName val="Faixas"/>
      <sheetName val="PDVs c Refrig 2002"/>
      <sheetName val="PDVs c Refrig 2003"/>
      <sheetName val="2002ANTARCTICA"/>
      <sheetName val="2003ANTARCTICA"/>
      <sheetName val="Instruções de Preenchimento"/>
      <sheetName val="Painel"/>
      <sheetName val="Gerencial"/>
      <sheetName val="Dados Incorporação"/>
      <sheetName val="Ocupação"/>
      <sheetName val="Puxada 2004 "/>
      <sheetName val="Devolução"/>
      <sheetName val="Puxada 2003"/>
      <sheetName val="01"/>
      <sheetName val="MODELO"/>
      <sheetName val="DBF"/>
      <sheetName val="Custos"/>
      <sheetName val="ModAssump"/>
      <sheetName val="Dados Org"/>
      <sheetName val="Premissas"/>
      <sheetName val="Roll Out_AQ"/>
      <sheetName val="Empresas"/>
      <sheetName val="Matriz_Unidade"/>
      <sheetName val="600ML"/>
      <sheetName val="Descrição PDCAC"/>
      <sheetName val="2C"/>
      <sheetName val="Matriz de Criticidade_Captação"/>
      <sheetName val="Planejamento 6x1 (ano)"/>
      <sheetName val="Prod"/>
      <sheetName val="Eficiencia"/>
      <sheetName val="Can1_1"/>
      <sheetName val="IC_SV1_"/>
      <sheetName val="IC_SV4_"/>
      <sheetName val="ìtens_críticos_1_"/>
      <sheetName val="ìtens_críticos_2"/>
      <sheetName val="REMUNERAÇÃO_VEND_BH"/>
      <sheetName val="Aderência_Refrigeração"/>
      <sheetName val="Estoque_EQUIP_"/>
      <sheetName val="Contra_Partida_Cerveja"/>
      <sheetName val="Contra_Partida_Refri"/>
      <sheetName val="Recup_Giro_Junho"/>
      <sheetName val="Recup_Giro_Julho"/>
      <sheetName val="Acompanhamento_Portifólio_Junho"/>
      <sheetName val="Acompanhamento_Portifólio_Julho"/>
      <sheetName val="MCD_Original_GSP"/>
      <sheetName val="Mat_Merchandising_GSP"/>
      <sheetName val="PDVs_c_Refrig_2002"/>
      <sheetName val="PDVs_c_Refrig_2003"/>
      <sheetName val="Instruções_de_Preenchimento"/>
      <sheetName val="Dados_Incorporação"/>
      <sheetName val="Puxada_2004_"/>
      <sheetName val="Puxada_2003"/>
      <sheetName val="Dados_Org"/>
      <sheetName val="Roll_Out_AQ"/>
      <sheetName val="Descrição_PDCAC"/>
      <sheetName val="Matriz_de_Criticidade_Captação"/>
      <sheetName val="Planejamento_6x1_(ano)"/>
      <sheetName val="Setup"/>
      <sheetName val="Check List Visita"/>
      <sheetName val="2004"/>
      <sheetName val="은행"/>
      <sheetName val="GR_Piores_Ranking_OBZ"/>
      <sheetName val="BH - Bruna"/>
      <sheetName val="PM"/>
      <sheetName val="DADOS"/>
      <sheetName val="Industria"/>
      <sheetName val="XLR_NoRangeSheet"/>
      <sheetName val="Company"/>
      <sheetName val="DATA"/>
      <sheetName val="Select"/>
      <sheetName val="Volume_Charts"/>
      <sheetName val="BH_-_Bruna"/>
      <sheetName val="Sheet1"/>
      <sheetName val="Cadastro"/>
      <sheetName val="BASE DADOS"/>
      <sheetName val="Árvore"/>
      <sheetName val="Ret cond 2011"/>
      <sheetName val="Plan3"/>
      <sheetName val="Hidden"/>
      <sheetName val="AlertaACA- Preenchimento Manual"/>
      <sheetName val="Pirâmide"/>
      <sheetName val="KPI-Preenchimento Manual"/>
      <sheetName val="Incidente-Preen.Manual Cel.azul"/>
      <sheetName val="Yellow Belts - Relatório"/>
      <sheetName val="Parameters"/>
      <sheetName val="Vieja"/>
      <sheetName val="Perda_Lata"/>
      <sheetName val="LDE"/>
      <sheetName val="Meta"/>
      <sheetName val="Ferias"/>
      <sheetName val="STARTSHEET"/>
      <sheetName val="Can1_11"/>
      <sheetName val="IC_SV1_1"/>
      <sheetName val="IC_SV4_1"/>
      <sheetName val="ìtens_críticos_1_1"/>
      <sheetName val="ìtens_críticos_21"/>
      <sheetName val="REMUNERAÇÃO_VEND_BH1"/>
      <sheetName val="Aderência_Refrigeração1"/>
      <sheetName val="Estoque_EQUIP_1"/>
      <sheetName val="Contra_Partida_Cerveja1"/>
      <sheetName val="Contra_Partida_Refri1"/>
      <sheetName val="Recup_Giro_Junho1"/>
      <sheetName val="Recup_Giro_Julho1"/>
      <sheetName val="Acompanhamento_Portifólio_Junh1"/>
      <sheetName val="Acompanhamento_Portifólio_Julh1"/>
      <sheetName val="MCD_Original_GSP1"/>
      <sheetName val="Mat_Merchandising_GSP1"/>
      <sheetName val="PDVs_c_Refrig_20021"/>
      <sheetName val="PDVs_c_Refrig_20031"/>
      <sheetName val="Instruções_de_Preenchimento1"/>
      <sheetName val="Dados_Incorporação1"/>
      <sheetName val="Puxada_2004_1"/>
      <sheetName val="Puxada_20031"/>
      <sheetName val="Dados_Org1"/>
      <sheetName val="Roll_Out_AQ1"/>
      <sheetName val="Descrição_PDCAC1"/>
      <sheetName val="Matriz_de_Criticidade_Captação1"/>
      <sheetName val="Planejamento_6x1_(ano)1"/>
      <sheetName val="Check_List_Visita"/>
      <sheetName val="Farol Metas"/>
      <sheetName val="Consolidado"/>
      <sheetName val="Devolução "/>
      <sheetName val="Cumplimiento Acciones de Seguri"/>
      <sheetName val="Base da Datos"/>
      <sheetName val="CLACIFICACION DE AI"/>
      <sheetName val="COMPS"/>
      <sheetName val="Unidades SAC-REVENDA"/>
      <sheetName val="REALxMETA - CERVEJA"/>
      <sheetName val="REALxMETA - REFRI"/>
      <sheetName val="Validation Lists"/>
      <sheetName val="Dont Touch"/>
      <sheetName val="SUMMARY"/>
      <sheetName val="Agenda"/>
      <sheetName val="Base Cobertura WP"/>
      <sheetName val="Estatus"/>
      <sheetName val="Sheet2"/>
      <sheetName val="Controles"/>
      <sheetName val="BASE_DADOS"/>
      <sheetName val="AlertaACA-_Preenchimento_Manual"/>
      <sheetName val="KPI-Preenchimento_Manual"/>
      <sheetName val="Incidente-Preen_Manual_Cel_azul"/>
      <sheetName val="Yellow_Belts_-_Relatório"/>
      <sheetName val="synthgraph"/>
      <sheetName val="AO"/>
      <sheetName val="BG"/>
      <sheetName val="EE"/>
      <sheetName val="PV"/>
      <sheetName val="SG"/>
      <sheetName val="TI"/>
      <sheetName val="Resumo"/>
      <sheetName val="CLASIFICACION DE AI"/>
      <sheetName val="FE"/>
      <sheetName val="Types"/>
      <sheetName val="Master"/>
      <sheetName val="chitimc"/>
      <sheetName val="RelatorioAcompanhamentoLote 3 "/>
      <sheetName val="BANCO"/>
      <sheetName val="Cadastro "/>
      <sheetName val="GR_Piores_Ranking_OBZ.xls"/>
      <sheetName val="Acompanhamento"/>
      <sheetName val="TOR1"/>
      <sheetName val="Procedimento"/>
      <sheetName val="P1A x P3M"/>
      <sheetName val="Análise BCK"/>
      <sheetName val="Análise Notas"/>
      <sheetName val="Análise HH"/>
      <sheetName val="Gráfico - HH"/>
      <sheetName val="Gráfico - %"/>
      <sheetName val="Análise Custo"/>
      <sheetName val="Aporte"/>
      <sheetName val="P3M - Dados "/>
      <sheetName val="IP24"/>
      <sheetName val="Base_BCK"/>
      <sheetName val="IW29"/>
      <sheetName val="MEC"/>
      <sheetName val="ELE"/>
      <sheetName val="INS"/>
      <sheetName val="AUT"/>
      <sheetName val="TOR"/>
      <sheetName val="SOL"/>
      <sheetName val="OUT"/>
      <sheetName val="EXT"/>
      <sheetName val="Parâmetros"/>
      <sheetName val="Áreas"/>
      <sheetName val="Back-up"/>
      <sheetName val="BH_-_Bruna1"/>
      <sheetName val="Ret_cond_2011"/>
      <sheetName val="Farol_Metas"/>
      <sheetName val="BASE_DADOS1"/>
      <sheetName val="Code1"/>
      <sheetName val="Tabela de Frete"/>
      <sheetName val="#REF"/>
      <sheetName val="Relatorio"/>
      <sheetName val="MM"/>
      <sheetName val="PRODUCAO"/>
      <sheetName val="PARADA"/>
      <sheetName val="RampUP"/>
      <sheetName val="DadosGraf1"/>
      <sheetName val="DadosGraf2"/>
      <sheetName val="dados1"/>
      <sheetName val="MTBF_MTTR"/>
      <sheetName val="Farol"/>
      <sheetName val="aux"/>
      <sheetName val="Unidades_SAC-REVENDA3"/>
      <sheetName val="Engine"/>
      <sheetName val="REALxMETA_-_CERVEJA2"/>
      <sheetName val="menu"/>
      <sheetName val="REALxMETA_-_CERVEJA3"/>
      <sheetName val="Lists"/>
      <sheetName val="Validate"/>
      <sheetName val="CDI"/>
      <sheetName val="Dev_SAC_"/>
      <sheetName val="Fab2"/>
      <sheetName val="PREVISÃO"/>
      <sheetName val="12_1"/>
      <sheetName val="Financials"/>
      <sheetName val="Assumptions"/>
      <sheetName val="fabricas"/>
      <sheetName val="Fab"/>
      <sheetName val="Feriados"/>
      <sheetName val="FRA"/>
      <sheetName val="COUPOM"/>
      <sheetName val="Brainstorming1"/>
      <sheetName val="Set_Up1"/>
      <sheetName val="BD"/>
      <sheetName val="Listas"/>
      <sheetName val="MUG"/>
      <sheetName val="Entrada_de_Dados2"/>
      <sheetName val="De-Para"/>
      <sheetName val="Projects_list"/>
      <sheetName val="Dev_Mercado"/>
      <sheetName val="Nossa_Meta"/>
      <sheetName val="Curve"/>
      <sheetName val="EI_Calc2"/>
      <sheetName val="9"/>
      <sheetName val="qyrMetas_Real"/>
      <sheetName val="REALxMETA_-_REFRI3"/>
      <sheetName val="Tab_Aux2"/>
      <sheetName val="Custo_Variável"/>
      <sheetName val="Bloomberg"/>
      <sheetName val="Unidades_SAC-REVENDA2"/>
      <sheetName val="Months_and_Countries"/>
      <sheetName val="DePara"/>
      <sheetName val="JUNIO"/>
      <sheetName val="Lista Matriz Abordajes"/>
      <sheetName val="MATRIZ (2)"/>
      <sheetName val="CAD-OUT"/>
      <sheetName val="Follow Up Acciones"/>
      <sheetName val="L505"/>
      <sheetName val="IC_SV4 _x0000_"/>
      <sheetName val="MOT. DEVOL"/>
      <sheetName val="Cadastros"/>
      <sheetName val="RG Depots"/>
      <sheetName val="Cadastro_Funcionário"/>
      <sheetName val="base"/>
      <sheetName val="Gráf Mix"/>
      <sheetName val="Plan2"/>
      <sheetName val="Lista"/>
      <sheetName val="Escalonada"/>
      <sheetName val="Dados Motoristas "/>
      <sheetName val="ANALISE POR MOTORISTA"/>
      <sheetName val="Parâmentros ALFA"/>
      <sheetName val="Parametros"/>
      <sheetName val="Hoja1"/>
      <sheetName val="Validation"/>
      <sheetName val="Can1_12"/>
      <sheetName val="IC_SV1_2"/>
      <sheetName val="IC_SV4_2"/>
      <sheetName val="ìtens_críticos_1_2"/>
      <sheetName val="ìtens_críticos_22"/>
      <sheetName val="REMUNERAÇÃO_VEND_BH2"/>
      <sheetName val="Aderência_Refrigeração2"/>
      <sheetName val="Estoque_EQUIP_2"/>
      <sheetName val="Contra_Partida_Cerveja2"/>
      <sheetName val="Contra_Partida_Refri2"/>
      <sheetName val="Recup_Giro_Junho2"/>
      <sheetName val="Recup_Giro_Julho2"/>
      <sheetName val="Acompanhamento_Portifólio_Junh2"/>
      <sheetName val="Acompanhamento_Portifólio_Julh2"/>
      <sheetName val="MCD_Original_GSP2"/>
      <sheetName val="Mat_Merchandising_GSP2"/>
      <sheetName val="PDVs_c_Refrig_20022"/>
      <sheetName val="PDVs_c_Refrig_20032"/>
      <sheetName val="Instruções_de_Preenchimento2"/>
      <sheetName val="Dados_Incorporação2"/>
      <sheetName val="Puxada_2004_2"/>
      <sheetName val="Puxada_20032"/>
      <sheetName val="Dados_Org2"/>
      <sheetName val="Roll_Out_AQ2"/>
      <sheetName val="Descrição_PDCAC2"/>
      <sheetName val="Matriz_de_Criticidade_Captação2"/>
      <sheetName val="Planejamento_6x1_(ano)2"/>
      <sheetName val="Check_List_Visita1"/>
      <sheetName val="BH_-_Bruna2"/>
      <sheetName val="BASE_DADOS2"/>
      <sheetName val="Ret_cond_20111"/>
      <sheetName val="AlertaACA-_Preenchimento_Manua1"/>
      <sheetName val="KPI-Preenchimento_Manual1"/>
      <sheetName val="Incidente-Preen_Manual_Cel_azu1"/>
      <sheetName val="Yellow_Belts_-_Relatório1"/>
      <sheetName val="Farol_Metas1"/>
      <sheetName val="Devolução_"/>
      <sheetName val="Cumplimiento_Acciones_de_Seguri"/>
      <sheetName val="Base_da_Datos"/>
      <sheetName val="Unidades_SAC-REVENDA"/>
      <sheetName val="REALxMETA_-_CERVEJA"/>
      <sheetName val="REALxMETA_-_REFRI"/>
      <sheetName val="CLACIFICACION_DE_AI"/>
      <sheetName val="Validation_Lists"/>
      <sheetName val="Dont_Touch"/>
      <sheetName val="Base_Cobertura_WP"/>
      <sheetName val="RelatorioAcompanhamentoLote_3_"/>
      <sheetName val="CLASIFICACION_DE_AI"/>
      <sheetName val="Cadastro_"/>
      <sheetName val="GR_Piores_Ranking_OBZ_xls"/>
      <sheetName val="P1A_x_P3M"/>
      <sheetName val="Análise_BCK"/>
      <sheetName val="Análise_Notas"/>
      <sheetName val="Análise_HH"/>
      <sheetName val="Gráfico_-_HH"/>
      <sheetName val="Gráfico_-_%"/>
      <sheetName val="Análise_Custo"/>
      <sheetName val="P3M_-_Dados_"/>
      <sheetName val="Tabela_de_Frete"/>
      <sheetName val="Lista_Matriz_Abordajes"/>
      <sheetName val="MATRIZ_(2)"/>
      <sheetName val="Follow_Up_Acciones"/>
      <sheetName val="MOT__DEVOL"/>
      <sheetName val="Cadastro de Motivos"/>
      <sheetName val="NOMES"/>
      <sheetName val="ARGUS"/>
      <sheetName val="REL_mult"/>
      <sheetName val="RG_Depots"/>
      <sheetName val="Gráf_Mix"/>
      <sheetName val="Parâmentros_ALFA"/>
      <sheetName val="Cadastro_de_Motivos"/>
      <sheetName val="Dados_Motoristas_"/>
      <sheetName val="ANALISE_POR_MOTORISTA"/>
      <sheetName val="Can1_13"/>
      <sheetName val="IC_SV1_3"/>
      <sheetName val="IC_SV4_3"/>
      <sheetName val="ìtens_críticos_1_3"/>
      <sheetName val="ìtens_críticos_23"/>
      <sheetName val="REMUNERAÇÃO_VEND_BH3"/>
      <sheetName val="Aderência_Refrigeração3"/>
      <sheetName val="Estoque_EQUIP_3"/>
      <sheetName val="Contra_Partida_Cerveja3"/>
      <sheetName val="Contra_Partida_Refri3"/>
      <sheetName val="Recup_Giro_Junho3"/>
      <sheetName val="Recup_Giro_Julho3"/>
      <sheetName val="Acompanhamento_Portifólio_Junh3"/>
      <sheetName val="Acompanhamento_Portifólio_Julh3"/>
      <sheetName val="MCD_Original_GSP3"/>
      <sheetName val="Mat_Merchandising_GSP3"/>
      <sheetName val="PDVs_c_Refrig_20023"/>
      <sheetName val="PDVs_c_Refrig_20033"/>
      <sheetName val="Instruções_de_Preenchimento3"/>
      <sheetName val="Dados_Incorporação3"/>
      <sheetName val="Puxada_2004_3"/>
      <sheetName val="Puxada_20033"/>
      <sheetName val="Dados_Org3"/>
      <sheetName val="Roll_Out_AQ3"/>
      <sheetName val="Descrição_PDCAC3"/>
      <sheetName val="Matriz_de_Criticidade_Captação3"/>
      <sheetName val="Planejamento_6x1_(ano)3"/>
      <sheetName val="Devolução_1"/>
      <sheetName val="Check_List_Visita2"/>
      <sheetName val="BH_-_Bruna3"/>
      <sheetName val="Yellow_Belts_-_Relatório2"/>
      <sheetName val="BASE_DADOS3"/>
      <sheetName val="Farol_Metas2"/>
      <sheetName val="Ret_cond_20112"/>
      <sheetName val="AlertaACA-_Preenchimento_Manua2"/>
      <sheetName val="KPI-Preenchimento_Manual2"/>
      <sheetName val="Incidente-Preen_Manual_Cel_azu2"/>
      <sheetName val="Cumplimiento_Acciones_de_Segur1"/>
      <sheetName val="Base_da_Datos1"/>
      <sheetName val="Base_Cobertura_WP1"/>
      <sheetName val="CLACIFICACION_DE_AI1"/>
      <sheetName val="Unidades_SAC-REVENDA1"/>
      <sheetName val="REALxMETA_-_CERVEJA1"/>
      <sheetName val="REALxMETA_-_REFRI1"/>
      <sheetName val="Validation_Lists1"/>
      <sheetName val="Dont_Touch1"/>
      <sheetName val="GR_Piores_Ranking_OBZ_xls1"/>
      <sheetName val="MOT__DEVOL1"/>
      <sheetName val="CLASIFICACION_DE_AI1"/>
      <sheetName val="RelatorioAcompanhamentoLote_3_1"/>
      <sheetName val="Cadastro_1"/>
      <sheetName val="P1A_x_P3M1"/>
      <sheetName val="Análise_BCK1"/>
      <sheetName val="Análise_Notas1"/>
      <sheetName val="Análise_HH1"/>
      <sheetName val="Gráfico_-_HH1"/>
      <sheetName val="Gráfico_-_%1"/>
      <sheetName val="Análise_Custo1"/>
      <sheetName val="P3M_-_Dados_1"/>
      <sheetName val="RG_Depots1"/>
      <sheetName val="Gráf_Mix1"/>
      <sheetName val="Tabela_de_Frete1"/>
      <sheetName val="Lista_Matriz_Abordajes1"/>
      <sheetName val="MATRIZ_(2)1"/>
      <sheetName val="Follow_Up_Acciones1"/>
      <sheetName val="Cadastro_de_Motivos1"/>
      <sheetName val="Parâmentros_ALFA1"/>
      <sheetName val="Dados_Motoristas_1"/>
      <sheetName val="ANALISE_POR_MOTORISTA1"/>
      <sheetName val="info"/>
      <sheetName val="DATOSOK"/>
      <sheetName val="PlanoAccion"/>
      <sheetName val="CRITICIDAD DE CI"/>
      <sheetName val="Resumen General"/>
      <sheetName val="Parâmentros"/>
      <sheetName val="Ranking DiaMês"/>
      <sheetName val="Fechamento Link"/>
      <sheetName val="Apoio"/>
      <sheetName val="IC_SV4 _x005f_x0000_"/>
      <sheetName val="Fechamento_Link"/>
      <sheetName val="PlanUnico"/>
      <sheetName val="Calc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da"/>
      <sheetName val="Menu"/>
      <sheetName val="Estat"/>
      <sheetName val="Hoja1"/>
      <sheetName val="Dados"/>
      <sheetName val="TempoMorto"/>
      <sheetName val="Base_Inef"/>
      <sheetName val="Extrai"/>
      <sheetName val="Paradas"/>
      <sheetName val="Relatorio1"/>
      <sheetName val="Email"/>
      <sheetName val="Base_Apt1A"/>
      <sheetName val="Semilla"/>
      <sheetName val="POA"/>
      <sheetName val="Industria"/>
      <sheetName val="Hidden"/>
      <sheetName val="VOLUME"/>
      <sheetName val="Cons-cal 09 (110209)"/>
      <sheetName val="ACA"/>
      <sheetName val="PackAppear. (2)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DePara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Riscos-Oport.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Options"/>
      <sheetName val="Setup"/>
      <sheetName val="IV"/>
      <sheetName val="Análise Fenômeno Equi."/>
      <sheetName val="gcympaym1"/>
      <sheetName val="025"/>
      <sheetName val="ARG B"/>
      <sheetName val="Sig Cycles_Accts &amp; Processes"/>
      <sheetName val="600ML"/>
      <sheetName val="Atualizar"/>
      <sheetName val="KE"/>
      <sheetName val="PAINEL CDD"/>
      <sheetName val="ESTOQUE"/>
      <sheetName val="ESTOQUE PA"/>
      <sheetName val="PROG.PROD"/>
      <sheetName val="REAL"/>
      <sheetName val="TRÂNSITO_PA"/>
      <sheetName val="REAL INS"/>
      <sheetName val="CONA"/>
      <sheetName val="REAL_CONSUMO_MÊS"/>
      <sheetName val="GRADEINS"/>
      <sheetName val="WSNP"/>
      <sheetName val="REAL ACUM"/>
      <sheetName val="Rascunho"/>
      <sheetName val="Calendário"/>
      <sheetName val="Cons-cal_09_(110209)"/>
      <sheetName val="PackAppear__(2)"/>
      <sheetName val="Resu_Capex"/>
      <sheetName val="Efic_Consumo"/>
      <sheetName val="OOO_(2)"/>
      <sheetName val="Riscos-Oport_"/>
      <sheetName val="PackAppear_"/>
      <sheetName val="PQCM_(2)"/>
      <sheetName val="PQRM_(2)"/>
      <sheetName val="Res_Executivo"/>
      <sheetName val="Análise_Fenômeno_Equi_"/>
      <sheetName val="Sig_Cycles_Accts_&amp;_Processes"/>
      <sheetName val="ARG_B"/>
      <sheetName val="Orientation"/>
      <sheetName val="Settings"/>
      <sheetName val="Delivery"/>
      <sheetName val="Cons-cal_09_(110209)1"/>
      <sheetName val="PackAppear__(2)1"/>
      <sheetName val="Resu_Capex1"/>
      <sheetName val="Efic_Consumo1"/>
      <sheetName val="OOO_(2)1"/>
      <sheetName val="Riscos-Oport_1"/>
      <sheetName val="PackAppear_1"/>
      <sheetName val="PQCM_(2)1"/>
      <sheetName val="PQRM_(2)1"/>
      <sheetName val="Res_Executivo1"/>
      <sheetName val="Análise_Fenômeno_Equi_1"/>
      <sheetName val="Sig_Cycles_Accts_&amp;_Processes1"/>
      <sheetName val="ARG_B1"/>
      <sheetName val="PAINEL_CDD"/>
      <sheetName val="ESTOQUE_PA"/>
      <sheetName val="PROG_PROD"/>
      <sheetName val="REAL_INS"/>
      <sheetName val="REAL_AC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Crit"/>
      <sheetName val="Visão"/>
      <sheetName val="Plan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ÇÃO DA META"/>
      <sheetName val="PEF"/>
      <sheetName val="REALxMETA - CERVEJA"/>
      <sheetName val="REALxMETA - REFRI"/>
      <sheetName val="Unidades SAC-REVENDA"/>
      <sheetName val="EVOL.SAC CERVEJA"/>
      <sheetName val="EVOL.SAC REFRI"/>
      <sheetName val="SEQ-CERVEJA"/>
      <sheetName val="SEQ- REFRI"/>
      <sheetName val="Novas Metas"/>
      <sheetName val="GRAF-CERVEJA"/>
      <sheetName val="GRAF-REFRI"/>
      <sheetName val="PPM REVENDA"/>
      <sheetName val="PPM SAC"/>
      <sheetName val="Produção"/>
      <sheetName val="Devoluções ARC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DADOS"/>
      <sheetName val="ESTAT"/>
      <sheetName val="CR"/>
      <sheetName val="MM"/>
      <sheetName val="PM2"/>
      <sheetName val="dados1"/>
      <sheetName val="T"/>
      <sheetName val="REALxMETA _ CERVEJA"/>
      <sheetName val="REALxMETA _ REFRI"/>
      <sheetName val="Unidades SAC_REVENDA"/>
      <sheetName val="CDI"/>
      <sheetName val="Feriados"/>
      <sheetName val="Bloomberg"/>
      <sheetName val="Perda_Lata"/>
      <sheetName val="PPM real 99"/>
      <sheetName val="POA"/>
      <sheetName val="2C"/>
      <sheetName val="Indicadores"/>
      <sheetName val="2 - TO"/>
      <sheetName val="OB 1-M 1"/>
      <sheetName val="Fábricas"/>
      <sheetName val="Custos"/>
      <sheetName val="025"/>
      <sheetName val="PM"/>
      <sheetName val="EVOLUÇÃO_DA_META"/>
      <sheetName val="REALxMETA_-_CERVEJA"/>
      <sheetName val="REALxMETA_-_REFRI"/>
      <sheetName val="Unidades_SAC-REVENDA"/>
      <sheetName val="EVOL_SAC_CERVEJA"/>
      <sheetName val="EVOL_SAC_REFRI"/>
      <sheetName val="SEQ-_REFRI"/>
      <sheetName val="Novas_Metas"/>
      <sheetName val="PPM_REVENDA"/>
      <sheetName val="PPM_SAC"/>
      <sheetName val="Devoluções_ARC"/>
      <sheetName val="Curva__Refri"/>
      <sheetName val="FRM_Evolução"/>
      <sheetName val="Gráfico_%"/>
      <sheetName val="Processo_Áreas"/>
      <sheetName val="Processo_Geral"/>
      <sheetName val="Pack_Áreas"/>
      <sheetName val="Pack_Geral"/>
      <sheetName val="REALxMETA___CERVEJA"/>
      <sheetName val="REALxMETA___REFRI"/>
      <sheetName val="Unidades_SAC_REVENDA"/>
      <sheetName val="PPM_real_99"/>
      <sheetName val="OB_1-M_1"/>
      <sheetName val="2001_10_Cerv"/>
      <sheetName val="Rel_Histórico"/>
      <sheetName val="Interface"/>
      <sheetName val="CVsku"/>
      <sheetName val="Pareto_por_Reclamação"/>
      <sheetName val="Pareto_por_Unidade"/>
      <sheetName val="SetUp"/>
      <sheetName val="BaseCerv"/>
      <sheetName val="BaseNanc"/>
      <sheetName val="Lab_Microb"/>
      <sheetName val="Plan3"/>
      <sheetName val="Plan1"/>
      <sheetName val="aux"/>
      <sheetName val="EVOLUÇÃO_DA_META1"/>
      <sheetName val="REALxMETA_-_CERVEJA1"/>
      <sheetName val="REALxMETA_-_REFRI1"/>
      <sheetName val="Unidades_SAC-REVENDA1"/>
      <sheetName val="EVOL_SAC_CERVEJA1"/>
      <sheetName val="EVOL_SAC_REFRI1"/>
      <sheetName val="SEQ-_REFRI1"/>
      <sheetName val="Novas_Metas1"/>
      <sheetName val="PPM_REVENDA1"/>
      <sheetName val="PPM_SAC1"/>
      <sheetName val="Devoluções_ARC1"/>
      <sheetName val="Curva__Refri1"/>
      <sheetName val="FRM_Evolução1"/>
      <sheetName val="Gráfico_%1"/>
      <sheetName val="Processo_Áreas1"/>
      <sheetName val="Processo_Geral1"/>
      <sheetName val="Pack_Áreas1"/>
      <sheetName val="Pack_Geral1"/>
      <sheetName val="REALxMETA___CERVEJA1"/>
      <sheetName val="REALxMETA___REFRI1"/>
      <sheetName val="Unidades_SAC_REVENDA1"/>
      <sheetName val="PPM_real_991"/>
      <sheetName val="Meta x Real"/>
      <sheetName val="Consolidado"/>
      <sheetName val="EVOLUÇÃO_DA_META2"/>
      <sheetName val="REALxMETA_-_CERVEJA2"/>
      <sheetName val="REALxMETA_-_REFRI2"/>
      <sheetName val="Unidades_SAC-REVENDA2"/>
      <sheetName val="EVOL_SAC_CERVEJA2"/>
      <sheetName val="EVOL_SAC_REFRI2"/>
      <sheetName val="SEQ-_REFRI2"/>
      <sheetName val="Novas_Metas2"/>
      <sheetName val="PPM_REVENDA2"/>
      <sheetName val="PPM_SAC2"/>
      <sheetName val="Devoluções_ARC2"/>
      <sheetName val="Curva__Refri2"/>
      <sheetName val="FRM_Evolução2"/>
      <sheetName val="Gráfico_%2"/>
      <sheetName val="Processo_Áreas2"/>
      <sheetName val="Processo_Geral2"/>
      <sheetName val="Pack_Áreas2"/>
      <sheetName val="Pack_Geral2"/>
      <sheetName val="REALxMETA___CERVEJA2"/>
      <sheetName val="REALxMETA___REFRI2"/>
      <sheetName val="Unidades_SAC_REVENDA2"/>
      <sheetName val="PPM_real_992"/>
      <sheetName val="OB_1-M_11"/>
      <sheetName val="2_-_TO"/>
      <sheetName val="Meta_x_Real"/>
      <sheetName val="MKT_Terr"/>
      <sheetName val="Figures Report"/>
      <sheetName val="Action Log"/>
      <sheetName val="瓶装线异常统计回顾2009"/>
      <sheetName val="VariablesDocumentacionISO"/>
      <sheetName val="Crit"/>
      <sheetName val="Sheet1"/>
      <sheetName val="Sig Cycles_Accts &amp; Processes"/>
      <sheetName val="DATA "/>
      <sheetName val="SAP info"/>
      <sheetName val="JUNIO"/>
      <sheetName val=" Carta X-AM e Desempenho"/>
      <sheetName val="RELATÓRIO"/>
      <sheetName val="Gr.Indisp."/>
      <sheetName val="Gr.Oper-Conf"/>
      <sheetName val="BASE DADOS"/>
      <sheetName val="sta+ Dezembro"/>
      <sheetName val="Fevereiro"/>
      <sheetName val="600ML"/>
      <sheetName val="_Carta_X-AM_e_Desempenho"/>
      <sheetName val="sta+_Dezembro"/>
      <sheetName val="BASE_DADOS"/>
      <sheetName val="Gr_Indisp_"/>
      <sheetName val="Gr_Oper-Conf"/>
      <sheetName val="_Carta_X-AM_e_Desempenho1"/>
      <sheetName val="BASE_DADOS1"/>
      <sheetName val="Gr_Indisp_1"/>
      <sheetName val="Gr_Oper-Conf1"/>
      <sheetName val="sta+_Dezembro1"/>
      <sheetName val="Alerta seg"/>
      <sheetName val="Alerta TO"/>
      <sheetName val="BH"/>
      <sheetName val="Ferias"/>
      <sheetName val="Metas_IND"/>
      <sheetName val="Plano"/>
      <sheetName val="Paineis"/>
      <sheetName val="Pontos"/>
      <sheetName val="TO"/>
      <sheetName val="Vagas"/>
      <sheetName val="VPO"/>
      <sheetName val="VOLUME"/>
      <sheetName val="Engine"/>
      <sheetName val="Assumptions"/>
      <sheetName val="Validate"/>
      <sheetName val="Financials"/>
      <sheetName val="EI Calc"/>
      <sheetName val="Consumo Est. Elaboracion"/>
      <sheetName val="Sheet2"/>
      <sheetName val="Calc 1"/>
      <sheetName val="Resumen Costo"/>
      <sheetName val="Capacidad"/>
      <sheetName val="Organization"/>
      <sheetName val="Empresas"/>
      <sheetName val="Participantes"/>
      <sheetName val="Conuber"/>
      <sheetName val="QUEBRACHO"/>
      <sheetName val="EVOLUÇÃO_DA_META3"/>
      <sheetName val="REALxMETA_-_CERVEJA3"/>
      <sheetName val="REALxMETA_-_REFRI3"/>
      <sheetName val="Unidades_SAC-REVENDA3"/>
      <sheetName val="EVOL_SAC_CERVEJA3"/>
      <sheetName val="EVOL_SAC_REFRI3"/>
      <sheetName val="SEQ-_REFRI3"/>
      <sheetName val="Novas_Metas3"/>
      <sheetName val="PPM_REVENDA3"/>
      <sheetName val="PPM_SAC3"/>
      <sheetName val="Devoluções_ARC3"/>
      <sheetName val="Curva__Refri3"/>
      <sheetName val="FRM_Evolução3"/>
      <sheetName val="Gráfico_%3"/>
      <sheetName val="Processo_Áreas3"/>
      <sheetName val="Processo_Geral3"/>
      <sheetName val="Pack_Áreas3"/>
      <sheetName val="Pack_Geral3"/>
      <sheetName val="REALxMETA___CERVEJA3"/>
      <sheetName val="REALxMETA___REFRI3"/>
      <sheetName val="Unidades_SAC_REVENDA3"/>
      <sheetName val="PPM_real_993"/>
      <sheetName val="OB_1-M_12"/>
      <sheetName val="2_-_TO1"/>
      <sheetName val="Meta_x_Real1"/>
      <sheetName val="Figures_Report"/>
      <sheetName val="Action_Log"/>
      <sheetName val="Base PEF"/>
      <sheetName val="STARTSHEET"/>
      <sheetName val="Planilha resultados"/>
      <sheetName val="Target Book"/>
      <sheetName val="Itens de verificação"/>
      <sheetName val="DATOS 2"/>
      <sheetName val="gap 97"/>
      <sheetName val="Data USA Cdn$"/>
      <sheetName val="Committee 승인 Deck"/>
      <sheetName val="Halifax"/>
      <sheetName val="Listas"/>
      <sheetName val="#¡REF"/>
      <sheetName val="CAPA"/>
      <sheetName val="Grafico Ano"/>
      <sheetName val="Graf. 2015"/>
      <sheetName val="Graf. Mês"/>
      <sheetName val="Outubro"/>
      <sheetName val="Ress.2015"/>
      <sheetName val="Plano de Ação "/>
      <sheetName val="Estratificação"/>
      <sheetName val="Impactos de perdas"/>
      <sheetName val="TD"/>
      <sheetName val="Base Códigos"/>
      <sheetName val="LATAS NM"/>
      <sheetName val="check"/>
      <sheetName val="Cadastro "/>
      <sheetName val="FAROL DE AVANCE"/>
      <sheetName val="Data USA US$"/>
      <sheetName val="TABLE"/>
      <sheetName val="PacL8(_x0000_08(_x0000_"/>
      <sheetName val="Agenda"/>
      <sheetName val="Variaciones"/>
      <sheetName val="Losgrößen"/>
      <sheetName val="Leistungen"/>
      <sheetName val="Mutteranlage"/>
      <sheetName val="Stückliste"/>
      <sheetName val="Zeiten"/>
      <sheetName val="CLASIFICACION DE AI"/>
      <sheetName val="Taxonomy"/>
      <sheetName val="PP"/>
      <sheetName val="proy"/>
      <sheetName val="PROYEC. DE VENTAS"/>
      <sheetName val="_Carta_X-AM_e_Desempenho2"/>
      <sheetName val="sta+_Dezembro2"/>
      <sheetName val="BASE_DADOS2"/>
      <sheetName val="Gr_Indisp_2"/>
      <sheetName val="Gr_Oper-Conf2"/>
      <sheetName val="Alerta_seg"/>
      <sheetName val="Alerta_TO"/>
      <sheetName val="Cadastro"/>
      <sheetName val="SKUs"/>
      <sheetName val="Projetos de N. Produto"/>
      <sheetName val="Projetos de Melhoria"/>
      <sheetName val="Cover &amp; Parameters"/>
      <sheetName val="LM"/>
      <sheetName val="INDICE"/>
      <sheetName val="Dashboard Prevención Riesgos "/>
      <sheetName val="Hoja3"/>
      <sheetName val="fechamento de linha"/>
      <sheetName val="PA"/>
      <sheetName val="Áreas"/>
      <sheetName val="Diaria"/>
      <sheetName val="Formatação"/>
      <sheetName val="Check prog x disp"/>
      <sheetName val="Disp D+1"/>
      <sheetName val="Disp D+2"/>
      <sheetName val="Disp D+3"/>
      <sheetName val="iw37n Diaria"/>
      <sheetName val="iw37N Chave Seg ZPMC"/>
      <sheetName val="Acumulado mês"/>
      <sheetName val="Passo a passo"/>
      <sheetName val="Validation"/>
      <sheetName val="DATOS"/>
      <sheetName val="Desempeño"/>
      <sheetName val="Hoja2"/>
      <sheetName val="TABLAS DATOS MAESTROS"/>
      <sheetName val="Hoja1"/>
      <sheetName val="EVOLUÇÃO_DA_META4"/>
      <sheetName val="REALxMETA_-_CERVEJA4"/>
      <sheetName val="REALxMETA_-_REFRI4"/>
      <sheetName val="Unidades_SAC-REVENDA4"/>
      <sheetName val="EVOL_SAC_CERVEJA4"/>
      <sheetName val="EVOL_SAC_REFRI4"/>
      <sheetName val="SEQ-_REFRI4"/>
      <sheetName val="Novas_Metas4"/>
      <sheetName val="PPM_REVENDA4"/>
      <sheetName val="PPM_SAC4"/>
      <sheetName val="Devoluções_ARC4"/>
      <sheetName val="Curva__Refri4"/>
      <sheetName val="FRM_Evolução4"/>
      <sheetName val="Gráfico_%4"/>
      <sheetName val="Processo_Áreas4"/>
      <sheetName val="Processo_Geral4"/>
      <sheetName val="Pack_Áreas4"/>
      <sheetName val="Pack_Geral4"/>
      <sheetName val="REALxMETA___CERVEJA4"/>
      <sheetName val="REALxMETA___REFRI4"/>
      <sheetName val="Unidades_SAC_REVENDA4"/>
      <sheetName val="PPM_real_994"/>
      <sheetName val="OB_1-M_13"/>
      <sheetName val="2_-_TO2"/>
      <sheetName val="Meta_x_Real2"/>
      <sheetName val="Figures_Report1"/>
      <sheetName val="Action_Log1"/>
      <sheetName val="Sig_Cycles_Accts_&amp;_Processes"/>
      <sheetName val="DATA_"/>
      <sheetName val="SAP_info"/>
      <sheetName val="EI_Calc"/>
      <sheetName val="Consumo_Est__Elaboracion"/>
      <sheetName val="Calc_1"/>
      <sheetName val="Resumen_Costo"/>
      <sheetName val="Itens_de_verificação"/>
      <sheetName val="Planilha_resultados"/>
      <sheetName val="Target_Book"/>
      <sheetName val="Base_PEF"/>
      <sheetName val="DATOS_2"/>
      <sheetName val="gap_97"/>
      <sheetName val="Data_USA_Cdn$"/>
      <sheetName val="Committee_승인_Deck"/>
      <sheetName val="Grafico_Ano"/>
      <sheetName val="Graf__2015"/>
      <sheetName val="Graf__Mês"/>
      <sheetName val="Ress_2015"/>
      <sheetName val="Plano_de_Ação_"/>
      <sheetName val="Impactos_de_perdas"/>
      <sheetName val="Base_Códigos"/>
      <sheetName val="LATAS_NM"/>
      <sheetName val="FAROL_DE_AVANCE"/>
      <sheetName val="Cadastro_"/>
      <sheetName val="Data_USA_US$"/>
      <sheetName val="Parameters"/>
      <sheetName val="Master"/>
      <sheetName val=""/>
      <sheetName val="_Carta_X-AM_e_Desempenho3"/>
      <sheetName val="Gr_Indisp_3"/>
      <sheetName val="Gr_Oper-Conf3"/>
      <sheetName val="BASE_DADOS3"/>
      <sheetName val="sta+_Dezembro3"/>
      <sheetName val="Alerta_seg1"/>
      <sheetName val="Alerta_TO1"/>
      <sheetName val="CLASIFICACION_DE_AI"/>
      <sheetName val="Projetos_de_N__Produto"/>
      <sheetName val="Projetos_de_Melhoria"/>
      <sheetName val="Cover_&amp;_Parameters"/>
      <sheetName val="PROYEC__DE_VENTAS"/>
      <sheetName val="Códigos"/>
      <sheetName val="Causas"/>
      <sheetName val="备注"/>
      <sheetName val="Analysis"/>
      <sheetName val="Cases"/>
      <sheetName val="Revenues"/>
      <sheetName val="DB"/>
      <sheetName val="UsuáriosSAP"/>
      <sheetName val="LE05"/>
      <sheetName val="SP06"/>
      <sheetName val="SP07"/>
      <sheetName val="SP08"/>
      <sheetName val="Input"/>
      <sheetName val="SKU INFORMATION"/>
      <sheetName val="PacL8(?08(?"/>
      <sheetName val="LISTA TOPIC"/>
      <sheetName val="Action Log Accidentes"/>
      <sheetName val="Action Log Maquinas"/>
      <sheetName val="Formatos"/>
      <sheetName val="Usiminas "/>
      <sheetName val="Matriz_Unidade"/>
      <sheetName val="Cálculo"/>
      <sheetName val="dep pre"/>
      <sheetName val="DCF"/>
      <sheetName val="listas 1"/>
      <sheetName val="listas 1 "/>
      <sheetName val="EVOLUÇÃO_DA_META5"/>
      <sheetName val="REALxMETA_-_CERVEJA5"/>
      <sheetName val="REALxMETA_-_REFRI5"/>
      <sheetName val="Unidades_SAC-REVENDA5"/>
      <sheetName val="EVOL_SAC_CERVEJA5"/>
      <sheetName val="EVOL_SAC_REFRI5"/>
      <sheetName val="SEQ-_REFRI5"/>
      <sheetName val="Novas_Metas5"/>
      <sheetName val="PPM_REVENDA5"/>
      <sheetName val="PPM_SAC5"/>
      <sheetName val="Devoluções_ARC5"/>
      <sheetName val="Curva__Refri5"/>
      <sheetName val="FRM_Evolução5"/>
      <sheetName val="Gráfico_%5"/>
      <sheetName val="Processo_Áreas5"/>
      <sheetName val="Processo_Geral5"/>
      <sheetName val="Pack_Áreas5"/>
      <sheetName val="Pack_Geral5"/>
      <sheetName val="REALxMETA___CERVEJA5"/>
      <sheetName val="REALxMETA___REFRI5"/>
      <sheetName val="Unidades_SAC_REVENDA5"/>
      <sheetName val="PPM_real_995"/>
      <sheetName val="OB_1-M_14"/>
      <sheetName val="2_-_TO3"/>
      <sheetName val="Meta_x_Real3"/>
      <sheetName val="Figures_Report2"/>
      <sheetName val="Action_Log2"/>
      <sheetName val="Sig_Cycles_Accts_&amp;_Processes1"/>
      <sheetName val="DATA_1"/>
      <sheetName val="SAP_info1"/>
      <sheetName val="_Carta_X-AM_e_Desempenho4"/>
      <sheetName val="Gr_Indisp_4"/>
      <sheetName val="Gr_Oper-Conf4"/>
      <sheetName val="BASE_DADOS4"/>
      <sheetName val="sta+_Dezembro4"/>
      <sheetName val="Alerta_seg2"/>
      <sheetName val="Alerta_TO2"/>
      <sheetName val="EI_Calc1"/>
      <sheetName val="Consumo_Est__Elaboracion1"/>
      <sheetName val="Calc_11"/>
      <sheetName val="Resumen_Costo1"/>
      <sheetName val="Itens_de_verificação1"/>
      <sheetName val="Planilha_resultados1"/>
      <sheetName val="Grafico_Ano1"/>
      <sheetName val="Graf__20151"/>
      <sheetName val="Graf__Mês1"/>
      <sheetName val="Ress_20151"/>
      <sheetName val="Plano_de_Ação_1"/>
      <sheetName val="Impactos_de_perdas1"/>
      <sheetName val="Base_Códigos1"/>
      <sheetName val="LATAS_NM1"/>
      <sheetName val="Base_PEF1"/>
      <sheetName val="Target_Book1"/>
      <sheetName val="DATOS_21"/>
      <sheetName val="gap_971"/>
      <sheetName val="Data_USA_Cdn$1"/>
      <sheetName val="Committee_승인_Deck1"/>
      <sheetName val="FAROL_DE_AVANCE1"/>
      <sheetName val="Cadastro_1"/>
      <sheetName val="Data_USA_US$1"/>
      <sheetName val="PacL8(08("/>
      <sheetName val="fechamento_de_linha"/>
      <sheetName val="Check_prog_x_disp"/>
      <sheetName val="Disp_D+1"/>
      <sheetName val="Disp_D+2"/>
      <sheetName val="Disp_D+3"/>
      <sheetName val="iw37n_Diaria"/>
      <sheetName val="iw37N_Chave_Seg_ZPMC"/>
      <sheetName val="Acumulado_mês"/>
      <sheetName val="Passo_a_passo"/>
      <sheetName val="CLASIFICACION_DE_AI1"/>
      <sheetName val="PROYEC__DE_VENTAS1"/>
      <sheetName val="Projetos_de_N__Produto1"/>
      <sheetName val="Projetos_de_Melhoria1"/>
      <sheetName val="Cover_&amp;_Parameters1"/>
      <sheetName val="TABLAS_DATOS_MAESTROS"/>
      <sheetName val="Dashboard_Prevención_Riesgos_"/>
      <sheetName val="Action_Log_Accidentes"/>
      <sheetName val="Action_Log_Maquinas"/>
      <sheetName val="SKU_INFORMATION"/>
      <sheetName val="LISTA_TOPIC"/>
      <sheetName val="Usiminas_"/>
      <sheetName val="Resumo"/>
      <sheetName val="Master_Lists"/>
      <sheetName val="Lista"/>
      <sheetName val="CONTROLES"/>
      <sheetName val="Hoja7"/>
      <sheetName val="Pivot Pallets Savings "/>
      <sheetName val="Picklist"/>
      <sheetName val="tbl_data"/>
      <sheetName val="DOI"/>
      <sheetName val="Pivots"/>
      <sheetName val="xref"/>
      <sheetName val="Banderas"/>
      <sheetName val="Validación de datos"/>
      <sheetName val="NO BORRAR"/>
      <sheetName val="GR"/>
      <sheetName val="Causa Dif. Diaria "/>
      <sheetName val="Apoio"/>
      <sheetName val="거래처리스터"/>
      <sheetName val="참조"/>
      <sheetName val="名称管理器"/>
      <sheetName val="Pareto_Template"/>
      <sheetName val="5.1"/>
      <sheetName val="Lists"/>
      <sheetName val="各支柱模块清单"/>
      <sheetName val="MCL表格"/>
      <sheetName val="PacL8("/>
      <sheetName val="Truck"/>
      <sheetName val="Config"/>
      <sheetName val="Árvore"/>
      <sheetName val="OPCIONES"/>
      <sheetName val="Aluguéis"/>
      <sheetName val="条件表"/>
      <sheetName val="dep_pre"/>
      <sheetName val="listas_1"/>
      <sheetName val="listas_1_"/>
      <sheetName val="NO_BORRAR"/>
      <sheetName val="Causa_Dif__Diaria_"/>
      <sheetName val="Процесс"/>
      <sheetName val="Проверки"/>
      <sheetName val="Library"/>
      <sheetName val="EVOLUÇÃO_DA_META6"/>
      <sheetName val="REALxMETA_-_CERVEJA6"/>
      <sheetName val="REALxMETA_-_REFRI6"/>
      <sheetName val="Unidades_SAC-REVENDA6"/>
      <sheetName val="EVOL_SAC_CERVEJA6"/>
      <sheetName val="EVOL_SAC_REFRI6"/>
      <sheetName val="SEQ-_REFRI6"/>
      <sheetName val="Novas_Metas6"/>
      <sheetName val="PPM_REVENDA6"/>
      <sheetName val="PPM_SAC6"/>
      <sheetName val="Devoluções_ARC6"/>
      <sheetName val="Curva__Refri6"/>
      <sheetName val="FRM_Evolução6"/>
      <sheetName val="Gráfico_%6"/>
      <sheetName val="Processo_Áreas6"/>
      <sheetName val="Processo_Geral6"/>
      <sheetName val="Pack_Áreas6"/>
      <sheetName val="Pack_Geral6"/>
      <sheetName val="REALxMETA___CERVEJA6"/>
      <sheetName val="REALxMETA___REFRI6"/>
      <sheetName val="Unidades_SAC_REVENDA6"/>
      <sheetName val="PPM_real_996"/>
      <sheetName val="OB_1-M_15"/>
      <sheetName val="2_-_TO4"/>
      <sheetName val="Meta_x_Real4"/>
      <sheetName val="Figures_Report3"/>
      <sheetName val="Action_Log3"/>
      <sheetName val="_Carta_X-AM_e_Desempenho5"/>
      <sheetName val="Gr_Indisp_5"/>
      <sheetName val="Gr_Oper-Conf5"/>
      <sheetName val="BASE_DADOS5"/>
      <sheetName val="sta+_Dezembro5"/>
      <sheetName val="Alerta_seg3"/>
      <sheetName val="Alerta_TO3"/>
      <sheetName val="EI_Calc2"/>
      <sheetName val="DATA_2"/>
      <sheetName val="Sig_Cycles_Accts_&amp;_Processes2"/>
      <sheetName val="SAP_info2"/>
      <sheetName val="Consumo_Est__Elaboracion2"/>
      <sheetName val="Planilha_resultados2"/>
      <sheetName val="Calc_12"/>
      <sheetName val="Resumen_Costo2"/>
      <sheetName val="Itens_de_verificação2"/>
      <sheetName val="Target_Book2"/>
      <sheetName val="Cadastro_2"/>
      <sheetName val="Base_PEF2"/>
      <sheetName val="DATOS_22"/>
      <sheetName val="gap_972"/>
      <sheetName val="Data_USA_Cdn$2"/>
      <sheetName val="Committee_승인_Deck2"/>
      <sheetName val="Grafico_Ano2"/>
      <sheetName val="Graf__20152"/>
      <sheetName val="Graf__Mês2"/>
      <sheetName val="Ress_20152"/>
      <sheetName val="Plano_de_Ação_2"/>
      <sheetName val="Impactos_de_perdas2"/>
      <sheetName val="Base_Códigos2"/>
      <sheetName val="LATAS_NM2"/>
      <sheetName val="Data_USA_US$2"/>
      <sheetName val="FAROL_DE_AVANCE2"/>
      <sheetName val="CLASIFICACION_DE_AI2"/>
      <sheetName val="PROYEC__DE_VENTAS2"/>
      <sheetName val="Projetos_de_N__Produto2"/>
      <sheetName val="Projetos_de_Melhoria2"/>
      <sheetName val="Cover_&amp;_Parameters2"/>
      <sheetName val="fechamento_de_linha1"/>
      <sheetName val="TABLAS_DATOS_MAESTROS1"/>
      <sheetName val="Check_prog_x_disp1"/>
      <sheetName val="Disp_D+11"/>
      <sheetName val="Disp_D+21"/>
      <sheetName val="Disp_D+31"/>
      <sheetName val="iw37n_Diaria1"/>
      <sheetName val="iw37N_Chave_Seg_ZPMC1"/>
      <sheetName val="Acumulado_mês1"/>
      <sheetName val="Passo_a_passo1"/>
      <sheetName val="Dashboard_Prevención_Riesgos_1"/>
      <sheetName val="SKU_INFORMATION1"/>
      <sheetName val="LISTA_TOPIC1"/>
      <sheetName val="Action_Log_Accidentes1"/>
      <sheetName val="Action_Log_Maquinas1"/>
      <sheetName val="Usiminas_1"/>
      <sheetName val="5_1"/>
      <sheetName val="Pivot_Pallets_Savings_"/>
      <sheetName val="BASE ECO"/>
      <sheetName val="EVOLUÇÃO_DA_META7"/>
      <sheetName val="REALxMETA_-_CERVEJA7"/>
      <sheetName val="REALxMETA_-_REFRI7"/>
      <sheetName val="Unidades_SAC-REVENDA7"/>
      <sheetName val="EVOL_SAC_CERVEJA7"/>
      <sheetName val="EVOL_SAC_REFRI7"/>
      <sheetName val="SEQ-_REFRI7"/>
      <sheetName val="Novas_Metas7"/>
      <sheetName val="PPM_REVENDA7"/>
      <sheetName val="PPM_SAC7"/>
      <sheetName val="Devoluções_ARC7"/>
      <sheetName val="Curva__Refri7"/>
      <sheetName val="FRM_Evolução7"/>
      <sheetName val="Gráfico_%7"/>
      <sheetName val="Processo_Áreas7"/>
      <sheetName val="Processo_Geral7"/>
      <sheetName val="Pack_Áreas7"/>
      <sheetName val="Pack_Geral7"/>
      <sheetName val="REALxMETA___CERVEJA7"/>
      <sheetName val="REALxMETA___REFRI7"/>
      <sheetName val="Unidades_SAC_REVENDA7"/>
      <sheetName val="PPM_real_997"/>
      <sheetName val="OB_1-M_16"/>
      <sheetName val="2_-_TO5"/>
      <sheetName val="Meta_x_Real5"/>
      <sheetName val="Figures_Report4"/>
      <sheetName val="Action_Log4"/>
      <sheetName val="SAP_info3"/>
      <sheetName val="Sig_Cycles_Accts_&amp;_Processes3"/>
      <sheetName val="_Carta_X-AM_e_Desempenho6"/>
      <sheetName val="Gr_Indisp_6"/>
      <sheetName val="Gr_Oper-Conf6"/>
      <sheetName val="BASE_DADOS6"/>
      <sheetName val="sta+_Dezembro6"/>
      <sheetName val="Alerta_seg4"/>
      <sheetName val="Alerta_TO4"/>
      <sheetName val="EI_Calc3"/>
      <sheetName val="DATA_3"/>
      <sheetName val="Consumo_Est__Elaboracion3"/>
      <sheetName val="Calc_13"/>
      <sheetName val="Resumen_Costo3"/>
      <sheetName val="Planilha_resultados3"/>
      <sheetName val="Itens_de_verificação3"/>
      <sheetName val="Base_PEF3"/>
      <sheetName val="Target_Book3"/>
      <sheetName val="DATOS_23"/>
      <sheetName val="gap_973"/>
      <sheetName val="Data_USA_Cdn$3"/>
      <sheetName val="Committee_승인_Deck3"/>
      <sheetName val="Grafico_Ano3"/>
      <sheetName val="Graf__20153"/>
      <sheetName val="Graf__Mês3"/>
      <sheetName val="Ress_20153"/>
      <sheetName val="Plano_de_Ação_3"/>
      <sheetName val="Impactos_de_perdas3"/>
      <sheetName val="Base_Códigos3"/>
      <sheetName val="LATAS_NM3"/>
      <sheetName val="Cadastro_3"/>
      <sheetName val="FAROL_DE_AVANCE3"/>
      <sheetName val="Data_USA_US$3"/>
      <sheetName val="CLASIFICACION_DE_AI3"/>
      <sheetName val="PROYEC__DE_VENTAS3"/>
      <sheetName val="Projetos_de_N__Produto3"/>
      <sheetName val="Projetos_de_Melhoria3"/>
      <sheetName val="Cover_&amp;_Parameters3"/>
      <sheetName val="fechamento_de_linha2"/>
      <sheetName val="Check_prog_x_disp2"/>
      <sheetName val="Disp_D+12"/>
      <sheetName val="Disp_D+22"/>
      <sheetName val="Disp_D+32"/>
      <sheetName val="iw37n_Diaria2"/>
      <sheetName val="iw37N_Chave_Seg_ZPMC2"/>
      <sheetName val="Acumulado_mês2"/>
      <sheetName val="Passo_a_passo2"/>
      <sheetName val="TABLAS_DATOS_MAESTROS2"/>
      <sheetName val="Dashboard_Prevención_Riesgos_2"/>
      <sheetName val="listas_11"/>
      <sheetName val="listas_1_1"/>
      <sheetName val="Usiminas_2"/>
      <sheetName val="SKU_INFORMATION2"/>
      <sheetName val="NO_BORRAR1"/>
      <sheetName val="LISTA_TOPIC2"/>
      <sheetName val="Action_Log_Accidentes2"/>
      <sheetName val="Action_Log_Maquinas2"/>
      <sheetName val="dep_pre1"/>
      <sheetName val="Causa_Dif__Diaria_1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Transf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Assumptions"/>
      <sheetName val="Volume Projections"/>
      <sheetName val="Resumen Costo"/>
      <sheetName val="STARTSHEET"/>
      <sheetName val="Parameters"/>
      <sheetName val="МП"/>
      <sheetName val="POA"/>
      <sheetName val="2004"/>
      <sheetName val="Lista_de_Feriados"/>
      <sheetName val="TO People"/>
      <sheetName val="Sheet1"/>
      <sheetName val="Value lists"/>
      <sheetName val="A"/>
      <sheetName val="Datos por SKU-categoria 2011 Ac"/>
      <sheetName val="Registro"/>
      <sheetName val="Sig Cycles_Accts &amp; Processes"/>
      <sheetName val="Back-up"/>
      <sheetName val="Cadena Valor Gs Metro"/>
      <sheetName val="025"/>
      <sheetName val="SAT М3"/>
      <sheetName val="DATA"/>
      <sheetName val="Profit Contrib (pg 1)FPvsEst"/>
      <sheetName val="ABI Earnings (pg 1)FPvsEst"/>
      <sheetName val="ABI Cost Increases"/>
      <sheetName val="Contingencies"/>
      <sheetName val="BOLETA"/>
      <sheetName val="RG Depots"/>
      <sheetName val="Lists"/>
      <sheetName val="Case"/>
      <sheetName val="SumVal"/>
      <sheetName val="Distribución D"/>
      <sheetName val="TO_People"/>
      <sheetName val="Лист1"/>
      <sheetName val="Volume_Projections"/>
      <sheetName val="Resumen_Costo"/>
      <sheetName val="Value_lists"/>
      <sheetName val="Datos_por_SKU-categoria_2011_Ac"/>
      <sheetName val="Sig_Cycles_Accts_&amp;_Processes"/>
      <sheetName val="Profit_Contrib_(pg_1)FPvsEst"/>
      <sheetName val="ABI_Earnings_(pg_1)FPvsEst"/>
      <sheetName val="ABI_Cost_Increases"/>
      <sheetName val="Cadena_Valor_Gs_Metro"/>
      <sheetName val="EQR"/>
      <sheetName val="536-100"/>
      <sheetName val="SAT_М3"/>
      <sheetName val="Distribución_D"/>
      <sheetName val="RG_Depots"/>
      <sheetName val="TO_People1"/>
      <sheetName val="Value_lists1"/>
      <sheetName val="Datos_por_SKU-categoria_2011_A1"/>
      <sheetName val="Volume_Projections1"/>
      <sheetName val="Resumen_Costo1"/>
      <sheetName val="Sig_Cycles_Accts_&amp;_Processes1"/>
      <sheetName val="Cadena_Valor_Gs_Metro1"/>
      <sheetName val="SAT_М31"/>
      <sheetName val="Profit_Contrib_(pg_1)FPvsEst1"/>
      <sheetName val="ABI_Earnings_(pg_1)FPvsEst1"/>
      <sheetName val="ABI_Cost_Increases1"/>
      <sheetName val="Distribución_D1"/>
      <sheetName val="RG_Depots1"/>
      <sheetName val="Plan2"/>
      <sheetName val="Gauge"/>
      <sheetName val="Base Real"/>
      <sheetName val="TO_People3"/>
      <sheetName val="Value_lists3"/>
      <sheetName val="Datos_por_SKU-categoria_2011_A3"/>
      <sheetName val="Cadena_Valor_Gs_Metro3"/>
      <sheetName val="Resumen_Costo3"/>
      <sheetName val="Volume_Projections3"/>
      <sheetName val="Sig_Cycles_Accts_&amp;_Processes3"/>
      <sheetName val="RG_Depots2"/>
      <sheetName val="Profit_Contrib_(pg_1)FPvsEst2"/>
      <sheetName val="ABI_Earnings_(pg_1)FPvsEst2"/>
      <sheetName val="ABI_Cost_Increases2"/>
      <sheetName val="SAT_М32"/>
      <sheetName val="Distribución_D2"/>
      <sheetName val="TO_People2"/>
      <sheetName val="Value_lists2"/>
      <sheetName val="Datos_por_SKU-categoria_2011_A2"/>
      <sheetName val="Cadena_Valor_Gs_Metro2"/>
      <sheetName val="Resumen_Costo2"/>
      <sheetName val="Volume_Projections2"/>
      <sheetName val="Sig_Cycles_Accts_&amp;_Processes2"/>
      <sheetName val="TO_People4"/>
      <sheetName val="Value_lists4"/>
      <sheetName val="Datos_por_SKU-categoria_2011_A4"/>
      <sheetName val="Cadena_Valor_Gs_Metro4"/>
      <sheetName val="Resumen_Costo4"/>
      <sheetName val="Volume_Projections4"/>
      <sheetName val="Sig_Cycles_Accts_&amp;_Processes4"/>
      <sheetName val="RG_Depots3"/>
      <sheetName val="Profit_Contrib_(pg_1)FPvsEst3"/>
      <sheetName val="ABI_Earnings_(pg_1)FPvsEst3"/>
      <sheetName val="ABI_Cost_Increases3"/>
      <sheetName val="SAT_М33"/>
      <sheetName val="Distribución_D3"/>
      <sheetName val="TO_People5"/>
      <sheetName val="Value_lists5"/>
      <sheetName val="Datos_por_SKU-categoria_2011_A5"/>
      <sheetName val="Cadena_Valor_Gs_Metro5"/>
      <sheetName val="Resumen_Costo5"/>
      <sheetName val="Volume_Projections5"/>
      <sheetName val="Sig_Cycles_Accts_&amp;_Processes5"/>
      <sheetName val="RG_Depots4"/>
      <sheetName val="Profit_Contrib_(pg_1)FPvsEst4"/>
      <sheetName val="ABI_Earnings_(pg_1)FPvsEst4"/>
      <sheetName val="ABI_Cost_Increases4"/>
      <sheetName val="SAT_М34"/>
      <sheetName val="Distribución_D4"/>
      <sheetName val="TO_People6"/>
      <sheetName val="Value_lists6"/>
      <sheetName val="Datos_por_SKU-categoria_2011_A6"/>
      <sheetName val="Cadena_Valor_Gs_Metro6"/>
      <sheetName val="Resumen_Costo6"/>
      <sheetName val="Volume_Projections6"/>
      <sheetName val="Sig_Cycles_Accts_&amp;_Processes6"/>
      <sheetName val="RG_Depots5"/>
      <sheetName val="Profit_Contrib_(pg_1)FPvsEst5"/>
      <sheetName val="ABI_Earnings_(pg_1)FPvsEst5"/>
      <sheetName val="ABI_Cost_Increases5"/>
      <sheetName val="SAT_М35"/>
      <sheetName val="Distribución_D5"/>
      <sheetName val="TO_People7"/>
      <sheetName val="Value_lists7"/>
      <sheetName val="Datos_por_SKU-categoria_2011_A7"/>
      <sheetName val="Cadena_Valor_Gs_Metro7"/>
      <sheetName val="Resumen_Costo7"/>
      <sheetName val="Volume_Projections7"/>
      <sheetName val="Sig_Cycles_Accts_&amp;_Processes7"/>
      <sheetName val="RG_Depots6"/>
      <sheetName val="Profit_Contrib_(pg_1)FPvsEst6"/>
      <sheetName val="ABI_Earnings_(pg_1)FPvsEst6"/>
      <sheetName val="ABI_Cost_Increases6"/>
      <sheetName val="SAT_М36"/>
      <sheetName val="Distribución_D6"/>
      <sheetName val="TO_People8"/>
      <sheetName val="Value_lists8"/>
      <sheetName val="Datos_por_SKU-categoria_2011_A8"/>
      <sheetName val="Cadena_Valor_Gs_Metro8"/>
      <sheetName val="Resumen_Costo8"/>
      <sheetName val="Volume_Projections8"/>
      <sheetName val="Sig_Cycles_Accts_&amp;_Processes8"/>
      <sheetName val="RG_Depots7"/>
      <sheetName val="Profit_Contrib_(pg_1)FPvsEst7"/>
      <sheetName val="ABI_Earnings_(pg_1)FPvsEst7"/>
      <sheetName val="ABI_Cost_Increases7"/>
      <sheetName val="SAT_М37"/>
      <sheetName val="Distribución_D7"/>
      <sheetName val="TO_People9"/>
      <sheetName val="Value_lists9"/>
      <sheetName val="Datos_por_SKU-categoria_2011_A9"/>
      <sheetName val="Cadena_Valor_Gs_Metro9"/>
      <sheetName val="Resumen_Costo9"/>
      <sheetName val="Volume_Projections9"/>
      <sheetName val="Sig_Cycles_Accts_&amp;_Processes9"/>
      <sheetName val="RG_Depots8"/>
      <sheetName val="Profit_Contrib_(pg_1)FPvsEst8"/>
      <sheetName val="ABI_Earnings_(pg_1)FPvsEst8"/>
      <sheetName val="ABI_Cost_Increases8"/>
      <sheetName val="SAT_М38"/>
      <sheetName val="Distribución_D8"/>
      <sheetName val="TO_People11"/>
      <sheetName val="Value_lists11"/>
      <sheetName val="Datos_por_SKU-categoria_2011_11"/>
      <sheetName val="Cadena_Valor_Gs_Metro11"/>
      <sheetName val="Resumen_Costo11"/>
      <sheetName val="Volume_Projections11"/>
      <sheetName val="Sig_Cycles_Accts_&amp;_Processes11"/>
      <sheetName val="RG_Depots10"/>
      <sheetName val="Profit_Contrib_(pg_1)FPvsEst10"/>
      <sheetName val="ABI_Earnings_(pg_1)FPvsEst10"/>
      <sheetName val="ABI_Cost_Increases10"/>
      <sheetName val="SAT_М310"/>
      <sheetName val="Distribución_D10"/>
      <sheetName val="TO_People10"/>
      <sheetName val="Value_lists10"/>
      <sheetName val="Datos_por_SKU-categoria_2011_10"/>
      <sheetName val="Cadena_Valor_Gs_Metro10"/>
      <sheetName val="Resumen_Costo10"/>
      <sheetName val="Volume_Projections10"/>
      <sheetName val="Sig_Cycles_Accts_&amp;_Processes10"/>
      <sheetName val="RG_Depots9"/>
      <sheetName val="Profit_Contrib_(pg_1)FPvsEst9"/>
      <sheetName val="ABI_Earnings_(pg_1)FPvsEst9"/>
      <sheetName val="ABI_Cost_Increases9"/>
      <sheetName val="SAT_М39"/>
      <sheetName val="Distribución_D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e"/>
      <sheetName val="TMAD"/>
      <sheetName val="TMDI"/>
      <sheetName val="Cap_Prod"/>
      <sheetName val="IM"/>
      <sheetName val="PF"/>
      <sheetName val="iFU"/>
      <sheetName val="PB"/>
      <sheetName val="iBU"/>
      <sheetName val="CNQ"/>
      <sheetName val="EQC"/>
      <sheetName val="EQR"/>
      <sheetName val="sC"/>
      <sheetName val="sR"/>
      <sheetName val="TPO"/>
      <sheetName val="CV"/>
      <sheetName val="eP"/>
      <sheetName val="LG"/>
      <sheetName val="QL"/>
      <sheetName val="SP"/>
      <sheetName val="UT"/>
      <sheetName val="PCc"/>
      <sheetName val="PCr"/>
      <sheetName val="eM"/>
      <sheetName val="ieM"/>
      <sheetName val="eR"/>
      <sheetName val="ieR"/>
      <sheetName val="eA"/>
      <sheetName val="ieA"/>
      <sheetName val="eG"/>
      <sheetName val="ieG"/>
      <sheetName val="e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Gráfico"/>
      <sheetName val="2004"/>
      <sheetName val="EQR"/>
      <sheetName val="CNQ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wacc"/>
      <sheetName val="presto wacc"/>
    </sheetNames>
    <sheetDataSet>
      <sheetData sheetId="0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e &amp; LBO Assumptions"/>
      <sheetName val="DCF"/>
      <sheetName val="APV"/>
      <sheetName val="Equity Summary"/>
      <sheetName val="Price Summary"/>
      <sheetName val="Check"/>
      <sheetName val="Covenant 6.10"/>
      <sheetName val="Covenant 6.11"/>
      <sheetName val="JAII Income"/>
      <sheetName val="JAII Balance"/>
      <sheetName val="JAII Cashflow"/>
      <sheetName val="Debt Paydown"/>
      <sheetName val="JAII Amort. Schedule"/>
      <sheetName val="JAII Assumptions"/>
      <sheetName val="IRR"/>
      <sheetName val="Holding Page"/>
      <sheetName val="Sensitivity Data"/>
      <sheetName val="Cockpit"/>
      <sheetName val="Transaction"/>
      <sheetName val="Components"/>
      <sheetName val="Consolidated"/>
      <sheetName val="Sources&amp;Uses"/>
      <sheetName val="Analise Frete 377Jul"/>
      <sheetName val="Dados_Energia"/>
      <sheetName val="Stalni i ugovor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Pro Forma"/>
      <sheetName val="DCF"/>
      <sheetName val="ValSum(nosyns)"/>
      <sheetName val="ValSum(syns)"/>
      <sheetName val="Assumptions"/>
      <sheetName val="Plan3"/>
      <sheetName val="Daten"/>
      <sheetName val="IS BS actual"/>
      <sheetName val="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mpromissado"/>
      <sheetName val="025"/>
      <sheetName val="Resumo"/>
      <sheetName val="A_comprometer"/>
      <sheetName val="Realizado"/>
      <sheetName val="Aportes"/>
      <sheetName val="Comprometido_a_Receber"/>
      <sheetName val="은행"/>
      <sheetName val="LISTS"/>
      <sheetName val="VOLUME"/>
      <sheetName val="Par"/>
      <sheetName val="안산기계장치"/>
      <sheetName val="Hoja 1"/>
      <sheetName val="Plants Address"/>
      <sheetName val="RG Depots"/>
      <sheetName val="AR01"/>
      <sheetName val="Tablas"/>
      <sheetName val="CLASIFICACION DE AI"/>
      <sheetName val="Base da Datos"/>
      <sheetName val="Jun"/>
      <sheetName val="Tables"/>
      <sheetName val="Sheet2"/>
      <sheetName val="Curva 1 folha"/>
      <sheetName val="SFM input"/>
      <sheetName val="Look Ups"/>
      <sheetName val="Params"/>
      <sheetName val="下拉框数据源"/>
      <sheetName val="分类标准"/>
      <sheetName val="Sheet1"/>
      <sheetName val="成本中心与部门的映射"/>
      <sheetName val="8.2 MD"/>
      <sheetName val="Plan1"/>
      <sheetName val="Datos"/>
      <sheetName val="BASE"/>
      <sheetName val="Values"/>
      <sheetName val="Drop Down"/>
      <sheetName val="Data Validation"/>
      <sheetName val="Listas"/>
      <sheetName val="Histograma 502"/>
      <sheetName val="HIST MO IND SEMANAS"/>
      <sheetName val="HISTOGRAMA-M.O"/>
      <sheetName val="Modelo Atual (2)"/>
      <sheetName val="orc_csdareal_eng"/>
      <sheetName val="Condulete AL - DIVERSOS"/>
      <sheetName val="B"/>
      <sheetName val="Orc_Pad_Edif_Analítico"/>
      <sheetName val="Orc_Compl_Analítico"/>
      <sheetName val="List"/>
      <sheetName val="BD2"/>
      <sheetName val="HHdQTD"/>
      <sheetName val="IMPROD RESUMO"/>
      <sheetName val="Equipment Attributes"/>
      <sheetName val="ProcessSheet"/>
      <sheetName val="Price Summary"/>
      <sheetName val="FX Rates"/>
      <sheetName val="Hoja_1"/>
      <sheetName val="Plants_Address"/>
      <sheetName val="RG_Depots"/>
      <sheetName val="CLASIFICACION_DE_AI"/>
      <sheetName val="Base_da_Datos"/>
      <sheetName val="Curva_1_folha"/>
      <sheetName val="SFM_input"/>
      <sheetName val="02个人绩效考核标准库（除PPM）"/>
      <sheetName val="01个人行为考核标准库"/>
      <sheetName val="Mapping"/>
      <sheetName val="Data"/>
      <sheetName val="Hoja_11"/>
      <sheetName val="Plants_Address1"/>
      <sheetName val="RG_Depots1"/>
      <sheetName val="CLASIFICACION_DE_AI1"/>
      <sheetName val="Base_da_Datos1"/>
      <sheetName val="8_2_MD"/>
      <sheetName val="Curva_1_folha1"/>
      <sheetName val="SFM_input1"/>
      <sheetName val="衣服尺码表"/>
      <sheetName val="Brewery List"/>
      <sheetName val="RG_Depots2"/>
      <sheetName val="Hoja_12"/>
      <sheetName val="Plants_Address2"/>
      <sheetName val="CLASIFICACION_DE_AI2"/>
      <sheetName val="Base_da_Datos2"/>
      <sheetName val="Curva_1_folha2"/>
      <sheetName val="SFM_input2"/>
      <sheetName val="Look_Ups"/>
      <sheetName val="8_2_MD1"/>
      <sheetName val="HIST_MO_IND_SEMANAS"/>
      <sheetName val="HISTOGRAMA-M_O"/>
      <sheetName val="Modelo_Atual_(2)"/>
      <sheetName val="Condulete_AL_-_DIVERSOS"/>
      <sheetName val="Drop_Down"/>
      <sheetName val="Data_Validation"/>
      <sheetName val="Histograma_502"/>
      <sheetName val="FX_Rates"/>
      <sheetName val="Brewery_Lis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ARdistr (2)"/>
      <sheetName val="Assumptions"/>
      <sheetName val="BASE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Hoja1"/>
      <sheetName val="Distribución D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source"/>
      <sheetName val="Файл_список_ТМ_программ_сроков"/>
      <sheetName val="Back-up"/>
      <sheetName val="RG depots jaar"/>
      <sheetName val="Datos"/>
      <sheetName val="Tabelle1"/>
      <sheetName val="Datos por SKU-categoria 2011 Ac"/>
      <sheetName val="Tablas"/>
      <sheetName val="Status"/>
      <sheetName val="Legend"/>
      <sheetName val="List"/>
      <sheetName val="Lista total"/>
      <sheetName val="Controls data"/>
      <sheetName val="Лист2"/>
      <sheetName val="МВЗ"/>
      <sheetName val="Лист5"/>
      <sheetName val="RG_Depots"/>
      <sheetName val="sourсe"/>
      <sheetName val="Sheet2"/>
      <sheetName val="RG_Depots1"/>
      <sheetName val="СКЮ"/>
      <sheetName val="ПОДСКАЗКА"/>
      <sheetName val="список SKU"/>
      <sheetName val="СЗ"/>
      <sheetName val="drop-downs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Budget Summary"/>
      <sheetName val="filt"/>
      <sheetName val="Price list"/>
      <sheetName val="Contract"/>
      <sheetName val="support"/>
      <sheetName val="RG_Depots2"/>
      <sheetName val="BD"/>
      <sheetName val="Parametros"/>
      <sheetName val="Distribución_D"/>
      <sheetName val="RG_depots_jaar"/>
      <sheetName val="Map"/>
      <sheetName val="DePara"/>
      <sheetName val="Monthly Updating&gt;&gt;&gt;"/>
      <sheetName val="Hoja2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Data"/>
      <sheetName val="Tables"/>
      <sheetName val="LE - Input"/>
      <sheetName val="Misc"/>
      <sheetName val="Sheet1"/>
      <sheetName val="Списки"/>
      <sheetName val="Лист1"/>
      <sheetName val="Drop down list"/>
      <sheetName val="NNS_BGT_ACT"/>
      <sheetName val="drop downs"/>
      <sheetName val="drop-down"/>
      <sheetName val="menu"/>
      <sheetName val="Basetables"/>
      <sheetName val="PLMM-R$"/>
      <sheetName val="COMPS"/>
      <sheetName val="LookUp"/>
      <sheetName val="2 - KPIs Impacted "/>
      <sheetName val="FX lookup"/>
      <sheetName val="Drop Down Menus"/>
      <sheetName val="FX - Assumptions"/>
      <sheetName val="은행"/>
      <sheetName val="BU17 Summary"/>
      <sheetName val="LookUps"/>
      <sheetName val="Financial info"/>
      <sheetName val="Completion Instructions"/>
      <sheetName val="CostModel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Reference"/>
      <sheetName val="Help"/>
      <sheetName val="MappingBrands"/>
      <sheetName val="Tipos de iniciativas"/>
      <sheetName val="Descriptions"/>
      <sheetName val="Supply Cost Centers"/>
      <sheetName val="VIC R&amp;O List"/>
      <sheetName val="Sheet4"/>
      <sheetName val="Referencia"/>
      <sheetName val="Selection Lists"/>
      <sheetName val="LD"/>
      <sheetName val="DROP"/>
      <sheetName val="Hide"/>
      <sheetName val="Instruction"/>
      <sheetName val="Master"/>
      <sheetName val="Overview"/>
      <sheetName val="Sales Package Input"/>
      <sheetName val="GCOA_SUBP"/>
      <sheetName val="LookUp2"/>
      <sheetName val="Info"/>
      <sheetName val="Key"/>
      <sheetName val="7월_공유용"/>
      <sheetName val="Other Listings"/>
      <sheetName val="BASE LISTAS"/>
      <sheetName val="Assumption"/>
      <sheetName val=""/>
      <sheetName val="Cuentas y CeCos"/>
      <sheetName val="Помощник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LE_-_Input1"/>
      <sheetName val="Drop_down_list1"/>
      <sheetName val="drop_downs1"/>
      <sheetName val="2_-_KPIs_Impacted_1"/>
      <sheetName val="Supply_Cost_Centers"/>
      <sheetName val="FX_lookup1"/>
      <sheetName val="BU17_Summary"/>
      <sheetName val="Drop_Down_Menus1"/>
      <sheetName val="FX_-_Assumptions"/>
      <sheetName val="Financial_info"/>
      <sheetName val="Completion_Instructions"/>
      <sheetName val="Tipos_de_iniciativas"/>
      <sheetName val="VIC_R&amp;O_List"/>
      <sheetName val="Selection_Lists"/>
      <sheetName val="Sales_Package_Input"/>
      <sheetName val="Validacion #1"/>
      <sheetName val="RG%20depots%20jaar.XLS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BASE_LISTAS"/>
      <sheetName val="Cuentas_y_CeCos"/>
      <sheetName val="요일_테이블"/>
      <sheetName val="Validacion_#1"/>
      <sheetName val="Sheet1 (2)"/>
      <sheetName val="Apoio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BASE_LISTAS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est.rev.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BUD"/>
      <sheetName val="SNs Meta_Categorias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Launch_and_Maintenance7"/>
      <sheetName val="ARdistr_(2)7"/>
      <sheetName val="Validate_List7"/>
      <sheetName val="Agrega_Spend_Taxonomy7"/>
      <sheetName val="HUB_Structure7"/>
      <sheetName val="Distribución_D7"/>
      <sheetName val="RG_depots_jaar7"/>
      <sheetName val="Lista_total6"/>
      <sheetName val="Datos_por_SKU-categoria_2011_A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s5"/>
      <sheetName val="Drop_down_list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Validacion_#13"/>
      <sheetName val="Other_Listings3"/>
      <sheetName val="BASE_LISTAS3"/>
      <sheetName val="Cuentas_y_CeCos3"/>
      <sheetName val="요일_테이블3"/>
      <sheetName val="Sheet1_(2)2"/>
      <sheetName val="DE_PARA_(N_EXCLUIR)1"/>
      <sheetName val="Base_Canibalizacao_Vol1"/>
      <sheetName val="Dropdown_list_LATAM1"/>
      <sheetName val="dep_pre1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Data_Lists1"/>
      <sheetName val="dados_blp1"/>
      <sheetName val="share_price_20021"/>
      <sheetName val="Cur_Ex_Rate1"/>
      <sheetName val="Distribución_C"/>
      <sheetName val="Extract_Loss"/>
      <sheetName val="RG%20depots%20jaar_XLS3"/>
      <sheetName val="R&amp;O_List3"/>
      <sheetName val="Reference_tab4"/>
      <sheetName val="est_rev_"/>
      <sheetName val="Other_Performance"/>
      <sheetName val="SNs_Meta_Categorias"/>
      <sheetName val="Cambio - contas"/>
      <sheetName val="1.2.1 OM"/>
      <sheetName val="Efeitos vs. ppto10"/>
      <sheetName val="G WPS"/>
      <sheetName val="G GFP"/>
      <sheetName val="G GL"/>
      <sheetName val="G LSA"/>
      <sheetName val="BALANCE"/>
      <sheetName val="RG_Depots10"/>
      <sheetName val="Launch_and_Maintenance8"/>
      <sheetName val="ARdistr_(2)8"/>
      <sheetName val="Validate_List8"/>
      <sheetName val="Agrega_Spend_Taxonomy8"/>
      <sheetName val="HUB_Structure8"/>
      <sheetName val="Distribución_D8"/>
      <sheetName val="RG_depots_jaar8"/>
      <sheetName val="Lista_total7"/>
      <sheetName val="Datos_por_SKU-categoria_2011_A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s6"/>
      <sheetName val="Drop_down_list6"/>
      <sheetName val="2_-_KPIs_Impacted_6"/>
      <sheetName val="FX_lookup6"/>
      <sheetName val="Drop_Down_Menus6"/>
      <sheetName val="FX_-_Assumptions5"/>
      <sheetName val="BU17_Summary5"/>
      <sheetName val="Financial_info5"/>
      <sheetName val="Completion_Instructions5"/>
      <sheetName val="Tipos_de_iniciativas5"/>
      <sheetName val="Supply_Cost_Centers5"/>
      <sheetName val="VIC_R&amp;O_List5"/>
      <sheetName val="Selection_Lists5"/>
      <sheetName val="Sales_Package_Input5"/>
      <sheetName val="Validacion_#14"/>
      <sheetName val="Other_Listings4"/>
      <sheetName val="BASE_LISTAS4"/>
      <sheetName val="Cuentas_y_CeCos4"/>
      <sheetName val="요일_테이블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Data_Lists2"/>
      <sheetName val="dados_blp2"/>
      <sheetName val="share_price_20022"/>
      <sheetName val="Cur_Ex_Rate2"/>
      <sheetName val="Distribución_C1"/>
      <sheetName val="Extract_Loss1"/>
      <sheetName val="RG_Depots11"/>
      <sheetName val="ARdistr_(2)9"/>
      <sheetName val="Launch_and_Maintenance9"/>
      <sheetName val="Distribución_D9"/>
      <sheetName val="Validate_List9"/>
      <sheetName val="Agrega_Spend_Taxonomy9"/>
      <sheetName val="HUB_Structure9"/>
      <sheetName val="RG_depots_jaar9"/>
      <sheetName val="Lista_total8"/>
      <sheetName val="Datos_por_SKU-categoria_2011_A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2_-_KPIs_Impacted_7"/>
      <sheetName val="drop_downs7"/>
      <sheetName val="Drop_down_list7"/>
      <sheetName val="FX_lookup7"/>
      <sheetName val="Drop_Down_Menus7"/>
      <sheetName val="FX_-_Assumptions6"/>
      <sheetName val="BU17_Summary6"/>
      <sheetName val="Financial_info6"/>
      <sheetName val="Completion_Instructions6"/>
      <sheetName val="Tipos_de_iniciativas6"/>
      <sheetName val="Supply_Cost_Centers6"/>
      <sheetName val="VIC_R&amp;O_List6"/>
      <sheetName val="Selection_Lists6"/>
      <sheetName val="Sales_Package_Input6"/>
      <sheetName val="Other_Listings5"/>
      <sheetName val="BASE_LISTAS5"/>
      <sheetName val="Cuentas_y_CeCos5"/>
      <sheetName val="Validacion_#15"/>
      <sheetName val="R&amp;O_List4"/>
      <sheetName val="RG%20depots%20jaar_XLS4"/>
      <sheetName val="요일_테이블5"/>
      <sheetName val="Sheet1_(2)4"/>
      <sheetName val="DE_PARA_(N_EXCLUIR)3"/>
      <sheetName val="Base_Canibalizacao_Vol3"/>
      <sheetName val="Dropdown_list_LATAM3"/>
      <sheetName val="dep_pre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Données LMU"/>
      <sheetName val="eqpmad2"/>
      <sheetName val="Meta"/>
      <sheetName val="Data USA Adj US$"/>
      <sheetName val="Données_LMU"/>
      <sheetName val="1_Overview"/>
      <sheetName val="Setting"/>
      <sheetName val="Ref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Efeitos_vs__ppto10"/>
      <sheetName val="1_2_1_OM"/>
      <sheetName val="NIELSEN_TOOL"/>
      <sheetName val="Perda_L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 refreshError="1"/>
      <sheetData sheetId="1231" refreshError="1"/>
      <sheetData sheetId="1232"/>
      <sheetData sheetId="1233"/>
      <sheetData sheetId="1234"/>
      <sheetData sheetId="1235"/>
      <sheetData sheetId="1236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 refreshError="1"/>
      <sheetData sheetId="129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  <sheetName val="DBF"/>
      <sheetName val="Principal"/>
      <sheetName val="Yellow Belts - Relatório"/>
      <sheetName val="GR_Piores_Ranking_OBZ"/>
      <sheetName val="BH - Bruna"/>
      <sheetName val="START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e &amp; LBO Assumptions"/>
      <sheetName val="DCF"/>
      <sheetName val="APV"/>
      <sheetName val="Equity Summary"/>
      <sheetName val="Price Summary"/>
      <sheetName val="Check"/>
      <sheetName val="Covenant 6.10"/>
      <sheetName val="Covenant 6.11"/>
      <sheetName val="JAII Income"/>
      <sheetName val="JAII Balance"/>
      <sheetName val="JAII Cashflow"/>
      <sheetName val="Debt Paydown"/>
      <sheetName val="JAII Amort. Schedule"/>
      <sheetName val="JAII Assumptions"/>
      <sheetName val="IRR"/>
      <sheetName val="Holding Page"/>
      <sheetName val="Sensitivity Data"/>
      <sheetName val="Cockpit"/>
      <sheetName val="Transaction"/>
      <sheetName val="Components"/>
      <sheetName val="Consolidated"/>
      <sheetName val="Sources&amp;Uses"/>
      <sheetName val="Analise Frete 377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"/>
      <sheetName val="CompView"/>
      <sheetName val="Analysis"/>
      <sheetName val="DCF"/>
      <sheetName val="LBO"/>
      <sheetName val="Comps"/>
      <sheetName val="CompNotes"/>
      <sheetName val="Deals"/>
      <sheetName val="Footnotes"/>
      <sheetName val="Rank Tables"/>
      <sheetName val="OldComp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SumD"/>
      <sheetName val="Notes"/>
      <sheetName val="Model Summary"/>
      <sheetName val="Sheet1"/>
      <sheetName val="ANN"/>
      <sheetName val="AEOS"/>
      <sheetName val="PLCE"/>
      <sheetName val="GPS"/>
      <sheetName val="LTD"/>
      <sheetName val="TLB"/>
      <sheetName val="ANF"/>
      <sheetName val="BEBE"/>
      <sheetName val="Modu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3 &amp; 5 Yr Avg Multiples"/>
      <sheetName val="Cov&amp;Lev"/>
      <sheetName val="Stock"/>
      <sheetName val="Ranks"/>
      <sheetName val="__FDSCACHE__"/>
      <sheetName val="Ranks2"/>
      <sheetName val="Notes"/>
      <sheetName val="Income"/>
      <sheetName val="Income2"/>
      <sheetName val="Balance"/>
      <sheetName val="Summary"/>
      <sheetName val="PRINT"/>
      <sheetName val="Segments"/>
      <sheetName val="Peak Yr Multiples"/>
      <sheetName val="modMacros"/>
      <sheetName val="modDeclares"/>
      <sheetName val="modErrorHand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6 (2)"/>
      <sheetName val="Plan4"/>
      <sheetName val="Sum_P&amp;L"/>
      <sheetName val="Op Assump"/>
      <sheetName val="MC Assump"/>
      <sheetName val="P&amp;L"/>
      <sheetName val="FinAnalysis"/>
      <sheetName val="DCF"/>
      <sheetName val="Cap Structure"/>
      <sheetName val="Comments"/>
      <sheetName val="Plan5"/>
      <sheetName val="value_pres"/>
      <sheetName val="VC"/>
      <sheetName val="Gráf3"/>
      <sheetName val="Plan3"/>
      <sheetName val="SUM"/>
      <sheetName val="Financing"/>
      <sheetName val="Gráf2"/>
      <sheetName val="Plan6"/>
      <sheetName val="Gráfico1"/>
      <sheetName val="Gráf2 (2)"/>
      <sheetName val="Gráfico1 (2)"/>
      <sheetName val="Gráfico1 (3)"/>
      <sheetName val="Gráf2 (3)"/>
      <sheetName val="Gráf2 (4)"/>
      <sheetName val="Gráf2 (5)"/>
      <sheetName val="Inputs"/>
      <sheetName val="Comps"/>
      <sheetName val="Dist"/>
      <sheetName val="Rutas"/>
      <sheetName val="Plan1"/>
      <sheetName val="Freight"/>
      <sheetName val="Sum_Assump"/>
      <sheetName val="Plan2"/>
      <sheetName val="EVA"/>
      <sheetName val="Gráf2 (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Par"/>
      <sheetName val="Top_Brand_ITM"/>
      <sheetName val="Top_Brand_YTD"/>
      <sheetName val="Market_Shares_ITM-1"/>
      <sheetName val="Market_Shares_YTD-1"/>
      <sheetName val="Comments"/>
      <sheetName val="Market share"/>
      <sheetName val="CEE overview"/>
      <sheetName val="Presentation"/>
      <sheetName val="Download"/>
      <sheetName val="ABE targets"/>
      <sheetName val="Volume_ITM_Busin_Update"/>
      <sheetName val="Volume_YTD_Busin_Update"/>
      <sheetName val="Sheet2"/>
      <sheetName val="Overview"/>
      <sheetName val="Bulgaria"/>
      <sheetName val="Serbia"/>
      <sheetName val="Montenegro"/>
      <sheetName val="S&amp;M"/>
      <sheetName val="Bosnia"/>
      <sheetName val="Romania"/>
      <sheetName val="BU Balkans"/>
      <sheetName val="Russia"/>
      <sheetName val="Ukraine"/>
      <sheetName val="BU RUKA"/>
      <sheetName val="Croatia"/>
      <sheetName val="Cuba"/>
      <sheetName val="Czech"/>
      <sheetName val="Hungary"/>
      <sheetName val="BU CR CU CZ HU"/>
      <sheetName val="COMPS"/>
      <sheetName val="RG Depots"/>
      <sheetName val="TURNO"/>
      <sheetName val="Unidades SAC-REVENDA"/>
      <sheetName val="REALxMETA - CERVEJA"/>
      <sheetName val="REALxMETA - REFRI"/>
      <sheetName val="Read_me"/>
      <sheetName val="Market_share"/>
      <sheetName val="CEE_overview"/>
      <sheetName val="ABE_targets"/>
      <sheetName val="BU_Balkans"/>
      <sheetName val="BU_RUKA"/>
      <sheetName val="BU_CR_CU_CZ_HU"/>
      <sheetName val="RG_Depots"/>
      <sheetName val="Unidades_SAC-REVENDA"/>
      <sheetName val="REALxMETA_-_CERVEJA"/>
      <sheetName val="REALxMETA_-_REFRI"/>
      <sheetName val="Read_me1"/>
      <sheetName val="Market_share1"/>
      <sheetName val="CEE_overview1"/>
      <sheetName val="ABE_targets1"/>
      <sheetName val="BU_Balkans1"/>
      <sheetName val="BU_RUKA1"/>
      <sheetName val="BU_CR_CU_CZ_HU1"/>
      <sheetName val="RG_Depots1"/>
      <sheetName val="Unidades_SAC-REVENDA1"/>
      <sheetName val="REALxMETA_-_CERVEJA1"/>
      <sheetName val="REALxMETA_-_REFRI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"/>
      <sheetName val="CANJAC97"/>
      <sheetName val="KPI's (2)"/>
      <sheetName val="CANJAC97.XLS"/>
      <sheetName val="2011"/>
      <sheetName val="Centros de custo"/>
      <sheetName val="KPI's_(2)"/>
      <sheetName val="CANJAC97_XLS"/>
      <sheetName val="Centros_de_custo"/>
      <sheetName val="KPI's_(2)1"/>
      <sheetName val="CANJAC97_XLS1"/>
      <sheetName val="Centros_de_custo1"/>
      <sheetName val="KPI's_(2)2"/>
      <sheetName val="CANJAC97_XLS2"/>
      <sheetName val="Centros_de_custo2"/>
      <sheetName val="KPI's_(2)3"/>
      <sheetName val="CANJAC97_XLS3"/>
      <sheetName val="Centros_de_custo3"/>
      <sheetName val="KPI's_(2)4"/>
      <sheetName val="CANJAC97_XLS4"/>
      <sheetName val="Centros_de_custo4"/>
    </sheetNames>
    <definedNames>
      <definedName name="[Módulo1].impressão_CTB"/>
      <definedName name="[Módulo1].impressão_GER"/>
      <definedName name="[Módulo1].impressão_GER_CT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wacc"/>
      <sheetName val="presto wacc"/>
      <sheetName val="Assumptions"/>
    </sheetNames>
    <sheetDataSet>
      <sheetData sheetId="0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  <sheetName val="Par"/>
      <sheetName val="WCOL INDEX"/>
      <sheetName val="WCOL INPUT"/>
      <sheetName val="Validate List"/>
      <sheetName val="Share Price 2002"/>
      <sheetName val="MK 244"/>
      <sheetName val="Fungicide"/>
      <sheetName val="Others"/>
      <sheetName val="Thiabendazole"/>
      <sheetName val="lists"/>
      <sheetName val="DT 1999 (abst. from model)"/>
      <sheetName val="COMPS"/>
      <sheetName val="Parameters"/>
      <sheetName val="Step2_Histogram"/>
      <sheetName val="Plan1"/>
      <sheetName val="Cost Elements to Use"/>
      <sheetName val="IRR"/>
      <sheetName val="Base &amp; LBO Assumptions"/>
      <sheetName val="JAII Income"/>
      <sheetName val="Holding Page"/>
      <sheetName val="JAII Balance"/>
      <sheetName val="Sensitivity Data"/>
      <sheetName val="Named_Ranges"/>
      <sheetName val="Sales Seasonality by Month"/>
      <sheetName val="MODELO"/>
      <sheetName val="Custos"/>
      <sheetName val="Gauge"/>
      <sheetName val="FRA"/>
      <sheetName val="COUPOM"/>
      <sheetName val="Financials"/>
      <sheetName val="EI Calc"/>
      <sheetName val="Dados BLP"/>
      <sheetName val="Months and Countries"/>
      <sheetName val="BLP"/>
      <sheetName val="DrillDown"/>
      <sheetName val="FinanceSummary"/>
      <sheetName val="Sheet2"/>
      <sheetName val="bud99"/>
      <sheetName val="Projects list"/>
      <sheetName val="Prod2001"/>
      <sheetName val="Target Book"/>
      <sheetName val="Validation"/>
      <sheetName val="Volumen"/>
      <sheetName val="Données LMU"/>
      <sheetName val="Distribución D"/>
      <sheetName val="DB2002"/>
      <sheetName val="Sheet3"/>
      <sheetName val="GRALES"/>
      <sheetName val="variable"/>
      <sheetName val="FX rates"/>
      <sheetName val="Brainstorming1"/>
      <sheetName val="COTAÇÕES"/>
      <sheetName val="Qui"/>
      <sheetName val="SAP Budget by Contain_Loc"/>
      <sheetName val="Brazil Sovereign"/>
      <sheetName val="Constants"/>
      <sheetName val="NIUs"/>
      <sheetName val="capex"/>
      <sheetName val="Sheet1"/>
      <sheetName val="MOL"/>
      <sheetName val="list"/>
      <sheetName val="dep_pre"/>
      <sheetName val="c3__fto"/>
      <sheetName val="C3_Base_Tran"/>
      <sheetName val="pbg_pbgpc_"/>
      <sheetName val="pbg1_pbg2_pbg3"/>
      <sheetName val="vab_rem"/>
      <sheetName val="WCOL_INDEX"/>
      <sheetName val="WCOL_INPUT"/>
      <sheetName val="Validate_List"/>
      <sheetName val="Share_Price_2002"/>
      <sheetName val="DT_1999_(abst__from_model)"/>
      <sheetName val="Cost_Elements_to_Use"/>
      <sheetName val="MK_244"/>
      <sheetName val="Sales_Seasonality_by_Month"/>
      <sheetName val="Base_&amp;_LBO_Assumptions"/>
      <sheetName val="JAII_Income"/>
      <sheetName val="Holding_Page"/>
      <sheetName val="JAII_Balance"/>
      <sheetName val="Sensitivity_Data"/>
      <sheetName val="EI_Calc"/>
      <sheetName val="Dados_BLP"/>
      <sheetName val="Months_and_Countries"/>
      <sheetName val="Distribución_D"/>
      <sheetName val="FX_rates"/>
      <sheetName val="Projects_list"/>
      <sheetName val="Target_Book"/>
      <sheetName val="Données_LMU"/>
      <sheetName val="SAP_Budget_by_Contain_Loc"/>
      <sheetName val="Brazil_Sovereign"/>
      <sheetName val="PPM Waterfall"/>
      <sheetName val="Names"/>
      <sheetName val="ct"/>
      <sheetName val="NEW-PANEL"/>
      <sheetName val="PPM_Waterfall"/>
      <sheetName val="Salary Costs drivers"/>
      <sheetName val="material data"/>
      <sheetName val="other data"/>
      <sheetName val="ListView"/>
      <sheetName val="data input"/>
      <sheetName val="600ML"/>
      <sheetName val="Tuc"/>
      <sheetName val="Constantes"/>
      <sheetName val="Proced."/>
      <sheetName val="Ajustes"/>
      <sheetName val="Bloomberg (Aluminio)"/>
      <sheetName val="Bloomberg (Libor)"/>
      <sheetName val="aux"/>
      <sheetName val="Summary - LAN"/>
      <sheetName val="Hoja1"/>
      <sheetName val="Лист2"/>
      <sheetName val="Tabelas"/>
      <sheetName val="Daten"/>
      <sheetName val="IS BS actual"/>
      <sheetName val="Budget Summary"/>
      <sheetName val="LDE"/>
      <sheetName val="Engine"/>
      <sheetName val="Validate"/>
      <sheetName val="Assumptions"/>
      <sheetName val="MUG"/>
      <sheetName val="Pg 1"/>
      <sheetName val="4. NWABC"/>
      <sheetName val="MgnEnero"/>
      <sheetName val="Drop Down"/>
      <sheetName val="drop down list"/>
      <sheetName val="Cover Page"/>
      <sheetName val="User Input"/>
      <sheetName val="Controls"/>
      <sheetName val="RG Depots"/>
      <sheetName val="Quarterly LBO Model"/>
      <sheetName val="BASE BUD Ratios"/>
      <sheetName val="Ayuda desplegables"/>
      <sheetName val="Списки"/>
      <sheetName val="dep_pre1"/>
      <sheetName val="DT_1999_(abst__from_model)1"/>
      <sheetName val="Share_Price_20021"/>
      <sheetName val="Cost_Elements_to_Use1"/>
      <sheetName val="Sales_Seasonality_by_Month1"/>
      <sheetName val="c3__fto1"/>
      <sheetName val="C3_Base_Tran1"/>
      <sheetName val="pbg_pbgpc_1"/>
      <sheetName val="pbg1_pbg2_pbg31"/>
      <sheetName val="vab_rem1"/>
      <sheetName val="WCOL_INDEX1"/>
      <sheetName val="WCOL_INPUT1"/>
      <sheetName val="Validate_List1"/>
      <sheetName val="EI_Calc1"/>
      <sheetName val="MK_2441"/>
      <sheetName val="Months_and_Countries1"/>
      <sheetName val="Dados_BLP1"/>
      <sheetName val="Base_&amp;_LBO_Assumptions1"/>
      <sheetName val="JAII_Income1"/>
      <sheetName val="Holding_Page1"/>
      <sheetName val="JAII_Balance1"/>
      <sheetName val="Sensitivity_Data1"/>
      <sheetName val="Distribución_D1"/>
      <sheetName val="FX_rates1"/>
      <sheetName val="SAP_Budget_by_Contain_Loc1"/>
      <sheetName val="Brazil_Sovereign1"/>
      <sheetName val="Projects_list1"/>
      <sheetName val="Target_Book1"/>
      <sheetName val="Données_LMU1"/>
      <sheetName val="PPM_Waterfall1"/>
      <sheetName val="Salary_Costs_drivers"/>
      <sheetName val="material_data"/>
      <sheetName val="other_data"/>
      <sheetName val="Bloomberg_(Aluminio)"/>
      <sheetName val="Bloomberg_(Libor)"/>
      <sheetName val="data_input"/>
      <sheetName val="Summary_-_LAN"/>
      <sheetName val="Proced_"/>
      <sheetName val="IS_BS_actual"/>
      <sheetName val="RG_Depots"/>
      <sheetName val="Quarterly_LBO_Model"/>
      <sheetName val="Cover_Page"/>
      <sheetName val="User_Input"/>
      <sheetName val="Pg_1"/>
      <sheetName val="4__NWABC"/>
      <sheetName val="Drop_Down"/>
      <sheetName val="drop_down_list"/>
      <sheetName val="Budget_Summary"/>
      <sheetName val="BASE_BUD_Ratios"/>
      <sheetName val="Summary Input"/>
      <sheetName val="Merger"/>
      <sheetName val="DCF"/>
      <sheetName val="Datos"/>
      <sheetName val="LE - Input"/>
      <sheetName val="Set Up"/>
      <sheetName val="Master"/>
      <sheetName val="Resumo por P"/>
      <sheetName val="Database (RUR)Mar YTD"/>
      <sheetName val="Cases"/>
      <sheetName val="Revenues"/>
      <sheetName val="cc"/>
      <sheetName val="packages"/>
      <sheetName val="Macro"/>
      <sheetName val="RLP"/>
      <sheetName val="Argentina"/>
      <sheetName val="AR_Beer"/>
      <sheetName val="AR_SD"/>
      <sheetName val="AR_DGO"/>
      <sheetName val="AR_EComm"/>
      <sheetName val="AR_Agro"/>
      <sheetName val="Uruguay"/>
      <sheetName val="UY_Beer"/>
      <sheetName val="UY_SD"/>
      <sheetName val="UY_DGO"/>
      <sheetName val="Segmentacion"/>
      <sheetName val="VariablesDocumentacionISO"/>
      <sheetName val="Schroder Small Caps"/>
      <sheetName val="Case"/>
      <sheetName val="SumVal"/>
      <sheetName val="x"/>
      <sheetName val="Cover"/>
      <sheetName val="Mfg-Curr.Prod. - 14"/>
      <sheetName val="G&amp;A-Controllership - 27"/>
      <sheetName val="G&amp;A-Total - 25"/>
      <sheetName val="250CC"/>
      <sheetName val="Mat x categ"/>
      <sheetName val="Despliegue Legal"/>
      <sheetName val="dep_pre2"/>
      <sheetName val="c3__fto2"/>
      <sheetName val="C3_Base_Tran2"/>
      <sheetName val="pbg_pbgpc_2"/>
      <sheetName val="pbg1_pbg2_pbg32"/>
      <sheetName val="vab_rem2"/>
      <sheetName val="WCOL_INDEX2"/>
      <sheetName val="WCOL_INPUT2"/>
      <sheetName val="Validate_List2"/>
      <sheetName val="Share_Price_20022"/>
      <sheetName val="MK_2442"/>
      <sheetName val="DT_1999_(abst__from_model)2"/>
      <sheetName val="Cost_Elements_to_Use2"/>
      <sheetName val="Base_&amp;_LBO_Assumptions2"/>
      <sheetName val="JAII_Income2"/>
      <sheetName val="Holding_Page2"/>
      <sheetName val="JAII_Balance2"/>
      <sheetName val="Sensitivity_Data2"/>
      <sheetName val="Sales_Seasonality_by_Month2"/>
      <sheetName val="EI_Calc2"/>
      <sheetName val="Dados_BLP2"/>
      <sheetName val="Months_and_Countries2"/>
      <sheetName val="Projects_list2"/>
      <sheetName val="Target_Book2"/>
      <sheetName val="Données_LMU2"/>
      <sheetName val="Distribución_D2"/>
      <sheetName val="FX_rates2"/>
      <sheetName val="SAP_Budget_by_Contain_Loc2"/>
      <sheetName val="Brazil_Sovereign2"/>
      <sheetName val="PPM_Waterfall2"/>
      <sheetName val="Salary_Costs_drivers1"/>
      <sheetName val="material_data1"/>
      <sheetName val="other_data1"/>
      <sheetName val="data_input1"/>
      <sheetName val="Proced_1"/>
      <sheetName val="Bloomberg_(Aluminio)1"/>
      <sheetName val="Bloomberg_(Libor)1"/>
      <sheetName val="Summary_-_LAN1"/>
      <sheetName val="IS_BS_actual1"/>
      <sheetName val="Budget_Summary1"/>
      <sheetName val="Pg_11"/>
      <sheetName val="4__NWABC1"/>
      <sheetName val="Drop_Down1"/>
      <sheetName val="drop_down_list1"/>
      <sheetName val="Cover_Page1"/>
      <sheetName val="User_Input1"/>
      <sheetName val="RG_Depots1"/>
      <sheetName val="Quarterly_LBO_Model1"/>
      <sheetName val="BASE_BUD_Ratios1"/>
      <sheetName val="Ayuda_desplegables"/>
      <sheetName val="Summary_Input"/>
      <sheetName val="LE_-_Input"/>
      <sheetName val="Set_Up"/>
      <sheetName val="Resumo_por_P"/>
      <sheetName val="Database_(RUR)Mar_YTD"/>
      <sheetName val="Schroder_Small_Caps"/>
      <sheetName val="Completion Instructions"/>
      <sheetName val="Plan3"/>
      <sheetName val="Selection Lists"/>
      <sheetName val="Help"/>
      <sheetName val=""/>
      <sheetName val="CCTO_COUNTRY"/>
      <sheetName val="GCOA_SUBP"/>
      <sheetName val="Input"/>
      <sheetName val="Mat_x_categ"/>
      <sheetName val="Sales Package Input"/>
      <sheetName val="Subs_2141"/>
      <sheetName val="dep_pre3"/>
      <sheetName val="c3__fto3"/>
      <sheetName val="C3_Base_Tran3"/>
      <sheetName val="pbg_pbgpc_3"/>
      <sheetName val="pbg1_pbg2_pbg33"/>
      <sheetName val="vab_rem3"/>
      <sheetName val="WCOL_INDEX3"/>
      <sheetName val="WCOL_INPUT3"/>
      <sheetName val="Validate_List3"/>
      <sheetName val="Share_Price_20023"/>
      <sheetName val="DT_1999_(abst__from_model)3"/>
      <sheetName val="Cost_Elements_to_Use3"/>
      <sheetName val="MK_2443"/>
      <sheetName val="Base_&amp;_LBO_Assumptions3"/>
      <sheetName val="JAII_Income3"/>
      <sheetName val="Holding_Page3"/>
      <sheetName val="JAII_Balance3"/>
      <sheetName val="Sensitivity_Data3"/>
      <sheetName val="Sales_Seasonality_by_Month3"/>
      <sheetName val="EI_Calc3"/>
      <sheetName val="Dados_BLP3"/>
      <sheetName val="Months_and_Countries3"/>
      <sheetName val="Distribución_D3"/>
      <sheetName val="FX_rates3"/>
      <sheetName val="Projects_list3"/>
      <sheetName val="Target_Book3"/>
      <sheetName val="Données_LMU3"/>
      <sheetName val="SAP_Budget_by_Contain_Loc3"/>
      <sheetName val="Brazil_Sovereign3"/>
      <sheetName val="PPM_Waterfall3"/>
      <sheetName val="Salary_Costs_drivers2"/>
      <sheetName val="data_input2"/>
      <sheetName val="material_data2"/>
      <sheetName val="other_data2"/>
      <sheetName val="Summary_-_LAN2"/>
      <sheetName val="Bloomberg_(Aluminio)2"/>
      <sheetName val="Bloomberg_(Libor)2"/>
      <sheetName val="IS_BS_actual2"/>
      <sheetName val="Proced_2"/>
      <sheetName val="Budget_Summary2"/>
      <sheetName val="Pg_12"/>
      <sheetName val="4__NWABC2"/>
      <sheetName val="Drop_Down2"/>
      <sheetName val="drop_down_list2"/>
      <sheetName val="Cover_Page2"/>
      <sheetName val="User_Input2"/>
      <sheetName val="RG_Depots2"/>
      <sheetName val="Quarterly_LBO_Model2"/>
      <sheetName val="BASE_BUD_Ratios2"/>
      <sheetName val="Ayuda_desplegables1"/>
      <sheetName val="Summary_Input1"/>
      <sheetName val="Set_Up1"/>
      <sheetName val="LE_-_Input1"/>
      <sheetName val="Database_(RUR)Mar_YTD1"/>
      <sheetName val="Resumo_por_P1"/>
      <sheetName val="Mat_x_categ1"/>
      <sheetName val="CAD"/>
      <sheetName val="CUENTAS SAP"/>
      <sheetName val="IPLs"/>
      <sheetName val="Load Data"/>
      <sheetName val="Risk"/>
      <sheetName val="Explanations"/>
      <sheetName val="GEO"/>
      <sheetName val="tab prod"/>
      <sheetName val="Masterdata"/>
      <sheetName val="POA"/>
      <sheetName val="Data"/>
      <sheetName val="Sales &amp; MKT Cost "/>
      <sheetName val="Sales &amp; MKT Cost AC"/>
      <sheetName val="OHC+OP+CCC"/>
      <sheetName val="OHC+OP+CCC AC"/>
      <sheetName val="Tabla1"/>
      <sheetName val="Maco AC"/>
      <sheetName val="MacoBU"/>
      <sheetName val="Parámetros"/>
      <sheetName val="Cognos"/>
      <sheetName val="análise"/>
      <sheetName val="Summ"/>
      <sheetName val="Validacion #1"/>
      <sheetName val="Listas"/>
      <sheetName val="Dados_Energia"/>
      <sheetName val="synthgraph"/>
      <sheetName val="Overview"/>
      <sheetName val="Combined Financials"/>
      <sheetName val="FF"/>
      <sheetName val="dep_pre4"/>
      <sheetName val="c3__fto4"/>
      <sheetName val="C3_Base_Tran4"/>
      <sheetName val="pbg_pbgpc_4"/>
      <sheetName val="pbg1_pbg2_pbg34"/>
      <sheetName val="vab_rem4"/>
      <sheetName val="WCOL_INDEX4"/>
      <sheetName val="WCOL_INPUT4"/>
      <sheetName val="Validate_List4"/>
      <sheetName val="Share_Price_20024"/>
      <sheetName val="DT_1999_(abst__from_model)4"/>
      <sheetName val="Cost_Elements_to_Use4"/>
      <sheetName val="MK_2444"/>
      <sheetName val="Sales_Seasonality_by_Month4"/>
      <sheetName val="Base_&amp;_LBO_Assumptions4"/>
      <sheetName val="JAII_Income4"/>
      <sheetName val="Holding_Page4"/>
      <sheetName val="JAII_Balance4"/>
      <sheetName val="Sensitivity_Data4"/>
      <sheetName val="EI_Calc4"/>
      <sheetName val="Dados_BLP4"/>
      <sheetName val="Months_and_Countries4"/>
      <sheetName val="Distribución_D4"/>
      <sheetName val="FX_rates4"/>
      <sheetName val="SAP_Budget_by_Contain_Loc4"/>
      <sheetName val="Brazil_Sovereign4"/>
      <sheetName val="Projects_list4"/>
      <sheetName val="Target_Book4"/>
      <sheetName val="Données_LMU4"/>
      <sheetName val="PPM_Waterfall4"/>
      <sheetName val="Salary_Costs_drivers3"/>
      <sheetName val="Summary_-_LAN3"/>
      <sheetName val="material_data3"/>
      <sheetName val="other_data3"/>
      <sheetName val="IS_BS_actual3"/>
      <sheetName val="Bloomberg_(Aluminio)3"/>
      <sheetName val="Bloomberg_(Libor)3"/>
      <sheetName val="data_input3"/>
      <sheetName val="Proced_3"/>
      <sheetName val="Cover_Page3"/>
      <sheetName val="User_Input3"/>
      <sheetName val="RG_Depots3"/>
      <sheetName val="Quarterly_LBO_Model3"/>
      <sheetName val="Budget_Summary3"/>
      <sheetName val="Pg_13"/>
      <sheetName val="4__NWABC3"/>
      <sheetName val="Drop_Down3"/>
      <sheetName val="drop_down_list3"/>
      <sheetName val="BASE_BUD_Ratios3"/>
      <sheetName val="Summary_Input2"/>
      <sheetName val="Ayuda_desplegables2"/>
      <sheetName val="Set_Up2"/>
      <sheetName val="LE_-_Input2"/>
      <sheetName val="Resumo_por_P2"/>
      <sheetName val="Database_(RUR)Mar_YTD2"/>
      <sheetName val="Mfg-Curr_Prod__-_14"/>
      <sheetName val="G&amp;A-Controllership_-_27"/>
      <sheetName val="G&amp;A-Total_-_25"/>
      <sheetName val="Despliegue_Legal"/>
      <sheetName val="Mat_x_categ2"/>
      <sheetName val="Schroder_Small_Caps1"/>
      <sheetName val="Completion_Instructions"/>
      <sheetName val="Selection_Lists"/>
      <sheetName val="Sales_Package_Input"/>
      <sheetName val="CUENTAS_SAP"/>
      <sheetName val="Load_Data"/>
      <sheetName val="tab_prod"/>
      <sheetName val="Sales_&amp;_MKT_Cost_"/>
      <sheetName val="Sales_&amp;_MKT_Cost_AC"/>
      <sheetName val="OHC+OP+CCC_AC"/>
      <sheetName val="Maco_AC"/>
      <sheetName val="Validacion_#1"/>
      <sheetName val="Combined_Financials"/>
      <sheetName val="dep_pre5"/>
      <sheetName val="c3__fto5"/>
      <sheetName val="C3_Base_Tran5"/>
      <sheetName val="pbg_pbgpc_5"/>
      <sheetName val="pbg1_pbg2_pbg35"/>
      <sheetName val="vab_rem5"/>
      <sheetName val="WCOL_INDEX5"/>
      <sheetName val="WCOL_INPUT5"/>
      <sheetName val="Validate_List5"/>
      <sheetName val="Share_Price_20025"/>
      <sheetName val="DT_1999_(abst__from_model)5"/>
      <sheetName val="Cost_Elements_to_Use5"/>
      <sheetName val="MK_2445"/>
      <sheetName val="Base_&amp;_LBO_Assumptions5"/>
      <sheetName val="JAII_Income5"/>
      <sheetName val="Holding_Page5"/>
      <sheetName val="JAII_Balance5"/>
      <sheetName val="Sensitivity_Data5"/>
      <sheetName val="Sales_Seasonality_by_Month5"/>
      <sheetName val="EI_Calc5"/>
      <sheetName val="Dados_BLP5"/>
      <sheetName val="Months_and_Countries5"/>
      <sheetName val="Projects_list5"/>
      <sheetName val="Target_Book5"/>
      <sheetName val="Données_LMU5"/>
      <sheetName val="Distribución_D5"/>
      <sheetName val="FX_rates5"/>
      <sheetName val="Brazil_Sovereign5"/>
      <sheetName val="SAP_Budget_by_Contain_Loc5"/>
      <sheetName val="PPM_Waterfall5"/>
      <sheetName val="Salary_Costs_drivers4"/>
      <sheetName val="material_data4"/>
      <sheetName val="other_data4"/>
      <sheetName val="Bloomberg_(Aluminio)4"/>
      <sheetName val="Bloomberg_(Libor)4"/>
      <sheetName val="data_input4"/>
      <sheetName val="Summary_-_LAN4"/>
      <sheetName val="Proced_4"/>
      <sheetName val="Budget_Summary4"/>
      <sheetName val="IS_BS_actual4"/>
      <sheetName val="Pg_14"/>
      <sheetName val="4__NWABC4"/>
      <sheetName val="Drop_Down4"/>
      <sheetName val="drop_down_list4"/>
      <sheetName val="Cover_Page4"/>
      <sheetName val="User_Input4"/>
      <sheetName val="RG_Depots4"/>
      <sheetName val="Quarterly_LBO_Model4"/>
      <sheetName val="BASE_BUD_Ratios4"/>
      <sheetName val="Ayuda_desplegables3"/>
      <sheetName val="Summary_Input3"/>
      <sheetName val="LE_-_Input3"/>
      <sheetName val="Set_Up3"/>
      <sheetName val="Database_(RUR)Mar_YTD3"/>
      <sheetName val="Resumo_por_P3"/>
      <sheetName val="Mat_x_categ3"/>
      <sheetName val="Mfg-Curr_Prod__-_141"/>
      <sheetName val="G&amp;A-Controllership_-_271"/>
      <sheetName val="G&amp;A-Total_-_251"/>
      <sheetName val="Despliegue_Legal1"/>
      <sheetName val="Schroder_Small_Caps2"/>
      <sheetName val="Completion_Instructions1"/>
      <sheetName val="Selection_Lists1"/>
      <sheetName val="Sales_Package_Input1"/>
      <sheetName val="Load_Data1"/>
      <sheetName val="CUENTAS_SAP1"/>
      <sheetName val="tab_prod1"/>
      <sheetName val="Sales_&amp;_MKT_Cost_1"/>
      <sheetName val="Sales_&amp;_MKT_Cost_AC1"/>
      <sheetName val="OHC+OP+CCC_AC1"/>
      <sheetName val="Maco_AC1"/>
      <sheetName val="Validacion_#11"/>
      <sheetName val="Combined_Financials1"/>
      <sheetName val="Scoring - Do not update"/>
      <sheetName val="BS Flows"/>
      <sheetName val="Feriados"/>
      <sheetName val="GASTO-01"/>
      <sheetName val="Config"/>
      <sheetName val="Entities"/>
      <sheetName val="Producción"/>
      <sheetName val="Dados gefab"/>
      <sheetName val="TOC"/>
      <sheetName val="EU Comps"/>
      <sheetName val="Gráficos volúmen"/>
      <sheetName val="Tablas"/>
      <sheetName val="BS_Flows"/>
      <sheetName val="BS_Flows1"/>
      <sheetName val="dep_pre6"/>
      <sheetName val="c3__fto6"/>
      <sheetName val="C3_Base_Tran6"/>
      <sheetName val="pbg_pbgpc_6"/>
      <sheetName val="pbg1_pbg2_pbg36"/>
      <sheetName val="vab_rem6"/>
      <sheetName val="WCOL_INDEX6"/>
      <sheetName val="WCOL_INPUT6"/>
      <sheetName val="MK_2446"/>
      <sheetName val="Validate_List6"/>
      <sheetName val="Share_Price_20026"/>
      <sheetName val="DT_1999_(abst__from_model)6"/>
      <sheetName val="Cost_Elements_to_Use6"/>
      <sheetName val="Base_&amp;_LBO_Assumptions6"/>
      <sheetName val="JAII_Income6"/>
      <sheetName val="Holding_Page6"/>
      <sheetName val="JAII_Balance6"/>
      <sheetName val="Sensitivity_Data6"/>
      <sheetName val="Sales_Seasonality_by_Month6"/>
      <sheetName val="EI_Calc6"/>
      <sheetName val="Dados_BLP6"/>
      <sheetName val="Months_and_Countries6"/>
      <sheetName val="Distribución_D6"/>
      <sheetName val="FX_rates6"/>
      <sheetName val="SAP_Budget_by_Contain_Loc6"/>
      <sheetName val="Projects_list6"/>
      <sheetName val="Target_Book6"/>
      <sheetName val="Données_LMU6"/>
      <sheetName val="Brazil_Sovereign6"/>
      <sheetName val="PPM_Waterfall6"/>
      <sheetName val="Salary_Costs_drivers5"/>
      <sheetName val="data_input5"/>
      <sheetName val="material_data5"/>
      <sheetName val="other_data5"/>
      <sheetName val="Proced_5"/>
      <sheetName val="Bloomberg_(Aluminio)5"/>
      <sheetName val="Bloomberg_(Libor)5"/>
      <sheetName val="Summary_-_LAN5"/>
      <sheetName val="Budget_Summary5"/>
      <sheetName val="Pg_15"/>
      <sheetName val="4__NWABC5"/>
      <sheetName val="Drop_Down5"/>
      <sheetName val="drop_down_list5"/>
      <sheetName val="IS_BS_actual5"/>
      <sheetName val="Cover_Page5"/>
      <sheetName val="User_Input5"/>
      <sheetName val="RG_Depots5"/>
      <sheetName val="Quarterly_LBO_Model5"/>
      <sheetName val="BASE_BUD_Ratios5"/>
      <sheetName val="Ayuda_desplegables4"/>
      <sheetName val="Summary_Input4"/>
      <sheetName val="Set_Up4"/>
      <sheetName val="LE_-_Input4"/>
      <sheetName val="Resumo_por_P4"/>
      <sheetName val="Database_(RUR)Mar_YTD4"/>
      <sheetName val="Mat_x_categ4"/>
      <sheetName val="Schroder_Small_Caps3"/>
      <sheetName val="Mfg-Curr_Prod__-_142"/>
      <sheetName val="G&amp;A-Controllership_-_272"/>
      <sheetName val="G&amp;A-Total_-_252"/>
      <sheetName val="Despliegue_Legal2"/>
      <sheetName val="Selection_Lists2"/>
      <sheetName val="Completion_Instructions2"/>
      <sheetName val="Sales_Package_Input2"/>
      <sheetName val="CUENTAS_SAP2"/>
      <sheetName val="Load_Data2"/>
      <sheetName val="tab_prod2"/>
      <sheetName val="Sales_&amp;_MKT_Cost_2"/>
      <sheetName val="Sales_&amp;_MKT_Cost_AC2"/>
      <sheetName val="OHC+OP+CCC_AC2"/>
      <sheetName val="Maco_AC2"/>
      <sheetName val="Validacion_#12"/>
      <sheetName val="Combined_Financials2"/>
      <sheetName val="Scoring_-_Do_not_update"/>
      <sheetName val="SCHEDULE 3 98"/>
      <sheetName val="EXPL.AGUA"/>
      <sheetName val="Quantity"/>
      <sheetName val="Total"/>
      <sheetName val="Asfalto"/>
      <sheetName val="BS_Flows2"/>
      <sheetName val="ConversionNames"/>
      <sheetName val="CURRENCY"/>
      <sheetName val="GCOA"/>
      <sheetName val="UNIDADES"/>
      <sheetName val="dep_pre7"/>
      <sheetName val="c3__fto7"/>
      <sheetName val="C3_Base_Tran7"/>
      <sheetName val="pbg_pbgpc_7"/>
      <sheetName val="pbg1_pbg2_pbg37"/>
      <sheetName val="vab_rem7"/>
      <sheetName val="WCOL_INDEX7"/>
      <sheetName val="WCOL_INPUT7"/>
      <sheetName val="MK_2447"/>
      <sheetName val="Validate_List7"/>
      <sheetName val="Share_Price_20027"/>
      <sheetName val="DT_1999_(abst__from_model)7"/>
      <sheetName val="Cost_Elements_to_Use7"/>
      <sheetName val="Base_&amp;_LBO_Assumptions7"/>
      <sheetName val="JAII_Income7"/>
      <sheetName val="Holding_Page7"/>
      <sheetName val="JAII_Balance7"/>
      <sheetName val="Sensitivity_Data7"/>
      <sheetName val="Sales_Seasonality_by_Month7"/>
      <sheetName val="EI_Calc7"/>
      <sheetName val="Dados_BLP7"/>
      <sheetName val="Months_and_Countries7"/>
      <sheetName val="Distribución_D7"/>
      <sheetName val="FX_rates7"/>
      <sheetName val="SAP_Budget_by_Contain_Loc7"/>
      <sheetName val="Projects_list7"/>
      <sheetName val="Target_Book7"/>
      <sheetName val="Données_LMU7"/>
      <sheetName val="Brazil_Sovereign7"/>
      <sheetName val="PPM_Waterfall7"/>
      <sheetName val="Salary_Costs_drivers6"/>
      <sheetName val="data_input6"/>
      <sheetName val="material_data6"/>
      <sheetName val="other_data6"/>
      <sheetName val="Proced_6"/>
      <sheetName val="Bloomberg_(Aluminio)6"/>
      <sheetName val="Bloomberg_(Libor)6"/>
      <sheetName val="Summary_-_LAN6"/>
      <sheetName val="Budget_Summary6"/>
      <sheetName val="Pg_16"/>
      <sheetName val="4__NWABC6"/>
      <sheetName val="Drop_Down6"/>
      <sheetName val="drop_down_list6"/>
      <sheetName val="IS_BS_actual6"/>
      <sheetName val="Cover_Page6"/>
      <sheetName val="User_Input6"/>
      <sheetName val="RG_Depots6"/>
      <sheetName val="Quarterly_LBO_Model6"/>
      <sheetName val="BASE_BUD_Ratios6"/>
      <sheetName val="Ayuda_desplegables5"/>
      <sheetName val="Summary_Input5"/>
      <sheetName val="Set_Up5"/>
      <sheetName val="LE_-_Input5"/>
      <sheetName val="Resumo_por_P5"/>
      <sheetName val="Database_(RUR)Mar_YTD5"/>
      <sheetName val="Mat_x_categ5"/>
      <sheetName val="Schroder_Small_Caps4"/>
      <sheetName val="Mfg-Curr_Prod__-_143"/>
      <sheetName val="G&amp;A-Controllership_-_273"/>
      <sheetName val="G&amp;A-Total_-_253"/>
      <sheetName val="Despliegue_Legal3"/>
      <sheetName val="Selection_Lists3"/>
      <sheetName val="Completion_Instructions3"/>
      <sheetName val="Sales_Package_Input3"/>
      <sheetName val="CUENTAS_SAP3"/>
      <sheetName val="Load_Data3"/>
      <sheetName val="tab_prod3"/>
      <sheetName val="Sales_&amp;_MKT_Cost_3"/>
      <sheetName val="Sales_&amp;_MKT_Cost_AC3"/>
      <sheetName val="OHC+OP+CCC_AC3"/>
      <sheetName val="Maco_AC3"/>
      <sheetName val="Validacion_#13"/>
      <sheetName val="Combined_Financials3"/>
      <sheetName val="Scoring_-_Do_not_update1"/>
      <sheetName val="BS_Flows3"/>
      <sheetName val="SCHEDULE_3_98"/>
      <sheetName val="EXPL_AGUA"/>
      <sheetName val="Setting"/>
      <sheetName val="Gen-2"/>
      <sheetName val="KF6"/>
      <sheetName val="dep_pre8"/>
      <sheetName val="c3__fto8"/>
      <sheetName val="C3_Base_Tran8"/>
      <sheetName val="pbg_pbgpc_8"/>
      <sheetName val="pbg1_pbg2_pbg38"/>
      <sheetName val="vab_rem8"/>
      <sheetName val="WCOL_INDEX8"/>
      <sheetName val="WCOL_INPUT8"/>
      <sheetName val="MK_2448"/>
      <sheetName val="Validate_List8"/>
      <sheetName val="Share_Price_20028"/>
      <sheetName val="DT_1999_(abst__from_model)8"/>
      <sheetName val="Cost_Elements_to_Use8"/>
      <sheetName val="Base_&amp;_LBO_Assumptions8"/>
      <sheetName val="JAII_Income8"/>
      <sheetName val="Holding_Page8"/>
      <sheetName val="JAII_Balance8"/>
      <sheetName val="Sensitivity_Data8"/>
      <sheetName val="Sales_Seasonality_by_Month8"/>
      <sheetName val="EI_Calc8"/>
      <sheetName val="Dados_BLP8"/>
      <sheetName val="Months_and_Countries8"/>
      <sheetName val="Distribución_D8"/>
      <sheetName val="FX_rates8"/>
      <sheetName val="SAP_Budget_by_Contain_Loc8"/>
      <sheetName val="Projects_list8"/>
      <sheetName val="Target_Book8"/>
      <sheetName val="Données_LMU8"/>
      <sheetName val="Brazil_Sovereign8"/>
      <sheetName val="PPM_Waterfall8"/>
      <sheetName val="Salary_Costs_drivers7"/>
      <sheetName val="data_input7"/>
      <sheetName val="material_data7"/>
      <sheetName val="other_data7"/>
      <sheetName val="Proced_7"/>
      <sheetName val="Bloomberg_(Aluminio)7"/>
      <sheetName val="Bloomberg_(Libor)7"/>
      <sheetName val="Summary_-_LAN7"/>
      <sheetName val="Budget_Summary7"/>
      <sheetName val="Pg_17"/>
      <sheetName val="4__NWABC7"/>
      <sheetName val="Drop_Down7"/>
      <sheetName val="drop_down_list7"/>
      <sheetName val="IS_BS_actual7"/>
      <sheetName val="Cover_Page7"/>
      <sheetName val="User_Input7"/>
      <sheetName val="RG_Depots7"/>
      <sheetName val="Quarterly_LBO_Model7"/>
      <sheetName val="BASE_BUD_Ratios7"/>
      <sheetName val="Ayuda_desplegables6"/>
      <sheetName val="Summary_Input6"/>
      <sheetName val="Set_Up6"/>
      <sheetName val="LE_-_Input6"/>
      <sheetName val="Resumo_por_P6"/>
      <sheetName val="Database_(RUR)Mar_YTD6"/>
      <sheetName val="Mat_x_categ6"/>
      <sheetName val="Schroder_Small_Caps5"/>
      <sheetName val="Mfg-Curr_Prod__-_144"/>
      <sheetName val="G&amp;A-Controllership_-_274"/>
      <sheetName val="G&amp;A-Total_-_254"/>
      <sheetName val="Despliegue_Legal4"/>
      <sheetName val="Selection_Lists4"/>
      <sheetName val="Completion_Instructions4"/>
      <sheetName val="Sales_Package_Input4"/>
      <sheetName val="CUENTAS_SAP4"/>
      <sheetName val="Load_Data4"/>
      <sheetName val="tab_prod4"/>
      <sheetName val="Sales_&amp;_MKT_Cost_4"/>
      <sheetName val="Sales_&amp;_MKT_Cost_AC4"/>
      <sheetName val="OHC+OP+CCC_AC4"/>
      <sheetName val="Maco_AC4"/>
      <sheetName val="Validacion_#14"/>
      <sheetName val="Combined_Financials4"/>
      <sheetName val="Scoring_-_Do_not_update2"/>
      <sheetName val="BS_Flows4"/>
      <sheetName val="SCHEDULE_3_981"/>
      <sheetName val="EXPL_AGUA1"/>
      <sheetName val="dep_pre9"/>
      <sheetName val="c3__fto9"/>
      <sheetName val="C3_Base_Tran9"/>
      <sheetName val="pbg_pbgpc_9"/>
      <sheetName val="pbg1_pbg2_pbg39"/>
      <sheetName val="vab_rem9"/>
      <sheetName val="WCOL_INDEX9"/>
      <sheetName val="WCOL_INPUT9"/>
      <sheetName val="MK_2449"/>
      <sheetName val="Validate_List9"/>
      <sheetName val="Share_Price_20029"/>
      <sheetName val="DT_1999_(abst__from_model)9"/>
      <sheetName val="Cost_Elements_to_Use9"/>
      <sheetName val="Base_&amp;_LBO_Assumptions9"/>
      <sheetName val="JAII_Income9"/>
      <sheetName val="Holding_Page9"/>
      <sheetName val="JAII_Balance9"/>
      <sheetName val="Sensitivity_Data9"/>
      <sheetName val="Sales_Seasonality_by_Month9"/>
      <sheetName val="EI_Calc9"/>
      <sheetName val="Dados_BLP9"/>
      <sheetName val="Months_and_Countries9"/>
      <sheetName val="Distribución_D9"/>
      <sheetName val="FX_rates9"/>
      <sheetName val="SAP_Budget_by_Contain_Loc9"/>
      <sheetName val="Projects_list9"/>
      <sheetName val="Target_Book9"/>
      <sheetName val="Données_LMU9"/>
      <sheetName val="Brazil_Sovereign9"/>
      <sheetName val="PPM_Waterfall9"/>
      <sheetName val="Salary_Costs_drivers8"/>
      <sheetName val="data_input8"/>
      <sheetName val="material_data8"/>
      <sheetName val="other_data8"/>
      <sheetName val="Proced_8"/>
      <sheetName val="Bloomberg_(Aluminio)8"/>
      <sheetName val="Bloomberg_(Libor)8"/>
      <sheetName val="Summary_-_LAN8"/>
      <sheetName val="Budget_Summary8"/>
      <sheetName val="IS_BS_actual8"/>
      <sheetName val="Pg_18"/>
      <sheetName val="4__NWABC8"/>
      <sheetName val="Drop_Down8"/>
      <sheetName val="drop_down_list8"/>
      <sheetName val="Cover_Page8"/>
      <sheetName val="User_Input8"/>
      <sheetName val="RG_Depots8"/>
      <sheetName val="Quarterly_LBO_Model8"/>
      <sheetName val="BASE_BUD_Ratios8"/>
      <sheetName val="Ayuda_desplegables7"/>
      <sheetName val="Summary_Input7"/>
      <sheetName val="Set_Up7"/>
      <sheetName val="LE_-_Input7"/>
      <sheetName val="Resumo_por_P7"/>
      <sheetName val="Database_(RUR)Mar_YTD7"/>
      <sheetName val="Mat_x_categ7"/>
      <sheetName val="Schroder_Small_Caps6"/>
      <sheetName val="Mfg-Curr_Prod__-_145"/>
      <sheetName val="G&amp;A-Controllership_-_275"/>
      <sheetName val="G&amp;A-Total_-_255"/>
      <sheetName val="Despliegue_Legal5"/>
      <sheetName val="Completion_Instructions5"/>
      <sheetName val="Selection_Lists5"/>
      <sheetName val="Sales_Package_Input5"/>
      <sheetName val="Load_Data5"/>
      <sheetName val="CUENTAS_SAP5"/>
      <sheetName val="tab_prod5"/>
      <sheetName val="Sales_&amp;_MKT_Cost_5"/>
      <sheetName val="Sales_&amp;_MKT_Cost_AC5"/>
      <sheetName val="OHC+OP+CCC_AC5"/>
      <sheetName val="Maco_AC5"/>
      <sheetName val="Validacion_#15"/>
      <sheetName val="Combined_Financials5"/>
      <sheetName val="Scoring_-_Do_not_update3"/>
      <sheetName val="BS_Flows5"/>
      <sheetName val="SCHEDULE_3_982"/>
      <sheetName val="EXPL_AGUA2"/>
      <sheetName val="Dados_gefab"/>
      <sheetName val="EU_Comps"/>
      <sheetName val="Gráficos_volúmen"/>
      <sheetName val="Hoja2"/>
      <sheetName val="dep_pre10"/>
      <sheetName val="c3__fto10"/>
      <sheetName val="C3_Base_Tran10"/>
      <sheetName val="pbg_pbgpc_10"/>
      <sheetName val="pbg1_pbg2_pbg310"/>
      <sheetName val="vab_rem10"/>
      <sheetName val="WCOL_INDEX10"/>
      <sheetName val="WCOL_INPUT10"/>
      <sheetName val="MK_24410"/>
      <sheetName val="Validate_List10"/>
      <sheetName val="Share_Price_200210"/>
      <sheetName val="DT_1999_(abst__from_model)10"/>
      <sheetName val="Cost_Elements_to_Use10"/>
      <sheetName val="Base_&amp;_LBO_Assumptions10"/>
      <sheetName val="JAII_Income10"/>
      <sheetName val="Holding_Page10"/>
      <sheetName val="JAII_Balance10"/>
      <sheetName val="Sensitivity_Data10"/>
      <sheetName val="Sales_Seasonality_by_Month10"/>
      <sheetName val="EI_Calc10"/>
      <sheetName val="Dados_BLP10"/>
      <sheetName val="Months_and_Countries10"/>
      <sheetName val="Distribución_D10"/>
      <sheetName val="FX_rates10"/>
      <sheetName val="SAP_Budget_by_Contain_Loc10"/>
      <sheetName val="Projects_list10"/>
      <sheetName val="Target_Book10"/>
      <sheetName val="Données_LMU10"/>
      <sheetName val="Brazil_Sovereign10"/>
      <sheetName val="PPM_Waterfall10"/>
      <sheetName val="Salary_Costs_drivers9"/>
      <sheetName val="data_input9"/>
      <sheetName val="material_data9"/>
      <sheetName val="other_data9"/>
      <sheetName val="Proced_9"/>
      <sheetName val="Bloomberg_(Aluminio)9"/>
      <sheetName val="Bloomberg_(Libor)9"/>
      <sheetName val="Summary_-_LAN9"/>
      <sheetName val="Budget_Summary9"/>
      <sheetName val="IS_BS_actual9"/>
      <sheetName val="Pg_19"/>
      <sheetName val="4__NWABC9"/>
      <sheetName val="Drop_Down9"/>
      <sheetName val="drop_down_list9"/>
      <sheetName val="Cover_Page9"/>
      <sheetName val="User_Input9"/>
      <sheetName val="RG_Depots9"/>
      <sheetName val="Quarterly_LBO_Model9"/>
      <sheetName val="BASE_BUD_Ratios9"/>
      <sheetName val="Ayuda_desplegables8"/>
      <sheetName val="Summary_Input8"/>
      <sheetName val="Set_Up8"/>
      <sheetName val="LE_-_Input8"/>
      <sheetName val="Resumo_por_P8"/>
      <sheetName val="Database_(RUR)Mar_YTD8"/>
      <sheetName val="Mat_x_categ8"/>
      <sheetName val="Schroder_Small_Caps7"/>
      <sheetName val="Mfg-Curr_Prod__-_146"/>
      <sheetName val="G&amp;A-Controllership_-_276"/>
      <sheetName val="G&amp;A-Total_-_256"/>
      <sheetName val="Despliegue_Legal6"/>
      <sheetName val="Completion_Instructions6"/>
      <sheetName val="Selection_Lists6"/>
      <sheetName val="Sales_Package_Input6"/>
      <sheetName val="Load_Data6"/>
      <sheetName val="CUENTAS_SAP6"/>
      <sheetName val="tab_prod6"/>
      <sheetName val="Sales_&amp;_MKT_Cost_6"/>
      <sheetName val="Sales_&amp;_MKT_Cost_AC6"/>
      <sheetName val="OHC+OP+CCC_AC6"/>
      <sheetName val="Maco_AC6"/>
      <sheetName val="Validacion_#16"/>
      <sheetName val="Combined_Financials6"/>
      <sheetName val="Scoring_-_Do_not_update4"/>
      <sheetName val="BS_Flows6"/>
      <sheetName val="SCHEDULE_3_983"/>
      <sheetName val="EXPL_AGUA3"/>
      <sheetName val="Dados_gefab1"/>
      <sheetName val="EU_Comps1"/>
      <sheetName val="Gráficos_volúmen1"/>
      <sheetName val=" "/>
      <sheetName val="FINALPHP"/>
      <sheetName val="Resumen"/>
      <sheetName val="UNG"/>
      <sheetName val="2022"/>
      <sheetName val="BAM Focus Brands"/>
      <sheetName val="dep_pre11"/>
      <sheetName val="c3__fto11"/>
      <sheetName val="C3_Base_Tran11"/>
      <sheetName val="pbg_pbgpc_11"/>
      <sheetName val="pbg1_pbg2_pbg311"/>
      <sheetName val="vab_rem11"/>
      <sheetName val="WCOL_INDEX11"/>
      <sheetName val="WCOL_INPUT11"/>
      <sheetName val="Validate_List11"/>
      <sheetName val="Share_Price_200211"/>
      <sheetName val="DT_1999_(abst__from_model)11"/>
      <sheetName val="Cost_Elements_to_Use11"/>
      <sheetName val="MK_24411"/>
      <sheetName val="Base_&amp;_LBO_Assumptions11"/>
      <sheetName val="JAII_Income11"/>
      <sheetName val="Holding_Page11"/>
      <sheetName val="JAII_Balance11"/>
      <sheetName val="Sensitivity_Data11"/>
      <sheetName val="Sales_Seasonality_by_Month11"/>
      <sheetName val="EI_Calc11"/>
      <sheetName val="Dados_BLP11"/>
      <sheetName val="Months_and_Countries11"/>
      <sheetName val="Distribución_D11"/>
      <sheetName val="FX_rates11"/>
      <sheetName val="SAP_Budget_by_Contain_Loc11"/>
      <sheetName val="Projects_list11"/>
      <sheetName val="Target_Book11"/>
      <sheetName val="Données_LMU11"/>
      <sheetName val="Brazil_Sovereign11"/>
      <sheetName val="PPM_Waterfall11"/>
      <sheetName val="Salary_Costs_drivers10"/>
      <sheetName val="material_data10"/>
      <sheetName val="other_data10"/>
      <sheetName val="data_input10"/>
      <sheetName val="Proced_10"/>
      <sheetName val="Bloomberg_(Aluminio)10"/>
      <sheetName val="Bloomberg_(Libor)10"/>
      <sheetName val="Summary_-_LAN10"/>
      <sheetName val="Budget_Summary10"/>
      <sheetName val="IS_BS_actual10"/>
      <sheetName val="Pg_110"/>
      <sheetName val="4__NWABC10"/>
      <sheetName val="Drop_Down10"/>
      <sheetName val="drop_down_list10"/>
      <sheetName val="Cover_Page10"/>
      <sheetName val="User_Input10"/>
      <sheetName val="RG_Depots10"/>
      <sheetName val="Quarterly_LBO_Model10"/>
      <sheetName val="BASE_BUD_Ratios10"/>
      <sheetName val="Summary_Input9"/>
      <sheetName val="Ayuda_desplegables9"/>
      <sheetName val="Resumo_por_P9"/>
      <sheetName val="Set_Up9"/>
      <sheetName val="LE_-_Input9"/>
      <sheetName val="Database_(RUR)Mar_YTD9"/>
      <sheetName val="Mat_x_categ9"/>
      <sheetName val="Schroder_Small_Caps8"/>
      <sheetName val="Mfg-Curr_Prod__-_147"/>
      <sheetName val="G&amp;A-Controllership_-_277"/>
      <sheetName val="G&amp;A-Total_-_257"/>
      <sheetName val="Despliegue_Legal7"/>
      <sheetName val="Completion_Instructions7"/>
      <sheetName val="Selection_Lists7"/>
      <sheetName val="Sales_Package_Input7"/>
      <sheetName val="CUENTAS_SAP7"/>
      <sheetName val="Load_Data7"/>
      <sheetName val="tab_prod7"/>
      <sheetName val="Sales_&amp;_MKT_Cost_7"/>
      <sheetName val="Sales_&amp;_MKT_Cost_AC7"/>
      <sheetName val="OHC+OP+CCC_AC7"/>
      <sheetName val="Maco_AC7"/>
      <sheetName val="Validacion_#17"/>
      <sheetName val="Combined_Financials7"/>
      <sheetName val="Scoring_-_Do_not_update5"/>
      <sheetName val="BS_Flows7"/>
      <sheetName val="Dados_gefab2"/>
      <sheetName val="EU_Comps2"/>
      <sheetName val="Gráficos_volúmen2"/>
      <sheetName val="SCHEDULE_3_984"/>
      <sheetName val="EXPL_AGUA4"/>
      <sheetName val="drop-down_lists"/>
      <sheetName val="4"/>
      <sheetName val="MD"/>
      <sheetName val="BIBLE"/>
      <sheetName val="Forecast"/>
      <sheetName val="Setup"/>
      <sheetName val="Dados_gefab3"/>
      <sheetName val="Gráficos_volúmen3"/>
      <sheetName val="CDI"/>
      <sheetName val="Bloomberg"/>
      <sheetName val="Entrada de Dados"/>
      <sheetName val="ACUMULADOS OPERARIOS"/>
      <sheetName val="Supporting Data"/>
      <sheetName val="_"/>
      <sheetName val="BAM_Focus_Brands"/>
      <sheetName val="dep_pre12"/>
      <sheetName val="c3__fto12"/>
      <sheetName val="C3_Base_Tran12"/>
      <sheetName val="pbg_pbgpc_12"/>
      <sheetName val="pbg1_pbg2_pbg312"/>
      <sheetName val="vab_rem12"/>
      <sheetName val="WCOL_INDEX12"/>
      <sheetName val="WCOL_INPUT12"/>
      <sheetName val="MK_24412"/>
      <sheetName val="Validate_List12"/>
      <sheetName val="Share_Price_200212"/>
      <sheetName val="DT_1999_(abst__from_model)12"/>
      <sheetName val="Cost_Elements_to_Use12"/>
      <sheetName val="Base_&amp;_LBO_Assumptions12"/>
      <sheetName val="JAII_Income12"/>
      <sheetName val="Holding_Page12"/>
      <sheetName val="JAII_Balance12"/>
      <sheetName val="Sensitivity_Data12"/>
      <sheetName val="Sales_Seasonality_by_Month12"/>
      <sheetName val="EI_Calc12"/>
      <sheetName val="Dados_BLP12"/>
      <sheetName val="Months_and_Countries12"/>
      <sheetName val="Distribución_D12"/>
      <sheetName val="FX_rates12"/>
      <sheetName val="SAP_Budget_by_Contain_Loc12"/>
      <sheetName val="Projects_list12"/>
      <sheetName val="Target_Book12"/>
      <sheetName val="Données_LMU12"/>
      <sheetName val="Brazil_Sovereign12"/>
      <sheetName val="PPM_Waterfall12"/>
      <sheetName val="Salary_Costs_drivers11"/>
      <sheetName val="data_input11"/>
      <sheetName val="material_data11"/>
      <sheetName val="other_data11"/>
      <sheetName val="Proced_11"/>
      <sheetName val="Bloomberg_(Aluminio)11"/>
      <sheetName val="Bloomberg_(Libor)11"/>
      <sheetName val="Summary_-_LAN11"/>
      <sheetName val="IS_BS_actual11"/>
      <sheetName val="Budget_Summary11"/>
      <sheetName val="Pg_111"/>
      <sheetName val="4__NWABC11"/>
      <sheetName val="Drop_Down11"/>
      <sheetName val="drop_down_list11"/>
      <sheetName val="Cover_Page11"/>
      <sheetName val="User_Input11"/>
      <sheetName val="RG_Depots11"/>
      <sheetName val="Quarterly_LBO_Model11"/>
      <sheetName val="BASE_BUD_Ratios11"/>
      <sheetName val="Ayuda_desplegables10"/>
      <sheetName val="Summary_Input10"/>
      <sheetName val="LE_-_Input10"/>
      <sheetName val="Set_Up10"/>
      <sheetName val="Database_(RUR)Mar_YTD10"/>
      <sheetName val="Resumo_por_P10"/>
      <sheetName val="Mat_x_categ10"/>
      <sheetName val="Mfg-Curr_Prod__-_148"/>
      <sheetName val="G&amp;A-Controllership_-_278"/>
      <sheetName val="G&amp;A-Total_-_258"/>
      <sheetName val="Despliegue_Legal8"/>
      <sheetName val="Schroder_Small_Caps9"/>
      <sheetName val="Completion_Instructions8"/>
      <sheetName val="Selection_Lists8"/>
      <sheetName val="Sales_Package_Input8"/>
      <sheetName val="Load_Data8"/>
      <sheetName val="CUENTAS_SAP8"/>
      <sheetName val="tab_prod8"/>
      <sheetName val="Sales_&amp;_MKT_Cost_8"/>
      <sheetName val="Sales_&amp;_MKT_Cost_AC8"/>
      <sheetName val="OHC+OP+CCC_AC8"/>
      <sheetName val="Maco_AC8"/>
      <sheetName val="Validacion_#18"/>
      <sheetName val="Combined_Financials8"/>
      <sheetName val="Scoring_-_Do_not_update6"/>
      <sheetName val="BS_Flows8"/>
      <sheetName val="SCHEDULE_3_985"/>
      <sheetName val="EXPL_AGUA5"/>
      <sheetName val="Dados_gefab4"/>
      <sheetName val="EU_Comps3"/>
      <sheetName val="Gráficos_volúmen4"/>
      <sheetName val="Entrada_de_Dados"/>
      <sheetName val="ACUMULADOS_OPERARIOS"/>
      <sheetName val="Supporting_Data"/>
      <sheetName val="dep_pre13"/>
      <sheetName val="c3__fto13"/>
      <sheetName val="C3_Base_Tran13"/>
      <sheetName val="pbg_pbgpc_13"/>
      <sheetName val="pbg1_pbg2_pbg313"/>
      <sheetName val="vab_rem13"/>
      <sheetName val="WCOL_INDEX13"/>
      <sheetName val="WCOL_INPUT13"/>
      <sheetName val="Validate_List13"/>
      <sheetName val="Share_Price_200213"/>
      <sheetName val="DT_1999_(abst__from_model)13"/>
      <sheetName val="Cost_Elements_to_Use13"/>
      <sheetName val="MK_24413"/>
      <sheetName val="Base_&amp;_LBO_Assumptions13"/>
      <sheetName val="JAII_Income13"/>
      <sheetName val="Holding_Page13"/>
      <sheetName val="JAII_Balance13"/>
      <sheetName val="Sensitivity_Data13"/>
      <sheetName val="Sales_Seasonality_by_Month13"/>
      <sheetName val="EI_Calc13"/>
      <sheetName val="Dados_BLP13"/>
      <sheetName val="Months_and_Countries13"/>
      <sheetName val="Distribución_D13"/>
      <sheetName val="FX_rates13"/>
      <sheetName val="SAP_Budget_by_Contain_Loc13"/>
      <sheetName val="Projects_list13"/>
      <sheetName val="Target_Book13"/>
      <sheetName val="Données_LMU13"/>
      <sheetName val="Brazil_Sovereign13"/>
      <sheetName val="PPM_Waterfall13"/>
      <sheetName val="Salary_Costs_drivers12"/>
      <sheetName val="material_data12"/>
      <sheetName val="other_data12"/>
      <sheetName val="data_input12"/>
      <sheetName val="Proced_12"/>
      <sheetName val="Bloomberg_(Aluminio)12"/>
      <sheetName val="Bloomberg_(Libor)12"/>
      <sheetName val="Summary_-_LAN12"/>
      <sheetName val="Budget_Summary12"/>
      <sheetName val="IS_BS_actual12"/>
      <sheetName val="Pg_112"/>
      <sheetName val="4__NWABC12"/>
      <sheetName val="Drop_Down12"/>
      <sheetName val="drop_down_list12"/>
      <sheetName val="Cover_Page12"/>
      <sheetName val="User_Input12"/>
      <sheetName val="RG_Depots12"/>
      <sheetName val="Quarterly_LBO_Model12"/>
      <sheetName val="BASE_BUD_Ratios12"/>
      <sheetName val="Summary_Input11"/>
      <sheetName val="Ayuda_desplegables11"/>
      <sheetName val="Resumo_por_P11"/>
      <sheetName val="Set_Up11"/>
      <sheetName val="LE_-_Input11"/>
      <sheetName val="Database_(RUR)Mar_YTD11"/>
      <sheetName val="Mat_x_categ11"/>
      <sheetName val="Schroder_Small_Caps10"/>
      <sheetName val="Mfg-Curr_Prod__-_149"/>
      <sheetName val="G&amp;A-Controllership_-_279"/>
      <sheetName val="G&amp;A-Total_-_259"/>
      <sheetName val="Despliegue_Legal9"/>
      <sheetName val="Completion_Instructions9"/>
      <sheetName val="Selection_Lists9"/>
      <sheetName val="Sales_Package_Input9"/>
      <sheetName val="CUENTAS_SAP9"/>
      <sheetName val="Load_Data9"/>
      <sheetName val="tab_prod9"/>
      <sheetName val="Sales_&amp;_MKT_Cost_9"/>
      <sheetName val="Sales_&amp;_MKT_Cost_AC9"/>
      <sheetName val="OHC+OP+CCC_AC9"/>
      <sheetName val="Maco_AC9"/>
      <sheetName val="Validacion_#19"/>
      <sheetName val="Combined_Financials9"/>
      <sheetName val="Scoring_-_Do_not_update7"/>
      <sheetName val="BS_Flows9"/>
      <sheetName val="Dados_gefab5"/>
      <sheetName val="EU_Comps4"/>
      <sheetName val="Gráficos_volúmen5"/>
      <sheetName val="SCHEDULE_3_986"/>
      <sheetName val="EXPL_AGUA6"/>
      <sheetName val="_1"/>
      <sheetName val="BAM_Focus_Brands1"/>
      <sheetName val="Entrada_de_Dados1"/>
      <sheetName val="ACUMULADOS_OPERARIOS1"/>
      <sheetName val="Supporting_Data1"/>
      <sheetName val="Non-Statistical Sampling"/>
      <sheetName val="AR Drop Downs"/>
      <sheetName val="DropDown"/>
      <sheetName val="Non-Statistical_Sampling"/>
      <sheetName val="AR_Drop_Downs"/>
      <sheetName val="Cur.Ex Rate"/>
      <sheetName val="Sheet291"/>
      <sheetName val="dep_pre14"/>
      <sheetName val="c3__fto14"/>
      <sheetName val="C3_Base_Tran14"/>
      <sheetName val="pbg_pbgpc_14"/>
      <sheetName val="pbg1_pbg2_pbg314"/>
      <sheetName val="vab_rem14"/>
      <sheetName val="WCOL_INDEX14"/>
      <sheetName val="WCOL_INPUT14"/>
      <sheetName val="MK_24414"/>
      <sheetName val="Validate_List14"/>
      <sheetName val="Share_Price_200214"/>
      <sheetName val="DT_1999_(abst__from_model)14"/>
      <sheetName val="Cost_Elements_to_Use14"/>
      <sheetName val="Base_&amp;_LBO_Assumptions14"/>
      <sheetName val="JAII_Income14"/>
      <sheetName val="Holding_Page14"/>
      <sheetName val="JAII_Balance14"/>
      <sheetName val="Sensitivity_Data14"/>
      <sheetName val="Sales_Seasonality_by_Month14"/>
      <sheetName val="EI_Calc14"/>
      <sheetName val="Dados_BLP14"/>
      <sheetName val="Months_and_Countries14"/>
      <sheetName val="Distribución_D14"/>
      <sheetName val="FX_rates14"/>
      <sheetName val="SAP_Budget_by_Contain_Loc14"/>
      <sheetName val="Projects_list14"/>
      <sheetName val="Target_Book14"/>
      <sheetName val="Données_LMU14"/>
      <sheetName val="Brazil_Sovereign14"/>
      <sheetName val="PPM_Waterfall14"/>
      <sheetName val="Salary_Costs_drivers13"/>
      <sheetName val="data_input13"/>
      <sheetName val="material_data13"/>
      <sheetName val="other_data13"/>
      <sheetName val="Proced_13"/>
      <sheetName val="Bloomberg_(Aluminio)13"/>
      <sheetName val="Bloomberg_(Libor)13"/>
      <sheetName val="Summary_-_LAN13"/>
      <sheetName val="Budget_Summary13"/>
      <sheetName val="Pg_113"/>
      <sheetName val="4__NWABC13"/>
      <sheetName val="Drop_Down13"/>
      <sheetName val="drop_down_list13"/>
      <sheetName val="IS_BS_actual13"/>
      <sheetName val="Cover_Page13"/>
      <sheetName val="User_Input13"/>
      <sheetName val="RG_Depots13"/>
      <sheetName val="Quarterly_LBO_Model13"/>
      <sheetName val="BASE_BUD_Ratios13"/>
      <sheetName val="Ayuda_desplegables12"/>
      <sheetName val="Summary_Input12"/>
      <sheetName val="Set_Up12"/>
      <sheetName val="LE_-_Input12"/>
      <sheetName val="Resumo_por_P12"/>
      <sheetName val="Database_(RUR)Mar_YTD12"/>
      <sheetName val="Mat_x_categ12"/>
      <sheetName val="Schroder_Small_Caps11"/>
      <sheetName val="Mfg-Curr_Prod__-_1410"/>
      <sheetName val="G&amp;A-Controllership_-_2710"/>
      <sheetName val="G&amp;A-Total_-_2510"/>
      <sheetName val="Despliegue_Legal10"/>
      <sheetName val="Selection_Lists10"/>
      <sheetName val="Completion_Instructions10"/>
      <sheetName val="Sales_Package_Input10"/>
      <sheetName val="CUENTAS_SAP10"/>
      <sheetName val="Load_Data10"/>
      <sheetName val="tab_prod10"/>
      <sheetName val="Sales_&amp;_MKT_Cost_10"/>
      <sheetName val="Sales_&amp;_MKT_Cost_AC10"/>
      <sheetName val="OHC+OP+CCC_AC10"/>
      <sheetName val="Maco_AC10"/>
      <sheetName val="Validacion_#110"/>
      <sheetName val="Combined_Financials10"/>
      <sheetName val="Scoring_-_Do_not_update8"/>
      <sheetName val="BS_Flows10"/>
      <sheetName val="Dados_gefab6"/>
      <sheetName val="EU_Comps5"/>
      <sheetName val="Gráficos_volúmen6"/>
      <sheetName val="SCHEDULE_3_987"/>
      <sheetName val="EXPL_AGUA7"/>
      <sheetName val="_2"/>
      <sheetName val="BAM_Focus_Brands2"/>
      <sheetName val="Entrada_de_Dados2"/>
      <sheetName val="ACUMULADOS_OPERARIOS2"/>
      <sheetName val="Supporting_Data2"/>
      <sheetName val="Cur_Ex_Rate"/>
      <sheetName val="Non-Statistical_Sampling1"/>
      <sheetName val="AR_Drop_Downs1"/>
      <sheetName val="BDM"/>
      <sheetName val="Vols, GSV"/>
      <sheetName val="Tax"/>
      <sheetName val="VIC"/>
      <sheetName val="Salaries"/>
      <sheetName val="D&amp;A"/>
      <sheetName val="TM1"/>
      <sheetName val="FX"/>
      <sheetName val="TM1_Pivot"/>
      <sheetName val="Vols,_GSV"/>
      <sheetName val="Vols,_GSV1"/>
      <sheetName val="Vols,_GSV2"/>
      <sheetName val="Vols,_GSV3"/>
      <sheetName val="Vols,_GSV4"/>
      <sheetName val="Vols,_GSV5"/>
      <sheetName val="Vols,_GSV7"/>
      <sheetName val="Vols,_GSV6"/>
      <sheetName val="dep_pre15"/>
      <sheetName val="c3__fto15"/>
      <sheetName val="C3_Base_Tran15"/>
      <sheetName val="pbg_pbgpc_15"/>
      <sheetName val="pbg1_pbg2_pbg315"/>
      <sheetName val="vab_rem15"/>
      <sheetName val="WCOL_INDEX15"/>
      <sheetName val="WCOL_INPUT15"/>
      <sheetName val="MK_24415"/>
      <sheetName val="Validate_List15"/>
      <sheetName val="Share_Price_200215"/>
      <sheetName val="DT_1999_(abst__from_model)15"/>
      <sheetName val="Cost_Elements_to_Use15"/>
      <sheetName val="Base_&amp;_LBO_Assumptions15"/>
      <sheetName val="JAII_Income15"/>
      <sheetName val="Holding_Page15"/>
      <sheetName val="JAII_Balance15"/>
      <sheetName val="Sensitivity_Data15"/>
      <sheetName val="Sales_Seasonality_by_Month15"/>
      <sheetName val="EI_Calc15"/>
      <sheetName val="Dados_BLP15"/>
      <sheetName val="Months_and_Countries15"/>
      <sheetName val="Distribución_D15"/>
      <sheetName val="FX_rates15"/>
      <sheetName val="SAP_Budget_by_Contain_Loc15"/>
      <sheetName val="Projects_list15"/>
      <sheetName val="Target_Book15"/>
      <sheetName val="Données_LMU15"/>
      <sheetName val="Brazil_Sovereign15"/>
      <sheetName val="PPM_Waterfall15"/>
      <sheetName val="Salary_Costs_drivers14"/>
      <sheetName val="data_input14"/>
      <sheetName val="material_data14"/>
      <sheetName val="other_data14"/>
      <sheetName val="Proced_14"/>
      <sheetName val="Bloomberg_(Aluminio)14"/>
      <sheetName val="Bloomberg_(Libor)14"/>
      <sheetName val="Summary_-_LAN14"/>
      <sheetName val="Budget_Summary14"/>
      <sheetName val="Pg_114"/>
      <sheetName val="4__NWABC14"/>
      <sheetName val="Drop_Down14"/>
      <sheetName val="drop_down_list14"/>
      <sheetName val="IS_BS_actual14"/>
      <sheetName val="Cover_Page14"/>
      <sheetName val="User_Input14"/>
      <sheetName val="RG_Depots14"/>
      <sheetName val="Quarterly_LBO_Model14"/>
      <sheetName val="BASE_BUD_Ratios14"/>
      <sheetName val="Ayuda_desplegables13"/>
      <sheetName val="Summary_Input13"/>
      <sheetName val="Set_Up13"/>
      <sheetName val="LE_-_Input13"/>
      <sheetName val="Resumo_por_P13"/>
      <sheetName val="Database_(RUR)Mar_YTD13"/>
      <sheetName val="Mat_x_categ13"/>
      <sheetName val="Schroder_Small_Caps12"/>
      <sheetName val="Mfg-Curr_Prod__-_1411"/>
      <sheetName val="G&amp;A-Controllership_-_2711"/>
      <sheetName val="G&amp;A-Total_-_2511"/>
      <sheetName val="Despliegue_Legal11"/>
      <sheetName val="Selection_Lists11"/>
      <sheetName val="Completion_Instructions11"/>
      <sheetName val="Sales_Package_Input11"/>
      <sheetName val="CUENTAS_SAP11"/>
      <sheetName val="Load_Data11"/>
      <sheetName val="tab_prod11"/>
      <sheetName val="Sales_&amp;_MKT_Cost_11"/>
      <sheetName val="Sales_&amp;_MKT_Cost_AC11"/>
      <sheetName val="OHC+OP+CCC_AC11"/>
      <sheetName val="Maco_AC11"/>
      <sheetName val="Validacion_#111"/>
      <sheetName val="Combined_Financials11"/>
      <sheetName val="Scoring_-_Do_not_update9"/>
      <sheetName val="BS_Flows11"/>
      <sheetName val="SCHEDULE_3_988"/>
      <sheetName val="EXPL_AGUA8"/>
      <sheetName val="Dados_gefab7"/>
      <sheetName val="EU_Comps6"/>
      <sheetName val="Gráficos_volúmen7"/>
      <sheetName val="_3"/>
      <sheetName val="BAM_Focus_Brands3"/>
      <sheetName val="Entrada_de_Dados3"/>
      <sheetName val="ACUMULADOS_OPERARIOS3"/>
      <sheetName val="Supporting_Data3"/>
      <sheetName val="Cur_Ex_Rate1"/>
      <sheetName val="Non-Statistical_Sampling2"/>
      <sheetName val="AR_Drop_Downs2"/>
      <sheetName val="WUS$"/>
      <sheetName val="dep_pre16"/>
      <sheetName val="c3__fto16"/>
      <sheetName val="C3_Base_Tran16"/>
      <sheetName val="pbg_pbgpc_16"/>
      <sheetName val="pbg1_pbg2_pbg316"/>
      <sheetName val="vab_rem16"/>
      <sheetName val="WCOL_INDEX16"/>
      <sheetName val="WCOL_INPUT16"/>
      <sheetName val="MK_24416"/>
      <sheetName val="Validate_List16"/>
      <sheetName val="Share_Price_200216"/>
      <sheetName val="DT_1999_(abst__from_model)16"/>
      <sheetName val="Cost_Elements_to_Use16"/>
      <sheetName val="Base_&amp;_LBO_Assumptions16"/>
      <sheetName val="JAII_Income16"/>
      <sheetName val="Holding_Page16"/>
      <sheetName val="JAII_Balance16"/>
      <sheetName val="Sensitivity_Data16"/>
      <sheetName val="Sales_Seasonality_by_Month16"/>
      <sheetName val="EI_Calc16"/>
      <sheetName val="Dados_BLP16"/>
      <sheetName val="Months_and_Countries16"/>
      <sheetName val="Distribución_D16"/>
      <sheetName val="FX_rates16"/>
      <sheetName val="SAP_Budget_by_Contain_Loc16"/>
      <sheetName val="Projects_list16"/>
      <sheetName val="Target_Book16"/>
      <sheetName val="Données_LMU16"/>
      <sheetName val="Brazil_Sovereign16"/>
      <sheetName val="PPM_Waterfall16"/>
      <sheetName val="Salary_Costs_drivers15"/>
      <sheetName val="data_input15"/>
      <sheetName val="material_data15"/>
      <sheetName val="other_data15"/>
      <sheetName val="Proced_15"/>
      <sheetName val="Bloomberg_(Aluminio)15"/>
      <sheetName val="Bloomberg_(Libor)15"/>
      <sheetName val="Summary_-_LAN15"/>
      <sheetName val="IS_BS_actual15"/>
      <sheetName val="Budget_Summary15"/>
      <sheetName val="Pg_115"/>
      <sheetName val="4__NWABC15"/>
      <sheetName val="Drop_Down15"/>
      <sheetName val="drop_down_list15"/>
      <sheetName val="Cover_Page15"/>
      <sheetName val="User_Input15"/>
      <sheetName val="RG_Depots15"/>
      <sheetName val="Quarterly_LBO_Model15"/>
      <sheetName val="BASE_BUD_Ratios15"/>
      <sheetName val="Ayuda_desplegables14"/>
      <sheetName val="Summary_Input14"/>
      <sheetName val="LE_-_Input14"/>
      <sheetName val="Set_Up14"/>
      <sheetName val="Database_(RUR)Mar_YTD14"/>
      <sheetName val="Resumo_por_P14"/>
      <sheetName val="Mat_x_categ14"/>
      <sheetName val="Schroder_Small_Caps13"/>
      <sheetName val="Mfg-Curr_Prod__-_1412"/>
      <sheetName val="G&amp;A-Controllership_-_2712"/>
      <sheetName val="G&amp;A-Total_-_2512"/>
      <sheetName val="Despliegue_Legal12"/>
      <sheetName val="Completion_Instructions12"/>
      <sheetName val="Selection_Lists12"/>
      <sheetName val="Sales_Package_Input12"/>
      <sheetName val="CUENTAS_SAP12"/>
      <sheetName val="Load_Data12"/>
      <sheetName val="tab_prod12"/>
      <sheetName val="Sales_&amp;_MKT_Cost_12"/>
      <sheetName val="Sales_&amp;_MKT_Cost_AC12"/>
      <sheetName val="OHC+OP+CCC_AC12"/>
      <sheetName val="Maco_AC12"/>
      <sheetName val="Validacion_#112"/>
      <sheetName val="Combined_Financials12"/>
      <sheetName val="Scoring_-_Do_not_update10"/>
      <sheetName val="BS_Flows12"/>
      <sheetName val="SCHEDULE_3_989"/>
      <sheetName val="EXPL_AGUA9"/>
      <sheetName val="Dados_gefab8"/>
      <sheetName val="EU_Comps7"/>
      <sheetName val="Gráficos_volúmen8"/>
      <sheetName val="_4"/>
      <sheetName val="BAM_Focus_Brands4"/>
      <sheetName val="Entrada_de_Dados4"/>
      <sheetName val="ACUMULADOS_OPERARIOS4"/>
      <sheetName val="Supporting_Data4"/>
      <sheetName val="Cur_Ex_Rate2"/>
      <sheetName val="Non-Statistical_Sampling3"/>
      <sheetName val="AR_Drop_Downs3"/>
      <sheetName val="Vols,_GSV8"/>
      <sheetName val="Challenges"/>
      <sheetName val="FY Bgt"/>
      <sheetName val="YTD"/>
      <sheetName val="Mapping"/>
      <sheetName val="AS"/>
      <sheetName val="10IM"/>
      <sheetName val="RAW AUS"/>
      <sheetName val="RAW NZP"/>
      <sheetName val="Cockpit"/>
      <sheetName val="Qs"/>
      <sheetName val="Overview Waterfall"/>
      <sheetName val="Report-Daily"/>
      <sheetName val="MACOMixData"/>
      <sheetName val="NRMixData"/>
      <sheetName val="NRMixData_YTD"/>
      <sheetName val="Value lists"/>
      <sheetName val="SW-TEO"/>
      <sheetName val="Ref"/>
      <sheetName val="ARMADO"/>
      <sheetName val="Income SAP PCS"/>
      <sheetName val="Income SAP LD"/>
      <sheetName val="Income SAP N S H"/>
      <sheetName val="dep_pre17"/>
      <sheetName val="c3__fto17"/>
      <sheetName val="C3_Base_Tran17"/>
      <sheetName val="pbg_pbgpc_17"/>
      <sheetName val="pbg1_pbg2_pbg317"/>
      <sheetName val="vab_rem17"/>
      <sheetName val="WCOL_INDEX17"/>
      <sheetName val="WCOL_INPUT17"/>
      <sheetName val="MK_24417"/>
      <sheetName val="Validate_List17"/>
      <sheetName val="Share_Price_200217"/>
      <sheetName val="DT_1999_(abst__from_model)17"/>
      <sheetName val="Cost_Elements_to_Use17"/>
      <sheetName val="Base_&amp;_LBO_Assumptions17"/>
      <sheetName val="JAII_Income17"/>
      <sheetName val="Holding_Page17"/>
      <sheetName val="JAII_Balance17"/>
      <sheetName val="Sensitivity_Data17"/>
      <sheetName val="Sales_Seasonality_by_Month17"/>
      <sheetName val="EI_Calc17"/>
      <sheetName val="Dados_BLP17"/>
      <sheetName val="Months_and_Countries17"/>
      <sheetName val="Distribución_D17"/>
      <sheetName val="FX_rates17"/>
      <sheetName val="SAP_Budget_by_Contain_Loc17"/>
      <sheetName val="Projects_list17"/>
      <sheetName val="Target_Book17"/>
      <sheetName val="Données_LMU17"/>
      <sheetName val="Brazil_Sovereign17"/>
      <sheetName val="PPM_Waterfall17"/>
      <sheetName val="Salary_Costs_drivers16"/>
      <sheetName val="data_input16"/>
      <sheetName val="material_data16"/>
      <sheetName val="other_data16"/>
      <sheetName val="Proced_16"/>
      <sheetName val="Bloomberg_(Aluminio)16"/>
      <sheetName val="Bloomberg_(Libor)16"/>
      <sheetName val="Summary_-_LAN16"/>
      <sheetName val="IS_BS_actual16"/>
      <sheetName val="Budget_Summary16"/>
      <sheetName val="Pg_116"/>
      <sheetName val="4__NWABC16"/>
      <sheetName val="Drop_Down16"/>
      <sheetName val="drop_down_list16"/>
      <sheetName val="Cover_Page16"/>
      <sheetName val="User_Input16"/>
      <sheetName val="RG_Depots16"/>
      <sheetName val="Quarterly_LBO_Model16"/>
      <sheetName val="BASE_BUD_Ratios16"/>
      <sheetName val="Ayuda_desplegables15"/>
      <sheetName val="Summary_Input15"/>
      <sheetName val="LE_-_Input15"/>
      <sheetName val="Set_Up15"/>
      <sheetName val="Database_(RUR)Mar_YTD15"/>
      <sheetName val="Resumo_por_P15"/>
      <sheetName val="Mat_x_categ15"/>
      <sheetName val="Mfg-Curr_Prod__-_1413"/>
      <sheetName val="G&amp;A-Controllership_-_2713"/>
      <sheetName val="G&amp;A-Total_-_2513"/>
      <sheetName val="Despliegue_Legal13"/>
      <sheetName val="Schroder_Small_Caps14"/>
      <sheetName val="Completion_Instructions13"/>
      <sheetName val="Selection_Lists13"/>
      <sheetName val="Sales_Package_Input13"/>
      <sheetName val="Load_Data13"/>
      <sheetName val="CUENTAS_SAP13"/>
      <sheetName val="tab_prod13"/>
      <sheetName val="Sales_&amp;_MKT_Cost_13"/>
      <sheetName val="Sales_&amp;_MKT_Cost_AC13"/>
      <sheetName val="OHC+OP+CCC_AC13"/>
      <sheetName val="Maco_AC13"/>
      <sheetName val="Validacion_#113"/>
      <sheetName val="Combined_Financials13"/>
      <sheetName val="Scoring_-_Do_not_update11"/>
      <sheetName val="BS_Flows13"/>
      <sheetName val="SCHEDULE_3_9810"/>
      <sheetName val="EXPL_AGUA10"/>
      <sheetName val="Dados_gefab9"/>
      <sheetName val="EU_Comps8"/>
      <sheetName val="Gráficos_volúmen9"/>
      <sheetName val="_5"/>
      <sheetName val="BAM_Focus_Brands5"/>
      <sheetName val="Entrada_de_Dados5"/>
      <sheetName val="ACUMULADOS_OPERARIOS5"/>
      <sheetName val="Supporting_Data5"/>
      <sheetName val="Cur_Ex_Rate3"/>
      <sheetName val="Non-Statistical_Sampling4"/>
      <sheetName val="AR_Drop_Downs4"/>
      <sheetName val="Vols,_GSV9"/>
      <sheetName val="dep_pre18"/>
      <sheetName val="c3__fto18"/>
      <sheetName val="C3_Base_Tran18"/>
      <sheetName val="pbg_pbgpc_18"/>
      <sheetName val="pbg1_pbg2_pbg318"/>
      <sheetName val="vab_rem18"/>
      <sheetName val="WCOL_INDEX18"/>
      <sheetName val="WCOL_INPUT18"/>
      <sheetName val="MK_24418"/>
      <sheetName val="Validate_List18"/>
      <sheetName val="Share_Price_200218"/>
      <sheetName val="DT_1999_(abst__from_model)18"/>
      <sheetName val="Cost_Elements_to_Use18"/>
      <sheetName val="Base_&amp;_LBO_Assumptions18"/>
      <sheetName val="JAII_Income18"/>
      <sheetName val="Holding_Page18"/>
      <sheetName val="JAII_Balance18"/>
      <sheetName val="Sensitivity_Data18"/>
      <sheetName val="Sales_Seasonality_by_Month18"/>
      <sheetName val="EI_Calc18"/>
      <sheetName val="Dados_BLP18"/>
      <sheetName val="Months_and_Countries18"/>
      <sheetName val="Distribución_D18"/>
      <sheetName val="FX_rates18"/>
      <sheetName val="SAP_Budget_by_Contain_Loc18"/>
      <sheetName val="Projects_list18"/>
      <sheetName val="Target_Book18"/>
      <sheetName val="Données_LMU18"/>
      <sheetName val="Brazil_Sovereign18"/>
      <sheetName val="PPM_Waterfall18"/>
      <sheetName val="Salary_Costs_drivers17"/>
      <sheetName val="data_input17"/>
      <sheetName val="material_data17"/>
      <sheetName val="other_data17"/>
      <sheetName val="Proced_17"/>
      <sheetName val="Bloomberg_(Aluminio)17"/>
      <sheetName val="Bloomberg_(Libor)17"/>
      <sheetName val="Summary_-_LAN17"/>
      <sheetName val="IS_BS_actual17"/>
      <sheetName val="Budget_Summary17"/>
      <sheetName val="Pg_117"/>
      <sheetName val="4__NWABC17"/>
      <sheetName val="Drop_Down17"/>
      <sheetName val="drop_down_list17"/>
      <sheetName val="Cover_Page17"/>
      <sheetName val="User_Input17"/>
      <sheetName val="RG_Depots17"/>
      <sheetName val="Quarterly_LBO_Model17"/>
      <sheetName val="BASE_BUD_Ratios17"/>
      <sheetName val="Ayuda_desplegables16"/>
      <sheetName val="Summary_Input16"/>
      <sheetName val="LE_-_Input16"/>
      <sheetName val="Set_Up16"/>
      <sheetName val="Database_(RUR)Mar_YTD16"/>
      <sheetName val="Resumo_por_P16"/>
      <sheetName val="Mat_x_categ16"/>
      <sheetName val="Mfg-Curr_Prod__-_1414"/>
      <sheetName val="G&amp;A-Controllership_-_2714"/>
      <sheetName val="G&amp;A-Total_-_2514"/>
      <sheetName val="Despliegue_Legal14"/>
      <sheetName val="Schroder_Small_Caps15"/>
      <sheetName val="Completion_Instructions14"/>
      <sheetName val="Selection_Lists14"/>
      <sheetName val="Sales_Package_Input14"/>
      <sheetName val="Load_Data14"/>
      <sheetName val="CUENTAS_SAP14"/>
      <sheetName val="tab_prod14"/>
      <sheetName val="Sales_&amp;_MKT_Cost_14"/>
      <sheetName val="Sales_&amp;_MKT_Cost_AC14"/>
      <sheetName val="OHC+OP+CCC_AC14"/>
      <sheetName val="Maco_AC14"/>
      <sheetName val="Validacion_#114"/>
      <sheetName val="Combined_Financials14"/>
      <sheetName val="Scoring_-_Do_not_update12"/>
      <sheetName val="BS_Flows14"/>
      <sheetName val="SCHEDULE_3_9811"/>
      <sheetName val="EXPL_AGUA11"/>
      <sheetName val="Dados_gefab10"/>
      <sheetName val="EU_Comps9"/>
      <sheetName val="Gráficos_volúmen10"/>
      <sheetName val="_6"/>
      <sheetName val="BAM_Focus_Brands6"/>
      <sheetName val="Entrada_de_Dados6"/>
      <sheetName val="ACUMULADOS_OPERARIOS6"/>
      <sheetName val="Supporting_Data6"/>
      <sheetName val="Cur_Ex_Rate4"/>
      <sheetName val="Non-Statistical_Sampling5"/>
      <sheetName val="AR_Drop_Downs5"/>
      <sheetName val="Vols,_GSV10"/>
      <sheetName val="dep_pre19"/>
      <sheetName val="c3__fto19"/>
      <sheetName val="C3_Base_Tran19"/>
      <sheetName val="pbg_pbgpc_19"/>
      <sheetName val="pbg1_pbg2_pbg319"/>
      <sheetName val="vab_rem19"/>
      <sheetName val="WCOL_INDEX19"/>
      <sheetName val="WCOL_INPUT19"/>
      <sheetName val="MK_24419"/>
      <sheetName val="Validate_List19"/>
      <sheetName val="DT_1999_(abst__from_model)19"/>
      <sheetName val="Share_Price_200219"/>
      <sheetName val="Cost_Elements_to_Use19"/>
      <sheetName val="Sales_Seasonality_by_Month19"/>
      <sheetName val="Base_&amp;_LBO_Assumptions19"/>
      <sheetName val="JAII_Income19"/>
      <sheetName val="Holding_Page19"/>
      <sheetName val="JAII_Balance19"/>
      <sheetName val="Sensitivity_Data19"/>
      <sheetName val="EI_Calc19"/>
      <sheetName val="Dados_BLP19"/>
      <sheetName val="Months_and_Countries19"/>
      <sheetName val="Distribución_D19"/>
      <sheetName val="FX_rates19"/>
      <sheetName val="SAP_Budget_by_Contain_Loc19"/>
      <sheetName val="Projects_list19"/>
      <sheetName val="Target_Book19"/>
      <sheetName val="Données_LMU19"/>
      <sheetName val="Brazil_Sovereign19"/>
      <sheetName val="PPM_Waterfall19"/>
      <sheetName val="data_input18"/>
      <sheetName val="Salary_Costs_drivers18"/>
      <sheetName val="material_data18"/>
      <sheetName val="other_data18"/>
      <sheetName val="Proced_18"/>
      <sheetName val="Bloomberg_(Aluminio)18"/>
      <sheetName val="Bloomberg_(Libor)18"/>
      <sheetName val="Summary_-_LAN18"/>
      <sheetName val="Budget_Summary18"/>
      <sheetName val="Pg_118"/>
      <sheetName val="4__NWABC18"/>
      <sheetName val="Drop_Down18"/>
      <sheetName val="drop_down_list18"/>
      <sheetName val="IS_BS_actual18"/>
      <sheetName val="Cover_Page18"/>
      <sheetName val="User_Input18"/>
      <sheetName val="RG_Depots18"/>
      <sheetName val="Quarterly_LBO_Model18"/>
      <sheetName val="BASE_BUD_Ratios18"/>
      <sheetName val="Ayuda_desplegables17"/>
      <sheetName val="Summary_Input17"/>
      <sheetName val="Set_Up17"/>
      <sheetName val="LE_-_Input17"/>
      <sheetName val="Resumo_por_P17"/>
      <sheetName val="Database_(RUR)Mar_YTD17"/>
      <sheetName val="Mat_x_categ17"/>
      <sheetName val="Schroder_Small_Caps16"/>
      <sheetName val="Mfg-Curr_Prod__-_1415"/>
      <sheetName val="G&amp;A-Controllership_-_2715"/>
      <sheetName val="G&amp;A-Total_-_2515"/>
      <sheetName val="Despliegue_Legal15"/>
      <sheetName val="Completion_Instructions15"/>
      <sheetName val="Selection_Lists15"/>
      <sheetName val="Sales_Package_Input15"/>
      <sheetName val="CUENTAS_SAP15"/>
      <sheetName val="Load_Data15"/>
      <sheetName val="tab_prod15"/>
      <sheetName val="Sales_&amp;_MKT_Cost_15"/>
      <sheetName val="Sales_&amp;_MKT_Cost_AC15"/>
      <sheetName val="OHC+OP+CCC_AC15"/>
      <sheetName val="Maco_AC15"/>
      <sheetName val="Validacion_#115"/>
      <sheetName val="Combined_Financials15"/>
      <sheetName val="Scoring_-_Do_not_update13"/>
      <sheetName val="BS_Flows15"/>
      <sheetName val="SCHEDULE_3_9812"/>
      <sheetName val="EXPL_AGUA12"/>
      <sheetName val="Dados_gefab11"/>
      <sheetName val="EU_Comps10"/>
      <sheetName val="Gráficos_volúmen11"/>
      <sheetName val="_7"/>
      <sheetName val="BAM_Focus_Brands7"/>
      <sheetName val="Entrada_de_Dados7"/>
      <sheetName val="ACUMULADOS_OPERARIOS7"/>
      <sheetName val="Supporting_Data7"/>
      <sheetName val="Cur_Ex_Rate5"/>
      <sheetName val="Non-Statistical_Sampling6"/>
      <sheetName val="AR_Drop_Downs6"/>
      <sheetName val="Vols,_GSV11"/>
      <sheetName val="FY_Bgt"/>
      <sheetName val="RAW_AUS"/>
      <sheetName val="RAW_NZP"/>
      <sheetName val="Overview_Waterfall"/>
      <sheetName val="Value_lists"/>
      <sheetName val="dep_pre20"/>
      <sheetName val="c3__fto20"/>
      <sheetName val="C3_Base_Tran20"/>
      <sheetName val="pbg_pbgpc_20"/>
      <sheetName val="pbg1_pbg2_pbg320"/>
      <sheetName val="vab_rem20"/>
      <sheetName val="WCOL_INDEX20"/>
      <sheetName val="WCOL_INPUT20"/>
      <sheetName val="MK_24420"/>
      <sheetName val="Validate_List20"/>
      <sheetName val="Share_Price_200220"/>
      <sheetName val="DT_1999_(abst__from_model)20"/>
      <sheetName val="Cost_Elements_to_Use20"/>
      <sheetName val="Base_&amp;_LBO_Assumptions20"/>
      <sheetName val="JAII_Income20"/>
      <sheetName val="Holding_Page20"/>
      <sheetName val="JAII_Balance20"/>
      <sheetName val="Sensitivity_Data20"/>
      <sheetName val="Sales_Seasonality_by_Month20"/>
      <sheetName val="EI_Calc20"/>
      <sheetName val="Dados_BLP20"/>
      <sheetName val="Months_and_Countries20"/>
      <sheetName val="Distribución_D20"/>
      <sheetName val="FX_rates20"/>
      <sheetName val="SAP_Budget_by_Contain_Loc20"/>
      <sheetName val="Projects_list20"/>
      <sheetName val="Target_Book20"/>
      <sheetName val="Données_LMU20"/>
      <sheetName val="Brazil_Sovereign20"/>
      <sheetName val="PPM_Waterfall20"/>
      <sheetName val="Salary_Costs_drivers19"/>
      <sheetName val="data_input19"/>
      <sheetName val="material_data19"/>
      <sheetName val="other_data19"/>
      <sheetName val="Proced_19"/>
      <sheetName val="Bloomberg_(Aluminio)19"/>
      <sheetName val="Bloomberg_(Libor)19"/>
      <sheetName val="Summary_-_LAN19"/>
      <sheetName val="IS_BS_actual19"/>
      <sheetName val="Budget_Summary19"/>
      <sheetName val="Pg_119"/>
      <sheetName val="4__NWABC19"/>
      <sheetName val="Drop_Down19"/>
      <sheetName val="drop_down_list19"/>
      <sheetName val="Cover_Page19"/>
      <sheetName val="User_Input19"/>
      <sheetName val="RG_Depots19"/>
      <sheetName val="Quarterly_LBO_Model19"/>
      <sheetName val="BASE_BUD_Ratios19"/>
      <sheetName val="Ayuda_desplegables18"/>
      <sheetName val="Summary_Input18"/>
      <sheetName val="LE_-_Input18"/>
      <sheetName val="Set_Up18"/>
      <sheetName val="Database_(RUR)Mar_YTD18"/>
      <sheetName val="Resumo_por_P18"/>
      <sheetName val="Mat_x_categ18"/>
      <sheetName val="Schroder_Small_Caps17"/>
      <sheetName val="Mfg-Curr_Prod__-_1416"/>
      <sheetName val="G&amp;A-Controllership_-_2716"/>
      <sheetName val="G&amp;A-Total_-_2516"/>
      <sheetName val="Despliegue_Legal16"/>
      <sheetName val="Completion_Instructions16"/>
      <sheetName val="Selection_Lists16"/>
      <sheetName val="Sales_Package_Input16"/>
      <sheetName val="Load_Data16"/>
      <sheetName val="CUENTAS_SAP16"/>
      <sheetName val="tab_prod16"/>
      <sheetName val="Sales_&amp;_MKT_Cost_16"/>
      <sheetName val="Sales_&amp;_MKT_Cost_AC16"/>
      <sheetName val="OHC+OP+CCC_AC16"/>
      <sheetName val="Maco_AC16"/>
      <sheetName val="Validacion_#116"/>
      <sheetName val="Combined_Financials16"/>
      <sheetName val="Scoring_-_Do_not_update14"/>
      <sheetName val="BS_Flows16"/>
      <sheetName val="SCHEDULE_3_9813"/>
      <sheetName val="EXPL_AGUA13"/>
      <sheetName val="Dados_gefab12"/>
      <sheetName val="EU_Comps11"/>
      <sheetName val="Gráficos_volúmen12"/>
      <sheetName val="_8"/>
      <sheetName val="BAM_Focus_Brands8"/>
      <sheetName val="Entrada_de_Dados8"/>
      <sheetName val="ACUMULADOS_OPERARIOS8"/>
      <sheetName val="Supporting_Data8"/>
      <sheetName val="Cur_Ex_Rate6"/>
      <sheetName val="Non-Statistical_Sampling7"/>
      <sheetName val="AR_Drop_Downs7"/>
      <sheetName val="Vols,_GSV12"/>
      <sheetName val="FY_Bgt1"/>
      <sheetName val="RAW_AUS1"/>
      <sheetName val="RAW_NZP1"/>
      <sheetName val="Overview_Waterfall1"/>
      <sheetName val="Value_lists1"/>
      <sheetName val="GraphData"/>
      <sheetName val="Chart data"/>
      <sheetName val="calcs"/>
      <sheetName val="1 月"/>
      <sheetName val="TT打卡"/>
      <sheetName val="LBO"/>
      <sheetName val="T-LIST"/>
      <sheetName val="은행"/>
      <sheetName val="1_Overview"/>
      <sheetName val="Chart_data"/>
      <sheetName val="1_月"/>
      <sheetName val="FJJX Bud_IB"/>
      <sheetName val="Main"/>
      <sheetName val="eqpmad2"/>
      <sheetName val="Toolbox"/>
      <sheetName val="Interdependent CAT"/>
      <sheetName val="Sum"/>
      <sheetName val="Inputs"/>
      <sheetName val="AcqIS"/>
      <sheetName val="AcqBSCF"/>
      <sheetName val="Selection_Setting"/>
      <sheetName val="1.4SKU"/>
      <sheetName val="Drop-Down"/>
      <sheetName val="Instructions"/>
      <sheetName val="Summary"/>
      <sheetName val="PS Entity"/>
      <sheetName val="有效性"/>
      <sheetName val="SPkg Summary"/>
      <sheetName val="Pillars"/>
      <sheetName val="1_4SKU"/>
      <sheetName val="PS_Entity"/>
      <sheetName val="SPkg_Summary"/>
      <sheetName val="Sound9월"/>
      <sheetName val="Organ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/>
      <sheetData sheetId="1215"/>
      <sheetData sheetId="1216" refreshError="1"/>
      <sheetData sheetId="1217" refreshError="1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 refreshError="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 refreshError="1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/>
      <sheetData sheetId="1899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/>
      <sheetData sheetId="1919"/>
      <sheetData sheetId="1920"/>
      <sheetData sheetId="1921" refreshError="1"/>
      <sheetData sheetId="192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"/>
      <sheetName val="CompView"/>
      <sheetName val="Analysis"/>
      <sheetName val="DCF"/>
      <sheetName val="LBO"/>
      <sheetName val="Comps"/>
      <sheetName val="CompNotes"/>
      <sheetName val="Deals"/>
      <sheetName val="Footnotes"/>
      <sheetName val="Rank Tables"/>
      <sheetName val="OldCompNotes"/>
      <sheetName val="Pro Forma"/>
      <sheetName val="dep pre"/>
      <sheetName val="Sheet1"/>
      <sheetName val="Assumptions"/>
      <sheetName val="Cover &amp; Parameters"/>
      <sheetName val="Lab Micro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SumD"/>
      <sheetName val="Notes"/>
      <sheetName val="Model Summary"/>
      <sheetName val="Sheet1"/>
      <sheetName val="ANN"/>
      <sheetName val="AEOS"/>
      <sheetName val="PLCE"/>
      <sheetName val="GPS"/>
      <sheetName val="LTD"/>
      <sheetName val="TLB"/>
      <sheetName val="ANF"/>
      <sheetName val="BEBE"/>
      <sheetName val="Modules"/>
      <sheetName val="Comparativo"/>
      <sheetName val="Rank Tables"/>
      <sheetName val="Assumptions"/>
      <sheetName val="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DE"/>
      <sheetName val="PENSA"/>
      <sheetName val="ISDIN"/>
      <sheetName val="QUIMICA"/>
      <sheetName val="PPR"/>
      <sheetName val="Group Summary ($)"/>
      <sheetName val="Group Summary (Pts)"/>
      <sheetName val="Grp Summ Simple ($)"/>
      <sheetName val="Grp Summ Simple (Pts) "/>
      <sheetName val="Valn Summ ($)"/>
      <sheetName val="Valn Summ (Pts)"/>
      <sheetName val="LDE Summary"/>
      <sheetName val="PENSA Summary"/>
      <sheetName val="ISDIN Summary"/>
      <sheetName val="QUIMICA Summary"/>
      <sheetName val="Summary-Synergies"/>
      <sheetName val="Synergies"/>
      <sheetName val="IMS Data"/>
      <sheetName val="Notes"/>
      <sheetName val="Blank DCF sheet"/>
      <sheetName val="COMPS"/>
      <sheetName val="Dados_Energia"/>
      <sheetName val="Закупки"/>
      <sheetName val="dep pre"/>
      <sheetName val="Set Up"/>
      <sheetName val="LBO Model"/>
      <sheetName val="Mapping"/>
      <sheetName val="LTD"/>
      <sheetName val="GPS"/>
      <sheetName val="POA"/>
      <sheetName val="2004"/>
      <sheetName val="Group_Summary_($)"/>
      <sheetName val="Group_Summary_(Pts)"/>
      <sheetName val="Grp_Summ_Simple_($)"/>
      <sheetName val="Grp_Summ_Simple_(Pts)_"/>
      <sheetName val="Valn_Summ_($)"/>
      <sheetName val="Valn_Summ_(Pts)"/>
      <sheetName val="LDE_Summary"/>
      <sheetName val="PENSA_Summary"/>
      <sheetName val="ISDIN_Summary"/>
      <sheetName val="QUIMICA_Summary"/>
      <sheetName val="IMS_Data"/>
      <sheetName val="Blank_DCF_sheet"/>
      <sheetName val="dep_pre"/>
      <sheetName val="Set_Up"/>
      <sheetName val="Figures Report"/>
      <sheetName val="Unidades SAC-REVENDA"/>
      <sheetName val="REALxMETA - CERVEJA"/>
      <sheetName val="REALxMETA - REFRI"/>
      <sheetName val="Cover"/>
      <sheetName val="Mfg-Curr.Prod. - 14"/>
      <sheetName val="G&amp;A-Controllership - 27"/>
      <sheetName val="G&amp;A-Total - 25"/>
      <sheetName val="Tuc"/>
      <sheetName val="Constantes"/>
      <sheetName val="PPRAnalysis"/>
      <sheetName val="SAT М3"/>
      <sheetName val="Plan1"/>
      <sheetName val="#REF"/>
      <sheetName val="StartSheet"/>
      <sheetName val="TTDZ22"/>
      <sheetName val="Others"/>
      <sheetName val="Thiabendazole"/>
      <sheetName val="Group_Summary_($)1"/>
      <sheetName val="Group_Summary_(Pts)1"/>
      <sheetName val="Grp_Summ_Simple_($)1"/>
      <sheetName val="Grp_Summ_Simple_(Pts)_1"/>
      <sheetName val="Valn_Summ_($)1"/>
      <sheetName val="Valn_Summ_(Pts)1"/>
      <sheetName val="LDE_Summary1"/>
      <sheetName val="PENSA_Summary1"/>
      <sheetName val="ISDIN_Summary1"/>
      <sheetName val="QUIMICA_Summary1"/>
      <sheetName val="IMS_Data1"/>
      <sheetName val="Blank_DCF_sheet1"/>
      <sheetName val="dep_pre1"/>
      <sheetName val="Set_Up1"/>
      <sheetName val="LBO_Model"/>
      <sheetName val="Unidades_SAC-REVENDA"/>
      <sheetName val="REALxMETA_-_CERVEJA"/>
      <sheetName val="REALxMETA_-_REFRI"/>
      <sheetName val="Figures_Report"/>
      <sheetName val="Mfg-Curr_Prod__-_14"/>
      <sheetName val="G&amp;A-Controllership_-_27"/>
      <sheetName val="G&amp;A-Total_-_25"/>
      <sheetName val="SAT_М3"/>
      <sheetName val="Group_Summary_($)2"/>
      <sheetName val="Group_Summary_(Pts)2"/>
      <sheetName val="Grp_Summ_Simple_($)2"/>
      <sheetName val="Grp_Summ_Simple_(Pts)_2"/>
      <sheetName val="Valn_Summ_($)2"/>
      <sheetName val="Valn_Summ_(Pts)2"/>
      <sheetName val="LDE_Summary2"/>
      <sheetName val="PENSA_Summary2"/>
      <sheetName val="ISDIN_Summary2"/>
      <sheetName val="QUIMICA_Summary2"/>
      <sheetName val="IMS_Data2"/>
      <sheetName val="Blank_DCF_sheet2"/>
      <sheetName val="dep_pre2"/>
      <sheetName val="LBO_Model1"/>
      <sheetName val="Set_Up2"/>
      <sheetName val="SAT_М31"/>
      <sheetName val="Figures_Report1"/>
      <sheetName val="Unidades_SAC-REVENDA1"/>
      <sheetName val="REALxMETA_-_CERVEJA1"/>
      <sheetName val="REALxMETA_-_REFRI1"/>
      <sheetName val="Mfg-Curr_Prod__-_141"/>
      <sheetName val="G&amp;A-Controllership_-_271"/>
      <sheetName val="G&amp;A-Total_-_2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3 &amp; 5 Yr Avg Multiples"/>
      <sheetName val="Cov&amp;Lev"/>
      <sheetName val="Stock"/>
      <sheetName val="Ranks"/>
      <sheetName val="__FDSCACHE__"/>
      <sheetName val="Ranks2"/>
      <sheetName val="Notes"/>
      <sheetName val="Income"/>
      <sheetName val="Income2"/>
      <sheetName val="Balance"/>
      <sheetName val="Summary"/>
      <sheetName val="PRINT"/>
      <sheetName val="Segments"/>
      <sheetName val="Peak Yr Multiples"/>
      <sheetName val="modMacros"/>
      <sheetName val="modDeclares"/>
      <sheetName val="modErrorHandler"/>
      <sheetName val="Crit"/>
      <sheetName val="LTD"/>
      <sheetName val="GPS"/>
      <sheetName val="LDE"/>
      <sheetName val="Rank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CAPA"/>
      <sheetName val="RTPR 3"/>
      <sheetName val="RTVL SDG"/>
      <sheetName val="RTVL Reunião"/>
      <sheetName val="TTV 1_1"/>
      <sheetName val="PORTIFÓLIO"/>
      <sheetName val="LICKS VOLUME"/>
      <sheetName val="LICKS PREÇO"/>
      <sheetName val="RTPR"/>
      <sheetName val="AS VL"/>
      <sheetName val="VDIRETA"/>
      <sheetName val="GERENTES"/>
      <sheetName val="GVPOND"/>
      <sheetName val="POAV"/>
      <sheetName val="POAB"/>
      <sheetName val="PELV"/>
      <sheetName val="PELB"/>
      <sheetName val="PFV"/>
      <sheetName val="PFB"/>
      <sheetName val="CAD"/>
      <sheetName val="CADP"/>
      <sheetName val="PONDERA"/>
      <sheetName val="Details"/>
      <sheetName val="GERSON"/>
      <sheetName val="Plan1"/>
      <sheetName val="RTPR_3"/>
      <sheetName val="RTVL_SDG"/>
      <sheetName val="RTVL_Reunião"/>
      <sheetName val="TTV_1_1"/>
      <sheetName val="LICKS_VOLUME"/>
      <sheetName val="LICKS_PREÇO"/>
      <sheetName val="AS_VL"/>
      <sheetName val="RTPR_31"/>
      <sheetName val="RTVL_SDG1"/>
      <sheetName val="RTVL_Reunião1"/>
      <sheetName val="TTV_1_11"/>
      <sheetName val="LICKS_VOLUME1"/>
      <sheetName val="LICKS_PREÇO1"/>
      <sheetName val="AS_VL1"/>
      <sheetName val="Sig Cycles_Accts &amp; Proce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6 (2)"/>
      <sheetName val="Plan4"/>
      <sheetName val="Sum_P&amp;L"/>
      <sheetName val="Op Assump"/>
      <sheetName val="MC Assump"/>
      <sheetName val="P&amp;L"/>
      <sheetName val="FinAnalysis"/>
      <sheetName val="DCF"/>
      <sheetName val="Cap Structure"/>
      <sheetName val="Comments"/>
      <sheetName val="Plan5"/>
      <sheetName val="value_pres"/>
      <sheetName val="VC"/>
      <sheetName val="Gráf3"/>
      <sheetName val="Plan3"/>
      <sheetName val="SUM"/>
      <sheetName val="Financing"/>
      <sheetName val="Gráf2"/>
      <sheetName val="Plan6"/>
      <sheetName val="Gráfico1"/>
      <sheetName val="Gráf2 (2)"/>
      <sheetName val="Gráfico1 (2)"/>
      <sheetName val="Gráfico1 (3)"/>
      <sheetName val="Gráf2 (3)"/>
      <sheetName val="Gráf2 (4)"/>
      <sheetName val="Gráf2 (5)"/>
      <sheetName val="Inputs"/>
      <sheetName val="Comps"/>
      <sheetName val="Dist"/>
      <sheetName val="Rutas"/>
      <sheetName val="Plan1"/>
      <sheetName val="Freight"/>
      <sheetName val="Sum_Assump"/>
      <sheetName val="Plan2"/>
      <sheetName val="EVA"/>
      <sheetName val="Gráf2 (6)"/>
      <sheetName val="Assumptions"/>
      <sheetName val="2004"/>
      <sheetName val="Cockpit"/>
      <sheetName val="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A"/>
      <sheetName val="porvariedad"/>
      <sheetName val="Forrajera"/>
      <sheetName val="Industria"/>
      <sheetName val="Distrib x Variedad"/>
      <sheetName val="Tabelas"/>
      <sheetName val="Vermelha"/>
      <sheetName val="2004"/>
      <sheetName val="LDE"/>
      <sheetName val="DCF"/>
      <sheetName val="Cons-cal 09 (110209)"/>
      <sheetName val="calidadzafra01x"/>
      <sheetName val="Menu"/>
      <sheetName val="Consol AC"/>
      <sheetName val="Distrib_x_Variedad"/>
      <sheetName val="Plan1"/>
      <sheetName val="TURNO"/>
      <sheetName val="Volumes"/>
      <sheetName val="SetUp"/>
      <sheetName val="Visão Item"/>
      <sheetName val="Dados do Packaging"/>
      <sheetName val="Tabelas Skol"/>
      <sheetName val="1"/>
      <sheetName val="Principal"/>
      <sheetName val="DePara"/>
      <sheetName val="Distrib_x_Variedad1"/>
      <sheetName val="Cons-cal_09_(110209)"/>
      <sheetName val="Consol_AC"/>
      <sheetName val="Visão_Item"/>
      <sheetName val="Dados_do_Packaging"/>
      <sheetName val="Tabelas_Sko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alPrintCode"/>
      <sheetName val="MainPrintCode"/>
      <sheetName val="Control Page"/>
      <sheetName val="Summary R$"/>
      <sheetName val="Summary US$"/>
      <sheetName val="Argentina"/>
      <sheetName val="Model"/>
      <sheetName val="Mgt Case Cost Build-Up"/>
      <sheetName val="DD Calc"/>
      <sheetName val="Cases"/>
      <sheetName val="Module1"/>
      <sheetName val="Module2"/>
      <sheetName val="Industria"/>
      <sheetName val="Assump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órdoba GT"/>
      <sheetName val="Córdoba SMK"/>
      <sheetName val="Córdoba Interior"/>
      <sheetName val="Flota"/>
      <sheetName val="MARGENES"/>
      <sheetName val="Costos Fijos"/>
      <sheetName val="Inversion Inicial"/>
      <sheetName val="Hoja1"/>
      <sheetName val="In-Out"/>
      <sheetName val="Indices"/>
      <sheetName val="Volumenes"/>
      <sheetName val="Estructura"/>
      <sheetName val="Vieja"/>
      <sheetName val="Summary R$"/>
      <sheetName val="Controls"/>
      <sheetName val="2001.10 Cerv"/>
      <sheetName val="Rel_Histórico"/>
      <sheetName val="Interface"/>
      <sheetName val="Pareto por Reclamação"/>
      <sheetName val="Pareto por Unidade"/>
      <sheetName val="SetUp"/>
      <sheetName val="BaseCerv"/>
      <sheetName val="BaseNanc"/>
      <sheetName val="Validation"/>
      <sheetName val="Premissas"/>
      <sheetName val="Córdoba_GT"/>
      <sheetName val="Córdoba_SMK"/>
      <sheetName val="Córdoba_Interior"/>
      <sheetName val="Costos_Fijos"/>
      <sheetName val="Inversion_Inicial"/>
      <sheetName val="2001_10_Cerv"/>
      <sheetName val="Pareto_por_Reclamação"/>
      <sheetName val="Pareto_por_Unidade"/>
      <sheetName val="Summary_R$"/>
      <sheetName val="Capex"/>
      <sheetName val="Hay"/>
      <sheetName val="INDG"/>
      <sheetName val="PEF_Consolidado"/>
      <sheetName val="Sup_I"/>
      <sheetName val="Vagas_Aberto"/>
      <sheetName val="Superior"/>
      <sheetName val="Técnico"/>
      <sheetName val="OPR"/>
      <sheetName val="PalDespal"/>
      <sheetName val="PEF Consolidado"/>
      <sheetName val="Sup I"/>
      <sheetName val="Coleta 6"/>
      <sheetName val="PP"/>
      <sheetName val="TO (2)"/>
      <sheetName val="Cambio"/>
      <sheetName val="Aditivo"/>
      <sheetName val="Multip"/>
      <sheetName val="JOAQ4"/>
      <sheetName val=" Carta p"/>
      <sheetName val="Fatorial geral - 1 fator"/>
      <sheetName val="GEFAB 25-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 POR CANAL"/>
      <sheetName val="FASA"/>
      <sheetName val="A-C.Esp"/>
      <sheetName val="A-Prev"/>
      <sheetName val="A-SPM"/>
      <sheetName val="B-Dist"/>
      <sheetName val="B-Prev"/>
      <sheetName val="C-Prev"/>
      <sheetName val="C-Dist"/>
      <sheetName val="O.C.Oeste"/>
      <sheetName val="F-Dist"/>
      <sheetName val="F-Prev"/>
      <sheetName val="G-Dis"/>
      <sheetName val="Venta"/>
      <sheetName val="Comisiones"/>
      <sheetName val="CCR"/>
      <sheetName val="A_C_Esp"/>
      <sheetName val="A_Prev"/>
      <sheetName val="A_SPM"/>
      <sheetName val="B_Dist"/>
      <sheetName val="B_Prev"/>
      <sheetName val="C_Prev"/>
      <sheetName val="C_Dist"/>
      <sheetName val="O_C_Oeste"/>
      <sheetName val="F_Dist"/>
      <sheetName val="F_Prev"/>
      <sheetName val="G_Dis"/>
      <sheetName val="Vieja"/>
      <sheetName val="LDE"/>
      <sheetName val="SMT1"/>
      <sheetName val="Distribución C"/>
      <sheetName val="Overview"/>
      <sheetName val="Plan Checks"/>
      <sheetName val="RESUMEN"/>
      <sheetName val="Other notes"/>
      <sheetName val="IV-C sale asset"/>
      <sheetName val="Capacidad"/>
      <sheetName val="Sound9월"/>
      <sheetName val="产量产值"/>
      <sheetName val="Figures Report"/>
      <sheetName val="dep pre"/>
      <sheetName val="Parameters"/>
      <sheetName val="Lookup Tables"/>
      <sheetName val="Qui"/>
      <sheetName val="Summary R$"/>
      <sheetName val="Hoja3"/>
      <sheetName val="PM"/>
      <sheetName val="Tela Inicial"/>
      <sheetName val="Cálculo TMEF-TMR"/>
      <sheetName val="TMEF - TMR 131"/>
      <sheetName val="TMEF - TMR 151"/>
      <sheetName val="Hoja2"/>
      <sheetName val="Vermelha"/>
      <sheetName val="COM_POR_CANAL"/>
      <sheetName val="A-C_Esp"/>
      <sheetName val="O_C_Oeste1"/>
      <sheetName val="Plan_Checks"/>
      <sheetName val="Distribución_C"/>
      <sheetName val="Lookup_Tables"/>
      <sheetName val="dep_pre"/>
      <sheetName val="Other_notes"/>
      <sheetName val="IV-C_sale_asset"/>
      <sheetName val="Figures_Report"/>
      <sheetName val="Summary_R$"/>
      <sheetName val="Tela_Inicial"/>
      <sheetName val="Cálculo_TMEF-TMR"/>
      <sheetName val="TMEF_-_TMR_131"/>
      <sheetName val="TMEF_-_TMR_151"/>
      <sheetName val="COM_POR_CANAL1"/>
      <sheetName val="A-C_Esp1"/>
      <sheetName val="O_C_Oeste2"/>
      <sheetName val="Plan_Checks1"/>
      <sheetName val="Distribución_C1"/>
      <sheetName val="Lookup_Tables1"/>
      <sheetName val="dep_pre1"/>
      <sheetName val="Other_notes1"/>
      <sheetName val="IV-C_sale_asset1"/>
      <sheetName val="Figures_Report1"/>
      <sheetName val="Summary_R$1"/>
      <sheetName val="Tela_Inicial1"/>
      <sheetName val="Cálculo_TMEF-TMR1"/>
      <sheetName val="TMEF_-_TMR_1311"/>
      <sheetName val="TMEF_-_TMR_1511"/>
      <sheetName val="Industria"/>
      <sheetName val="TUR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Assump"/>
      <sheetName val="PreLBO"/>
      <sheetName val="LBO"/>
      <sheetName val="PostLBO"/>
      <sheetName val="Credit"/>
      <sheetName val="Returns"/>
      <sheetName val="GroupB"/>
      <sheetName val="DCFGroupB"/>
      <sheetName val="AVPGrpB"/>
      <sheetName val="GroupA"/>
      <sheetName val="DCFGroupA"/>
      <sheetName val="AVPGrpA"/>
      <sheetName val="EuroF&amp;L"/>
      <sheetName val="DCFEuropeF&amp;L"/>
      <sheetName val="AVPEuroF&amp;L"/>
      <sheetName val="Vieja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00ML"/>
      <sheetName val="Reclassificação"/>
      <sheetName val="Plan1"/>
      <sheetName val="endere"/>
      <sheetName val="Plan3"/>
      <sheetName val="Acumulado Novembro"/>
      <sheetName val="Acumulado_Novembro"/>
      <sheetName val="Setup"/>
      <sheetName val="Sheet1"/>
      <sheetName val="VPO"/>
      <sheetName val="JUNIO"/>
      <sheetName val="2C"/>
      <sheetName val="Gráfico"/>
      <sheetName val="Descrição PDCAC"/>
      <sheetName val="Controls data"/>
      <sheetName val="CI (3)"/>
      <sheetName val="PM"/>
      <sheetName val="DADOS"/>
      <sheetName val="2o  SEMESTRE (2)"/>
      <sheetName val="Industria"/>
      <sheetName val="Assiduidade"/>
      <sheetName val="Matriz de Criticidade_Captação"/>
      <sheetName val="Acumulado_Novembro1"/>
      <sheetName val="FRA"/>
      <sheetName val="COUPOM"/>
      <sheetName val="PondRJ"/>
      <sheetName val="ModAssump"/>
      <sheetName val="CERVEJA"/>
      <sheetName val="Unidades SAC-REVENDA"/>
      <sheetName val="REALxMETA - CERVEJA"/>
      <sheetName val="REALxMETA - REFRI"/>
      <sheetName val="CATASTRO FUNCIONARIO"/>
      <sheetName val="Seguimiento"/>
      <sheetName val="Proposta"/>
      <sheetName val="Hoja1"/>
      <sheetName val="Filtrado"/>
      <sheetName val="Check List Visita"/>
      <sheetName val="Acumulado_Novembro2"/>
      <sheetName val="Controls_data"/>
      <sheetName val="Descrição_PDCAC"/>
      <sheetName val="CI_(3)"/>
      <sheetName val="2o__SEMESTRE_(2)"/>
      <sheetName val="Matriz_de_Criticidade_Captação"/>
      <sheetName val="BASE GV"/>
      <sheetName val="Vieja"/>
      <sheetName val="2004"/>
      <sheetName val="Metas 2001"/>
      <sheetName val="Controle"/>
      <sheetName val="Set Up"/>
      <sheetName val="SAP info"/>
      <sheetName val="Identificação _dados historicos"/>
      <sheetName val="Matriz de Criticidade (2)"/>
      <sheetName val="StartSheet"/>
      <sheetName val="CALCUL"/>
      <sheetName val="Figures Report"/>
      <sheetName val="Sig Cycles_Accts &amp; Processes"/>
      <sheetName val="Unidades_SAC-REVENDA"/>
      <sheetName val="REALxMETA_-_CERVEJA"/>
      <sheetName val="REALxMETA_-_REFRI"/>
      <sheetName val="CATASTRO_FUNCIONARIO"/>
      <sheetName val="BASE DE DADOS"/>
      <sheetName val="Prest Serviço"/>
      <sheetName val="006C 1"/>
      <sheetName val="real"/>
      <sheetName val="Acumulado_Novembro3"/>
      <sheetName val="Matriz_de_Criticidade_Captação1"/>
      <sheetName val="Descrição_PDCAC1"/>
      <sheetName val="Controls_data1"/>
      <sheetName val="CI_(3)1"/>
      <sheetName val="2o__SEMESTRE_(2)1"/>
      <sheetName val="Check_List_Visita"/>
      <sheetName val="BASE_GV"/>
      <sheetName val="Metas_2001"/>
      <sheetName val="SAP_info"/>
      <sheetName val="Set_Up"/>
      <sheetName val="Matriz_de_Criticidade_(2)"/>
      <sheetName val="Identificação__dados_historicos"/>
      <sheetName val="Prest_Serviço"/>
      <sheetName val="006C_1"/>
      <sheetName val="Absoluto"/>
      <sheetName val="qryFiltroFrmOLajirR"/>
      <sheetName val="qryFiltroFrmRLajirR"/>
      <sheetName val="Cadastro Frota"/>
      <sheetName val="Dados iniciais"/>
      <sheetName val="Cadastro Equipe de Entrega"/>
      <sheetName val="Agenda Mensal SV 15"/>
      <sheetName val="Value lists"/>
      <sheetName val="Dev.SAC "/>
      <sheetName val="XLRpt_TempSheet"/>
      <sheetName val="pacotes"/>
      <sheetName val="Overview"/>
      <sheetName val="3. MANUTENÇÃO"/>
      <sheetName val="Opciones"/>
      <sheetName val="Valida"/>
      <sheetName val="Validar"/>
      <sheetName val="Hoja2"/>
      <sheetName val="Resumen (Planeador MNE)"/>
      <sheetName val="Prêmio por Objetivo"/>
      <sheetName val="1"/>
      <sheetName val="Acumulado_Novembro4"/>
      <sheetName val="2o__SEMESTRE_(2)2"/>
      <sheetName val="Descrição_PDCAC2"/>
      <sheetName val="Controls_data2"/>
      <sheetName val="CI_(3)2"/>
      <sheetName val="Matriz_de_Criticidade_Captação2"/>
      <sheetName val="Unidades_SAC-REVENDA1"/>
      <sheetName val="REALxMETA_-_CERVEJA1"/>
      <sheetName val="REALxMETA_-_REFRI1"/>
      <sheetName val="CATASTRO_FUNCIONARIO1"/>
      <sheetName val="Check_List_Visita1"/>
      <sheetName val="BASE_GV1"/>
      <sheetName val="Metas_20011"/>
      <sheetName val="SAP_info1"/>
      <sheetName val="Set_Up1"/>
      <sheetName val="Identificação__dados_historico1"/>
      <sheetName val="Matriz_de_Criticidade_(2)1"/>
      <sheetName val="Prest_Serviço1"/>
      <sheetName val="006C_11"/>
      <sheetName val="BASE_DE_DADOS"/>
      <sheetName val="Sig_Cycles_Accts_&amp;_Processes"/>
      <sheetName val="Figures_Report"/>
      <sheetName val="Cadastro_Frota"/>
      <sheetName val="Dados_iniciais"/>
      <sheetName val="Cadastro_Equipe_de_Entrega"/>
      <sheetName val="Agenda_Mensal_SV_15"/>
      <sheetName val="Value_lists"/>
      <sheetName val="Dev_SAC_"/>
      <sheetName val="3__MANUTENÇÃO"/>
      <sheetName val="CDT"/>
      <sheetName val="Toco"/>
      <sheetName val="BaseDados"/>
      <sheetName val="BD"/>
      <sheetName val="Prêmio_por_Objetivo"/>
      <sheetName val="ETD"/>
      <sheetName val="Cons"/>
      <sheetName val="Acumulado_Novembro5"/>
      <sheetName val="2o__SEMESTRE_(2)3"/>
      <sheetName val="Descrição_PDCAC3"/>
      <sheetName val="Controls_data3"/>
      <sheetName val="CI_(3)3"/>
      <sheetName val="Matriz_de_Criticidade_Captação3"/>
      <sheetName val="BASE_GV2"/>
      <sheetName val="Metas_20012"/>
      <sheetName val="Unidades_SAC-REVENDA2"/>
      <sheetName val="REALxMETA_-_CERVEJA2"/>
      <sheetName val="REALxMETA_-_REFRI2"/>
      <sheetName val="CATASTRO_FUNCIONARIO2"/>
      <sheetName val="Check_List_Visita2"/>
      <sheetName val="Identificação__dados_historico2"/>
      <sheetName val="Set_Up2"/>
      <sheetName val="SAP_info2"/>
      <sheetName val="Matriz_de_Criticidade_(2)2"/>
      <sheetName val="Figures_Report1"/>
      <sheetName val="Sig_Cycles_Accts_&amp;_Processes1"/>
      <sheetName val="BASE_DE_DADOS1"/>
      <sheetName val="Prest_Serviço2"/>
      <sheetName val="006C_12"/>
      <sheetName val="Cadastro_Frota1"/>
      <sheetName val="Dados_iniciais1"/>
      <sheetName val="Cadastro_Equipe_de_Entrega1"/>
      <sheetName val="Agenda_Mensal_SV_151"/>
      <sheetName val="Value_lists1"/>
      <sheetName val="Dev_SAC_1"/>
      <sheetName val="Prêmio_por_Objetivo1"/>
      <sheetName val="3__MANUTENÇÃO1"/>
      <sheetName val="Parametros"/>
      <sheetName val="Custos"/>
      <sheetName val="Escalonada"/>
      <sheetName val="Sheet2"/>
      <sheetName val="MAPPING"/>
      <sheetName val="TURNO"/>
      <sheetName val="5 Porques 3"/>
      <sheetName val="Resumen_(Planeador_MNE)"/>
      <sheetName val="Lista criterios"/>
      <sheetName val="Clasificaciones"/>
      <sheetName val="Combo"/>
      <sheetName val="PREMISAS"/>
      <sheetName val="Cervezas Cuyo"/>
      <sheetName val="Análise Tempos"/>
      <sheetName val="Acumulado_Novembro6"/>
      <sheetName val="Descrição_PDCAC4"/>
      <sheetName val="Controls_data4"/>
      <sheetName val="CI_(3)4"/>
      <sheetName val="2o__SEMESTRE_(2)4"/>
      <sheetName val="Matriz_de_Criticidade_Captação4"/>
      <sheetName val="Unidades_SAC-REVENDA3"/>
      <sheetName val="REALxMETA_-_CERVEJA3"/>
      <sheetName val="REALxMETA_-_REFRI3"/>
      <sheetName val="CATASTRO_FUNCIONARIO3"/>
      <sheetName val="Check_List_Visita3"/>
      <sheetName val="BASE_GV3"/>
      <sheetName val="Metas_20013"/>
      <sheetName val="SAP_info3"/>
      <sheetName val="Set_Up3"/>
      <sheetName val="Matriz_de_Criticidade_(2)3"/>
      <sheetName val="Identificação__dados_historico3"/>
      <sheetName val="BASE_DE_DADOS2"/>
      <sheetName val="Figures_Report2"/>
      <sheetName val="Sig_Cycles_Accts_&amp;_Processes2"/>
      <sheetName val="Prest_Serviço3"/>
      <sheetName val="006C_13"/>
      <sheetName val="Cadastro_Frota2"/>
      <sheetName val="Dados_iniciais2"/>
      <sheetName val="Cadastro_Equipe_de_Entrega2"/>
      <sheetName val="Agenda_Mensal_SV_152"/>
      <sheetName val="Value_lists2"/>
      <sheetName val="Dev_SAC_2"/>
      <sheetName val="3__MANUTENÇÃO2"/>
      <sheetName val="Prêmio_por_Objetivo2"/>
      <sheetName val="5_Porques_3"/>
      <sheetName val="PARA TITULOS"/>
      <sheetName val="% x AREA"/>
      <sheetName val="Instructivo"/>
      <sheetName val="BASE"/>
      <sheetName val="Movimiento AF"/>
      <sheetName val="XREF"/>
      <sheetName val="Listas"/>
      <sheetName val="Interdependent COUNTRY"/>
      <sheetName val="Assump"/>
      <sheetName val="Resumen_(Planeador_MNE)1"/>
      <sheetName val="Cervezas_Cuyo"/>
      <sheetName val="MO P&amp;L var"/>
      <sheetName val="base dev."/>
      <sheetName val="AUX"/>
      <sheetName val=".Consid"/>
      <sheetName val=".Relatório"/>
      <sheetName val=".Resumo"/>
      <sheetName val="Consolidado"/>
      <sheetName val="은행"/>
      <sheetName val="DG"/>
      <sheetName val="EntDados2"/>
      <sheetName val="EntDados1"/>
      <sheetName val="Especificacao"/>
      <sheetName val="Informações"/>
      <sheetName val="Target Book"/>
      <sheetName val="_Consid"/>
      <sheetName val="_Relatório"/>
      <sheetName val="_Resumo"/>
      <sheetName val="Target_Book"/>
      <sheetName val="Tabelas"/>
      <sheetName val="Acumulado_Novembro7"/>
      <sheetName val="Matriz_de_Criticidade_Captação5"/>
      <sheetName val="Descrição_PDCAC5"/>
      <sheetName val="Controls_data5"/>
      <sheetName val="CI_(3)5"/>
      <sheetName val="2o__SEMESTRE_(2)5"/>
      <sheetName val="Unidades_SAC-REVENDA4"/>
      <sheetName val="REALxMETA_-_CERVEJA4"/>
      <sheetName val="REALxMETA_-_REFRI4"/>
      <sheetName val="CATASTRO_FUNCIONARIO4"/>
      <sheetName val="BASE_GV4"/>
      <sheetName val="Check_List_Visita4"/>
      <sheetName val="Metas_20014"/>
      <sheetName val="Figures_Report3"/>
      <sheetName val="SAP_info4"/>
      <sheetName val="Set_Up4"/>
      <sheetName val="Identificação__dados_historico4"/>
      <sheetName val="Matriz_de_Criticidade_(2)4"/>
      <sheetName val="Sig_Cycles_Accts_&amp;_Processes3"/>
      <sheetName val="BASE_DE_DADOS3"/>
      <sheetName val="Prest_Serviço4"/>
      <sheetName val="006C_14"/>
      <sheetName val="Cadastro_Frota3"/>
      <sheetName val="Dados_iniciais3"/>
      <sheetName val="Cadastro_Equipe_de_Entrega3"/>
      <sheetName val="Agenda_Mensal_SV_153"/>
      <sheetName val="Value_lists3"/>
      <sheetName val="Dev_SAC_3"/>
      <sheetName val="3__MANUTENÇÃO3"/>
      <sheetName val="Resumen_(Planeador_MNE)2"/>
      <sheetName val="Prêmio_por_Objetivo3"/>
      <sheetName val="5_Porques_31"/>
      <sheetName val="Cervezas_Cuyo1"/>
      <sheetName val="Lista_criterios"/>
      <sheetName val="Análise_Tempos"/>
      <sheetName val="%_x_AREA"/>
      <sheetName val="Interdependent_COUNTRY"/>
      <sheetName val="PARA_TITULOS"/>
      <sheetName val="Movimiento_AF"/>
      <sheetName val="Acumulado_Novembro8"/>
      <sheetName val="Matriz_de_Criticidade_Captação6"/>
      <sheetName val="Descrição_PDCAC6"/>
      <sheetName val="Controls_data6"/>
      <sheetName val="CI_(3)6"/>
      <sheetName val="2o__SEMESTRE_(2)6"/>
      <sheetName val="Unidades_SAC-REVENDA5"/>
      <sheetName val="REALxMETA_-_CERVEJA5"/>
      <sheetName val="REALxMETA_-_REFRI5"/>
      <sheetName val="CATASTRO_FUNCIONARIO5"/>
      <sheetName val="BASE_GV5"/>
      <sheetName val="Check_List_Visita5"/>
      <sheetName val="Metas_20015"/>
      <sheetName val="Figures_Report4"/>
      <sheetName val="SAP_info5"/>
      <sheetName val="Set_Up5"/>
      <sheetName val="Identificação__dados_historico5"/>
      <sheetName val="Matriz_de_Criticidade_(2)5"/>
      <sheetName val="Sig_Cycles_Accts_&amp;_Processes4"/>
      <sheetName val="BASE_DE_DADOS4"/>
      <sheetName val="Prest_Serviço5"/>
      <sheetName val="006C_15"/>
      <sheetName val="Cadastro_Frota4"/>
      <sheetName val="Dados_iniciais4"/>
      <sheetName val="Cadastro_Equipe_de_Entrega4"/>
      <sheetName val="Agenda_Mensal_SV_154"/>
      <sheetName val="Value_lists4"/>
      <sheetName val="Dev_SAC_4"/>
      <sheetName val="3__MANUTENÇÃO4"/>
      <sheetName val="Resumen_(Planeador_MNE)3"/>
      <sheetName val="Prêmio_por_Objetivo4"/>
      <sheetName val="5_Porques_32"/>
      <sheetName val="Cervezas_Cuyo2"/>
      <sheetName val="Lista_criterios1"/>
      <sheetName val="Análise_Tempos1"/>
      <sheetName val="%_x_AREA1"/>
      <sheetName val="Interdependent_COUNTRY1"/>
      <sheetName val="PARA_TITULOS1"/>
      <sheetName val="Movimiento_AF1"/>
      <sheetName val="Controles diarios"/>
      <sheetName val="Lists"/>
      <sheetName val="Clasificaciones "/>
      <sheetName val="Lista"/>
      <sheetName val="Clasificaciones_"/>
      <sheetName val="Clasificaciones_1"/>
      <sheetName val="Lista_criterios2"/>
      <sheetName val="%_x_AREA2"/>
      <sheetName val="Análise_Tempos2"/>
      <sheetName val="PARA_TITULOS2"/>
      <sheetName val="Clasificaciones_2"/>
      <sheetName val="Acumulado_Novembro9"/>
      <sheetName val="Descrição_PDCAC7"/>
      <sheetName val="Controls_data7"/>
      <sheetName val="CI_(3)7"/>
      <sheetName val="2o__SEMESTRE_(2)7"/>
      <sheetName val="Matriz_de_Criticidade_Captação7"/>
      <sheetName val="Unidades_SAC-REVENDA6"/>
      <sheetName val="REALxMETA_-_CERVEJA6"/>
      <sheetName val="REALxMETA_-_REFRI6"/>
      <sheetName val="CATASTRO_FUNCIONARIO6"/>
      <sheetName val="Check_List_Visita6"/>
      <sheetName val="BASE_GV6"/>
      <sheetName val="Metas_20016"/>
      <sheetName val="Resumen_(Planeador_MNE)4"/>
      <sheetName val="SAP_info6"/>
      <sheetName val="Set_Up6"/>
      <sheetName val="Identificação__dados_historico6"/>
      <sheetName val="Matriz_de_Criticidade_(2)6"/>
      <sheetName val="BASE_DE_DADOS5"/>
      <sheetName val="Figures_Report5"/>
      <sheetName val="Sig_Cycles_Accts_&amp;_Processes5"/>
      <sheetName val="Prest_Serviço6"/>
      <sheetName val="006C_16"/>
      <sheetName val="Cadastro_Frota5"/>
      <sheetName val="Dados_iniciais5"/>
      <sheetName val="Cadastro_Equipe_de_Entrega5"/>
      <sheetName val="Agenda_Mensal_SV_155"/>
      <sheetName val="Value_lists5"/>
      <sheetName val="Dev_SAC_5"/>
      <sheetName val="Lista_criterios3"/>
      <sheetName val="3__MANUTENÇÃO5"/>
      <sheetName val="Prêmio_por_Objetivo5"/>
      <sheetName val="%_x_AREA3"/>
      <sheetName val="Cervezas_Cuyo3"/>
      <sheetName val="5_Porques_33"/>
      <sheetName val="Clasificaciones_3"/>
      <sheetName val="Análise_Tempos3"/>
      <sheetName val="PARA_TITULOS3"/>
      <sheetName val="MO_P&amp;L_var"/>
      <sheetName val="base_dev_"/>
      <sheetName val="MO_P&amp;L_var1"/>
      <sheetName val="IVs 1q J2"/>
      <sheetName val="Saldo Contábil"/>
      <sheetName val="Físico Atual"/>
      <sheetName val="Prod_Tab"/>
      <sheetName val="Estratificação por Pessoa"/>
      <sheetName val="Dashboard"/>
      <sheetName val="Acompanhamento"/>
      <sheetName val="Base VD"/>
      <sheetName val="Conta de Chegadas"/>
      <sheetName val="Base MT"/>
      <sheetName val="Base Motivos"/>
      <sheetName val="AderenciaAmBev"/>
      <sheetName val="ADE.F"/>
      <sheetName val="ApontamentoDevolucao"/>
      <sheetName val="APONT. F"/>
      <sheetName val="2art"/>
      <sheetName val="03.02.24"/>
      <sheetName val="Motivos"/>
      <sheetName val="031120"/>
      <sheetName val="030237"/>
      <sheetName val="030519"/>
      <sheetName val="F1"/>
      <sheetName val="F2"/>
      <sheetName val="F3"/>
      <sheetName val="ACOMP+"/>
      <sheetName val="F4"/>
      <sheetName val="ACOMP"/>
      <sheetName val="FA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DDD"/>
      <sheetName val="BAH"/>
      <sheetName val="ILH"/>
      <sheetName val="MIN"/>
      <sheetName val="RIO"/>
      <sheetName val="NIT"/>
      <sheetName val="ABC"/>
      <sheetName val="AGU"/>
      <sheetName val="ARA"/>
      <sheetName val="PIR"/>
      <sheetName val="RP"/>
      <sheetName val="SJRP"/>
      <sheetName val="SP"/>
      <sheetName val="ANA"/>
      <sheetName val="BRA"/>
      <sheetName val="CUR"/>
      <sheetName val="LON"/>
      <sheetName val="PRNG"/>
      <sheetName val="FLO"/>
      <sheetName val="POA"/>
      <sheetName val="PEL"/>
      <sheetName val="SAP"/>
      <sheetName val="CAX"/>
      <sheetName val="PF"/>
      <sheetName val="FOR"/>
      <sheetName val="MAC"/>
      <sheetName val="NAT"/>
      <sheetName val="PRB"/>
      <sheetName val="REC"/>
      <sheetName val="SER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600ML"/>
      <sheetName val="DBF"/>
      <sheetName val="BH - Bruna"/>
      <sheetName val="GR_Piores_Ranking_OBZ"/>
      <sheetName val="PM"/>
      <sheetName val="DADOS"/>
      <sheetName val="Setup"/>
      <sheetName val="Sheet1"/>
      <sheetName val="BH_-_Bruna"/>
      <sheetName val="2004"/>
      <sheetName val="Industria"/>
      <sheetName val="Cadastro"/>
      <sheetName val="LDE"/>
      <sheetName val="Principal"/>
      <sheetName val="Calendário"/>
      <sheetName val="Passo"/>
      <sheetName val="Plan1"/>
      <sheetName val="Obj"/>
      <sheetName val="Real"/>
      <sheetName val="Vol_Cob"/>
      <sheetName val="Indicadores"/>
      <sheetName val="Can1.1"/>
      <sheetName val="Crit"/>
      <sheetName val="Posit"/>
      <sheetName val="Devol"/>
      <sheetName val="Inad"/>
      <sheetName val="RKG_COB"/>
      <sheetName val="Coberturas"/>
      <sheetName val="Cob_Cerv"/>
      <sheetName val="Cob_Ref"/>
      <sheetName val="Cob_Int"/>
      <sheetName val="Cob_Gca"/>
      <sheetName val="Cob_Ref12"/>
      <sheetName val="Cob_Lipt"/>
      <sheetName val="Cob_PT"/>
      <sheetName val="Cob_BOH"/>
      <sheetName val="Cob_Mar"/>
      <sheetName val="Cob_Orig"/>
      <sheetName val="Cob_Agua"/>
      <sheetName val="Gerot"/>
      <sheetName val="IC_GV"/>
      <sheetName val="IC_SV1 "/>
      <sheetName val="IC_SV2"/>
      <sheetName val="IC_SV3"/>
      <sheetName val="IC_SV4 "/>
      <sheetName val="IC_SV5"/>
      <sheetName val="IC_SV6"/>
      <sheetName val="IC_SV7"/>
      <sheetName val="IC_SV8"/>
      <sheetName val="ìtens críticos.1 "/>
      <sheetName val="ìtens críticos.2"/>
      <sheetName val="REMUNERAÇÃO VEND BH"/>
      <sheetName val="Aderência Refrigeração"/>
      <sheetName val="Cobertura_GSP"/>
      <sheetName val="Cobertura_GSP_%"/>
      <sheetName val="Estoque EQUIP."/>
      <sheetName val="Contra Partida Cerveja"/>
      <sheetName val="Contra Partida Refri"/>
      <sheetName val="Recup_Giro Junho"/>
      <sheetName val="Recup_Giro Julho"/>
      <sheetName val="Acompanhamento Portifólio_Junho"/>
      <sheetName val="Acompanhamento Portifólio_Julho"/>
      <sheetName val="MCD Original_GSP"/>
      <sheetName val="Mat Merchandising_GSP"/>
      <sheetName val="Faixas"/>
      <sheetName val="PDVs c Refrig 2002"/>
      <sheetName val="PDVs c Refrig 2003"/>
      <sheetName val="2002ANTARCTICA"/>
      <sheetName val="2003ANTARCTICA"/>
      <sheetName val="Instruções de Preenchimento"/>
      <sheetName val="Painel"/>
      <sheetName val="Gerencial"/>
      <sheetName val="Dados Incorporação"/>
      <sheetName val="Ocupação"/>
      <sheetName val="Puxada 2004 "/>
      <sheetName val="Devolução"/>
      <sheetName val="Puxada 2003"/>
      <sheetName val="01"/>
      <sheetName val="MODELO"/>
      <sheetName val="Premissas"/>
      <sheetName val="ModAssump"/>
      <sheetName val="Custos"/>
      <sheetName val="Dados Org"/>
      <sheetName val="Roll Out_AQ"/>
      <sheetName val="Matriz_Unidade"/>
      <sheetName val="Empresas"/>
      <sheetName val="Descrição PDCAC"/>
      <sheetName val="2C"/>
      <sheetName val="Matriz de Criticidade_Captação"/>
      <sheetName val="Planejamento 6x1 (ano)"/>
      <sheetName val="Prod"/>
      <sheetName val="Eficiencia"/>
      <sheetName val="Can1_1"/>
      <sheetName val="IC_SV1_"/>
      <sheetName val="IC_SV4_"/>
      <sheetName val="ìtens_críticos_1_"/>
      <sheetName val="ìtens_críticos_2"/>
      <sheetName val="REMUNERAÇÃO_VEND_BH"/>
      <sheetName val="Aderência_Refrigeração"/>
      <sheetName val="Estoque_EQUIP_"/>
      <sheetName val="Contra_Partida_Cerveja"/>
      <sheetName val="Contra_Partida_Refri"/>
      <sheetName val="Recup_Giro_Junho"/>
      <sheetName val="Recup_Giro_Julho"/>
      <sheetName val="Acompanhamento_Portifólio_Junho"/>
      <sheetName val="Acompanhamento_Portifólio_Julho"/>
      <sheetName val="MCD_Original_GSP"/>
      <sheetName val="Mat_Merchandising_GSP"/>
      <sheetName val="PDVs_c_Refrig_2002"/>
      <sheetName val="PDVs_c_Refrig_2003"/>
      <sheetName val="Instruções_de_Preenchimento"/>
      <sheetName val="Dados_Incorporação"/>
      <sheetName val="Puxada_2004_"/>
      <sheetName val="Puxada_2003"/>
      <sheetName val="Dados_Org"/>
      <sheetName val="Roll_Out_AQ"/>
      <sheetName val="Descrição_PDCAC"/>
      <sheetName val="Matriz_de_Criticidade_Captação"/>
      <sheetName val="Planejamento_6x1_(ano)"/>
      <sheetName val="Check List Visita"/>
      <sheetName val="은행"/>
      <sheetName val="XLR_NoRangeSheet"/>
      <sheetName val="Company"/>
      <sheetName val="DATA"/>
      <sheetName val="Select"/>
      <sheetName val="BASE DADOS"/>
      <sheetName val="Árvore"/>
      <sheetName val="Ret cond 2011"/>
      <sheetName val="Plan3"/>
      <sheetName val="Hidden"/>
      <sheetName val="AlertaACA- Preenchimento Manual"/>
      <sheetName val="Pirâmide"/>
      <sheetName val="KPI-Preenchimento Manual"/>
      <sheetName val="Incidente-Preen.Manual Cel.azul"/>
      <sheetName val="Yellow Belts - Relatório"/>
      <sheetName val="Parameters"/>
      <sheetName val="Vieja"/>
      <sheetName val="Perda_Lata"/>
      <sheetName val="Ferias"/>
      <sheetName val="STARTSHEET"/>
      <sheetName val="Volume_Charts"/>
      <sheetName val="Farol Metas"/>
      <sheetName val="Meta"/>
      <sheetName val="AO"/>
      <sheetName val="BG"/>
      <sheetName val="EE"/>
      <sheetName val="PV"/>
      <sheetName val="SG"/>
      <sheetName val="TI"/>
      <sheetName val="COMPS"/>
      <sheetName val="Agenda"/>
      <sheetName val="Can1_11"/>
      <sheetName val="IC_SV1_1"/>
      <sheetName val="IC_SV4_1"/>
      <sheetName val="ìtens_críticos_1_1"/>
      <sheetName val="ìtens_críticos_21"/>
      <sheetName val="REMUNERAÇÃO_VEND_BH1"/>
      <sheetName val="Aderência_Refrigeração1"/>
      <sheetName val="Estoque_EQUIP_1"/>
      <sheetName val="Contra_Partida_Cerveja1"/>
      <sheetName val="Contra_Partida_Refri1"/>
      <sheetName val="Recup_Giro_Junho1"/>
      <sheetName val="Recup_Giro_Julho1"/>
      <sheetName val="Acompanhamento_Portifólio_Junh1"/>
      <sheetName val="Acompanhamento_Portifólio_Julh1"/>
      <sheetName val="MCD_Original_GSP1"/>
      <sheetName val="Mat_Merchandising_GSP1"/>
      <sheetName val="PDVs_c_Refrig_20021"/>
      <sheetName val="PDVs_c_Refrig_20031"/>
      <sheetName val="Instruções_de_Preenchimento1"/>
      <sheetName val="Dados_Incorporação1"/>
      <sheetName val="Puxada_2004_1"/>
      <sheetName val="Puxada_20031"/>
      <sheetName val="Dados_Org1"/>
      <sheetName val="Roll_Out_AQ1"/>
      <sheetName val="Descrição_PDCAC1"/>
      <sheetName val="Matriz_de_Criticidade_Captação1"/>
      <sheetName val="Planejamento_6x1_(ano)1"/>
      <sheetName val="Check_List_Visita"/>
      <sheetName val="Consolidado"/>
      <sheetName val="Devolução "/>
      <sheetName val="Cumplimiento Acciones de Seguri"/>
      <sheetName val="Base da Datos"/>
      <sheetName val="SUMMARY"/>
      <sheetName val="RelatorioAcompanhamentoLote 3 "/>
      <sheetName val="Validation Lists"/>
      <sheetName val="Dont Touch"/>
      <sheetName val="Cadastro "/>
      <sheetName val="Unidades SAC-REVENDA"/>
      <sheetName val="REALxMETA - CERVEJA"/>
      <sheetName val="REALxMETA - REFRI"/>
      <sheetName val="CLACIFICACION DE AI"/>
      <sheetName val="BASE_DADOS"/>
      <sheetName val="AlertaACA-_Preenchimento_Manual"/>
      <sheetName val="KPI-Preenchimento_Manual"/>
      <sheetName val="Incidente-Preen_Manual_Cel_azul"/>
      <sheetName val="Yellow_Belts_-_Relatório"/>
      <sheetName val="synthgraph"/>
      <sheetName val="FE"/>
      <sheetName val="Types"/>
      <sheetName val="Master"/>
      <sheetName val="Base Cobertura WP"/>
      <sheetName val="TOR1"/>
      <sheetName val="Procedimento"/>
      <sheetName val="P1A x P3M"/>
      <sheetName val="Análise BCK"/>
      <sheetName val="Análise Notas"/>
      <sheetName val="Análise HH"/>
      <sheetName val="Gráfico - HH"/>
      <sheetName val="Gráfico - %"/>
      <sheetName val="Análise Custo"/>
      <sheetName val="Aporte"/>
      <sheetName val="P3M - Dados "/>
      <sheetName val="IP24"/>
      <sheetName val="Base_BCK"/>
      <sheetName val="IW29"/>
      <sheetName val="MEC"/>
      <sheetName val="ELE"/>
      <sheetName val="INS"/>
      <sheetName val="AUT"/>
      <sheetName val="TOR"/>
      <sheetName val="SOL"/>
      <sheetName val="OUT"/>
      <sheetName val="EXT"/>
      <sheetName val="Parâmetros"/>
      <sheetName val="Áreas"/>
      <sheetName val="BH_-_Bruna1"/>
      <sheetName val="Ret_cond_2011"/>
      <sheetName val="Farol_Metas"/>
      <sheetName val="Controles"/>
      <sheetName val="chitimc"/>
      <sheetName val="Estatus"/>
      <sheetName val="Sheet2"/>
      <sheetName val="CLASIFICACION DE AI"/>
      <sheetName val="Resumo"/>
      <sheetName val="BANCO"/>
      <sheetName val="Back-up"/>
      <sheetName val="GR_Piores_Ranking_OBZ.xls"/>
      <sheetName val="Relatorio"/>
      <sheetName val="MM"/>
      <sheetName val="PRODUCAO"/>
      <sheetName val="PARADA"/>
      <sheetName val="RampUP"/>
      <sheetName val="DadosGraf1"/>
      <sheetName val="DadosGraf2"/>
      <sheetName val="dados1"/>
      <sheetName val="MTBF_MTTR"/>
      <sheetName val="BASE_DADOS1"/>
      <sheetName val="Farol"/>
      <sheetName val="Follow Up Acciones"/>
      <sheetName val="Code1"/>
      <sheetName val="L505"/>
      <sheetName val="Acompanhamento"/>
      <sheetName val="aux"/>
      <sheetName val="Unidades_SAC-REVENDA3"/>
      <sheetName val="Engine"/>
      <sheetName val="REALxMETA_-_CERVEJA2"/>
      <sheetName val="menu"/>
      <sheetName val="REALxMETA_-_CERVEJA3"/>
      <sheetName val="Lists"/>
      <sheetName val="Validate"/>
      <sheetName val="CDI"/>
      <sheetName val="Dev_SAC_"/>
      <sheetName val="Fab2"/>
      <sheetName val="PREVISÃO"/>
      <sheetName val="12_1"/>
      <sheetName val="Financials"/>
      <sheetName val="Assumptions"/>
      <sheetName val="fabricas"/>
      <sheetName val="Fab"/>
      <sheetName val="Feriados"/>
      <sheetName val="FRA"/>
      <sheetName val="COUPOM"/>
      <sheetName val="Brainstorming1"/>
      <sheetName val="Set_Up1"/>
      <sheetName val="BD"/>
      <sheetName val="Listas"/>
      <sheetName val="MUG"/>
      <sheetName val="Entrada_de_Dados2"/>
      <sheetName val="De-Para"/>
      <sheetName val="Projects_list"/>
      <sheetName val="Dev_Mercado"/>
      <sheetName val="Nossa_Meta"/>
      <sheetName val="Curve"/>
      <sheetName val="EI_Calc2"/>
      <sheetName val="9"/>
      <sheetName val="qyrMetas_Real"/>
      <sheetName val="REALxMETA_-_REFRI3"/>
      <sheetName val="Tab_Aux2"/>
      <sheetName val="Custo_Variável"/>
      <sheetName val="Bloomberg"/>
      <sheetName val="Unidades_SAC-REVENDA2"/>
      <sheetName val="Months_and_Countries"/>
      <sheetName val="DePara"/>
      <sheetName val="JUNIO"/>
      <sheetName val="Lista Matriz Abordajes"/>
      <sheetName val="MATRIZ (2)"/>
      <sheetName val="PlanoAccion"/>
      <sheetName val="XLRpt_TempSheet"/>
      <sheetName val="#REF"/>
      <sheetName val="RG Depots"/>
      <sheetName val="graf"/>
      <sheetName val="Capa-antiga"/>
      <sheetName val="Análise Tempos"/>
      <sheetName val="Par"/>
      <sheetName val="LookUp"/>
      <sheetName val="PB"/>
      <sheetName val="Hoja1"/>
      <sheetName val="Validation"/>
      <sheetName val="BH_-_Bruna2"/>
      <sheetName val="Can1_12"/>
      <sheetName val="IC_SV1_2"/>
      <sheetName val="IC_SV4_2"/>
      <sheetName val="ìtens_críticos_1_2"/>
      <sheetName val="ìtens_críticos_22"/>
      <sheetName val="REMUNERAÇÃO_VEND_BH2"/>
      <sheetName val="Aderência_Refrigeração2"/>
      <sheetName val="Estoque_EQUIP_2"/>
      <sheetName val="Contra_Partida_Cerveja2"/>
      <sheetName val="Contra_Partida_Refri2"/>
      <sheetName val="Recup_Giro_Junho2"/>
      <sheetName val="Recup_Giro_Julho2"/>
      <sheetName val="Acompanhamento_Portifólio_Junh2"/>
      <sheetName val="Acompanhamento_Portifólio_Julh2"/>
      <sheetName val="MCD_Original_GSP2"/>
      <sheetName val="Mat_Merchandising_GSP2"/>
      <sheetName val="PDVs_c_Refrig_20022"/>
      <sheetName val="PDVs_c_Refrig_20032"/>
      <sheetName val="Instruções_de_Preenchimento2"/>
      <sheetName val="Dados_Incorporação2"/>
      <sheetName val="Puxada_2004_2"/>
      <sheetName val="Puxada_20032"/>
      <sheetName val="Dados_Org2"/>
      <sheetName val="Roll_Out_AQ2"/>
      <sheetName val="Descrição_PDCAC2"/>
      <sheetName val="Matriz_de_Criticidade_Captação2"/>
      <sheetName val="Planejamento_6x1_(ano)2"/>
      <sheetName val="Check_List_Visita1"/>
      <sheetName val="BASE_DADOS2"/>
      <sheetName val="Ret_cond_20111"/>
      <sheetName val="AlertaACA-_Preenchimento_Manua1"/>
      <sheetName val="KPI-Preenchimento_Manual1"/>
      <sheetName val="Incidente-Preen_Manual_Cel_azu1"/>
      <sheetName val="Yellow_Belts_-_Relatório1"/>
      <sheetName val="Farol_Metas1"/>
      <sheetName val="Devolução_"/>
      <sheetName val="Cumplimiento_Acciones_de_Seguri"/>
      <sheetName val="Base_da_Datos"/>
      <sheetName val="RelatorioAcompanhamentoLote_3_"/>
      <sheetName val="Cadastro_"/>
      <sheetName val="Unidades_SAC-REVENDA"/>
      <sheetName val="REALxMETA_-_CERVEJA"/>
      <sheetName val="REALxMETA_-_REFRI"/>
      <sheetName val="CLACIFICACION_DE_AI"/>
      <sheetName val="Validation_Lists"/>
      <sheetName val="Dont_Touch"/>
      <sheetName val="Base_Cobertura_WP"/>
      <sheetName val="P1A_x_P3M"/>
      <sheetName val="Análise_BCK"/>
      <sheetName val="Análise_Notas"/>
      <sheetName val="Análise_HH"/>
      <sheetName val="Gráfico_-_HH"/>
      <sheetName val="Gráfico_-_%"/>
      <sheetName val="Análise_Custo"/>
      <sheetName val="P3M_-_Dados_"/>
      <sheetName val="CLASIFICACION_DE_AI"/>
      <sheetName val="GR_Piores_Ranking_OBZ_xls"/>
      <sheetName val="Follow_Up_Acciones"/>
      <sheetName val="Lista_Matriz_Abordajes"/>
      <sheetName val="MATRIZ_(2)"/>
      <sheetName val="RG_Depots"/>
      <sheetName val="Análise_Tempos"/>
      <sheetName val="BH_-_Bruna3"/>
      <sheetName val="Can1_13"/>
      <sheetName val="IC_SV1_3"/>
      <sheetName val="IC_SV4_3"/>
      <sheetName val="ìtens_críticos_1_3"/>
      <sheetName val="ìtens_críticos_23"/>
      <sheetName val="REMUNERAÇÃO_VEND_BH3"/>
      <sheetName val="Aderência_Refrigeração3"/>
      <sheetName val="Estoque_EQUIP_3"/>
      <sheetName val="Contra_Partida_Cerveja3"/>
      <sheetName val="Contra_Partida_Refri3"/>
      <sheetName val="Recup_Giro_Junho3"/>
      <sheetName val="Recup_Giro_Julho3"/>
      <sheetName val="Acompanhamento_Portifólio_Junh3"/>
      <sheetName val="Acompanhamento_Portifólio_Julh3"/>
      <sheetName val="MCD_Original_GSP3"/>
      <sheetName val="Mat_Merchandising_GSP3"/>
      <sheetName val="PDVs_c_Refrig_20023"/>
      <sheetName val="PDVs_c_Refrig_20033"/>
      <sheetName val="Instruções_de_Preenchimento3"/>
      <sheetName val="Dados_Incorporação3"/>
      <sheetName val="Puxada_2004_3"/>
      <sheetName val="Puxada_20033"/>
      <sheetName val="Dados_Org3"/>
      <sheetName val="Roll_Out_AQ3"/>
      <sheetName val="Descrição_PDCAC3"/>
      <sheetName val="Matriz_de_Criticidade_Captação3"/>
      <sheetName val="Planejamento_6x1_(ano)3"/>
      <sheetName val="Yellow_Belts_-_Relatório2"/>
      <sheetName val="BASE_DADOS3"/>
      <sheetName val="Check_List_Visita2"/>
      <sheetName val="Ret_cond_20112"/>
      <sheetName val="AlertaACA-_Preenchimento_Manua2"/>
      <sheetName val="KPI-Preenchimento_Manual2"/>
      <sheetName val="Incidente-Preen_Manual_Cel_azu2"/>
      <sheetName val="Farol_Metas2"/>
      <sheetName val="Devolução_1"/>
      <sheetName val="Cumplimiento_Acciones_de_Segur1"/>
      <sheetName val="Base_da_Datos1"/>
      <sheetName val="RelatorioAcompanhamentoLote_3_1"/>
      <sheetName val="Cadastro_1"/>
      <sheetName val="Base_Cobertura_WP1"/>
      <sheetName val="Unidades_SAC-REVENDA1"/>
      <sheetName val="REALxMETA_-_CERVEJA1"/>
      <sheetName val="REALxMETA_-_REFRI1"/>
      <sheetName val="CLACIFICACION_DE_AI1"/>
      <sheetName val="Validation_Lists1"/>
      <sheetName val="Dont_Touch1"/>
      <sheetName val="P1A_x_P3M1"/>
      <sheetName val="Análise_BCK1"/>
      <sheetName val="Análise_Notas1"/>
      <sheetName val="Análise_HH1"/>
      <sheetName val="Gráfico_-_HH1"/>
      <sheetName val="Gráfico_-_%1"/>
      <sheetName val="Análise_Custo1"/>
      <sheetName val="P3M_-_Dados_1"/>
      <sheetName val="CLASIFICACION_DE_AI1"/>
      <sheetName val="GR_Piores_Ranking_OBZ_xls1"/>
      <sheetName val="Follow_Up_Acciones1"/>
      <sheetName val="RG_Depots1"/>
      <sheetName val="Lista_Matriz_Abordajes1"/>
      <sheetName val="MATRIZ_(2)1"/>
      <sheetName val="Análise_Tempos1"/>
      <sheetName val="BH_-_Bruna4"/>
      <sheetName val="Can1_14"/>
      <sheetName val="IC_SV1_4"/>
      <sheetName val="IC_SV4_4"/>
      <sheetName val="ìtens_críticos_1_4"/>
      <sheetName val="ìtens_críticos_24"/>
      <sheetName val="REMUNERAÇÃO_VEND_BH4"/>
      <sheetName val="Aderência_Refrigeração4"/>
      <sheetName val="Estoque_EQUIP_4"/>
      <sheetName val="Contra_Partida_Cerveja4"/>
      <sheetName val="Contra_Partida_Refri4"/>
      <sheetName val="Recup_Giro_Junho4"/>
      <sheetName val="Recup_Giro_Julho4"/>
      <sheetName val="Acompanhamento_Portifólio_Junh4"/>
      <sheetName val="Acompanhamento_Portifólio_Julh4"/>
      <sheetName val="MCD_Original_GSP4"/>
      <sheetName val="Mat_Merchandising_GSP4"/>
      <sheetName val="PDVs_c_Refrig_20024"/>
      <sheetName val="PDVs_c_Refrig_20034"/>
      <sheetName val="Instruções_de_Preenchimento4"/>
      <sheetName val="Dados_Incorporação4"/>
      <sheetName val="Puxada_2004_4"/>
      <sheetName val="Puxada_20034"/>
      <sheetName val="Dados_Org4"/>
      <sheetName val="Roll_Out_AQ4"/>
      <sheetName val="Descrição_PDCAC4"/>
      <sheetName val="Matriz_de_Criticidade_Captação4"/>
      <sheetName val="Planejamento_6x1_(ano)4"/>
      <sheetName val="Check_List_Visita3"/>
      <sheetName val="BASE_DADOS4"/>
      <sheetName val="Ret_cond_20113"/>
      <sheetName val="AlertaACA-_Preenchimento_Manua3"/>
      <sheetName val="KPI-Preenchimento_Manual3"/>
      <sheetName val="Incidente-Preen_Manual_Cel_azu3"/>
      <sheetName val="Yellow_Belts_-_Relatório3"/>
      <sheetName val="Farol_Metas3"/>
      <sheetName val="Devolução_2"/>
      <sheetName val="Cumplimiento_Acciones_de_Segur2"/>
      <sheetName val="Base_da_Datos2"/>
      <sheetName val="RelatorioAcompanhamentoLote_3_2"/>
      <sheetName val="Cadastro_2"/>
      <sheetName val="P1A_x_P3M2"/>
      <sheetName val="Análise_BCK2"/>
      <sheetName val="Análise_Notas2"/>
      <sheetName val="Análise_HH2"/>
      <sheetName val="Gráfico_-_HH2"/>
      <sheetName val="Gráfico_-_%2"/>
      <sheetName val="Análise_Custo2"/>
      <sheetName val="P3M_-_Dados_2"/>
      <sheetName val="Validation_Lists2"/>
      <sheetName val="Dont_Touch2"/>
      <sheetName val="Unidades_SAC-REVENDA4"/>
      <sheetName val="REALxMETA_-_CERVEJA4"/>
      <sheetName val="REALxMETA_-_REFRI2"/>
      <sheetName val="CLACIFICACION_DE_AI2"/>
      <sheetName val="Base_Cobertura_WP2"/>
      <sheetName val="CLASIFICACION_DE_AI2"/>
      <sheetName val="GR_Piores_Ranking_OBZ_xls2"/>
      <sheetName val="Follow_Up_Acciones2"/>
      <sheetName val="Lista_Matriz_Abordajes2"/>
      <sheetName val="MATRIZ_(2)2"/>
      <sheetName val="BH_-_Bruna5"/>
      <sheetName val="Can1_15"/>
      <sheetName val="IC_SV1_5"/>
      <sheetName val="IC_SV4_5"/>
      <sheetName val="ìtens_críticos_1_5"/>
      <sheetName val="ìtens_críticos_25"/>
      <sheetName val="REMUNERAÇÃO_VEND_BH5"/>
      <sheetName val="Aderência_Refrigeração5"/>
      <sheetName val="Estoque_EQUIP_5"/>
      <sheetName val="Contra_Partida_Cerveja5"/>
      <sheetName val="Contra_Partida_Refri5"/>
      <sheetName val="Recup_Giro_Junho5"/>
      <sheetName val="Recup_Giro_Julho5"/>
      <sheetName val="Acompanhamento_Portifólio_Junh5"/>
      <sheetName val="Acompanhamento_Portifólio_Julh5"/>
      <sheetName val="MCD_Original_GSP5"/>
      <sheetName val="Mat_Merchandising_GSP5"/>
      <sheetName val="PDVs_c_Refrig_20025"/>
      <sheetName val="PDVs_c_Refrig_20035"/>
      <sheetName val="Instruções_de_Preenchimento5"/>
      <sheetName val="Dados_Incorporação5"/>
      <sheetName val="Puxada_2004_5"/>
      <sheetName val="Puxada_20035"/>
      <sheetName val="Dados_Org5"/>
      <sheetName val="Roll_Out_AQ5"/>
      <sheetName val="Descrição_PDCAC5"/>
      <sheetName val="Matriz_de_Criticidade_Captação5"/>
      <sheetName val="Planejamento_6x1_(ano)5"/>
      <sheetName val="Check_List_Visita4"/>
      <sheetName val="BASE_DADOS5"/>
      <sheetName val="Ret_cond_20114"/>
      <sheetName val="AlertaACA-_Preenchimento_Manua4"/>
      <sheetName val="KPI-Preenchimento_Manual4"/>
      <sheetName val="Incidente-Preen_Manual_Cel_azu4"/>
      <sheetName val="Yellow_Belts_-_Relatório4"/>
      <sheetName val="Farol_Metas4"/>
      <sheetName val="Devolução_3"/>
      <sheetName val="Cumplimiento_Acciones_de_Segur3"/>
      <sheetName val="Base_da_Datos3"/>
      <sheetName val="RelatorioAcompanhamentoLote_3_3"/>
      <sheetName val="Cadastro_3"/>
      <sheetName val="P1A_x_P3M3"/>
      <sheetName val="Análise_BCK3"/>
      <sheetName val="Análise_Notas3"/>
      <sheetName val="Análise_HH3"/>
      <sheetName val="Gráfico_-_HH3"/>
      <sheetName val="Gráfico_-_%3"/>
      <sheetName val="Análise_Custo3"/>
      <sheetName val="P3M_-_Dados_3"/>
      <sheetName val="Validation_Lists3"/>
      <sheetName val="Dont_Touch3"/>
      <sheetName val="Unidades_SAC-REVENDA5"/>
      <sheetName val="REALxMETA_-_CERVEJA5"/>
      <sheetName val="REALxMETA_-_REFRI4"/>
      <sheetName val="CLACIFICACION_DE_AI3"/>
      <sheetName val="Base_Cobertura_WP3"/>
      <sheetName val="CLASIFICACION_DE_AI3"/>
      <sheetName val="GR_Piores_Ranking_OBZ_xls3"/>
      <sheetName val="Follow_Up_Acciones3"/>
      <sheetName val="Lista_Matriz_Abordajes3"/>
      <sheetName val="MATRIZ_(2)3"/>
      <sheetName val="RG_Depots2"/>
      <sheetName val="Análise_Tempos2"/>
      <sheetName val="BH_-_Bruna6"/>
      <sheetName val="Can1_16"/>
      <sheetName val="IC_SV1_6"/>
      <sheetName val="IC_SV4_6"/>
      <sheetName val="ìtens_críticos_1_6"/>
      <sheetName val="ìtens_críticos_26"/>
      <sheetName val="REMUNERAÇÃO_VEND_BH6"/>
      <sheetName val="Aderência_Refrigeração6"/>
      <sheetName val="Estoque_EQUIP_6"/>
      <sheetName val="Contra_Partida_Cerveja6"/>
      <sheetName val="Contra_Partida_Refri6"/>
      <sheetName val="Recup_Giro_Junho6"/>
      <sheetName val="Recup_Giro_Julho6"/>
      <sheetName val="Acompanhamento_Portifólio_Junh6"/>
      <sheetName val="Acompanhamento_Portifólio_Julh6"/>
      <sheetName val="MCD_Original_GSP6"/>
      <sheetName val="Mat_Merchandising_GSP6"/>
      <sheetName val="PDVs_c_Refrig_20026"/>
      <sheetName val="PDVs_c_Refrig_20036"/>
      <sheetName val="Instruções_de_Preenchimento6"/>
      <sheetName val="Dados_Incorporação6"/>
      <sheetName val="Puxada_2004_6"/>
      <sheetName val="Puxada_20036"/>
      <sheetName val="Dados_Org6"/>
      <sheetName val="Roll_Out_AQ6"/>
      <sheetName val="Descrição_PDCAC6"/>
      <sheetName val="Matriz_de_Criticidade_Captação6"/>
      <sheetName val="Planejamento_6x1_(ano)6"/>
      <sheetName val="Check_List_Visita5"/>
      <sheetName val="BASE_DADOS6"/>
      <sheetName val="Ret_cond_20115"/>
      <sheetName val="AlertaACA-_Preenchimento_Manua5"/>
      <sheetName val="KPI-Preenchimento_Manual5"/>
      <sheetName val="Incidente-Preen_Manual_Cel_azu5"/>
      <sheetName val="Yellow_Belts_-_Relatório5"/>
      <sheetName val="Farol_Metas5"/>
      <sheetName val="Devolução_4"/>
      <sheetName val="Cumplimiento_Acciones_de_Segur4"/>
      <sheetName val="Base_da_Datos4"/>
      <sheetName val="RelatorioAcompanhamentoLote_3_4"/>
      <sheetName val="Cadastro_4"/>
      <sheetName val="P1A_x_P3M4"/>
      <sheetName val="Análise_BCK4"/>
      <sheetName val="Análise_Notas4"/>
      <sheetName val="Análise_HH4"/>
      <sheetName val="Gráfico_-_HH4"/>
      <sheetName val="Gráfico_-_%4"/>
      <sheetName val="Análise_Custo4"/>
      <sheetName val="P3M_-_Dados_4"/>
      <sheetName val="Validation_Lists4"/>
      <sheetName val="Dont_Touch4"/>
      <sheetName val="Unidades_SAC-REVENDA6"/>
      <sheetName val="REALxMETA_-_CERVEJA6"/>
      <sheetName val="REALxMETA_-_REFRI5"/>
      <sheetName val="CLACIFICACION_DE_AI4"/>
      <sheetName val="Base_Cobertura_WP4"/>
      <sheetName val="CLASIFICACION_DE_AI4"/>
      <sheetName val="GR_Piores_Ranking_OBZ_xls4"/>
      <sheetName val="Follow_Up_Acciones4"/>
      <sheetName val="Lista_Matriz_Abordajes4"/>
      <sheetName val="MATRIZ_(2)4"/>
      <sheetName val="RG_Depots3"/>
      <sheetName val="Análise_Tempos3"/>
      <sheetName val="BH_-_Bruna7"/>
      <sheetName val="Can1_17"/>
      <sheetName val="IC_SV1_7"/>
      <sheetName val="IC_SV4_7"/>
      <sheetName val="ìtens_críticos_1_7"/>
      <sheetName val="ìtens_críticos_27"/>
      <sheetName val="REMUNERAÇÃO_VEND_BH7"/>
      <sheetName val="Aderência_Refrigeração7"/>
      <sheetName val="Estoque_EQUIP_7"/>
      <sheetName val="Contra_Partida_Cerveja7"/>
      <sheetName val="Contra_Partida_Refri7"/>
      <sheetName val="Recup_Giro_Junho7"/>
      <sheetName val="Recup_Giro_Julho7"/>
      <sheetName val="Acompanhamento_Portifólio_Junh7"/>
      <sheetName val="Acompanhamento_Portifólio_Julh7"/>
      <sheetName val="MCD_Original_GSP7"/>
      <sheetName val="Mat_Merchandising_GSP7"/>
      <sheetName val="PDVs_c_Refrig_20027"/>
      <sheetName val="PDVs_c_Refrig_20037"/>
      <sheetName val="Instruções_de_Preenchimento7"/>
      <sheetName val="Dados_Incorporação7"/>
      <sheetName val="Puxada_2004_7"/>
      <sheetName val="Puxada_20037"/>
      <sheetName val="Dados_Org7"/>
      <sheetName val="Roll_Out_AQ7"/>
      <sheetName val="Descrição_PDCAC7"/>
      <sheetName val="Matriz_de_Criticidade_Captação7"/>
      <sheetName val="Planejamento_6x1_(ano)7"/>
      <sheetName val="Check_List_Visita6"/>
      <sheetName val="BASE_DADOS7"/>
      <sheetName val="Ret_cond_20116"/>
      <sheetName val="AlertaACA-_Preenchimento_Manua6"/>
      <sheetName val="KPI-Preenchimento_Manual6"/>
      <sheetName val="Incidente-Preen_Manual_Cel_azu6"/>
      <sheetName val="Yellow_Belts_-_Relatório6"/>
      <sheetName val="Farol_Metas6"/>
      <sheetName val="Devolução_5"/>
      <sheetName val="Cumplimiento_Acciones_de_Segur5"/>
      <sheetName val="Base_da_Datos5"/>
      <sheetName val="RelatorioAcompanhamentoLote_3_5"/>
      <sheetName val="Cadastro_5"/>
      <sheetName val="P1A_x_P3M5"/>
      <sheetName val="Análise_BCK5"/>
      <sheetName val="Análise_Notas5"/>
      <sheetName val="Análise_HH5"/>
      <sheetName val="Gráfico_-_HH5"/>
      <sheetName val="Gráfico_-_%5"/>
      <sheetName val="Análise_Custo5"/>
      <sheetName val="P3M_-_Dados_5"/>
      <sheetName val="Validation_Lists5"/>
      <sheetName val="Dont_Touch5"/>
      <sheetName val="Unidades_SAC-REVENDA7"/>
      <sheetName val="REALxMETA_-_CERVEJA7"/>
      <sheetName val="REALxMETA_-_REFRI6"/>
      <sheetName val="CLACIFICACION_DE_AI5"/>
      <sheetName val="Base_Cobertura_WP5"/>
      <sheetName val="CLASIFICACION_DE_AI5"/>
      <sheetName val="GR_Piores_Ranking_OBZ_xls5"/>
      <sheetName val="Follow_Up_Acciones5"/>
      <sheetName val="Lista_Matriz_Abordajes5"/>
      <sheetName val="MATRIZ_(2)5"/>
      <sheetName val="RG_Depots4"/>
      <sheetName val="Análise_Tempos4"/>
      <sheetName val="BH_-_Bruna8"/>
      <sheetName val="Can1_18"/>
      <sheetName val="IC_SV1_8"/>
      <sheetName val="IC_SV4_8"/>
      <sheetName val="ìtens_críticos_1_8"/>
      <sheetName val="ìtens_críticos_28"/>
      <sheetName val="REMUNERAÇÃO_VEND_BH8"/>
      <sheetName val="Aderência_Refrigeração8"/>
      <sheetName val="Estoque_EQUIP_8"/>
      <sheetName val="Contra_Partida_Cerveja8"/>
      <sheetName val="Contra_Partida_Refri8"/>
      <sheetName val="Recup_Giro_Junho8"/>
      <sheetName val="Recup_Giro_Julho8"/>
      <sheetName val="Acompanhamento_Portifólio_Junh8"/>
      <sheetName val="Acompanhamento_Portifólio_Julh8"/>
      <sheetName val="MCD_Original_GSP8"/>
      <sheetName val="Mat_Merchandising_GSP8"/>
      <sheetName val="PDVs_c_Refrig_20028"/>
      <sheetName val="PDVs_c_Refrig_20038"/>
      <sheetName val="Instruções_de_Preenchimento8"/>
      <sheetName val="Dados_Incorporação8"/>
      <sheetName val="Puxada_2004_8"/>
      <sheetName val="Puxada_20038"/>
      <sheetName val="Dados_Org8"/>
      <sheetName val="Roll_Out_AQ8"/>
      <sheetName val="Descrição_PDCAC8"/>
      <sheetName val="Matriz_de_Criticidade_Captação8"/>
      <sheetName val="Planejamento_6x1_(ano)8"/>
      <sheetName val="Check_List_Visita7"/>
      <sheetName val="BASE_DADOS8"/>
      <sheetName val="Ret_cond_20117"/>
      <sheetName val="AlertaACA-_Preenchimento_Manua7"/>
      <sheetName val="KPI-Preenchimento_Manual7"/>
      <sheetName val="Incidente-Preen_Manual_Cel_azu7"/>
      <sheetName val="Yellow_Belts_-_Relatório7"/>
      <sheetName val="Farol_Metas7"/>
      <sheetName val="Devolução_6"/>
      <sheetName val="Cumplimiento_Acciones_de_Segur6"/>
      <sheetName val="Base_da_Datos6"/>
      <sheetName val="RelatorioAcompanhamentoLote_3_6"/>
      <sheetName val="Cadastro_6"/>
      <sheetName val="P1A_x_P3M6"/>
      <sheetName val="Análise_BCK6"/>
      <sheetName val="Análise_Notas6"/>
      <sheetName val="Análise_HH6"/>
      <sheetName val="Gráfico_-_HH6"/>
      <sheetName val="Gráfico_-_%6"/>
      <sheetName val="Análise_Custo6"/>
      <sheetName val="P3M_-_Dados_6"/>
      <sheetName val="Validation_Lists6"/>
      <sheetName val="Dont_Touch6"/>
      <sheetName val="Unidades_SAC-REVENDA8"/>
      <sheetName val="REALxMETA_-_CERVEJA8"/>
      <sheetName val="REALxMETA_-_REFRI7"/>
      <sheetName val="CLACIFICACION_DE_AI6"/>
      <sheetName val="Base_Cobertura_WP6"/>
      <sheetName val="CLASIFICACION_DE_AI6"/>
      <sheetName val="GR_Piores_Ranking_OBZ_xls6"/>
      <sheetName val="Follow_Up_Acciones6"/>
      <sheetName val="Lista_Matriz_Abordajes6"/>
      <sheetName val="MATRIZ_(2)6"/>
      <sheetName val="RG_Depots5"/>
      <sheetName val="Análise_Tempos5"/>
      <sheetName val="BH_-_Bruna9"/>
      <sheetName val="Can1_19"/>
      <sheetName val="IC_SV1_9"/>
      <sheetName val="IC_SV4_9"/>
      <sheetName val="ìtens_críticos_1_9"/>
      <sheetName val="ìtens_críticos_29"/>
      <sheetName val="REMUNERAÇÃO_VEND_BH9"/>
      <sheetName val="Aderência_Refrigeração9"/>
      <sheetName val="Estoque_EQUIP_9"/>
      <sheetName val="Contra_Partida_Cerveja9"/>
      <sheetName val="Contra_Partida_Refri9"/>
      <sheetName val="Recup_Giro_Junho9"/>
      <sheetName val="Recup_Giro_Julho9"/>
      <sheetName val="Acompanhamento_Portifólio_Junh9"/>
      <sheetName val="Acompanhamento_Portifólio_Julh9"/>
      <sheetName val="MCD_Original_GSP9"/>
      <sheetName val="Mat_Merchandising_GSP9"/>
      <sheetName val="PDVs_c_Refrig_20029"/>
      <sheetName val="PDVs_c_Refrig_20039"/>
      <sheetName val="Instruções_de_Preenchimento9"/>
      <sheetName val="Dados_Incorporação9"/>
      <sheetName val="Puxada_2004_9"/>
      <sheetName val="Puxada_20039"/>
      <sheetName val="Dados_Org9"/>
      <sheetName val="Roll_Out_AQ9"/>
      <sheetName val="Descrição_PDCAC9"/>
      <sheetName val="Matriz_de_Criticidade_Captação9"/>
      <sheetName val="Planejamento_6x1_(ano)9"/>
      <sheetName val="Check_List_Visita8"/>
      <sheetName val="BASE_DADOS9"/>
      <sheetName val="Ret_cond_20118"/>
      <sheetName val="AlertaACA-_Preenchimento_Manua8"/>
      <sheetName val="KPI-Preenchimento_Manual8"/>
      <sheetName val="Incidente-Preen_Manual_Cel_azu8"/>
      <sheetName val="Yellow_Belts_-_Relatório8"/>
      <sheetName val="Farol_Metas8"/>
      <sheetName val="Devolução_7"/>
      <sheetName val="Cumplimiento_Acciones_de_Segur7"/>
      <sheetName val="Base_da_Datos7"/>
      <sheetName val="RelatorioAcompanhamentoLote_3_7"/>
      <sheetName val="Cadastro_7"/>
      <sheetName val="P1A_x_P3M7"/>
      <sheetName val="Análise_BCK7"/>
      <sheetName val="Análise_Notas7"/>
      <sheetName val="Análise_HH7"/>
      <sheetName val="Gráfico_-_HH7"/>
      <sheetName val="Gráfico_-_%7"/>
      <sheetName val="Análise_Custo7"/>
      <sheetName val="P3M_-_Dados_7"/>
      <sheetName val="Validation_Lists7"/>
      <sheetName val="Dont_Touch7"/>
      <sheetName val="Unidades_SAC-REVENDA9"/>
      <sheetName val="REALxMETA_-_CERVEJA9"/>
      <sheetName val="REALxMETA_-_REFRI8"/>
      <sheetName val="CLACIFICACION_DE_AI7"/>
      <sheetName val="Base_Cobertura_WP7"/>
      <sheetName val="CLASIFICACION_DE_AI7"/>
      <sheetName val="GR_Piores_Ranking_OBZ_xls7"/>
      <sheetName val="Follow_Up_Acciones7"/>
      <sheetName val="Lista_Matriz_Abordajes7"/>
      <sheetName val="MATRIZ_(2)7"/>
      <sheetName val="RG_Depots6"/>
      <sheetName val="Análise_Tempos6"/>
      <sheetName val="BH_-_Bruna10"/>
      <sheetName val="Can1_110"/>
      <sheetName val="IC_SV1_10"/>
      <sheetName val="IC_SV4_10"/>
      <sheetName val="ìtens_críticos_1_10"/>
      <sheetName val="ìtens_críticos_210"/>
      <sheetName val="REMUNERAÇÃO_VEND_BH10"/>
      <sheetName val="Aderência_Refrigeração10"/>
      <sheetName val="Estoque_EQUIP_10"/>
      <sheetName val="Contra_Partida_Cerveja10"/>
      <sheetName val="Contra_Partida_Refri10"/>
      <sheetName val="Recup_Giro_Junho10"/>
      <sheetName val="Recup_Giro_Julho10"/>
      <sheetName val="Acompanhamento_Portifólio_Jun10"/>
      <sheetName val="Acompanhamento_Portifólio_Jul10"/>
      <sheetName val="MCD_Original_GSP10"/>
      <sheetName val="Mat_Merchandising_GSP10"/>
      <sheetName val="PDVs_c_Refrig_200210"/>
      <sheetName val="PDVs_c_Refrig_200310"/>
      <sheetName val="Instruções_de_Preenchimento10"/>
      <sheetName val="Dados_Incorporação10"/>
      <sheetName val="Puxada_2004_10"/>
      <sheetName val="Puxada_200310"/>
      <sheetName val="Dados_Org10"/>
      <sheetName val="Roll_Out_AQ10"/>
      <sheetName val="Descrição_PDCAC10"/>
      <sheetName val="Matriz_de_Criticidade_Captaçã10"/>
      <sheetName val="Planejamento_6x1_(ano)10"/>
      <sheetName val="Check_List_Visita9"/>
      <sheetName val="BASE_DADOS10"/>
      <sheetName val="Ret_cond_20119"/>
      <sheetName val="AlertaACA-_Preenchimento_Manua9"/>
      <sheetName val="KPI-Preenchimento_Manual9"/>
      <sheetName val="Incidente-Preen_Manual_Cel_azu9"/>
      <sheetName val="Yellow_Belts_-_Relatório9"/>
      <sheetName val="Farol_Metas9"/>
      <sheetName val="Devolução_8"/>
      <sheetName val="Cumplimiento_Acciones_de_Segur8"/>
      <sheetName val="Base_da_Datos8"/>
      <sheetName val="RelatorioAcompanhamentoLote_3_8"/>
      <sheetName val="Cadastro_8"/>
      <sheetName val="P1A_x_P3M8"/>
      <sheetName val="Análise_BCK8"/>
      <sheetName val="Análise_Notas8"/>
      <sheetName val="Análise_HH8"/>
      <sheetName val="Gráfico_-_HH8"/>
      <sheetName val="Gráfico_-_%8"/>
      <sheetName val="Análise_Custo8"/>
      <sheetName val="P3M_-_Dados_8"/>
      <sheetName val="Validation_Lists8"/>
      <sheetName val="Dont_Touch8"/>
      <sheetName val="Unidades_SAC-REVENDA10"/>
      <sheetName val="REALxMETA_-_CERVEJA10"/>
      <sheetName val="REALxMETA_-_REFRI9"/>
      <sheetName val="CLACIFICACION_DE_AI8"/>
      <sheetName val="Base_Cobertura_WP8"/>
      <sheetName val="CLASIFICACION_DE_AI8"/>
      <sheetName val="GR_Piores_Ranking_OBZ_xls8"/>
      <sheetName val="Follow_Up_Acciones8"/>
      <sheetName val="Lista_Matriz_Abordajes8"/>
      <sheetName val="MATRIZ_(2)8"/>
      <sheetName val="RG_Depots7"/>
      <sheetName val="Análise_Tempos7"/>
      <sheetName val="Controls data"/>
      <sheetName val="BH_-_Bruna11"/>
      <sheetName val="Can1_111"/>
      <sheetName val="IC_SV1_11"/>
      <sheetName val="IC_SV4_11"/>
      <sheetName val="ìtens_críticos_1_11"/>
      <sheetName val="ìtens_críticos_211"/>
      <sheetName val="REMUNERAÇÃO_VEND_BH11"/>
      <sheetName val="Aderência_Refrigeração11"/>
      <sheetName val="Estoque_EQUIP_11"/>
      <sheetName val="Contra_Partida_Cerveja11"/>
      <sheetName val="Contra_Partida_Refri11"/>
      <sheetName val="Recup_Giro_Junho11"/>
      <sheetName val="Recup_Giro_Julho11"/>
      <sheetName val="Acompanhamento_Portifólio_Jun11"/>
      <sheetName val="Acompanhamento_Portifólio_Jul11"/>
      <sheetName val="MCD_Original_GSP11"/>
      <sheetName val="Mat_Merchandising_GSP11"/>
      <sheetName val="PDVs_c_Refrig_200211"/>
      <sheetName val="PDVs_c_Refrig_200311"/>
      <sheetName val="Instruções_de_Preenchimento11"/>
      <sheetName val="Dados_Incorporação11"/>
      <sheetName val="Puxada_2004_11"/>
      <sheetName val="Puxada_200311"/>
      <sheetName val="Dados_Org11"/>
      <sheetName val="Roll_Out_AQ11"/>
      <sheetName val="Descrição_PDCAC11"/>
      <sheetName val="Matriz_de_Criticidade_Captaçã11"/>
      <sheetName val="Planejamento_6x1_(ano)11"/>
      <sheetName val="Check_List_Visita10"/>
      <sheetName val="BASE_DADOS11"/>
      <sheetName val="Ret_cond_201110"/>
      <sheetName val="AlertaACA-_Preenchimento_Manu10"/>
      <sheetName val="KPI-Preenchimento_Manual10"/>
      <sheetName val="Incidente-Preen_Manual_Cel_az10"/>
      <sheetName val="Yellow_Belts_-_Relatório10"/>
      <sheetName val="Farol_Metas10"/>
      <sheetName val="Devolução_9"/>
      <sheetName val="Cumplimiento_Acciones_de_Segur9"/>
      <sheetName val="Base_da_Datos9"/>
      <sheetName val="RelatorioAcompanhamentoLote_3_9"/>
      <sheetName val="Cadastro_9"/>
      <sheetName val="P1A_x_P3M9"/>
      <sheetName val="Análise_BCK9"/>
      <sheetName val="Análise_Notas9"/>
      <sheetName val="Análise_HH9"/>
      <sheetName val="Gráfico_-_HH9"/>
      <sheetName val="Gráfico_-_%9"/>
      <sheetName val="Análise_Custo9"/>
      <sheetName val="P3M_-_Dados_9"/>
      <sheetName val="Validation_Lists9"/>
      <sheetName val="Dont_Touch9"/>
      <sheetName val="Unidades_SAC-REVENDA11"/>
      <sheetName val="REALxMETA_-_CERVEJA11"/>
      <sheetName val="REALxMETA_-_REFRI10"/>
      <sheetName val="CLACIFICACION_DE_AI9"/>
      <sheetName val="Base_Cobertura_WP9"/>
      <sheetName val="CLASIFICACION_DE_AI9"/>
      <sheetName val="GR_Piores_Ranking_OBZ_xls9"/>
      <sheetName val="Follow_Up_Acciones9"/>
      <sheetName val="Lista_Matriz_Abordajes9"/>
      <sheetName val="MATRIZ_(2)9"/>
      <sheetName val="RG_Depots8"/>
      <sheetName val="Análise_Tempos8"/>
      <sheetName val="Controls_data"/>
      <sheetName val="Total CDD"/>
      <sheetName val="\\ACSNA0\PROJETOS\DISTRIB\Forró"/>
      <sheetName val="Total_CDD"/>
      <sheetName val="Base histórica"/>
      <sheetName val="Follow SDG Anterior"/>
      <sheetName val="PARETO ATOS INSEGUROS"/>
      <sheetName val="LTI"/>
      <sheetName val="TRI (2)"/>
      <sheetName val="TRI"/>
      <sheetName val="ADERÊNCIA ENVIO DOS KPIS (2)"/>
      <sheetName val="TRAJETO"/>
      <sheetName val="INTERJORNADA"/>
      <sheetName val="JORNADA&gt;15"/>
      <sheetName val="JORNADA&gt;12&lt;15"/>
      <sheetName val="ADERÊNCIA ENVIO DOS KPIS"/>
      <sheetName val="METAS_GOD"/>
      <sheetName val="Time_GEO"/>
      <sheetName val="SONHO 2018"/>
      <sheetName val="CDP"/>
      <sheetName val="DPO &amp; Gerot"/>
      <sheetName val="DEV PDV"/>
      <sheetName val="DEV HL"/>
      <sheetName val="OBZ_M-1"/>
      <sheetName val="OBZ_YT"/>
      <sheetName val="Trajeto 2018"/>
      <sheetName val="LTI 2018"/>
      <sheetName val="TRI 2018"/>
      <sheetName val="Base"/>
      <sheetName val="Cadastro de Motivos"/>
      <sheetName val="Sheet9"/>
      <sheetName val="CHECK"/>
      <sheetName val="Curva SI"/>
      <sheetName val="Tend 23"/>
      <sheetName val="Waterfall 581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ta Julio"/>
      <sheetName val="Resumen Costo"/>
      <sheetName val="CPV Real Corregido"/>
      <sheetName val="CPV Real"/>
      <sheetName val="CPV Meta"/>
      <sheetName val="ANALISIS"/>
      <sheetName val="POA"/>
      <sheetName val="Monitoring - LE Analysis"/>
      <sheetName val="Monitoring - YTD Analysis"/>
      <sheetName val="Monitoring - Act.Value Analysis"/>
      <sheetName val="Monitoring - PCS Analysis"/>
      <sheetName val="Vilar 2"/>
      <sheetName val="TMEF - TMR 131"/>
      <sheetName val="Hoja3"/>
      <sheetName val="TMEF - TMR 151"/>
      <sheetName val="#¡REF"/>
      <sheetName val="Planilha resultados"/>
      <sheetName val="INVOICE.XLS"/>
      <sheetName val="Curve"/>
      <sheetName val="Base_Graf"/>
      <sheetName val="Árvore_3v"/>
      <sheetName val="Plan1"/>
      <sheetName val="2001"/>
      <sheetName val="2000"/>
      <sheetName val="HISTORICAL"/>
      <sheetName val="Rec GL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Qui"/>
      <sheetName val="PARA TITULOS"/>
      <sheetName val="Cxs_Int"/>
      <sheetName val="Engine"/>
      <sheetName val="EI Calc"/>
      <sheetName val="Help"/>
      <sheetName val="CATASTRO FUNCIONARIO"/>
      <sheetName val="Seguimiento"/>
      <sheetName val="Proposta"/>
      <sheetName val="Hoja1"/>
      <sheetName val="Filtrado"/>
      <sheetName val="DETALLE"/>
      <sheetName val="COM03"/>
      <sheetName val="Hyp"/>
      <sheetName val="Delta_Julio"/>
      <sheetName val="Resumen_Costo"/>
      <sheetName val="CPV_Real_Corregido"/>
      <sheetName val="CPV_Real"/>
      <sheetName val="CPV_Meta"/>
      <sheetName val="Monitoring_-_LE_Analysis"/>
      <sheetName val="Monitoring_-_YTD_Analysis"/>
      <sheetName val="Monitoring_-_Act_Value_Analysis"/>
      <sheetName val="Monitoring_-_PCS_Analysis"/>
      <sheetName val="Vilar_2"/>
      <sheetName val="TMEF_-_TMR_131"/>
      <sheetName val="TMEF_-_TMR_151"/>
      <sheetName val="Planilha_resultados"/>
      <sheetName val="INVOICE_XLS"/>
      <sheetName val="Rec_GL"/>
      <sheetName val="A-C_Esp"/>
      <sheetName val="O_C_Oeste"/>
      <sheetName val="PARA_TITULOS"/>
      <sheetName val="CATASTRO_FUNCIONARIO"/>
      <sheetName val="EI_Calc"/>
      <sheetName val="Delta_Julio1"/>
      <sheetName val="Resumen_Costo1"/>
      <sheetName val="CPV_Real_Corregido1"/>
      <sheetName val="CPV_Real1"/>
      <sheetName val="CPV_Meta1"/>
      <sheetName val="Monitoring_-_LE_Analysis1"/>
      <sheetName val="Monitoring_-_YTD_Analysis1"/>
      <sheetName val="Monitoring_-_Act_Value_Analysi1"/>
      <sheetName val="Monitoring_-_PCS_Analysis1"/>
      <sheetName val="Vilar_21"/>
      <sheetName val="TMEF_-_TMR_1311"/>
      <sheetName val="TMEF_-_TMR_1511"/>
      <sheetName val="Planilha_resultados1"/>
      <sheetName val="INVOICE_XLS1"/>
      <sheetName val="Rec_GL1"/>
      <sheetName val="A-C_Esp1"/>
      <sheetName val="O_C_Oeste1"/>
      <sheetName val="PARA_TITULOS1"/>
      <sheetName val="CATASTRO_FUNCIONARIO1"/>
      <sheetName val="EI_Cal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ta Julio"/>
      <sheetName val="Resumen Costo"/>
      <sheetName val="CPV Real Corregido"/>
      <sheetName val="CPV Real"/>
      <sheetName val="CPV Meta"/>
      <sheetName val="ANALISIS"/>
      <sheetName val="Curve"/>
      <sheetName val="POA"/>
      <sheetName val="Monitoring - LE Analysis"/>
      <sheetName val="Monitoring - YTD Analysis"/>
      <sheetName val="Monitoring - Act.Value Analysis"/>
      <sheetName val="Monitoring - PCS Analysis"/>
      <sheetName val="Vilar 2"/>
      <sheetName val="TMEF - TMR 131"/>
      <sheetName val="Hoja3"/>
      <sheetName val="TMEF - TMR 151"/>
      <sheetName val="#¡REF"/>
      <sheetName val="Planilha resultados"/>
      <sheetName val="INVOICE.XLS"/>
      <sheetName val="Base_Graf"/>
      <sheetName val="Árvore_3v"/>
      <sheetName val="Plan1"/>
      <sheetName val="2001"/>
      <sheetName val="2000"/>
      <sheetName val="HISTORICAL"/>
      <sheetName val="Rec GL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Headcount FTE"/>
      <sheetName val="Resumen Cost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 Sheet"/>
      <sheetName val="Income &amp; EVA"/>
      <sheetName val="Cash Flow"/>
      <sheetName val="Presentation Economics"/>
      <sheetName val="Acctg. Form"/>
      <sheetName val="Project Team"/>
      <sheetName val="PAR Form"/>
      <sheetName val="FU-Status Report"/>
      <sheetName val="FU-Metrics Report"/>
      <sheetName val="FU-Risks &amp; Opps"/>
      <sheetName val="Sensitivities"/>
      <sheetName val="Checklist"/>
      <sheetName val="Input Codes"/>
      <sheetName val="Macro1"/>
      <sheetName val="Resumen Costo"/>
      <sheetName val="Base OBZ"/>
      <sheetName val="Base DVD"/>
      <sheetName val="Setup"/>
      <sheetName val="POA"/>
      <sheetName val="025"/>
      <sheetName val="Parameters"/>
      <sheetName val="ACA"/>
      <sheetName val="PackAppear. (2)"/>
      <sheetName val="DBF"/>
      <sheetName val="ASA"/>
      <sheetName val="BH"/>
      <sheetName val="Resu.Capex"/>
      <sheetName val="Capex"/>
      <sheetName val="CNQ"/>
      <sheetName val="Disp"/>
      <sheetName val="Efic"/>
      <sheetName val="Efic.Consumo"/>
      <sheetName val="Meta_Fábricas"/>
      <sheetName val="DePara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Riscos-Oport.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F-Prev"/>
      <sheetName val="1994"/>
      <sheetName val="Registro"/>
      <sheetName val="Feriados"/>
      <sheetName val="DIST"/>
      <sheetName val="Menu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s"/>
      <sheetName val="DIVIDIR"/>
      <sheetName val="Cadastro"/>
      <sheetName val="Feriados"/>
      <sheetName val="Value lists"/>
      <sheetName val="Input Sheet"/>
      <sheetName val="Macro1"/>
      <sheetName val="Cash Flow"/>
      <sheetName val="Income &amp; EVA"/>
      <sheetName val="Instructions"/>
      <sheetName val="FU-Metrics Report"/>
      <sheetName val="Assumptions"/>
      <sheetName val="Engine"/>
      <sheetName val="Validate"/>
      <sheetName val="Financials"/>
      <sheetName val="EI Calc"/>
      <sheetName val="dados"/>
      <sheetName val="Value_lists"/>
      <sheetName val="212405"/>
      <sheetName val="FE"/>
      <sheetName val="Constants"/>
      <sheetName val="NIUs"/>
      <sheetName val="Value_lists1"/>
      <sheetName val="Input_Sheet"/>
      <sheetName val="Cash_Flow"/>
      <sheetName val="Income_&amp;_EVA"/>
      <sheetName val="FU-Metrics_Report"/>
      <sheetName val="EI_Calc"/>
      <sheetName val="Value_lists2"/>
      <sheetName val="Input_Sheet1"/>
      <sheetName val="Cash_Flow1"/>
      <sheetName val="Income_&amp;_EVA1"/>
      <sheetName val="FU-Metrics_Report1"/>
      <sheetName val="EI_Calc1"/>
      <sheetName val="Value_lists3"/>
      <sheetName val="Input_Sheet2"/>
      <sheetName val="Cash_Flow2"/>
      <sheetName val="Income_&amp;_EVA2"/>
      <sheetName val="FU-Metrics_Report2"/>
      <sheetName val="EI_Cal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Acompanhamento"/>
      <sheetName val="Visão Item"/>
      <sheetName val="Visão Unidade"/>
      <sheetName val="Tabelas Escore"/>
      <sheetName val="Dados do Packaging"/>
      <sheetName val="Consolidado Escore"/>
      <sheetName val="Evolução de ICD's"/>
      <sheetName val="Volumes"/>
      <sheetName val="Plan1"/>
      <sheetName val="Tabelas Brahma"/>
      <sheetName val="Tabelas Skol"/>
      <sheetName val="Tabelas Antarctica"/>
      <sheetName val="Relatório Brassagem"/>
      <sheetName val="Relatório Filtração"/>
      <sheetName val="Relatório Fermentação"/>
      <sheetName val="Relatório Estabilidade"/>
      <sheetName val="Consolidado ICD´s-Processo"/>
      <sheetName val="Consolidado ICD´s-Pack"/>
      <sheetName val="Planos de Ação"/>
      <sheetName val="SetUp"/>
      <sheetName val="DePara"/>
      <sheetName val="Consolidado ICD´s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ty Page"/>
      <sheetName val="MergeCo Financials"/>
      <sheetName val="Acq. Stand Alone"/>
      <sheetName val="Target Stand Alone"/>
      <sheetName val="__FDSCACHE__"/>
      <sheetName val="Target Stand Alone $"/>
      <sheetName val="Target Stand Alone $ December"/>
      <sheetName val="Accounting &amp; Consideration"/>
      <sheetName val="Credit Stats"/>
      <sheetName val="Summary"/>
      <sheetName val="Contribution"/>
      <sheetName val="Reverse Merger"/>
      <sheetName val="Volumes"/>
      <sheetName val="Tabelas Antarctica"/>
      <sheetName val="Tabelas Brahma"/>
      <sheetName val="Consolidado Escore"/>
      <sheetName val="SetUp"/>
      <sheetName val="Visão Item"/>
      <sheetName val="Tabelas Sko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George"/>
      <sheetName val="March Franklin"/>
      <sheetName val="Franklin"/>
      <sheetName val="Contrib"/>
      <sheetName val="Has-Gets"/>
      <sheetName val="Has-Gets Reverse"/>
      <sheetName val="Pro Forma"/>
      <sheetName val="Pro Forma (2)"/>
      <sheetName val="trading_stats"/>
      <sheetName val="val_ranges"/>
      <sheetName val="avp"/>
      <sheetName val="pub_pres"/>
      <sheetName val="ppaid_pres"/>
      <sheetName val="ppaid"/>
      <sheetName val="US Utility WACC"/>
      <sheetName val="dcf_pres"/>
      <sheetName val="dcf_pres (2)"/>
      <sheetName val="dcf"/>
      <sheetName val="div_disc"/>
      <sheetName val="__FDSCACHE__"/>
      <sheetName val="stand_alone"/>
      <sheetName val="lbo"/>
      <sheetName val="UK Utilities"/>
      <sheetName val="Utility Page"/>
      <sheetName val="Hy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2"/>
      <sheetName val="#REF"/>
      <sheetName val="Acquiror Finsum"/>
      <sheetName val="Target Finsum"/>
      <sheetName val="Has-Gets"/>
      <sheetName val="Params"/>
      <sheetName val="Phone Sys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Template"/>
      <sheetName val="OutputTemplate"/>
      <sheetName val="MarginsTemplate"/>
      <sheetName val="__FDSCACHE__"/>
      <sheetName val="ctv"/>
      <sheetName val="Sheet1"/>
      <sheetName val="glw"/>
      <sheetName val="Private Companies"/>
      <sheetName val="multiples"/>
      <sheetName val="P&amp;L"/>
      <sheetName val="accdil"/>
      <sheetName val="Spectrum"/>
      <sheetName val="Sensitivity"/>
      <sheetName val="synergies"/>
      <sheetName val="apw"/>
      <sheetName val="deals"/>
      <sheetName val="chnl"/>
      <sheetName val="output_CHNL_APW"/>
      <sheetName val="avp_champion"/>
      <sheetName val="accdil_champion"/>
      <sheetName val="sensitivities_champion"/>
      <sheetName val="XXXXX"/>
      <sheetName val="SummaryTemplate"/>
      <sheetName val="MultiplesTemplate"/>
      <sheetName val="Acquiror Finsum"/>
      <sheetName val="#REF"/>
      <sheetName val="Target Finsum"/>
      <sheetName val="Sum.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arams"/>
      <sheetName val="Implied multipes"/>
      <sheetName val="Sheet1"/>
      <sheetName val="Debt coverage 30% premium"/>
      <sheetName val="Debt coverage 19% premium "/>
      <sheetName val="Debt coverage 0% premium"/>
      <sheetName val="Summary"/>
      <sheetName val="Model"/>
      <sheetName val="Cash flow"/>
      <sheetName val="Synergies"/>
      <sheetName val="Financing"/>
      <sheetName val="Options"/>
      <sheetName val="Multiples"/>
      <sheetName val="Notes"/>
      <sheetName val="Notes_Formulae"/>
      <sheetName val="P&amp;L"/>
      <sheetName val="Cover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Acompanhamento"/>
      <sheetName val="Visão Item"/>
      <sheetName val="Visão Unidade"/>
      <sheetName val="Tabelas Escore"/>
      <sheetName val="Dados do Packaging"/>
      <sheetName val="Consolidado Escore"/>
      <sheetName val="Evolução de ICD's"/>
      <sheetName val="Produção"/>
      <sheetName val="Tabelas Brahma"/>
      <sheetName val="Tabelas Skol"/>
      <sheetName val="Tabelas Antarctica"/>
      <sheetName val="Relatório Brassagem"/>
      <sheetName val="Relatório Filtração"/>
      <sheetName val="Relatório Fermentação"/>
      <sheetName val="Relatório Estabilidade"/>
      <sheetName val="Consolidado ICD´s-Processo"/>
      <sheetName val="Consolidado ICD´s-Pack"/>
      <sheetName val="Planos de Ação"/>
      <sheetName val="SetUp"/>
      <sheetName val="DePara"/>
      <sheetName val="Input"/>
      <sheetName val="Planilha resultados"/>
      <sheetName val="ACA"/>
      <sheetName val="PackAppear. (2)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Riscos-Oport.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Ata"/>
      <sheetName val="DRT"/>
      <sheetName val="MOD"/>
      <sheetName val="OBZ_Acum"/>
      <sheetName val="OBZ_FE"/>
      <sheetName val="OBZ_Mês"/>
      <sheetName val="PEF_Ano"/>
      <sheetName val="Hay"/>
      <sheetName val="Crit"/>
      <sheetName val="Params"/>
      <sheetName val="Outubro"/>
      <sheetName val="Volumes"/>
      <sheetName val="P&amp;L"/>
      <sheetName val="Dados"/>
      <sheetName val="Visão_Item"/>
      <sheetName val="Visão_Unidade"/>
      <sheetName val="Tabelas_Escore"/>
      <sheetName val="Dados_do_Packaging"/>
      <sheetName val="Consolidado_Escore"/>
      <sheetName val="Evolução_de_ICD's"/>
      <sheetName val="Tabelas_Brahma"/>
      <sheetName val="Tabelas_Skol"/>
      <sheetName val="Tabelas_Antarctica"/>
      <sheetName val="Relatório_Brassagem"/>
      <sheetName val="Relatório_Filtração"/>
      <sheetName val="Relatório_Fermentação"/>
      <sheetName val="Relatório_Estabilidade"/>
      <sheetName val="Consolidado_ICD´s-Processo"/>
      <sheetName val="Consolidado_ICD´s-Pack"/>
      <sheetName val="Planos_de_Ação"/>
      <sheetName val="Planilha_resultados"/>
      <sheetName val="PackAppear__(2)"/>
      <sheetName val="Resu_Capex"/>
      <sheetName val="Efic_Consumo"/>
      <sheetName val="OOO_(2)"/>
      <sheetName val="Riscos-Oport_"/>
      <sheetName val="PackAppear_"/>
      <sheetName val="PQCM_(2)"/>
      <sheetName val="PQRM_(2)"/>
      <sheetName val="Res_Executivo"/>
      <sheetName val="MATRIZ"/>
      <sheetName val="Resumen Costo"/>
      <sheetName val="Visão_Item1"/>
      <sheetName val="Visão_Unidade1"/>
      <sheetName val="Tabelas_Escore1"/>
      <sheetName val="Dados_do_Packaging1"/>
      <sheetName val="Consolidado_Escore1"/>
      <sheetName val="Evolução_de_ICD's1"/>
      <sheetName val="Tabelas_Brahma1"/>
      <sheetName val="Tabelas_Skol1"/>
      <sheetName val="Tabelas_Antarctica1"/>
      <sheetName val="Relatório_Brassagem1"/>
      <sheetName val="Relatório_Filtração1"/>
      <sheetName val="Relatório_Fermentação1"/>
      <sheetName val="Relatório_Estabilidade1"/>
      <sheetName val="Consolidado_ICD´s-Processo1"/>
      <sheetName val="Consolidado_ICD´s-Pack1"/>
      <sheetName val="Planos_de_Ação1"/>
      <sheetName val="Planilha_resultados1"/>
      <sheetName val="PackAppear__(2)1"/>
      <sheetName val="Resu_Capex1"/>
      <sheetName val="Efic_Consumo1"/>
      <sheetName val="OOO_(2)1"/>
      <sheetName val="Riscos-Oport_1"/>
      <sheetName val="PackAppear_1"/>
      <sheetName val="PQCM_(2)1"/>
      <sheetName val="PQRM_(2)1"/>
      <sheetName val="Res_Executivo1"/>
      <sheetName val="POA"/>
      <sheetName val="Resu.Capex1"/>
      <sheetName val="Resu.Capex2"/>
      <sheetName val="Resu.Capex3"/>
      <sheetName val="Meta_Coletiva"/>
      <sheetName val="Treinamento"/>
      <sheetName val="Principal"/>
      <sheetName val="Tela Inicial"/>
      <sheetName val="TMEF - TMR  121"/>
      <sheetName val="TMEF - TMR 131"/>
      <sheetName val="TMEF - TMR 151"/>
      <sheetName val="TMEF _ TMR  121"/>
      <sheetName val="Vermelha"/>
      <sheetName val="#¡REF"/>
      <sheetName val="RESULTADOS"/>
      <sheetName val="Drop down lists"/>
      <sheetName val="Sig Cycles_Accts &amp; Processes"/>
      <sheetName val="Engagement"/>
      <sheetName val="QLP"/>
      <sheetName val="Industria"/>
      <sheetName val="Visão_Item2"/>
      <sheetName val="Visão_Unidade2"/>
      <sheetName val="Tabelas_Escore2"/>
      <sheetName val="Dados_do_Packaging2"/>
      <sheetName val="Consolidado_Escore2"/>
      <sheetName val="Evolução_de_ICD's2"/>
      <sheetName val="Tabelas_Brahma2"/>
      <sheetName val="Tabelas_Skol2"/>
      <sheetName val="Tabelas_Antarctica2"/>
      <sheetName val="Relatório_Brassagem2"/>
      <sheetName val="Relatório_Filtração2"/>
      <sheetName val="Relatório_Fermentação2"/>
      <sheetName val="Relatório_Estabilidade2"/>
      <sheetName val="Consolidado_ICD´s-Processo2"/>
      <sheetName val="Consolidado_ICD´s-Pack2"/>
      <sheetName val="Planos_de_Ação2"/>
      <sheetName val="Planilha_resultados2"/>
      <sheetName val="PackAppear__(2)2"/>
      <sheetName val="Resu_Capex2"/>
      <sheetName val="Efic_Consumo2"/>
      <sheetName val="OOO_(2)2"/>
      <sheetName val="Riscos-Oport_2"/>
      <sheetName val="PackAppear_2"/>
      <sheetName val="PQCM_(2)2"/>
      <sheetName val="PQRM_(2)2"/>
      <sheetName val="Res_Executivo2"/>
      <sheetName val="Resumen_Costo"/>
      <sheetName val="Resu_Capex11"/>
      <sheetName val="Resu_Capex21"/>
      <sheetName val="Resu_Capex3"/>
      <sheetName val="Tela_Inicial"/>
      <sheetName val="TMEF_-_TMR__121"/>
      <sheetName val="TMEF_-_TMR_131"/>
      <sheetName val="TMEF_-_TMR_151"/>
      <sheetName val="TMEF___TMR__121"/>
      <sheetName val="Drop_down_lists"/>
      <sheetName val="Sig_Cycles_Accts_&amp;_Processes"/>
      <sheetName val="Visão_Item3"/>
      <sheetName val="Visão_Unidade3"/>
      <sheetName val="Tabelas_Escore3"/>
      <sheetName val="Dados_do_Packaging3"/>
      <sheetName val="Consolidado_Escore3"/>
      <sheetName val="Evolução_de_ICD's3"/>
      <sheetName val="Tabelas_Brahma3"/>
      <sheetName val="Tabelas_Skol3"/>
      <sheetName val="Tabelas_Antarctica3"/>
      <sheetName val="Relatório_Brassagem3"/>
      <sheetName val="Relatório_Filtração3"/>
      <sheetName val="Relatório_Fermentação3"/>
      <sheetName val="Relatório_Estabilidade3"/>
      <sheetName val="Consolidado_ICD´s-Processo3"/>
      <sheetName val="Consolidado_ICD´s-Pack3"/>
      <sheetName val="Planos_de_Ação3"/>
      <sheetName val="Planilha_resultados3"/>
      <sheetName val="PackAppear__(2)3"/>
      <sheetName val="Resu_Capex4"/>
      <sheetName val="Efic_Consumo3"/>
      <sheetName val="OOO_(2)3"/>
      <sheetName val="Riscos-Oport_3"/>
      <sheetName val="PackAppear_3"/>
      <sheetName val="PQCM_(2)3"/>
      <sheetName val="PQRM_(2)3"/>
      <sheetName val="Res_Executivo3"/>
      <sheetName val="Resumen_Costo1"/>
      <sheetName val="Tela_Inicial1"/>
      <sheetName val="TMEF_-_TMR__1211"/>
      <sheetName val="TMEF_-_TMR_1311"/>
      <sheetName val="TMEF_-_TMR_1511"/>
      <sheetName val="TMEF___TMR__1211"/>
      <sheetName val="Drop_down_lists1"/>
      <sheetName val="Resu_Capex12"/>
      <sheetName val="Resu_Capex22"/>
      <sheetName val="Resu_Capex31"/>
      <sheetName val="Sig_Cycles_Accts_&amp;_Processes1"/>
      <sheetName val="EQ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MQ"/>
      <sheetName val="Tuc"/>
      <sheetName val="Ctes"/>
      <sheetName val="Men"/>
      <sheetName val="Zar"/>
      <sheetName val="Llav"/>
      <sheetName val="Qui"/>
      <sheetName val="Chi"/>
      <sheetName val="%asignación"/>
      <sheetName val="% plantas"/>
      <sheetName val="Evolucion Stocks"/>
      <sheetName val="Copa America"/>
      <sheetName val="Chequeos"/>
      <sheetName val="Constantes"/>
      <sheetName val="DPO"/>
      <sheetName val="DIO"/>
      <sheetName val="Principal"/>
      <sheetName val="Parameters"/>
      <sheetName val="Par"/>
      <sheetName val="SMT1"/>
      <sheetName val="Beer Reg"/>
      <sheetName val="ACT_PROJ"/>
      <sheetName val="Datos por SKU-categoria 2011 Ac"/>
      <sheetName val="VOLUME"/>
      <sheetName val="Tabelas"/>
      <sheetName val="Dados do Packaging"/>
      <sheetName val="AC vs BU"/>
      <sheetName val="Benchmarks"/>
      <sheetName val="Fin FY BU"/>
      <sheetName val="hidden"/>
      <sheetName val="Geography"/>
      <sheetName val="KpiList"/>
      <sheetName val="Data CY"/>
      <sheetName val="Scorecard"/>
      <sheetName val="Simulator"/>
      <sheetName val="std wrk hrs"/>
      <sheetName val="Trends"/>
      <sheetName val="Hoja1"/>
      <sheetName val="Distribución D"/>
      <sheetName val="DISTRIBUTION  ANALYSIS"/>
      <sheetName val="Estratificação"/>
      <sheetName val="Plantas x mes"/>
      <sheetName val="Parámetros"/>
      <sheetName val="PackAppear. (2)"/>
      <sheetName val="Ata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Parche0405"/>
      <sheetName val="Resumen Costo"/>
      <sheetName val="drop-down-list"/>
      <sheetName val="Base Listas"/>
      <sheetName val="Bud vs Act SGO"/>
      <sheetName val="Hoja2"/>
      <sheetName val="Hoja4"/>
      <sheetName val="MIX NACIONAL"/>
      <sheetName val="%_plantas"/>
      <sheetName val="Evolucion_Stocks"/>
      <sheetName val="Copa_America"/>
      <sheetName val="Beer_Reg"/>
      <sheetName val="Datos_por_SKU-categoria_2011_Ac"/>
      <sheetName val="Dados_do_Packaging"/>
      <sheetName val="AC_vs_BU"/>
      <sheetName val="Fin_FY_BU"/>
      <sheetName val="Data_CY"/>
      <sheetName val="std_wrk_hrs"/>
      <sheetName val="Distribución_D"/>
      <sheetName val="DISTRIBUTION__ANALYSIS"/>
      <sheetName val="Plantas_x_mes"/>
      <sheetName val="PackAppear__(2)"/>
      <sheetName val="OOO_(2)"/>
      <sheetName val="Riscos-Oport__CV"/>
      <sheetName val="PQCM_(2)"/>
      <sheetName val="PQRM_(2)"/>
      <sheetName val="TO_(2)"/>
      <sheetName val="Resumen_Costo"/>
      <sheetName val="Base_Listas"/>
      <sheetName val="Bud_vs_Act_SGO"/>
      <sheetName val="MIX_NACIONAL"/>
      <sheetName val="%_plantas1"/>
      <sheetName val="Evolucion_Stocks1"/>
      <sheetName val="Copa_America1"/>
      <sheetName val="Beer_Reg1"/>
      <sheetName val="Datos_por_SKU-categoria_2011_A1"/>
      <sheetName val="Dados_do_Packaging1"/>
      <sheetName val="AC_vs_BU1"/>
      <sheetName val="Fin_FY_BU1"/>
      <sheetName val="Data_CY1"/>
      <sheetName val="std_wrk_hrs1"/>
      <sheetName val="Distribución_D1"/>
      <sheetName val="DISTRIBUTION__ANALYSIS1"/>
      <sheetName val="Plantas_x_mes1"/>
      <sheetName val="PackAppear__(2)1"/>
      <sheetName val="OOO_(2)1"/>
      <sheetName val="Riscos-Oport__CV1"/>
      <sheetName val="PQCM_(2)1"/>
      <sheetName val="PQRM_(2)1"/>
      <sheetName val="TO_(2)1"/>
      <sheetName val="Resumen_Costo1"/>
      <sheetName val="Base_Listas1"/>
      <sheetName val="Bud_vs_Act_SGO1"/>
      <sheetName val="MIX_NACIONAL1"/>
      <sheetName val="Meta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put"/>
      <sheetName val="USD"/>
      <sheetName val="Input BU"/>
      <sheetName val="USD BU"/>
      <sheetName val="data"/>
      <sheetName val="geography"/>
      <sheetName val="Constantes"/>
      <sheetName val="Tuc"/>
      <sheetName val="Farol"/>
      <sheetName val="Hoja3"/>
      <sheetName val="drop-down_lists"/>
      <sheetName val="Comentarios de las Cu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s"/>
      <sheetName val="Parameter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Sheet3"/>
      <sheetName val="geograp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s"/>
      <sheetName val="Parameters"/>
      <sheetName val="Cover"/>
      <sheetName val="2ITW"/>
      <sheetName val="2ITW (without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LBS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NA"/>
      <sheetName val="WEU"/>
      <sheetName val="CEU"/>
      <sheetName val="EEU"/>
      <sheetName val="ASI"/>
      <sheetName val="INTE"/>
      <sheetName val="SD"/>
      <sheetName val="X1UK"/>
      <sheetName val="Check Zones"/>
      <sheetName val="Check Countries"/>
      <sheetName val="Check PARE errors"/>
      <sheetName val="Check INT errors"/>
      <sheetName val="Overview check"/>
      <sheetName val="InfoX2US-LUSA"/>
      <sheetName val="InfoX2US-BNA"/>
      <sheetName val="InfoX2US-BASS"/>
      <sheetName val="InfoX2USGB0298D102"/>
      <sheetName val="USA"/>
      <sheetName val="Italy"/>
      <sheetName val="Dados"/>
      <sheetName val="Cost Leadership Capex Inv."/>
      <sheetName val="Cost Leadership Capex Div."/>
      <sheetName val="Plan1"/>
      <sheetName val="Front"/>
      <sheetName val="LDE"/>
      <sheetName val="REGION"/>
      <sheetName val="Cover &amp; Parameters"/>
      <sheetName val="1994"/>
      <sheetName val="Pg 1"/>
      <sheetName val="Names"/>
      <sheetName val="Volumen"/>
      <sheetName val="Canal"/>
      <sheetName val="COTAÇÕES"/>
      <sheetName val="ProjectList (LC)"/>
      <sheetName val="2ITW_(without_Bass)1"/>
      <sheetName val="Check_Zones1"/>
      <sheetName val="Check_Countries1"/>
      <sheetName val="Check_PARE_errors1"/>
      <sheetName val="Check_INT_errors1"/>
      <sheetName val="Overview_check1"/>
      <sheetName val="2ITW_(without_Bass)"/>
      <sheetName val="Check_Zones"/>
      <sheetName val="Check_Countries"/>
      <sheetName val="Check_PARE_errors"/>
      <sheetName val="Check_INT_errors"/>
      <sheetName val="Overview_check"/>
      <sheetName val="2ITW_(without_Bass)2"/>
      <sheetName val="Check_Zones2"/>
      <sheetName val="Check_Countries2"/>
      <sheetName val="Check_PARE_errors2"/>
      <sheetName val="Check_INT_errors2"/>
      <sheetName val="Overview_check2"/>
      <sheetName val="2ITW_(without_Bass)3"/>
      <sheetName val="Check_Zones3"/>
      <sheetName val="Check_Countries3"/>
      <sheetName val="Check_PARE_errors3"/>
      <sheetName val="Check_INT_errors3"/>
      <sheetName val="Overview_check3"/>
      <sheetName val="Cover_&amp;_Parameters"/>
      <sheetName val="Cost LeadershipCapex Inv."/>
      <sheetName val="Unidades SAC-REVENDA"/>
      <sheetName val="REALxMETA - CERVEJA"/>
      <sheetName val="REALxMETA - REFRI"/>
      <sheetName val="Capac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 Opções"/>
      <sheetName val="Commodity 2006 (sem cerveja)"/>
      <sheetName val="GERA BOLETOS"/>
      <sheetName val="OnShore"/>
      <sheetName val="OffShore"/>
      <sheetName val="EXPOSURE2005"/>
      <sheetName val="Fechamento"/>
      <sheetName val="RegNYBOT"/>
      <sheetName val="RegBMF"/>
      <sheetName val="RegLIF"/>
      <sheetName val="TabelaMédios"/>
      <sheetName val="Zeragem de Exposure"/>
      <sheetName val="Lista"/>
      <sheetName val="RegNYBOT_RES"/>
      <sheetName val="Estratégia"/>
      <sheetName val="Medios"/>
      <sheetName val="Sheet1"/>
      <sheetName val="PROP"/>
      <sheetName val="Parameters"/>
      <sheetName val="Dados do Packa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isclaimer"/>
      <sheetName val="Index"/>
      <sheetName val="I. Key Assumptions Tab"/>
      <sheetName val="Macroeconomic"/>
      <sheetName val="WACC"/>
      <sheetName val="Operating Summary"/>
      <sheetName val="DCF_Canada (CAD)"/>
      <sheetName val="Canada P&amp;L (CAD)"/>
      <sheetName val="Canada P&amp;L (EUR)"/>
      <sheetName val="Canada CF (CAD)"/>
      <sheetName val="Canada CF (EUR)"/>
      <sheetName val="USA"/>
      <sheetName val="USA P&amp;L"/>
      <sheetName val="USA CF"/>
      <sheetName val="Cuba"/>
      <sheetName val="Cuba P&amp;L"/>
      <sheetName val="Cuba CF"/>
      <sheetName val="Consolidated"/>
      <sheetName val="DCF_USA (EUR)"/>
      <sheetName val="DCF_USA (US$)"/>
      <sheetName val="DCF_Cuba (EUR)"/>
      <sheetName val="DCF_Cuba (US$)"/>
      <sheetName val="DCF_Consolidated (EUR)"/>
      <sheetName val="DCF_Canada (US$)"/>
      <sheetName val="DCF_Canada (EUR)"/>
      <sheetName val="Canada P&amp;L (US$)"/>
      <sheetName val="Canada CF (US$)"/>
      <sheetName val="Country Summary"/>
      <sheetName val="Country Summary (US$)"/>
      <sheetName val="Proportional (US$)"/>
      <sheetName val="Summary"/>
      <sheetName val="Summary Valuation Analysis"/>
      <sheetName val="Controls"/>
      <sheetName val="EBITDA Summary"/>
      <sheetName val="DataSensitivity1 (2)"/>
      <sheetName val="DataSensitivity1"/>
      <sheetName val="DataSensitivity"/>
      <sheetName val="DataSensitivity2"/>
      <sheetName val="PrintMacro"/>
      <sheetName val="Lista"/>
      <sheetName val="RegNYBOT"/>
      <sheetName val="Datastream"/>
      <sheetName val="Aditivo"/>
      <sheetName val="Multip"/>
      <sheetName val=" Carta p"/>
      <sheetName val="Fatorial geral - 1 fator"/>
      <sheetName val="INVESTMENTS REP CURR"/>
      <sheetName val="DIVESTMENTS REP CU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F"/>
      <sheetName val="Plan1"/>
      <sheetName val="Vieja"/>
      <sheetName val="Controls"/>
      <sheetName val="600ML"/>
      <sheetName val="Lista"/>
      <sheetName val="RegNYBOT"/>
      <sheetName val="#REF"/>
      <sheetName val="Premissas"/>
      <sheetName val="Dados do Packaging"/>
      <sheetName val="Cad_Rev"/>
      <sheetName val="ACA"/>
      <sheetName val="PackAppear. (2)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DePara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Riscos-Oport.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Gráfico linha 502"/>
      <sheetName val="MATRIZ"/>
      <sheetName val="PP"/>
      <sheetName val="Ata"/>
      <sheetName val="DRT"/>
      <sheetName val="MOD"/>
      <sheetName val="OBZ_Acum"/>
      <sheetName val="OBZ_FE"/>
      <sheetName val="OBZ_Mês"/>
      <sheetName val="PEF_Ano"/>
      <sheetName val="Hay"/>
      <sheetName val="Aditivo"/>
      <sheetName val="Multip"/>
      <sheetName val=" Carta p"/>
      <sheetName val="Fatorial geral - 1 fator"/>
      <sheetName val="Custos"/>
      <sheetName val="POA"/>
      <sheetName val="Dados_do_Packaging"/>
      <sheetName val="PackAppear__(2)"/>
      <sheetName val="Resu_Capex"/>
      <sheetName val="Efic_Consumo"/>
      <sheetName val="OOO_(2)"/>
      <sheetName val="Riscos-Oport_"/>
      <sheetName val="PackAppear_"/>
      <sheetName val="PQCM_(2)"/>
      <sheetName val="PQRM_(2)"/>
      <sheetName val="Res_Executivo"/>
      <sheetName val="Gráfico_linha_502"/>
      <sheetName val="_Carta_p"/>
      <sheetName val="Fatorial_geral_-_1_fator"/>
      <sheetName val="ANEXO III"/>
      <sheetName val="TO (2)"/>
      <sheetName val="2004"/>
      <sheetName val="Volumes"/>
      <sheetName val="Tabelas Antarctica"/>
      <sheetName val="Tabelas Brahma"/>
      <sheetName val="Consolidado Escore"/>
      <sheetName val="SetUp"/>
      <sheetName val="Visão Item"/>
      <sheetName val="Tabelas Skol"/>
      <sheetName val="Parameters"/>
      <sheetName val="Sig Cycles_Accts &amp; Processes"/>
      <sheetName val="Dev_Mercado"/>
      <sheetName val="Resu.Capex1"/>
      <sheetName val="Resu.Capex2"/>
      <sheetName val="Resu.Capex3"/>
      <sheetName val="Meta_Coletiva"/>
      <sheetName val="Treinamento"/>
      <sheetName val="Resumen Costo"/>
      <sheetName val="Dados_do_Packaging1"/>
      <sheetName val="PackAppear__(2)1"/>
      <sheetName val="Resu_Capex1"/>
      <sheetName val="Efic_Consumo1"/>
      <sheetName val="OOO_(2)1"/>
      <sheetName val="Riscos-Oport_1"/>
      <sheetName val="PackAppear_1"/>
      <sheetName val="PQCM_(2)1"/>
      <sheetName val="PQRM_(2)1"/>
      <sheetName val="Res_Executivo1"/>
      <sheetName val="Gráfico_linha_5021"/>
      <sheetName val="_Carta_p1"/>
      <sheetName val="Fatorial_geral_-_1_fator1"/>
      <sheetName val="ANEXO_III"/>
      <sheetName val="TO_(2)"/>
      <sheetName val="Tabelas_Antarctica"/>
      <sheetName val="Tabelas_Brahma"/>
      <sheetName val="Consolidado_Escore"/>
      <sheetName val="Visão_Item"/>
      <sheetName val="Tabelas_Skol"/>
      <sheetName val="Sig_Cycles_Accts_&amp;_Processes"/>
      <sheetName val="Resu_Capex11"/>
      <sheetName val="Resu_Capex2"/>
      <sheetName val="Resu_Capex3"/>
      <sheetName val="Resumen_Costo"/>
      <sheetName val="Dados_do_Packaging2"/>
      <sheetName val="PackAppear__(2)2"/>
      <sheetName val="Resu_Capex4"/>
      <sheetName val="Efic_Consumo2"/>
      <sheetName val="OOO_(2)2"/>
      <sheetName val="Riscos-Oport_2"/>
      <sheetName val="PackAppear_2"/>
      <sheetName val="PQCM_(2)2"/>
      <sheetName val="PQRM_(2)2"/>
      <sheetName val="Res_Executivo2"/>
      <sheetName val="Gráfico_linha_5022"/>
      <sheetName val="_Carta_p2"/>
      <sheetName val="Fatorial_geral_-_1_fator2"/>
      <sheetName val="ANEXO_III1"/>
      <sheetName val="TO_(2)1"/>
      <sheetName val="Tabelas_Antarctica1"/>
      <sheetName val="Tabelas_Brahma1"/>
      <sheetName val="Consolidado_Escore1"/>
      <sheetName val="Visão_Item1"/>
      <sheetName val="Tabelas_Skol1"/>
      <sheetName val="Sig_Cycles_Accts_&amp;_Processes1"/>
      <sheetName val="Resu_Capex12"/>
      <sheetName val="Resu_Capex21"/>
      <sheetName val="Resu_Capex31"/>
      <sheetName val="Resumen_Cost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Validation"/>
      <sheetName val="Portos"/>
      <sheetName val="FUP"/>
      <sheetName val="Plan1"/>
      <sheetName val="rascunho"/>
      <sheetName val="FUP Outros"/>
      <sheetName val="Constantes"/>
      <sheetName val="Ranges"/>
      <sheetName val="PO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ngine"/>
      <sheetName val="Validate"/>
      <sheetName val="Financials"/>
      <sheetName val="EI Calc"/>
      <sheetName val="MOL"/>
      <sheetName val="Data"/>
      <sheetName val="BASE DADOS"/>
      <sheetName val="FRA"/>
      <sheetName val="COUPOM"/>
      <sheetName val="1994"/>
      <sheetName val="Constantes"/>
      <sheetName val="Ranges"/>
      <sheetName val="BD_QLP"/>
      <sheetName val="Menu"/>
      <sheetName val="Informacoes"/>
      <sheetName val="Alquiler"/>
      <sheetName val="Info"/>
      <sheetName val="Util"/>
      <sheetName val="Validation"/>
      <sheetName val="dados"/>
      <sheetName val="EI_Calc"/>
      <sheetName val="BASE_DADOS"/>
      <sheetName val="2001_10_Cerv"/>
      <sheetName val="PLAN_SAC_Cerveja"/>
      <sheetName val="PLAN_SAC_RefrigeNanc"/>
      <sheetName val="BaseCerv"/>
      <sheetName val="BaseNanc"/>
      <sheetName val="2001_04_Cerv"/>
      <sheetName val="Farol_SAC_Cerveja"/>
      <sheetName val="2001_04_Nanc"/>
      <sheetName val="Farol_SAC_Refrigenanc"/>
      <sheetName val="DBF"/>
      <sheetName val="binv2002"/>
      <sheetName val="Cxs_Int"/>
      <sheetName val="EI_Calc1"/>
      <sheetName val="BASE_DADOS1"/>
      <sheetName val="600ML"/>
      <sheetName val="Parameters"/>
      <sheetName val="Home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BLP"/>
      <sheetName val="Distribución D"/>
      <sheetName val="Volumen"/>
      <sheetName val="Ayuda desplegables"/>
      <sheetName val="Critérios"/>
      <sheetName val="Controle Acidentes"/>
      <sheetName val="Brazil Sovereign"/>
      <sheetName val="Resumen Costo"/>
      <sheetName val="Dados BLP"/>
      <sheetName val="US-Details"/>
      <sheetName val="Drop Down"/>
      <sheetName val="PRIORITIZATION"/>
      <sheetName val="Gauge"/>
      <sheetName val="Vorgaben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Acompanhamento IVs"/>
      <sheetName val="Gráfico MENSAL"/>
      <sheetName val="Gráfico SEMANAL"/>
      <sheetName val="Gráfico DIÁRIO"/>
      <sheetName val="Carta de Controle"/>
      <sheetName val="Gráfico CC"/>
      <sheetName val="Plan1"/>
      <sheetName val="EI_Calc2"/>
      <sheetName val="BASE_DADOS2"/>
      <sheetName val="Share Price 2002"/>
      <sheetName val="Vermelha"/>
      <sheetName val="Planilha resultados"/>
      <sheetName val="2001.10 Cerv"/>
      <sheetName val="Rel_Histórico"/>
      <sheetName val="Interface"/>
      <sheetName val="Pareto por Reclamação"/>
      <sheetName val="Pareto por Unidade"/>
      <sheetName val="SetUp"/>
      <sheetName val="Break-Up"/>
      <sheetName val="Taxonomy"/>
      <sheetName val="BreweryCountries"/>
      <sheetName val="Sheet2"/>
      <sheetName val="PILSEN"/>
      <sheetName val="PY - Consumer Capex"/>
      <sheetName val="Industria"/>
      <sheetName val="Hoja7"/>
      <sheetName val="STARTSHEET"/>
      <sheetName val="Análise das Causas A"/>
      <sheetName val="XLR_NoRangeSheet"/>
      <sheetName val="binv2002.xls"/>
      <sheetName val="Chinese - English Lookup"/>
      <sheetName val="Sheet3"/>
      <sheetName val="PL"/>
      <sheetName val="Áreas"/>
      <sheetName val="Diaria"/>
      <sheetName val="Formatação"/>
      <sheetName val="Check prog x disp"/>
      <sheetName val="Disp D+1"/>
      <sheetName val="Disp D+2"/>
      <sheetName val="Disp D+3"/>
      <sheetName val="iw37n Diaria"/>
      <sheetName val="iw37N Chave Seg ZPMC"/>
      <sheetName val="Acumulado mês"/>
      <sheetName val="Passo a passo"/>
      <sheetName val="MOD"/>
      <sheetName val="aux"/>
      <sheetName val="Base Farol"/>
      <sheetName val="Custos"/>
      <sheetName val="POA"/>
      <sheetName val="Data_ITWBottleAdj"/>
      <sheetName val="Data_CorpCosts"/>
      <sheetName val="Data_Adj_Canada"/>
      <sheetName val="Data_ITW_LBOC_Op"/>
      <sheetName val="Data_NO_Adj_Cdn$"/>
      <sheetName val="Data_NO_CNSLD"/>
      <sheetName val="Data_Unrestricted_Cdn$"/>
      <sheetName val="Distribución_D"/>
      <sheetName val="Ayuda_desplegables"/>
      <sheetName val="Controle_Acidentes"/>
      <sheetName val="Brazil_Sovereign"/>
      <sheetName val="Resumen_Costo"/>
      <sheetName val="Dados_BLP"/>
      <sheetName val="EI_Calc3"/>
      <sheetName val="BASE_DADOS3"/>
      <sheetName val="Drop_Down"/>
      <sheetName val="Acompanhamento_IVs"/>
      <sheetName val="Gráfico_MENSAL"/>
      <sheetName val="Gráfico_SEMANAL"/>
      <sheetName val="Gráfico_DIÁRIO"/>
      <sheetName val="Carta_de_Controle"/>
      <sheetName val="Gráfico_CC"/>
      <sheetName val="A-C_Esp"/>
      <sheetName val="O_C_Oeste"/>
      <sheetName val="Share_Price_2002"/>
      <sheetName val="Planilha_resultados"/>
      <sheetName val="2001_10_Cerv1"/>
      <sheetName val="Pareto_por_Reclamação"/>
      <sheetName val="Pareto_por_Unidade"/>
      <sheetName val="PY_-_Consumer_Capex"/>
      <sheetName val="Base Planos Ação"/>
      <sheetName val="Plano Matriz"/>
      <sheetName val="Revenda ABCD"/>
      <sheetName val="Análise_das_Causas_A"/>
      <sheetName val="binv2002_xls"/>
      <sheetName val="Chinese_-_English_Lookup"/>
      <sheetName val="PP"/>
      <sheetName val="Multip"/>
      <sheetName val="CRITERIOS"/>
      <sheetName val="Aditivo"/>
      <sheetName val=" Carta p"/>
      <sheetName val="Fatorial geral - 1 fator"/>
      <sheetName val="Paineis"/>
      <sheetName val="ACA"/>
      <sheetName val="ASA"/>
      <sheetName val="BH"/>
      <sheetName val="Resu.Capex1"/>
      <sheetName val="Resu.Capex2"/>
      <sheetName val="Resu.Capex3"/>
      <sheetName val="Key_Points"/>
      <sheetName val="DRT"/>
      <sheetName val="Meta_Individuais"/>
      <sheetName val="Meta_Coletiva"/>
      <sheetName val="OBZ_Acum"/>
      <sheetName val="OBZ_FE"/>
      <sheetName val="OBZ_Mês"/>
      <sheetName val="PEF_Ano"/>
      <sheetName val="PEF_Mes"/>
      <sheetName val="Res.Executivo"/>
      <sheetName val="Riscos-Oport."/>
      <sheetName val="Treinamento"/>
      <sheetName val="GERENCIAL"/>
      <sheetName val="Base"/>
      <sheetName val="Dispersão"/>
      <sheetName val="A R O"/>
      <sheetName val="Gráfico Cascata 2020"/>
      <sheetName val="Gráfico Cascata 2020 (Acum)"/>
      <sheetName val="EI_Calc4"/>
      <sheetName val="BASE_DADOS4"/>
      <sheetName val="Data_ITWBottleAdj1"/>
      <sheetName val="Data_CorpCosts1"/>
      <sheetName val="Data_Adj_Canada1"/>
      <sheetName val="Data_ITW_LBOC_Op1"/>
      <sheetName val="Data_NO_Adj_Cdn$1"/>
      <sheetName val="Data_NO_CNSLD1"/>
      <sheetName val="Data_Unrestricted_Cdn$1"/>
      <sheetName val="Controle_Acidentes1"/>
      <sheetName val="Distribución_D1"/>
      <sheetName val="Ayuda_desplegables1"/>
      <sheetName val="Brazil_Sovereign1"/>
      <sheetName val="Resumen_Costo1"/>
      <sheetName val="Acompanhamento_IVs1"/>
      <sheetName val="Gráfico_MENSAL1"/>
      <sheetName val="Gráfico_SEMANAL1"/>
      <sheetName val="Gráfico_DIÁRIO1"/>
      <sheetName val="Carta_de_Controle1"/>
      <sheetName val="Gráfico_CC1"/>
      <sheetName val="Dados_BLP1"/>
      <sheetName val="Drop_Down1"/>
      <sheetName val="A-C_Esp1"/>
      <sheetName val="O_C_Oeste1"/>
      <sheetName val="Share_Price_20021"/>
      <sheetName val="Planilha_resultados1"/>
      <sheetName val="2001_10_Cerv2"/>
      <sheetName val="Pareto_por_Reclamação1"/>
      <sheetName val="Pareto_por_Unidade1"/>
      <sheetName val="Análise_das_Causas_A1"/>
      <sheetName val="PY_-_Consumer_Capex1"/>
      <sheetName val="Check_prog_x_disp"/>
      <sheetName val="Disp_D+1"/>
      <sheetName val="Disp_D+2"/>
      <sheetName val="Disp_D+3"/>
      <sheetName val="iw37n_Diaria"/>
      <sheetName val="iw37N_Chave_Seg_ZPMC"/>
      <sheetName val="Acumulado_mês"/>
      <sheetName val="Passo_a_passo"/>
      <sheetName val="binv2002_xls1"/>
      <sheetName val="Chinese_-_English_Lookup1"/>
      <sheetName val="Base_Farol"/>
      <sheetName val="Base_Planos_Ação"/>
      <sheetName val="Plano_Matriz"/>
      <sheetName val="Revenda_ABCD"/>
      <sheetName val="LISTS"/>
      <sheetName val="DB2002"/>
      <sheetName val="EI_Calc5"/>
      <sheetName val="BASE_DADOS5"/>
      <sheetName val="Ayuda_desplegables2"/>
      <sheetName val="Data_ITWBottleAdj2"/>
      <sheetName val="Data_CorpCosts2"/>
      <sheetName val="Data_Adj_Canada2"/>
      <sheetName val="Data_ITW_LBOC_Op2"/>
      <sheetName val="Data_NO_Adj_Cdn$2"/>
      <sheetName val="Data_NO_CNSLD2"/>
      <sheetName val="Data_Unrestricted_Cdn$2"/>
      <sheetName val="Distribución_D2"/>
      <sheetName val="Brazil_Sovereign2"/>
      <sheetName val="Drop_Down2"/>
      <sheetName val="Dados_BLP2"/>
      <sheetName val="Resumen_Costo2"/>
      <sheetName val="Controle_Acidentes2"/>
      <sheetName val="A-C_Esp2"/>
      <sheetName val="O_C_Oeste2"/>
      <sheetName val="Acompanhamento_IVs2"/>
      <sheetName val="Gráfico_MENSAL2"/>
      <sheetName val="Gráfico_SEMANAL2"/>
      <sheetName val="Gráfico_DIÁRIO2"/>
      <sheetName val="Carta_de_Controle2"/>
      <sheetName val="Gráfico_CC2"/>
      <sheetName val="Share_Price_20022"/>
      <sheetName val="Planilha_resultados2"/>
      <sheetName val="2001_10_Cerv3"/>
      <sheetName val="Pareto_por_Reclamação2"/>
      <sheetName val="Pareto_por_Unidade2"/>
      <sheetName val="PY_-_Consumer_Capex2"/>
      <sheetName val="binv2002_xls2"/>
      <sheetName val="Chinese_-_English_Lookup2"/>
      <sheetName val="Análise_das_Causas_A2"/>
      <sheetName val="Check_prog_x_disp1"/>
      <sheetName val="Disp_D+11"/>
      <sheetName val="Disp_D+21"/>
      <sheetName val="Disp_D+31"/>
      <sheetName val="iw37n_Diaria1"/>
      <sheetName val="iw37N_Chave_Seg_ZPMC1"/>
      <sheetName val="Acumulado_mês1"/>
      <sheetName val="Passo_a_passo1"/>
      <sheetName val="Base_Farol1"/>
      <sheetName val="Base_Planos_Ação1"/>
      <sheetName val="Plano_Matriz1"/>
      <sheetName val="Revenda_ABCD1"/>
      <sheetName val="CADASTRO"/>
      <sheetName val="_Carta_p"/>
      <sheetName val="Fatorial_geral_-_1_fator"/>
      <sheetName val="Resu_Capex1"/>
      <sheetName val="Resu_Capex2"/>
      <sheetName val="Resu_Capex3"/>
      <sheetName val="Res_Executivo"/>
      <sheetName val="Riscos-Oport_"/>
      <sheetName val="A_R_O"/>
      <sheetName val="Gráfico_Cascata_2020"/>
      <sheetName val="Gráfico_Cascata_2020_(Acum)"/>
      <sheetName val="EI_Calc6"/>
      <sheetName val="BASE_DADOS6"/>
      <sheetName val="Data_ITWBottleAdj3"/>
      <sheetName val="Data_CorpCosts3"/>
      <sheetName val="Data_Adj_Canada3"/>
      <sheetName val="Data_ITW_LBOC_Op3"/>
      <sheetName val="Data_NO_Adj_Cdn$3"/>
      <sheetName val="Data_NO_CNSLD3"/>
      <sheetName val="Data_Unrestricted_Cdn$3"/>
      <sheetName val="Distribución_D3"/>
      <sheetName val="Ayuda_desplegables3"/>
      <sheetName val="Controle_Acidentes3"/>
      <sheetName val="Brazil_Sovereign3"/>
      <sheetName val="Resumen_Costo3"/>
      <sheetName val="Dados_BLP3"/>
      <sheetName val="Drop_Down3"/>
      <sheetName val="Acompanhamento_IVs3"/>
      <sheetName val="Gráfico_MENSAL3"/>
      <sheetName val="Gráfico_SEMANAL3"/>
      <sheetName val="Gráfico_DIÁRIO3"/>
      <sheetName val="Carta_de_Controle3"/>
      <sheetName val="Gráfico_CC3"/>
      <sheetName val="A-C_Esp3"/>
      <sheetName val="O_C_Oeste3"/>
      <sheetName val="Share_Price_20023"/>
      <sheetName val="Planilha_resultados3"/>
      <sheetName val="2001_10_Cerv4"/>
      <sheetName val="Pareto_por_Reclamação3"/>
      <sheetName val="Pareto_por_Unidade3"/>
      <sheetName val="PY_-_Consumer_Capex3"/>
      <sheetName val="Análise_das_Causas_A3"/>
      <sheetName val="binv2002_xls3"/>
      <sheetName val="Check_prog_x_disp2"/>
      <sheetName val="Disp_D+12"/>
      <sheetName val="Disp_D+22"/>
      <sheetName val="Disp_D+32"/>
      <sheetName val="iw37n_Diaria2"/>
      <sheetName val="iw37N_Chave_Seg_ZPMC2"/>
      <sheetName val="Acumulado_mês2"/>
      <sheetName val="Passo_a_passo2"/>
      <sheetName val="Chinese_-_English_Lookup3"/>
      <sheetName val="Base_Farol2"/>
      <sheetName val="Base_Planos_Ação2"/>
      <sheetName val="Plano_Matriz2"/>
      <sheetName val="Revenda_ABCD2"/>
      <sheetName val="EI_Calc7"/>
      <sheetName val="BASE_DADOS7"/>
      <sheetName val="Data_ITWBottleAdj4"/>
      <sheetName val="Data_CorpCosts4"/>
      <sheetName val="Data_Adj_Canada4"/>
      <sheetName val="Data_ITW_LBOC_Op4"/>
      <sheetName val="Data_NO_Adj_Cdn$4"/>
      <sheetName val="Data_NO_CNSLD4"/>
      <sheetName val="Data_Unrestricted_Cdn$4"/>
      <sheetName val="Distribución_D4"/>
      <sheetName val="Ayuda_desplegables4"/>
      <sheetName val="Controle_Acidentes4"/>
      <sheetName val="Brazil_Sovereign4"/>
      <sheetName val="Resumen_Costo4"/>
      <sheetName val="Dados_BLP4"/>
      <sheetName val="Drop_Down4"/>
      <sheetName val="Acompanhamento_IVs4"/>
      <sheetName val="Gráfico_MENSAL4"/>
      <sheetName val="Gráfico_SEMANAL4"/>
      <sheetName val="Gráfico_DIÁRIO4"/>
      <sheetName val="Carta_de_Controle4"/>
      <sheetName val="Gráfico_CC4"/>
      <sheetName val="A-C_Esp4"/>
      <sheetName val="O_C_Oeste4"/>
      <sheetName val="Share_Price_20024"/>
      <sheetName val="Planilha_resultados4"/>
      <sheetName val="2001_10_Cerv5"/>
      <sheetName val="Pareto_por_Reclamação4"/>
      <sheetName val="Pareto_por_Unidade4"/>
      <sheetName val="PY_-_Consumer_Capex4"/>
      <sheetName val="Análise_das_Causas_A4"/>
      <sheetName val="binv2002_xls4"/>
      <sheetName val="Check_prog_x_disp3"/>
      <sheetName val="Disp_D+13"/>
      <sheetName val="Disp_D+23"/>
      <sheetName val="Disp_D+33"/>
      <sheetName val="iw37n_Diaria3"/>
      <sheetName val="iw37N_Chave_Seg_ZPMC3"/>
      <sheetName val="Acumulado_mês3"/>
      <sheetName val="Passo_a_passo3"/>
      <sheetName val="Chinese_-_English_Lookup4"/>
      <sheetName val="Base_Farol3"/>
      <sheetName val="Base_Planos_Ação3"/>
      <sheetName val="Plano_Matriz3"/>
      <sheetName val="Revenda_ABCD3"/>
      <sheetName val="_Carta_p1"/>
      <sheetName val="Fatorial_geral_-_1_fator1"/>
      <sheetName val="Resu_Capex11"/>
      <sheetName val="Resu_Capex21"/>
      <sheetName val="Resu_Capex31"/>
      <sheetName val="Res_Executivo1"/>
      <sheetName val="Riscos-Oport_1"/>
      <sheetName val="A_R_O1"/>
      <sheetName val="Gráfico_Cascata_20201"/>
      <sheetName val="Gráfico_Cascata_2020_(Acum)1"/>
      <sheetName val="EI_Calc8"/>
      <sheetName val="BASE_DADOS8"/>
      <sheetName val="Data_ITWBottleAdj5"/>
      <sheetName val="Data_CorpCosts5"/>
      <sheetName val="Data_Adj_Canada5"/>
      <sheetName val="Data_ITW_LBOC_Op5"/>
      <sheetName val="Data_NO_Adj_Cdn$5"/>
      <sheetName val="Data_NO_CNSLD5"/>
      <sheetName val="Data_Unrestricted_Cdn$5"/>
      <sheetName val="Distribución_D5"/>
      <sheetName val="Ayuda_desplegables5"/>
      <sheetName val="Controle_Acidentes5"/>
      <sheetName val="Brazil_Sovereign5"/>
      <sheetName val="Resumen_Costo5"/>
      <sheetName val="Dados_BLP5"/>
      <sheetName val="Drop_Down5"/>
      <sheetName val="Acompanhamento_IVs5"/>
      <sheetName val="Gráfico_MENSAL5"/>
      <sheetName val="Gráfico_SEMANAL5"/>
      <sheetName val="Gráfico_DIÁRIO5"/>
      <sheetName val="Carta_de_Controle5"/>
      <sheetName val="Gráfico_CC5"/>
      <sheetName val="A-C_Esp5"/>
      <sheetName val="O_C_Oeste5"/>
      <sheetName val="Share_Price_20025"/>
      <sheetName val="Planilha_resultados5"/>
      <sheetName val="2001_10_Cerv6"/>
      <sheetName val="Pareto_por_Reclamação5"/>
      <sheetName val="Pareto_por_Unidade5"/>
      <sheetName val="PY_-_Consumer_Capex5"/>
      <sheetName val="Análise_das_Causas_A5"/>
      <sheetName val="binv2002_xls5"/>
      <sheetName val="Check_prog_x_disp4"/>
      <sheetName val="Disp_D+14"/>
      <sheetName val="Disp_D+24"/>
      <sheetName val="Disp_D+34"/>
      <sheetName val="iw37n_Diaria4"/>
      <sheetName val="iw37N_Chave_Seg_ZPMC4"/>
      <sheetName val="Acumulado_mês4"/>
      <sheetName val="Passo_a_passo4"/>
      <sheetName val="Chinese_-_English_Lookup5"/>
      <sheetName val="Base_Farol4"/>
      <sheetName val="Base_Planos_Ação4"/>
      <sheetName val="Plano_Matriz4"/>
      <sheetName val="Revenda_ABCD4"/>
      <sheetName val="_Carta_p2"/>
      <sheetName val="Fatorial_geral_-_1_fator2"/>
      <sheetName val="Resu_Capex12"/>
      <sheetName val="Resu_Capex22"/>
      <sheetName val="Resu_Capex32"/>
      <sheetName val="Res_Executivo2"/>
      <sheetName val="Riscos-Oport_2"/>
      <sheetName val="A_R_O2"/>
      <sheetName val="Gráfico_Cascata_20202"/>
      <sheetName val="Gráfico_Cascata_2020_(Acum)2"/>
      <sheetName val="EI_Calc9"/>
      <sheetName val="BASE_DADOS9"/>
      <sheetName val="Data_ITWBottleAdj6"/>
      <sheetName val="Data_CorpCosts6"/>
      <sheetName val="Data_Adj_Canada6"/>
      <sheetName val="Data_ITW_LBOC_Op6"/>
      <sheetName val="Data_NO_Adj_Cdn$6"/>
      <sheetName val="Data_NO_CNSLD6"/>
      <sheetName val="Data_Unrestricted_Cdn$6"/>
      <sheetName val="Distribución_D6"/>
      <sheetName val="Ayuda_desplegables6"/>
      <sheetName val="Controle_Acidentes6"/>
      <sheetName val="Brazil_Sovereign6"/>
      <sheetName val="Resumen_Costo6"/>
      <sheetName val="Dados_BLP6"/>
      <sheetName val="Drop_Down6"/>
      <sheetName val="Acompanhamento_IVs6"/>
      <sheetName val="Gráfico_MENSAL6"/>
      <sheetName val="Gráfico_SEMANAL6"/>
      <sheetName val="Gráfico_DIÁRIO6"/>
      <sheetName val="Carta_de_Controle6"/>
      <sheetName val="Gráfico_CC6"/>
      <sheetName val="A-C_Esp6"/>
      <sheetName val="O_C_Oeste6"/>
      <sheetName val="Share_Price_20026"/>
      <sheetName val="Planilha_resultados6"/>
      <sheetName val="2001_10_Cerv7"/>
      <sheetName val="Pareto_por_Reclamação6"/>
      <sheetName val="Pareto_por_Unidade6"/>
      <sheetName val="PY_-_Consumer_Capex6"/>
      <sheetName val="Análise_das_Causas_A6"/>
      <sheetName val="binv2002_xls6"/>
      <sheetName val="Check_prog_x_disp5"/>
      <sheetName val="Disp_D+15"/>
      <sheetName val="Disp_D+25"/>
      <sheetName val="Disp_D+35"/>
      <sheetName val="iw37n_Diaria5"/>
      <sheetName val="iw37N_Chave_Seg_ZPMC5"/>
      <sheetName val="Acumulado_mês5"/>
      <sheetName val="Passo_a_passo5"/>
      <sheetName val="Chinese_-_English_Lookup6"/>
      <sheetName val="Base_Farol5"/>
      <sheetName val="Base_Planos_Ação5"/>
      <sheetName val="Plano_Matriz5"/>
      <sheetName val="Revenda_ABCD5"/>
      <sheetName val="_Carta_p3"/>
      <sheetName val="Fatorial_geral_-_1_fator3"/>
      <sheetName val="Resu_Capex13"/>
      <sheetName val="Resu_Capex23"/>
      <sheetName val="Resu_Capex33"/>
      <sheetName val="Res_Executivo3"/>
      <sheetName val="Riscos-Oport_3"/>
      <sheetName val="A_R_O3"/>
      <sheetName val="Gráfico_Cascata_20203"/>
      <sheetName val="Gráfico_Cascata_2020_(Acum)3"/>
      <sheetName val="EI_Calc10"/>
      <sheetName val="BASE_DADOS10"/>
      <sheetName val="Data_ITWBottleAdj7"/>
      <sheetName val="Data_CorpCosts7"/>
      <sheetName val="Data_Adj_Canada7"/>
      <sheetName val="Data_ITW_LBOC_Op7"/>
      <sheetName val="Data_NO_Adj_Cdn$7"/>
      <sheetName val="Data_NO_CNSLD7"/>
      <sheetName val="Data_Unrestricted_Cdn$7"/>
      <sheetName val="Distribución_D7"/>
      <sheetName val="Ayuda_desplegables7"/>
      <sheetName val="Controle_Acidentes7"/>
      <sheetName val="Brazil_Sovereign7"/>
      <sheetName val="Resumen_Costo7"/>
      <sheetName val="Dados_BLP7"/>
      <sheetName val="Drop_Down7"/>
      <sheetName val="Acompanhamento_IVs7"/>
      <sheetName val="Gráfico_MENSAL7"/>
      <sheetName val="Gráfico_SEMANAL7"/>
      <sheetName val="Gráfico_DIÁRIO7"/>
      <sheetName val="Carta_de_Controle7"/>
      <sheetName val="Gráfico_CC7"/>
      <sheetName val="A-C_Esp7"/>
      <sheetName val="O_C_Oeste7"/>
      <sheetName val="Share_Price_20027"/>
      <sheetName val="Planilha_resultados7"/>
      <sheetName val="2001_10_Cerv8"/>
      <sheetName val="Pareto_por_Reclamação7"/>
      <sheetName val="Pareto_por_Unidade7"/>
      <sheetName val="PY_-_Consumer_Capex7"/>
      <sheetName val="Análise_das_Causas_A7"/>
      <sheetName val="binv2002_xls7"/>
      <sheetName val="Check_prog_x_disp6"/>
      <sheetName val="Disp_D+16"/>
      <sheetName val="Disp_D+26"/>
      <sheetName val="Disp_D+36"/>
      <sheetName val="iw37n_Diaria6"/>
      <sheetName val="iw37N_Chave_Seg_ZPMC6"/>
      <sheetName val="Acumulado_mês6"/>
      <sheetName val="Passo_a_passo6"/>
      <sheetName val="Chinese_-_English_Lookup7"/>
      <sheetName val="Base_Farol6"/>
      <sheetName val="Base_Planos_Ação6"/>
      <sheetName val="Plano_Matriz6"/>
      <sheetName val="Revenda_ABCD6"/>
      <sheetName val="_Carta_p4"/>
      <sheetName val="Fatorial_geral_-_1_fator4"/>
      <sheetName val="Resu_Capex14"/>
      <sheetName val="Resu_Capex24"/>
      <sheetName val="Resu_Capex34"/>
      <sheetName val="Res_Executivo4"/>
      <sheetName val="Riscos-Oport_4"/>
      <sheetName val="A_R_O4"/>
      <sheetName val="Gráfico_Cascata_20204"/>
      <sheetName val="Gráfico_Cascata_2020_(Acum)4"/>
      <sheetName val="EI_Calc11"/>
      <sheetName val="BASE_DADOS11"/>
      <sheetName val="Data_ITWBottleAdj8"/>
      <sheetName val="Data_CorpCosts8"/>
      <sheetName val="Data_Adj_Canada8"/>
      <sheetName val="Data_ITW_LBOC_Op8"/>
      <sheetName val="Data_NO_Adj_Cdn$8"/>
      <sheetName val="Data_NO_CNSLD8"/>
      <sheetName val="Data_Unrestricted_Cdn$8"/>
      <sheetName val="Distribución_D8"/>
      <sheetName val="Ayuda_desplegables8"/>
      <sheetName val="Controle_Acidentes8"/>
      <sheetName val="Brazil_Sovereign8"/>
      <sheetName val="Resumen_Costo8"/>
      <sheetName val="Dados_BLP8"/>
      <sheetName val="Drop_Down8"/>
      <sheetName val="Acompanhamento_IVs8"/>
      <sheetName val="Gráfico_MENSAL8"/>
      <sheetName val="Gráfico_SEMANAL8"/>
      <sheetName val="Gráfico_DIÁRIO8"/>
      <sheetName val="Carta_de_Controle8"/>
      <sheetName val="Gráfico_CC8"/>
      <sheetName val="A-C_Esp8"/>
      <sheetName val="O_C_Oeste8"/>
      <sheetName val="Share_Price_20028"/>
      <sheetName val="Planilha_resultados8"/>
      <sheetName val="2001_10_Cerv9"/>
      <sheetName val="Pareto_por_Reclamação8"/>
      <sheetName val="Pareto_por_Unidade8"/>
      <sheetName val="PY_-_Consumer_Capex8"/>
      <sheetName val="Análise_das_Causas_A8"/>
      <sheetName val="binv2002_xls8"/>
      <sheetName val="Check_prog_x_disp7"/>
      <sheetName val="Disp_D+17"/>
      <sheetName val="Disp_D+27"/>
      <sheetName val="Disp_D+37"/>
      <sheetName val="iw37n_Diaria7"/>
      <sheetName val="iw37N_Chave_Seg_ZPMC7"/>
      <sheetName val="Acumulado_mês7"/>
      <sheetName val="Passo_a_passo7"/>
      <sheetName val="Chinese_-_English_Lookup8"/>
      <sheetName val="Base_Farol7"/>
      <sheetName val="Base_Planos_Ação7"/>
      <sheetName val="Plano_Matriz7"/>
      <sheetName val="Revenda_ABCD7"/>
      <sheetName val="_Carta_p5"/>
      <sheetName val="Fatorial_geral_-_1_fator5"/>
      <sheetName val="Resu_Capex15"/>
      <sheetName val="Resu_Capex25"/>
      <sheetName val="Resu_Capex35"/>
      <sheetName val="Res_Executivo5"/>
      <sheetName val="Riscos-Oport_5"/>
      <sheetName val="A_R_O5"/>
      <sheetName val="Gráfico_Cascata_20205"/>
      <sheetName val="Gráfico_Cascata_2020_(Acum)5"/>
      <sheetName val="EI_Calc12"/>
      <sheetName val="BASE_DADOS12"/>
      <sheetName val="Data_ITWBottleAdj9"/>
      <sheetName val="Data_CorpCosts9"/>
      <sheetName val="Data_Adj_Canada9"/>
      <sheetName val="Data_ITW_LBOC_Op9"/>
      <sheetName val="Data_NO_Adj_Cdn$9"/>
      <sheetName val="Data_NO_CNSLD9"/>
      <sheetName val="Data_Unrestricted_Cdn$9"/>
      <sheetName val="Distribución_D9"/>
      <sheetName val="Ayuda_desplegables9"/>
      <sheetName val="Controle_Acidentes9"/>
      <sheetName val="Brazil_Sovereign9"/>
      <sheetName val="Resumen_Costo9"/>
      <sheetName val="Dados_BLP9"/>
      <sheetName val="Drop_Down9"/>
      <sheetName val="Acompanhamento_IVs9"/>
      <sheetName val="Gráfico_MENSAL9"/>
      <sheetName val="Gráfico_SEMANAL9"/>
      <sheetName val="Gráfico_DIÁRIO9"/>
      <sheetName val="Carta_de_Controle9"/>
      <sheetName val="Gráfico_CC9"/>
      <sheetName val="A-C_Esp9"/>
      <sheetName val="O_C_Oeste9"/>
      <sheetName val="Share_Price_20029"/>
      <sheetName val="Planilha_resultados9"/>
      <sheetName val="2001_10_Cerv10"/>
      <sheetName val="Pareto_por_Reclamação9"/>
      <sheetName val="Pareto_por_Unidade9"/>
      <sheetName val="PY_-_Consumer_Capex9"/>
      <sheetName val="Análise_das_Causas_A9"/>
      <sheetName val="binv2002_xls9"/>
      <sheetName val="Check_prog_x_disp8"/>
      <sheetName val="Disp_D+18"/>
      <sheetName val="Disp_D+28"/>
      <sheetName val="Disp_D+38"/>
      <sheetName val="iw37n_Diaria8"/>
      <sheetName val="iw37N_Chave_Seg_ZPMC8"/>
      <sheetName val="Acumulado_mês8"/>
      <sheetName val="Passo_a_passo8"/>
      <sheetName val="Chinese_-_English_Lookup9"/>
      <sheetName val="Base_Farol8"/>
      <sheetName val="Base_Planos_Ação8"/>
      <sheetName val="Plano_Matriz8"/>
      <sheetName val="Revenda_ABCD8"/>
      <sheetName val="_Carta_p6"/>
      <sheetName val="Fatorial_geral_-_1_fator6"/>
      <sheetName val="Resu_Capex16"/>
      <sheetName val="Resu_Capex26"/>
      <sheetName val="Resu_Capex36"/>
      <sheetName val="Res_Executivo6"/>
      <sheetName val="Riscos-Oport_6"/>
      <sheetName val="A_R_O6"/>
      <sheetName val="Gráfico_Cascata_20206"/>
      <sheetName val="Gráfico_Cascata_2020_(Acum)6"/>
      <sheetName val="EI_Calc13"/>
      <sheetName val="BASE_DADOS13"/>
      <sheetName val="Data_ITWBottleAdj10"/>
      <sheetName val="Data_CorpCosts10"/>
      <sheetName val="Data_Adj_Canada10"/>
      <sheetName val="Data_ITW_LBOC_Op10"/>
      <sheetName val="Data_NO_Adj_Cdn$10"/>
      <sheetName val="Data_NO_CNSLD10"/>
      <sheetName val="Data_Unrestricted_Cdn$10"/>
      <sheetName val="Distribución_D10"/>
      <sheetName val="Ayuda_desplegables10"/>
      <sheetName val="Controle_Acidentes10"/>
      <sheetName val="Brazil_Sovereign10"/>
      <sheetName val="Resumen_Costo10"/>
      <sheetName val="Dados_BLP10"/>
      <sheetName val="Drop_Down10"/>
      <sheetName val="Acompanhamento_IVs10"/>
      <sheetName val="Gráfico_MENSAL10"/>
      <sheetName val="Gráfico_SEMANAL10"/>
      <sheetName val="Gráfico_DIÁRIO10"/>
      <sheetName val="Carta_de_Controle10"/>
      <sheetName val="Gráfico_CC10"/>
      <sheetName val="A-C_Esp10"/>
      <sheetName val="O_C_Oeste10"/>
      <sheetName val="Share_Price_200210"/>
      <sheetName val="Planilha_resultados10"/>
      <sheetName val="2001_10_Cerv11"/>
      <sheetName val="Pareto_por_Reclamação10"/>
      <sheetName val="Pareto_por_Unidade10"/>
      <sheetName val="PY_-_Consumer_Capex10"/>
      <sheetName val="Análise_das_Causas_A10"/>
      <sheetName val="binv2002_xls10"/>
      <sheetName val="Check_prog_x_disp9"/>
      <sheetName val="Disp_D+19"/>
      <sheetName val="Disp_D+29"/>
      <sheetName val="Disp_D+39"/>
      <sheetName val="iw37n_Diaria9"/>
      <sheetName val="iw37N_Chave_Seg_ZPMC9"/>
      <sheetName val="Acumulado_mês9"/>
      <sheetName val="Passo_a_passo9"/>
      <sheetName val="Chinese_-_English_Lookup10"/>
      <sheetName val="Base_Farol9"/>
      <sheetName val="Base_Planos_Ação9"/>
      <sheetName val="Plano_Matriz9"/>
      <sheetName val="Revenda_ABCD9"/>
      <sheetName val="_Carta_p7"/>
      <sheetName val="Fatorial_geral_-_1_fator7"/>
      <sheetName val="Resu_Capex17"/>
      <sheetName val="Resu_Capex27"/>
      <sheetName val="Resu_Capex37"/>
      <sheetName val="Res_Executivo7"/>
      <sheetName val="Riscos-Oport_7"/>
      <sheetName val="A_R_O7"/>
      <sheetName val="Gráfico_Cascata_20207"/>
      <sheetName val="Gráfico_Cascata_2020_(Acum)7"/>
      <sheetName val="galpao"/>
      <sheetName val="Farol Metas"/>
      <sheetName val="Meta OTIF"/>
      <sheetName val="Pacote gente"/>
      <sheetName val="shelf"/>
      <sheetName val="Lista"/>
      <sheetName val="EI_Calc14"/>
      <sheetName val="BASE_DADOS14"/>
      <sheetName val="Data_ITWBottleAdj11"/>
      <sheetName val="Data_CorpCosts11"/>
      <sheetName val="Data_Adj_Canada11"/>
      <sheetName val="Data_ITW_LBOC_Op11"/>
      <sheetName val="Data_NO_Adj_Cdn$11"/>
      <sheetName val="Data_NO_CNSLD11"/>
      <sheetName val="Data_Unrestricted_Cdn$11"/>
      <sheetName val="Distribución_D11"/>
      <sheetName val="Ayuda_desplegables11"/>
      <sheetName val="Controle_Acidentes11"/>
      <sheetName val="Brazil_Sovereign11"/>
      <sheetName val="Resumen_Costo11"/>
      <sheetName val="Dados_BLP11"/>
      <sheetName val="Drop_Down11"/>
      <sheetName val="Acompanhamento_IVs11"/>
      <sheetName val="Gráfico_MENSAL11"/>
      <sheetName val="Gráfico_SEMANAL11"/>
      <sheetName val="Gráfico_DIÁRIO11"/>
      <sheetName val="Carta_de_Controle11"/>
      <sheetName val="Gráfico_CC11"/>
      <sheetName val="A-C_Esp11"/>
      <sheetName val="O_C_Oeste11"/>
      <sheetName val="Share_Price_200211"/>
      <sheetName val="Planilha_resultados11"/>
      <sheetName val="2001_10_Cerv12"/>
      <sheetName val="Pareto_por_Reclamação11"/>
      <sheetName val="Pareto_por_Unidade11"/>
      <sheetName val="PY_-_Consumer_Capex11"/>
      <sheetName val="Análise_das_Causas_A11"/>
      <sheetName val="binv2002_xls11"/>
      <sheetName val="Check_prog_x_disp10"/>
      <sheetName val="Disp_D+110"/>
      <sheetName val="Disp_D+210"/>
      <sheetName val="Disp_D+310"/>
      <sheetName val="iw37n_Diaria10"/>
      <sheetName val="iw37N_Chave_Seg_ZPMC10"/>
      <sheetName val="Acumulado_mês10"/>
      <sheetName val="Passo_a_passo10"/>
      <sheetName val="Chinese_-_English_Lookup11"/>
      <sheetName val="Base_Farol10"/>
      <sheetName val="Base_Planos_Ação10"/>
      <sheetName val="Plano_Matriz10"/>
      <sheetName val="Revenda_ABCD10"/>
      <sheetName val="_Carta_p8"/>
      <sheetName val="Fatorial_geral_-_1_fator8"/>
      <sheetName val="Resu_Capex18"/>
      <sheetName val="Resu_Capex28"/>
      <sheetName val="Resu_Capex38"/>
      <sheetName val="Res_Executivo8"/>
      <sheetName val="Riscos-Oport_8"/>
      <sheetName val="A_R_O8"/>
      <sheetName val="Gráfico_Cascata_20208"/>
      <sheetName val="Gráfico_Cascata_2020_(Acum)8"/>
      <sheetName val="Farol_Metas"/>
      <sheetName val="Meta_OTIF"/>
      <sheetName val="Pacote_g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load"/>
      <sheetName val="KOPPELTABELNW"/>
      <sheetName val="database"/>
      <sheetName val="kortingen"/>
      <sheetName val="jnp kortingen"/>
      <sheetName val="presentatie"/>
      <sheetName val="630"/>
      <sheetName val="631"/>
      <sheetName val="650"/>
      <sheetName val="651"/>
      <sheetName val="652"/>
      <sheetName val="653"/>
      <sheetName val="655"/>
      <sheetName val="657"/>
      <sheetName val="Regio 1"/>
      <sheetName val="660"/>
      <sheetName val="661"/>
      <sheetName val="662"/>
      <sheetName val="Nrd.Holland"/>
      <sheetName val="663"/>
      <sheetName val="664"/>
      <sheetName val="667"/>
      <sheetName val="Regio 2"/>
      <sheetName val="670"/>
      <sheetName val="671"/>
      <sheetName val="672"/>
      <sheetName val="674"/>
      <sheetName val="677"/>
      <sheetName val="Regio 3"/>
      <sheetName val="680"/>
      <sheetName val="681"/>
      <sheetName val="682"/>
      <sheetName val="683"/>
      <sheetName val="684"/>
      <sheetName val="Astein"/>
      <sheetName val="687"/>
      <sheetName val="Regio 4"/>
      <sheetName val="Totaal"/>
      <sheetName val="Totaal excl. leiding alg."/>
      <sheetName val="Totaal agenten"/>
      <sheetName val="Engine"/>
      <sheetName val="Assumptions"/>
      <sheetName val="Validate"/>
      <sheetName val="Financials"/>
      <sheetName val="EI Calc"/>
      <sheetName val="#REF"/>
      <sheetName val="Lists"/>
      <sheetName val="gap 97"/>
      <sheetName val="Brazil Sovereign"/>
      <sheetName val="Parameters"/>
      <sheetName val="Operação teste 26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"/>
      <sheetName val="MODEL_RC"/>
      <sheetName val="Validation"/>
      <sheetName val="PRINTMACRO"/>
      <sheetName val="jnp kortingen"/>
    </sheetNames>
    <definedNames>
      <definedName name="allexcelpages"/>
      <definedName name="Print_six_cases"/>
      <definedName name="printm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initiatives"/>
      <sheetName val="Additional Savings Per Package"/>
      <sheetName val="Targets_S&amp;DBE"/>
      <sheetName val="ZBB_WaterfallvsSP"/>
      <sheetName val="total G"/>
      <sheetName val="Target Rejection"/>
      <sheetName val="Summary"/>
      <sheetName val="Package_Subpackage"/>
      <sheetName val="Soc 30"/>
      <sheetName val="Soc 68"/>
      <sheetName val="Revision to budget 141105"/>
      <sheetName val="Engine"/>
      <sheetName val="Assumptions"/>
      <sheetName val="Validate"/>
      <sheetName val="Financials"/>
      <sheetName val="EI Calc"/>
      <sheetName val="jnp kortingen"/>
      <sheetName val="Parameters"/>
      <sheetName val="Premissas"/>
      <sheetName val="Constants"/>
      <sheetName val="Plan1"/>
      <sheetName val="NIUs"/>
      <sheetName val="Total_initiatives"/>
      <sheetName val="Additional_Savings_Per_Package"/>
      <sheetName val="total_G"/>
      <sheetName val="Target_Rejection"/>
      <sheetName val="Soc_30"/>
      <sheetName val="Soc_68"/>
      <sheetName val="EI_Calc"/>
      <sheetName val="jnp_kortingen"/>
      <sheetName val="Revision_to_budget_141105"/>
      <sheetName val="Operação teste 26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t Scenario"/>
      <sheetName val="Cenário Latas 2011"/>
    </sheetNames>
    <definedNames>
      <definedName name="arv" refersTo="#REF!"/>
      <definedName name="BefAft" refersTo="#REF!"/>
      <definedName name="capsumm" refersTo="#REF!"/>
      <definedName name="elco" refersTo="#REF!"/>
      <definedName name="File_Name" refersTo="#REF!"/>
      <definedName name="fscr" refersTo="#REF!"/>
      <definedName name="itw" refersTo="#REF!"/>
      <definedName name="ltmsumm" refersTo="#REF!"/>
      <definedName name="med" refersTo="#REF!"/>
      <definedName name="modi" refersTo="#REF!"/>
      <definedName name="nfysumm" refersTo="#REF!"/>
      <definedName name="range1" refersTo="#REF!"/>
      <definedName name="range2" refersTo="#REF!"/>
      <definedName name="smps" refersTo="#REF!"/>
      <definedName name="st" refersTo="#REF!"/>
      <definedName name="tms" refersTo="#REF!"/>
      <definedName name="wal" refersTo="#REF!"/>
    </defined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lan neu"/>
      <sheetName val="aplan alt"/>
      <sheetName val="Losgrößen"/>
      <sheetName val="Mutteranlage"/>
      <sheetName val="Leistungen"/>
      <sheetName val="Stückliste"/>
      <sheetName val="Zeiten"/>
      <sheetName val="Target Rejection"/>
      <sheetName val="Package_Subpackage"/>
      <sheetName val="Daten"/>
      <sheetName val="IS BS actual"/>
      <sheetName val="Client Profile"/>
      <sheetName val="MF_Arbeitspläne ab 01.07.2001"/>
      <sheetName val="aplan_neu"/>
      <sheetName val="aplan_alt"/>
      <sheetName val="Target_Rejection"/>
      <sheetName val="IS_BS_actual"/>
      <sheetName val="Client_Profile"/>
      <sheetName val="MF_Arbeitspläne_ab_01_07_2001"/>
      <sheetName val="jnp korting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Synergies- Aggressive"/>
      <sheetName val="US Synergies- Expected"/>
      <sheetName val="Assumptions"/>
      <sheetName val="Addl Altoids"/>
      <sheetName val="LS Upside"/>
      <sheetName val="Innovation"/>
      <sheetName val="Distribution"/>
      <sheetName val="Licensing"/>
      <sheetName val="Synergy phase in"/>
      <sheetName val="Opex calc"/>
      <sheetName val="Summary-All"/>
      <sheetName val="Summary- CS"/>
      <sheetName val="Summary- LS"/>
      <sheetName val="Summary- Altoids"/>
      <sheetName val="Waterfall"/>
      <sheetName val="Brand Upside"/>
      <sheetName val="FE Lift (2)"/>
      <sheetName val="assump (2)"/>
      <sheetName val="IM Case"/>
      <sheetName val="Losgrößen"/>
      <sheetName val="Leistungen"/>
      <sheetName val="Mutteranlage"/>
      <sheetName val="Stückliste"/>
      <sheetName val="Zeit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ÇÃO DA META"/>
      <sheetName val="PEF"/>
      <sheetName val="REALxMETA - CERVEJA"/>
      <sheetName val="REALxMETA - REFRI"/>
      <sheetName val="Unidades SAC-REVENDA"/>
      <sheetName val="EVOL.SAC CERVEJA"/>
      <sheetName val="EVOL.SAC REFRI"/>
      <sheetName val="SEQ-CERVEJA"/>
      <sheetName val="SEQ- REFRI"/>
      <sheetName val="Novas Metas"/>
      <sheetName val="GRAF-CERVEJA"/>
      <sheetName val="GRAF-REFRI"/>
      <sheetName val="PPM REVENDA"/>
      <sheetName val="PPM SAC"/>
      <sheetName val="Produção"/>
      <sheetName val="Devoluções ARC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REALxMETA _ CERVEJA"/>
      <sheetName val="Unidades SAC_REVENDA"/>
      <sheetName val="Perda_Lata"/>
      <sheetName val=" Carta X-AM e Desempenho"/>
      <sheetName val="PM"/>
      <sheetName val="DADOS"/>
      <sheetName val="RELATÓRIO"/>
      <sheetName val="Gr.Indisp."/>
      <sheetName val="Gr.Oper-Conf"/>
      <sheetName val="BASE DADOS"/>
      <sheetName val="sta+ Dezembro"/>
      <sheetName val="Fevereiro"/>
      <sheetName val="600ML"/>
      <sheetName val="EVOLUÇÃO_DA_META"/>
      <sheetName val="REALxMETA_-_CERVEJA"/>
      <sheetName val="REALxMETA_-_REFRI"/>
      <sheetName val="Unidades_SAC-REVENDA"/>
      <sheetName val="EVOL_SAC_CERVEJA"/>
      <sheetName val="EVOL_SAC_REFRI"/>
      <sheetName val="SEQ-_REFRI"/>
      <sheetName val="Novas_Metas"/>
      <sheetName val="PPM_REVENDA"/>
      <sheetName val="PPM_SAC"/>
      <sheetName val="Devoluções_ARC"/>
      <sheetName val="Curva__Refri"/>
      <sheetName val="FRM_Evolução"/>
      <sheetName val="Gráfico_%"/>
      <sheetName val="Processo_Áreas"/>
      <sheetName val="Processo_Geral"/>
      <sheetName val="Pack_Áreas"/>
      <sheetName val="Pack_Geral"/>
      <sheetName val="REALxMETA___CERVEJA"/>
      <sheetName val="Unidades_SAC_REVENDA"/>
      <sheetName val="_Carta_X-AM_e_Desempenho"/>
      <sheetName val="sta+_Dezembro"/>
      <sheetName val="BASE_DADOS"/>
      <sheetName val="Gr_Indisp_"/>
      <sheetName val="Gr_Oper-Conf"/>
      <sheetName val="Consolidado"/>
      <sheetName val="EVOLUÇÃO_DA_META1"/>
      <sheetName val="REALxMETA_-_CERVEJA1"/>
      <sheetName val="REALxMETA_-_REFRI1"/>
      <sheetName val="Unidades_SAC-REVENDA1"/>
      <sheetName val="EVOL_SAC_CERVEJA1"/>
      <sheetName val="EVOL_SAC_REFRI1"/>
      <sheetName val="SEQ-_REFRI1"/>
      <sheetName val="Novas_Metas1"/>
      <sheetName val="PPM_REVENDA1"/>
      <sheetName val="PPM_SAC1"/>
      <sheetName val="Devoluções_ARC1"/>
      <sheetName val="Curva__Refri1"/>
      <sheetName val="FRM_Evolução1"/>
      <sheetName val="Gráfico_%1"/>
      <sheetName val="Processo_Áreas1"/>
      <sheetName val="Processo_Geral1"/>
      <sheetName val="Pack_Áreas1"/>
      <sheetName val="Pack_Geral1"/>
      <sheetName val="REALxMETA___CERVEJA1"/>
      <sheetName val="Unidades_SAC_REVENDA1"/>
      <sheetName val="_Carta_X-AM_e_Desempenho1"/>
      <sheetName val="BASE_DADOS1"/>
      <sheetName val="Gr_Indisp_1"/>
      <sheetName val="Gr_Oper-Conf1"/>
      <sheetName val="sta+_Dezembro1"/>
      <sheetName val="Alerta seg"/>
      <sheetName val="Alerta TO"/>
      <sheetName val="BH"/>
      <sheetName val="Ferias"/>
      <sheetName val="Metas_IND"/>
      <sheetName val="Plano"/>
      <sheetName val="Paineis"/>
      <sheetName val="Pontos"/>
      <sheetName val="TO"/>
      <sheetName val="Vagas"/>
      <sheetName val="VPO"/>
      <sheetName val="Planilha resultados"/>
      <sheetName val="ESTAT"/>
      <sheetName val="CR"/>
      <sheetName val="MM"/>
      <sheetName val="PM2"/>
      <sheetName val="dados1"/>
      <sheetName val="T"/>
      <sheetName val="REALxMETA _ REFRI"/>
      <sheetName val="Engine"/>
      <sheetName val="Assumptions"/>
      <sheetName val="Validate"/>
      <sheetName val="Financials"/>
      <sheetName val="EI Calc"/>
      <sheetName val="VOLUME"/>
      <sheetName val="DATA "/>
      <sheetName val="Target Book"/>
      <sheetName val="STARTSHEET"/>
      <sheetName val="gap 97"/>
      <sheetName val="Taxonomy"/>
      <sheetName val="Data USA Cdn$"/>
      <sheetName val="PP"/>
      <sheetName val="CDI"/>
      <sheetName val="Feriados"/>
      <sheetName val="Bloomberg"/>
      <sheetName val="PPM real 99"/>
      <sheetName val="POA"/>
      <sheetName val="2C"/>
      <sheetName val="Indicadores"/>
      <sheetName val="OB 1-M 1"/>
      <sheetName val="Fábricas"/>
      <sheetName val="Custos"/>
      <sheetName val="2 - TO"/>
      <sheetName val="025"/>
      <sheetName val="REALxMETA___REFRI"/>
      <sheetName val="PPM_real_99"/>
      <sheetName val="OB_1-M_1"/>
      <sheetName val="2001_10_Cerv"/>
      <sheetName val="Rel_Histórico"/>
      <sheetName val="Interface"/>
      <sheetName val="CVsku"/>
      <sheetName val="Pareto_por_Reclamação"/>
      <sheetName val="Pareto_por_Unidade"/>
      <sheetName val="SetUp"/>
      <sheetName val="BaseCerv"/>
      <sheetName val="BaseNanc"/>
      <sheetName val="Lab_Microb"/>
      <sheetName val="Plan3"/>
      <sheetName val="Plan1"/>
      <sheetName val="aux"/>
      <sheetName val="REALxMETA___REFRI1"/>
      <sheetName val="PPM_real_991"/>
      <sheetName val="Meta x Real"/>
      <sheetName val="EVOLUÇÃO_DA_META2"/>
      <sheetName val="REALxMETA_-_CERVEJA2"/>
      <sheetName val="REALxMETA_-_REFRI2"/>
      <sheetName val="Unidades_SAC-REVENDA2"/>
      <sheetName val="EVOL_SAC_CERVEJA2"/>
      <sheetName val="EVOL_SAC_REFRI2"/>
      <sheetName val="SEQ-_REFRI2"/>
      <sheetName val="Novas_Metas2"/>
      <sheetName val="PPM_REVENDA2"/>
      <sheetName val="PPM_SAC2"/>
      <sheetName val="Devoluções_ARC2"/>
      <sheetName val="Curva__Refri2"/>
      <sheetName val="FRM_Evolução2"/>
      <sheetName val="Gráfico_%2"/>
      <sheetName val="Processo_Áreas2"/>
      <sheetName val="Processo_Geral2"/>
      <sheetName val="Pack_Áreas2"/>
      <sheetName val="Pack_Geral2"/>
      <sheetName val="REALxMETA___CERVEJA2"/>
      <sheetName val="REALxMETA___REFRI2"/>
      <sheetName val="Unidades_SAC_REVENDA2"/>
      <sheetName val="PPM_real_992"/>
      <sheetName val="OB_1-M_11"/>
      <sheetName val="2_-_TO"/>
      <sheetName val="Meta_x_Real"/>
      <sheetName val="MKT_Terr"/>
      <sheetName val="Figures Report"/>
      <sheetName val="Action Log"/>
      <sheetName val="瓶装线异常统计回顾2009"/>
      <sheetName val="Crit"/>
      <sheetName val="VariablesDocumentacionISO"/>
      <sheetName val="Sheet1"/>
      <sheetName val="Sig Cycles_Accts &amp; Processes"/>
      <sheetName val="JUNIO"/>
      <sheetName val="SAP info"/>
      <sheetName val="CLASIFICACION DE AI"/>
      <sheetName val="_Carta_X-AM_e_Desempenho2"/>
      <sheetName val="sta+_Dezembro2"/>
      <sheetName val="BASE_DADOS2"/>
      <sheetName val="Gr_Indisp_2"/>
      <sheetName val="Gr_Oper-Conf2"/>
      <sheetName val="Alerta_seg"/>
      <sheetName val="Alerta_TO"/>
      <sheetName val="Cadastro"/>
      <sheetName val="SKUs"/>
      <sheetName val="Projetos de N. Produto"/>
      <sheetName val="Projetos de Melhoria"/>
      <sheetName val="Variaciones"/>
      <sheetName val="Losgrößen"/>
      <sheetName val="Leistungen"/>
      <sheetName val="Mutteranlage"/>
      <sheetName val="Stückliste"/>
      <sheetName val="Zeiten"/>
      <sheetName val="Cover &amp; Parameters"/>
      <sheetName val="Resumen Costo"/>
      <sheetName val="Consumo Est. Elaboracion"/>
      <sheetName val="Sheet2"/>
      <sheetName val="Calc 1"/>
      <sheetName val="LM"/>
      <sheetName val="proy"/>
      <sheetName val="PROYEC. DE VENTAS"/>
      <sheetName val="Data USA US$"/>
      <sheetName val="Master"/>
      <sheetName val="Capacidad"/>
      <sheetName val="Conuber"/>
      <sheetName val="QUEBRACHO"/>
      <sheetName val="Empresas"/>
      <sheetName val="Participantes"/>
      <sheetName val="Base PEF"/>
      <sheetName val="Organization"/>
      <sheetName val="EVOLUÇÃO_DA_META3"/>
      <sheetName val="REALxMETA_-_CERVEJA3"/>
      <sheetName val="REALxMETA_-_REFRI3"/>
      <sheetName val="Unidades_SAC-REVENDA3"/>
      <sheetName val="EVOL_SAC_CERVEJA3"/>
      <sheetName val="EVOL_SAC_REFRI3"/>
      <sheetName val="SEQ-_REFRI3"/>
      <sheetName val="Novas_Metas3"/>
      <sheetName val="PPM_REVENDA3"/>
      <sheetName val="PPM_SAC3"/>
      <sheetName val="Devoluções_ARC3"/>
      <sheetName val="Curva__Refri3"/>
      <sheetName val="FRM_Evolução3"/>
      <sheetName val="Gráfico_%3"/>
      <sheetName val="Processo_Áreas3"/>
      <sheetName val="Processo_Geral3"/>
      <sheetName val="Pack_Áreas3"/>
      <sheetName val="Pack_Geral3"/>
      <sheetName val="REALxMETA___CERVEJA3"/>
      <sheetName val="REALxMETA___REFRI3"/>
      <sheetName val="Unidades_SAC_REVENDA3"/>
      <sheetName val="PPM_real_993"/>
      <sheetName val="OB_1-M_12"/>
      <sheetName val="2_-_TO1"/>
      <sheetName val="Meta_x_Real1"/>
      <sheetName val="Figures_Report"/>
      <sheetName val="Action_Log"/>
      <sheetName val="Committee 승인 Deck"/>
      <sheetName val="Itens de verificação"/>
      <sheetName val="FAROL DE AVANCE"/>
      <sheetName val="DATOS 2"/>
      <sheetName val="_Carta_X-AM_e_Desempenho3"/>
      <sheetName val="Gr_Indisp_3"/>
      <sheetName val="Gr_Oper-Conf3"/>
      <sheetName val="BASE_DADOS3"/>
      <sheetName val="sta+_Dezembro3"/>
      <sheetName val="Alerta_seg1"/>
      <sheetName val="Alerta_TO1"/>
      <sheetName val="EI_Calc"/>
      <sheetName val="Planilha_resultados"/>
      <sheetName val="DATA_"/>
      <sheetName val="Target_Book"/>
      <sheetName val="gap_97"/>
      <sheetName val="Data_USA_Cdn$"/>
      <sheetName val="Sig_Cycles_Accts_&amp;_Processes"/>
      <sheetName val="SAP_info"/>
      <sheetName val="CLASIFICACION_DE_AI"/>
      <sheetName val="Projetos_de_N__Produto"/>
      <sheetName val="Projetos_de_Melhoria"/>
      <sheetName val="Cover_&amp;_Parameters"/>
      <sheetName val="Resumen_Costo"/>
      <sheetName val="Consumo_Est__Elaboracion"/>
      <sheetName val="Calc_1"/>
      <sheetName val="PROYEC__DE_VENTAS"/>
      <sheetName val="Data_USA_US$"/>
      <sheetName val="Validation"/>
      <sheetName val=""/>
      <sheetName val="Listas"/>
      <sheetName val="Halifax"/>
      <sheetName val="TABLE"/>
      <sheetName val="Matriz_Unidade"/>
      <sheetName val="Resumo"/>
      <sheetName val="Cadastro "/>
      <sheetName val="CAPA"/>
      <sheetName val="Grafico Ano"/>
      <sheetName val="Graf. 2015"/>
      <sheetName val="Graf. Mês"/>
      <sheetName val="Outubro"/>
      <sheetName val="Ress.2015"/>
      <sheetName val="Plano de Ação "/>
      <sheetName val="Estratificação"/>
      <sheetName val="Impactos de perdas"/>
      <sheetName val="TD"/>
      <sheetName val="Base Códigos"/>
      <sheetName val="LATAS NM"/>
      <sheetName val="check"/>
      <sheetName val="#¡REF"/>
      <sheetName val="Agenda"/>
      <sheetName val="PacL8(_x0000_08(_x0000_"/>
      <sheetName val="fechamento de linha"/>
      <sheetName val="PA"/>
      <sheetName val="Áreas"/>
      <sheetName val="Diaria"/>
      <sheetName val="Formatação"/>
      <sheetName val="Check prog x disp"/>
      <sheetName val="Disp D+1"/>
      <sheetName val="Disp D+2"/>
      <sheetName val="Disp D+3"/>
      <sheetName val="iw37n Diaria"/>
      <sheetName val="iw37N Chave Seg ZPMC"/>
      <sheetName val="Acumulado mês"/>
      <sheetName val="Passo a passo"/>
      <sheetName val="DATOS"/>
      <sheetName val="Desempeño"/>
      <sheetName val="Hoja2"/>
      <sheetName val="TABLAS DATOS MAESTROS"/>
      <sheetName val="Hoja1"/>
      <sheetName val="Pareto_Template"/>
      <sheetName val="5.1"/>
      <sheetName val="Lists"/>
      <sheetName val="EVOLUÇÃO_DA_META4"/>
      <sheetName val="REALxMETA_-_CERVEJA4"/>
      <sheetName val="REALxMETA_-_REFRI4"/>
      <sheetName val="Unidades_SAC-REVENDA4"/>
      <sheetName val="EVOL_SAC_CERVEJA4"/>
      <sheetName val="EVOL_SAC_REFRI4"/>
      <sheetName val="SEQ-_REFRI4"/>
      <sheetName val="Novas_Metas4"/>
      <sheetName val="PPM_REVENDA4"/>
      <sheetName val="PPM_SAC4"/>
      <sheetName val="Devoluções_ARC4"/>
      <sheetName val="Curva__Refri4"/>
      <sheetName val="FRM_Evolução4"/>
      <sheetName val="Gráfico_%4"/>
      <sheetName val="Processo_Áreas4"/>
      <sheetName val="Processo_Geral4"/>
      <sheetName val="Pack_Áreas4"/>
      <sheetName val="Pack_Geral4"/>
      <sheetName val="REALxMETA___CERVEJA4"/>
      <sheetName val="Unidades_SAC_REVENDA4"/>
      <sheetName val="_Carta_X-AM_e_Desempenho4"/>
      <sheetName val="sta+_Dezembro4"/>
      <sheetName val="BASE_DADOS4"/>
      <sheetName val="Gr_Indisp_4"/>
      <sheetName val="Gr_Oper-Conf4"/>
      <sheetName val="Alerta_seg2"/>
      <sheetName val="Alerta_TO2"/>
      <sheetName val="Planilha_resultados1"/>
      <sheetName val="REALxMETA___REFRI4"/>
      <sheetName val="EI_Calc1"/>
      <sheetName val="Target_Book1"/>
      <sheetName val="DATA_1"/>
      <sheetName val="gap_971"/>
      <sheetName val="Data_USA_Cdn$1"/>
      <sheetName val="PPM_real_994"/>
      <sheetName val="OB_1-M_13"/>
      <sheetName val="2_-_TO2"/>
      <sheetName val="Meta_x_Real2"/>
      <sheetName val="Figures_Report1"/>
      <sheetName val="Action_Log1"/>
      <sheetName val="Sig_Cycles_Accts_&amp;_Processes1"/>
      <sheetName val="SAP_info1"/>
      <sheetName val="CLASIFICACION_DE_AI1"/>
      <sheetName val="Projetos_de_N__Produto1"/>
      <sheetName val="Projetos_de_Melhoria1"/>
      <sheetName val="Data_USA_US$1"/>
      <sheetName val="Cover_&amp;_Parameters1"/>
      <sheetName val="Resumen_Costo1"/>
      <sheetName val="Consumo_Est__Elaboracion1"/>
      <sheetName val="Calc_11"/>
      <sheetName val="PROYEC__DE_VENTAS1"/>
      <sheetName val="Base_PEF"/>
      <sheetName val="Committee_승인_Deck"/>
      <sheetName val="Itens_de_verificação"/>
      <sheetName val="FAROL_DE_AVANCE"/>
      <sheetName val="DATOS_2"/>
      <sheetName val="Cadastro_"/>
      <sheetName val="Grafico_Ano"/>
      <sheetName val="Graf__2015"/>
      <sheetName val="Graf__Mês"/>
      <sheetName val="Ress_2015"/>
      <sheetName val="Plano_de_Ação_"/>
      <sheetName val="Impactos_de_perdas"/>
      <sheetName val="Base_Códigos"/>
      <sheetName val="LATAS_NM"/>
      <sheetName val="PacL8(08("/>
      <sheetName val="fechamento_de_linha"/>
      <sheetName val="Check_prog_x_disp"/>
      <sheetName val="Disp_D+1"/>
      <sheetName val="Disp_D+2"/>
      <sheetName val="Disp_D+3"/>
      <sheetName val="iw37n_Diaria"/>
      <sheetName val="iw37N_Chave_Seg_ZPMC"/>
      <sheetName val="Acumulado_mês"/>
      <sheetName val="Passo_a_passo"/>
      <sheetName val="TABLAS_DATOS_MAESTROS"/>
      <sheetName val="5_1"/>
      <sheetName val="Parameters"/>
      <sheetName val="참조"/>
      <sheetName val="备注"/>
      <sheetName val="Analysis"/>
      <sheetName val="名称管理器"/>
      <sheetName val="LE05"/>
      <sheetName val="SP06"/>
      <sheetName val="SP07"/>
      <sheetName val="SP08"/>
      <sheetName val="Input"/>
      <sheetName val="SKU INFORMATION"/>
      <sheetName val="INDICE"/>
      <sheetName val="Dashboard Prevención Riesgos "/>
      <sheetName val="各支柱模块清单"/>
      <sheetName val="은행"/>
      <sheetName val="PacL8("/>
      <sheetName val="a"/>
      <sheetName val="REALxMETA_-_CERVEJA5"/>
      <sheetName val="Unidades_SAC-REVENDA5"/>
      <sheetName val="EVOLUÇÃO_DA_META5"/>
      <sheetName val="REALxMETA_-_REFRI5"/>
      <sheetName val="EVOL_SAC_CERVEJA5"/>
      <sheetName val="EVOL_SAC_REFRI5"/>
      <sheetName val="SEQ-_REFRI5"/>
      <sheetName val="Novas_Metas5"/>
      <sheetName val="PPM_REVENDA5"/>
      <sheetName val="PPM_SAC5"/>
      <sheetName val="Devoluções_ARC5"/>
      <sheetName val="Curva__Refri5"/>
      <sheetName val="FRM_Evolução5"/>
      <sheetName val="Gráfico_%5"/>
      <sheetName val="Processo_Áreas5"/>
      <sheetName val="Processo_Geral5"/>
      <sheetName val="Pack_Áreas5"/>
      <sheetName val="Pack_Geral5"/>
      <sheetName val="REALxMETA___CERVEJA5"/>
      <sheetName val="Unidades_SAC_REVENDA5"/>
      <sheetName val="_Carta_X-AM_e_Desempenho5"/>
      <sheetName val="BASE_DADOS5"/>
      <sheetName val="Gr_Indisp_5"/>
      <sheetName val="Gr_Oper-Conf5"/>
      <sheetName val="sta+_Dezembro5"/>
      <sheetName val="Alerta_seg3"/>
      <sheetName val="Alerta_TO3"/>
      <sheetName val="EI_Calc2"/>
      <sheetName val="DATA_2"/>
      <sheetName val="Planilha_resultados2"/>
      <sheetName val="REALxMETA___REFRI5"/>
      <sheetName val="Target_Book2"/>
      <sheetName val="gap_972"/>
      <sheetName val="Data_USA_Cdn$2"/>
      <sheetName val="PPM_real_995"/>
      <sheetName val="OB_1-M_14"/>
      <sheetName val="2_-_TO3"/>
      <sheetName val="Meta_x_Real3"/>
      <sheetName val="Figures_Report2"/>
      <sheetName val="Action_Log2"/>
      <sheetName val="Sig_Cycles_Accts_&amp;_Processes2"/>
      <sheetName val="SAP_info2"/>
      <sheetName val="CLASIFICACION_DE_AI2"/>
      <sheetName val="Projetos_de_N__Produto2"/>
      <sheetName val="Projetos_de_Melhoria2"/>
      <sheetName val="Cover_&amp;_Parameters2"/>
      <sheetName val="Resumen_Costo2"/>
      <sheetName val="Consumo_Est__Elaboracion2"/>
      <sheetName val="Calc_12"/>
      <sheetName val="PROYEC__DE_VENTAS2"/>
      <sheetName val="Data_USA_US$2"/>
      <sheetName val="Base_PEF1"/>
      <sheetName val="Committee_승인_Deck1"/>
      <sheetName val="Itens_de_verificação1"/>
      <sheetName val="FAROL_DE_AVANCE1"/>
      <sheetName val="DATOS_21"/>
      <sheetName val="Cadastro_1"/>
      <sheetName val="Grafico_Ano1"/>
      <sheetName val="Graf__20151"/>
      <sheetName val="Graf__Mês1"/>
      <sheetName val="Ress_20151"/>
      <sheetName val="Plano_de_Ação_1"/>
      <sheetName val="Impactos_de_perdas1"/>
      <sheetName val="Base_Códigos1"/>
      <sheetName val="LATAS_NM1"/>
      <sheetName val="fechamento_de_linha1"/>
      <sheetName val="Check_prog_x_disp1"/>
      <sheetName val="Disp_D+11"/>
      <sheetName val="Disp_D+21"/>
      <sheetName val="Disp_D+31"/>
      <sheetName val="iw37n_Diaria1"/>
      <sheetName val="iw37N_Chave_Seg_ZPMC1"/>
      <sheetName val="Acumulado_mês1"/>
      <sheetName val="Passo_a_passo1"/>
      <sheetName val="TABLAS_DATOS_MAESTROS1"/>
      <sheetName val="5_11"/>
      <sheetName val="SKU_INFORMATION"/>
      <sheetName val="Dashboard_Prevención_Riesgo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puts_IM"/>
      <sheetName val="DCF"/>
      <sheetName val="DCF (Exit multiple basis)"/>
      <sheetName val="WACC"/>
      <sheetName val="&gt;&gt;&gt;&gt;&gt;&gt;&gt;&gt;&gt;"/>
      <sheetName val="AVP"/>
      <sheetName val="Russia_Transactions"/>
      <sheetName val="Greenfield"/>
      <sheetName val="ROIC"/>
      <sheetName val="Synergies"/>
      <sheetName val="Market_growth_vol"/>
      <sheetName val="Market_growth_val"/>
      <sheetName val="Margins"/>
      <sheetName val="Chart"/>
      <sheetName val="Football field"/>
      <sheetName val="Trading_Output"/>
      <sheetName val="Transaction_Output"/>
      <sheetName val="Hoja1"/>
      <sheetName val="FC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."/>
      <sheetName val="checks"/>
      <sheetName val="Taxas e Indices"/>
      <sheetName val="DRE R$"/>
      <sheetName val="DRE ML"/>
      <sheetName val="Efeito Câmbio Meta"/>
      <sheetName val="Efeito Câmbio AA"/>
      <sheetName val="Capa Segm."/>
      <sheetName val="Racional ROL"/>
      <sheetName val="Racional Custo"/>
      <sheetName val="AmBev at Glance"/>
      <sheetName val="Calc Ebitda BRGAAP"/>
      <sheetName val="Calc Ebitda IFRS"/>
      <sheetName val="Rol HL"/>
      <sheetName val="Custo HL"/>
      <sheetName val="Margem HL"/>
      <sheetName val="EBITDA Breakdown org"/>
      <sheetName val="EBITDA Break org IFRS"/>
      <sheetName val="EBITDA Breakdown org (HILA)"/>
      <sheetName val="EBITDA Perfomance"/>
      <sheetName val="EBITDA Adjust"/>
      <sheetName val="Adjust Graf"/>
      <sheetName val="EBITDA Adjust Países"/>
      <sheetName val="Losgrößen"/>
      <sheetName val="Leistungen"/>
      <sheetName val="Mutteranlage"/>
      <sheetName val="Stückliste"/>
      <sheetName val="Zeiten"/>
      <sheetName val="Bonus 2006 MNT"/>
      <sheetName val="Tab"/>
      <sheetName val="Parameters"/>
      <sheetName val="Resumen Costo"/>
      <sheetName val="1994"/>
      <sheetName val="SMT1"/>
      <sheetName val="Plan1"/>
      <sheetName val="ONTDATA"/>
      <sheetName val="600ML"/>
      <sheetName val="MFG"/>
      <sheetName val="menu"/>
      <sheetName val="fabricas"/>
      <sheetName val="Hoja3"/>
      <sheetName val="PM"/>
      <sheetName val="Tela Inicial"/>
      <sheetName val="Cálculo TMEF-TMR"/>
      <sheetName val="TMEF - TMR 151"/>
      <sheetName val="Hoja2"/>
      <sheetName val="RESULTADOS"/>
      <sheetName val="Daily Report"/>
      <sheetName val="Entrada de Dados"/>
      <sheetName val="REALxMETA - CERVEJA"/>
      <sheetName val="Unidades SAC-REVENDA"/>
      <sheetName val="Engine"/>
      <sheetName val="Assumptions"/>
      <sheetName val="Validate"/>
      <sheetName val="Financials"/>
      <sheetName val="EI Calc"/>
      <sheetName val="Gabarito EBITDA"/>
      <sheetName val="TMEF - TMR 131"/>
      <sheetName val="#¡REF"/>
      <sheetName val="SALESPOL (upd)"/>
      <sheetName val="Resumen"/>
      <sheetName val="Deduction of assets"/>
      <sheetName val="Main"/>
      <sheetName val="Hoja1"/>
      <sheetName val="Parámetros"/>
      <sheetName val="POL VTA CHILE"/>
      <sheetName val="HolidayLookup"/>
      <sheetName val="Social Media"/>
      <sheetName val="Holidays Matrix"/>
      <sheetName val="Ads and FunFacts"/>
      <sheetName val="Curvas"/>
      <sheetName val="Futuros"/>
      <sheetName val="drop-down_lists"/>
      <sheetName val="variable"/>
      <sheetName val="FUNCTION"/>
      <sheetName val="CC"/>
      <sheetName val="ConversionNames"/>
      <sheetName val="CURRENCY"/>
      <sheetName val="Proced_"/>
      <sheetName val="Taxas_e_Indices"/>
      <sheetName val="DRE_R$"/>
      <sheetName val="DRE_ML"/>
      <sheetName val="Efeito_Câmbio_Meta"/>
      <sheetName val="Efeito_Câmbio_AA"/>
      <sheetName val="Capa_Segm_"/>
      <sheetName val="Racional_ROL"/>
      <sheetName val="Racional_Custo"/>
      <sheetName val="AmBev_at_Glance"/>
      <sheetName val="Calc_Ebitda_BRGAAP"/>
      <sheetName val="Calc_Ebitda_IFRS"/>
      <sheetName val="Rol_HL"/>
      <sheetName val="Custo_HL"/>
      <sheetName val="Margem_HL"/>
      <sheetName val="EBITDA_Breakdown_org"/>
      <sheetName val="EBITDA_Break_org_IFRS"/>
      <sheetName val="EBITDA_Breakdown_org_(HILA)"/>
      <sheetName val="EBITDA_Perfomance"/>
      <sheetName val="EBITDA_Adjust"/>
      <sheetName val="Adjust_Graf"/>
      <sheetName val="EBITDA_Adjust_Países"/>
      <sheetName val="Bonus_2006_MNT"/>
      <sheetName val="Resumen_Costo"/>
      <sheetName val="Tela_Inicial"/>
      <sheetName val="Cálculo_TMEF-TMR"/>
      <sheetName val="TMEF_-_TMR_151"/>
      <sheetName val="EI_Calc"/>
      <sheetName val="REALxMETA_-_CERVEJA"/>
      <sheetName val="Unidades_SAC-REVENDA"/>
      <sheetName val="Daily_Report"/>
      <sheetName val="Entrada_de_Dados"/>
      <sheetName val="Gabarito_EBITDA"/>
      <sheetName val="TMEF_-_TMR_131"/>
      <sheetName val="SALESPOL_(upd)"/>
      <sheetName val="Deduction_of_assets"/>
      <sheetName val="POL_VTA_CHILE"/>
      <sheetName val="Social_Media"/>
      <sheetName val="Holidays_Matrix"/>
      <sheetName val="Ads_and_FunFacts"/>
      <sheetName val="Proced_1"/>
      <sheetName val="Taxas_e_Indices1"/>
      <sheetName val="DRE_R$1"/>
      <sheetName val="DRE_ML1"/>
      <sheetName val="Efeito_Câmbio_Meta1"/>
      <sheetName val="Efeito_Câmbio_AA1"/>
      <sheetName val="Capa_Segm_1"/>
      <sheetName val="Racional_ROL1"/>
      <sheetName val="Racional_Custo1"/>
      <sheetName val="AmBev_at_Glance1"/>
      <sheetName val="Calc_Ebitda_BRGAAP1"/>
      <sheetName val="Calc_Ebitda_IFRS1"/>
      <sheetName val="Rol_HL1"/>
      <sheetName val="Custo_HL1"/>
      <sheetName val="Margem_HL1"/>
      <sheetName val="EBITDA_Breakdown_org1"/>
      <sheetName val="EBITDA_Break_org_IFRS1"/>
      <sheetName val="EBITDA_Breakdown_org_(HILA)1"/>
      <sheetName val="EBITDA_Perfomance1"/>
      <sheetName val="EBITDA_Adjust1"/>
      <sheetName val="Adjust_Graf1"/>
      <sheetName val="EBITDA_Adjust_Países1"/>
      <sheetName val="Bonus_2006_MNT1"/>
      <sheetName val="Resumen_Costo1"/>
      <sheetName val="Tela_Inicial1"/>
      <sheetName val="Cálculo_TMEF-TMR1"/>
      <sheetName val="TMEF_-_TMR_1511"/>
      <sheetName val="EI_Calc1"/>
      <sheetName val="REALxMETA_-_CERVEJA1"/>
      <sheetName val="Unidades_SAC-REVENDA1"/>
      <sheetName val="Daily_Report1"/>
      <sheetName val="Entrada_de_Dados1"/>
      <sheetName val="Gabarito_EBITDA1"/>
      <sheetName val="TMEF_-_TMR_1311"/>
      <sheetName val="SALESPOL_(upd)1"/>
      <sheetName val="Deduction_of_assets1"/>
      <sheetName val="POL_VTA_CHILE1"/>
      <sheetName val="Social_Media1"/>
      <sheetName val="Holidays_Matrix1"/>
      <sheetName val="Ads_and_FunFac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Captura Año Ant"/>
      <sheetName val="Captura Formas.Visa"/>
      <sheetName val="Eliminaciones"/>
      <sheetName val="Consideraciones"/>
      <sheetName val="Edo_Resultados"/>
      <sheetName val="Activo"/>
      <sheetName val="Pasivo + Capital"/>
      <sheetName val="Saldos Inter"/>
      <sheetName val="Cons_Inver"/>
      <sheetName val="Virtuales"/>
      <sheetName val="Virtuales_Inver"/>
      <sheetName val="Cuadro"/>
      <sheetName val="Anop"/>
      <sheetName val="AJUSTES"/>
      <sheetName val="Cap.Trab"/>
      <sheetName val="Indicadores"/>
      <sheetName val="Cons._Inver III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o"/>
      <sheetName val="nose"/>
      <sheetName val="Armado"/>
      <sheetName val="CCR"/>
      <sheetName val="CCR+CP"/>
      <sheetName val="Diferencias"/>
      <sheetName val="Hoja1"/>
      <sheetName val="Totales"/>
      <sheetName val="Armado (2)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arche0405"/>
      <sheetName val="Captura Año Ant"/>
      <sheetName val="Losgrößen"/>
      <sheetName val="Leistungen"/>
      <sheetName val="Mutteranlage"/>
      <sheetName val="Stückliste"/>
      <sheetName val="Zeit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ios"/>
      <sheetName val="Preventas"/>
      <sheetName val="Mix_JF"/>
      <sheetName val="Hoja1"/>
      <sheetName val="C_Var"/>
      <sheetName val="Anual"/>
      <sheetName val="Parche0405"/>
      <sheetName val="Placas"/>
      <sheetName val="DB"/>
      <sheetName val="c_Oviedo"/>
      <sheetName val="Canal"/>
      <sheetName val="Volumen"/>
      <sheetName val="Armado (2)"/>
      <sheetName val="Mix_Terr_Vta"/>
      <sheetName val="Total _work"/>
      <sheetName val="Obj_Ago"/>
      <sheetName val="CCBP (2)"/>
      <sheetName val="Armado"/>
      <sheetName val="Total"/>
      <sheetName val="Total_Db"/>
      <sheetName val="CP"/>
      <sheetName val="CP_DB"/>
      <sheetName val="CCBP"/>
      <sheetName val="CCR"/>
      <sheetName val="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NOTES"/>
      <sheetName val="EVENTS"/>
      <sheetName val="_AUDIT"/>
      <sheetName val="OP.BS"/>
      <sheetName val="_INTRACO"/>
      <sheetName val="INDEX"/>
      <sheetName val="AB"/>
      <sheetName val="_C1a"/>
      <sheetName val="_C1b"/>
      <sheetName val="C1c"/>
      <sheetName val="_C2"/>
      <sheetName val="_C3"/>
      <sheetName val="_C4"/>
      <sheetName val="C4a"/>
      <sheetName val="_C5"/>
      <sheetName val="_C6"/>
      <sheetName val="_C7"/>
      <sheetName val="C8"/>
      <sheetName val="_C9"/>
      <sheetName val="_C10"/>
      <sheetName val="_C11a"/>
      <sheetName val="_C11b"/>
      <sheetName val="_C12"/>
      <sheetName val="C12 d"/>
      <sheetName val="_C13"/>
      <sheetName val="_C14"/>
      <sheetName val="_C15"/>
      <sheetName val="_C19"/>
      <sheetName val="_C20"/>
      <sheetName val="_C21"/>
      <sheetName val="_D2"/>
      <sheetName val="_C22"/>
      <sheetName val="_C23"/>
      <sheetName val="_D3a"/>
      <sheetName val="_D3b"/>
      <sheetName val="_D4a"/>
      <sheetName val="_D4b"/>
      <sheetName val="_D5"/>
      <sheetName val="_D6"/>
      <sheetName val="_D6a"/>
      <sheetName val="D6b"/>
      <sheetName val="D6c"/>
      <sheetName val="HYPERION"/>
      <sheetName val="Personnel Costs"/>
      <sheetName val="Income_Statement"/>
      <sheetName val="Inter_Co"/>
      <sheetName val="Lookup"/>
      <sheetName val="Hyperion_IS_LOAD"/>
      <sheetName val="Calc_Sheet"/>
      <sheetName val="Macro"/>
      <sheetName val="Cover &amp; Parameters"/>
      <sheetName val="Parche0405"/>
      <sheetName val="BAM Focus Brands"/>
      <sheetName val="Principal"/>
      <sheetName val="Macro Assumptions"/>
      <sheetName val="Supporting Data"/>
      <sheetName val="BS06"/>
      <sheetName val="MUG"/>
      <sheetName val="Pg1"/>
      <sheetName val="StartSheet"/>
      <sheetName val="Engine"/>
      <sheetName val="Assumptions"/>
      <sheetName val="Validate"/>
      <sheetName val="Financials"/>
      <sheetName val="EI Calc"/>
      <sheetName val="FRA"/>
      <sheetName val="COUPOM"/>
      <sheetName val="OP_BS"/>
      <sheetName val="C12_d"/>
      <sheetName val="Personnel_Costs"/>
      <sheetName val="BAM_Focus_Brands"/>
      <sheetName val="Cover_&amp;_Parameters"/>
      <sheetName val="Macro_Assumptions"/>
      <sheetName val="Supporting_Data"/>
      <sheetName val="EI_Calc"/>
      <sheetName val="OP_BS1"/>
      <sheetName val="C12_d1"/>
      <sheetName val="Personnel_Costs1"/>
      <sheetName val="BAM_Focus_Brands1"/>
      <sheetName val="Cover_&amp;_Parameters1"/>
      <sheetName val="Macro_Assumptions1"/>
      <sheetName val="Supporting_Data1"/>
      <sheetName val="EI_Calc1"/>
      <sheetName val="OP_BS2"/>
      <sheetName val="C12_d2"/>
      <sheetName val="Personnel_Costs2"/>
      <sheetName val="BAM_Focus_Brands2"/>
      <sheetName val="Cover_&amp;_Parameters2"/>
      <sheetName val="Macro_Assumptions2"/>
      <sheetName val="Supporting_Data2"/>
      <sheetName val="EI_Cal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o.s. points"/>
      <sheetName val="Asset"/>
      <sheetName val="Liabilities &amp; Shareholder's E  "/>
      <sheetName val="Income Stt &amp; EBITDA"/>
      <sheetName val="Info  Balance Intra Group"/>
      <sheetName val="Info. Income Stt Intra Group"/>
      <sheetName val="Shareholders' equity Mutation"/>
      <sheetName val="Inventories"/>
      <sheetName val="Investments"/>
      <sheetName val="Investees"/>
      <sheetName val="Property, plant and equipments"/>
      <sheetName val="Deferred"/>
      <sheetName val="Other Assets"/>
      <sheetName val="Loans and Financing"/>
      <sheetName val="Financing Note"/>
      <sheetName val="Long Term Financing fall dues"/>
      <sheetName val="Provisions for Contingencies"/>
      <sheetName val="Other Liabilities"/>
      <sheetName val="Minorities"/>
      <sheetName val="Net Financial Position"/>
      <sheetName val="Other operatings"/>
      <sheetName val="Other non-operating"/>
      <sheetName val="Income Tax Reconciliation"/>
      <sheetName val="Tax Loss"/>
      <sheetName val="Infos to Cash Flow"/>
      <sheetName val="Income_Statement"/>
      <sheetName val="Set Up"/>
      <sheetName val="LookUp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F"/>
      <sheetName val="ROI"/>
      <sheetName val="Tax"/>
      <sheetName val="3-7 Pres"/>
      <sheetName val="Consol No GW"/>
      <sheetName val="Consol"/>
      <sheetName val="Adjustments"/>
      <sheetName val="KJ Actuals"/>
      <sheetName val="KJWE"/>
      <sheetName val="KJWE (2)"/>
      <sheetName val="KJ Supplier"/>
      <sheetName val="Slides"/>
      <sheetName val="Regal"/>
      <sheetName val="KJ US"/>
      <sheetName val="KJ ROW"/>
      <sheetName val="Camelot"/>
      <sheetName val="La Crema"/>
      <sheetName val="Pepi"/>
      <sheetName val="Calina"/>
      <sheetName val="Tapiz"/>
      <sheetName val="Villa Arceno"/>
      <sheetName val="Grapes"/>
      <sheetName val="Land-Leased"/>
      <sheetName val="Land-Owned"/>
      <sheetName val="ValueSum"/>
      <sheetName val="Assumptions"/>
      <sheetName val="Principal"/>
      <sheetName val="Setup"/>
      <sheetName val="Captura Año 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 prod"/>
      <sheetName val="maiores grupos do setor"/>
      <sheetName val="RDT"/>
      <sheetName val="prod por país"/>
      <sheetName val="consumo por país"/>
      <sheetName val="prod vs cons"/>
      <sheetName val="chuvas"/>
      <sheetName val="cost produc country"/>
      <sheetName val="custo refri vs sugar"/>
      <sheetName val="custo GA"/>
      <sheetName val="Brazil produc vs consumption"/>
      <sheetName val="TBB"/>
      <sheetName val="serie ESALQ e dolar"/>
      <sheetName val="prazo pagto"/>
      <sheetName val="stock capacity"/>
      <sheetName val="fiscal benefits"/>
      <sheetName val="certificate suppliers"/>
      <sheetName val="visit plan"/>
      <sheetName val="visit checklist"/>
      <sheetName val="cost in supply chain"/>
      <sheetName val="Produtos_Desvios"/>
      <sheetName val="Diversas"/>
      <sheetName val="Controle"/>
      <sheetName val="Adju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 lists"/>
      <sheetName val="Executive Summary"/>
      <sheetName val="Budget 2009-Liquid Debottleneck"/>
      <sheetName val="RDT"/>
      <sheetName val="Break-Up"/>
      <sheetName val="Asse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Árvore"/>
      <sheetName val="CR Vencido RT-AS-REV"/>
      <sheetName val="CR Vencer RT-AS-REV"/>
      <sheetName val="PDD RT-AS-REV"/>
      <sheetName val="Plan1"/>
      <sheetName val="PDD 03-04-05"/>
      <sheetName val="CR Vencido"/>
      <sheetName val="CR Vencer"/>
      <sheetName val="PDD"/>
      <sheetName val="Volume"/>
      <sheetName val="K Emp"/>
      <sheetName val="K Emp Efeito Drivers"/>
      <sheetName val="CR Vencer Efeito Drivers"/>
      <sheetName val="CR Vencido Efeito Segmento"/>
      <sheetName val="CR Vencer Efeito Segmento"/>
      <sheetName val="PDD Efeito Segmento"/>
      <sheetName val="Graf Efeito KEmp (Drivers)"/>
      <sheetName val="Graf Efeito KEmp (Diretorias)"/>
      <sheetName val="Graf Efeito KEmp (Dir2)"/>
      <sheetName val="Graf Efeito CR Vencer (Drivers)"/>
      <sheetName val="Graf Efeito CR Vencer (Segmto)"/>
      <sheetName val="Graf Efeito CR Vencido (Segmto)"/>
      <sheetName val="Graf Efeito PDD (Segmto)"/>
      <sheetName val="Graf Evolução PDD (Total)"/>
      <sheetName val="Cubo CR TOTAL_R"/>
      <sheetName val="Cubo CR TOTAL_M"/>
      <sheetName val="Graf Evolução PDD (ROTA)"/>
      <sheetName val="ROTA_R"/>
      <sheetName val="ROTA_M"/>
      <sheetName val="Graf Evolução PDD (AS)"/>
      <sheetName val="Cubo CR AS_R"/>
      <sheetName val="Cubo CR AS_M"/>
      <sheetName val="Graf Evolução PDD (Rev)"/>
      <sheetName val="Graf Tend PDD - IREC (Rota)"/>
      <sheetName val="Cubo CR REVENDA_R"/>
      <sheetName val="Cubo CR REVENDA_M"/>
      <sheetName val="Graf Tend PDD - IREC (Rota) (2)"/>
      <sheetName val="Cubo CR [Tend PDD,  IREC]"/>
      <sheetName val="Teste"/>
      <sheetName val="Cubo SDG [Volume]"/>
      <sheetName val="Cubo SDG [Volume Cerveja]"/>
      <sheetName val="Cubo SDG [Volume RefrigeNanc]"/>
      <sheetName val="Cubo CR [PDD Mês03]"/>
      <sheetName val="Cubo CR [PDD Mês04]"/>
      <sheetName val="Cubo CR [PDD Mês]"/>
      <sheetName val="Cubo CR [CR Vencido]"/>
      <sheetName val="Cubo CR [CR vencido ant]"/>
      <sheetName val="Cubo CR[CR vencido ant inicial]"/>
      <sheetName val="Cubo CR [CR vencido atual]"/>
      <sheetName val="Cubo CR [CR vencido Jurídico]"/>
      <sheetName val="Cubo CR [% Inadimplência Mês]"/>
      <sheetName val="Cubo CR[% Recup.CR vencido ant]"/>
      <sheetName val="Cubo CR [CR a Vencer]"/>
      <sheetName val="Cubo CR[CR vencer Conf.Dívida]"/>
      <sheetName val="Cubo CR [CR a vencer ant]"/>
      <sheetName val="Cubo CR [CR a vencer atual]"/>
      <sheetName val="Cubo CR [Indice Curva Vendas]"/>
      <sheetName val="Cubo CR [Prazo Concedido Pond.]"/>
      <sheetName val="Cubo CR [Faturamento]"/>
      <sheetName val="Cubo CR [% Faturamento à Prazo]"/>
      <sheetName val="Cubo CR [Prazo vd. Prazo]"/>
      <sheetName val="Cubo CR [Acréscimo PDD Mês]"/>
      <sheetName val="Cubo CR [Recup.PDD Mês]"/>
      <sheetName val="Cadastro"/>
      <sheetName val="ESTACIONAL CIFO"/>
      <sheetName val="RDT"/>
      <sheetName val="Meta x Real"/>
      <sheetName val="Validation"/>
      <sheetName val="Paineis"/>
      <sheetName val="CR_Vencido_RT-AS-REV"/>
      <sheetName val="CR_Vencer_RT-AS-REV"/>
      <sheetName val="PDD_RT-AS-REV"/>
      <sheetName val="PDD_03-04-05"/>
      <sheetName val="CR_Vencido"/>
      <sheetName val="CR_Vencer"/>
      <sheetName val="K_Emp"/>
      <sheetName val="K_Emp_Efeito_Drivers"/>
      <sheetName val="CR_Vencer_Efeito_Drivers"/>
      <sheetName val="CR_Vencido_Efeito_Segmento"/>
      <sheetName val="CR_Vencer_Efeito_Segmento"/>
      <sheetName val="PDD_Efeito_Segmento"/>
      <sheetName val="Graf_Efeito_KEmp_(Drivers)"/>
      <sheetName val="Graf_Efeito_KEmp_(Diretorias)"/>
      <sheetName val="Graf_Efeito_KEmp_(Dir2)"/>
      <sheetName val="Graf_Efeito_CR_Vencer_(Drivers)"/>
      <sheetName val="Graf_Efeito_CR_Vencer_(Segmto)"/>
      <sheetName val="Graf_Efeito_CR_Vencido_(Segmto)"/>
      <sheetName val="Graf_Efeito_PDD_(Segmto)"/>
      <sheetName val="Graf_Evolução_PDD_(Total)"/>
      <sheetName val="Cubo_CR_TOTAL_R"/>
      <sheetName val="Cubo_CR_TOTAL_M"/>
      <sheetName val="Graf_Evolução_PDD_(ROTA)"/>
      <sheetName val="Graf_Evolução_PDD_(AS)"/>
      <sheetName val="Cubo_CR_AS_R"/>
      <sheetName val="Cubo_CR_AS_M"/>
      <sheetName val="Graf_Evolução_PDD_(Rev)"/>
      <sheetName val="Graf_Tend_PDD_-_IREC_(Rota)"/>
      <sheetName val="Cubo_CR_REVENDA_R"/>
      <sheetName val="Cubo_CR_REVENDA_M"/>
      <sheetName val="Graf_Tend_PDD_-_IREC_(Rota)_(2)"/>
      <sheetName val="Cubo_CR_[Tend_PDD,__IREC]"/>
      <sheetName val="Cubo_SDG_[Volume]"/>
      <sheetName val="Cubo_SDG_[Volume_Cerveja]"/>
      <sheetName val="Cubo_SDG_[Volume_RefrigeNanc]"/>
      <sheetName val="Cubo_CR_[PDD_Mês03]"/>
      <sheetName val="Cubo_CR_[PDD_Mês04]"/>
      <sheetName val="Cubo_CR_[PDD_Mês]"/>
      <sheetName val="Cubo_CR_[CR_Vencido]"/>
      <sheetName val="Cubo_CR_[CR_vencido_ant]"/>
      <sheetName val="Cubo_CR[CR_vencido_ant_inicial]"/>
      <sheetName val="Cubo_CR_[CR_vencido_atual]"/>
      <sheetName val="Cubo_CR_[CR_vencido_Jurídico]"/>
      <sheetName val="Cubo_CR_[%_Inadimplência_Mês]"/>
      <sheetName val="Cubo_CR[%_Recup_CR_vencido_ant]"/>
      <sheetName val="Cubo_CR_[CR_a_Vencer]"/>
      <sheetName val="Cubo_CR[CR_vencer_Conf_Dívida]"/>
      <sheetName val="Cubo_CR_[CR_a_vencer_ant]"/>
      <sheetName val="Cubo_CR_[CR_a_vencer_atual]"/>
      <sheetName val="Cubo_CR_[Indice_Curva_Vendas]"/>
      <sheetName val="Cubo_CR_[Prazo_Concedido_Pond_]"/>
      <sheetName val="Cubo_CR_[Faturamento]"/>
      <sheetName val="Cubo_CR_[%_Faturamento_à_Prazo]"/>
      <sheetName val="Cubo_CR_[Prazo_vd__Prazo]"/>
      <sheetName val="Cubo_CR_[Acréscimo_PDD_Mês]"/>
      <sheetName val="Cubo_CR_[Recup_PDD_Mês]"/>
      <sheetName val="ESTACIONAL_CIFO"/>
      <sheetName val="Meta_x_Real"/>
      <sheetName val="Setup"/>
      <sheetName val="ACA"/>
      <sheetName val="PackAppear. (2)"/>
      <sheetName val="ASA"/>
      <sheetName val="BH"/>
      <sheetName val="Resu.Capex"/>
      <sheetName val="Capex"/>
      <sheetName val="CNQ"/>
      <sheetName val="Disp"/>
      <sheetName val="Efic"/>
      <sheetName val="Efic.Consumo"/>
      <sheetName val="Meta_Fábricas"/>
      <sheetName val="DePara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QCM"/>
      <sheetName val="PQCM (2)"/>
      <sheetName val="PQRM"/>
      <sheetName val="PQRM (2)"/>
      <sheetName val="Qualid"/>
      <sheetName val="Res.Executivo"/>
      <sheetName val="SAC"/>
      <sheetName val="TMA"/>
      <sheetName val="TO"/>
      <sheetName val="Vol"/>
      <sheetName val="MATRIZ"/>
      <sheetName val="AO"/>
      <sheetName val="BG"/>
      <sheetName val="EE"/>
      <sheetName val="PV"/>
      <sheetName val="SG"/>
      <sheetName val="TI"/>
      <sheetName val="Drop down lists"/>
      <sheetName val="CR_Vencido_RT-AS-REV1"/>
      <sheetName val="CR_Vencer_RT-AS-REV1"/>
      <sheetName val="PDD_RT-AS-REV1"/>
      <sheetName val="PDD_03-04-051"/>
      <sheetName val="CR_Vencido1"/>
      <sheetName val="CR_Vencer1"/>
      <sheetName val="K_Emp1"/>
      <sheetName val="K_Emp_Efeito_Drivers1"/>
      <sheetName val="CR_Vencer_Efeito_Drivers1"/>
      <sheetName val="CR_Vencido_Efeito_Segmento1"/>
      <sheetName val="CR_Vencer_Efeito_Segmento1"/>
      <sheetName val="PDD_Efeito_Segmento1"/>
      <sheetName val="Graf_Efeito_KEmp_(Drivers)1"/>
      <sheetName val="Graf_Efeito_KEmp_(Diretorias)1"/>
      <sheetName val="Graf_Efeito_KEmp_(Dir2)1"/>
      <sheetName val="Graf_Efeito_CR_Vencer_(Drivers1"/>
      <sheetName val="Graf_Efeito_CR_Vencer_(Segmto)1"/>
      <sheetName val="Graf_Efeito_CR_Vencido_(Segmto1"/>
      <sheetName val="Graf_Efeito_PDD_(Segmto)1"/>
      <sheetName val="Graf_Evolução_PDD_(Total)1"/>
      <sheetName val="Cubo_CR_TOTAL_R1"/>
      <sheetName val="Cubo_CR_TOTAL_M1"/>
      <sheetName val="Graf_Evolução_PDD_(ROTA)1"/>
      <sheetName val="Graf_Evolução_PDD_(AS)1"/>
      <sheetName val="Cubo_CR_AS_R1"/>
      <sheetName val="Cubo_CR_AS_M1"/>
      <sheetName val="Graf_Evolução_PDD_(Rev)1"/>
      <sheetName val="Graf_Tend_PDD_-_IREC_(Rota)1"/>
      <sheetName val="Cubo_CR_REVENDA_R1"/>
      <sheetName val="Cubo_CR_REVENDA_M1"/>
      <sheetName val="Graf_Tend_PDD_-_IREC_(Rota)_(21"/>
      <sheetName val="Cubo_CR_[Tend_PDD,__IREC]1"/>
      <sheetName val="Cubo_SDG_[Volume]1"/>
      <sheetName val="Cubo_SDG_[Volume_Cerveja]1"/>
      <sheetName val="Cubo_SDG_[Volume_RefrigeNanc]1"/>
      <sheetName val="Cubo_CR_[PDD_Mês03]1"/>
      <sheetName val="Cubo_CR_[PDD_Mês04]1"/>
      <sheetName val="Cubo_CR_[PDD_Mês]1"/>
      <sheetName val="Cubo_CR_[CR_Vencido]1"/>
      <sheetName val="Cubo_CR_[CR_vencido_ant]1"/>
      <sheetName val="Cubo_CR[CR_vencido_ant_inicial1"/>
      <sheetName val="Cubo_CR_[CR_vencido_atual]1"/>
      <sheetName val="Cubo_CR_[CR_vencido_Jurídico]1"/>
      <sheetName val="Cubo_CR_[%_Inadimplência_Mês]1"/>
      <sheetName val="Cubo_CR[%_Recup_CR_vencido_ant1"/>
      <sheetName val="Cubo_CR_[CR_a_Vencer]1"/>
      <sheetName val="Cubo_CR[CR_vencer_Conf_Dívida]1"/>
      <sheetName val="Cubo_CR_[CR_a_vencer_ant]1"/>
      <sheetName val="Cubo_CR_[CR_a_vencer_atual]1"/>
      <sheetName val="Cubo_CR_[Indice_Curva_Vendas]1"/>
      <sheetName val="Cubo_CR_[Prazo_Concedido_Pond_1"/>
      <sheetName val="Cubo_CR_[Faturamento]1"/>
      <sheetName val="Cubo_CR_[%_Faturamento_à_Prazo1"/>
      <sheetName val="Cubo_CR_[Prazo_vd__Prazo]1"/>
      <sheetName val="Cubo_CR_[Acréscimo_PDD_Mês]1"/>
      <sheetName val="Cubo_CR_[Recup_PDD_Mês]1"/>
      <sheetName val="Meta_x_Real1"/>
      <sheetName val="ESTACIONAL_CIFO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Hoja 1"/>
      <sheetName val="Plants Address"/>
      <sheetName val="Matriz Unidade (Supervisão)"/>
      <sheetName val="Book K Emp FEV05"/>
      <sheetName val="CR_Vencido_RT-AS-REV2"/>
      <sheetName val="CR_Vencer_RT-AS-REV2"/>
      <sheetName val="PDD_RT-AS-REV2"/>
      <sheetName val="PDD_03-04-052"/>
      <sheetName val="CR_Vencido2"/>
      <sheetName val="CR_Vencer2"/>
      <sheetName val="K_Emp2"/>
      <sheetName val="K_Emp_Efeito_Drivers2"/>
      <sheetName val="CR_Vencer_Efeito_Drivers2"/>
      <sheetName val="CR_Vencido_Efeito_Segmento2"/>
      <sheetName val="CR_Vencer_Efeito_Segmento2"/>
      <sheetName val="PDD_Efeito_Segmento2"/>
      <sheetName val="Graf_Efeito_KEmp_(Drivers)2"/>
      <sheetName val="Graf_Efeito_KEmp_(Diretorias)2"/>
      <sheetName val="Graf_Efeito_KEmp_(Dir2)2"/>
      <sheetName val="Graf_Efeito_CR_Vencer_(Drivers2"/>
      <sheetName val="Graf_Efeito_CR_Vencer_(Segmto)2"/>
      <sheetName val="Graf_Efeito_CR_Vencido_(Segmto2"/>
      <sheetName val="Graf_Efeito_PDD_(Segmto)2"/>
      <sheetName val="Graf_Evolução_PDD_(Total)2"/>
      <sheetName val="Cubo_CR_TOTAL_R2"/>
      <sheetName val="Cubo_CR_TOTAL_M2"/>
      <sheetName val="Graf_Evolução_PDD_(ROTA)2"/>
      <sheetName val="Graf_Evolução_PDD_(AS)2"/>
      <sheetName val="Cubo_CR_AS_R2"/>
      <sheetName val="Cubo_CR_AS_M2"/>
      <sheetName val="Graf_Evolução_PDD_(Rev)2"/>
      <sheetName val="Graf_Tend_PDD_-_IREC_(Rota)2"/>
      <sheetName val="Cubo_CR_REVENDA_R2"/>
      <sheetName val="Cubo_CR_REVENDA_M2"/>
      <sheetName val="Graf_Tend_PDD_-_IREC_(Rota)_(22"/>
      <sheetName val="Cubo_CR_[Tend_PDD,__IREC]2"/>
      <sheetName val="Cubo_SDG_[Volume]2"/>
      <sheetName val="Cubo_SDG_[Volume_Cerveja]2"/>
      <sheetName val="Cubo_SDG_[Volume_RefrigeNanc]2"/>
      <sheetName val="Cubo_CR_[PDD_Mês03]2"/>
      <sheetName val="Cubo_CR_[PDD_Mês04]2"/>
      <sheetName val="Cubo_CR_[PDD_Mês]2"/>
      <sheetName val="Cubo_CR_[CR_Vencido]2"/>
      <sheetName val="Cubo_CR_[CR_vencido_ant]2"/>
      <sheetName val="Cubo_CR[CR_vencido_ant_inicial2"/>
      <sheetName val="Cubo_CR_[CR_vencido_atual]2"/>
      <sheetName val="Cubo_CR_[CR_vencido_Jurídico]2"/>
      <sheetName val="Cubo_CR_[%_Inadimplência_Mês]2"/>
      <sheetName val="Cubo_CR[%_Recup_CR_vencido_ant2"/>
      <sheetName val="Cubo_CR_[CR_a_Vencer]2"/>
      <sheetName val="Cubo_CR[CR_vencer_Conf_Dívida]2"/>
      <sheetName val="Cubo_CR_[CR_a_vencer_ant]2"/>
      <sheetName val="Cubo_CR_[CR_a_vencer_atual]2"/>
      <sheetName val="Cubo_CR_[Indice_Curva_Vendas]2"/>
      <sheetName val="Cubo_CR_[Prazo_Concedido_Pond_2"/>
      <sheetName val="Cubo_CR_[Faturamento]2"/>
      <sheetName val="Cubo_CR_[%_Faturamento_à_Prazo2"/>
      <sheetName val="Cubo_CR_[Prazo_vd__Prazo]2"/>
      <sheetName val="Cubo_CR_[Acréscimo_PDD_Mês]2"/>
      <sheetName val="Cubo_CR_[Recup_PDD_Mês]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Meta_x_Real2"/>
      <sheetName val="ESTACIONAL_CIFO2"/>
      <sheetName val="Drop_down_lists"/>
      <sheetName val="Matriz_Unidade_(Supervisão)"/>
      <sheetName val="Hoja_1"/>
      <sheetName val="Plants_Address"/>
      <sheetName val="dep pre"/>
      <sheetName val="CR_Vencido_RT-AS-REV3"/>
      <sheetName val="CR_Vencer_RT-AS-REV3"/>
      <sheetName val="PDD_RT-AS-REV3"/>
      <sheetName val="PDD_03-04-053"/>
      <sheetName val="CR_Vencido3"/>
      <sheetName val="CR_Vencer3"/>
      <sheetName val="K_Emp3"/>
      <sheetName val="K_Emp_Efeito_Drivers3"/>
      <sheetName val="CR_Vencer_Efeito_Drivers3"/>
      <sheetName val="CR_Vencido_Efeito_Segmento3"/>
      <sheetName val="CR_Vencer_Efeito_Segmento3"/>
      <sheetName val="PDD_Efeito_Segmento3"/>
      <sheetName val="Graf_Efeito_KEmp_(Drivers)3"/>
      <sheetName val="Graf_Efeito_KEmp_(Diretorias)3"/>
      <sheetName val="Graf_Efeito_KEmp_(Dir2)3"/>
      <sheetName val="Graf_Efeito_CR_Vencer_(Drivers3"/>
      <sheetName val="Graf_Efeito_CR_Vencer_(Segmto)3"/>
      <sheetName val="Graf_Efeito_CR_Vencido_(Segmto3"/>
      <sheetName val="Graf_Efeito_PDD_(Segmto)3"/>
      <sheetName val="Graf_Evolução_PDD_(Total)3"/>
      <sheetName val="Cubo_CR_TOTAL_R3"/>
      <sheetName val="Cubo_CR_TOTAL_M3"/>
      <sheetName val="Graf_Evolução_PDD_(ROTA)3"/>
      <sheetName val="Graf_Evolução_PDD_(AS)3"/>
      <sheetName val="Cubo_CR_AS_R3"/>
      <sheetName val="Cubo_CR_AS_M3"/>
      <sheetName val="Graf_Evolução_PDD_(Rev)3"/>
      <sheetName val="Graf_Tend_PDD_-_IREC_(Rota)3"/>
      <sheetName val="Cubo_CR_REVENDA_R3"/>
      <sheetName val="Cubo_CR_REVENDA_M3"/>
      <sheetName val="Graf_Tend_PDD_-_IREC_(Rota)_(23"/>
      <sheetName val="Cubo_CR_[Tend_PDD,__IREC]3"/>
      <sheetName val="Cubo_SDG_[Volume]3"/>
      <sheetName val="Cubo_SDG_[Volume_Cerveja]3"/>
      <sheetName val="Cubo_SDG_[Volume_RefrigeNanc]3"/>
      <sheetName val="Cubo_CR_[PDD_Mês03]3"/>
      <sheetName val="Cubo_CR_[PDD_Mês04]3"/>
      <sheetName val="Cubo_CR_[PDD_Mês]3"/>
      <sheetName val="Cubo_CR_[CR_Vencido]3"/>
      <sheetName val="Cubo_CR_[CR_vencido_ant]3"/>
      <sheetName val="Cubo_CR[CR_vencido_ant_inicial3"/>
      <sheetName val="Cubo_CR_[CR_vencido_atual]3"/>
      <sheetName val="Cubo_CR_[CR_vencido_Jurídico]3"/>
      <sheetName val="Cubo_CR_[%_Inadimplência_Mês]3"/>
      <sheetName val="Cubo_CR[%_Recup_CR_vencido_ant3"/>
      <sheetName val="Cubo_CR_[CR_a_Vencer]3"/>
      <sheetName val="Cubo_CR[CR_vencer_Conf_Dívida]3"/>
      <sheetName val="Cubo_CR_[CR_a_vencer_ant]3"/>
      <sheetName val="Cubo_CR_[CR_a_vencer_atual]3"/>
      <sheetName val="Cubo_CR_[Indice_Curva_Vendas]3"/>
      <sheetName val="Cubo_CR_[Prazo_Concedido_Pond_3"/>
      <sheetName val="Cubo_CR_[Faturamento]3"/>
      <sheetName val="Cubo_CR_[%_Faturamento_à_Prazo3"/>
      <sheetName val="Cubo_CR_[Prazo_vd__Prazo]3"/>
      <sheetName val="Cubo_CR_[Acréscimo_PDD_Mês]3"/>
      <sheetName val="Cubo_CR_[Recup_PDD_Mês]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Meta_x_Real3"/>
      <sheetName val="ESTACIONAL_CIFO3"/>
      <sheetName val="Drop_down_lists1"/>
      <sheetName val="Matriz_Unidade_(Supervisão)1"/>
      <sheetName val="Hoja_11"/>
      <sheetName val="Plants_Address1"/>
      <sheetName val="Book_K_Emp_FEV05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ória de Cálculo"/>
      <sheetName val="Tabela CED Mês"/>
      <sheetName val="Tabela CED Acum"/>
      <sheetName val="Tabela OBZ Total Mês"/>
      <sheetName val="Tabela OBZ Total Acum"/>
      <sheetName val="Tabela OBZ Mês DVD Completo"/>
      <sheetName val="Tabela OBZ DVD Máquina Gráfico"/>
      <sheetName val="Cadastro"/>
      <sheetName val="Cadastro CED"/>
      <sheetName val="Cadastro DVD"/>
      <sheetName val="Base DVD"/>
      <sheetName val="Base OBZ"/>
      <sheetName val="Base CED"/>
      <sheetName val="Filtro"/>
      <sheetName val="Dados OBZ"/>
      <sheetName val="Dados CED"/>
      <sheetName val="Dados DVD"/>
      <sheetName val="Base SDG"/>
      <sheetName val="Árvore"/>
      <sheetName val="JAII Cashflow"/>
      <sheetName val="JAII Balance"/>
      <sheetName val="POA"/>
      <sheetName val="Memória_de_Cálculo"/>
      <sheetName val="Tabela_CED_Mês"/>
      <sheetName val="Tabela_CED_Acum"/>
      <sheetName val="Tabela_OBZ_Total_Mês"/>
      <sheetName val="Tabela_OBZ_Total_Acum"/>
      <sheetName val="Tabela_OBZ_Mês_DVD_Completo"/>
      <sheetName val="Tabela_OBZ_DVD_Máquina_Gráfico"/>
      <sheetName val="Cadastro_CED"/>
      <sheetName val="Cadastro_DVD"/>
      <sheetName val="Base_DVD"/>
      <sheetName val="Base_OBZ"/>
      <sheetName val="Base_CED"/>
      <sheetName val="Dados_OBZ"/>
      <sheetName val="Dados_CED"/>
      <sheetName val="Dados_DVD"/>
      <sheetName val="Base_SDG"/>
      <sheetName val="JAII_Cashflow"/>
      <sheetName val="JAII_Balance"/>
      <sheetName val="Tabelas"/>
      <sheetName val="Menu"/>
      <sheetName val="Curvas"/>
      <sheetName val="Parâmetros"/>
      <sheetName val="Tabelas De Para"/>
      <sheetName val="Critérios"/>
      <sheetName val="Futuros"/>
      <sheetName val="Swaps"/>
      <sheetName val="Apoio OBZ"/>
      <sheetName val="Consolidado Fábrica"/>
      <sheetName val="Carry Over"/>
      <sheetName val="Consumo PLAN"/>
      <sheetName val="Consumo"/>
      <sheetName val="CDI"/>
      <sheetName val="Feriados"/>
      <sheetName val="Bloomberg"/>
      <sheetName val="validation"/>
      <sheetName val="Hoja1"/>
      <sheetName val="Memória_de_Cálculo1"/>
      <sheetName val="Tabela_CED_Mês1"/>
      <sheetName val="Tabela_CED_Acum1"/>
      <sheetName val="Tabela_OBZ_Total_Mês1"/>
      <sheetName val="Tabela_OBZ_Total_Acum1"/>
      <sheetName val="Tabela_OBZ_Mês_DVD_Completo1"/>
      <sheetName val="Tabela_OBZ_DVD_Máquina_Gráfico1"/>
      <sheetName val="Cadastro_CED1"/>
      <sheetName val="Cadastro_DVD1"/>
      <sheetName val="Base_DVD1"/>
      <sheetName val="Base_OBZ1"/>
      <sheetName val="Base_CED1"/>
      <sheetName val="Dados_OBZ1"/>
      <sheetName val="Dados_CED1"/>
      <sheetName val="Dados_DVD1"/>
      <sheetName val="Base_SDG1"/>
      <sheetName val="JAII_Cashflow1"/>
      <sheetName val="JAII_Balance1"/>
      <sheetName val="Tabelas_De_Para"/>
      <sheetName val="Apoio_OBZ"/>
      <sheetName val="Consolidado_Fábrica"/>
      <sheetName val="Carry_Over"/>
      <sheetName val="Consumo_PLAN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Memória_de_Cálculo3"/>
      <sheetName val="Tabela_CED_Mês3"/>
      <sheetName val="Tabela_CED_Acum3"/>
      <sheetName val="Tabela_OBZ_Total_Mês3"/>
      <sheetName val="Tabela_OBZ_Total_Acum3"/>
      <sheetName val="Tabela_OBZ_Mês_DVD_Completo3"/>
      <sheetName val="Tabela_OBZ_DVD_Máquina_Gráfico3"/>
      <sheetName val="Cadastro_CED3"/>
      <sheetName val="Cadastro_DVD3"/>
      <sheetName val="Base_DVD3"/>
      <sheetName val="Base_OBZ3"/>
      <sheetName val="Base_CED3"/>
      <sheetName val="Dados_OBZ3"/>
      <sheetName val="Dados_CED3"/>
      <sheetName val="Dados_DVD3"/>
      <sheetName val="Base_SDG3"/>
      <sheetName val="JAII_Cashflow3"/>
      <sheetName val="JAII_Balance3"/>
      <sheetName val="Tabelas_De_Para2"/>
      <sheetName val="Apoio_OBZ2"/>
      <sheetName val="Consolidado_Fábrica2"/>
      <sheetName val="Carry_Over2"/>
      <sheetName val="Consumo_PLAN2"/>
      <sheetName val="Memória_de_Cálculo2"/>
      <sheetName val="Tabela_CED_Mês2"/>
      <sheetName val="Tabela_CED_Acum2"/>
      <sheetName val="Tabela_OBZ_Total_Mês2"/>
      <sheetName val="Tabela_OBZ_Total_Acum2"/>
      <sheetName val="Tabela_OBZ_Mês_DVD_Completo2"/>
      <sheetName val="Tabela_OBZ_DVD_Máquina_Gráfico2"/>
      <sheetName val="Cadastro_CED2"/>
      <sheetName val="Cadastro_DVD2"/>
      <sheetName val="Base_DVD2"/>
      <sheetName val="Base_OBZ2"/>
      <sheetName val="Base_CED2"/>
      <sheetName val="Dados_OBZ2"/>
      <sheetName val="Dados_CED2"/>
      <sheetName val="Dados_DVD2"/>
      <sheetName val="Base_SDG2"/>
      <sheetName val="JAII_Cashflow2"/>
      <sheetName val="JAII_Balance2"/>
      <sheetName val="Tabelas_De_Para1"/>
      <sheetName val="Apoio_OBZ1"/>
      <sheetName val="Consolidado_Fábrica1"/>
      <sheetName val="Carry_Over1"/>
      <sheetName val="Consumo_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PM"/>
      <sheetName val="Tela Inicial"/>
      <sheetName val="TMEF - TMR 131"/>
      <sheetName val="TMEF - TMR 151"/>
      <sheetName val="Cálculo TMEF-TMR"/>
      <sheetName val="RESULTADOS"/>
      <sheetName val="#¡REF"/>
      <sheetName val="PREMISAS"/>
      <sheetName val="Vermelha"/>
      <sheetName val="SAPI"/>
      <sheetName val="Estratificação"/>
      <sheetName val="Empresas"/>
      <sheetName val="PrecProm"/>
      <sheetName val="RDT"/>
      <sheetName val="CV"/>
      <sheetName val="Tela_Inicial"/>
      <sheetName val="TMEF_-_TMR_131"/>
      <sheetName val="TMEF_-_TMR_151"/>
      <sheetName val="Cálculo_TMEF-TMR"/>
      <sheetName val="SetUp"/>
      <sheetName val="Plan1"/>
      <sheetName val="Rec GL"/>
      <sheetName val="Lookup"/>
      <sheetName val="Data ITW USA US$"/>
      <sheetName val="Drop down lists"/>
      <sheetName val="SAPI.xls"/>
      <sheetName val="FORMATED"/>
      <sheetName val="Volumen"/>
      <sheetName val="dep pre"/>
      <sheetName val="Financials"/>
      <sheetName val="EI Calc"/>
      <sheetName val="FX rates"/>
      <sheetName val="ZBB Package 3YP OH - MD"/>
      <sheetName val="Supply Expansion Details"/>
      <sheetName val="New GF Commercial Expansion"/>
      <sheetName val="Árvore"/>
      <sheetName val="Base OBZ"/>
      <sheetName val="Base DVD"/>
      <sheetName val="AUX"/>
      <sheetName val="Data ITW Cuba US$"/>
      <sheetName val="Rate input tab"/>
      <sheetName val="LBO Model"/>
      <sheetName val="BASE_EFC"/>
      <sheetName val="[SAPI.xls]__anheuserbuschinb_79"/>
      <sheetName val="Data ITW Cuba Cdn$"/>
      <sheetName val="Data ITW LBNA"/>
      <sheetName val="Data ITW USA Cdn$"/>
      <sheetName val="Data USA Cdn$"/>
      <sheetName val="ConciliationDétailléeTpsCti"/>
      <sheetName val="ConciliationDétailléeTvqRti"/>
      <sheetName val="DVA - 42a DUMP"/>
      <sheetName val="TOTAL HL"/>
      <sheetName val="99"/>
      <sheetName val="POA"/>
      <sheetName val="Dev.SAC "/>
      <sheetName val="Soc 68"/>
      <sheetName val="dados"/>
      <sheetName val="MODELO"/>
      <sheetName val="Participantes"/>
      <sheetName val="PLANTILLA DETALLE POR CET"/>
      <sheetName val="2"/>
      <sheetName val="Income_Statement"/>
      <sheetName val="validation"/>
      <sheetName val="Dados BLP"/>
      <sheetName val="C?lculo TMEF-TMR"/>
      <sheetName val="営業以外 評価賞与"/>
      <sheetName val="\\Serntbqm\kit_training\Mis doc"/>
      <sheetName val="Resumen Costo"/>
      <sheetName val="\\localhost\Users\ShirleyZhu\Do"/>
      <sheetName val="Matriz_Unidade"/>
      <sheetName val="MATRIZ"/>
      <sheetName val="Tabela1"/>
      <sheetName val="COMPS"/>
      <sheetName val="Recursos Humanos"/>
      <sheetName val="[SAPI.xls][SAPI.xls][SAPI.xls]["/>
      <sheetName val="[SAPI.xls]__anheuserbuschinbe_2"/>
      <sheetName val="[SAPI.xls]__anheuserbuschinbe_4"/>
      <sheetName val="[SAPI.xls]__anheuserbuschinbe_3"/>
      <sheetName val="[SAPI.xls]__anheuserbuschinbe_5"/>
      <sheetName val="[SAPI.xls]__anheuserbuschinbe_6"/>
      <sheetName val="[SAPI.xls]__anheuserbuschinbe_7"/>
      <sheetName val="[SAPI.xls]__anheuserbuschinbe_8"/>
      <sheetName val="Tela_Inicial1"/>
      <sheetName val="TMEF_-_TMR_1311"/>
      <sheetName val="TMEF_-_TMR_1511"/>
      <sheetName val="Cálculo_TMEF-TMR1"/>
      <sheetName val="Rec_GL"/>
      <sheetName val="Data_ITW_USA_US$"/>
      <sheetName val="Drop_down_lists"/>
      <sheetName val="SAPI_xls"/>
      <sheetName val="dep_pre"/>
      <sheetName val="EI_Calc"/>
      <sheetName val="FX_rates"/>
      <sheetName val="ZBB_Package_3YP_OH_-_MD"/>
      <sheetName val="Supply_Expansion_Details"/>
      <sheetName val="New_GF_Commercial_Expansion"/>
      <sheetName val="Base_OBZ"/>
      <sheetName val="Base_DVD"/>
      <sheetName val="Data_ITW_Cuba_US$"/>
      <sheetName val="Rate_input_tab"/>
      <sheetName val="LBO_Model"/>
      <sheetName val="//anheuserbuschinbev_sharepoint"/>
      <sheetName val="Data_ITW_Cuba_Cdn$"/>
      <sheetName val="Data_ITW_LBNA"/>
      <sheetName val="Data_ITW_USA_Cdn$"/>
      <sheetName val="Data_USA_Cdn$"/>
      <sheetName val="DVA_-_42a_DUMP"/>
      <sheetName val="TOTAL_HL"/>
      <sheetName val="Soc_68"/>
      <sheetName val="C?lculo_TMEF-TMR"/>
      <sheetName val="営業以外_評価賞与"/>
      <sheetName val="\\Serntbqm\kit_training\Mis_doc"/>
      <sheetName val="Resumen_Costo"/>
      <sheetName val="R.C.O. NARANJO"/>
      <sheetName val="[SAPI.xls]__anheuserbuschinb_17"/>
      <sheetName val="Parámetros"/>
      <sheetName val="TMEF _ TMR 131"/>
      <sheetName val="TMEF _ TMR 151"/>
      <sheetName val="Cálculo TMEF_TMR"/>
      <sheetName val="[SAPI.xls]//anheuserbuschinbev."/>
      <sheetName val="Tablas"/>
      <sheetName val="Danone OpProf Marg Bar_D"/>
      <sheetName val="LOG template"/>
      <sheetName val="LE File (Gabi)"/>
      <sheetName val="Cognos YTD BU"/>
      <sheetName val="Tables"/>
      <sheetName val="VLC R&amp;O Summary"/>
      <sheetName val="[SAPI.xls]__anheuserbuschinb_13"/>
      <sheetName val="[SAPI.xls]__anheuserbuschinb_12"/>
      <sheetName val="[SAPI.xls]__anheuserbuschinb_10"/>
      <sheetName val="[SAPI.xls]__anheuserbuschinbe_9"/>
      <sheetName val="[SAPI.xls]__anheuserbuschinb_11"/>
      <sheetName val="[SAPI.xls]__anheuserbuschinb_14"/>
      <sheetName val="[SAPI.xls]__anheuserbuschinb_15"/>
      <sheetName val="[SAPI.xls]__anheuserbuschinb_16"/>
      <sheetName val="[SAPI.xls]__anheuserbuschinb_18"/>
      <sheetName val="[SAPI.xls]__anheuserbuschinb_19"/>
      <sheetName val="[SAPI.xls]__anheuserbuschinb_20"/>
      <sheetName val="[SAPI.xls]__anheuserbuschinb_21"/>
      <sheetName val="[SAPI.xls]__anheuserbuschinb_22"/>
      <sheetName val="[SAPI.xls]__anheuserbuschinb_23"/>
      <sheetName val="[SAPI.xls]__anheuserbuschinb_25"/>
      <sheetName val="[SAPI.xls]__anheuserbuschinb_24"/>
      <sheetName val="[SAPI.xls]__anheuserbuschinb_26"/>
      <sheetName val="[SAPI.xls]__anheuserbuschinb_28"/>
      <sheetName val="[SAPI.xls]__anheuserbuschinb_27"/>
      <sheetName val="[SAPI.xls]__anheuserbuschinb_40"/>
      <sheetName val="[SAPI.xls]__anheuserbuschinb_37"/>
      <sheetName val="[SAPI.xls]__anheuserbuschinb_29"/>
      <sheetName val="[SAPI.xls]__anheuserbuschinb_30"/>
      <sheetName val="[SAPI.xls]__anheuserbuschinb_36"/>
      <sheetName val="[SAPI.xls]__anheuserbuschinb_31"/>
      <sheetName val="[SAPI.xls]__anheuserbuschinb_34"/>
      <sheetName val="[SAPI.xls]__anheuserbuschinb_32"/>
      <sheetName val="[SAPI.xls]__anheuserbuschinb_33"/>
      <sheetName val="[SAPI.xls]__anheuserbuschinb_35"/>
      <sheetName val="[SAPI.xls]__anheuserbuschinb_38"/>
      <sheetName val="[SAPI.xls]__anheuserbuschinb_39"/>
      <sheetName val="[SAPI.xls]__anheuserbuschinb_41"/>
      <sheetName val="[SAPI.xls]__anheuserbuschinb_57"/>
      <sheetName val="[SAPI.xls]__anheuserbuschinb_55"/>
      <sheetName val="[SAPI.xls]__anheuserbuschinb_52"/>
      <sheetName val="[SAPI.xls]__anheuserbuschinb_42"/>
      <sheetName val="[SAPI.xls]__anheuserbuschinb_44"/>
      <sheetName val="[SAPI.xls]__anheuserbuschinb_43"/>
      <sheetName val="[SAPI.xls]__anheuserbuschinb_45"/>
      <sheetName val="[SAPI.xls]__anheuserbuschinb_46"/>
      <sheetName val="[SAPI.xls]__anheuserbuschinb_47"/>
      <sheetName val="[SAPI.xls]__anheuserbuschinb_48"/>
      <sheetName val="[SAPI.xls]__anheuserbuschinb_49"/>
      <sheetName val="[SAPI.xls]__anheuserbuschinb_50"/>
      <sheetName val="[SAPI.xls]__anheuserbuschinb_51"/>
      <sheetName val="[SAPI.xls]__anheuserbuschinb_53"/>
      <sheetName val="[SAPI.xls]__anheuserbuschinb_54"/>
      <sheetName val="[SAPI.xls]__anheuserbuschinb_56"/>
      <sheetName val="[SAPI.xls]__anheuserbuschinb_63"/>
      <sheetName val="[SAPI.xls]__anheuserbuschinb_59"/>
      <sheetName val="[SAPI.xls]__anheuserbuschinb_58"/>
      <sheetName val="[SAPI.xls]__anheuserbuschinb_60"/>
      <sheetName val="[SAPI.xls]__anheuserbuschinb_61"/>
      <sheetName val="[SAPI.xls]__anheuserbuschinb_62"/>
      <sheetName val="[SAPI.xls]__anheuserbuschinb_64"/>
      <sheetName val="[SAPI.xls]__anheuserbuschinb_65"/>
      <sheetName val="[SAPI.xls]__anheuserbuschinb_66"/>
      <sheetName val="[SAPI.xls]__anheuserbuschinb_68"/>
      <sheetName val="[SAPI.xls]__anheuserbuschinb_67"/>
      <sheetName val="[SAPI.xls]__anheuserbuschinb_72"/>
      <sheetName val="[SAPI.xls]__anheuserbuschinb_69"/>
      <sheetName val="[SAPI.xls]__anheuserbuschinb_70"/>
      <sheetName val="[SAPI.xls]__anheuserbuschinb_71"/>
      <sheetName val="[SAPI.xls]__anheuserbuschinb_74"/>
      <sheetName val="[SAPI.xls]__anheuserbuschinb_73"/>
      <sheetName val="[SAPI.xls]__anheuserbuschinb_76"/>
      <sheetName val="[SAPI.xls]__anheuserbuschinb_75"/>
      <sheetName val="[SAPI.xls]__anheuserbuschinb_77"/>
      <sheetName val="[SAPI.xls]__anheuserbuschinb_78"/>
      <sheetName val="[SAPI.xls]__anheuserbuschinb_80"/>
      <sheetName val="[SAPI.xls]__anheuserbuschinb_81"/>
      <sheetName val="[SAPI.xls]__anheuserbuschinb_83"/>
      <sheetName val="[SAPI.xls]__anheuserbuschinb_82"/>
      <sheetName val="[SAPI.xls]__anheuserbuschinb_85"/>
      <sheetName val="[SAPI.xls]__anheuserbuschinb_84"/>
      <sheetName val="[SAPI.xls]__anheuserbuschinb_87"/>
      <sheetName val="[SAPI.xls]__anheuserbuschinb_86"/>
      <sheetName val="[SAPI.xls]__anheuserbuschinb_89"/>
      <sheetName val="[SAPI.xls]__anheuserbuschinb_88"/>
      <sheetName val="[SAPI.xls]__anheuserbuschinb_90"/>
      <sheetName val="[SAPI.xls]__anheuserbuschinb_96"/>
      <sheetName val="[SAPI.xls]__anheuserbuschinb_91"/>
      <sheetName val="[SAPI.xls]__anheuserbuschinb_92"/>
      <sheetName val="[SAPI.xls]__anheuserbuschinb_93"/>
      <sheetName val="[SAPI.xls]__anheuserbuschinb_94"/>
      <sheetName val="[SAPI.xls]__anheuserbuschinb_95"/>
      <sheetName val="[SAPI.xls]__anheuserbuschinb_98"/>
      <sheetName val="[SAPI.xls]__anheuserbuschinb_97"/>
      <sheetName val="[SAPI.xls]__anheuserbuschinb_99"/>
      <sheetName val="[SAPI.xls]__anheuserbuschin_101"/>
      <sheetName val="[SAPI.xls]__anheuserbuschin_100"/>
      <sheetName val="[SAPI.xls]__anheuserbuschin_102"/>
      <sheetName val="Tela_Inicial2"/>
      <sheetName val="TMEF_-_TMR_1312"/>
      <sheetName val="TMEF_-_TMR_1512"/>
      <sheetName val="Cálculo_TMEF-TMR2"/>
      <sheetName val="Rec_GL1"/>
      <sheetName val="Data_ITW_USA_US$1"/>
      <sheetName val="Drop_down_lists1"/>
      <sheetName val="SAPI_xls1"/>
      <sheetName val="dep_pre1"/>
      <sheetName val="EI_Calc1"/>
      <sheetName val="FX_rates1"/>
      <sheetName val="ZBB_Package_3YP_OH_-_MD1"/>
      <sheetName val="Supply_Expansion_Details1"/>
      <sheetName val="New_GF_Commercial_Expansion1"/>
      <sheetName val="Base_OBZ1"/>
      <sheetName val="Base_DVD1"/>
      <sheetName val="Data_ITW_Cuba_US$1"/>
      <sheetName val="Rate_input_tab1"/>
      <sheetName val="LBO_Model1"/>
      <sheetName val="//anheuserbuschinbev_sharepoin1"/>
      <sheetName val="Data_ITW_Cuba_Cdn$1"/>
      <sheetName val="Data_ITW_LBNA1"/>
      <sheetName val="Data_ITW_USA_Cdn$1"/>
      <sheetName val="Data_USA_Cdn$1"/>
      <sheetName val="DVA_-_42a_DUMP1"/>
      <sheetName val="TOTAL_HL1"/>
      <sheetName val="Soc_681"/>
      <sheetName val="C?lculo_TMEF-TMR1"/>
      <sheetName val="営業以外_評価賞与1"/>
      <sheetName val="\\Serntbqm\kit_training\Mis_do1"/>
      <sheetName val="Resumen_Costo1"/>
      <sheetName val="Dev_SAC_"/>
      <sheetName val="PLANTILLA_DETALLE_POR_CET"/>
      <sheetName val="Dados_BLP"/>
      <sheetName val="Recursos_Humanos"/>
      <sheetName val="R_C_O__NARANJO"/>
      <sheetName val="GuaranaExtract"/>
      <sheetName val="DETALLE"/>
      <sheetName val="[SAPI.xls]__anheuserbuschin_264"/>
      <sheetName val="[SAPI.xls]__anheuserbuschin_253"/>
      <sheetName val="[SAPI.xls]__anheuserbuschin_251"/>
      <sheetName val="[SAPI.xls]__anheuserbuschin_103"/>
      <sheetName val="[SAPI.xls]__anheuserbuschin_104"/>
      <sheetName val="[SAPI.xls]__anheuserbuschin_105"/>
      <sheetName val="[SAPI.xls]__anheuserbuschin_109"/>
      <sheetName val="[SAPI.xls]__anheuserbuschin_106"/>
      <sheetName val="[SAPI.xls]__anheuserbuschin_107"/>
      <sheetName val="[SAPI.xls]__anheuserbuschin_108"/>
      <sheetName val="[SAPI.xls]__anheuserbuschin_110"/>
      <sheetName val="[SAPI.xls]__anheuserbuschin_118"/>
      <sheetName val="[SAPI.xls]__anheuserbuschin_114"/>
      <sheetName val="[SAPI.xls]__anheuserbuschin_112"/>
      <sheetName val="[SAPI.xls]__anheuserbuschin_111"/>
      <sheetName val="[SAPI.xls]__anheuserbuschin_113"/>
      <sheetName val="[SAPI.xls]__anheuserbuschin_115"/>
      <sheetName val="[SAPI.xls]__anheuserbuschin_116"/>
      <sheetName val="[SAPI.xls]__anheuserbuschin_117"/>
      <sheetName val="[SAPI.xls]__anheuserbuschin_119"/>
      <sheetName val="[SAPI.xls]__anheuserbuschin_130"/>
      <sheetName val="[SAPI.xls]__anheuserbuschin_120"/>
      <sheetName val="[SAPI.xls]__anheuserbuschin_121"/>
      <sheetName val="[SAPI.xls]__anheuserbuschin_123"/>
      <sheetName val="[SAPI.xls]__anheuserbuschin_122"/>
      <sheetName val="[SAPI.xls]__anheuserbuschin_124"/>
      <sheetName val="[SAPI.xls]__anheuserbuschin_125"/>
      <sheetName val="[SAPI.xls]__anheuserbuschin_126"/>
      <sheetName val="Asset"/>
      <sheetName val="C_lculo TMEF-TMR"/>
      <sheetName val="geography"/>
      <sheetName val="[SAPI.xls]__anheuserbuschin_127"/>
      <sheetName val="[SAPI.xls]__anheuserbuschin_128"/>
      <sheetName val="[SAPI.xls]__anheuserbuschin_129"/>
      <sheetName val="[SAPI.xls]__anheuserbuschin_131"/>
      <sheetName val="[SAPI.xls]__anheuserbuschin_132"/>
      <sheetName val="[SAPI.xls]__anheuserbuschin_133"/>
      <sheetName val="[SAPI.xls]__anheuserbuschin_134"/>
      <sheetName val="[SAPI.xls]__anheuserbuschin_135"/>
      <sheetName val="[SAPI.xls]__anheuserbuschin_136"/>
      <sheetName val="[SAPI.xls]__anheuserbuschin_137"/>
      <sheetName val="[SAPI.xls]__anheuserbuschin_140"/>
      <sheetName val="[SAPI.xls]__anheuserbuschin_138"/>
      <sheetName val="[SAPI.xls]__anheuserbuschin_139"/>
      <sheetName val="[SAPI.xls]__anheuserbuschin_141"/>
      <sheetName val="[SAPI.xls]__anheuserbuschin_142"/>
      <sheetName val="[SAPI.xls]__anheuserbuschin_146"/>
      <sheetName val="[SAPI.xls]__anheuserbuschin_143"/>
      <sheetName val="[SAPI.xls]__anheuserbuschin_144"/>
      <sheetName val="[SAPI.xls]__anheuserbuschin_145"/>
      <sheetName val="[SAPI.xls]__anheuserbuschin_167"/>
      <sheetName val="[SAPI.xls]__anheuserbuschin_147"/>
      <sheetName val="[SAPI.xls]__anheuserbuschin_148"/>
      <sheetName val="[SAPI.xls]__anheuserbuschin_150"/>
      <sheetName val="[SAPI.xls]__anheuserbuschin_149"/>
      <sheetName val="[SAPI.xls]__anheuserbuschin_153"/>
      <sheetName val="[SAPI.xls]__anheuserbuschin_151"/>
      <sheetName val="[SAPI.xls]__anheuserbuschin_152"/>
      <sheetName val="[SAPI.xls]__anheuserbuschin_154"/>
      <sheetName val="[SAPI.xls]__anheuserbuschin_158"/>
      <sheetName val="[SAPI.xls]__anheuserbuschin_157"/>
      <sheetName val="[SAPI.xls]__anheuserbuschin_155"/>
      <sheetName val="[SAPI.xls]__anheuserbuschin_156"/>
      <sheetName val="[SAPI.xls]__anheuserbuschin_161"/>
      <sheetName val="[SAPI.xls]__anheuserbuschin_159"/>
      <sheetName val="[SAPI.xls]__anheuserbuschin_160"/>
      <sheetName val="[SAPI.xls]__anheuserbuschin_162"/>
      <sheetName val="[SAPI.xls]__anheuserbuschin_163"/>
      <sheetName val="[SAPI.xls]__anheuserbuschin_166"/>
      <sheetName val="[SAPI.xls]__anheuserbuschin_164"/>
      <sheetName val="[SAPI.xls]__anheuserbuschin_165"/>
      <sheetName val="[SAPI.xls]__anheuserbuschin_168"/>
      <sheetName val="[SAPI.xls]__anheuserbuschin_182"/>
      <sheetName val="[SAPI.xls]__anheuserbuschin_172"/>
      <sheetName val="[SAPI.xls]__anheuserbuschin_169"/>
      <sheetName val="[SAPI.xls]__anheuserbuschin_170"/>
      <sheetName val="[SAPI.xls]__anheuserbuschin_171"/>
      <sheetName val="[SAPI.xls]__anheuserbuschin_179"/>
      <sheetName val="[SAPI.xls]__anheuserbuschin_178"/>
      <sheetName val="[SAPI.xls]__anheuserbuschin_177"/>
      <sheetName val="[SAPI.xls]__anheuserbuschin_173"/>
      <sheetName val="[SAPI.xls]__anheuserbuschin_175"/>
      <sheetName val="[SAPI.xls]__anheuserbuschin_174"/>
      <sheetName val="[SAPI.xls]__anheuserbuschin_176"/>
      <sheetName val="[SAPI.xls]__anheuserbuschin_181"/>
      <sheetName val="[SAPI.xls]__anheuserbuschin_180"/>
      <sheetName val="[SAPI.xls]__anheuserbuschin_184"/>
      <sheetName val="[SAPI.xls]__anheuserbuschin_183"/>
      <sheetName val="[SAPI.xls]__anheuserbuschin_185"/>
      <sheetName val="[SAPI.xls]__anheuserbuschin_204"/>
      <sheetName val="[SAPI.xls]__anheuserbuschin_186"/>
      <sheetName val="[SAPI.xls]__anheuserbuschin_192"/>
      <sheetName val="[SAPI.xls]__anheuserbuschin_190"/>
      <sheetName val="[SAPI.xls]__anheuserbuschin_187"/>
      <sheetName val="[SAPI.xls]__anheuserbuschin_188"/>
      <sheetName val="[SAPI.xls]__anheuserbuschin_189"/>
      <sheetName val="[SAPI.xls]__anheuserbuschin_191"/>
      <sheetName val="[SAPI.xls]__anheuserbuschin_193"/>
      <sheetName val="[SAPI.xls]__anheuserbuschin_194"/>
      <sheetName val="[SAPI.xls]__anheuserbuschin_195"/>
      <sheetName val="[SAPI.xls]__anheuserbuschin_196"/>
      <sheetName val="Tela_Inicial3"/>
      <sheetName val="TMEF_-_TMR_1313"/>
      <sheetName val="TMEF_-_TMR_1513"/>
      <sheetName val="Cálculo_TMEF-TMR3"/>
      <sheetName val="Rec_GL2"/>
      <sheetName val="Data_ITW_USA_US$2"/>
      <sheetName val="Drop_down_lists2"/>
      <sheetName val="SAPI_xls2"/>
      <sheetName val="dep_pre2"/>
      <sheetName val="EI_Calc2"/>
      <sheetName val="FX_rates2"/>
      <sheetName val="ZBB_Package_3YP_OH_-_MD2"/>
      <sheetName val="Supply_Expansion_Details2"/>
      <sheetName val="New_GF_Commercial_Expansion2"/>
      <sheetName val="Base_OBZ2"/>
      <sheetName val="Base_DVD2"/>
      <sheetName val="Data_ITW_Cuba_US$2"/>
      <sheetName val="Rate_input_tab2"/>
      <sheetName val="LBO_Model2"/>
      <sheetName val="[SAPI_xls]__anheuserbuschinb_11"/>
      <sheetName val="Data_ITW_Cuba_Cdn$2"/>
      <sheetName val="Data_ITW_LBNA2"/>
      <sheetName val="Data_ITW_USA_Cdn$2"/>
      <sheetName val="Data_USA_Cdn$2"/>
      <sheetName val="DVA_-_42a_DUMP2"/>
      <sheetName val="TOTAL_HL2"/>
      <sheetName val="Soc_682"/>
      <sheetName val="C?lculo_TMEF-TMR2"/>
      <sheetName val="営業以外_評価賞与2"/>
      <sheetName val="\\Serntbqm\kit_training\Mis_do2"/>
      <sheetName val="Resumen_Costo2"/>
      <sheetName val="Dev_SAC_1"/>
      <sheetName val="PLANTILLA_DETALLE_POR_CET1"/>
      <sheetName val="Dados_BLP1"/>
      <sheetName val="Recursos_Humanos1"/>
      <sheetName val="R_C_O__NARANJO1"/>
      <sheetName val="[SAPI_xls][SAPI_xls][SAPI_xls]["/>
      <sheetName val="LOG_template"/>
      <sheetName val="LE_File_(Gabi)"/>
      <sheetName val="Cognos_YTD_BU"/>
      <sheetName val="VLC_R&amp;O_Summary"/>
      <sheetName val="Danone_OpProf_Marg_Bar_D"/>
      <sheetName val="[SAPI_xls]__anheuserbuschinbe_2"/>
      <sheetName val="[SAPI_xls]__anheuserbuschinbe_3"/>
      <sheetName val="[SAPI_xls]__anheuserbuschinbe_6"/>
      <sheetName val="[SAPI_xls]__anheuserbuschinbe_4"/>
      <sheetName val="[SAPI_xls]__anheuserbuschinbe_5"/>
      <sheetName val="[SAPI_xls]__anheuserbuschinbe_7"/>
      <sheetName val="[SAPI_xls]__anheuserbuschinb_10"/>
      <sheetName val="[SAPI_xls]__anheuserbuschinbe_8"/>
      <sheetName val="[SAPI_xls]__anheuserbuschinbe_9"/>
      <sheetName val="[SAPI_xls]__anheuserbuschinb_80"/>
      <sheetName val="[SAPI_xls]__anheuserbuschinb_12"/>
      <sheetName val="[SAPI_xls]__anheuserbuschinb_13"/>
      <sheetName val="[SAPI_xls]__anheuserbuschinb_15"/>
      <sheetName val="[SAPI_xls]__anheuserbuschinb_14"/>
      <sheetName val="[SAPI_xls]__anheuserbuschinb_16"/>
      <sheetName val="[SAPI_xls]__anheuserbuschinb_17"/>
      <sheetName val="[SAPI_xls]__anheuserbuschinb_18"/>
      <sheetName val="[SAPI_xls]__anheuserbuschinb_23"/>
      <sheetName val="[SAPI_xls]__anheuserbuschinb_19"/>
      <sheetName val="[SAPI_xls]__anheuserbuschinb_20"/>
      <sheetName val="[SAPI_xls]__anheuserbuschinb_21"/>
      <sheetName val="[SAPI_xls]__anheuserbuschinb_22"/>
      <sheetName val="[SAPI_xls]__anheuserbuschinb_24"/>
      <sheetName val="[SAPI_xls]__anheuserbuschinb_27"/>
      <sheetName val="[SAPI_xls]__anheuserbuschinb_25"/>
      <sheetName val="[SAPI_xls]__anheuserbuschinb_26"/>
      <sheetName val="[SAPI_xls]__anheuserbuschinb_30"/>
      <sheetName val="[SAPI_xls]__anheuserbuschinb_28"/>
      <sheetName val="[SAPI_xls]__anheuserbuschinb_29"/>
      <sheetName val="[SAPI_xls]__anheuserbuschinb_31"/>
      <sheetName val="[SAPI_xls]__anheuserbuschinb_36"/>
      <sheetName val="[SAPI_xls]__anheuserbuschinb_32"/>
      <sheetName val="[SAPI_xls]__anheuserbuschinb_33"/>
      <sheetName val="[SAPI_xls]__anheuserbuschinb_34"/>
      <sheetName val="[SAPI_xls]__anheuserbuschinb_35"/>
      <sheetName val="[SAPI_xls]__anheuserbuschinb_37"/>
      <sheetName val="[SAPI_xls]__anheuserbuschinb_38"/>
      <sheetName val="[SAPI_xls]__anheuserbuschinb_39"/>
      <sheetName val="[SAPI_xls]__anheuserbuschinb_40"/>
      <sheetName val="[SAPI_xls]__anheuserbuschinb_43"/>
      <sheetName val="[SAPI_xls]__anheuserbuschinb_41"/>
      <sheetName val="[SAPI_xls]__anheuserbuschinb_42"/>
      <sheetName val="[SAPI_xls]__anheuserbuschinb_46"/>
      <sheetName val="[SAPI_xls]__anheuserbuschinb_44"/>
      <sheetName val="[SAPI_xls]__anheuserbuschinb_45"/>
      <sheetName val="[SAPI_xls]__anheuserbuschinb_47"/>
      <sheetName val="[SAPI_xls]__anheuserbuschinb_49"/>
      <sheetName val="[SAPI_xls]__anheuserbuschinb_48"/>
      <sheetName val="[SAPI_xls]__anheuserbuschinb_50"/>
      <sheetName val="[SAPI_xls]__anheuserbuschinb_51"/>
      <sheetName val="[SAPI_xls]__anheuserbuschinb_53"/>
      <sheetName val="[SAPI_xls]__anheuserbuschinb_52"/>
      <sheetName val="[SAPI_xls]__anheuserbuschinb_55"/>
      <sheetName val="[SAPI_xls]__anheuserbuschinb_54"/>
      <sheetName val="[SAPI_xls]__anheuserbuschinb_56"/>
      <sheetName val="[SAPI_xls]__anheuserbuschinb_59"/>
      <sheetName val="[SAPI_xls]__anheuserbuschinb_57"/>
      <sheetName val="[SAPI_xls]__anheuserbuschinb_58"/>
      <sheetName val="TMEF___TMR_131"/>
      <sheetName val="TMEF___TMR_151"/>
      <sheetName val="Cálculo_TMEF_TMR"/>
      <sheetName val="[SAPI_xls]//anheuserbuschinbev_"/>
      <sheetName val="[SAPI_xls]__anheuserbuschinb_78"/>
      <sheetName val="[SAPI_xls]__anheuserbuschinb_62"/>
      <sheetName val="[SAPI_xls]__anheuserbuschinb_61"/>
      <sheetName val="[SAPI_xls]__anheuserbuschinb_60"/>
      <sheetName val="[SAPI_xls]__anheuserbuschinb_63"/>
      <sheetName val="[SAPI_xls]__anheuserbuschinb_65"/>
      <sheetName val="[SAPI_xls]__anheuserbuschinb_64"/>
      <sheetName val="[SAPI_xls]__anheuserbuschinb_68"/>
      <sheetName val="[SAPI_xls]__anheuserbuschinb_66"/>
      <sheetName val="[SAPI_xls]__anheuserbuschinb_67"/>
      <sheetName val="[SAPI_xls]__anheuserbuschinb_69"/>
      <sheetName val="[SAPI_xls]__anheuserbuschinb_75"/>
      <sheetName val="[SAPI_xls]__anheuserbuschinb_70"/>
      <sheetName val="[SAPI_xls]__anheuserbuschinb_71"/>
      <sheetName val="[SAPI_xls]__anheuserbuschinb_72"/>
      <sheetName val="[SAPI_xls]__anheuserbuschinb_73"/>
      <sheetName val="[SAPI_xls]__anheuserbuschinb_74"/>
      <sheetName val="[SAPI_xls]__anheuserbuschinb_76"/>
      <sheetName val="[SAPI_xls]__anheuserbuschinb_77"/>
      <sheetName val="[SAPI_xls]__anheuserbuschinb_79"/>
      <sheetName val="[SAPI_xls]__anheuserbuschinb_92"/>
      <sheetName val="[SAPI_xls]__anheuserbuschinb_87"/>
      <sheetName val="[SAPI_xls]__anheuserbuschinb_81"/>
      <sheetName val="[SAPI_xls]__anheuserbuschinb_82"/>
      <sheetName val="[SAPI_xls]__anheuserbuschinb_83"/>
      <sheetName val="[SAPI_xls]__anheuserbuschinb_84"/>
      <sheetName val="[SAPI_xls]__anheuserbuschinb_85"/>
      <sheetName val="[SAPI_xls]__anheuserbuschinb_86"/>
      <sheetName val="[SAPI_xls]__anheuserbuschinb_88"/>
      <sheetName val="[SAPI_xls]__anheuserbuschinb_89"/>
      <sheetName val="[SAPI_xls]__anheuserbuschinb_90"/>
      <sheetName val="[SAPI_xls]__anheuserbuschinb_91"/>
      <sheetName val="[SAPI_xls]__anheuserbuschin_112"/>
      <sheetName val="[SAPI_xls]__anheuserbuschinb_93"/>
      <sheetName val="[SAPI_xls]__anheuserbuschin_109"/>
      <sheetName val="[SAPI_xls]__anheuserbuschinb_94"/>
      <sheetName val="[SAPI_xls]__anheuserbuschinb_99"/>
      <sheetName val="[SAPI_xls]__anheuserbuschinb_95"/>
      <sheetName val="[SAPI_xls]__anheuserbuschinb_96"/>
      <sheetName val="[SAPI_xls]__anheuserbuschinb_97"/>
      <sheetName val="[SAPI_xls]__anheuserbuschinb_98"/>
      <sheetName val="[SAPI_xls]__anheuserbuschin_100"/>
      <sheetName val="[SAPI_xls]__anheuserbuschin_101"/>
      <sheetName val="[SAPI_xls]__anheuserbuschin_103"/>
      <sheetName val="[SAPI_xls]__anheuserbuschin_102"/>
      <sheetName val="[SAPI_xls]__anheuserbuschin_104"/>
      <sheetName val="[SAPI_xls]__anheuserbuschin_105"/>
      <sheetName val="[SAPI_xls]__anheuserbuschin_107"/>
      <sheetName val="[SAPI_xls]__anheuserbuschin_106"/>
      <sheetName val="[SAPI_xls]__anheuserbuschin_108"/>
      <sheetName val="[SAPI_xls]__anheuserbuschin_110"/>
      <sheetName val="[SAPI_xls]__anheuserbuschin_111"/>
      <sheetName val="[SAPI_xls]__anheuserbuschin_115"/>
      <sheetName val="[SAPI_xls]__anheuserbuschin_113"/>
      <sheetName val="[SAPI_xls]__anheuserbuschin_114"/>
      <sheetName val="[SAPI_xls]__anheuserbuschin_116"/>
      <sheetName val="[SAPI_xls]__anheuserbuschin_120"/>
      <sheetName val="[SAPI_xls]__anheuserbuschin_119"/>
      <sheetName val="[SAPI_xls]__anheuserbuschin_118"/>
      <sheetName val="[SAPI_xls]__anheuserbuschin_117"/>
      <sheetName val="[SAPI_xls]__anheuserbuschin_121"/>
      <sheetName val="[SAPI_xls]__anheuserbuschin_122"/>
      <sheetName val="[SAPI_xls]__anheuserbuschin_124"/>
      <sheetName val="[SAPI_xls]__anheuserbuschin_123"/>
      <sheetName val="C_lculo_TMEF-TMR"/>
      <sheetName val="[SAPI_xls]__anheuserbuschin_125"/>
      <sheetName val="[SAPI_xls]__anheuserbuschin_126"/>
      <sheetName val="[SAPI_xls]__anheuserbuschin_136"/>
      <sheetName val="[SAPI_xls]__anheuserbuschin_133"/>
      <sheetName val="[SAPI_xls]__anheuserbuschin_130"/>
      <sheetName val="[SAPI_xls]__anheuserbuschin_127"/>
      <sheetName val="[SAPI_xls]__anheuserbuschin_128"/>
      <sheetName val="[SAPI_xls]__anheuserbuschin_129"/>
      <sheetName val="[SAPI_xls]__anheuserbuschin_131"/>
      <sheetName val="[SAPI_xls]__anheuserbuschin_132"/>
      <sheetName val="[SAPI_xls]__anheuserbuschin_134"/>
      <sheetName val="[SAPI_xls]__anheuserbuschin_135"/>
      <sheetName val="[SAPI_xls]__anheuserbuschin_137"/>
      <sheetName val="[SAPI_xls]__anheuserbuschin_138"/>
      <sheetName val="[SAPI_xls]__anheuserbuschin_139"/>
      <sheetName val="[SAPI_xls]__anheuserbuschin_140"/>
      <sheetName val="[SAPI_xls]__anheuserbuschin_142"/>
      <sheetName val="[SAPI_xls]__anheuserbuschin_141"/>
      <sheetName val="[SAPI_xls]__anheuserbuschin_143"/>
      <sheetName val="[SAPI_xls]__anheuserbuschin_167"/>
      <sheetName val="[SAPI_xls]__anheuserbuschin_144"/>
      <sheetName val="[SAPI_xls]__anheuserbuschin_145"/>
      <sheetName val="[SAPI_xls]__anheuserbuschin_146"/>
      <sheetName val="[SAPI_xls]__anheuserbuschin_147"/>
      <sheetName val="[SAPI_xls]__anheuserbuschin_148"/>
      <sheetName val="[SAPI_xls]__anheuserbuschin_150"/>
      <sheetName val="[SAPI_xls]__anheuserbuschin_149"/>
      <sheetName val="[SAPI_xls]__anheuserbuschin_153"/>
      <sheetName val="[SAPI_xls]__anheuserbuschin_151"/>
      <sheetName val="[SAPI_xls]__anheuserbuschin_152"/>
      <sheetName val="[SAPI_xls]__anheuserbuschin_154"/>
      <sheetName val="[SAPI_xls]__anheuserbuschin_158"/>
      <sheetName val="[SAPI_xls]__anheuserbuschin_157"/>
      <sheetName val="[SAPI_xls]__anheuserbuschin_155"/>
      <sheetName val="[SAPI_xls]__anheuserbuschin_156"/>
      <sheetName val="[SAPI_xls]__anheuserbuschin_161"/>
      <sheetName val="[SAPI_xls]__anheuserbuschin_159"/>
      <sheetName val="[SAPI_xls]__anheuserbuschin_160"/>
      <sheetName val="[SAPI_xls]__anheuserbuschin_162"/>
      <sheetName val="[SAPI_xls]__anheuserbuschin_163"/>
      <sheetName val="[SAPI_xls]__anheuserbuschin_166"/>
      <sheetName val="[SAPI_xls]__anheuserbuschin_164"/>
      <sheetName val="[SAPI_xls]__anheuserbuschin_165"/>
      <sheetName val="[SAPI.xls]__anheuserbuschin_197"/>
      <sheetName val="[SAPI.xls]__anheuserbuschin_198"/>
      <sheetName val="[SAPI.xls]__anheuserbuschin_201"/>
      <sheetName val="[SAPI.xls]__anheuserbuschin_199"/>
      <sheetName val="[SAPI.xls]__anheuserbuschin_200"/>
      <sheetName val="[SAPI.xls]__anheuserbuschin_202"/>
      <sheetName val="[SAPI.xls]__anheuserbuschin_203"/>
      <sheetName val="[SAPI.xls]__anheuserbuschin_207"/>
      <sheetName val="[SAPI.xls]__anheuserbuschin_205"/>
      <sheetName val="[SAPI.xls]__anheuserbuschin_206"/>
      <sheetName val="[SAPI.xls]__anheuserbuschin_209"/>
      <sheetName val="[SAPI.xls]__anheuserbuschin_208"/>
      <sheetName val="[SAPI.xls]__anheuserbuschin_214"/>
      <sheetName val="[SAPI.xls]__anheuserbuschin_210"/>
      <sheetName val="[SAPI.xls]__anheuserbuschin_211"/>
      <sheetName val="[SAPI.xls]__anheuserbuschin_212"/>
      <sheetName val="[SAPI.xls]__anheuserbuschin_213"/>
      <sheetName val="[SAPI.xls]__anheuserbuschin_216"/>
      <sheetName val="[SAPI.xls]__anheuserbuschin_215"/>
      <sheetName val="[SAPI.xls]__anheuserbuschin_218"/>
      <sheetName val="[SAPI.xls]__anheuserbuschin_217"/>
      <sheetName val="[SAPI.xls]__anheuserbuschin_226"/>
      <sheetName val="[SAPI.xls]__anheuserbuschin_219"/>
      <sheetName val="[SAPI.xls]__anheuserbuschin_220"/>
      <sheetName val="[SAPI.xls]__anheuserbuschin_221"/>
      <sheetName val="[SAPI.xls]__anheuserbuschin_222"/>
      <sheetName val="[SAPI.xls]__anheuserbuschin_223"/>
      <sheetName val="[SAPI.xls]__anheuserbuschin_224"/>
      <sheetName val="[SAPI.xls]__anheuserbuschin_225"/>
      <sheetName val="[SAPI.xls]__anheuserbuschin_228"/>
      <sheetName val="[SAPI.xls]__anheuserbuschin_227"/>
      <sheetName val="[SAPI.xls]__anheuserbuschin_238"/>
      <sheetName val="[SAPI.xls]__anheuserbuschin_229"/>
      <sheetName val="[SAPI.xls]__anheuserbuschin_233"/>
      <sheetName val="[SAPI.xls]__anheuserbuschin_230"/>
      <sheetName val="__Serntbqm_kit_training_Mis doc"/>
      <sheetName val="__localhost_Users_ShirleyZhu_Do"/>
      <sheetName val="__anheuserbuschinbev.sharepoint"/>
      <sheetName val="\Users\ShirleyZhu\Documents\Shi"/>
      <sheetName val="\C\Users\ShirleyZhu\Documents\S"/>
      <sheetName val="[SAPI.xls]__anheuserbuschin_231"/>
      <sheetName val="[SAPI.xls]__anheuserbuschin_232"/>
      <sheetName val="[SAPI.xls]__anheuserbuschin_234"/>
      <sheetName val="[SAPI.xls]__anheuserbuschin_235"/>
      <sheetName val="[SAPI.xls]__anheuserbuschin_236"/>
      <sheetName val="[SAPI.xls]__anheuserbuschin_237"/>
      <sheetName val="[SAPI.xls]__anheuserbuschin_239"/>
      <sheetName val="[SAPI.xls]__anheuserbuschin_240"/>
      <sheetName val="[SAPI.xls]__anheuserbuschin_241"/>
      <sheetName val="[SAPI.xls]__anheuserbuschin_244"/>
      <sheetName val="[SAPI.xls]__anheuserbuschin_242"/>
      <sheetName val="[SAPI.xls]__anheuserbuschin_243"/>
      <sheetName val="[SAPI.xls]__anheuserbuschin_245"/>
      <sheetName val="\Users\ShirleyZhu\Documents\20 "/>
      <sheetName val="__Serntbqm_kit_training_Mis_doc"/>
      <sheetName val="__anheuserbuschinbev_sharepoint"/>
      <sheetName val="Worksheet"/>
      <sheetName val="AS"/>
      <sheetName val="10IM"/>
      <sheetName val="RAW AUS"/>
      <sheetName val="RAW NZP"/>
      <sheetName val="Lists"/>
      <sheetName val="Cockpit"/>
      <sheetName val="Qs"/>
      <sheetName val="Share Price 2002"/>
      <sheetName val="[SAPI.xls]__anheuserbuschin_247"/>
      <sheetName val="[SAPI.xls]__anheuserbuschin_246"/>
      <sheetName val="[SAPI.xls]__anheuserbuschin_249"/>
      <sheetName val="[SAPI.xls]__anheuserbuschin_248"/>
      <sheetName val="[SAPI.xls]__anheuserbuschin_250"/>
      <sheetName val="[SAPI.xls]__anheuserbuschin_252"/>
      <sheetName val="[SAPI.xls]__anheuserbuschin_255"/>
      <sheetName val="[SAPI.xls]__anheuserbuschin_254"/>
      <sheetName val="[SAPI.xls]__anheuserbuschin_257"/>
      <sheetName val="[SAPI.xls]__anheuserbuschin_256"/>
      <sheetName val="[SAPI.xls]__anheuserbuschin_258"/>
      <sheetName val="[SAPI.xls]__anheuserbuschin_259"/>
      <sheetName val="[SAPI.xls]__anheuserbuschin_261"/>
      <sheetName val="[SAPI.xls]__anheuserbuschin_260"/>
      <sheetName val="[SAPI.xls]__anheuserbuschin_263"/>
      <sheetName val="[SAPI.xls]__anheuserbuschin_262"/>
      <sheetName val="[SAPI.xls]__anheuserbuschin_265"/>
      <sheetName val="[SAPI.xls]__anheuserbuschin_266"/>
      <sheetName val="[SAPI.xls]__anheuserbuschin_267"/>
      <sheetName val="[SAPI.xls]__anheuserbuschin_268"/>
      <sheetName val="[SAPI.xls]__anheuserbuschin_269"/>
      <sheetName val="[SAPI.xls]__anheuserbuschin_270"/>
      <sheetName val="[SAPI.xls]__anheuserbuschin_271"/>
      <sheetName val="[SAPI.xls]__anheuserbuschin_273"/>
      <sheetName val="[SAPI.xls]__anheuserbuschin_272"/>
      <sheetName val="[SAPI.xls]__anheuserbuschin_285"/>
      <sheetName val="[SAPI.xls]__anheuserbuschin_274"/>
      <sheetName val="[SAPI.xls]__anheuserbuschin_276"/>
      <sheetName val="[SAPI.xls]__anheuserbuschin_275"/>
      <sheetName val="[SAPI.xls]__anheuserbuschin_283"/>
      <sheetName val="[SAPI.xls]__anheuserbuschin_278"/>
      <sheetName val="[SAPI.xls]__anheuserbuschin_277"/>
      <sheetName val="Help"/>
      <sheetName val="[SAPI.xls]__anheuserbuschin_280"/>
      <sheetName val="[SAPI.xls]__anheuserbuschin_279"/>
      <sheetName val="[SAPI.xls]__anheuserbuschin_281"/>
      <sheetName val="[SAPI.xls]__anheuserbuschin_282"/>
      <sheetName val="[SAPI.xls]__anheuserbuschin_284"/>
      <sheetName val="[SAPI.xls]__anheuserbuschin_286"/>
      <sheetName val="[SAPI.xls]__anheuserbuschin_288"/>
      <sheetName val="[SAPI.xls]__anheuserbuschin_287"/>
      <sheetName val="[SAPI.xls]__anheuserbuschin_293"/>
      <sheetName val="[SAPI.xls]__anheuserbuschin_289"/>
      <sheetName val="[SAPI.xls]__anheuserbuschin_292"/>
      <sheetName val="[SAPI.xls]__anheuserbuschin_291"/>
      <sheetName val="[SAPI.xls]__anheuserbuschin_290"/>
      <sheetName val="[SAPI.xls]__anheuserbuschin_295"/>
      <sheetName val="[SAPI.xls]__anheuserbuschin_294"/>
      <sheetName val="[SAPI.xls]__anheuserbuschin_297"/>
      <sheetName val="[SAPI.xls]__anheuserbuschin_296"/>
      <sheetName val="[SAPI.xls]__anheuserbuschin_298"/>
      <sheetName val="[SAPI.xls]__anheuserbuschin_299"/>
      <sheetName val="[SAPI.xls]__anheuserbuschin_300"/>
      <sheetName val="[SAPI.xls]__anheuserbuschin_301"/>
      <sheetName val="[SAPI.xls]__anheuserbuschin_323"/>
      <sheetName val="[SAPI.xls]__anheuserbuschin_306"/>
      <sheetName val="[SAPI.xls]__anheuserbuschin_304"/>
      <sheetName val="[SAPI.xls]__anheuserbuschin_302"/>
      <sheetName val="[SAPI.xls]__anheuserbuschin_303"/>
      <sheetName val="[SAPI.xls]__anheuserbuschin_305"/>
      <sheetName val="[SAPI.xls]__anheuserbuschin_309"/>
      <sheetName val="[SAPI.xls]__anheuserbuschin_307"/>
      <sheetName val="[SAPI.xls]__anheuserbuschin_308"/>
      <sheetName val="[SAPI.xls]__anheuserbuschin_311"/>
      <sheetName val="[SAPI.xls]__anheuserbuschin_310"/>
      <sheetName val="[SAPI.xls]__anheuserbuschin_312"/>
      <sheetName val="[SAPI.xls]__anheuserbuschin_313"/>
      <sheetName val="Tela_Inicial4"/>
      <sheetName val="TMEF_-_TMR_1314"/>
      <sheetName val="TMEF_-_TMR_1514"/>
      <sheetName val="Cálculo_TMEF-TMR4"/>
      <sheetName val="Rec_GL3"/>
      <sheetName val="Data_ITW_USA_US$3"/>
      <sheetName val="Drop_down_lists3"/>
      <sheetName val="SAPI_xls3"/>
      <sheetName val="dep_pre3"/>
      <sheetName val="EI_Calc3"/>
      <sheetName val="FX_rates3"/>
      <sheetName val="ZBB_Package_3YP_OH_-_MD3"/>
      <sheetName val="Supply_Expansion_Details3"/>
      <sheetName val="New_GF_Commercial_Expansion3"/>
      <sheetName val="Base_OBZ3"/>
      <sheetName val="Base_DVD3"/>
      <sheetName val="Data_ITW_Cuba_US$3"/>
      <sheetName val="Rate_input_tab3"/>
      <sheetName val="LBO_Model3"/>
      <sheetName val="[SAPI_xls]__anheuserbuschin_277"/>
      <sheetName val="Data_ITW_Cuba_Cdn$3"/>
      <sheetName val="Data_ITW_LBNA3"/>
      <sheetName val="Data_ITW_USA_Cdn$3"/>
      <sheetName val="Data_USA_Cdn$3"/>
      <sheetName val="DVA_-_42a_DUMP3"/>
      <sheetName val="TOTAL_HL3"/>
      <sheetName val="Soc_683"/>
      <sheetName val="Dev_SAC_2"/>
      <sheetName val="Dados_BLP2"/>
      <sheetName val="PLANTILLA_DETALLE_POR_CET2"/>
      <sheetName val="C?lculo_TMEF-TMR3"/>
      <sheetName val="営業以外_評価賞与3"/>
      <sheetName val="\\Serntbqm\kit_training\Mis_do3"/>
      <sheetName val="Resumen_Costo3"/>
      <sheetName val="Recursos_Humanos2"/>
      <sheetName val="TMEF___TMR_1311"/>
      <sheetName val="TMEF___TMR_1511"/>
      <sheetName val="Cálculo_TMEF_TMR1"/>
      <sheetName val="[SAPI_xls][SAPI_xls][SAPI_xls]1"/>
      <sheetName val="LOG_template1"/>
      <sheetName val="LE_File_(Gabi)1"/>
      <sheetName val="Cognos_YTD_BU1"/>
      <sheetName val="VLC_R&amp;O_Summary1"/>
      <sheetName val="Danone_OpProf_Marg_Bar_D1"/>
      <sheetName val="R_C_O__NARANJO2"/>
      <sheetName val="[SAPI_xls]//anheuserbuschinbev1"/>
      <sheetName val="[SAPI_xls]__anheuserbuschinbe_1"/>
      <sheetName val="[SAPI_xls]__anheuserbuschinbe10"/>
      <sheetName val="[SAPI_xls]__anheuserbuschinbe11"/>
      <sheetName val="[SAPI_xls]__anheuserbuschinbe12"/>
      <sheetName val="[SAPI_xls]__anheuserbuschinbe13"/>
      <sheetName val="[SAPI_xls]__anheuserbuschinbe14"/>
      <sheetName val="[SAPI_xls]__anheuserbuschinbe15"/>
      <sheetName val="[SAPI_xls]__anheuserbuschinb100"/>
      <sheetName val="[SAPI_xls]__anheuserbuschinb101"/>
      <sheetName val="[SAPI_xls]__anheuserbuschinbe16"/>
      <sheetName val="[SAPI_xls]__anheuserbuschinb102"/>
      <sheetName val="[SAPI_xls]__anheuserbuschinb103"/>
      <sheetName val="[SAPI_xls]__anheuserbuschinb104"/>
      <sheetName val="[SAPI_xls]__anheuserbuschinb105"/>
      <sheetName val="[SAPI_xls]__anheuserbuschinb106"/>
      <sheetName val="[SAPI_xls]__anheuserbuschinb107"/>
      <sheetName val="[SAPI_xls]__anheuserbuschinb108"/>
      <sheetName val="[SAPI_xls]__anheuserbuschinb109"/>
      <sheetName val="[SAPI_xls]__anheuserbuschinb110"/>
      <sheetName val="[SAPI_xls]__anheuserbuschinb111"/>
      <sheetName val="[SAPI_xls]__anheuserbuschinb112"/>
      <sheetName val="[SAPI_xls]__anheuserbuschinb113"/>
      <sheetName val="[SAPI_xls]__anheuserbuschinb114"/>
      <sheetName val="[SAPI_xls]__anheuserbuschinb115"/>
      <sheetName val="[SAPI_xls]__anheuserbuschinb116"/>
      <sheetName val="[SAPI_xls]__anheuserbuschinb117"/>
      <sheetName val="[SAPI_xls]__anheuserbuschinb118"/>
      <sheetName val="[SAPI_xls]__anheuserbuschinb119"/>
      <sheetName val="[SAPI_xls]__anheuserbuschinb120"/>
      <sheetName val="[SAPI_xls]__anheuserbuschinb121"/>
      <sheetName val="[SAPI_xls]__anheuserbuschinb122"/>
      <sheetName val="[SAPI_xls]__anheuserbuschinb123"/>
      <sheetName val="[SAPI_xls]__anheuserbuschinb124"/>
      <sheetName val="[SAPI_xls]__anheuserbuschinb125"/>
      <sheetName val="[SAPI_xls]__anheuserbuschinb126"/>
      <sheetName val="[SAPI_xls]__anheuserbuschinb127"/>
      <sheetName val="[SAPI_xls]__anheuserbuschinb128"/>
      <sheetName val="[SAPI_xls]__anheuserbuschinb129"/>
      <sheetName val="[SAPI_xls]__anheuserbuschinb130"/>
      <sheetName val="[SAPI_xls]__anheuserbuschinb131"/>
      <sheetName val="[SAPI_xls]__anheuserbuschinb132"/>
      <sheetName val="[SAPI_xls]__anheuserbuschinb133"/>
      <sheetName val="[SAPI_xls]__anheuserbuschinb134"/>
      <sheetName val="[SAPI_xls]__anheuserbuschinb135"/>
      <sheetName val="[SAPI_xls]__anheuserbuschinb136"/>
      <sheetName val="[SAPI_xls]__anheuserbuschinb137"/>
      <sheetName val="[SAPI_xls]__anheuserbuschinb138"/>
      <sheetName val="[SAPI_xls]__anheuserbuschinb139"/>
      <sheetName val="[SAPI_xls]__anheuserbuschinb140"/>
      <sheetName val="[SAPI_xls]__anheuserbuschinb141"/>
      <sheetName val="[SAPI_xls]__anheuserbuschinb142"/>
      <sheetName val="[SAPI_xls]__anheuserbuschinb143"/>
      <sheetName val="[SAPI_xls]__anheuserbuschinb144"/>
      <sheetName val="[SAPI_xls]__anheuserbuschinb145"/>
      <sheetName val="[SAPI_xls]__anheuserbuschin_168"/>
      <sheetName val="[SAPI_xls]__anheuserbuschinb146"/>
      <sheetName val="[SAPI_xls]__anheuserbuschinb147"/>
      <sheetName val="[SAPI_xls]__anheuserbuschinb148"/>
      <sheetName val="[SAPI_xls]__anheuserbuschinb149"/>
      <sheetName val="[SAPI_xls]__anheuserbuschinb150"/>
      <sheetName val="[SAPI_xls]__anheuserbuschinb151"/>
      <sheetName val="[SAPI_xls]__anheuserbuschinb152"/>
      <sheetName val="[SAPI_xls]__anheuserbuschinb153"/>
      <sheetName val="[SAPI_xls]__anheuserbuschinb154"/>
      <sheetName val="[SAPI_xls]__anheuserbuschinb155"/>
      <sheetName val="[SAPI_xls]__anheuserbuschinb156"/>
      <sheetName val="[SAPI_xls]__anheuserbuschinb157"/>
      <sheetName val="[SAPI_xls]__anheuserbuschinb158"/>
      <sheetName val="[SAPI_xls]__anheuserbuschinb159"/>
      <sheetName val="[SAPI_xls]__anheuserbuschinb160"/>
      <sheetName val="[SAPI_xls]__anheuserbuschinb161"/>
      <sheetName val="[SAPI_xls]__anheuserbuschinb162"/>
      <sheetName val="[SAPI_xls]__anheuserbuschinb163"/>
      <sheetName val="[SAPI_xls]__anheuserbuschinb164"/>
      <sheetName val="[SAPI_xls]__anheuserbuschinb165"/>
      <sheetName val="[SAPI_xls]__anheuserbuschin_169"/>
      <sheetName val="[SAPI_xls]__anheuserbuschinb166"/>
      <sheetName val="[SAPI_xls]__anheuserbuschinb167"/>
      <sheetName val="[SAPI_xls]__anheuserbuschinb168"/>
      <sheetName val="[SAPI_xls]__anheuserbuschinb169"/>
      <sheetName val="[SAPI_xls]__anheuserbuschinb170"/>
      <sheetName val="[SAPI_xls]__anheuserbuschinb171"/>
      <sheetName val="[SAPI_xls]__anheuserbuschinb172"/>
      <sheetName val="[SAPI_xls]__anheuserbuschinb173"/>
      <sheetName val="[SAPI_xls]__anheuserbuschinb174"/>
      <sheetName val="[SAPI_xls]__anheuserbuschinb175"/>
      <sheetName val="[SAPI_xls]__anheuserbuschinb176"/>
      <sheetName val="[SAPI_xls]__anheuserbuschinb177"/>
      <sheetName val="[SAPI_xls]__anheuserbuschinb178"/>
      <sheetName val="[SAPI_xls]__anheuserbuschinb179"/>
      <sheetName val="[SAPI_xls]__anheuserbuschinb180"/>
      <sheetName val="[SAPI_xls]__anheuserbuschinb181"/>
      <sheetName val="[SAPI_xls]__anheuserbuschinb182"/>
      <sheetName val="[SAPI_xls]__anheuserbuschin_170"/>
      <sheetName val="[SAPI_xls]__anheuserbuschinb183"/>
      <sheetName val="[SAPI_xls]__anheuserbuschinb184"/>
      <sheetName val="[SAPI_xls]__anheuserbuschinb185"/>
      <sheetName val="[SAPI_xls]__anheuserbuschinb186"/>
      <sheetName val="[SAPI_xls]__anheuserbuschinb187"/>
      <sheetName val="[SAPI_xls]__anheuserbuschinb188"/>
      <sheetName val="[SAPI_xls]__anheuserbuschinb189"/>
      <sheetName val="[SAPI_xls]__anheuserbuschin_171"/>
      <sheetName val="[SAPI_xls]__anheuserbuschin_172"/>
      <sheetName val="[SAPI_xls]__anheuserbuschin_173"/>
      <sheetName val="[SAPI_xls]__anheuserbuschin_267"/>
      <sheetName val="[SAPI_xls]__anheuserbuschin_174"/>
      <sheetName val="[SAPI_xls]__anheuserbuschin_175"/>
      <sheetName val="[SAPI_xls]__anheuserbuschin_176"/>
      <sheetName val="[SAPI_xls]__anheuserbuschin_264"/>
      <sheetName val="[SAPI_xls]__anheuserbuschin_253"/>
      <sheetName val="[SAPI_xls]__anheuserbuschin_251"/>
      <sheetName val="[SAPI_xls]__anheuserbuschin_177"/>
      <sheetName val="[SAPI_xls]__anheuserbuschin_178"/>
      <sheetName val="[SAPI_xls]__anheuserbuschin_179"/>
      <sheetName val="[SAPI_xls]__anheuserbuschin_180"/>
      <sheetName val="[SAPI_xls]__anheuserbuschin_181"/>
      <sheetName val="[SAPI_xls]__anheuserbuschin_182"/>
      <sheetName val="[SAPI_xls]__anheuserbuschin_183"/>
      <sheetName val="[SAPI_xls]__anheuserbuschin_184"/>
      <sheetName val="[SAPI_xls]__anheuserbuschin_185"/>
      <sheetName val="[SAPI_xls]__anheuserbuschin_186"/>
      <sheetName val="[SAPI_xls]__anheuserbuschin_187"/>
      <sheetName val="[SAPI_xls]__anheuserbuschin_188"/>
      <sheetName val="[SAPI_xls]__anheuserbuschin_189"/>
      <sheetName val="[SAPI_xls]__anheuserbuschin_190"/>
      <sheetName val="[SAPI_xls]__anheuserbuschin_191"/>
      <sheetName val="[SAPI_xls]__anheuserbuschin_192"/>
      <sheetName val="[SAPI_xls]__anheuserbuschin_193"/>
      <sheetName val="[SAPI_xls]__anheuserbuschin_194"/>
      <sheetName val="[SAPI_xls]__anheuserbuschin_195"/>
      <sheetName val="C_lculo_TMEF-TMR1"/>
      <sheetName val="[SAPI_xls]__anheuserbuschin_196"/>
      <sheetName val="[SAPI_xls]__anheuserbuschin_197"/>
      <sheetName val="[SAPI_xls]__anheuserbuschin_198"/>
      <sheetName val="[SAPI_xls]__anheuserbuschin_199"/>
      <sheetName val="[SAPI_xls]__anheuserbuschin_200"/>
      <sheetName val="[SAPI_xls]__anheuserbuschin_201"/>
      <sheetName val="[SAPI_xls]__anheuserbuschin_202"/>
      <sheetName val="[SAPI_xls]__anheuserbuschin_203"/>
      <sheetName val="[SAPI_xls]__anheuserbuschin_204"/>
      <sheetName val="[SAPI_xls]__anheuserbuschin_205"/>
      <sheetName val="[SAPI_xls]__anheuserbuschin_206"/>
      <sheetName val="[SAPI_xls]__anheuserbuschin_207"/>
      <sheetName val="[SAPI_xls]__anheuserbuschin_208"/>
      <sheetName val="[SAPI_xls]__anheuserbuschin_209"/>
      <sheetName val="[SAPI_xls]__anheuserbuschin_210"/>
      <sheetName val="[SAPI_xls]__anheuserbuschin_211"/>
      <sheetName val="[SAPI_xls]__anheuserbuschin_212"/>
      <sheetName val="[SAPI_xls]__anheuserbuschin_213"/>
      <sheetName val="[SAPI_xls]__anheuserbuschin_214"/>
      <sheetName val="[SAPI_xls]__anheuserbuschin_215"/>
      <sheetName val="[SAPI_xls]__anheuserbuschin_216"/>
      <sheetName val="[SAPI_xls]__anheuserbuschin_217"/>
      <sheetName val="[SAPI_xls]__anheuserbuschin_218"/>
      <sheetName val="[SAPI_xls]__anheuserbuschin_219"/>
      <sheetName val="[SAPI_xls]__anheuserbuschin_220"/>
      <sheetName val="[SAPI_xls]__anheuserbuschin_221"/>
      <sheetName val="[SAPI_xls]__anheuserbuschin_222"/>
      <sheetName val="[SAPI_xls]__anheuserbuschin_223"/>
      <sheetName val="[SAPI_xls]__anheuserbuschin_224"/>
      <sheetName val="[SAPI_xls]__anheuserbuschin_225"/>
      <sheetName val="[SAPI_xls]__anheuserbuschin_226"/>
      <sheetName val="[SAPI_xls]__anheuserbuschin_227"/>
      <sheetName val="[SAPI_xls]__anheuserbuschin_228"/>
      <sheetName val="[SAPI_xls]__anheuserbuschin_229"/>
      <sheetName val="[SAPI_xls]__anheuserbuschin_230"/>
      <sheetName val="[SAPI_xls]__anheuserbuschin_231"/>
      <sheetName val="[SAPI_xls]__anheuserbuschin_232"/>
      <sheetName val="[SAPI_xls]__anheuserbuschin_233"/>
      <sheetName val="[SAPI_xls]__anheuserbuschin_234"/>
      <sheetName val="[SAPI_xls]__anheuserbuschin_235"/>
      <sheetName val="[SAPI_xls]__anheuserbuschin_236"/>
      <sheetName val="[SAPI_xls]__anheuserbuschin_237"/>
      <sheetName val="[SAPI_xls]__anheuserbuschin_238"/>
      <sheetName val="[SAPI_xls]__anheuserbuschin_239"/>
      <sheetName val="[SAPI_xls]__anheuserbuschin_240"/>
      <sheetName val="[SAPI_xls]__anheuserbuschin_241"/>
      <sheetName val="[SAPI_xls]__anheuserbuschin_242"/>
      <sheetName val="[SAPI_xls]__anheuserbuschin_243"/>
      <sheetName val="[SAPI_xls]__anheuserbuschin_244"/>
      <sheetName val="[SAPI_xls]__anheuserbuschin_245"/>
      <sheetName val="[SAPI_xls]__anheuserbuschin_246"/>
      <sheetName val="[SAPI_xls]__anheuserbuschin_247"/>
      <sheetName val="[SAPI_xls]__anheuserbuschin_248"/>
      <sheetName val="[SAPI_xls]__anheuserbuschin_249"/>
      <sheetName val="[SAPI_xls]__anheuserbuschin_250"/>
      <sheetName val="[SAPI_xls]__anheuserbuschin_252"/>
      <sheetName val="[SAPI_xls]__anheuserbuschin_254"/>
      <sheetName val="[SAPI_xls]__anheuserbuschin_255"/>
      <sheetName val="[SAPI_xls]__anheuserbuschin_256"/>
      <sheetName val="[SAPI_xls]__anheuserbuschin_257"/>
      <sheetName val="[SAPI_xls]__anheuserbuschin_258"/>
      <sheetName val="[SAPI_xls]__anheuserbuschin_259"/>
      <sheetName val="[SAPI_xls]__anheuserbuschin_260"/>
      <sheetName val="[SAPI_xls]__anheuserbuschin_261"/>
      <sheetName val="[SAPI_xls]__anheuserbuschin_262"/>
      <sheetName val="[SAPI_xls]__anheuserbuschin_263"/>
      <sheetName val="[SAPI_xls]__anheuserbuschin_265"/>
      <sheetName val="[SAPI_xls]__anheuserbuschin_266"/>
      <sheetName val="[SAPI_xls]__anheuserbuschin_268"/>
      <sheetName val="[SAPI_xls]__anheuserbuschin_269"/>
      <sheetName val="[SAPI_xls]__anheuserbuschin_270"/>
      <sheetName val="[SAPI_xls]__anheuserbuschin_271"/>
      <sheetName val="[SAPI_xls]__anheuserbuschin_272"/>
      <sheetName val="[SAPI_xls]__anheuserbuschin_273"/>
      <sheetName val="[SAPI_xls]__anheuserbuschin_274"/>
      <sheetName val="[SAPI_xls]__anheuserbuschin_275"/>
      <sheetName val="[SAPI_xls]__anheuserbuschin_276"/>
      <sheetName val="[SAPI_xls]__anheuserbuschin_278"/>
      <sheetName val="[SAPI_xls]__anheuserbuschin_279"/>
      <sheetName val="[SAPI_xls]__anheuserbuschin_280"/>
      <sheetName val="[SAPI_xls]__anheuserbuschin_281"/>
      <sheetName val="[SAPI_xls]__anheuserbuschin_282"/>
      <sheetName val="[SAPI_xls]__anheuserbuschin_283"/>
      <sheetName val="[SAPI_xls]__anheuserbuschin_284"/>
      <sheetName val="[SAPI_xls]__anheuserbuschin_285"/>
      <sheetName val="[SAPI_xls]__anheuserbuschin_286"/>
      <sheetName val="[SAPI_xls]__anheuserbuschin_287"/>
      <sheetName val="[SAPI_xls]__anheuserbuschin_288"/>
      <sheetName val="[SAPI_xls]__anheuserbuschin_289"/>
      <sheetName val="[SAPI_xls]__anheuserbuschin_290"/>
      <sheetName val="[SAPI_xls]__anheuserbuschin_291"/>
      <sheetName val="[SAPI_xls]__anheuserbuschin_292"/>
      <sheetName val="[SAPI_xls]__anheuserbuschin_293"/>
      <sheetName val="[SAPI_xls]__anheuserbuschin_294"/>
      <sheetName val="[SAPI_xls]__anheuserbuschin_295"/>
      <sheetName val="[SAPI_xls]__anheuserbuschin_296"/>
      <sheetName val="[SAPI_xls]__anheuserbuschin_297"/>
      <sheetName val="[SAPI_xls]__anheuserbuschin_298"/>
      <sheetName val="[SAPI_xls]__anheuserbuschin_299"/>
      <sheetName val="[SAPI_xls]__anheuserbuschin_300"/>
      <sheetName val="[SAPI_xls]__anheuserbuschin_301"/>
      <sheetName val="[SAPI_xls]__anheuserbuschin_302"/>
      <sheetName val="[SAPI_xls]__anheuserbuschin_303"/>
      <sheetName val="[SAPI_xls]__anheuserbuschin_304"/>
      <sheetName val="[SAPI_xls]__anheuserbuschin_305"/>
      <sheetName val="__Serntbqm_kit_training_Mis_do1"/>
      <sheetName val="__anheuserbuschinbev_sharepoin1"/>
      <sheetName val="[SAPI_xls]__anheuserbuschin_306"/>
      <sheetName val="[SAPI_xls]__anheuserbuschin_307"/>
      <sheetName val="[SAPI_xls]__anheuserbuschin_308"/>
      <sheetName val="[SAPI_xls]__anheuserbuschin_309"/>
      <sheetName val="[SAPI_xls]__anheuserbuschin_310"/>
      <sheetName val="[SAPI_xls]__anheuserbuschin_311"/>
      <sheetName val="[SAPI_xls]__anheuserbuschin_312"/>
      <sheetName val="[SAPI_xls]__anheuserbuschin_313"/>
      <sheetName val="[SAPI_xls]__anheuserbuschin_314"/>
      <sheetName val="[SAPI_xls]__anheuserbuschin_315"/>
      <sheetName val="[SAPI_xls]__anheuserbuschin_316"/>
      <sheetName val="[SAPI_xls]__anheuserbuschin_317"/>
      <sheetName val="[SAPI_xls]__anheuserbuschin_318"/>
      <sheetName val="\Users\ShirleyZhu\Documents\20_"/>
      <sheetName val="RAW_AUS"/>
      <sheetName val="RAW_NZP"/>
      <sheetName val="Share_Price_2002"/>
      <sheetName val="[SAPI_xls]__anheuserbuschin_319"/>
      <sheetName val="[SAPI_xls]__anheuserbuschin_320"/>
      <sheetName val="[SAPI_xls]__anheuserbuschin_321"/>
      <sheetName val="[SAPI_xls]__anheuserbuschin_322"/>
      <sheetName val="[SAPI_xls]__anheuserbuschin_323"/>
      <sheetName val="[SAPI_xls]__anheuserbuschin_324"/>
      <sheetName val="[SAPI_xls]__anheuserbuschin_325"/>
      <sheetName val="[SAPI_xls]__anheuserbuschin_326"/>
      <sheetName val="[SAPI_xls]__anheuserbuschin_327"/>
      <sheetName val="[SAPI_xls]__anheuserbuschin_328"/>
      <sheetName val="[SAPI_xls]__anheuserbuschin_329"/>
      <sheetName val="[SAPI_xls]__anheuserbuschin_330"/>
      <sheetName val="[SAPI_xls]__anheuserbuschin_331"/>
      <sheetName val="[SAPI_xls]__anheuserbuschin_332"/>
      <sheetName val="[SAPI_xls]__anheuserbuschin_333"/>
      <sheetName val="[SAPI_xls]__anheuserbuschin_334"/>
      <sheetName val="[SAPI_xls]__anheuserbuschin_335"/>
      <sheetName val="[SAPI_xls]__anheuserbuschin_336"/>
      <sheetName val="[SAPI_xls]__anheuserbuschin_337"/>
      <sheetName val="[SAPI_xls]__anheuserbuschin_338"/>
      <sheetName val="[SAPI_xls]__anheuserbuschin_339"/>
      <sheetName val="[SAPI_xls]__anheuserbuschin_340"/>
      <sheetName val="[SAPI_xls]__anheuserbuschin_341"/>
      <sheetName val="[SAPI_xls]__anheuserbuschin_342"/>
      <sheetName val="[SAPI_xls]__anheuserbuschin_343"/>
      <sheetName val="[SAPI_xls]__anheuserbuschin_344"/>
      <sheetName val="[SAPI_xls]__anheuserbuschin_345"/>
      <sheetName val="[SAPI_xls]__anheuserbuschin_346"/>
      <sheetName val="[SAPI_xls]__anheuserbuschin_347"/>
      <sheetName val="[SAPI_xls]__anheuserbuschin_348"/>
      <sheetName val="[SAPI_xls]__anheuserbuschin_349"/>
      <sheetName val="[SAPI_xls]__anheuserbuschin_350"/>
      <sheetName val="Tela_Inicial5"/>
      <sheetName val="TMEF_-_TMR_1315"/>
      <sheetName val="TMEF_-_TMR_1515"/>
      <sheetName val="Cálculo_TMEF-TMR5"/>
      <sheetName val="Rec_GL4"/>
      <sheetName val="Data_ITW_USA_US$4"/>
      <sheetName val="Drop_down_lists4"/>
      <sheetName val="SAPI_xls4"/>
      <sheetName val="dep_pre4"/>
      <sheetName val="EI_Calc4"/>
      <sheetName val="FX_rates4"/>
      <sheetName val="ZBB_Package_3YP_OH_-_MD4"/>
      <sheetName val="Supply_Expansion_Details4"/>
      <sheetName val="New_GF_Commercial_Expansion4"/>
      <sheetName val="Base_OBZ4"/>
      <sheetName val="Base_DVD4"/>
      <sheetName val="Data_ITW_Cuba_US$4"/>
      <sheetName val="Rate_input_tab4"/>
      <sheetName val="LBO_Model4"/>
      <sheetName val="[SAPI_xls]__anheuserbuschin_351"/>
      <sheetName val="Data_ITW_Cuba_Cdn$4"/>
      <sheetName val="Data_ITW_LBNA4"/>
      <sheetName val="Data_ITW_USA_Cdn$4"/>
      <sheetName val="Data_USA_Cdn$4"/>
      <sheetName val="DVA_-_42a_DUMP4"/>
      <sheetName val="TOTAL_HL4"/>
      <sheetName val="Soc_684"/>
      <sheetName val="Dev_SAC_3"/>
      <sheetName val="Dados_BLP3"/>
      <sheetName val="PLANTILLA_DETALLE_POR_CET3"/>
      <sheetName val="C?lculo_TMEF-TMR4"/>
      <sheetName val="営業以外_評価賞与4"/>
      <sheetName val="\\Serntbqm\kit_training\Mis_do4"/>
      <sheetName val="Resumen_Costo4"/>
      <sheetName val="Recursos_Humanos3"/>
      <sheetName val="TMEF___TMR_1312"/>
      <sheetName val="TMEF___TMR_1512"/>
      <sheetName val="Cálculo_TMEF_TMR2"/>
      <sheetName val="[SAPI_xls][SAPI_xls][SAPI_xls]2"/>
      <sheetName val="LOG_template2"/>
      <sheetName val="LE_File_(Gabi)2"/>
      <sheetName val="Cognos_YTD_BU2"/>
      <sheetName val="VLC_R&amp;O_Summary2"/>
      <sheetName val="Danone_OpProf_Marg_Bar_D2"/>
      <sheetName val="R_C_O__NARANJO3"/>
      <sheetName val="[SAPI_xls]//anheuserbuschinbev2"/>
      <sheetName val="[SAPI_xls]__anheuserbuschinbe17"/>
      <sheetName val="[SAPI_xls]__anheuserbuschinbe18"/>
      <sheetName val="[SAPI_xls]__anheuserbuschinbe19"/>
      <sheetName val="[SAPI_xls]__anheuserbuschinbe20"/>
      <sheetName val="[SAPI_xls]__anheuserbuschinbe21"/>
      <sheetName val="[SAPI_xls]__anheuserbuschinbe22"/>
      <sheetName val="[SAPI_xls]__anheuserbuschinbe23"/>
      <sheetName val="[SAPI_xls]__anheuserbuschinb190"/>
      <sheetName val="[SAPI_xls]__anheuserbuschinb191"/>
      <sheetName val="[SAPI_xls]__anheuserbuschinbe24"/>
      <sheetName val="[SAPI_xls]__anheuserbuschinb192"/>
      <sheetName val="[SAPI_xls]__anheuserbuschinb193"/>
      <sheetName val="[SAPI_xls]__anheuserbuschinb194"/>
      <sheetName val="[SAPI_xls]__anheuserbuschinb195"/>
      <sheetName val="[SAPI_xls]__anheuserbuschinb196"/>
      <sheetName val="[SAPI_xls]__anheuserbuschinb197"/>
      <sheetName val="[SAPI_xls]__anheuserbuschinb198"/>
      <sheetName val="[SAPI_xls]__anheuserbuschinb199"/>
      <sheetName val="[SAPI_xls]__anheuserbuschinb200"/>
      <sheetName val="[SAPI_xls]__anheuserbuschinb201"/>
      <sheetName val="[SAPI_xls]__anheuserbuschinb202"/>
      <sheetName val="[SAPI_xls]__anheuserbuschinb203"/>
      <sheetName val="[SAPI_xls]__anheuserbuschinb204"/>
      <sheetName val="[SAPI_xls]__anheuserbuschinb205"/>
      <sheetName val="[SAPI_xls]__anheuserbuschinb206"/>
      <sheetName val="[SAPI_xls]__anheuserbuschinb207"/>
      <sheetName val="[SAPI_xls]__anheuserbuschinb208"/>
      <sheetName val="[SAPI_xls]__anheuserbuschinb209"/>
      <sheetName val="[SAPI_xls]__anheuserbuschinb210"/>
      <sheetName val="[SAPI_xls]__anheuserbuschinb211"/>
      <sheetName val="[SAPI_xls]__anheuserbuschinb212"/>
      <sheetName val="[SAPI_xls]__anheuserbuschinb213"/>
      <sheetName val="[SAPI_xls]__anheuserbuschinb214"/>
      <sheetName val="[SAPI_xls]__anheuserbuschinb215"/>
      <sheetName val="[SAPI_xls]__anheuserbuschinb216"/>
      <sheetName val="[SAPI_xls]__anheuserbuschinb217"/>
      <sheetName val="[SAPI_xls]__anheuserbuschinb218"/>
      <sheetName val="[SAPI_xls]__anheuserbuschinb219"/>
      <sheetName val="[SAPI_xls]__anheuserbuschinb220"/>
      <sheetName val="[SAPI_xls]__anheuserbuschinb221"/>
      <sheetName val="[SAPI_xls]__anheuserbuschinb222"/>
      <sheetName val="[SAPI_xls]__anheuserbuschinb223"/>
      <sheetName val="[SAPI_xls]__anheuserbuschinb224"/>
      <sheetName val="[SAPI_xls]__anheuserbuschinb225"/>
      <sheetName val="[SAPI_xls]__anheuserbuschinb226"/>
      <sheetName val="[SAPI_xls]__anheuserbuschinb227"/>
      <sheetName val="[SAPI_xls]__anheuserbuschinb228"/>
      <sheetName val="[SAPI_xls]__anheuserbuschinb229"/>
      <sheetName val="[SAPI_xls]__anheuserbuschinb230"/>
      <sheetName val="[SAPI_xls]__anheuserbuschinb231"/>
      <sheetName val="[SAPI_xls]__anheuserbuschinb232"/>
      <sheetName val="[SAPI_xls]__anheuserbuschinb233"/>
      <sheetName val="[SAPI_xls]__anheuserbuschinb234"/>
      <sheetName val="[SAPI_xls]__anheuserbuschinb235"/>
      <sheetName val="[SAPI_xls]__anheuserbuschin_352"/>
      <sheetName val="[SAPI_xls]__anheuserbuschinb236"/>
      <sheetName val="[SAPI_xls]__anheuserbuschinb237"/>
      <sheetName val="[SAPI_xls]__anheuserbuschinb238"/>
      <sheetName val="[SAPI_xls]__anheuserbuschinb239"/>
      <sheetName val="[SAPI_xls]__anheuserbuschinb240"/>
      <sheetName val="[SAPI_xls]__anheuserbuschinb241"/>
      <sheetName val="[SAPI_xls]__anheuserbuschinb242"/>
      <sheetName val="[SAPI_xls]__anheuserbuschinb243"/>
      <sheetName val="[SAPI_xls]__anheuserbuschinb244"/>
      <sheetName val="[SAPI_xls]__anheuserbuschinb245"/>
      <sheetName val="[SAPI_xls]__anheuserbuschinb246"/>
      <sheetName val="[SAPI_xls]__anheuserbuschinb247"/>
      <sheetName val="[SAPI_xls]__anheuserbuschinb248"/>
      <sheetName val="[SAPI_xls]__anheuserbuschinb249"/>
      <sheetName val="[SAPI_xls]__anheuserbuschinb250"/>
      <sheetName val="[SAPI_xls]__anheuserbuschinb251"/>
      <sheetName val="[SAPI_xls]__anheuserbuschinb252"/>
      <sheetName val="[SAPI_xls]__anheuserbuschinb253"/>
      <sheetName val="[SAPI_xls]__anheuserbuschinb254"/>
      <sheetName val="[SAPI_xls]__anheuserbuschinb255"/>
      <sheetName val="[SAPI_xls]__anheuserbuschin_353"/>
      <sheetName val="[SAPI_xls]__anheuserbuschinb256"/>
      <sheetName val="[SAPI_xls]__anheuserbuschinb257"/>
      <sheetName val="[SAPI_xls]__anheuserbuschinb258"/>
      <sheetName val="[SAPI_xls]__anheuserbuschinb259"/>
      <sheetName val="[SAPI_xls]__anheuserbuschinb260"/>
      <sheetName val="[SAPI_xls]__anheuserbuschinb261"/>
      <sheetName val="[SAPI_xls]__anheuserbuschinb262"/>
      <sheetName val="[SAPI_xls]__anheuserbuschinb263"/>
      <sheetName val="[SAPI_xls]__anheuserbuschinb264"/>
      <sheetName val="[SAPI_xls]__anheuserbuschinb265"/>
      <sheetName val="[SAPI_xls]__anheuserbuschinb266"/>
      <sheetName val="[SAPI_xls]__anheuserbuschinb267"/>
      <sheetName val="[SAPI_xls]__anheuserbuschinb268"/>
      <sheetName val="[SAPI_xls]__anheuserbuschinb269"/>
      <sheetName val="[SAPI_xls]__anheuserbuschinb270"/>
      <sheetName val="[SAPI_xls]__anheuserbuschinb271"/>
      <sheetName val="[SAPI_xls]__anheuserbuschinb272"/>
      <sheetName val="[SAPI_xls]__anheuserbuschin_354"/>
      <sheetName val="[SAPI_xls]__anheuserbuschinb273"/>
      <sheetName val="[SAPI_xls]__anheuserbuschinb274"/>
      <sheetName val="[SAPI_xls]__anheuserbuschinb275"/>
      <sheetName val="[SAPI_xls]__anheuserbuschinb276"/>
      <sheetName val="[SAPI_xls]__anheuserbuschinb277"/>
      <sheetName val="[SAPI_xls]__anheuserbuschinb278"/>
      <sheetName val="[SAPI_xls]__anheuserbuschinb279"/>
      <sheetName val="[SAPI_xls]__anheuserbuschin_355"/>
      <sheetName val="[SAPI_xls]__anheuserbuschin_356"/>
      <sheetName val="[SAPI_xls]__anheuserbuschin_357"/>
      <sheetName val="[SAPI_xls]__anheuserbuschin_358"/>
      <sheetName val="[SAPI_xls]__anheuserbuschin_359"/>
      <sheetName val="[SAPI_xls]__anheuserbuschin_360"/>
      <sheetName val="[SAPI_xls]__anheuserbuschin_361"/>
      <sheetName val="[SAPI_xls]__anheuserbuschin_362"/>
      <sheetName val="[SAPI_xls]__anheuserbuschin_363"/>
      <sheetName val="[SAPI_xls]__anheuserbuschin_364"/>
      <sheetName val="[SAPI_xls]__anheuserbuschin_365"/>
      <sheetName val="[SAPI_xls]__anheuserbuschin_366"/>
      <sheetName val="[SAPI_xls]__anheuserbuschin_367"/>
      <sheetName val="[SAPI_xls]__anheuserbuschin_368"/>
      <sheetName val="[SAPI_xls]__anheuserbuschin_369"/>
      <sheetName val="[SAPI_xls]__anheuserbuschin_370"/>
      <sheetName val="[SAPI_xls]__anheuserbuschin_371"/>
      <sheetName val="[SAPI_xls]__anheuserbuschin_372"/>
      <sheetName val="[SAPI_xls]__anheuserbuschin_373"/>
      <sheetName val="[SAPI_xls]__anheuserbuschin_374"/>
      <sheetName val="[SAPI_xls]__anheuserbuschin_375"/>
      <sheetName val="[SAPI_xls]__anheuserbuschin_376"/>
      <sheetName val="[SAPI_xls]__anheuserbuschin_377"/>
      <sheetName val="[SAPI_xls]__anheuserbuschin_378"/>
      <sheetName val="[SAPI_xls]__anheuserbuschin_379"/>
      <sheetName val="[SAPI_xls]__anheuserbuschin_380"/>
      <sheetName val="[SAPI_xls]__anheuserbuschin_381"/>
      <sheetName val="[SAPI_xls]__anheuserbuschin_382"/>
      <sheetName val="[SAPI_xls]__anheuserbuschin_383"/>
      <sheetName val="C_lculo_TMEF-TMR2"/>
      <sheetName val="[SAPI_xls]__anheuserbuschin_384"/>
      <sheetName val="[SAPI_xls]__anheuserbuschin_385"/>
      <sheetName val="[SAPI_xls]__anheuserbuschin_386"/>
      <sheetName val="[SAPI_xls]__anheuserbuschin_387"/>
      <sheetName val="[SAPI_xls]__anheuserbuschin_388"/>
      <sheetName val="[SAPI_xls]__anheuserbuschin_389"/>
      <sheetName val="[SAPI_xls]__anheuserbuschin_390"/>
      <sheetName val="[SAPI_xls]__anheuserbuschin_391"/>
      <sheetName val="[SAPI_xls]__anheuserbuschin_392"/>
      <sheetName val="[SAPI_xls]__anheuserbuschin_393"/>
      <sheetName val="[SAPI_xls]__anheuserbuschin_394"/>
      <sheetName val="[SAPI_xls]__anheuserbuschin_395"/>
      <sheetName val="[SAPI_xls]__anheuserbuschin_396"/>
      <sheetName val="[SAPI_xls]__anheuserbuschin_397"/>
      <sheetName val="[SAPI_xls]__anheuserbuschin_398"/>
      <sheetName val="[SAPI_xls]__anheuserbuschin_399"/>
      <sheetName val="[SAPI_xls]__anheuserbuschin_400"/>
      <sheetName val="[SAPI_xls]__anheuserbuschin_401"/>
      <sheetName val="[SAPI_xls]__anheuserbuschin_402"/>
      <sheetName val="[SAPI_xls]__anheuserbuschin_403"/>
      <sheetName val="[SAPI_xls]__anheuserbuschin_404"/>
      <sheetName val="[SAPI_xls]__anheuserbuschin_405"/>
      <sheetName val="[SAPI_xls]__anheuserbuschin_406"/>
      <sheetName val="[SAPI_xls]__anheuserbuschin_407"/>
      <sheetName val="[SAPI_xls]__anheuserbuschin_408"/>
      <sheetName val="[SAPI_xls]__anheuserbuschin_409"/>
      <sheetName val="[SAPI_xls]__anheuserbuschin_410"/>
      <sheetName val="[SAPI_xls]__anheuserbuschin_411"/>
      <sheetName val="[SAPI_xls]__anheuserbuschin_412"/>
      <sheetName val="[SAPI_xls]__anheuserbuschin_413"/>
      <sheetName val="[SAPI_xls]__anheuserbuschin_414"/>
      <sheetName val="[SAPI_xls]__anheuserbuschin_415"/>
      <sheetName val="[SAPI_xls]__anheuserbuschin_416"/>
      <sheetName val="[SAPI_xls]__anheuserbuschin_417"/>
      <sheetName val="[SAPI_xls]__anheuserbuschin_418"/>
      <sheetName val="[SAPI_xls]__anheuserbuschin_419"/>
      <sheetName val="[SAPI_xls]__anheuserbuschin_420"/>
      <sheetName val="[SAPI_xls]__anheuserbuschin_421"/>
      <sheetName val="[SAPI_xls]__anheuserbuschin_422"/>
      <sheetName val="[SAPI_xls]__anheuserbuschin_423"/>
      <sheetName val="[SAPI_xls]__anheuserbuschin_424"/>
      <sheetName val="[SAPI_xls]__anheuserbuschin_425"/>
      <sheetName val="[SAPI_xls]__anheuserbuschin_426"/>
      <sheetName val="[SAPI_xls]__anheuserbuschin_427"/>
      <sheetName val="[SAPI_xls]__anheuserbuschin_428"/>
      <sheetName val="[SAPI_xls]__anheuserbuschin_429"/>
      <sheetName val="[SAPI_xls]__anheuserbuschin_430"/>
      <sheetName val="[SAPI_xls]__anheuserbuschin_431"/>
      <sheetName val="[SAPI_xls]__anheuserbuschin_432"/>
      <sheetName val="[SAPI_xls]__anheuserbuschin_433"/>
      <sheetName val="[SAPI_xls]__anheuserbuschin_434"/>
      <sheetName val="[SAPI_xls]__anheuserbuschin_435"/>
      <sheetName val="[SAPI_xls]__anheuserbuschin_436"/>
      <sheetName val="[SAPI_xls]__anheuserbuschin_437"/>
      <sheetName val="[SAPI_xls]__anheuserbuschin_438"/>
      <sheetName val="[SAPI_xls]__anheuserbuschin_439"/>
      <sheetName val="[SAPI_xls]__anheuserbuschin_440"/>
      <sheetName val="[SAPI_xls]__anheuserbuschin_441"/>
      <sheetName val="[SAPI_xls]__anheuserbuschin_442"/>
      <sheetName val="[SAPI_xls]__anheuserbuschin_443"/>
      <sheetName val="[SAPI_xls]__anheuserbuschin_444"/>
      <sheetName val="[SAPI_xls]__anheuserbuschin_445"/>
      <sheetName val="[SAPI_xls]__anheuserbuschin_446"/>
      <sheetName val="[SAPI_xls]__anheuserbuschin_447"/>
      <sheetName val="[SAPI_xls]__anheuserbuschin_448"/>
      <sheetName val="[SAPI_xls]__anheuserbuschin_449"/>
      <sheetName val="[SAPI_xls]__anheuserbuschin_450"/>
      <sheetName val="[SAPI_xls]__anheuserbuschin_451"/>
      <sheetName val="[SAPI_xls]__anheuserbuschin_452"/>
      <sheetName val="[SAPI_xls]__anheuserbuschin_453"/>
      <sheetName val="[SAPI_xls]__anheuserbuschin_454"/>
      <sheetName val="[SAPI_xls]__anheuserbuschin_455"/>
      <sheetName val="[SAPI_xls]__anheuserbuschin_456"/>
      <sheetName val="[SAPI_xls]__anheuserbuschin_457"/>
      <sheetName val="[SAPI_xls]__anheuserbuschin_458"/>
      <sheetName val="[SAPI_xls]__anheuserbuschin_459"/>
      <sheetName val="[SAPI_xls]__anheuserbuschin_460"/>
      <sheetName val="[SAPI_xls]__anheuserbuschin_461"/>
      <sheetName val="[SAPI_xls]__anheuserbuschin_462"/>
      <sheetName val="[SAPI_xls]__anheuserbuschin_463"/>
      <sheetName val="[SAPI_xls]__anheuserbuschin_464"/>
      <sheetName val="[SAPI_xls]__anheuserbuschin_465"/>
      <sheetName val="[SAPI_xls]__anheuserbuschin_466"/>
      <sheetName val="[SAPI_xls]__anheuserbuschin_467"/>
      <sheetName val="[SAPI_xls]__anheuserbuschin_468"/>
      <sheetName val="[SAPI_xls]__anheuserbuschin_469"/>
      <sheetName val="[SAPI_xls]__anheuserbuschin_470"/>
      <sheetName val="[SAPI_xls]__anheuserbuschin_471"/>
      <sheetName val="[SAPI_xls]__anheuserbuschin_472"/>
      <sheetName val="[SAPI_xls]__anheuserbuschin_473"/>
      <sheetName val="[SAPI_xls]__anheuserbuschin_474"/>
      <sheetName val="[SAPI_xls]__anheuserbuschin_475"/>
      <sheetName val="[SAPI_xls]__anheuserbuschin_476"/>
      <sheetName val="[SAPI_xls]__anheuserbuschin_477"/>
      <sheetName val="[SAPI_xls]__anheuserbuschin_478"/>
      <sheetName val="[SAPI_xls]__anheuserbuschin_479"/>
      <sheetName val="[SAPI_xls]__anheuserbuschin_480"/>
      <sheetName val="[SAPI_xls]__anheuserbuschin_481"/>
      <sheetName val="[SAPI_xls]__anheuserbuschin_482"/>
      <sheetName val="[SAPI_xls]__anheuserbuschin_483"/>
      <sheetName val="[SAPI_xls]__anheuserbuschin_484"/>
      <sheetName val="[SAPI_xls]__anheuserbuschin_485"/>
      <sheetName val="[SAPI_xls]__anheuserbuschin_486"/>
      <sheetName val="[SAPI_xls]__anheuserbuschin_487"/>
      <sheetName val="[SAPI_xls]__anheuserbuschin_488"/>
      <sheetName val="__Serntbqm_kit_training_Mis_do2"/>
      <sheetName val="__anheuserbuschinbev_sharepoin2"/>
      <sheetName val="[SAPI_xls]__anheuserbuschin_489"/>
      <sheetName val="[SAPI_xls]__anheuserbuschin_490"/>
      <sheetName val="[SAPI_xls]__anheuserbuschin_491"/>
      <sheetName val="[SAPI_xls]__anheuserbuschin_492"/>
      <sheetName val="[SAPI_xls]__anheuserbuschin_493"/>
      <sheetName val="[SAPI_xls]__anheuserbuschin_494"/>
      <sheetName val="[SAPI_xls]__anheuserbuschin_495"/>
      <sheetName val="[SAPI_xls]__anheuserbuschin_496"/>
      <sheetName val="[SAPI_xls]__anheuserbuschin_497"/>
      <sheetName val="[SAPI_xls]__anheuserbuschin_498"/>
      <sheetName val="[SAPI_xls]__anheuserbuschin_499"/>
      <sheetName val="[SAPI_xls]__anheuserbuschin_500"/>
      <sheetName val="[SAPI_xls]__anheuserbuschin_501"/>
      <sheetName val="\Users\ShirleyZhu\Documents\201"/>
      <sheetName val="RAW_AUS1"/>
      <sheetName val="RAW_NZP1"/>
      <sheetName val="Share_Price_20021"/>
      <sheetName val="[SAPI_xls]__anheuserbuschin_502"/>
      <sheetName val="[SAPI_xls]__anheuserbuschin_503"/>
      <sheetName val="[SAPI_xls]__anheuserbuschin_504"/>
      <sheetName val="[SAPI_xls]__anheuserbuschin_505"/>
      <sheetName val="[SAPI_xls]__anheuserbuschin_506"/>
      <sheetName val="[SAPI_xls]__anheuserbuschin_507"/>
      <sheetName val="[SAPI_xls]__anheuserbuschin_508"/>
      <sheetName val="[SAPI_xls]__anheuserbuschin_509"/>
      <sheetName val="[SAPI_xls]__anheuserbuschin_510"/>
      <sheetName val="[SAPI_xls]__anheuserbuschin_511"/>
      <sheetName val="[SAPI_xls]__anheuserbuschin_512"/>
      <sheetName val="[SAPI_xls]__anheuserbuschin_513"/>
      <sheetName val="[SAPI_xls]__anheuserbuschin_514"/>
      <sheetName val="[SAPI_xls]__anheuserbuschin_515"/>
      <sheetName val="[SAPI_xls]__anheuserbuschin_516"/>
      <sheetName val="[SAPI_xls]__anheuserbuschin_517"/>
      <sheetName val="[SAPI_xls]__anheuserbuschin_518"/>
      <sheetName val="[SAPI_xls]__anheuserbuschin_519"/>
      <sheetName val="[SAPI_xls]__anheuserbuschin_520"/>
      <sheetName val="[SAPI_xls]__anheuserbuschin_521"/>
      <sheetName val="[SAPI_xls]__anheuserbuschin_522"/>
      <sheetName val="[SAPI_xls]__anheuserbuschin_523"/>
      <sheetName val="[SAPI_xls]__anheuserbuschin_524"/>
      <sheetName val="[SAPI_xls]__anheuserbuschin_525"/>
      <sheetName val="[SAPI_xls]__anheuserbuschin_526"/>
      <sheetName val="[SAPI_xls]__anheuserbuschin_527"/>
      <sheetName val="[SAPI_xls]__anheuserbuschin_528"/>
      <sheetName val="[SAPI_xls]__anheuserbuschin_529"/>
      <sheetName val="[SAPI_xls]__anheuserbuschin_530"/>
      <sheetName val="[SAPI_xls]__anheuserbuschin_531"/>
      <sheetName val="[SAPI_xls]__anheuserbuschin_532"/>
      <sheetName val="[SAPI_xls]__anheuserbuschin_533"/>
      <sheetName val="[SAPI.xls]__anheuserbuschin_315"/>
      <sheetName val="[SAPI.xls]__anheuserbuschin_314"/>
      <sheetName val="[SAPI.xls]__anheuserbuschin_316"/>
      <sheetName val="[SAPI.xls]__anheuserbuschin_317"/>
      <sheetName val="[SAPI.xls]__anheuserbuschin_318"/>
      <sheetName val="[SAPI.xls]__anheuserbuschin_322"/>
      <sheetName val="[SAPI.xls]__anheuserbuschin_319"/>
      <sheetName val="[SAPI.xls]__anheuserbuschin_320"/>
      <sheetName val="[SAPI.xls]__anheuserbuschin_321"/>
      <sheetName val="[SAPI.xls]__anheuserbuschin_327"/>
      <sheetName val="[SAPI.xls]__anheuserbuschin_324"/>
      <sheetName val="[SAPI.xls]__anheuserbuschin_325"/>
      <sheetName val="[SAPI.xls]__anheuserbuschin_326"/>
      <sheetName val="[SAPI.xls]__anheuserbuschin_329"/>
      <sheetName val="[SAPI.xls]__anheuserbuschin_328"/>
      <sheetName val="[SAPI.xls]__anheuserbuschin_330"/>
      <sheetName val="[SAPI.xls]__anheuserbuschin_331"/>
      <sheetName val="[SAPI.xls]__anheuserbuschin_332"/>
      <sheetName val="[SAPI.xls]__anheuserbuschin_334"/>
      <sheetName val="[SAPI.xls]__anheuserbuschin_333"/>
      <sheetName val="[SAPI.xls]__anheuserbuschin_336"/>
      <sheetName val="[SAPI.xls]__anheuserbuschin_335"/>
      <sheetName val="[SAPI_xls]__anheuserbuschin_534"/>
      <sheetName val="[SAPI_xls]__anheuserbuschin_535"/>
      <sheetName val="[SAPI_xls]__anheuserbuschin_536"/>
      <sheetName val="[SAPI_xls]__anheuserbuschin_537"/>
      <sheetName val="[SAPI_xls]__anheuserbuschin_538"/>
      <sheetName val="[SAPI_xls]__anheuserbuschin_539"/>
      <sheetName val="[SAPI_xls]__anheuserbuschin_540"/>
      <sheetName val="[SAPI_xls]__anheuserbuschin_541"/>
      <sheetName val="[SAPI_xls]__anheuserbuschin_542"/>
      <sheetName val="[SAPI_xls]__anheuserbuschin_543"/>
      <sheetName val="[SAPI_xls]__anheuserbuschin_544"/>
      <sheetName val="[SAPI_xls]__anheuserbuschin_545"/>
      <sheetName val="[SAPI_xls]__anheuserbuschin_546"/>
      <sheetName val="[SAPI_xls]__anheuserbuschin_547"/>
      <sheetName val="[SAPI_xls]__anheuserbuschin_548"/>
      <sheetName val="[SAPI_xls]__anheuserbuschin_549"/>
      <sheetName val="[SAPI_xls]__anheuserbuschin_550"/>
      <sheetName val="[SAPI_xls]__anheuserbuschin_551"/>
      <sheetName val="[SAPI_xls]__anheuserbuschin_552"/>
      <sheetName val="[SAPI_xls]__anheuserbuschin_553"/>
      <sheetName val="[SAPI_xls]__anheuserbuschin_554"/>
      <sheetName val="[SAPI_xls]__anheuserbuschin_555"/>
      <sheetName val="[SAPI_xls]__anheuserbuschin_556"/>
      <sheetName val="[SAPI_xls]__anheuserbuschin_557"/>
      <sheetName val="[SAPI_xls]__anheuserbuschin_558"/>
      <sheetName val="[SAPI_xls]__anheuserbuschin_559"/>
      <sheetName val="[SAPI.xls]__anheuserbuschin_337"/>
      <sheetName val="[SAPI.xls]__anheuserbuschin_338"/>
      <sheetName val="[SAPI.xls]__anheuserbuschin_340"/>
      <sheetName val="[SAPI.xls]__anheuserbuschin_339"/>
      <sheetName val="[SAPI.xls]__anheuserbuschin_342"/>
      <sheetName val="[SAPI.xls]__anheuserbuschin_341"/>
      <sheetName val="[SAPI.xls]__anheuserbuschin_343"/>
      <sheetName val="[SAPI_xls]__anheuserbuschin_560"/>
      <sheetName val="[SAPI_xls]__anheuserbuschin_561"/>
      <sheetName val="[SAPI_xls]__anheuserbuschin_562"/>
      <sheetName val="[SAPI_xls]__anheuserbuschin_563"/>
      <sheetName val="[SAPI_xls]__anheuserbuschin_564"/>
      <sheetName val="[SAPI_xls]__anheuserbuschin_565"/>
      <sheetName val="[SAPI_xls]__anheuserbuschin_566"/>
      <sheetName val="[SAPI_xls]__anheuserbuschin_567"/>
      <sheetName val="[SAPI_xls]__anheuserbuschin_568"/>
      <sheetName val="[SAPI.xls]__anheuserbuschin_347"/>
      <sheetName val="[SAPI.xls]__anheuserbuschin_344"/>
      <sheetName val="[SAPI.xls]__anheuserbuschin_345"/>
      <sheetName val="[SAPI.xls]__anheuserbuschin_346"/>
      <sheetName val="proy"/>
      <sheetName val="[SAPI.xls][SAPI.xls][SAPI.xls]/"/>
      <sheetName val="[SAPI.xls]__anheuserbuschin_348"/>
      <sheetName val="[SAPI.xls]__anheuserbuschin_349"/>
      <sheetName val="[SAPI.xls]__anheuserbuschin_350"/>
      <sheetName val="[SAPI.xls]__anheuserbuschin_355"/>
      <sheetName val="[SAPI.xls]__anheuserbuschin_351"/>
      <sheetName val="[SAPI.xls]__anheuserbuschin_352"/>
      <sheetName val="[SAPI.xls]__anheuserbuschin_353"/>
      <sheetName val="[SAPI.xls]__anheuserbuschin_354"/>
      <sheetName val="[SAPI.xls]__anheuserbuschin_356"/>
      <sheetName val="[SAPI.xls]__anheuserbuschin_357"/>
      <sheetName val="[SAPI.xls]__anheuserbuschin_358"/>
      <sheetName val="[SAPI.xls]__anheuserbuschin_359"/>
      <sheetName val="[SAPI.xls]__anheuserbuschin_361"/>
      <sheetName val="[SAPI.xls]__anheuserbuschin_360"/>
      <sheetName val="[SAPI.xls]__anheuserbuschin_362"/>
      <sheetName val="Tela_Inicial6"/>
      <sheetName val="TMEF_-_TMR_1316"/>
      <sheetName val="TMEF_-_TMR_1516"/>
      <sheetName val="Cálculo_TMEF-TMR6"/>
      <sheetName val="Drop_down_lists5"/>
      <sheetName val="dep_pre5"/>
      <sheetName val="Rec_GL5"/>
      <sheetName val="Data_ITW_USA_US$5"/>
      <sheetName val="SAPI_xls5"/>
      <sheetName val="EI_Calc5"/>
      <sheetName val="FX_rates5"/>
      <sheetName val="ZBB_Package_3YP_OH_-_MD5"/>
      <sheetName val="Supply_Expansion_Details5"/>
      <sheetName val="New_GF_Commercial_Expansion5"/>
      <sheetName val="Base_OBZ5"/>
      <sheetName val="Base_DVD5"/>
      <sheetName val="Data_ITW_Cuba_US$5"/>
      <sheetName val="Rate_input_tab5"/>
      <sheetName val="LBO_Model5"/>
      <sheetName val="[SAPI_xls]__anheuserbuschinb280"/>
      <sheetName val="Data_ITW_Cuba_Cdn$5"/>
      <sheetName val="Data_ITW_LBNA5"/>
      <sheetName val="Data_ITW_USA_Cdn$5"/>
      <sheetName val="Data_USA_Cdn$5"/>
      <sheetName val="DVA_-_42a_DUMP5"/>
      <sheetName val="PLANTILLA_DETALLE_POR_CET4"/>
      <sheetName val="TOTAL_HL5"/>
      <sheetName val="Soc_685"/>
      <sheetName val="Dev_SAC_4"/>
      <sheetName val="Dados_BLP4"/>
      <sheetName val="Recursos_Humanos4"/>
      <sheetName val="C?lculo_TMEF-TMR5"/>
      <sheetName val="営業以外_評価賞与5"/>
      <sheetName val="\\Serntbqm\kit_training\Mis_do5"/>
      <sheetName val="Resumen_Costo5"/>
      <sheetName val="R_C_O__NARANJO4"/>
      <sheetName val="[SAPI_xls]__anheuserbuschinbe25"/>
      <sheetName val="[SAPI_xls]__anheuserbuschinbe26"/>
      <sheetName val="[SAPI_xls]__anheuserbuschinbe27"/>
      <sheetName val="[SAPI_xls]__anheuserbuschinbe28"/>
      <sheetName val="[SAPI_xls]__anheuserbuschinbe29"/>
      <sheetName val="[SAPI_xls]__anheuserbuschinbe30"/>
      <sheetName val="[SAPI_xls]__anheuserbuschinbe31"/>
      <sheetName val="[SAPI_xls]__anheuserbuschinbe32"/>
      <sheetName val="[SAPI_xls]__anheuserbuschinb281"/>
      <sheetName val="[SAPI_xls]__anheuserbuschinb282"/>
      <sheetName val="[SAPI_xls][SAPI_xls][SAPI_xls]3"/>
      <sheetName val="TMEF___TMR_1313"/>
      <sheetName val="TMEF___TMR_1513"/>
      <sheetName val="Cálculo_TMEF_TMR3"/>
      <sheetName val="[SAPI_xls]//anheuserbuschinbev3"/>
      <sheetName val="Danone_OpProf_Marg_Bar_D3"/>
      <sheetName val="LOG_template3"/>
      <sheetName val="LE_File_(Gabi)3"/>
      <sheetName val="Cognos_YTD_BU3"/>
      <sheetName val="VLC_R&amp;O_Summary3"/>
      <sheetName val="[SAPI_xls]__anheuserbuschinb283"/>
      <sheetName val="[SAPI_xls]__anheuserbuschinb284"/>
      <sheetName val="[SAPI_xls]__anheuserbuschinb285"/>
      <sheetName val="[SAPI_xls]__anheuserbuschinb286"/>
      <sheetName val="[SAPI_xls]__anheuserbuschinb287"/>
      <sheetName val="[SAPI_xls]__anheuserbuschinb288"/>
      <sheetName val="[SAPI_xls]__anheuserbuschinb289"/>
      <sheetName val="[SAPI_xls]__anheuserbuschinb290"/>
      <sheetName val="[SAPI_xls]__anheuserbuschinb291"/>
      <sheetName val="[SAPI_xls]__anheuserbuschinb292"/>
      <sheetName val="[SAPI_xls]__anheuserbuschinb293"/>
      <sheetName val="[SAPI_xls]__anheuserbuschinb294"/>
      <sheetName val="[SAPI_xls]__anheuserbuschinb295"/>
      <sheetName val="[SAPI_xls]__anheuserbuschinb296"/>
      <sheetName val="[SAPI_xls]__anheuserbuschinb297"/>
      <sheetName val="[SAPI_xls]__anheuserbuschinb298"/>
      <sheetName val="[SAPI_xls]__anheuserbuschinb299"/>
      <sheetName val="[SAPI_xls]__anheuserbuschinb300"/>
      <sheetName val="[SAPI_xls]__anheuserbuschinb301"/>
      <sheetName val="[SAPI_xls]__anheuserbuschinb302"/>
      <sheetName val="[SAPI_xls]__anheuserbuschinb303"/>
      <sheetName val="[SAPI_xls]__anheuserbuschinb304"/>
      <sheetName val="[SAPI_xls]__anheuserbuschinb305"/>
      <sheetName val="[SAPI_xls]__anheuserbuschinb306"/>
      <sheetName val="[SAPI_xls]__anheuserbuschinb307"/>
      <sheetName val="[SAPI_xls]__anheuserbuschinb308"/>
      <sheetName val="[SAPI_xls]__anheuserbuschinb309"/>
      <sheetName val="[SAPI_xls]__anheuserbuschinb310"/>
      <sheetName val="[SAPI_xls]__anheuserbuschinb311"/>
      <sheetName val="[SAPI_xls]__anheuserbuschinb312"/>
      <sheetName val="[SAPI_xls]__anheuserbuschinb313"/>
      <sheetName val="[SAPI_xls]__anheuserbuschinb314"/>
      <sheetName val="[SAPI_xls]__anheuserbuschinb315"/>
      <sheetName val="[SAPI_xls]__anheuserbuschinb316"/>
      <sheetName val="[SAPI_xls]__anheuserbuschinb317"/>
      <sheetName val="[SAPI_xls]__anheuserbuschinb318"/>
      <sheetName val="[SAPI_xls]__anheuserbuschinb319"/>
      <sheetName val="[SAPI_xls]__anheuserbuschinb320"/>
      <sheetName val="[SAPI_xls]__anheuserbuschinb321"/>
      <sheetName val="[SAPI_xls]__anheuserbuschinb322"/>
      <sheetName val="[SAPI_xls]__anheuserbuschinb323"/>
      <sheetName val="[SAPI_xls]__anheuserbuschinb324"/>
      <sheetName val="[SAPI_xls]__anheuserbuschinb325"/>
      <sheetName val="[SAPI_xls]__anheuserbuschinb326"/>
      <sheetName val="[SAPI_xls]__anheuserbuschinb327"/>
      <sheetName val="[SAPI_xls]__anheuserbuschinb328"/>
      <sheetName val="[SAPI_xls]__anheuserbuschinb329"/>
      <sheetName val="[SAPI_xls]__anheuserbuschinb330"/>
      <sheetName val="[SAPI_xls]__anheuserbuschinb331"/>
      <sheetName val="[SAPI_xls]__anheuserbuschinb332"/>
      <sheetName val="[SAPI_xls]__anheuserbuschinb333"/>
      <sheetName val="[SAPI_xls]__anheuserbuschinb334"/>
      <sheetName val="[SAPI_xls]__anheuserbuschinb335"/>
      <sheetName val="[SAPI_xls]__anheuserbuschinb336"/>
      <sheetName val="[SAPI_xls]__anheuserbuschinb337"/>
      <sheetName val="[SAPI_xls]__anheuserbuschinb338"/>
      <sheetName val="[SAPI_xls]__anheuserbuschinb339"/>
      <sheetName val="[SAPI_xls]__anheuserbuschinb340"/>
      <sheetName val="[SAPI_xls]__anheuserbuschinb341"/>
      <sheetName val="[SAPI_xls]__anheuserbuschinb342"/>
      <sheetName val="[SAPI_xls]__anheuserbuschinb343"/>
      <sheetName val="[SAPI_xls]__anheuserbuschinb344"/>
      <sheetName val="[SAPI_xls]__anheuserbuschinb345"/>
      <sheetName val="[SAPI_xls]__anheuserbuschinb346"/>
      <sheetName val="[SAPI_xls]__anheuserbuschinb347"/>
      <sheetName val="[SAPI_xls]__anheuserbuschinb348"/>
      <sheetName val="[SAPI_xls]__anheuserbuschinb349"/>
      <sheetName val="[SAPI_xls]__anheuserbuschinb350"/>
      <sheetName val="[SAPI_xls]__anheuserbuschinb351"/>
      <sheetName val="[SAPI_xls]__anheuserbuschinb352"/>
      <sheetName val="[SAPI_xls]__anheuserbuschinb353"/>
      <sheetName val="[SAPI_xls]__anheuserbuschinb354"/>
      <sheetName val="[SAPI_xls]__anheuserbuschinb355"/>
      <sheetName val="[SAPI_xls]__anheuserbuschinb356"/>
      <sheetName val="[SAPI_xls]__anheuserbuschinb357"/>
      <sheetName val="[SAPI_xls]__anheuserbuschinb358"/>
      <sheetName val="[SAPI_xls]__anheuserbuschinb359"/>
      <sheetName val="[SAPI_xls]__anheuserbuschinb360"/>
      <sheetName val="[SAPI_xls]__anheuserbuschinb361"/>
      <sheetName val="[SAPI_xls]__anheuserbuschinb362"/>
      <sheetName val="[SAPI_xls]__anheuserbuschinb363"/>
      <sheetName val="[SAPI_xls]__anheuserbuschinb364"/>
      <sheetName val="[SAPI_xls]__anheuserbuschinb365"/>
      <sheetName val="[SAPI_xls]__anheuserbuschinb366"/>
      <sheetName val="[SAPI_xls]__anheuserbuschinb367"/>
      <sheetName val="[SAPI_xls]__anheuserbuschinb368"/>
      <sheetName val="[SAPI_xls]__anheuserbuschinb369"/>
      <sheetName val="[SAPI_xls]__anheuserbuschin_569"/>
      <sheetName val="[SAPI_xls]__anheuserbuschin_570"/>
      <sheetName val="[SAPI_xls]__anheuserbuschin_571"/>
      <sheetName val="[SAPI_xls]__anheuserbuschin_572"/>
      <sheetName val="[SAPI_xls]__anheuserbuschin_573"/>
      <sheetName val="[SAPI_xls]__anheuserbuschin_574"/>
      <sheetName val="[SAPI_xls]__anheuserbuschin_575"/>
      <sheetName val="[SAPI_xls]__anheuserbuschin_576"/>
      <sheetName val="[SAPI_xls]__anheuserbuschin_577"/>
      <sheetName val="[SAPI_xls]__anheuserbuschin_578"/>
      <sheetName val="[SAPI_xls]__anheuserbuschin_579"/>
      <sheetName val="[SAPI_xls]__anheuserbuschin_580"/>
      <sheetName val="[SAPI_xls]__anheuserbuschin_581"/>
      <sheetName val="[SAPI_xls]__anheuserbuschin_582"/>
      <sheetName val="[SAPI_xls]__anheuserbuschin_583"/>
      <sheetName val="[SAPI_xls]__anheuserbuschin_584"/>
      <sheetName val="[SAPI_xls]__anheuserbuschin_585"/>
      <sheetName val="[SAPI_xls]__anheuserbuschin_586"/>
      <sheetName val="[SAPI_xls]__anheuserbuschin_587"/>
      <sheetName val="[SAPI_xls]__anheuserbuschin_588"/>
      <sheetName val="[SAPI_xls]__anheuserbuschin_589"/>
      <sheetName val="[SAPI_xls]__anheuserbuschin_590"/>
      <sheetName val="[SAPI_xls]__anheuserbuschin_591"/>
      <sheetName val="[SAPI_xls]__anheuserbuschin_592"/>
      <sheetName val="[SAPI_xls]__anheuserbuschin_593"/>
      <sheetName val="[SAPI_xls]__anheuserbuschin_594"/>
      <sheetName val="[SAPI_xls]__anheuserbuschin_595"/>
      <sheetName val="[SAPI_xls]__anheuserbuschin_596"/>
      <sheetName val="[SAPI_xls]__anheuserbuschin_597"/>
      <sheetName val="[SAPI_xls]__anheuserbuschin_598"/>
      <sheetName val="[SAPI_xls]__anheuserbuschin_599"/>
      <sheetName val="C_lculo_TMEF-TMR3"/>
      <sheetName val="[SAPI_xls]__anheuserbuschin_600"/>
      <sheetName val="[SAPI_xls]__anheuserbuschin_601"/>
      <sheetName val="[SAPI_xls]__anheuserbuschin_602"/>
      <sheetName val="[SAPI_xls]__anheuserbuschin_603"/>
      <sheetName val="[SAPI_xls]__anheuserbuschin_604"/>
      <sheetName val="[SAPI_xls]__anheuserbuschin_605"/>
      <sheetName val="[SAPI_xls]__anheuserbuschin_606"/>
      <sheetName val="[SAPI_xls]__anheuserbuschin_607"/>
      <sheetName val="[SAPI_xls]__anheuserbuschin_608"/>
      <sheetName val="[SAPI_xls]__anheuserbuschin_609"/>
      <sheetName val="[SAPI_xls]__anheuserbuschin_610"/>
      <sheetName val="[SAPI_xls]__anheuserbuschin_611"/>
      <sheetName val="[SAPI_xls]__anheuserbuschin_612"/>
      <sheetName val="[SAPI_xls]__anheuserbuschin_613"/>
      <sheetName val="[SAPI_xls]__anheuserbuschin_614"/>
      <sheetName val="[SAPI_xls]__anheuserbuschin_615"/>
      <sheetName val="[SAPI_xls]__anheuserbuschin_616"/>
      <sheetName val="[SAPI_xls]__anheuserbuschin_617"/>
      <sheetName val="[SAPI_xls]__anheuserbuschin_618"/>
      <sheetName val="[SAPI_xls]__anheuserbuschin_619"/>
      <sheetName val="[SAPI_xls]__anheuserbuschin_620"/>
      <sheetName val="[SAPI_xls]__anheuserbuschin_621"/>
      <sheetName val="[SAPI_xls]__anheuserbuschin_622"/>
      <sheetName val="[SAPI_xls]__anheuserbuschin_623"/>
      <sheetName val="[SAPI_xls]__anheuserbuschin_624"/>
      <sheetName val="[SAPI_xls]__anheuserbuschin_625"/>
      <sheetName val="[SAPI_xls]__anheuserbuschin_626"/>
      <sheetName val="[SAPI_xls]__anheuserbuschin_627"/>
      <sheetName val="[SAPI_xls]__anheuserbuschin_628"/>
      <sheetName val="[SAPI_xls]__anheuserbuschin_629"/>
      <sheetName val="[SAPI_xls]__anheuserbuschin_630"/>
      <sheetName val="[SAPI_xls]__anheuserbuschin_631"/>
      <sheetName val="[SAPI_xls]__anheuserbuschin_632"/>
      <sheetName val="[SAPI_xls]__anheuserbuschin_633"/>
      <sheetName val="[SAPI_xls]__anheuserbuschin_634"/>
      <sheetName val="[SAPI_xls]__anheuserbuschin_635"/>
      <sheetName val="[SAPI_xls]__anheuserbuschin_636"/>
      <sheetName val="[SAPI_xls]__anheuserbuschin_637"/>
      <sheetName val="[SAPI_xls]__anheuserbuschin_638"/>
      <sheetName val="[SAPI_xls]__anheuserbuschin_639"/>
      <sheetName val="[SAPI_xls]__anheuserbuschin_640"/>
      <sheetName val="[SAPI_xls]__anheuserbuschin_641"/>
      <sheetName val="[SAPI_xls]__anheuserbuschin_642"/>
      <sheetName val="[SAPI_xls]__anheuserbuschin_643"/>
      <sheetName val="[SAPI_xls]__anheuserbuschin_644"/>
      <sheetName val="[SAPI_xls]__anheuserbuschin_645"/>
      <sheetName val="[SAPI_xls]__anheuserbuschin_646"/>
      <sheetName val="[SAPI_xls]__anheuserbuschin_647"/>
      <sheetName val="[SAPI_xls]__anheuserbuschin_648"/>
      <sheetName val="[SAPI_xls]__anheuserbuschin_649"/>
      <sheetName val="[SAPI_xls]__anheuserbuschin_650"/>
      <sheetName val="[SAPI_xls]__anheuserbuschin_651"/>
      <sheetName val="[SAPI_xls]__anheuserbuschin_652"/>
      <sheetName val="[SAPI_xls]__anheuserbuschin_653"/>
      <sheetName val="[SAPI_xls]__anheuserbuschin_654"/>
      <sheetName val="[SAPI_xls]__anheuserbuschin_655"/>
      <sheetName val="[SAPI_xls]__anheuserbuschin_656"/>
      <sheetName val="[SAPI_xls]__anheuserbuschin_657"/>
      <sheetName val="[SAPI_xls]__anheuserbuschin_658"/>
      <sheetName val="[SAPI_xls]__anheuserbuschin_659"/>
      <sheetName val="[SAPI_xls]__anheuserbuschin_660"/>
      <sheetName val="[SAPI_xls]__anheuserbuschin_661"/>
      <sheetName val="[SAPI_xls]__anheuserbuschin_662"/>
      <sheetName val="[SAPI_xls]__anheuserbuschin_663"/>
      <sheetName val="[SAPI_xls]__anheuserbuschin_664"/>
      <sheetName val="[SAPI_xls]__anheuserbuschin_665"/>
      <sheetName val="[SAPI_xls]__anheuserbuschin_666"/>
      <sheetName val="[SAPI_xls]__anheuserbuschin_667"/>
      <sheetName val="[SAPI_xls]__anheuserbuschin_668"/>
      <sheetName val="[SAPI_xls]__anheuserbuschin_669"/>
      <sheetName val="[SAPI_xls]__anheuserbuschin_670"/>
      <sheetName val="[SAPI_xls]__anheuserbuschin_671"/>
      <sheetName val="[SAPI_xls]__anheuserbuschin_672"/>
      <sheetName val="[SAPI_xls]__anheuserbuschin_673"/>
      <sheetName val="[SAPI_xls]__anheuserbuschin_674"/>
      <sheetName val="[SAPI_xls]__anheuserbuschin_675"/>
      <sheetName val="[SAPI_xls]__anheuserbuschin_676"/>
      <sheetName val="[SAPI_xls]__anheuserbuschin_677"/>
      <sheetName val="[SAPI_xls]__anheuserbuschin_678"/>
      <sheetName val="[SAPI_xls]__anheuserbuschin_679"/>
      <sheetName val="[SAPI_xls]__anheuserbuschin_680"/>
      <sheetName val="[SAPI_xls]__anheuserbuschin_681"/>
      <sheetName val="[SAPI_xls]__anheuserbuschin_682"/>
      <sheetName val="[SAPI_xls]__anheuserbuschin_683"/>
      <sheetName val="[SAPI_xls]__anheuserbuschin_684"/>
      <sheetName val="[SAPI_xls]__anheuserbuschin_685"/>
      <sheetName val="[SAPI_xls]__anheuserbuschin_686"/>
      <sheetName val="[SAPI_xls]__anheuserbuschin_687"/>
      <sheetName val="[SAPI_xls]__anheuserbuschin_688"/>
      <sheetName val="[SAPI_xls]__anheuserbuschin_689"/>
      <sheetName val="[SAPI_xls]__anheuserbuschin_690"/>
      <sheetName val="[SAPI_xls]__anheuserbuschin_691"/>
      <sheetName val="[SAPI_xls]__anheuserbuschin_692"/>
      <sheetName val="[SAPI_xls]__anheuserbuschin_693"/>
      <sheetName val="[SAPI_xls]__anheuserbuschin_694"/>
      <sheetName val="[SAPI_xls]__anheuserbuschin_695"/>
      <sheetName val="[SAPI_xls]__anheuserbuschin_696"/>
      <sheetName val="[SAPI_xls]__anheuserbuschin_697"/>
      <sheetName val="[SAPI_xls]__anheuserbuschin_698"/>
      <sheetName val="[SAPI_xls]__anheuserbuschin_699"/>
      <sheetName val="[SAPI_xls]__anheuserbuschin_700"/>
      <sheetName val="[SAPI_xls]__anheuserbuschin_701"/>
      <sheetName val="[SAPI_xls]__anheuserbuschin_702"/>
      <sheetName val="__Serntbqm_kit_training_Mis_do3"/>
      <sheetName val="__anheuserbuschinbev_sharepoin3"/>
      <sheetName val="[SAPI_xls]__anheuserbuschin_703"/>
      <sheetName val="[SAPI_xls]__anheuserbuschin_704"/>
      <sheetName val="[SAPI_xls]__anheuserbuschin_705"/>
      <sheetName val="[SAPI_xls]__anheuserbuschin_706"/>
      <sheetName val="[SAPI_xls]__anheuserbuschin_707"/>
      <sheetName val="[SAPI_xls]__anheuserbuschin_708"/>
      <sheetName val="[SAPI_xls]__anheuserbuschin_709"/>
      <sheetName val="[SAPI_xls]__anheuserbuschin_710"/>
      <sheetName val="[SAPI_xls]__anheuserbuschin_711"/>
      <sheetName val="[SAPI_xls]__anheuserbuschin_712"/>
      <sheetName val="[SAPI_xls]__anheuserbuschin_713"/>
      <sheetName val="\Users\ShirleyZhu\Documents\202"/>
      <sheetName val="RAW_AUS2"/>
      <sheetName val="RAW_NZP2"/>
      <sheetName val="Share_Price_20022"/>
      <sheetName val="[SAPI_xls]__anheuserbuschin_714"/>
      <sheetName val="[SAPI_xls]__anheuserbuschin_715"/>
      <sheetName val="[SAPI_xls]__anheuserbuschin_716"/>
      <sheetName val="[SAPI_xls]__anheuserbuschin_717"/>
      <sheetName val="[SAPI_xls]__anheuserbuschin_718"/>
      <sheetName val="[SAPI_xls]__anheuserbuschin_719"/>
      <sheetName val="[SAPI_xls]__anheuserbuschin_720"/>
      <sheetName val="[SAPI_xls]__anheuserbuschin_721"/>
      <sheetName val="[SAPI_xls]__anheuserbuschin_722"/>
      <sheetName val="[SAPI_xls]__anheuserbuschin_723"/>
      <sheetName val="[SAPI_xls]__anheuserbuschin_724"/>
      <sheetName val="[SAPI_xls]__anheuserbuschin_725"/>
      <sheetName val="[SAPI_xls]__anheuserbuschin_726"/>
      <sheetName val="[SAPI_xls]__anheuserbuschin_727"/>
      <sheetName val="[SAPI_xls]__anheuserbuschin_728"/>
      <sheetName val="[SAPI_xls]__anheuserbuschin_729"/>
      <sheetName val="[SAPI_xls]__anheuserbuschin_730"/>
      <sheetName val="[SAPI_xls]__anheuserbuschin_731"/>
      <sheetName val="[SAPI_xls]__anheuserbuschin_732"/>
      <sheetName val="[SAPI_xls]__anheuserbuschin_733"/>
      <sheetName val="[SAPI_xls]__anheuserbuschin_734"/>
      <sheetName val="[SAPI_xls]__anheuserbuschin_735"/>
      <sheetName val="[SAPI_xls]__anheuserbuschin_736"/>
      <sheetName val="[SAPI_xls]__anheuserbuschin_737"/>
      <sheetName val="[SAPI_xls]__anheuserbuschin_738"/>
      <sheetName val="[SAPI_xls]__anheuserbuschin_739"/>
      <sheetName val="[SAPI_xls]__anheuserbuschin_740"/>
      <sheetName val="[SAPI_xls]__anheuserbuschin_741"/>
      <sheetName val="[SAPI_xls]__anheuserbuschin_742"/>
      <sheetName val="[SAPI_xls]__anheuserbuschin_743"/>
      <sheetName val="[SAPI_xls]__anheuserbuschin_744"/>
      <sheetName val="[SAPI_xls]__anheuserbuschin_745"/>
      <sheetName val="[SAPI_xls]__anheuserbuschin_746"/>
      <sheetName val="[SAPI_xls]__anheuserbuschin_747"/>
      <sheetName val="[SAPI_xls]__anheuserbuschin_748"/>
      <sheetName val="[SAPI_xls]__anheuserbuschin_749"/>
      <sheetName val="[SAPI_xls]__anheuserbuschin_750"/>
      <sheetName val="[SAPI_xls]__anheuserbuschin_751"/>
      <sheetName val="[SAPI_xls]__anheuserbuschin_752"/>
      <sheetName val="[SAPI_xls]__anheuserbuschin_753"/>
      <sheetName val="[SAPI_xls]__anheuserbuschin_754"/>
      <sheetName val="[SAPI_xls]__anheuserbuschin_755"/>
      <sheetName val="[SAPI_xls]__anheuserbuschin_756"/>
      <sheetName val="[SAPI_xls]__anheuserbuschin_757"/>
      <sheetName val="[SAPI_xls]__anheuserbuschin_758"/>
      <sheetName val="[SAPI_xls]__anheuserbuschin_759"/>
      <sheetName val="[SAPI_xls]__anheuserbuschin_760"/>
      <sheetName val="[SAPI_xls]__anheuserbuschin_761"/>
      <sheetName val="[SAPI_xls]__anheuserbuschin_762"/>
      <sheetName val="[SAPI_xls]__anheuserbuschin_763"/>
      <sheetName val="[SAPI_xls]__anheuserbuschin_764"/>
      <sheetName val="[SAPI_xls]__anheuserbuschin_765"/>
      <sheetName val="[SAPI_xls]__anheuserbuschin_766"/>
      <sheetName val="[SAPI_xls]__anheuserbuschin_767"/>
      <sheetName val="[SAPI_xls]__anheuserbuschin_768"/>
      <sheetName val="[SAPI_xls]__anheuserbuschin_769"/>
      <sheetName val="[SAPI_xls]__anheuserbuschin_770"/>
      <sheetName val="[SAPI_xls]__anheuserbuschin_771"/>
      <sheetName val="[SAPI_xls]__anheuserbuschin_772"/>
      <sheetName val="[SAPI_xls]__anheuserbuschin_773"/>
      <sheetName val="[SAPI_xls]__anheuserbuschin_774"/>
      <sheetName val="[SAPI_xls]__anheuserbuschin_775"/>
      <sheetName val="[SAPI_xls]__anheuserbuschin_776"/>
      <sheetName val="[SAPI_xls]__anheuserbuschin_777"/>
      <sheetName val="[SAPI_xls]__anheuserbuschin_778"/>
      <sheetName val="[SAPI.xls]__anheuserbuschin_363"/>
      <sheetName val="[SAPI.xls]__anheuserbuschin_365"/>
      <sheetName val="[SAPI.xls]__anheuserbuschin_364"/>
      <sheetName val="[SAPI.xls]__anheuserbuschin_366"/>
      <sheetName val="Tela_Inicial8"/>
      <sheetName val="TMEF_-_TMR_1318"/>
      <sheetName val="TMEF_-_TMR_1518"/>
      <sheetName val="Cálculo_TMEF-TMR8"/>
      <sheetName val="Drop_down_lists7"/>
      <sheetName val="dep_pre7"/>
      <sheetName val="Rec_GL7"/>
      <sheetName val="Data_ITW_USA_US$7"/>
      <sheetName val="SAPI_xls7"/>
      <sheetName val="EI_Calc7"/>
      <sheetName val="FX_rates7"/>
      <sheetName val="ZBB_Package_3YP_OH_-_MD7"/>
      <sheetName val="Supply_Expansion_Details7"/>
      <sheetName val="New_GF_Commercial_Expansion7"/>
      <sheetName val="Base_OBZ7"/>
      <sheetName val="Base_DVD7"/>
      <sheetName val="Data_ITW_Cuba_US$7"/>
      <sheetName val="Rate_input_tab7"/>
      <sheetName val="LBO_Model7"/>
      <sheetName val="[SAPI_xls]__anheuserbuschinb460"/>
      <sheetName val="Data_ITW_Cuba_Cdn$7"/>
      <sheetName val="Data_ITW_LBNA7"/>
      <sheetName val="Data_ITW_USA_Cdn$7"/>
      <sheetName val="Data_USA_Cdn$7"/>
      <sheetName val="DVA_-_42a_DUMP7"/>
      <sheetName val="PLANTILLA_DETALLE_POR_CET6"/>
      <sheetName val="TOTAL_HL7"/>
      <sheetName val="Soc_687"/>
      <sheetName val="Dev_SAC_6"/>
      <sheetName val="Dados_BLP6"/>
      <sheetName val="Recursos_Humanos6"/>
      <sheetName val="C?lculo_TMEF-TMR7"/>
      <sheetName val="営業以外_評価賞与7"/>
      <sheetName val="\\Serntbqm\kit_training\Mis_do7"/>
      <sheetName val="Resumen_Costo7"/>
      <sheetName val="R_C_O__NARANJO6"/>
      <sheetName val="[SAPI_xls]__anheuserbuschinbe41"/>
      <sheetName val="[SAPI_xls]__anheuserbuschinbe42"/>
      <sheetName val="[SAPI_xls]__anheuserbuschinbe43"/>
      <sheetName val="[SAPI_xls]__anheuserbuschinbe44"/>
      <sheetName val="[SAPI_xls]__anheuserbuschinbe45"/>
      <sheetName val="[SAPI_xls]__anheuserbuschinbe46"/>
      <sheetName val="[SAPI_xls]__anheuserbuschinbe47"/>
      <sheetName val="[SAPI_xls]__anheuserbuschinbe48"/>
      <sheetName val="[SAPI_xls]__anheuserbuschinb461"/>
      <sheetName val="[SAPI_xls]__anheuserbuschinb462"/>
      <sheetName val="[SAPI_xls][SAPI_xls][SAPI_xls]5"/>
      <sheetName val="TMEF___TMR_1315"/>
      <sheetName val="TMEF___TMR_1515"/>
      <sheetName val="Cálculo_TMEF_TMR5"/>
      <sheetName val="[SAPI_xls]//anheuserbuschinbev5"/>
      <sheetName val="Danone_OpProf_Marg_Bar_D5"/>
      <sheetName val="LOG_template5"/>
      <sheetName val="LE_File_(Gabi)5"/>
      <sheetName val="Cognos_YTD_BU5"/>
      <sheetName val="VLC_R&amp;O_Summary5"/>
      <sheetName val="[SAPI_xls]__anheuserbuschinb463"/>
      <sheetName val="[SAPI_xls]__anheuserbuschinb464"/>
      <sheetName val="[SAPI_xls]__anheuserbuschinb465"/>
      <sheetName val="[SAPI_xls]__anheuserbuschinb466"/>
      <sheetName val="[SAPI_xls]__anheuserbuschinb467"/>
      <sheetName val="[SAPI_xls]__anheuserbuschinb468"/>
      <sheetName val="[SAPI_xls]__anheuserbuschinb469"/>
      <sheetName val="[SAPI_xls]__anheuserbuschinb470"/>
      <sheetName val="[SAPI_xls]__anheuserbuschinb471"/>
      <sheetName val="[SAPI_xls]__anheuserbuschinb472"/>
      <sheetName val="[SAPI_xls]__anheuserbuschinb473"/>
      <sheetName val="[SAPI_xls]__anheuserbuschinb474"/>
      <sheetName val="[SAPI_xls]__anheuserbuschinb475"/>
      <sheetName val="[SAPI_xls]__anheuserbuschinb476"/>
      <sheetName val="[SAPI_xls]__anheuserbuschinb477"/>
      <sheetName val="[SAPI_xls]__anheuserbuschinb478"/>
      <sheetName val="[SAPI_xls]__anheuserbuschinb479"/>
      <sheetName val="[SAPI_xls]__anheuserbuschinb480"/>
      <sheetName val="[SAPI_xls]__anheuserbuschinb481"/>
      <sheetName val="[SAPI_xls]__anheuserbuschinb482"/>
      <sheetName val="[SAPI_xls]__anheuserbuschinb483"/>
      <sheetName val="[SAPI_xls]__anheuserbuschinb484"/>
      <sheetName val="[SAPI_xls]__anheuserbuschinb485"/>
      <sheetName val="[SAPI_xls]__anheuserbuschinb486"/>
      <sheetName val="[SAPI_xls]__anheuserbuschinb487"/>
      <sheetName val="[SAPI_xls]__anheuserbuschinb488"/>
      <sheetName val="[SAPI_xls]__anheuserbuschinb489"/>
      <sheetName val="[SAPI_xls]__anheuserbuschinb490"/>
      <sheetName val="[SAPI_xls]__anheuserbuschinb491"/>
      <sheetName val="[SAPI_xls]__anheuserbuschinb492"/>
      <sheetName val="[SAPI_xls]__anheuserbuschinb493"/>
      <sheetName val="[SAPI_xls]__anheuserbuschinb494"/>
      <sheetName val="[SAPI_xls]__anheuserbuschinb495"/>
      <sheetName val="[SAPI_xls]__anheuserbuschinb496"/>
      <sheetName val="[SAPI_xls]__anheuserbuschinb497"/>
      <sheetName val="[SAPI_xls]__anheuserbuschinb498"/>
      <sheetName val="[SAPI_xls]__anheuserbuschinb499"/>
      <sheetName val="[SAPI_xls]__anheuserbuschinb500"/>
      <sheetName val="[SAPI_xls]__anheuserbuschinb501"/>
      <sheetName val="[SAPI_xls]__anheuserbuschinb502"/>
      <sheetName val="[SAPI_xls]__anheuserbuschinb503"/>
      <sheetName val="[SAPI_xls]__anheuserbuschinb504"/>
      <sheetName val="[SAPI_xls]__anheuserbuschinb505"/>
      <sheetName val="[SAPI_xls]__anheuserbuschinb506"/>
      <sheetName val="[SAPI_xls]__anheuserbuschinb507"/>
      <sheetName val="[SAPI_xls]__anheuserbuschinb508"/>
      <sheetName val="[SAPI_xls]__anheuserbuschinb509"/>
      <sheetName val="[SAPI_xls]__anheuserbuschinb510"/>
      <sheetName val="[SAPI_xls]__anheuserbuschinb511"/>
      <sheetName val="[SAPI_xls]__anheuserbuschinb512"/>
      <sheetName val="[SAPI_xls]__anheuserbuschinb513"/>
      <sheetName val="[SAPI_xls]__anheuserbuschinb514"/>
      <sheetName val="[SAPI_xls]__anheuserbuschinb515"/>
      <sheetName val="[SAPI_xls]__anheuserbuschinb516"/>
      <sheetName val="[SAPI_xls]__anheuserbuschinb517"/>
      <sheetName val="[SAPI_xls]__anheuserbuschinb518"/>
      <sheetName val="[SAPI_xls]__anheuserbuschinb519"/>
      <sheetName val="[SAPI_xls]__anheuserbuschinb520"/>
      <sheetName val="[SAPI_xls]__anheuserbuschinb521"/>
      <sheetName val="[SAPI_xls]__anheuserbuschinb522"/>
      <sheetName val="[SAPI_xls]__anheuserbuschinb523"/>
      <sheetName val="[SAPI_xls]__anheuserbuschinb524"/>
      <sheetName val="[SAPI_xls]__anheuserbuschinb525"/>
      <sheetName val="[SAPI_xls]__anheuserbuschinb526"/>
      <sheetName val="[SAPI_xls]__anheuserbuschinb527"/>
      <sheetName val="[SAPI_xls]__anheuserbuschinb528"/>
      <sheetName val="[SAPI_xls]__anheuserbuschinb529"/>
      <sheetName val="[SAPI_xls]__anheuserbuschinb530"/>
      <sheetName val="[SAPI_xls]__anheuserbuschinb531"/>
      <sheetName val="[SAPI_xls]__anheuserbuschinb532"/>
      <sheetName val="[SAPI_xls]__anheuserbuschinb533"/>
      <sheetName val="[SAPI_xls]__anheuserbuschinb534"/>
      <sheetName val="[SAPI_xls]__anheuserbuschinb535"/>
      <sheetName val="[SAPI_xls]__anheuserbuschinb536"/>
      <sheetName val="[SAPI_xls]__anheuserbuschinb537"/>
      <sheetName val="[SAPI_xls]__anheuserbuschinb538"/>
      <sheetName val="[SAPI_xls]__anheuserbuschinb539"/>
      <sheetName val="[SAPI_xls]__anheuserbuschinb540"/>
      <sheetName val="[SAPI_xls]__anheuserbuschin1020"/>
      <sheetName val="[SAPI_xls]__anheuserbuschinb541"/>
      <sheetName val="[SAPI_xls]__anheuserbuschinb542"/>
      <sheetName val="[SAPI_xls]__anheuserbuschinb543"/>
      <sheetName val="[SAPI_xls]__anheuserbuschinb544"/>
      <sheetName val="[SAPI_xls]__anheuserbuschinb545"/>
      <sheetName val="[SAPI_xls]__anheuserbuschinb546"/>
      <sheetName val="[SAPI_xls]__anheuserbuschinb547"/>
      <sheetName val="[SAPI_xls]__anheuserbuschinb548"/>
      <sheetName val="[SAPI_xls]__anheuserbuschinb549"/>
      <sheetName val="[SAPI_xls]__anheuserbuschin1021"/>
      <sheetName val="[SAPI_xls]__anheuserbuschin1022"/>
      <sheetName val="[SAPI_xls]__anheuserbuschin1023"/>
      <sheetName val="[SAPI_xls]__anheuserbuschin1024"/>
      <sheetName val="[SAPI_xls]__anheuserbuschin1025"/>
      <sheetName val="[SAPI_xls]__anheuserbuschin1026"/>
      <sheetName val="[SAPI_xls]__anheuserbuschin1027"/>
      <sheetName val="[SAPI_xls]__anheuserbuschin1028"/>
      <sheetName val="[SAPI_xls]__anheuserbuschin1029"/>
      <sheetName val="[SAPI_xls]__anheuserbuschin1030"/>
      <sheetName val="[SAPI_xls]__anheuserbuschin1031"/>
      <sheetName val="[SAPI_xls]__anheuserbuschin1032"/>
      <sheetName val="[SAPI_xls]__anheuserbuschin1033"/>
      <sheetName val="[SAPI_xls]__anheuserbuschin1034"/>
      <sheetName val="[SAPI_xls]__anheuserbuschin1035"/>
      <sheetName val="[SAPI_xls]__anheuserbuschin1036"/>
      <sheetName val="[SAPI_xls]__anheuserbuschin1037"/>
      <sheetName val="[SAPI_xls]__anheuserbuschin1038"/>
      <sheetName val="[SAPI_xls]__anheuserbuschin1039"/>
      <sheetName val="[SAPI_xls]__anheuserbuschin1040"/>
      <sheetName val="[SAPI_xls]__anheuserbuschin1041"/>
      <sheetName val="[SAPI_xls]__anheuserbuschin1042"/>
      <sheetName val="[SAPI_xls]__anheuserbuschin1043"/>
      <sheetName val="[SAPI_xls]__anheuserbuschin1044"/>
      <sheetName val="[SAPI_xls]__anheuserbuschin1045"/>
      <sheetName val="[SAPI_xls]__anheuserbuschin1046"/>
      <sheetName val="[SAPI_xls]__anheuserbuschin1047"/>
      <sheetName val="[SAPI_xls]__anheuserbuschin1048"/>
      <sheetName val="[SAPI_xls]__anheuserbuschin1049"/>
      <sheetName val="[SAPI_xls]__anheuserbuschin1050"/>
      <sheetName val="[SAPI_xls]__anheuserbuschin1051"/>
      <sheetName val="C_lculo_TMEF-TMR5"/>
      <sheetName val="[SAPI_xls]__anheuserbuschin1052"/>
      <sheetName val="[SAPI_xls]__anheuserbuschin1053"/>
      <sheetName val="[SAPI_xls]__anheuserbuschin1054"/>
      <sheetName val="[SAPI_xls]__anheuserbuschin1055"/>
      <sheetName val="[SAPI_xls]__anheuserbuschin1056"/>
      <sheetName val="[SAPI_xls]__anheuserbuschin1057"/>
      <sheetName val="[SAPI_xls]__anheuserbuschin1058"/>
      <sheetName val="[SAPI_xls]__anheuserbuschin1059"/>
      <sheetName val="[SAPI_xls]__anheuserbuschin1060"/>
      <sheetName val="[SAPI_xls]__anheuserbuschin1061"/>
      <sheetName val="[SAPI_xls]__anheuserbuschin1062"/>
      <sheetName val="[SAPI_xls]__anheuserbuschin1063"/>
      <sheetName val="[SAPI_xls]__anheuserbuschin1064"/>
      <sheetName val="[SAPI_xls]__anheuserbuschin1065"/>
      <sheetName val="[SAPI_xls]__anheuserbuschin1066"/>
      <sheetName val="[SAPI_xls]__anheuserbuschin1067"/>
      <sheetName val="[SAPI_xls]__anheuserbuschin1068"/>
      <sheetName val="[SAPI_xls]__anheuserbuschin1069"/>
      <sheetName val="[SAPI_xls]__anheuserbuschin1070"/>
      <sheetName val="[SAPI_xls]__anheuserbuschin1071"/>
      <sheetName val="[SAPI_xls]__anheuserbuschin1072"/>
      <sheetName val="[SAPI_xls]__anheuserbuschin1073"/>
      <sheetName val="[SAPI_xls]__anheuserbuschin1074"/>
      <sheetName val="[SAPI_xls]__anheuserbuschin1075"/>
      <sheetName val="[SAPI_xls]__anheuserbuschin1076"/>
      <sheetName val="[SAPI_xls]__anheuserbuschin1077"/>
      <sheetName val="[SAPI_xls]__anheuserbuschin1078"/>
      <sheetName val="[SAPI_xls]__anheuserbuschin1079"/>
      <sheetName val="[SAPI_xls]__anheuserbuschin1080"/>
      <sheetName val="[SAPI_xls]__anheuserbuschin1081"/>
      <sheetName val="[SAPI_xls]__anheuserbuschin1082"/>
      <sheetName val="[SAPI_xls]__anheuserbuschin1083"/>
      <sheetName val="[SAPI_xls]__anheuserbuschin1084"/>
      <sheetName val="[SAPI_xls]__anheuserbuschin1085"/>
      <sheetName val="[SAPI_xls]__anheuserbuschin1086"/>
      <sheetName val="[SAPI_xls]__anheuserbuschin1087"/>
      <sheetName val="[SAPI_xls]__anheuserbuschin1088"/>
      <sheetName val="[SAPI_xls]__anheuserbuschin1089"/>
      <sheetName val="[SAPI_xls]__anheuserbuschin1090"/>
      <sheetName val="[SAPI_xls]__anheuserbuschin1091"/>
      <sheetName val="[SAPI_xls]__anheuserbuschin1092"/>
      <sheetName val="[SAPI_xls]__anheuserbuschin1093"/>
      <sheetName val="[SAPI_xls]__anheuserbuschin1094"/>
      <sheetName val="[SAPI_xls]__anheuserbuschin1095"/>
      <sheetName val="[SAPI_xls]__anheuserbuschin1096"/>
      <sheetName val="[SAPI_xls]__anheuserbuschin1097"/>
      <sheetName val="[SAPI_xls]__anheuserbuschin1098"/>
      <sheetName val="[SAPI_xls]__anheuserbuschin1099"/>
      <sheetName val="[SAPI_xls]__anheuserbuschin1100"/>
      <sheetName val="[SAPI_xls]__anheuserbuschin1101"/>
      <sheetName val="[SAPI_xls]__anheuserbuschin1102"/>
      <sheetName val="[SAPI_xls]__anheuserbuschin1103"/>
      <sheetName val="[SAPI_xls]__anheuserbuschin1104"/>
      <sheetName val="[SAPI_xls]__anheuserbuschin1105"/>
      <sheetName val="[SAPI_xls]__anheuserbuschin1106"/>
      <sheetName val="[SAPI_xls]__anheuserbuschin1107"/>
      <sheetName val="[SAPI_xls]__anheuserbuschin1108"/>
      <sheetName val="[SAPI_xls]__anheuserbuschin1109"/>
      <sheetName val="[SAPI_xls]__anheuserbuschin1110"/>
      <sheetName val="[SAPI_xls]__anheuserbuschin1111"/>
      <sheetName val="[SAPI_xls]__anheuserbuschin1112"/>
      <sheetName val="[SAPI_xls]__anheuserbuschin1113"/>
      <sheetName val="[SAPI_xls]__anheuserbuschin1114"/>
      <sheetName val="[SAPI_xls]__anheuserbuschin1115"/>
      <sheetName val="[SAPI_xls]__anheuserbuschin1116"/>
      <sheetName val="[SAPI_xls]__anheuserbuschin1117"/>
      <sheetName val="[SAPI_xls]__anheuserbuschin1118"/>
      <sheetName val="[SAPI_xls]__anheuserbuschin1119"/>
      <sheetName val="[SAPI_xls]__anheuserbuschin1120"/>
      <sheetName val="[SAPI_xls]__anheuserbuschin1121"/>
      <sheetName val="[SAPI_xls]__anheuserbuschin1122"/>
      <sheetName val="[SAPI_xls]__anheuserbuschin1123"/>
      <sheetName val="[SAPI_xls]__anheuserbuschin1124"/>
      <sheetName val="[SAPI_xls]__anheuserbuschin1125"/>
      <sheetName val="[SAPI_xls]__anheuserbuschin1126"/>
      <sheetName val="[SAPI_xls]__anheuserbuschin1127"/>
      <sheetName val="[SAPI_xls]__anheuserbuschin1128"/>
      <sheetName val="[SAPI_xls]__anheuserbuschin1129"/>
      <sheetName val="[SAPI_xls]__anheuserbuschin1130"/>
      <sheetName val="[SAPI_xls]__anheuserbuschin1131"/>
      <sheetName val="[SAPI_xls]__anheuserbuschin1132"/>
      <sheetName val="[SAPI_xls]__anheuserbuschin1133"/>
      <sheetName val="[SAPI_xls]__anheuserbuschin1134"/>
      <sheetName val="[SAPI_xls]__anheuserbuschin1135"/>
      <sheetName val="[SAPI_xls]__anheuserbuschin1136"/>
      <sheetName val="[SAPI_xls]__anheuserbuschin1137"/>
      <sheetName val="[SAPI_xls]__anheuserbuschin1138"/>
      <sheetName val="[SAPI_xls]__anheuserbuschin1139"/>
      <sheetName val="[SAPI_xls]__anheuserbuschin1140"/>
      <sheetName val="[SAPI_xls]__anheuserbuschin1141"/>
      <sheetName val="[SAPI_xls]__anheuserbuschin1142"/>
      <sheetName val="[SAPI_xls]__anheuserbuschin1143"/>
      <sheetName val="[SAPI_xls]__anheuserbuschin1144"/>
      <sheetName val="[SAPI_xls]__anheuserbuschin1145"/>
      <sheetName val="[SAPI_xls]__anheuserbuschin1146"/>
      <sheetName val="[SAPI_xls]__anheuserbuschin1147"/>
      <sheetName val="[SAPI_xls]__anheuserbuschin1148"/>
      <sheetName val="[SAPI_xls]__anheuserbuschin1149"/>
      <sheetName val="[SAPI_xls]__anheuserbuschin1150"/>
      <sheetName val="[SAPI_xls]__anheuserbuschin1151"/>
      <sheetName val="[SAPI_xls]__anheuserbuschin1152"/>
      <sheetName val="[SAPI_xls]__anheuserbuschin1153"/>
      <sheetName val="[SAPI_xls]__anheuserbuschin1154"/>
      <sheetName val="__Serntbqm_kit_training_Mis_do5"/>
      <sheetName val="__anheuserbuschinbev_sharepoin5"/>
      <sheetName val="[SAPI_xls]__anheuserbuschin1155"/>
      <sheetName val="[SAPI_xls]__anheuserbuschin1156"/>
      <sheetName val="[SAPI_xls]__anheuserbuschin1157"/>
      <sheetName val="[SAPI_xls]__anheuserbuschin1158"/>
      <sheetName val="[SAPI_xls]__anheuserbuschin1159"/>
      <sheetName val="[SAPI_xls]__anheuserbuschin1160"/>
      <sheetName val="[SAPI_xls]__anheuserbuschin1161"/>
      <sheetName val="[SAPI_xls]__anheuserbuschin1162"/>
      <sheetName val="[SAPI_xls]__anheuserbuschin1163"/>
      <sheetName val="[SAPI_xls]__anheuserbuschin1164"/>
      <sheetName val="[SAPI_xls]__anheuserbuschin1165"/>
      <sheetName val="\Users\ShirleyZhu\Documents\204"/>
      <sheetName val="RAW_AUS4"/>
      <sheetName val="RAW_NZP4"/>
      <sheetName val="Share_Price_20024"/>
      <sheetName val="[SAPI_xls]__anheuserbuschin1166"/>
      <sheetName val="[SAPI_xls]__anheuserbuschin1167"/>
      <sheetName val="[SAPI_xls]__anheuserbuschin1168"/>
      <sheetName val="[SAPI_xls]__anheuserbuschin1169"/>
      <sheetName val="[SAPI_xls]__anheuserbuschin1170"/>
      <sheetName val="[SAPI_xls]__anheuserbuschin1171"/>
      <sheetName val="[SAPI_xls]__anheuserbuschin1172"/>
      <sheetName val="[SAPI_xls]__anheuserbuschin1173"/>
      <sheetName val="[SAPI_xls]__anheuserbuschin1174"/>
      <sheetName val="[SAPI_xls]__anheuserbuschin1175"/>
      <sheetName val="[SAPI_xls]__anheuserbuschin1176"/>
      <sheetName val="[SAPI_xls]__anheuserbuschin1177"/>
      <sheetName val="[SAPI_xls]__anheuserbuschin1178"/>
      <sheetName val="[SAPI_xls]__anheuserbuschin1179"/>
      <sheetName val="[SAPI_xls]__anheuserbuschin1180"/>
      <sheetName val="[SAPI_xls]__anheuserbuschin1181"/>
      <sheetName val="[SAPI_xls]__anheuserbuschin1182"/>
      <sheetName val="[SAPI_xls]__anheuserbuschin1183"/>
      <sheetName val="[SAPI_xls]__anheuserbuschin1184"/>
      <sheetName val="[SAPI_xls]__anheuserbuschin1185"/>
      <sheetName val="[SAPI_xls]__anheuserbuschin1186"/>
      <sheetName val="[SAPI_xls]__anheuserbuschin1187"/>
      <sheetName val="[SAPI_xls]__anheuserbuschin1188"/>
      <sheetName val="[SAPI_xls]__anheuserbuschin1189"/>
      <sheetName val="[SAPI_xls]__anheuserbuschin1190"/>
      <sheetName val="[SAPI_xls]__anheuserbuschin1191"/>
      <sheetName val="[SAPI_xls]__anheuserbuschin1192"/>
      <sheetName val="[SAPI_xls]__anheuserbuschin1193"/>
      <sheetName val="[SAPI_xls]__anheuserbuschin1194"/>
      <sheetName val="[SAPI_xls]__anheuserbuschin1195"/>
      <sheetName val="[SAPI_xls]__anheuserbuschin1196"/>
      <sheetName val="[SAPI_xls]__anheuserbuschin1197"/>
      <sheetName val="[SAPI_xls]__anheuserbuschin1198"/>
      <sheetName val="[SAPI_xls]__anheuserbuschin1199"/>
      <sheetName val="[SAPI_xls]__anheuserbuschin1200"/>
      <sheetName val="[SAPI_xls]__anheuserbuschin1201"/>
      <sheetName val="[SAPI_xls]__anheuserbuschin1202"/>
      <sheetName val="[SAPI_xls]__anheuserbuschin1203"/>
      <sheetName val="[SAPI_xls]__anheuserbuschin1204"/>
      <sheetName val="[SAPI_xls]__anheuserbuschin1205"/>
      <sheetName val="[SAPI_xls]__anheuserbuschin1206"/>
      <sheetName val="[SAPI_xls]__anheuserbuschin1207"/>
      <sheetName val="[SAPI_xls]__anheuserbuschin1208"/>
      <sheetName val="[SAPI_xls]__anheuserbuschin1209"/>
      <sheetName val="[SAPI_xls]__anheuserbuschin1210"/>
      <sheetName val="[SAPI_xls]__anheuserbuschin1211"/>
      <sheetName val="[SAPI_xls]__anheuserbuschin1212"/>
      <sheetName val="[SAPI_xls]__anheuserbuschin1213"/>
      <sheetName val="[SAPI_xls]__anheuserbuschin1214"/>
      <sheetName val="[SAPI_xls]__anheuserbuschin1215"/>
      <sheetName val="[SAPI_xls]__anheuserbuschin1216"/>
      <sheetName val="[SAPI_xls]__anheuserbuschin1217"/>
      <sheetName val="[SAPI_xls]__anheuserbuschin1218"/>
      <sheetName val="[SAPI_xls]__anheuserbuschin1219"/>
      <sheetName val="[SAPI_xls]__anheuserbuschin1220"/>
      <sheetName val="[SAPI_xls]__anheuserbuschin1221"/>
      <sheetName val="[SAPI_xls]__anheuserbuschin1222"/>
      <sheetName val="[SAPI_xls]__anheuserbuschin1223"/>
      <sheetName val="[SAPI_xls]__anheuserbuschin1224"/>
      <sheetName val="[SAPI_xls]__anheuserbuschin1225"/>
      <sheetName val="[SAPI_xls]__anheuserbuschin1226"/>
      <sheetName val="[SAPI_xls]__anheuserbuschin1227"/>
      <sheetName val="[SAPI_xls]__anheuserbuschin1228"/>
      <sheetName val="[SAPI_xls]__anheuserbuschin1229"/>
      <sheetName val="[SAPI_xls]__anheuserbuschin1230"/>
      <sheetName val="[SAPI_xls]__anheuserbuschin1231"/>
      <sheetName val="[SAPI_xls]__anheuserbuschin1232"/>
      <sheetName val="[SAPI_xls]__anheuserbuschin1233"/>
      <sheetName val="[SAPI_xls]__anheuserbuschin1234"/>
      <sheetName val="[SAPI_xls]__anheuserbuschin1235"/>
      <sheetName val="[SAPI_xls]__anheuserbuschin1236"/>
      <sheetName val="[SAPI_xls]__anheuserbuschin1237"/>
      <sheetName val="[SAPI_xls]__anheuserbuschin1238"/>
      <sheetName val="[SAPI_xls]__anheuserbuschin1239"/>
      <sheetName val="[SAPI_xls]__anheuserbuschin1240"/>
      <sheetName val="[SAPI_xls]__anheuserbuschin1241"/>
      <sheetName val="[SAPI_xls]__anheuserbuschin1242"/>
      <sheetName val="[SAPI_xls]__anheuserbuschin1243"/>
      <sheetName val="[SAPI_xls]__anheuserbuschin1244"/>
      <sheetName val="[SAPI_xls]__anheuserbuschin1245"/>
      <sheetName val="[SAPI_xls]__anheuserbuschin1246"/>
      <sheetName val="[SAPI_xls]__anheuserbuschin1247"/>
      <sheetName val="[SAPI_xls]__anheuserbuschin1248"/>
      <sheetName val="[SAPI_xls]__anheuserbuschin1249"/>
      <sheetName val="[SAPI_xls]__anheuserbuschin1250"/>
      <sheetName val="[SAPI_xls]__anheuserbuschin1251"/>
      <sheetName val="[SAPI_xls]__anheuserbuschin1252"/>
      <sheetName val="[SAPI_xls]__anheuserbuschin1253"/>
      <sheetName val="[SAPI_xls]__anheuserbuschin1254"/>
      <sheetName val="[SAPI_xls]__anheuserbuschin1255"/>
      <sheetName val="[SAPI_xls]__anheuserbuschin1256"/>
      <sheetName val="[SAPI_xls]__anheuserbuschin1257"/>
      <sheetName val="[SAPI_xls]__anheuserbuschin1258"/>
      <sheetName val="[SAPI_xls]__anheuserbuschin1259"/>
      <sheetName val="[SAPI_xls]__anheuserbuschin1260"/>
      <sheetName val="Tela_Inicial7"/>
      <sheetName val="TMEF_-_TMR_1317"/>
      <sheetName val="TMEF_-_TMR_1517"/>
      <sheetName val="Cálculo_TMEF-TMR7"/>
      <sheetName val="Drop_down_lists6"/>
      <sheetName val="dep_pre6"/>
      <sheetName val="Rec_GL6"/>
      <sheetName val="Data_ITW_USA_US$6"/>
      <sheetName val="SAPI_xls6"/>
      <sheetName val="EI_Calc6"/>
      <sheetName val="FX_rates6"/>
      <sheetName val="ZBB_Package_3YP_OH_-_MD6"/>
      <sheetName val="Supply_Expansion_Details6"/>
      <sheetName val="New_GF_Commercial_Expansion6"/>
      <sheetName val="Base_OBZ6"/>
      <sheetName val="Base_DVD6"/>
      <sheetName val="Data_ITW_Cuba_US$6"/>
      <sheetName val="Rate_input_tab6"/>
      <sheetName val="LBO_Model6"/>
      <sheetName val="[SAPI_xls]__anheuserbuschinb370"/>
      <sheetName val="Data_ITW_Cuba_Cdn$6"/>
      <sheetName val="Data_ITW_LBNA6"/>
      <sheetName val="Data_ITW_USA_Cdn$6"/>
      <sheetName val="Data_USA_Cdn$6"/>
      <sheetName val="DVA_-_42a_DUMP6"/>
      <sheetName val="PLANTILLA_DETALLE_POR_CET5"/>
      <sheetName val="TOTAL_HL6"/>
      <sheetName val="Soc_686"/>
      <sheetName val="Dev_SAC_5"/>
      <sheetName val="Dados_BLP5"/>
      <sheetName val="Recursos_Humanos5"/>
      <sheetName val="C?lculo_TMEF-TMR6"/>
      <sheetName val="営業以外_評価賞与6"/>
      <sheetName val="\\Serntbqm\kit_training\Mis_do6"/>
      <sheetName val="Resumen_Costo6"/>
      <sheetName val="R_C_O__NARANJO5"/>
      <sheetName val="[SAPI_xls]__anheuserbuschinbe33"/>
      <sheetName val="[SAPI_xls]__anheuserbuschinbe34"/>
      <sheetName val="[SAPI_xls]__anheuserbuschinbe35"/>
      <sheetName val="[SAPI_xls]__anheuserbuschinbe36"/>
      <sheetName val="[SAPI_xls]__anheuserbuschinbe37"/>
      <sheetName val="[SAPI_xls]__anheuserbuschinbe38"/>
      <sheetName val="[SAPI_xls]__anheuserbuschinbe39"/>
      <sheetName val="[SAPI_xls]__anheuserbuschinbe40"/>
      <sheetName val="[SAPI_xls]__anheuserbuschinb371"/>
      <sheetName val="[SAPI_xls]__anheuserbuschinb372"/>
      <sheetName val="[SAPI_xls][SAPI_xls][SAPI_xls]4"/>
      <sheetName val="TMEF___TMR_1314"/>
      <sheetName val="TMEF___TMR_1514"/>
      <sheetName val="Cálculo_TMEF_TMR4"/>
      <sheetName val="[SAPI_xls]//anheuserbuschinbev4"/>
      <sheetName val="Danone_OpProf_Marg_Bar_D4"/>
      <sheetName val="LOG_template4"/>
      <sheetName val="LE_File_(Gabi)4"/>
      <sheetName val="Cognos_YTD_BU4"/>
      <sheetName val="VLC_R&amp;O_Summary4"/>
      <sheetName val="[SAPI_xls]__anheuserbuschinb373"/>
      <sheetName val="[SAPI_xls]__anheuserbuschinb374"/>
      <sheetName val="[SAPI_xls]__anheuserbuschinb375"/>
      <sheetName val="[SAPI_xls]__anheuserbuschinb376"/>
      <sheetName val="[SAPI_xls]__anheuserbuschinb377"/>
      <sheetName val="[SAPI_xls]__anheuserbuschinb378"/>
      <sheetName val="[SAPI_xls]__anheuserbuschinb379"/>
      <sheetName val="[SAPI_xls]__anheuserbuschinb380"/>
      <sheetName val="[SAPI_xls]__anheuserbuschinb381"/>
      <sheetName val="[SAPI_xls]__anheuserbuschinb382"/>
      <sheetName val="[SAPI_xls]__anheuserbuschinb383"/>
      <sheetName val="[SAPI_xls]__anheuserbuschinb384"/>
      <sheetName val="[SAPI_xls]__anheuserbuschinb385"/>
      <sheetName val="[SAPI_xls]__anheuserbuschinb386"/>
      <sheetName val="[SAPI_xls]__anheuserbuschinb387"/>
      <sheetName val="[SAPI_xls]__anheuserbuschinb388"/>
      <sheetName val="[SAPI_xls]__anheuserbuschinb389"/>
      <sheetName val="[SAPI_xls]__anheuserbuschinb390"/>
      <sheetName val="[SAPI_xls]__anheuserbuschinb391"/>
      <sheetName val="[SAPI_xls]__anheuserbuschinb392"/>
      <sheetName val="[SAPI_xls]__anheuserbuschinb393"/>
      <sheetName val="[SAPI_xls]__anheuserbuschinb394"/>
      <sheetName val="[SAPI_xls]__anheuserbuschinb395"/>
      <sheetName val="[SAPI_xls]__anheuserbuschinb396"/>
      <sheetName val="[SAPI_xls]__anheuserbuschinb397"/>
      <sheetName val="[SAPI_xls]__anheuserbuschinb398"/>
      <sheetName val="[SAPI_xls]__anheuserbuschinb399"/>
      <sheetName val="[SAPI_xls]__anheuserbuschinb400"/>
      <sheetName val="[SAPI_xls]__anheuserbuschinb401"/>
      <sheetName val="[SAPI_xls]__anheuserbuschinb402"/>
      <sheetName val="[SAPI_xls]__anheuserbuschinb403"/>
      <sheetName val="[SAPI_xls]__anheuserbuschinb404"/>
      <sheetName val="[SAPI_xls]__anheuserbuschinb405"/>
      <sheetName val="[SAPI_xls]__anheuserbuschinb406"/>
      <sheetName val="[SAPI_xls]__anheuserbuschinb407"/>
      <sheetName val="[SAPI_xls]__anheuserbuschinb408"/>
      <sheetName val="[SAPI_xls]__anheuserbuschinb409"/>
      <sheetName val="[SAPI_xls]__anheuserbuschinb410"/>
      <sheetName val="[SAPI_xls]__anheuserbuschinb411"/>
      <sheetName val="[SAPI_xls]__anheuserbuschinb412"/>
      <sheetName val="[SAPI_xls]__anheuserbuschinb413"/>
      <sheetName val="[SAPI_xls]__anheuserbuschinb414"/>
      <sheetName val="[SAPI_xls]__anheuserbuschinb415"/>
      <sheetName val="[SAPI_xls]__anheuserbuschinb416"/>
      <sheetName val="[SAPI_xls]__anheuserbuschinb417"/>
      <sheetName val="[SAPI_xls]__anheuserbuschinb418"/>
      <sheetName val="[SAPI_xls]__anheuserbuschinb419"/>
      <sheetName val="[SAPI_xls]__anheuserbuschinb420"/>
      <sheetName val="[SAPI_xls]__anheuserbuschinb421"/>
      <sheetName val="[SAPI_xls]__anheuserbuschinb422"/>
      <sheetName val="[SAPI_xls]__anheuserbuschinb423"/>
      <sheetName val="[SAPI_xls]__anheuserbuschinb424"/>
      <sheetName val="[SAPI_xls]__anheuserbuschinb425"/>
      <sheetName val="[SAPI_xls]__anheuserbuschinb426"/>
      <sheetName val="[SAPI_xls]__anheuserbuschinb427"/>
      <sheetName val="[SAPI_xls]__anheuserbuschinb428"/>
      <sheetName val="[SAPI_xls]__anheuserbuschinb429"/>
      <sheetName val="[SAPI_xls]__anheuserbuschinb430"/>
      <sheetName val="[SAPI_xls]__anheuserbuschinb431"/>
      <sheetName val="[SAPI_xls]__anheuserbuschinb432"/>
      <sheetName val="[SAPI_xls]__anheuserbuschinb433"/>
      <sheetName val="[SAPI_xls]__anheuserbuschinb434"/>
      <sheetName val="[SAPI_xls]__anheuserbuschinb435"/>
      <sheetName val="[SAPI_xls]__anheuserbuschinb436"/>
      <sheetName val="[SAPI_xls]__anheuserbuschinb437"/>
      <sheetName val="[SAPI_xls]__anheuserbuschinb438"/>
      <sheetName val="[SAPI_xls]__anheuserbuschinb439"/>
      <sheetName val="[SAPI_xls]__anheuserbuschinb440"/>
      <sheetName val="[SAPI_xls]__anheuserbuschinb441"/>
      <sheetName val="[SAPI_xls]__anheuserbuschinb442"/>
      <sheetName val="[SAPI_xls]__anheuserbuschinb443"/>
      <sheetName val="[SAPI_xls]__anheuserbuschinb444"/>
      <sheetName val="[SAPI_xls]__anheuserbuschinb445"/>
      <sheetName val="[SAPI_xls]__anheuserbuschinb446"/>
      <sheetName val="[SAPI_xls]__anheuserbuschinb447"/>
      <sheetName val="[SAPI_xls]__anheuserbuschinb448"/>
      <sheetName val="[SAPI_xls]__anheuserbuschinb449"/>
      <sheetName val="[SAPI_xls]__anheuserbuschinb450"/>
      <sheetName val="[SAPI_xls]__anheuserbuschin_779"/>
      <sheetName val="[SAPI_xls]__anheuserbuschinb451"/>
      <sheetName val="[SAPI_xls]__anheuserbuschinb452"/>
      <sheetName val="[SAPI_xls]__anheuserbuschinb453"/>
      <sheetName val="[SAPI_xls]__anheuserbuschinb454"/>
      <sheetName val="[SAPI_xls]__anheuserbuschinb455"/>
      <sheetName val="[SAPI_xls]__anheuserbuschinb456"/>
      <sheetName val="[SAPI_xls]__anheuserbuschinb457"/>
      <sheetName val="[SAPI_xls]__anheuserbuschinb458"/>
      <sheetName val="[SAPI_xls]__anheuserbuschinb459"/>
      <sheetName val="[SAPI_xls]__anheuserbuschin_780"/>
      <sheetName val="[SAPI_xls]__anheuserbuschin_781"/>
      <sheetName val="[SAPI_xls]__anheuserbuschin_782"/>
      <sheetName val="[SAPI_xls]__anheuserbuschin_783"/>
      <sheetName val="[SAPI_xls]__anheuserbuschin_784"/>
      <sheetName val="[SAPI_xls]__anheuserbuschin_785"/>
      <sheetName val="[SAPI_xls]__anheuserbuschin_786"/>
      <sheetName val="[SAPI_xls]__anheuserbuschin_787"/>
      <sheetName val="[SAPI_xls]__anheuserbuschin_788"/>
      <sheetName val="[SAPI_xls]__anheuserbuschin_789"/>
      <sheetName val="[SAPI_xls]__anheuserbuschin_790"/>
      <sheetName val="[SAPI_xls]__anheuserbuschin_791"/>
      <sheetName val="[SAPI_xls]__anheuserbuschin_792"/>
      <sheetName val="[SAPI_xls]__anheuserbuschin_793"/>
      <sheetName val="[SAPI_xls]__anheuserbuschin_794"/>
      <sheetName val="[SAPI_xls]__anheuserbuschin_795"/>
      <sheetName val="[SAPI_xls]__anheuserbuschin_796"/>
      <sheetName val="[SAPI_xls]__anheuserbuschin_797"/>
      <sheetName val="[SAPI_xls]__anheuserbuschin_798"/>
      <sheetName val="[SAPI_xls]__anheuserbuschin_799"/>
      <sheetName val="[SAPI_xls]__anheuserbuschin_800"/>
      <sheetName val="[SAPI_xls]__anheuserbuschin_801"/>
      <sheetName val="[SAPI_xls]__anheuserbuschin_802"/>
      <sheetName val="[SAPI_xls]__anheuserbuschin_803"/>
      <sheetName val="[SAPI_xls]__anheuserbuschin_804"/>
      <sheetName val="[SAPI_xls]__anheuserbuschin_805"/>
      <sheetName val="[SAPI_xls]__anheuserbuschin_806"/>
      <sheetName val="[SAPI_xls]__anheuserbuschin_807"/>
      <sheetName val="[SAPI_xls]__anheuserbuschin_808"/>
      <sheetName val="[SAPI_xls]__anheuserbuschin_809"/>
      <sheetName val="[SAPI_xls]__anheuserbuschin_810"/>
      <sheetName val="C_lculo_TMEF-TMR4"/>
      <sheetName val="[SAPI_xls]__anheuserbuschin_811"/>
      <sheetName val="[SAPI_xls]__anheuserbuschin_812"/>
      <sheetName val="[SAPI_xls]__anheuserbuschin_813"/>
      <sheetName val="[SAPI_xls]__anheuserbuschin_814"/>
      <sheetName val="[SAPI_xls]__anheuserbuschin_815"/>
      <sheetName val="[SAPI_xls]__anheuserbuschin_816"/>
      <sheetName val="[SAPI_xls]__anheuserbuschin_817"/>
      <sheetName val="[SAPI_xls]__anheuserbuschin_818"/>
      <sheetName val="[SAPI_xls]__anheuserbuschin_819"/>
      <sheetName val="[SAPI_xls]__anheuserbuschin_820"/>
      <sheetName val="[SAPI_xls]__anheuserbuschin_821"/>
      <sheetName val="[SAPI_xls]__anheuserbuschin_822"/>
      <sheetName val="[SAPI_xls]__anheuserbuschin_823"/>
      <sheetName val="[SAPI_xls]__anheuserbuschin_824"/>
      <sheetName val="[SAPI_xls]__anheuserbuschin_825"/>
      <sheetName val="[SAPI_xls]__anheuserbuschin_826"/>
      <sheetName val="[SAPI_xls]__anheuserbuschin_827"/>
      <sheetName val="[SAPI_xls]__anheuserbuschin_828"/>
      <sheetName val="[SAPI_xls]__anheuserbuschin_829"/>
      <sheetName val="[SAPI_xls]__anheuserbuschin_830"/>
      <sheetName val="[SAPI_xls]__anheuserbuschin_831"/>
      <sheetName val="[SAPI_xls]__anheuserbuschin_832"/>
      <sheetName val="[SAPI_xls]__anheuserbuschin_833"/>
      <sheetName val="[SAPI_xls]__anheuserbuschin_834"/>
      <sheetName val="[SAPI_xls]__anheuserbuschin_835"/>
      <sheetName val="[SAPI_xls]__anheuserbuschin_836"/>
      <sheetName val="[SAPI_xls]__anheuserbuschin_837"/>
      <sheetName val="[SAPI_xls]__anheuserbuschin_838"/>
      <sheetName val="[SAPI_xls]__anheuserbuschin_839"/>
      <sheetName val="[SAPI_xls]__anheuserbuschin_840"/>
      <sheetName val="[SAPI_xls]__anheuserbuschin_841"/>
      <sheetName val="[SAPI_xls]__anheuserbuschin_842"/>
      <sheetName val="[SAPI_xls]__anheuserbuschin_843"/>
      <sheetName val="[SAPI_xls]__anheuserbuschin_844"/>
      <sheetName val="[SAPI_xls]__anheuserbuschin_845"/>
      <sheetName val="[SAPI_xls]__anheuserbuschin_846"/>
      <sheetName val="[SAPI_xls]__anheuserbuschin_847"/>
      <sheetName val="[SAPI_xls]__anheuserbuschin_848"/>
      <sheetName val="[SAPI_xls]__anheuserbuschin_849"/>
      <sheetName val="[SAPI_xls]__anheuserbuschin_850"/>
      <sheetName val="[SAPI_xls]__anheuserbuschin_851"/>
      <sheetName val="[SAPI_xls]__anheuserbuschin_852"/>
      <sheetName val="[SAPI_xls]__anheuserbuschin_853"/>
      <sheetName val="[SAPI_xls]__anheuserbuschin_854"/>
      <sheetName val="[SAPI_xls]__anheuserbuschin_855"/>
      <sheetName val="[SAPI_xls]__anheuserbuschin_856"/>
      <sheetName val="[SAPI_xls]__anheuserbuschin_857"/>
      <sheetName val="[SAPI_xls]__anheuserbuschin_858"/>
      <sheetName val="[SAPI_xls]__anheuserbuschin_859"/>
      <sheetName val="[SAPI_xls]__anheuserbuschin_860"/>
      <sheetName val="[SAPI_xls]__anheuserbuschin_861"/>
      <sheetName val="[SAPI_xls]__anheuserbuschin_862"/>
      <sheetName val="[SAPI_xls]__anheuserbuschin_863"/>
      <sheetName val="[SAPI_xls]__anheuserbuschin_864"/>
      <sheetName val="[SAPI_xls]__anheuserbuschin_865"/>
      <sheetName val="[SAPI_xls]__anheuserbuschin_866"/>
      <sheetName val="[SAPI_xls]__anheuserbuschin_867"/>
      <sheetName val="[SAPI_xls]__anheuserbuschin_868"/>
      <sheetName val="[SAPI_xls]__anheuserbuschin_869"/>
      <sheetName val="[SAPI_xls]__anheuserbuschin_870"/>
      <sheetName val="[SAPI_xls]__anheuserbuschin_871"/>
      <sheetName val="[SAPI_xls]__anheuserbuschin_872"/>
      <sheetName val="[SAPI_xls]__anheuserbuschin_873"/>
      <sheetName val="[SAPI_xls]__anheuserbuschin_874"/>
      <sheetName val="[SAPI_xls]__anheuserbuschin_875"/>
      <sheetName val="[SAPI_xls]__anheuserbuschin_876"/>
      <sheetName val="[SAPI_xls]__anheuserbuschin_877"/>
      <sheetName val="[SAPI_xls]__anheuserbuschin_878"/>
      <sheetName val="[SAPI_xls]__anheuserbuschin_879"/>
      <sheetName val="[SAPI_xls]__anheuserbuschin_880"/>
      <sheetName val="[SAPI_xls]__anheuserbuschin_881"/>
      <sheetName val="[SAPI_xls]__anheuserbuschin_882"/>
      <sheetName val="[SAPI_xls]__anheuserbuschin_883"/>
      <sheetName val="[SAPI_xls]__anheuserbuschin_884"/>
      <sheetName val="[SAPI_xls]__anheuserbuschin_885"/>
      <sheetName val="[SAPI_xls]__anheuserbuschin_886"/>
      <sheetName val="[SAPI_xls]__anheuserbuschin_887"/>
      <sheetName val="[SAPI_xls]__anheuserbuschin_888"/>
      <sheetName val="[SAPI_xls]__anheuserbuschin_889"/>
      <sheetName val="[SAPI_xls]__anheuserbuschin_890"/>
      <sheetName val="[SAPI_xls]__anheuserbuschin_891"/>
      <sheetName val="[SAPI_xls]__anheuserbuschin_892"/>
      <sheetName val="[SAPI_xls]__anheuserbuschin_893"/>
      <sheetName val="[SAPI_xls]__anheuserbuschin_894"/>
      <sheetName val="[SAPI_xls]__anheuserbuschin_895"/>
      <sheetName val="[SAPI_xls]__anheuserbuschin_896"/>
      <sheetName val="[SAPI_xls]__anheuserbuschin_897"/>
      <sheetName val="[SAPI_xls]__anheuserbuschin_898"/>
      <sheetName val="[SAPI_xls]__anheuserbuschin_899"/>
      <sheetName val="[SAPI_xls]__anheuserbuschin_900"/>
      <sheetName val="[SAPI_xls]__anheuserbuschin_901"/>
      <sheetName val="[SAPI_xls]__anheuserbuschin_902"/>
      <sheetName val="[SAPI_xls]__anheuserbuschin_903"/>
      <sheetName val="[SAPI_xls]__anheuserbuschin_904"/>
      <sheetName val="[SAPI_xls]__anheuserbuschin_905"/>
      <sheetName val="[SAPI_xls]__anheuserbuschin_906"/>
      <sheetName val="[SAPI_xls]__anheuserbuschin_907"/>
      <sheetName val="[SAPI_xls]__anheuserbuschin_908"/>
      <sheetName val="[SAPI_xls]__anheuserbuschin_909"/>
      <sheetName val="[SAPI_xls]__anheuserbuschin_910"/>
      <sheetName val="[SAPI_xls]__anheuserbuschin_911"/>
      <sheetName val="[SAPI_xls]__anheuserbuschin_912"/>
      <sheetName val="[SAPI_xls]__anheuserbuschin_913"/>
      <sheetName val="__Serntbqm_kit_training_Mis_do4"/>
      <sheetName val="__anheuserbuschinbev_sharepoin4"/>
      <sheetName val="[SAPI_xls]__anheuserbuschin_914"/>
      <sheetName val="[SAPI_xls]__anheuserbuschin_915"/>
      <sheetName val="[SAPI_xls]__anheuserbuschin_916"/>
      <sheetName val="[SAPI_xls]__anheuserbuschin_917"/>
      <sheetName val="[SAPI_xls]__anheuserbuschin_918"/>
      <sheetName val="[SAPI_xls]__anheuserbuschin_919"/>
      <sheetName val="[SAPI_xls]__anheuserbuschin_920"/>
      <sheetName val="[SAPI_xls]__anheuserbuschin_921"/>
      <sheetName val="[SAPI_xls]__anheuserbuschin_922"/>
      <sheetName val="[SAPI_xls]__anheuserbuschin_923"/>
      <sheetName val="[SAPI_xls]__anheuserbuschin_924"/>
      <sheetName val="\Users\ShirleyZhu\Documents\203"/>
      <sheetName val="RAW_AUS3"/>
      <sheetName val="RAW_NZP3"/>
      <sheetName val="Share_Price_20023"/>
      <sheetName val="[SAPI_xls]__anheuserbuschin_925"/>
      <sheetName val="[SAPI_xls]__anheuserbuschin_926"/>
      <sheetName val="[SAPI_xls]__anheuserbuschin_927"/>
      <sheetName val="[SAPI_xls]__anheuserbuschin_928"/>
      <sheetName val="[SAPI_xls]__anheuserbuschin_929"/>
      <sheetName val="[SAPI_xls]__anheuserbuschin_930"/>
      <sheetName val="[SAPI_xls]__anheuserbuschin_931"/>
      <sheetName val="[SAPI_xls]__anheuserbuschin_932"/>
      <sheetName val="[SAPI_xls]__anheuserbuschin_933"/>
      <sheetName val="[SAPI_xls]__anheuserbuschin_934"/>
      <sheetName val="[SAPI_xls]__anheuserbuschin_935"/>
      <sheetName val="[SAPI_xls]__anheuserbuschin_936"/>
      <sheetName val="[SAPI_xls]__anheuserbuschin_937"/>
      <sheetName val="[SAPI_xls]__anheuserbuschin_938"/>
      <sheetName val="[SAPI_xls]__anheuserbuschin_939"/>
      <sheetName val="[SAPI_xls]__anheuserbuschin_940"/>
      <sheetName val="[SAPI_xls]__anheuserbuschin_941"/>
      <sheetName val="[SAPI_xls]__anheuserbuschin_942"/>
      <sheetName val="[SAPI_xls]__anheuserbuschin_943"/>
      <sheetName val="[SAPI_xls]__anheuserbuschin_944"/>
      <sheetName val="[SAPI_xls]__anheuserbuschin_945"/>
      <sheetName val="[SAPI_xls]__anheuserbuschin_946"/>
      <sheetName val="[SAPI_xls]__anheuserbuschin_947"/>
      <sheetName val="[SAPI_xls]__anheuserbuschin_948"/>
      <sheetName val="[SAPI_xls]__anheuserbuschin_949"/>
      <sheetName val="[SAPI_xls]__anheuserbuschin_950"/>
      <sheetName val="[SAPI_xls]__anheuserbuschin_951"/>
      <sheetName val="[SAPI_xls]__anheuserbuschin_952"/>
      <sheetName val="[SAPI_xls]__anheuserbuschin_953"/>
      <sheetName val="[SAPI_xls]__anheuserbuschin_954"/>
      <sheetName val="[SAPI_xls]__anheuserbuschin_955"/>
      <sheetName val="[SAPI_xls]__anheuserbuschin_956"/>
      <sheetName val="[SAPI_xls]__anheuserbuschin_957"/>
      <sheetName val="[SAPI_xls]__anheuserbuschin_958"/>
      <sheetName val="[SAPI_xls]__anheuserbuschin_959"/>
      <sheetName val="[SAPI_xls]__anheuserbuschin_960"/>
      <sheetName val="[SAPI_xls]__anheuserbuschin_961"/>
      <sheetName val="[SAPI_xls]__anheuserbuschin_962"/>
      <sheetName val="[SAPI_xls]__anheuserbuschin_963"/>
      <sheetName val="[SAPI_xls]__anheuserbuschin_964"/>
      <sheetName val="[SAPI_xls]__anheuserbuschin_965"/>
      <sheetName val="[SAPI_xls]__anheuserbuschin_966"/>
      <sheetName val="[SAPI_xls]__anheuserbuschin_967"/>
      <sheetName val="[SAPI_xls]__anheuserbuschin_968"/>
      <sheetName val="[SAPI_xls]__anheuserbuschin_969"/>
      <sheetName val="[SAPI_xls]__anheuserbuschin_970"/>
      <sheetName val="[SAPI_xls]__anheuserbuschin_971"/>
      <sheetName val="[SAPI_xls]__anheuserbuschin_972"/>
      <sheetName val="[SAPI_xls]__anheuserbuschin_973"/>
      <sheetName val="[SAPI_xls]__anheuserbuschin_974"/>
      <sheetName val="[SAPI_xls]__anheuserbuschin_975"/>
      <sheetName val="[SAPI_xls]__anheuserbuschin_976"/>
      <sheetName val="[SAPI_xls]__anheuserbuschin_977"/>
      <sheetName val="[SAPI_xls]__anheuserbuschin_978"/>
      <sheetName val="[SAPI_xls]__anheuserbuschin_979"/>
      <sheetName val="[SAPI_xls]__anheuserbuschin_980"/>
      <sheetName val="[SAPI_xls]__anheuserbuschin_981"/>
      <sheetName val="[SAPI_xls]__anheuserbuschin_982"/>
      <sheetName val="[SAPI_xls]__anheuserbuschin_983"/>
      <sheetName val="[SAPI_xls]__anheuserbuschin_984"/>
      <sheetName val="[SAPI_xls]__anheuserbuschin_985"/>
      <sheetName val="[SAPI_xls]__anheuserbuschin_986"/>
      <sheetName val="[SAPI_xls]__anheuserbuschin_987"/>
      <sheetName val="[SAPI_xls]__anheuserbuschin_988"/>
      <sheetName val="[SAPI_xls]__anheuserbuschin_989"/>
      <sheetName val="[SAPI_xls]__anheuserbuschin_990"/>
      <sheetName val="[SAPI_xls]__anheuserbuschin_991"/>
      <sheetName val="[SAPI_xls]__anheuserbuschin_992"/>
      <sheetName val="[SAPI_xls]__anheuserbuschin_993"/>
      <sheetName val="[SAPI_xls]__anheuserbuschin_994"/>
      <sheetName val="[SAPI_xls]__anheuserbuschin_995"/>
      <sheetName val="[SAPI_xls]__anheuserbuschin_996"/>
      <sheetName val="[SAPI_xls]__anheuserbuschin_997"/>
      <sheetName val="[SAPI_xls]__anheuserbuschin_998"/>
      <sheetName val="[SAPI_xls]__anheuserbuschin_999"/>
      <sheetName val="[SAPI_xls]__anheuserbuschin1000"/>
      <sheetName val="[SAPI_xls]__anheuserbuschin1001"/>
      <sheetName val="[SAPI_xls]__anheuserbuschin1002"/>
      <sheetName val="[SAPI_xls]__anheuserbuschin1003"/>
      <sheetName val="[SAPI_xls]__anheuserbuschin1004"/>
      <sheetName val="[SAPI_xls]__anheuserbuschin1005"/>
      <sheetName val="[SAPI_xls]__anheuserbuschin1006"/>
      <sheetName val="[SAPI_xls]__anheuserbuschin1007"/>
      <sheetName val="[SAPI_xls]__anheuserbuschin1008"/>
      <sheetName val="[SAPI_xls]__anheuserbuschin1009"/>
      <sheetName val="[SAPI_xls]__anheuserbuschin1010"/>
      <sheetName val="[SAPI_xls]__anheuserbuschin1011"/>
      <sheetName val="[SAPI_xls]__anheuserbuschin1012"/>
      <sheetName val="[SAPI_xls]__anheuserbuschin1013"/>
      <sheetName val="[SAPI_xls]__anheuserbuschin1014"/>
      <sheetName val="[SAPI_xls]__anheuserbuschin1015"/>
      <sheetName val="[SAPI_xls]__anheuserbuschin1016"/>
      <sheetName val="[SAPI_xls]__anheuserbuschin1017"/>
      <sheetName val="[SAPI_xls]__anheuserbuschin1018"/>
      <sheetName val="[SAPI_xls]__anheuserbuschin1019"/>
      <sheetName val="[SAPI_xls]__anheuserbuschin1261"/>
      <sheetName val="[SAPI_xls]__anheuserbuschin1262"/>
      <sheetName val="[SAPI_xls]__anheuserbuschin1263"/>
      <sheetName val="[SAPI_xls]__anheuserbuschin1264"/>
      <sheetName val="[SAPI_xls]__anheuserbuschin1265"/>
      <sheetName val="[SAPI_xls]__anheuserbuschin1266"/>
      <sheetName val="[SAPI_xls]__anheuserbuschin1267"/>
      <sheetName val="[SAPI_xls][SAPI_xls][SAPI_xls]/"/>
      <sheetName val="[SAPI_xls]__anheuserbuschin1268"/>
      <sheetName val="[SAPI_xls]__anheuserbuschin1269"/>
      <sheetName val="[SAPI.xls]__anheuserbuschin_36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Accounting"/>
      <sheetName val="Acoes x Participacao 13.01.03"/>
      <sheetName val="Ações da Quilm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Apres2"/>
      <sheetName val="Apres1"/>
      <sheetName val="Apres Port"/>
      <sheetName val="TTV"/>
      <sheetName val="TTV (2)"/>
      <sheetName val="TTV_ESSSDG"/>
      <sheetName val="TTV_ESSSU"/>
      <sheetName val="VOL_ESSSDG"/>
      <sheetName val="VOL_ESSSU"/>
      <sheetName val="R"/>
      <sheetName val="P"/>
      <sheetName val="Plan1"/>
      <sheetName val="POA"/>
      <sheetName val="Engine"/>
      <sheetName val="Assumptions"/>
      <sheetName val="Validate"/>
      <sheetName val="Financials"/>
      <sheetName val="EI Calc"/>
      <sheetName val="Custos"/>
      <sheetName val="BASE DADOS"/>
      <sheetName val="MATRIZ"/>
      <sheetName val="Árvore"/>
      <sheetName val="Agosto"/>
      <sheetName val="Apres_Port"/>
      <sheetName val="TTV_(2)"/>
      <sheetName val="EI_Calc"/>
      <sheetName val="SETUP"/>
      <sheetName val="Gráfico"/>
      <sheetName val="Premissas"/>
      <sheetName val="DBF"/>
      <sheetName val="Constantes"/>
      <sheetName val="Ranges"/>
      <sheetName val="BD_QLP"/>
      <sheetName val="Menu"/>
      <sheetName val="Informacoes"/>
      <sheetName val="Tela Inicial"/>
      <sheetName val="TMEF - TMR 131"/>
      <sheetName val="TMEF - TMR 151"/>
      <sheetName val="fabricas"/>
      <sheetName val="Apres_Port1"/>
      <sheetName val="TTV_(2)1"/>
      <sheetName val="EI_Calc1"/>
      <sheetName val="BASE_DADOS"/>
      <sheetName val="TMEF - TMR  121"/>
      <sheetName val="Vermelha"/>
      <sheetName val="#¡REF"/>
      <sheetName val="RESULTADOS"/>
      <sheetName val="TMEF _ TMR  121"/>
      <sheetName val="Cadastro"/>
      <sheetName val="Hoja3"/>
      <sheetName val="PM"/>
      <sheetName val="Cálculo TMEF-TMR"/>
      <sheetName val="Hoja2"/>
      <sheetName val="Lists"/>
      <sheetName val="Critérios"/>
      <sheetName val="Step2_Correlation"/>
      <sheetName val="Step2_Histogram"/>
      <sheetName val="Apres_Port2"/>
      <sheetName val="TTV_(2)2"/>
      <sheetName val="EI_Calc2"/>
      <sheetName val="BASE_DADOS1"/>
      <sheetName val="Tela_Inicial"/>
      <sheetName val="TMEF_-_TMR_131"/>
      <sheetName val="TMEF_-_TMR_151"/>
      <sheetName val="Calendário"/>
      <sheetName val="Passo"/>
      <sheetName val="Obj"/>
      <sheetName val="Real"/>
      <sheetName val="Vol_Cob"/>
      <sheetName val="Indicadores"/>
      <sheetName val="Can1.1"/>
      <sheetName val="Crit"/>
      <sheetName val="Posit"/>
      <sheetName val="Devol"/>
      <sheetName val="Inad"/>
      <sheetName val="RKG_COB"/>
      <sheetName val="Coberturas"/>
      <sheetName val="Cob_Cerv"/>
      <sheetName val="Cob_Ref"/>
      <sheetName val="Cob_Int"/>
      <sheetName val="Cob_Gca"/>
      <sheetName val="Cob_Ref12"/>
      <sheetName val="Cob_Lipt"/>
      <sheetName val="Cob_PT"/>
      <sheetName val="Cob_BOH"/>
      <sheetName val="Cob_Mar"/>
      <sheetName val="Cob_Orig"/>
      <sheetName val="Cob_Agua"/>
      <sheetName val="Gerot"/>
      <sheetName val="IC_GV"/>
      <sheetName val="IC_SV1 "/>
      <sheetName val="IC_SV2"/>
      <sheetName val="IC_SV3"/>
      <sheetName val="IC_SV4 "/>
      <sheetName val="IC_SV5"/>
      <sheetName val="IC_SV6"/>
      <sheetName val="IC_SV7"/>
      <sheetName val="IC_SV8"/>
      <sheetName val="ìtens críticos.1 "/>
      <sheetName val="ìtens críticos.2"/>
      <sheetName val="Instruções de Preenchimento"/>
      <sheetName val="Painel"/>
      <sheetName val="Gerencial"/>
      <sheetName val="Dados Incorporação"/>
      <sheetName val="Ocupação"/>
      <sheetName val="Puxada 2004 "/>
      <sheetName val="Devolução"/>
      <sheetName val="Puxada 2003"/>
      <sheetName val="synthgraph"/>
      <sheetName val="Drop down lists"/>
      <sheetName val="Validation"/>
      <sheetName val="Apres_Port3"/>
      <sheetName val="TTV_(2)3"/>
      <sheetName val="EI_Calc3"/>
      <sheetName val="BASE_DADOS2"/>
      <sheetName val="Tela_Inicial1"/>
      <sheetName val="TMEF_-_TMR_1311"/>
      <sheetName val="TMEF_-_TMR_1511"/>
      <sheetName val="TMEF_-_TMR__121"/>
      <sheetName val="TMEF___TMR__121"/>
      <sheetName val="Cálculo_TMEF-TMR"/>
      <sheetName val="Can1_1"/>
      <sheetName val="IC_SV1_"/>
      <sheetName val="IC_SV4_"/>
      <sheetName val="ìtens_críticos_1_"/>
      <sheetName val="ìtens_críticos_2"/>
      <sheetName val="Instruções_de_Preenchimento"/>
      <sheetName val="Dados_Incorporação"/>
      <sheetName val="Puxada_2004_"/>
      <sheetName val="Puxada_2003"/>
      <sheetName val="Drop_down_lists"/>
      <sheetName val="Adjustments"/>
      <sheetName val="Hoja1"/>
      <sheetName val="2"/>
      <sheetName val="Físico Atual"/>
      <sheetName val="Saldo Contábil"/>
      <sheetName val="Prod_Tab"/>
      <sheetName val="Listas"/>
      <sheetName val="Organization"/>
      <sheetName val="target book"/>
      <sheetName val="Apres_Port4"/>
      <sheetName val="TTV_(2)4"/>
      <sheetName val="EI_Calc4"/>
      <sheetName val="BASE_DADOS3"/>
      <sheetName val="Tela_Inicial2"/>
      <sheetName val="TMEF_-_TMR_1312"/>
      <sheetName val="TMEF_-_TMR_1512"/>
      <sheetName val="TMEF_-_TMR__1211"/>
      <sheetName val="TMEF___TMR__1211"/>
      <sheetName val="Cálculo_TMEF-TMR1"/>
      <sheetName val="Can1_11"/>
      <sheetName val="IC_SV1_1"/>
      <sheetName val="IC_SV4_1"/>
      <sheetName val="ìtens_críticos_1_1"/>
      <sheetName val="ìtens_críticos_21"/>
      <sheetName val="Drop_down_lists1"/>
      <sheetName val="Instruções_de_Preenchimento1"/>
      <sheetName val="Dados_Incorporação1"/>
      <sheetName val="Puxada_2004_1"/>
      <sheetName val="Puxada_20031"/>
      <sheetName val="Volumen"/>
      <sheetName val="Apres_Port5"/>
      <sheetName val="TTV_(2)5"/>
      <sheetName val="EI_Calc5"/>
      <sheetName val="BASE_DADOS4"/>
      <sheetName val="Tela_Inicial3"/>
      <sheetName val="TMEF_-_TMR_1313"/>
      <sheetName val="TMEF_-_TMR_1513"/>
      <sheetName val="TMEF_-_TMR__1212"/>
      <sheetName val="TMEF___TMR__1212"/>
      <sheetName val="Cálculo_TMEF-TMR2"/>
      <sheetName val="Can1_12"/>
      <sheetName val="IC_SV1_2"/>
      <sheetName val="IC_SV4_2"/>
      <sheetName val="ìtens_críticos_1_2"/>
      <sheetName val="ìtens_críticos_22"/>
      <sheetName val="Instruções_de_Preenchimento2"/>
      <sheetName val="Dados_Incorporação2"/>
      <sheetName val="Puxada_2004_2"/>
      <sheetName val="Puxada_20032"/>
      <sheetName val="Drop_down_lists2"/>
      <sheetName val="Parameter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."/>
      <sheetName val="Check"/>
      <sheetName val="Mercado"/>
      <sheetName val="Q1 2008"/>
      <sheetName val="Q4 2007"/>
      <sheetName val="Q3 2007"/>
      <sheetName val="BRAZIL+HILA-EX"/>
      <sheetName val="QUINSA"/>
      <sheetName val="LABATT"/>
      <sheetName val="MS BRAZIL"/>
      <sheetName val="Volumes"/>
      <sheetName val="Volume"/>
      <sheetName val="Volume s Toro"/>
      <sheetName val="Evolução"/>
      <sheetName val="Geografias"/>
      <sheetName val="Geo Tri"/>
      <sheetName val="Comercial"/>
      <sheetName val="Mix"/>
      <sheetName val="Mix Marcas"/>
      <sheetName val="Comite Fin"/>
      <sheetName val="Mix Brasil"/>
      <sheetName val="Share Brasil"/>
      <sheetName val="Share InBev"/>
      <sheetName val="Preferência Brasil"/>
      <sheetName val="Consideração Brasil"/>
      <sheetName val="TTC Brasil"/>
      <sheetName val="TTV Brasil"/>
      <sheetName val="Apoio Cerveja"/>
      <sheetName val="Apoio Refri"/>
      <sheetName val="Apoio Nanc"/>
      <sheetName val="Base TTV"/>
      <sheetName val="Base Vol Total"/>
      <sheetName val="Base Vol Exp"/>
      <sheetName val="Base Vol Total Hila"/>
      <sheetName val="Total Vol sem Exp"/>
      <sheetName val="Hoja3"/>
      <sheetName val="PM"/>
      <sheetName val="Tela Inicial"/>
      <sheetName val="Cálculo TMEF-TMR"/>
      <sheetName val="Volume e Share 2008"/>
      <sheetName val="TMEF - TMR 131"/>
      <sheetName val="TMEF - TMR 151"/>
      <sheetName val="Hoja2"/>
      <sheetName val="RESULTADOS"/>
      <sheetName val="WCOL INDEX"/>
      <sheetName val="WCOL INPUT"/>
      <sheetName val="TMEF - TMR  121"/>
      <sheetName val="Vermelha"/>
      <sheetName val="#¡REF"/>
      <sheetName val="Drop down lists"/>
      <sheetName val="BARCELONA"/>
      <sheetName val="Carupano"/>
      <sheetName val="CARACAS"/>
      <sheetName val="CUMANA"/>
      <sheetName val="LARA"/>
      <sheetName val="PORLAMAR"/>
      <sheetName val="Asset"/>
      <sheetName val="SMT1"/>
      <sheetName val="Principal"/>
      <sheetName val="Adjustments"/>
      <sheetName val="Proced_"/>
      <sheetName val="Q1_2008"/>
      <sheetName val="Q4_2007"/>
      <sheetName val="Q3_2007"/>
      <sheetName val="MS_BRAZIL"/>
      <sheetName val="Volume_s_Toro"/>
      <sheetName val="Geo_Tri"/>
      <sheetName val="Mix_Marcas"/>
      <sheetName val="Comite_Fin"/>
      <sheetName val="Mix_Brasil"/>
      <sheetName val="Share_Brasil"/>
      <sheetName val="Share_InBev"/>
      <sheetName val="Preferência_Brasil"/>
      <sheetName val="Consideração_Brasil"/>
      <sheetName val="TTC_Brasil"/>
      <sheetName val="TTV_Brasil"/>
      <sheetName val="Apoio_Cerveja"/>
      <sheetName val="Apoio_Refri"/>
      <sheetName val="Apoio_Nanc"/>
      <sheetName val="Base_TTV"/>
      <sheetName val="Base_Vol_Total"/>
      <sheetName val="Base_Vol_Exp"/>
      <sheetName val="Base_Vol_Total_Hila"/>
      <sheetName val="Total_Vol_sem_Exp"/>
      <sheetName val="Tela_Inicial"/>
      <sheetName val="Cálculo_TMEF-TMR"/>
      <sheetName val="Volume_e_Share_2008"/>
      <sheetName val="TMEF_-_TMR_131"/>
      <sheetName val="TMEF_-_TMR_151"/>
      <sheetName val="WCOL_INDEX"/>
      <sheetName val="WCOL_INPUT"/>
      <sheetName val="TMEF_-_TMR__121"/>
      <sheetName val="Drop_down_lists"/>
      <sheetName val="Proced_1"/>
      <sheetName val="Q1_20081"/>
      <sheetName val="Q4_20071"/>
      <sheetName val="Q3_20071"/>
      <sheetName val="MS_BRAZIL1"/>
      <sheetName val="Volume_s_Toro1"/>
      <sheetName val="Geo_Tri1"/>
      <sheetName val="Mix_Marcas1"/>
      <sheetName val="Comite_Fin1"/>
      <sheetName val="Mix_Brasil1"/>
      <sheetName val="Share_Brasil1"/>
      <sheetName val="Share_InBev1"/>
      <sheetName val="Preferência_Brasil1"/>
      <sheetName val="Consideração_Brasil1"/>
      <sheetName val="TTC_Brasil1"/>
      <sheetName val="TTV_Brasil1"/>
      <sheetName val="Apoio_Cerveja1"/>
      <sheetName val="Apoio_Refri1"/>
      <sheetName val="Apoio_Nanc1"/>
      <sheetName val="Base_TTV1"/>
      <sheetName val="Base_Vol_Total1"/>
      <sheetName val="Base_Vol_Exp1"/>
      <sheetName val="Base_Vol_Total_Hila1"/>
      <sheetName val="Total_Vol_sem_Exp1"/>
      <sheetName val="Tela_Inicial1"/>
      <sheetName val="Cálculo_TMEF-TMR1"/>
      <sheetName val="Volume_e_Share_20081"/>
      <sheetName val="TMEF_-_TMR_1311"/>
      <sheetName val="TMEF_-_TMR_1511"/>
      <sheetName val="WCOL_INDEX1"/>
      <sheetName val="WCOL_INPUT1"/>
      <sheetName val="TMEF_-_TMR__1211"/>
      <sheetName val="Drop_down_lis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q"/>
      <sheetName val="Margins"/>
      <sheetName val="LTM"/>
      <sheetName val="wacc"/>
      <sheetName val="NFY"/>
      <sheetName val="Assumptions"/>
      <sheetName val="LBO Sensitivity"/>
      <sheetName val="LBO IRR"/>
      <sheetName val="LBO"/>
      <sheetName val="Income"/>
      <sheetName val="Target Finsum"/>
      <sheetName val="Target Oper and FCF"/>
      <sheetName val="Target BS and ULCFC"/>
      <sheetName val="Multiple Analysis"/>
      <sheetName val="DCF Perpet Growth"/>
      <sheetName val="Principal"/>
      <sheetName val="Menu"/>
      <sheetName val="Consol 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enchmarking"/>
      <sheetName val="Malt"/>
      <sheetName val="Hops"/>
      <sheetName val="Cans"/>
      <sheetName val="Plastics"/>
      <sheetName val="Energy"/>
      <sheetName val="Analysis A"/>
      <sheetName val="Analysis B"/>
      <sheetName val="Analysis C"/>
      <sheetName val="Analysis 1"/>
      <sheetName val="Analysis 2"/>
      <sheetName val="Analysis 3"/>
      <sheetName val="Tables"/>
      <sheetName val="Projects list"/>
      <sheetName val="Projects_P1A"/>
      <sheetName val=" Carta X-AM e Desempenho"/>
      <sheetName val="Months and Countries"/>
      <sheetName val="Proced."/>
      <sheetName val="Comercial"/>
      <sheetName val="Base Vol Exp"/>
      <sheetName val="Base Vol Total"/>
      <sheetName val="Base TTV"/>
      <sheetName val="Mercado"/>
      <sheetName val="Volume s Toro"/>
      <sheetName val="Volume"/>
      <sheetName val="Principal"/>
      <sheetName val="2 - TO"/>
      <sheetName val="GR"/>
      <sheetName val="Store Summary"/>
      <sheetName val="Target Finsum"/>
      <sheetName val="DCF Perpet Growth"/>
      <sheetName val="POA"/>
      <sheetName val="Setup"/>
      <sheetName val="TO (2)"/>
      <sheetName val="labatt usa flash"/>
      <sheetName val="Dados do Packaging"/>
      <sheetName val="Usimin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Factset"/>
      <sheetName val="Cockpit"/>
      <sheetName val="Target"/>
      <sheetName val="Selection"/>
      <sheetName val="Total Company"/>
      <sheetName val="---"/>
      <sheetName val="Summary - 2001"/>
      <sheetName val="Summary - 2002"/>
      <sheetName val="Summary - 2003"/>
      <sheetName val="Summary - 2004"/>
      <sheetName val="Disposal"/>
      <sheetName val="Projection Summary"/>
      <sheetName val="C&amp;S"/>
      <sheetName val="Defense"/>
      <sheetName val="Pumps"/>
      <sheetName val="Specialty"/>
      <sheetName val="Corporate"/>
      <sheetName val="FD Shares"/>
      <sheetName val="Total - DCF"/>
      <sheetName val="Breakup - DCF"/>
      <sheetName val="AVP - Total"/>
      <sheetName val="DCF - C&amp;S"/>
      <sheetName val="DCF - Defense"/>
      <sheetName val="DCF - Pumps"/>
      <sheetName val="DCF - Specialty"/>
      <sheetName val="DCF - Corporate"/>
      <sheetName val="Module1"/>
      <sheetName val="Balance Sheets"/>
      <sheetName val="2 Tiered AVP - non consolidated"/>
      <sheetName val="2 Tiered AVP"/>
      <sheetName val="Q Shareholdings"/>
      <sheetName val="TVP"/>
      <sheetName val="DevaluationAssumptions"/>
      <sheetName val="Control"/>
      <sheetName val="Synergy"/>
      <sheetName val="Improvement"/>
      <sheetName val="Base Case"/>
      <sheetName val="Qulmes Fin Sum"/>
      <sheetName val="Output"/>
      <sheetName val="DCF"/>
      <sheetName val="AVP"/>
      <sheetName val="Target Finsum"/>
      <sheetName val="LBO Sensitivity"/>
      <sheetName val="Assumptions"/>
      <sheetName val="DCF Perpet Growth"/>
      <sheetName val="Tables"/>
      <sheetName val="Summary BS - Laz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RR"/>
      <sheetName val="Base &amp; LBO Assumptions"/>
      <sheetName val="JAII Income"/>
      <sheetName val="Holding Page"/>
      <sheetName val="JAII Balance"/>
      <sheetName val="Sensitivity Data"/>
      <sheetName val="Cockp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ha"/>
      <sheetName val="Gráfico"/>
      <sheetName val="Plan3"/>
      <sheetName val="zsv34"/>
      <sheetName val="AG's"/>
      <sheetName val="Barril &amp; Cilindros"/>
      <sheetName val="Painel"/>
      <sheetName val="cadastro"/>
      <sheetName val="Farol"/>
      <sheetName val="Relatório_temp"/>
      <sheetName val="Relatório Histórico"/>
      <sheetName val="Hoja3"/>
      <sheetName val="PM"/>
      <sheetName val="Tela Inicial"/>
      <sheetName val="Cálculo TMEF-TMR"/>
      <sheetName val="TMEF - TMR 151"/>
      <sheetName val="Hoja2"/>
      <sheetName val="#¡REF"/>
      <sheetName val="RESULTADOS"/>
      <sheetName val="Sheet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ESTAT"/>
      <sheetName val="GRAFICOS"/>
      <sheetName val="Eficiência das células"/>
      <sheetName val="EFICIÊNCIA"/>
      <sheetName val="PM"/>
      <sheetName val="MD01"/>
      <sheetName val="MD02"/>
      <sheetName val="MD03"/>
      <sheetName val="MD04"/>
      <sheetName val="MDDV"/>
      <sheetName val="DLMail"/>
      <sheetName val="DLCF"/>
      <sheetName val="PM2"/>
      <sheetName val="DLAP"/>
      <sheetName val="DLPA"/>
      <sheetName val="Plan3"/>
      <sheetName val="ICDs IPE"/>
      <sheetName val="Plan1"/>
      <sheetName val="Setup"/>
      <sheetName val="aux"/>
      <sheetName val="Tables"/>
      <sheetName val="PDS"/>
      <sheetName val="cadastro"/>
      <sheetName val="600ML"/>
      <sheetName val="Gráfico"/>
      <sheetName val="Eficiência_das_células"/>
      <sheetName val="ICDs_IPE"/>
      <sheetName val="212405"/>
      <sheetName val="Planilha resultados"/>
      <sheetName val="Formulário Aprovação"/>
      <sheetName val="Industria"/>
      <sheetName val="Plano_3G"/>
      <sheetName val="Março "/>
      <sheetName val="Abril "/>
      <sheetName val="Maio "/>
      <sheetName val="Junho "/>
      <sheetName val="Julho"/>
      <sheetName val="Agosto "/>
      <sheetName val="Setembro "/>
      <sheetName val="Outubro "/>
      <sheetName val="Novembro "/>
      <sheetName val="Dezembro "/>
      <sheetName val="Plan10"/>
      <sheetName val="Curve"/>
      <sheetName val="Registro"/>
      <sheetName val="Porez15%"/>
      <sheetName val="PPRAnalysis"/>
      <sheetName val="#REF"/>
      <sheetName val="REALxMETA - CERVEJA"/>
      <sheetName val="REALxMETA - REFRI"/>
      <sheetName val="Unidades SAC-REVENDA"/>
      <sheetName val="Custos"/>
      <sheetName val="Empresas"/>
      <sheetName val="Participantes"/>
      <sheetName val="5.1"/>
      <sheetName val="Lists"/>
      <sheetName val="TURNO"/>
      <sheetName val="Desd 2001_MetA"/>
      <sheetName val="passa"/>
      <sheetName val="inicio"/>
      <sheetName val="ferm"/>
      <sheetName val="Set up"/>
      <sheetName val="Dev_Mercado"/>
      <sheetName val="sta+ Dezembro"/>
      <sheetName val="STARTSHEET"/>
      <sheetName val="QLP MOI"/>
      <sheetName val="QLP MOD"/>
      <sheetName val="Identificação"/>
      <sheetName val="Hist MI 2008"/>
      <sheetName val="MAPA MB Jan"/>
      <sheetName val="Graf MI Nova Rio"/>
      <sheetName val="Ranking"/>
      <sheetName val="Cons"/>
      <sheetName val="PA One Way"/>
      <sheetName val="Análise das Causas Mosto"/>
      <sheetName val="GUT Mosto"/>
      <sheetName val="5 PQs Mosto"/>
      <sheetName val="autom e ins"/>
      <sheetName val="Lista"/>
      <sheetName val="TOR"/>
      <sheetName val="Painel HH"/>
      <sheetName val="Painel Custos"/>
      <sheetName val="Cumprimento P3M"/>
      <sheetName val="P3M DADOS"/>
      <sheetName val="CustoxVBZ"/>
      <sheetName val="Custo AreaxSemana"/>
      <sheetName val="Eventual"/>
      <sheetName val="P1A_MES ATUAL"/>
      <sheetName val="P1A_3M"/>
      <sheetName val="Permanente"/>
      <sheetName val="Plan2"/>
      <sheetName val="Sheet1"/>
      <sheetName val="ANALISE"/>
      <sheetName val="DePara"/>
      <sheetName val="Action Log"/>
      <sheetName val="DeParas"/>
      <sheetName val="Brew rub"/>
      <sheetName val="Rel_Histórico"/>
      <sheetName val="1994"/>
      <sheetName val="Constants"/>
      <sheetName val="NIUs"/>
      <sheetName val="Resumen Costo"/>
      <sheetName val="LBO Model"/>
      <sheetName val="Matriz_Unidade"/>
      <sheetName val="Evolução"/>
      <sheetName val="Supply"/>
      <sheetName val="Data"/>
      <sheetName val="Parameters"/>
      <sheetName val="SCO3"/>
      <sheetName val="Tabela1"/>
      <sheetName val="Fab2"/>
      <sheetName val="Fab"/>
      <sheetName val="Eficiência_das_células1"/>
      <sheetName val="ICDs_IPE1"/>
      <sheetName val="Planilha_resultados"/>
      <sheetName val="Formulário_Aprovação"/>
      <sheetName val="Março_"/>
      <sheetName val="Abril_"/>
      <sheetName val="Maio_"/>
      <sheetName val="Junho_"/>
      <sheetName val="Agosto_"/>
      <sheetName val="Setembro_"/>
      <sheetName val="Outubro_"/>
      <sheetName val="Novembro_"/>
      <sheetName val="Dezembro_"/>
      <sheetName val="REALxMETA_-_CERVEJA"/>
      <sheetName val="REALxMETA_-_REFRI"/>
      <sheetName val="Unidades_SAC-REVENDA"/>
      <sheetName val="5_1"/>
      <sheetName val="Desd_2001_MetA"/>
      <sheetName val="Set_up"/>
      <sheetName val="sta+_Dezembro"/>
      <sheetName val="QLP_MOI"/>
      <sheetName val="QLP_MOD"/>
      <sheetName val="Hist_MI_2008"/>
      <sheetName val="MAPA_MB_Jan"/>
      <sheetName val="Graf_MI_Nova_Rio"/>
      <sheetName val="PA_One_Way"/>
      <sheetName val="Análise_das_Causas_Mosto"/>
      <sheetName val="GUT_Mosto"/>
      <sheetName val="5_PQs_Mosto"/>
      <sheetName val="autom_e_ins"/>
      <sheetName val="Painel_HH"/>
      <sheetName val="Painel_Custos"/>
      <sheetName val="Cumprimento_P3M"/>
      <sheetName val="P3M_DADOS"/>
      <sheetName val="Custo_AreaxSemana"/>
      <sheetName val="P1A_MES_ATUAL"/>
      <sheetName val="Action_Log"/>
      <sheetName val="Brew_rub"/>
      <sheetName val="Resumen_Costo"/>
      <sheetName val="LBO_Model"/>
      <sheetName val="Comercial"/>
      <sheetName val="Base Vol Exp"/>
      <sheetName val="Base Vol Total"/>
      <sheetName val="Base TTV"/>
      <sheetName val="Proced."/>
      <sheetName val="Mercado"/>
      <sheetName val="Volume s Toro"/>
      <sheetName val="Volume"/>
      <sheetName val="Resumo"/>
      <sheetName val="Tuc"/>
      <sheetName val="Tela Inicial"/>
      <sheetName val="TMEF - TMR  121"/>
      <sheetName val="TMEF - TMR 131"/>
      <sheetName val="TMEF - TMR 151"/>
      <sheetName val="Vermelha"/>
      <sheetName val="#¡REF"/>
      <sheetName val="RESULTADOS"/>
      <sheetName val="Feri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utput"/>
      <sheetName val="Output Frozen Food FCF"/>
      <sheetName val="Output Tchibo"/>
      <sheetName val="Output Faberlic"/>
      <sheetName val="JeyesGroup"/>
      <sheetName val="Output SSL pres"/>
      <sheetName val="Output SSL pres (2)"/>
      <sheetName val="Chart1"/>
      <sheetName val="SSL positioning"/>
      <sheetName val="SSL Market overview"/>
      <sheetName val="Coke"/>
      <sheetName val="AlbertoCulver"/>
      <sheetName val="AvonProducts"/>
      <sheetName val="Arkopharma"/>
      <sheetName val="Beiersdorf"/>
      <sheetName val="ChurchDwight"/>
      <sheetName val="Clarins"/>
      <sheetName val="Clorox"/>
      <sheetName val="ColgatePalmolive"/>
      <sheetName val="Ecolab"/>
      <sheetName val="Estee_Lauder"/>
      <sheetName val="Gillette"/>
      <sheetName val="Henkel"/>
      <sheetName val="JohnsonJohnson"/>
      <sheetName val="Kao"/>
      <sheetName val="Kose"/>
      <sheetName val="LOreal"/>
      <sheetName val="Reckitt_Benckiser"/>
      <sheetName val="Georgia_Pacific_Group"/>
      <sheetName val="Hengan_International"/>
      <sheetName val="International_Paper"/>
      <sheetName val="Kimberley_Clark"/>
      <sheetName val="Lion"/>
      <sheetName val="McBride"/>
      <sheetName val="SCA"/>
      <sheetName val="Shiseido"/>
      <sheetName val="Unicharm"/>
      <sheetName val="Chattem"/>
      <sheetName val="NBTY"/>
      <sheetName val="Omega"/>
      <sheetName val="Perrigo"/>
      <sheetName val="SSL"/>
      <sheetName val="Procter"/>
      <sheetName val="Unilever"/>
      <sheetName val="Oriflame wrong"/>
      <sheetName val="Ansell"/>
      <sheetName val="Datastream"/>
      <sheetName val="cadastro"/>
      <sheetName val="P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 Range"/>
      <sheetName val="AVP"/>
      <sheetName val="Val_Sum"/>
      <sheetName val="DCF_Sum"/>
      <sheetName val="Contrib"/>
      <sheetName val="Sensitivity"/>
      <sheetName val="ProForma"/>
      <sheetName val="Acquiror"/>
      <sheetName val="Target"/>
      <sheetName val="Mary_History"/>
      <sheetName val="DCF"/>
      <sheetName val="LBO"/>
      <sheetName val="LBO Val"/>
      <sheetName val="Projections Summary"/>
      <sheetName val="Datastre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"/>
      <sheetName val="Causas_Medidas"/>
      <sheetName val="Matriz_GQT"/>
      <sheetName val="Responsáveis"/>
      <sheetName val="Plano_avaliação"/>
      <sheetName val="Priorização_de_Causas"/>
      <sheetName val="Empresas"/>
      <sheetName val="HELP"/>
      <sheetName val="RELATÓRIO"/>
      <sheetName val="Gr.Índices"/>
      <sheetName val="Gr.Indisp."/>
      <sheetName val="Gr.Oper-Conf"/>
      <sheetName val="Gr.Tempos"/>
      <sheetName val="Gr.Prod."/>
      <sheetName val="Gr.Ciclos"/>
      <sheetName val="Auditoria"/>
      <sheetName val="Auditoria de dados"/>
      <sheetName val="PM"/>
      <sheetName val="DADOS"/>
      <sheetName val="MD-DIVERSAS"/>
      <sheetName val="Tabela.Resumo"/>
      <sheetName val="dados1"/>
      <sheetName val="Fechamento"/>
      <sheetName val="Filtros"/>
      <sheetName val="aux"/>
      <sheetName val="1994"/>
      <sheetName val="5.1"/>
      <sheetName val="Lists"/>
      <sheetName val="Gr_Índices"/>
      <sheetName val="Gr_Indisp_"/>
      <sheetName val="Gr_Oper-Conf"/>
      <sheetName val="Gr_Tempos"/>
      <sheetName val="Gr_Prod_"/>
      <sheetName val="Gr_Ciclos"/>
      <sheetName val="Auditoria_de_dados"/>
      <sheetName val="Tabela_Resumo"/>
      <sheetName val="Curve"/>
      <sheetName val="Registro"/>
      <sheetName val="Nossa Meta"/>
      <sheetName val="Gr_Índices1"/>
      <sheetName val="Gr_Indisp_1"/>
      <sheetName val="Gr_Oper-Conf1"/>
      <sheetName val="Gr_Tempos1"/>
      <sheetName val="Gr_Prod_1"/>
      <sheetName val="Gr_Ciclos1"/>
      <sheetName val="Auditoria_de_dados1"/>
      <sheetName val="Tabela_Resumo1"/>
      <sheetName val="5_1"/>
      <sheetName val="Tables"/>
      <sheetName val="Bco_Dados"/>
      <sheetName val="Revisão DPD 2001_Setembro_GQT"/>
      <sheetName val="RESUMEN"/>
      <sheetName val="PS Entity"/>
      <sheetName val="Gr_Índices2"/>
      <sheetName val="Gr_Indisp_2"/>
      <sheetName val="Gr_Oper-Conf2"/>
      <sheetName val="Gr_Tempos2"/>
      <sheetName val="Gr_Prod_2"/>
      <sheetName val="Gr_Ciclos2"/>
      <sheetName val="Auditoria_de_dados2"/>
      <sheetName val="Tabela_Resumo2"/>
      <sheetName val="5_11"/>
      <sheetName val="Nossa_Meta"/>
      <sheetName val="RC's e Pedidos"/>
      <sheetName val="Target"/>
      <sheetName val="Preço Médio"/>
      <sheetName val="INSTRUCTIONS"/>
      <sheetName val="Plano_3G"/>
      <sheetName val="1-Sociedade"/>
      <sheetName val="2-Instalações"/>
      <sheetName val="4-Estrutura da Área de Vendas"/>
      <sheetName val="5-Vendas-5.4-5.5-5.6"/>
      <sheetName val="3-Equipamentos e Meios"/>
      <sheetName val="8-Procedimentos"/>
      <sheetName val="Desd 2001_MetA"/>
      <sheetName val="Gr_Índices3"/>
      <sheetName val="Gr_Indisp_3"/>
      <sheetName val="Gr_Oper-Conf3"/>
      <sheetName val="Gr_Tempos3"/>
      <sheetName val="Gr_Prod_3"/>
      <sheetName val="Gr_Ciclos3"/>
      <sheetName val="Auditoria_de_dados3"/>
      <sheetName val="Tabela_Resumo3"/>
      <sheetName val="5_12"/>
      <sheetName val="Nossa_Meta1"/>
      <sheetName val="Revisão_DPD_2001_Setembro_GQT"/>
      <sheetName val="PS_Entity"/>
      <sheetName val="Risks"/>
      <sheetName val="Prod2001"/>
      <sheetName val="Base"/>
      <sheetName val="DePara"/>
      <sheetName val="Data AT"/>
      <sheetName val="Data BEER"/>
      <sheetName val="Data L2 Oracle"/>
      <sheetName val="Data NO"/>
      <sheetName val="Data ON CNSLD"/>
      <sheetName val="Data OSBC"/>
      <sheetName val="Data QB"/>
      <sheetName val="Data WC"/>
      <sheetName val="Plan de producción"/>
      <sheetName val="Paineis"/>
      <sheetName val="Recon_Pivot"/>
      <sheetName val="REALxMETA - CERVEJA"/>
      <sheetName val="Unidades SAC-REVENDA"/>
      <sheetName val="Balance sheet"/>
      <sheetName val="packages"/>
      <sheetName val="REALxMETA_-_CERVEJA"/>
      <sheetName val="Unidades_SAC-REVENDA"/>
      <sheetName val="Balance_sheet"/>
      <sheetName val="PCS"/>
      <sheetName val="发酵"/>
      <sheetName val="DadosRefer"/>
      <sheetName val="RC's_e_Pedidos"/>
      <sheetName val="Preço_Médio"/>
      <sheetName val="Action Log 08"/>
      <sheetName val="Historico"/>
      <sheetName val="Curvas"/>
      <sheetName val="1.3"/>
      <sheetName val="1.1"/>
      <sheetName val="Gr_Índices4"/>
      <sheetName val="Gr_Indisp_4"/>
      <sheetName val="Gr_Oper-Conf4"/>
      <sheetName val="Gr_Tempos4"/>
      <sheetName val="Gr_Prod_4"/>
      <sheetName val="Gr_Ciclos4"/>
      <sheetName val="Auditoria_de_dados4"/>
      <sheetName val="Tabela_Resumo4"/>
      <sheetName val="5_13"/>
      <sheetName val="Nossa_Meta2"/>
      <sheetName val="Revisão_DPD_2001_Setembro_GQT1"/>
      <sheetName val="PS_Entity1"/>
      <sheetName val="RC's_e_Pedidos1"/>
      <sheetName val="Preço_Médio1"/>
      <sheetName val="4-Estrutura_da_Área_de_Vendas"/>
      <sheetName val="5-Vendas-5_4-5_5-5_6"/>
      <sheetName val="3-Equipamentos_e_Meios"/>
      <sheetName val="Desd_2001_MetA"/>
      <sheetName val="Plan_de_producción"/>
      <sheetName val="Data_AT"/>
      <sheetName val="Data_BEER"/>
      <sheetName val="Data_L2_Oracle"/>
      <sheetName val="Data_NO"/>
      <sheetName val="Data_ON_CNSLD"/>
      <sheetName val="Data_OSBC"/>
      <sheetName val="Data_QB"/>
      <sheetName val="Data_WC"/>
      <sheetName val="REALxMETA_-_CERVEJA1"/>
      <sheetName val="Unidades_SAC-REVENDA1"/>
      <sheetName val="Balance_sheet1"/>
      <sheetName val="Action_Log_08"/>
      <sheetName val="1_3"/>
      <sheetName val="1_1"/>
      <sheetName val="Principal"/>
      <sheetName val="listas 1"/>
      <sheetName val="Simulador"/>
      <sheetName val="Action Log"/>
      <sheetName val="STARTSHEET"/>
      <sheetName val="Deal Information"/>
      <sheetName val="Gr_Índices5"/>
      <sheetName val="Gr_Indisp_5"/>
      <sheetName val="Gr_Oper-Conf5"/>
      <sheetName val="Gr_Tempos5"/>
      <sheetName val="Gr_Prod_5"/>
      <sheetName val="Gr_Ciclos5"/>
      <sheetName val="Auditoria_de_dados5"/>
      <sheetName val="Tabela_Resumo5"/>
      <sheetName val="5_14"/>
      <sheetName val="Nossa_Meta3"/>
      <sheetName val="Revisão_DPD_2001_Setembro_GQT2"/>
      <sheetName val="PS_Entity2"/>
      <sheetName val="RC's_e_Pedidos2"/>
      <sheetName val="Preço_Médio2"/>
      <sheetName val="Desd_2001_MetA1"/>
      <sheetName val="4-Estrutura_da_Área_de_Vendas1"/>
      <sheetName val="5-Vendas-5_4-5_5-5_61"/>
      <sheetName val="3-Equipamentos_e_Meios1"/>
      <sheetName val="Plan_de_producción1"/>
      <sheetName val="Data_AT1"/>
      <sheetName val="Data_BEER1"/>
      <sheetName val="Data_L2_Oracle1"/>
      <sheetName val="Data_NO1"/>
      <sheetName val="Data_ON_CNSLD1"/>
      <sheetName val="Data_OSBC1"/>
      <sheetName val="Data_QB1"/>
      <sheetName val="Data_WC1"/>
      <sheetName val="REALxMETA_-_CERVEJA2"/>
      <sheetName val="Unidades_SAC-REVENDA2"/>
      <sheetName val="Balance_sheet2"/>
      <sheetName val="Action_Log_081"/>
      <sheetName val="1_31"/>
      <sheetName val="1_11"/>
      <sheetName val="AO"/>
      <sheetName val="BG"/>
      <sheetName val="PV"/>
      <sheetName val="SG"/>
      <sheetName val="TI"/>
      <sheetName val="Setup"/>
      <sheetName val="MetaData"/>
      <sheetName val="MUG"/>
      <sheetName val="listas_1"/>
      <sheetName val="Listas"/>
      <sheetName val="listas_11"/>
      <sheetName val="Matriz_Unidade"/>
      <sheetName val="Action_Log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/>
      <sheetData sheetId="207" refreshError="1"/>
      <sheetData sheetId="208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etion Dilution"/>
      <sheetName val="LBO"/>
      <sheetName val="DCF"/>
      <sheetName val="Football field"/>
      <sheetName val="Chart"/>
      <sheetName val="AVP"/>
      <sheetName val="Trading_Output"/>
      <sheetName val="Transaction_Output"/>
      <sheetName val="SFD"/>
      <sheetName val="TransactionRAW"/>
      <sheetName val="Target"/>
      <sheetName val="Validation"/>
      <sheetName val="Empresas"/>
      <sheetName val="Particip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99"/>
      <sheetName val="abs"/>
      <sheetName val="hl"/>
      <sheetName val="2.5. Brand perf-EP (1)"/>
      <sheetName val="2.5. Brand perf-EP (2)"/>
      <sheetName val="2.5. Brand perf-EF (3)"/>
      <sheetName val="2.5. Brand perf- EP (4)"/>
      <sheetName val="2.5. Brand perf-Efes (5)"/>
      <sheetName val="2.5. Brand perf-EP (6)"/>
      <sheetName val="2.5. Brand perf-CR (1)"/>
      <sheetName val="2.5. Brand perf-CR (2)"/>
      <sheetName val="2.5. Brand perf-CR (3)"/>
      <sheetName val="2.5. Brand perf- CR (4)"/>
      <sheetName val="2.5. Brand perf-CR (5)"/>
      <sheetName val="2.5. Brand perf-CR (6)"/>
      <sheetName val="2.5. Brand perf-CR (7)"/>
      <sheetName val="2.5. Brand perf-Ar(1)"/>
      <sheetName val="2.5.Brand perf-Ar(2)"/>
      <sheetName val="2.5. Brand perf -Ar (3)"/>
      <sheetName val="2.5. Brand perf- AR (4)"/>
      <sheetName val="2.5. Brand perf-AR (5)"/>
      <sheetName val="2.5. Brand perf-AR (6)"/>
      <sheetName val="2.5. Brand perf-AR (7)"/>
      <sheetName val="Amadeus"/>
      <sheetName val="B-COOP"/>
      <sheetName val="Best"/>
      <sheetName val="Bilandžić"/>
      <sheetName val="Blaškan"/>
      <sheetName val="DVC"/>
      <sheetName val="KA-3"/>
      <sheetName val="Knežević"/>
      <sheetName val="Most"/>
      <sheetName val="NK Commerce"/>
      <sheetName val="Rabkomerc"/>
      <sheetName val="Venera"/>
      <sheetName val="Zagora"/>
      <sheetName val="Tables"/>
      <sheetName val="Empresas"/>
      <sheetName val="Participantes"/>
      <sheetName val="Brazil Sovereign"/>
      <sheetName val="Plan1"/>
      <sheetName val="Net Revenue"/>
      <sheetName val="BUDPROF"/>
      <sheetName val="Budget Summary"/>
      <sheetName val="2_5__Brand_perf-EP_(1)"/>
      <sheetName val="2_5__Brand_perf-EP_(2)"/>
      <sheetName val="2_5__Brand_perf-EF_(3)"/>
      <sheetName val="2_5__Brand_perf-_EP_(4)"/>
      <sheetName val="2_5__Brand_perf-Efes_(5)"/>
      <sheetName val="2_5__Brand_perf-EP_(6)"/>
      <sheetName val="2_5__Brand_perf-CR_(1)"/>
      <sheetName val="2_5__Brand_perf-CR_(2)"/>
      <sheetName val="2_5__Brand_perf-CR_(3)"/>
      <sheetName val="2_5__Brand_perf-_CR_(4)"/>
      <sheetName val="2_5__Brand_perf-CR_(5)"/>
      <sheetName val="2_5__Brand_perf-CR_(6)"/>
      <sheetName val="2_5__Brand_perf-CR_(7)"/>
      <sheetName val="2_5__Brand_perf-Ar(1)"/>
      <sheetName val="2_5_Brand_perf-Ar(2)"/>
      <sheetName val="2_5__Brand_perf_-Ar_(3)"/>
      <sheetName val="2_5__Brand_perf-_AR_(4)"/>
      <sheetName val="2_5__Brand_perf-AR_(5)"/>
      <sheetName val="2_5__Brand_perf-AR_(6)"/>
      <sheetName val="2_5__Brand_perf-AR_(7)"/>
      <sheetName val="NK_Commerce"/>
      <sheetName val="Brazil_Sovereign"/>
      <sheetName val="Net_Revenue"/>
      <sheetName val="Budget_Summary"/>
      <sheetName val="PM"/>
      <sheetName val="RG Depots"/>
      <sheetName val="Cover &amp; Parameters"/>
      <sheetName val="Cost Leadership Capex Div."/>
      <sheetName val="dep pre"/>
      <sheetName val="DB2002"/>
      <sheetName val="Sheet3"/>
      <sheetName val="Supporting Data"/>
      <sheetName val="Indiv. information"/>
      <sheetName val="ListView"/>
      <sheetName val="Parche0405"/>
      <sheetName val="Unidades SAC-REVENDA"/>
      <sheetName val="REALxMETA - CERVEJA"/>
      <sheetName val="REALxMETA - REFRI"/>
      <sheetName val="BLP"/>
      <sheetName val="Segmento_DB"/>
      <sheetName val="Lists"/>
      <sheetName val="validation"/>
      <sheetName val="SIL Russia"/>
      <sheetName val="Par"/>
      <sheetName val="Parameters"/>
      <sheetName val="Pg 1"/>
      <sheetName val="Cost Leadership Capex Inv."/>
      <sheetName val="BU17 Summary"/>
      <sheetName val="DADOS"/>
      <sheetName val="Overview NON IND REP CURR"/>
      <sheetName val="Overview NON IND K-EUR"/>
      <sheetName val="Overview INDUSTRIAL REP CURR"/>
      <sheetName val="Overview INDUSTRIAL K-EUR"/>
      <sheetName val="CHARTS ADHOC REP CURR"/>
      <sheetName val="CHARTS ADHOC K-EUR"/>
      <sheetName val="CHARTS IGCE REP CURR"/>
      <sheetName val="CHARTS IGCE K-EUR"/>
      <sheetName val="CHARTS ADHOC2 REP CURR"/>
      <sheetName val="CHARTS ADHOC2 K-EUR"/>
      <sheetName val="DIVESTMENTS REP CURR"/>
      <sheetName val="DIVESTMENTS K-EUR"/>
      <sheetName val="INVESTMENTS REP CURR"/>
      <sheetName val="INVESTMENTS K-EUR"/>
      <sheetName val="SYSTEM"/>
      <sheetName val="ZoneCountryPlant"/>
      <sheetName val="Basetables"/>
      <sheetName val="VIC R&amp;O List"/>
      <sheetName val="BU18 Summary"/>
      <sheetName val="2_5__Brand_perf-EP_(1)1"/>
      <sheetName val="2_5__Brand_perf-EP_(2)1"/>
      <sheetName val="2_5__Brand_perf-EF_(3)1"/>
      <sheetName val="2_5__Brand_perf-_EP_(4)1"/>
      <sheetName val="2_5__Brand_perf-Efes_(5)1"/>
      <sheetName val="2_5__Brand_perf-EP_(6)1"/>
      <sheetName val="2_5__Brand_perf-CR_(1)1"/>
      <sheetName val="2_5__Brand_perf-CR_(2)1"/>
      <sheetName val="2_5__Brand_perf-CR_(3)1"/>
      <sheetName val="2_5__Brand_perf-_CR_(4)1"/>
      <sheetName val="2_5__Brand_perf-CR_(5)1"/>
      <sheetName val="2_5__Brand_perf-CR_(6)1"/>
      <sheetName val="2_5__Brand_perf-CR_(7)1"/>
      <sheetName val="2_5__Brand_perf-Ar(1)1"/>
      <sheetName val="2_5_Brand_perf-Ar(2)1"/>
      <sheetName val="2_5__Brand_perf_-Ar_(3)1"/>
      <sheetName val="2_5__Brand_perf-_AR_(4)1"/>
      <sheetName val="2_5__Brand_perf-AR_(5)1"/>
      <sheetName val="2_5__Brand_perf-AR_(6)1"/>
      <sheetName val="2_5__Brand_perf-AR_(7)1"/>
      <sheetName val="NK_Commerce1"/>
      <sheetName val="Brazil_Sovereign1"/>
      <sheetName val="Net_Revenue1"/>
      <sheetName val="RG_Depots"/>
      <sheetName val="Cover_&amp;_Parameters"/>
      <sheetName val="Cost_Leadership_Capex_Div_"/>
      <sheetName val="Budget_Summary1"/>
      <sheetName val="dep_pre"/>
      <sheetName val="Supporting_Data"/>
      <sheetName val="Indiv__information"/>
      <sheetName val="Unidades_SAC-REVENDA"/>
      <sheetName val="REALxMETA_-_CERVEJA"/>
      <sheetName val="REALxMETA_-_REFRI"/>
      <sheetName val="SIL_Russia"/>
      <sheetName val="Overview_NON_IND_REP_CURR"/>
      <sheetName val="Overview_NON_IND_K-EUR"/>
      <sheetName val="Overview_INDUSTRIAL_REP_CURR"/>
      <sheetName val="Overview_INDUSTRIAL_K-EUR"/>
      <sheetName val="CHARTS_ADHOC_REP_CURR"/>
      <sheetName val="CHARTS_ADHOC_K-EUR"/>
      <sheetName val="CHARTS_IGCE_REP_CURR"/>
      <sheetName val="CHARTS_IGCE_K-EUR"/>
      <sheetName val="CHARTS_ADHOC2_REP_CURR"/>
      <sheetName val="CHARTS_ADHOC2_K-EUR"/>
      <sheetName val="DIVESTMENTS_REP_CURR"/>
      <sheetName val="DIVESTMENTS_K-EUR"/>
      <sheetName val="INVESTMENTS_REP_CURR"/>
      <sheetName val="INVESTMENTS_K-EUR"/>
      <sheetName val="Pg_1"/>
      <sheetName val="Cost_Leadership_Capex_Inv_"/>
      <sheetName val="BU17_Summary"/>
      <sheetName val="Brasil"/>
      <sheetName val="2_5__Brand_perf-EP_(1)2"/>
      <sheetName val="2_5__Brand_perf-EP_(2)2"/>
      <sheetName val="2_5__Brand_perf-EF_(3)2"/>
      <sheetName val="2_5__Brand_perf-_EP_(4)2"/>
      <sheetName val="2_5__Brand_perf-Efes_(5)2"/>
      <sheetName val="2_5__Brand_perf-EP_(6)2"/>
      <sheetName val="2_5__Brand_perf-CR_(1)2"/>
      <sheetName val="2_5__Brand_perf-CR_(2)2"/>
      <sheetName val="2_5__Brand_perf-CR_(3)2"/>
      <sheetName val="2_5__Brand_perf-_CR_(4)2"/>
      <sheetName val="2_5__Brand_perf-CR_(5)2"/>
      <sheetName val="2_5__Brand_perf-CR_(6)2"/>
      <sheetName val="2_5__Brand_perf-CR_(7)2"/>
      <sheetName val="2_5__Brand_perf-Ar(1)2"/>
      <sheetName val="2_5_Brand_perf-Ar(2)2"/>
      <sheetName val="2_5__Brand_perf_-Ar_(3)2"/>
      <sheetName val="2_5__Brand_perf-_AR_(4)2"/>
      <sheetName val="2_5__Brand_perf-AR_(5)2"/>
      <sheetName val="2_5__Brand_perf-AR_(6)2"/>
      <sheetName val="2_5__Brand_perf-AR_(7)2"/>
      <sheetName val="NK_Commerce2"/>
      <sheetName val="Brazil_Sovereign2"/>
      <sheetName val="Net_Revenue2"/>
      <sheetName val="RG_Depots1"/>
      <sheetName val="Cover_&amp;_Parameters1"/>
      <sheetName val="Cost_Leadership_Capex_Div_1"/>
      <sheetName val="Budget_Summary2"/>
      <sheetName val="dep_pre1"/>
      <sheetName val="Supporting_Data1"/>
      <sheetName val="Indiv__information1"/>
      <sheetName val="Unidades_SAC-REVENDA1"/>
      <sheetName val="REALxMETA_-_CERVEJA1"/>
      <sheetName val="REALxMETA_-_REFRI1"/>
      <sheetName val="SIL_Russia1"/>
      <sheetName val="Overview_NON_IND_REP_CURR1"/>
      <sheetName val="Overview_NON_IND_K-EUR1"/>
      <sheetName val="Overview_INDUSTRIAL_REP_CURR1"/>
      <sheetName val="Overview_INDUSTRIAL_K-EUR1"/>
      <sheetName val="CHARTS_ADHOC_REP_CURR1"/>
      <sheetName val="CHARTS_ADHOC_K-EUR1"/>
      <sheetName val="CHARTS_IGCE_REP_CURR1"/>
      <sheetName val="CHARTS_IGCE_K-EUR1"/>
      <sheetName val="CHARTS_ADHOC2_REP_CURR1"/>
      <sheetName val="CHARTS_ADHOC2_K-EUR1"/>
      <sheetName val="DIVESTMENTS_REP_CURR1"/>
      <sheetName val="DIVESTMENTS_K-EUR1"/>
      <sheetName val="INVESTMENTS_REP_CURR1"/>
      <sheetName val="INVESTMENTS_K-EUR1"/>
      <sheetName val="Pg_11"/>
      <sheetName val="Cost_Leadership_Capex_Inv_1"/>
      <sheetName val="BU17_Summary1"/>
      <sheetName val="TOTAL HL"/>
      <sheetName val="99"/>
      <sheetName val="Basetables (2)"/>
      <sheetName val="Kyle Park"/>
      <sheetName val="Simulador"/>
      <sheetName val="Datos MES"/>
      <sheetName val="Tabla prod"/>
      <sheetName val="Sheet1"/>
      <sheetName val="Sig Cycles_Accts &amp; Processes"/>
      <sheetName val="5.1"/>
      <sheetName val="List"/>
      <sheetName val="2016 BU FX"/>
      <sheetName val="2_5__Brand_perf-EP_(1)3"/>
      <sheetName val="2_5__Brand_perf-EP_(2)3"/>
      <sheetName val="2_5__Brand_perf-EF_(3)3"/>
      <sheetName val="2_5__Brand_perf-_EP_(4)3"/>
      <sheetName val="2_5__Brand_perf-Efes_(5)3"/>
      <sheetName val="2_5__Brand_perf-EP_(6)3"/>
      <sheetName val="2_5__Brand_perf-CR_(1)3"/>
      <sheetName val="2_5__Brand_perf-CR_(2)3"/>
      <sheetName val="2_5__Brand_perf-CR_(3)3"/>
      <sheetName val="2_5__Brand_perf-_CR_(4)3"/>
      <sheetName val="2_5__Brand_perf-CR_(5)3"/>
      <sheetName val="2_5__Brand_perf-CR_(6)3"/>
      <sheetName val="2_5__Brand_perf-CR_(7)3"/>
      <sheetName val="2_5__Brand_perf-Ar(1)3"/>
      <sheetName val="2_5_Brand_perf-Ar(2)3"/>
      <sheetName val="2_5__Brand_perf_-Ar_(3)3"/>
      <sheetName val="2_5__Brand_perf-_AR_(4)3"/>
      <sheetName val="2_5__Brand_perf-AR_(5)3"/>
      <sheetName val="2_5__Brand_perf-AR_(6)3"/>
      <sheetName val="2_5__Brand_perf-AR_(7)3"/>
      <sheetName val="NK_Commerce3"/>
      <sheetName val="Brazil_Sovereign3"/>
      <sheetName val="Net_Revenue3"/>
      <sheetName val="Budget_Summary3"/>
      <sheetName val="RG_Depots2"/>
      <sheetName val="Cover_&amp;_Parameters2"/>
      <sheetName val="Cost_Leadership_Capex_Div_2"/>
      <sheetName val="dep_pre2"/>
      <sheetName val="Supporting_Data2"/>
      <sheetName val="Indiv__information2"/>
      <sheetName val="Unidades_SAC-REVENDA2"/>
      <sheetName val="REALxMETA_-_CERVEJA2"/>
      <sheetName val="REALxMETA_-_REFRI2"/>
      <sheetName val="SIL_Russia2"/>
      <sheetName val="Pg_12"/>
      <sheetName val="Cost_Leadership_Capex_Inv_2"/>
      <sheetName val="BU17_Summary2"/>
      <sheetName val="Overview_NON_IND_REP_CURR2"/>
      <sheetName val="Overview_NON_IND_K-EUR2"/>
      <sheetName val="Overview_INDUSTRIAL_REP_CURR2"/>
      <sheetName val="Overview_INDUSTRIAL_K-EUR2"/>
      <sheetName val="CHARTS_ADHOC_REP_CURR2"/>
      <sheetName val="CHARTS_ADHOC_K-EUR2"/>
      <sheetName val="CHARTS_IGCE_REP_CURR2"/>
      <sheetName val="CHARTS_IGCE_K-EUR2"/>
      <sheetName val="CHARTS_ADHOC2_REP_CURR2"/>
      <sheetName val="CHARTS_ADHOC2_K-EUR2"/>
      <sheetName val="DIVESTMENTS_REP_CURR2"/>
      <sheetName val="DIVESTMENTS_K-EUR2"/>
      <sheetName val="INVESTMENTS_REP_CURR2"/>
      <sheetName val="INVESTMENTS_K-EUR2"/>
      <sheetName val="VIC_R&amp;O_List"/>
      <sheetName val="BU18_Summary"/>
      <sheetName val="TOTAL_HL"/>
      <sheetName val="Basetables_(2)"/>
      <sheetName val="Year to Go (LE)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CONTENTS"/>
      <sheetName val="WCOL INPUT"/>
      <sheetName val="WCOL GREEN"/>
      <sheetName val="WCOL DBC"/>
      <sheetName val="WCOL PL"/>
      <sheetName val="WCOL INDEX"/>
      <sheetName val="E-INDEX"/>
      <sheetName val="JCOL INPUT"/>
      <sheetName val="JCOL GREEN"/>
      <sheetName val="JCOL DBC"/>
      <sheetName val="JCOL PL"/>
      <sheetName val="JCOL INDEX"/>
      <sheetName val="LOC ENV"/>
      <sheetName val="HOUSE"/>
      <sheetName val="DI TABLE"/>
      <sheetName val="JAP CHAR 1"/>
      <sheetName val="JAP CHAR 2"/>
      <sheetName val="ABBR"/>
      <sheetName val="bud99"/>
      <sheetName val="Sheet1"/>
      <sheetName val="Sig Cycles_Accts &amp; Processes"/>
      <sheetName val="Tables"/>
      <sheetName val="BalSht-A-8"/>
      <sheetName val="BalSht-A-9"/>
      <sheetName val="CashFlow-A-10"/>
      <sheetName val="Ratios-A-11"/>
      <sheetName val="Lists"/>
      <sheetName val="Principal"/>
      <sheetName val="Asuncion S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Targets"/>
      <sheetName val="Targets_Arg&amp;DBI"/>
      <sheetName val="EBITDA"/>
      <sheetName val="WTF_BGT_M"/>
      <sheetName val="WTF_BGT_YTD"/>
      <sheetName val="WTF_LY_M"/>
      <sheetName val="WTF_LY_YTD"/>
      <sheetName val="MACO"/>
      <sheetName val="MACO Effects"/>
      <sheetName val="EBITDA Results"/>
      <sheetName val="MS Chart"/>
      <sheetName val="MS Summary"/>
      <sheetName val="Preference"/>
      <sheetName val="Volume Summary"/>
      <sheetName val="Volume per Region"/>
      <sheetName val="NTO"/>
      <sheetName val="VLC"/>
      <sheetName val="ZBB"/>
      <sheetName val="CCC"/>
      <sheetName val="MACO Effects_Arg"/>
      <sheetName val="VIC Summary"/>
      <sheetName val="VIC Consumption"/>
      <sheetName val="VIC Prices"/>
      <sheetName val="Other Performance"/>
      <sheetName val="MS Beer Highlights"/>
      <sheetName val="Comercial"/>
      <sheetName val="Base Vol Exp"/>
      <sheetName val="Base Vol Total"/>
      <sheetName val="Base TTV"/>
      <sheetName val="Proced."/>
      <sheetName val="Mercado"/>
      <sheetName val="Volume s Toro"/>
      <sheetName val="Volume"/>
      <sheetName val="WCOL INDEX"/>
      <sheetName val="WCOL INPUT"/>
      <sheetName val="Sheet1"/>
      <sheetName val="Sig Cycles_Accts &amp; Proce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erger"/>
      <sheetName val="Sensitivity"/>
      <sheetName val="DCFs"/>
      <sheetName val="Public"/>
      <sheetName val="Private"/>
      <sheetName val="Royalty - Molson"/>
      <sheetName val="OH Recovery - Molson"/>
      <sheetName val="Summary BS - Lazard"/>
      <sheetName val="Summary BS - Molson"/>
      <sheetName val="Summary IS - Lazard"/>
      <sheetName val="Summary IS - Molson"/>
      <sheetName val="--- Lazard Valuation to Left --"/>
      <sheetName val="Summary"/>
      <sheetName val="MBUSA Consolidated"/>
      <sheetName val="Molson Brands"/>
      <sheetName val="Ice"/>
      <sheetName val="Golden"/>
      <sheetName val="Canadian"/>
      <sheetName val="Molson Light"/>
      <sheetName val="Molson Other"/>
      <sheetName val="Old Vienna"/>
      <sheetName val="Fosters"/>
      <sheetName val="Sheaf Stout"/>
      <sheetName val="MBUSA Balance Sheet"/>
      <sheetName val="UFTA"/>
      <sheetName val="Volume per Reg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L"/>
      <sheetName val="Plan1"/>
      <sheetName val="Para faltantes CDD's"/>
      <sheetName val="Plan3"/>
      <sheetName val="Matriz - Jul03-Jun04"/>
      <sheetName val="Principal"/>
      <sheetName val="LAN_MaintenanceCosts_EUR"/>
      <sheetName val="Waterfall BRAZIL"/>
      <sheetName val="Base Brazil"/>
      <sheetName val="Projetos P1A 2010"/>
      <sheetName val="Timeline"/>
      <sheetName val="Dados"/>
      <sheetName val="NEW_Seg_Eliminations_BR"/>
      <sheetName val="FIN_OP_FX-HedgeRate"/>
      <sheetName val="Consolidado"/>
      <sheetName val="Dados fabricos"/>
      <sheetName val="Previsão_CO2_Com Striper"/>
      <sheetName val="Dados_05"/>
      <sheetName val="CO2_5"/>
      <sheetName val="Plan2"/>
      <sheetName val="1994"/>
      <sheetName val="METAS 2011"/>
      <sheetName val="HEL"/>
      <sheetName val="2001.10 Cerv"/>
      <sheetName val="PLAN SAC Cerveja"/>
      <sheetName val="PLAN SAC RefrigeNanc"/>
      <sheetName val="Relatório SDG"/>
      <sheetName val="BaseCerv"/>
      <sheetName val="BaseNanc"/>
      <sheetName val="2001.04 Cerv"/>
      <sheetName val="Farol SAC Cerveja"/>
      <sheetName val="2001.04 Nanc"/>
      <sheetName val="Farol SAC Refrigenanc"/>
      <sheetName val="2009"/>
      <sheetName val="2010"/>
      <sheetName val="Fluxo_env_PET"/>
      <sheetName val="IC's x IV's"/>
      <sheetName val="Book ICxIV Célula"/>
      <sheetName val="Farol IC's e IV's de Célula"/>
      <sheetName val="Relatório"/>
      <sheetName val="Metas"/>
      <sheetName val="2009 SAB"/>
      <sheetName val="2008 SAB"/>
      <sheetName val="2008"/>
      <sheetName val="2009 Meta Cubo Refri TT"/>
      <sheetName val="2008 SS"/>
      <sheetName val="2009 SS"/>
      <sheetName val="2009 Meta Cubo SS"/>
      <sheetName val="SS Meta Ajustada"/>
      <sheetName val="Refri TT Meta Cubo +1,9%"/>
      <sheetName val="SS Meta Cubo"/>
      <sheetName val="Giro Coolers"/>
      <sheetName val="TARGET STATUS"/>
      <sheetName val="VolEmb"/>
      <sheetName val="Vol Área"/>
      <sheetName val="VolSab"/>
      <sheetName val="GR"/>
      <sheetName val="Análise GAP's"/>
      <sheetName val="3G"/>
      <sheetName val="Menu"/>
      <sheetName val="SD Summary"/>
      <sheetName val="SDGCSD11"/>
      <sheetName val="SD Summary (2)"/>
      <sheetName val="SDGCSD11v2"/>
      <sheetName val="SD Summary (3)"/>
      <sheetName val="DataCSD11Volume"/>
      <sheetName val="DataCSD11TTV"/>
      <sheetName val="DataCSD09 - Volume"/>
      <sheetName val="DataCSD09 - TTV"/>
      <sheetName val="DataCSD08 - Volume"/>
      <sheetName val="DataCSD08 - TTV"/>
      <sheetName val="Base VolEmb"/>
      <sheetName val="Base VolSab"/>
      <sheetName val="Vol. Neg"/>
      <sheetName val="Base Vol. Neg"/>
      <sheetName val="Torre"/>
      <sheetName val="Base Cubo SDG"/>
      <sheetName val="Resumo Ano"/>
      <sheetName val="Base Ano"/>
      <sheetName val="Resumo Mes"/>
      <sheetName val="Base Mes"/>
      <sheetName val="Rel_Histórico"/>
      <sheetName val="Interface"/>
      <sheetName val="Pareto por Reclamação"/>
      <sheetName val="Pareto por Unidade"/>
      <sheetName val="SetUp"/>
      <sheetName val="InstruçPreench"/>
      <sheetName val="Resumo"/>
      <sheetName val="DADOS ETA"/>
      <sheetName val="DADOS ETEI"/>
      <sheetName val="DADOS SUBPRODUTOS"/>
      <sheetName val="Informações Gerais"/>
      <sheetName val="Empresas"/>
      <sheetName val="Participantes"/>
      <sheetName val="BBL-HL"/>
      <sheetName val="Variables"/>
      <sheetName val="RawMtl"/>
      <sheetName val="потери"/>
      <sheetName val="пересчет по БА"/>
      <sheetName val="SCFD"/>
      <sheetName val="Потери &amp; экстрактивность"/>
      <sheetName val="KLBC"/>
      <sheetName val="Etiquetas 5S"/>
      <sheetName val="Summary BS - Lazard"/>
      <sheetName val="CNQ QA"/>
      <sheetName val="CNQ Rolhas"/>
      <sheetName val="CNQ Shrink"/>
      <sheetName val="Consolidador"/>
      <sheetName val="Janeiro"/>
      <sheetName val="Fevereiro"/>
      <sheetName val="Março"/>
      <sheetName val="PM"/>
      <sheetName val="CAPA"/>
      <sheetName val="Gestão ManEmpilhadeira"/>
      <sheetName val="Gestão Horímetro"/>
      <sheetName val="Gestão Gás"/>
      <sheetName val="PNP Total"/>
      <sheetName val="Fornecimento HL"/>
      <sheetName val="M.PALETE"/>
      <sheetName val="P.RESELEÇÃO"/>
      <sheetName val="P.INTEGRALIZAÇÃO"/>
      <sheetName val="ABSENT.MACROMAQ"/>
      <sheetName val="MACO"/>
      <sheetName val="MACO_Siberia"/>
      <sheetName val="MACO_Urals"/>
      <sheetName val="MACO_West"/>
      <sheetName val="MACO_Moscow"/>
      <sheetName val="MACO_Export"/>
      <sheetName val="FA"/>
      <sheetName val="ZBB for CPR"/>
      <sheetName val="BUD"/>
      <sheetName val="ZBB"/>
      <sheetName val="ZBB_Siberia"/>
      <sheetName val="ZBB_Urals"/>
      <sheetName val="ZBB_West"/>
      <sheetName val="ZBB_Moscow"/>
      <sheetName val="ZBB_NKA"/>
      <sheetName val="ZBB_Export"/>
      <sheetName val="ZBB_On-trade"/>
      <sheetName val="ZBB_Other"/>
      <sheetName val="Para_faltantes_CDD's"/>
      <sheetName val="Matriz_-_Jul03-Jun04"/>
      <sheetName val="Waterfall_BRAZIL"/>
      <sheetName val="Base_Brazil"/>
      <sheetName val="Projetos_P1A_2010"/>
      <sheetName val="Dados_fabricos"/>
      <sheetName val="Previsão_CO2_Com_Striper"/>
      <sheetName val="METAS_2011"/>
      <sheetName val="2001_10_Cerv"/>
      <sheetName val="PLAN_SAC_Cerveja"/>
      <sheetName val="PLAN_SAC_RefrigeNanc"/>
      <sheetName val="Relatório_SDG"/>
      <sheetName val="2001_04_Cerv"/>
      <sheetName val="Farol_SAC_Cerveja"/>
      <sheetName val="2001_04_Nanc"/>
      <sheetName val="Farol_SAC_Refrigenanc"/>
      <sheetName val="IC's_x_IV's"/>
      <sheetName val="Book_ICxIV_Célula"/>
      <sheetName val="Farol_IC's_e_IV's_de_Célula"/>
      <sheetName val="2009_SAB"/>
      <sheetName val="2008_SAB"/>
      <sheetName val="2009_Meta_Cubo_Refri_TT"/>
      <sheetName val="2008_SS"/>
      <sheetName val="2009_SS"/>
      <sheetName val="2009_Meta_Cubo_SS"/>
      <sheetName val="SS_Meta_Ajustada"/>
      <sheetName val="Refri_TT_Meta_Cubo_+1,9%"/>
      <sheetName val="SS_Meta_Cubo"/>
      <sheetName val="Giro_Coolers"/>
      <sheetName val="TARGET_STATUS"/>
      <sheetName val="Vol_Área"/>
      <sheetName val="Análise_GAP's"/>
      <sheetName val="SD_Summary"/>
      <sheetName val="SD_Summary_(2)"/>
      <sheetName val="SD_Summary_(3)"/>
      <sheetName val="DataCSD09_-_Volume"/>
      <sheetName val="DataCSD09_-_TTV"/>
      <sheetName val="DataCSD08_-_Volume"/>
      <sheetName val="DataCSD08_-_TTV"/>
      <sheetName val="Base_VolEmb"/>
      <sheetName val="Base_VolSab"/>
      <sheetName val="Vol__Neg"/>
      <sheetName val="Base_Vol__Neg"/>
      <sheetName val="Base_Cubo_SDG"/>
      <sheetName val="Resumo_Ano"/>
      <sheetName val="Base_Ano"/>
      <sheetName val="Resumo_Mes"/>
      <sheetName val="Base_Mes"/>
      <sheetName val="Pareto_por_Reclamação"/>
      <sheetName val="Pareto_por_Unidade"/>
      <sheetName val="DADOS_ETA"/>
      <sheetName val="DADOS_ETEI"/>
      <sheetName val="DADOS_SUBPRODUTOS"/>
      <sheetName val="Informações_Gerais"/>
      <sheetName val="Summary_BS_-_Lazard"/>
      <sheetName val="пересчет_по_БА"/>
      <sheetName val="Потери_&amp;_экстрактивность"/>
      <sheetName val="Etiquetas_5S"/>
      <sheetName val="JUNIO"/>
      <sheetName val="Manual"/>
      <sheetName val="STATUS TARGET"/>
      <sheetName val="Metas Ano"/>
      <sheetName val="ANALISE INOVAÇÃO"/>
      <sheetName val="CERVEJA - GEOS"/>
      <sheetName val="REFRIGENANC - GEOS"/>
      <sheetName val="CERV+REFRI - GEOS"/>
      <sheetName val="Farol Envio"/>
      <sheetName val="Cubo Vendas"/>
      <sheetName val="FornecM"/>
      <sheetName val="FornecM DIRETA"/>
      <sheetName val="FornecM DIRETA (Bohemia)"/>
      <sheetName val="FornecM DIRETA (REFRI)"/>
      <sheetName val="FornecM DIRETA (REFRI Inov)"/>
      <sheetName val="Cubo Vendas (H)"/>
      <sheetName val="Fornec09"/>
      <sheetName val="CUBO SDG 2010"/>
      <sheetName val="VOLUME SEG"/>
      <sheetName val="CANAIS"/>
      <sheetName val="Racional Metas"/>
      <sheetName val="FQ INDEX"/>
      <sheetName val="Evolução Mensal"/>
      <sheetName val="GAP Meta"/>
      <sheetName val="PL Mensal"/>
      <sheetName val="PL Mensal Meta 2013"/>
      <sheetName val="Meta 2013"/>
      <sheetName val="2013 Geral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Sheet1"/>
      <sheetName val="Sheet2"/>
      <sheetName val="Sheet3"/>
      <sheetName val="Calendario"/>
      <sheetName val="P1A Presidente 2014"/>
      <sheetName val="P1A Presidente 2014 (USD)"/>
      <sheetName val="P1A Presidente 2014 Con Inno"/>
      <sheetName val="Datos por SKU-categoria 2011 Ac"/>
      <sheetName val="Modelo em branco"/>
      <sheetName val="Tabela de perigos"/>
      <sheetName val="Nova Tabela de perigos"/>
      <sheetName val="Tabela de Prioridade"/>
      <sheetName val="Gráfico e cálculos"/>
      <sheetName val="Hoja1"/>
      <sheetName val="Hoja2"/>
      <sheetName val="Hoja3"/>
      <sheetName val="Orçamento custos               "/>
      <sheetName val="Controls"/>
      <sheetName val="LBO Model"/>
      <sheetName val="CHARTS ADHOC2 K-EUR"/>
      <sheetName val="SYSTEM"/>
      <sheetName val="BL2-WBUD330"/>
      <sheetName val="BL1-WLHI600"/>
      <sheetName val="CAN-WBUD355"/>
      <sheetName val="原始记录表格-Print"/>
      <sheetName val="Document Heading &amp; History"/>
      <sheetName val="糖 化"/>
      <sheetName val="发酵液"/>
      <sheetName val="TPO"/>
      <sheetName val="BBT"/>
      <sheetName val="OPL"/>
      <sheetName val="W1"/>
      <sheetName val="W2"/>
      <sheetName val="W3"/>
      <sheetName val="W4"/>
      <sheetName val="W5"/>
      <sheetName val="W6"/>
      <sheetName val="MONTH"/>
      <sheetName val="Calculation"/>
      <sheetName val="Graph All Clusters"/>
      <sheetName val="Graph Cluster 1"/>
      <sheetName val="Graph Cluster 2"/>
      <sheetName val="Graph Cluster 3"/>
      <sheetName val="Cumulative improvement"/>
      <sheetName val="DATA"/>
      <sheetName val="Phys-Chem variation"/>
      <sheetName val="Drop down lists"/>
      <sheetName val="产量产值"/>
      <sheetName val="dep pre"/>
      <sheetName val="DIA 01"/>
      <sheetName val="DIA 02"/>
      <sheetName val="DIA 03"/>
      <sheetName val="DIA 04"/>
      <sheetName val="DIA 05"/>
      <sheetName val="DIA 06"/>
      <sheetName val="DIA 07"/>
      <sheetName val="DIA 08"/>
      <sheetName val="DIA 09"/>
      <sheetName val="DIA 10"/>
      <sheetName val="DIA 11"/>
      <sheetName val="DIA 12"/>
      <sheetName val="DIA 13"/>
      <sheetName val="DIA 14"/>
      <sheetName val="DIA 15"/>
      <sheetName val="DIA 16"/>
      <sheetName val="DIA 17"/>
      <sheetName val="DIA 18"/>
      <sheetName val="DIA 19"/>
      <sheetName val="DIA 20"/>
      <sheetName val="DIA 21"/>
      <sheetName val="DIA 22"/>
      <sheetName val="DIA 23"/>
      <sheetName val="DIA 24"/>
      <sheetName val="DIA 25"/>
      <sheetName val="DIA 26"/>
      <sheetName val="DIA 27"/>
      <sheetName val="DIA 28"/>
      <sheetName val="DIA 29"/>
      <sheetName val="DIA 30"/>
      <sheetName val="DIA 31"/>
      <sheetName val="Diária de Segurança"/>
      <sheetName val="Lista de Presença"/>
      <sheetName val="CI levantadas"/>
      <sheetName val="Piraí"/>
      <sheetName val="Tratamento A.I"/>
      <sheetName val="Condições inseguras"/>
      <sheetName val="Check IV´s"/>
      <sheetName val="plano de ação 2013"/>
      <sheetName val="Incidentes"/>
      <sheetName val="Formulário de Incidentes Novo"/>
      <sheetName val="Atos inseguros"/>
      <sheetName val="Monitoramento UG"/>
      <sheetName val="Monitoramento"/>
      <sheetName val="plano de ação "/>
      <sheetName val="REALxMETA - CERVEJA"/>
      <sheetName val="REALxMETA - REFRI"/>
      <sheetName val="Unidades SAC-REVENDA"/>
      <sheetName val="Organization"/>
      <sheetName val="Registro"/>
      <sheetName val="Sig Cycles_Accts &amp; Processes"/>
      <sheetName val="Sonho - Revisado"/>
      <sheetName val="Input"/>
      <sheetName val="Produtividade"/>
      <sheetName val="Plan x Real"/>
      <sheetName val="One Page"/>
      <sheetName val="Integração"/>
      <sheetName val="TOTAL HL"/>
      <sheetName val="99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Implementation Status"/>
      <sheetName val="Action Log"/>
      <sheetName val="Curve"/>
      <sheetName val="ferm"/>
      <sheetName val="Parametrização"/>
      <sheetName val="Parche0405"/>
      <sheetName val="Tela Inicial"/>
      <sheetName val="Cálculo TMEF-TMR"/>
      <sheetName val="TMEF - TMR 151"/>
      <sheetName val="RESULTADOS"/>
      <sheetName val="Farol"/>
      <sheetName val="Meta Ano"/>
      <sheetName val="Brazil Sovereign"/>
      <sheetName val="Target Book"/>
      <sheetName val="SDG MP"/>
      <sheetName val="Industria"/>
      <sheetName val="POA"/>
      <sheetName val="P1A 2017 (2)"/>
      <sheetName val="Menú"/>
      <sheetName val="OBZ"/>
      <sheetName val="Detalle tendencia x mes"/>
      <sheetName val="Tendencia x VBZ"/>
      <sheetName val="DT ENERO"/>
      <sheetName val="DT FEBRERO"/>
      <sheetName val="DT MARZO"/>
      <sheetName val="DT ABRIL"/>
      <sheetName val="DT MAYO"/>
      <sheetName val="DT JUNIO"/>
      <sheetName val="DT JULIO"/>
      <sheetName val="DT AGOSTO"/>
      <sheetName val="DT SEPTIEMBRE"/>
      <sheetName val="DT OCTUBRE"/>
      <sheetName val="DT NOVIEMBRE"/>
      <sheetName val="DT DICIEMBRE"/>
      <sheetName val="Reales y comprometidos"/>
      <sheetName val="REALES ENERO"/>
      <sheetName val="REALES FEBRERO"/>
      <sheetName val="REALES MARZO"/>
      <sheetName val="REALES ABRIL"/>
      <sheetName val="REALES MAYO"/>
      <sheetName val="REALES JUNIO"/>
      <sheetName val="REALES JULIO"/>
      <sheetName val="REALES AGOSTO"/>
      <sheetName val="REALES SEPTIEMBRE"/>
      <sheetName val="REALES OCTUBRE"/>
      <sheetName val="REALES NOVIEMBRE"/>
      <sheetName val="REALES DICIEMBRE"/>
      <sheetName val="COMPROMETIDO ENERO"/>
      <sheetName val="COMPROMETIDO FEBRERO"/>
      <sheetName val="COMPROMETIDO MARZO"/>
      <sheetName val="COMPROMETIDO ABRIL"/>
      <sheetName val="COMPROMETIDO MAYO"/>
      <sheetName val="COMPROMETIDO JUNIO"/>
      <sheetName val="COMPROMETIDO JULIO"/>
      <sheetName val="COMPROMETIDO AGOSTO"/>
      <sheetName val="COMPROMETIDO SEPTIEMBRE"/>
      <sheetName val="COMPROMETIDO OCTUBRE"/>
      <sheetName val="COMPROMETIDO NOVIEMBRE"/>
      <sheetName val="COMPROMETIDO DICIEMBRE"/>
      <sheetName val="Tendencia vs. Real"/>
      <sheetName val="Base"/>
      <sheetName val="Reporte de faltas "/>
      <sheetName val="Pirâmide NS"/>
      <sheetName val="Pirâmide Gente"/>
      <sheetName val="Pirâmide Gestão"/>
      <sheetName val="ChecklistSustentabilidade"/>
      <sheetName val="ChecklistNível_de_Serviço"/>
      <sheetName val="Resultado"/>
      <sheetName val="IBS Dash"/>
      <sheetName val="Donos"/>
      <sheetName val="Planejamento"/>
      <sheetName val="Action Plan"/>
      <sheetName val="Checklist NS"/>
      <sheetName val="Gestão"/>
      <sheetName val="Gente"/>
      <sheetName val="Abril AA NS"/>
      <sheetName val="Abril AA Sust"/>
      <sheetName val="Identificação"/>
      <sheetName val="Estratificação 1"/>
      <sheetName val="Análise das Causas "/>
      <sheetName val="GUT A"/>
      <sheetName val="5 PQs A"/>
      <sheetName val="p_ação_3G "/>
      <sheetName val="Check"/>
      <sheetName val="GSDP - JAN"/>
      <sheetName val="1-Sociedade"/>
      <sheetName val="2-Instalações"/>
      <sheetName val="4-Estrutura da Área de Vendas"/>
      <sheetName val="5-Vendas-5.4-5.5-5.6"/>
      <sheetName val="3-Equipamentos e Meios"/>
      <sheetName val="8-Procedimentos"/>
      <sheetName val="Graficos"/>
      <sheetName val="Plan4"/>
      <sheetName val="Plan5"/>
      <sheetName val="Plan6"/>
      <sheetName val="Plan7"/>
      <sheetName val="Plan8"/>
      <sheetName val="Retorno Dashboard"/>
      <sheetName val="Aux 1"/>
      <sheetName val="Aux 2"/>
      <sheetName val="Dashboard x UP"/>
      <sheetName val="CO2"/>
      <sheetName val="Energia"/>
      <sheetName val="Vapor"/>
      <sheetName val="Energia Total"/>
      <sheetName val="Pot.Eqpts"/>
      <sheetName val="Água"/>
      <sheetName val="EfEn"/>
      <sheetName val="Gráficos"/>
      <sheetName val="Gráf.Acum"/>
      <sheetName val="Acumulado"/>
      <sheetName val="Cadastro"/>
      <sheetName val="Resumen"/>
      <sheetName val="1o_Sem"/>
      <sheetName val="2o_Sem"/>
      <sheetName val="ID_Ano"/>
      <sheetName val="Janeiro 2017"/>
      <sheetName val="Fevereiro 2017"/>
      <sheetName val="Abril"/>
      <sheetName val="Maio"/>
      <sheetName val="BARCELONA"/>
      <sheetName val="Carupano"/>
      <sheetName val="CARACAS"/>
      <sheetName val="CUMANA"/>
      <sheetName val="LARA"/>
      <sheetName val="PORLAMAR"/>
      <sheetName val="Risks"/>
      <sheetName val="GAPA"/>
      <sheetName val="Produtividade Retorno de Rota"/>
      <sheetName val="EFC"/>
      <sheetName val="Painel"/>
      <sheetName val="Termo_Avarias"/>
      <sheetName val="Interdependent COUNTRY"/>
      <sheetName val="ConversionNames"/>
      <sheetName val="Interdependent CAT"/>
      <sheetName val="Other Listings"/>
      <sheetName val="Lookup Collab  model"/>
      <sheetName val="01032017"/>
      <sheetName val="02032017"/>
      <sheetName val="03032017"/>
      <sheetName val="04032017"/>
      <sheetName val="05032017"/>
      <sheetName val="06032017"/>
      <sheetName val="07032017"/>
      <sheetName val="08032017"/>
      <sheetName val="09032017"/>
      <sheetName val="10032017"/>
      <sheetName val="11032017"/>
      <sheetName val="12032017"/>
      <sheetName val="13032017"/>
      <sheetName val="14032017"/>
      <sheetName val="15032017"/>
      <sheetName val="16032017"/>
      <sheetName val="17032017"/>
      <sheetName val="18032017"/>
      <sheetName val="19032017"/>
      <sheetName val="20032017"/>
      <sheetName val="21032017"/>
      <sheetName val="22032017"/>
      <sheetName val="23032017"/>
      <sheetName val="24032017"/>
      <sheetName val="25032017"/>
      <sheetName val="26032017"/>
      <sheetName val="27032017"/>
      <sheetName val="28032017"/>
      <sheetName val="ACOMULADO"/>
      <sheetName val="HL PRO&amp;REAL"/>
      <sheetName val="TOR"/>
      <sheetName val="Asistencia"/>
      <sheetName val="Plan de Acción"/>
      <sheetName val="Rutina_Seguimiento "/>
      <sheetName val="Explicacion"/>
      <sheetName val="Tablero"/>
      <sheetName val="GLY"/>
      <sheetName val="LEF"/>
      <sheetName val="Internas"/>
      <sheetName val="Ejemplo"/>
      <sheetName val="central CIP_tt"/>
      <sheetName val="STARTSHEET"/>
      <sheetName val="Institucional"/>
      <sheetName val="People"/>
      <sheetName val="Bud Total"/>
      <sheetName val="Volume per Region"/>
      <sheetName val="bud99"/>
      <sheetName val="Bonus 2006 M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Bidder"/>
      <sheetName val="Target"/>
      <sheetName val="Hist"/>
      <sheetName val="Curr"/>
      <sheetName val="Prosp"/>
      <sheetName val="Prosp+1"/>
      <sheetName val=" P&amp;L"/>
      <sheetName val="Sensitivities"/>
      <sheetName val=" B&amp;S"/>
      <sheetName val="Summary BS - Lazard"/>
      <sheetName val="Lists"/>
      <sheetName val="Calc 1"/>
      <sheetName val="M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Bidder"/>
      <sheetName val="Target"/>
      <sheetName val="Hist"/>
      <sheetName val="Curr"/>
      <sheetName val="Prosp"/>
      <sheetName val="Prosp+1"/>
      <sheetName val=" P&amp;L"/>
      <sheetName val="Sensitivities"/>
      <sheetName val=" B&amp;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"/>
      <sheetName val="Cover"/>
      <sheetName val="Data"/>
      <sheetName val="IS"/>
      <sheetName val="AVP"/>
      <sheetName val="C_Dis"/>
      <sheetName val="Med_Div_Dis"/>
      <sheetName val="D_Switch"/>
      <sheetName val="D_Calc"/>
      <sheetName val="D_LT"/>
      <sheetName val="D_AVP"/>
      <sheetName val="Holders"/>
      <sheetName val="C_Calc"/>
      <sheetName val="C_Notes"/>
      <sheetName val="Assumptions"/>
      <sheetName val="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 Curve"/>
      <sheetName val="Yield Curve (2)"/>
      <sheetName val="dados"/>
      <sheetName val="Brazil Sovereign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Sig Cycles_Accts &amp; Processes"/>
      <sheetName val="Pleitos"/>
      <sheetName val="Data"/>
      <sheetName val="Dotaciones"/>
      <sheetName val="Calc 1"/>
      <sheetName val="Recon_Pivot"/>
      <sheetName val="Yield_Curve"/>
      <sheetName val="Yield_Curve_(2)"/>
      <sheetName val="Brazil_Sovereign"/>
      <sheetName val="Brazil_Swap"/>
      <sheetName val="Price_(2)"/>
      <sheetName val="Dados_Cash"/>
      <sheetName val="Worksheet"/>
      <sheetName val="Tudo"/>
      <sheetName val="Relatório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VOLUME"/>
      <sheetName val="RET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Curve Comparisons"/>
      <sheetName val="bud99"/>
      <sheetName val="Riscos-Oport.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ference"/>
      <sheetName val="Parametrização"/>
      <sheetName val="Relatório SDG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Engine"/>
      <sheetName val="Assumptions"/>
      <sheetName val="Validate"/>
      <sheetName val="Financials"/>
      <sheetName val="EI Calc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BaseDados"/>
      <sheetName val="[Curve Comp_x005f_x0000__x005f_x0000__x0000"/>
      <sheetName val="_Curve Comp_x005f_x0000__x005f_x0000__x0000"/>
      <sheetName val="_Curve Comp____________Brazil S"/>
      <sheetName val="Comparativo 99X00"/>
      <sheetName val="validaciones"/>
      <sheetName val="Tabela de Parâmetros"/>
      <sheetName val="Versao 1b ($=R$2,13)"/>
      <sheetName val="CRITERIOS"/>
      <sheetName val="BANCO"/>
      <sheetName val="[Curve Comp"/>
      <sheetName val="2.주요계수총괄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Pg 1"/>
      <sheetName val="STARTSHEET"/>
      <sheetName val="Vol-Mix x Seg AN"/>
      <sheetName val="Datos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Indice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total list"/>
      <sheetName val="Tables"/>
      <sheetName val="Passo2_Histograma"/>
      <sheetName val="Total CDD"/>
      <sheetName val="Catalogo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Setup"/>
      <sheetName val="_Curve_CompBrazil_S"/>
      <sheetName val="_Curve_Comp____________Brazil_S"/>
      <sheetName val="판매진척"/>
      <sheetName val="producto"/>
      <sheetName val="LISTA SUSPENSA"/>
      <sheetName val="Directrices de Metas 2017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Data Validation"/>
      <sheetName val="Total_CDD"/>
      <sheetName val="PozoPivot"/>
      <sheetName val="InyeccionPivot"/>
      <sheetName val="KHORA"/>
      <sheetName val="Menu"/>
      <sheetName val="PLAN DE ACCION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list1"/>
      <sheetName val="Total_CDD1"/>
      <sheetName val="Curve%20Comparisons_xls"/>
      <sheetName val="LISTA_SUSPENSA"/>
      <sheetName val="Directrices_de_Metas_2017"/>
      <sheetName val="drop down menu"/>
      <sheetName val="0106"/>
      <sheetName val="0206"/>
      <sheetName val="0506"/>
      <sheetName val="0606"/>
      <sheetName val="0708"/>
      <sheetName val="0806"/>
      <sheetName val="0906"/>
      <sheetName val="Noviembre"/>
      <sheetName val="Septiembre"/>
      <sheetName val="Agosto"/>
      <sheetName val="Julio"/>
      <sheetName val="Junio"/>
      <sheetName val="Yield_Curve7"/>
      <sheetName val="Yield_Curve_(2)7"/>
      <sheetName val="Brazil_Sovereign7"/>
      <sheetName val="Brazil_Swap7"/>
      <sheetName val="Price_(2)7"/>
      <sheetName val="Dados_Cash7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Sig_Cycles_Accts_&amp;_Processes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Pg_12"/>
      <sheetName val="Vol-Mix_x_Seg_AN2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list2"/>
      <sheetName val="Total_CDD2"/>
      <sheetName val="Curve%20Comparisons_xls1"/>
      <sheetName val="LISTA_SUSPENSA1"/>
      <sheetName val="Directrices_de_Metas_20171"/>
      <sheetName val="_Curve_Comp_x0000"/>
      <sheetName val="_Curve_Comp_x005f_x0000__"/>
      <sheetName val="Base_de_datos"/>
      <sheetName val="TOP_KPIs_MTM"/>
      <sheetName val="XLR_NoRangeSheet"/>
      <sheetName val="POA"/>
      <sheetName val="INGRESO"/>
      <sheetName val="Hoja1"/>
      <sheetName val="Hoja5"/>
      <sheetName val="Hoja3"/>
      <sheetName val="Principal"/>
      <sheetName val="progr"/>
      <sheetName val="PERSONAS"/>
      <sheetName val="2017"/>
      <sheetName val="Graf Planeadores"/>
      <sheetName val="DROP"/>
      <sheetName val="DROP "/>
      <sheetName val="01.2 valor da up"/>
      <sheetName val="Plan de Acción"/>
      <sheetName val="Combo"/>
      <sheetName val="구분"/>
      <sheetName val="#REF!"/>
      <sheetName val="LSS pivot"/>
      <sheetName val="Value lists"/>
      <sheetName val="2RF98 (Mkt 9%)"/>
      <sheetName val="Share Price 2002"/>
      <sheetName val="PM"/>
      <sheetName val="Tela Inicial"/>
      <sheetName val="Cálculo TMEF-TMR"/>
      <sheetName val="TMEF - TMR 131"/>
      <sheetName val="TMEF - TMR 151"/>
      <sheetName val="#¡REF"/>
      <sheetName val="RESULTADOS"/>
      <sheetName val="GR55_Template"/>
      <sheetName val="Yield_Curve8"/>
      <sheetName val="Yield_Curve_(2)8"/>
      <sheetName val="Brazil_Sovereign8"/>
      <sheetName val="Brazil_Swap8"/>
      <sheetName val="Price_(2)8"/>
      <sheetName val="Dados_Cash8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Sig_Cycles_Accts_&amp;_Processes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Balance_Fin_ajust_20044"/>
      <sheetName val="DATOS_PARA_INTERPOLACION4"/>
      <sheetName val="DPN_VALUE4"/>
      <sheetName val="Tabla_de_amortización4"/>
      <sheetName val="LBO_Model4"/>
      <sheetName val="[Curve_Comp????????????Brazil_4"/>
      <sheetName val="Coleta_dados3"/>
      <sheetName val="IV_Confiabilidade3"/>
      <sheetName val="IV_Indisponibilidade3"/>
      <sheetName val="Check_R__Diária3"/>
      <sheetName val="Histórico_Check_R__Diária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[Curve_Comp_x005f_x0000__x005f_x0000__x0003"/>
      <sheetName val="_Curve_Comp_x005f_x0000__x005f_x0000__x0003"/>
      <sheetName val="_Curve_Comp____________Brazil_3"/>
      <sheetName val="Comparativo_99X003"/>
      <sheetName val="Tabela_de_Parâmetros3"/>
      <sheetName val="Versao_1b_($=R$2,13)3"/>
      <sheetName val="[Curve_Comp3"/>
      <sheetName val="2_주요계수총괄3"/>
      <sheetName val="Pg_13"/>
      <sheetName val="Vol-Mix_x_Seg_AN3"/>
      <sheetName val="5_13"/>
      <sheetName val="INVESTMENTS_EUR3"/>
      <sheetName val="DIVESTMENTS_EUR3"/>
      <sheetName val="Price_DB3"/>
      <sheetName val="_Curve_Comp_x005f_x005f_x005f_x0000__x005f3"/>
      <sheetName val="[Curve_Comp_x005f_x005f_x005f_x0000__x005f3"/>
      <sheetName val="Données_LMU3"/>
      <sheetName val="Total_CDD3"/>
      <sheetName val="total_list3"/>
      <sheetName val="Curve%20Comparisons_xls2"/>
      <sheetName val="LISTA_SUSPENSA2"/>
      <sheetName val="Directrices_de_Metas_20172"/>
      <sheetName val="_Curve_Comp_x005f_x0000__1"/>
      <sheetName val="Base_de_datos1"/>
      <sheetName val="TOP_KPIs_MTM1"/>
      <sheetName val="Data_Validation"/>
      <sheetName val="PLAN_DE_ACCION"/>
      <sheetName val="drop_down_menu"/>
      <sheetName val="Graf_Planeadores"/>
      <sheetName val="DROP_"/>
      <sheetName val="01_2_valor_da_up"/>
      <sheetName val="Plan_de_Acción"/>
      <sheetName val="Como_Estamos1"/>
      <sheetName val="CADASTRO"/>
      <sheetName val="Load Data"/>
      <sheetName val="Data Input Sheet"/>
      <sheetName val="[Curve Comp_x0000__x0000__x0000"/>
      <sheetName val="[Curve Comp_x005f_x0000__"/>
      <sheetName val="[Curve_Comp_x0000__x0000__x0001"/>
      <sheetName val="_Curve_Comp_x0000__x0000__x0001"/>
      <sheetName val="[Curve_Comp_x005f_x0000__"/>
      <sheetName val="[Curve_Comp_x0000__x0000__x0000"/>
      <sheetName val="_Curve_Comp_x0000__x0000__x0000"/>
      <sheetName val="_Curve Comp_x0000__"/>
      <sheetName val="_Curve_Comp_x005f_x0000__x005f1"/>
      <sheetName val="[Curve_Comp_x005f_x0000__x005f1"/>
      <sheetName val="[Curve_Comp_x0000__x0000__x0002"/>
      <sheetName val="_Curve_Comp_x0000__x0000__x0002"/>
      <sheetName val="_Curve_Comp_x005f_x0000__x005f2"/>
      <sheetName val="[Curve_Comp_x005f_x0000__x005f2"/>
      <sheetName val="_Curve_Comp_x0000__"/>
      <sheetName val="[Curve_Comp_x0000__x0000__x0003"/>
      <sheetName val="_Curve_Comp_x0000__x0000__x0003"/>
      <sheetName val="_Curve_Comp_x005f_x0000__x005f3"/>
      <sheetName val="[Curve_Comp_x005f_x0000__x005f3"/>
      <sheetName val="_Curve_Comp_x0000__1"/>
      <sheetName val="Details"/>
      <sheetName val="LEGAL GUJ"/>
      <sheetName val="_Curve Comp_x005f_x005f_x005f_x005f_x005f_x005f_x"/>
      <sheetName val="[Curve Comp_x005f_x005f_x005f_x005f_x005f_x005f_x"/>
      <sheetName val="RG Depots"/>
      <sheetName val="Steuerung"/>
      <sheetName val="07"/>
      <sheetName val="Check List- Gerrot"/>
      <sheetName val="AbertoBD"/>
      <sheetName val="Resumo"/>
      <sheetName val="estagios e blocos"/>
      <sheetName val="Variaveis Gerais"/>
      <sheetName val="GDP"/>
      <sheetName val="DadosOrc"/>
      <sheetName val="Disp 2004"/>
      <sheetName val="GEPEG - Volume Mfe + Pelotas"/>
      <sheetName val="bdgastos"/>
      <sheetName val="estgg"/>
      <sheetName val="EAIGESEN"/>
      <sheetName val="Auxiliar"/>
      <sheetName val="#REF"/>
      <sheetName val="Cover page"/>
      <sheetName val="Orientações"/>
      <sheetName val="Estrutura Organizacional"/>
      <sheetName val="1.DN Coordenação"/>
      <sheetName val="1.1 Matriz Criticidade Coord"/>
      <sheetName val="2.DN Gerência"/>
      <sheetName val="2.1 Matriz criticidade Ger. "/>
      <sheetName val="1. NASA"/>
      <sheetName val="2.1 Matriz criticidade MP"/>
      <sheetName val="dep pre"/>
      <sheetName val="Yield_Curve9"/>
      <sheetName val="Yield_Curve_(2)9"/>
      <sheetName val="Brazil_Sovereign9"/>
      <sheetName val="Brazil_Swap9"/>
      <sheetName val="Price_(2)9"/>
      <sheetName val="Dados_Cash9"/>
      <sheetName val="PackAppear__(2)8"/>
      <sheetName val="Resu_Capex8"/>
      <sheetName val="Efic_Consumo8"/>
      <sheetName val="OOO_(2)8"/>
      <sheetName val="PackAppear_8"/>
      <sheetName val="PQCM_(2)8"/>
      <sheetName val="PQRM_(2)8"/>
      <sheetName val="Res_Executivo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Sig_Cycles_Accts_&amp;_Processes8"/>
      <sheetName val="Calc_18"/>
      <sheetName val="WF_China_YTD6"/>
      <sheetName val="Curve_Comparisons6"/>
      <sheetName val="Riscos-Oport_6"/>
      <sheetName val="_Curve_Comp5"/>
      <sheetName val="Relatório_SDG5"/>
      <sheetName val="기간별_판매진척6"/>
      <sheetName val="요일_테이블6"/>
      <sheetName val="LBO_Model5"/>
      <sheetName val="EI_Calc5"/>
      <sheetName val="[Curve_Comp????????????Brazil_5"/>
      <sheetName val="[Curve_Comp4"/>
      <sheetName val="Balance_Fin_ajust_20045"/>
      <sheetName val="DATOS_PARA_INTERPOLACION5"/>
      <sheetName val="DPN_VALUE5"/>
      <sheetName val="Tabla_de_amortización5"/>
      <sheetName val="Coleta_dados4"/>
      <sheetName val="IV_Confiabilidade4"/>
      <sheetName val="IV_Indisponibilidade4"/>
      <sheetName val="Check_R__Diária4"/>
      <sheetName val="Histórico_Check_R__Diária4"/>
      <sheetName val="[Curve_Comp_x005f_x0000__x005f_x0000__x0004"/>
      <sheetName val="_Curve_Comp_x005f_x0000__x005f_x0000__x0004"/>
      <sheetName val="_Curve_Comp____________Brazil_4"/>
      <sheetName val="Pg_14"/>
      <sheetName val="2_주요계수총괄4"/>
      <sheetName val="Comparativo_99X004"/>
      <sheetName val="Tabela_de_Parâmetros4"/>
      <sheetName val="Versao_1b_($=R$2,13)4"/>
      <sheetName val="Fechamento_Mês4"/>
      <sheetName val="Fechamento_Diário4"/>
      <sheetName val="High_Light4"/>
      <sheetName val="%_Dispersão4"/>
      <sheetName val="%_Reprovação4"/>
      <sheetName val="%_Caco_Limpo_Unid_4"/>
      <sheetName val="Limpeza_de_Flint4"/>
      <sheetName val="Recb__Coop_4"/>
      <sheetName val="Recb__Flint4"/>
      <sheetName val="Apoio_Material4"/>
      <sheetName val="Apoio_transp_4"/>
      <sheetName val="Vol-Mix_x_Seg_AN4"/>
      <sheetName val="5_14"/>
      <sheetName val="INVESTMENTS_EUR4"/>
      <sheetName val="DIVESTMENTS_EUR4"/>
      <sheetName val="Price_DB4"/>
      <sheetName val="_Curve_Comp_x005f_x005f_x005f_x0000__x005f4"/>
      <sheetName val="[Curve_Comp_x005f_x005f_x005f_x0000__x005f4"/>
      <sheetName val="Données_LMU4"/>
      <sheetName val="total_list4"/>
      <sheetName val="Total_CDD4"/>
      <sheetName val="Curve%20Comparisons_xls3"/>
      <sheetName val="Base_de_datos2"/>
      <sheetName val="TOP_KPIs_MTM2"/>
      <sheetName val="Directrices_de_Metas_20173"/>
      <sheetName val="LISTA_SUSPENSA3"/>
      <sheetName val="_Curve_Comp_x005f_x0000__2"/>
      <sheetName val="Data_Validation1"/>
      <sheetName val="PLAN_DE_ACCION1"/>
      <sheetName val="drop_down_menu1"/>
      <sheetName val="Graf_Planeadores1"/>
      <sheetName val="DROP_1"/>
      <sheetName val="Plan_de_Acción1"/>
      <sheetName val="01_2_valor_da_up1"/>
      <sheetName val="LSS_pivot"/>
      <sheetName val="Value_lists"/>
      <sheetName val="Share_Price_2002"/>
      <sheetName val="Load_Data"/>
      <sheetName val="Tela_Inicial"/>
      <sheetName val="Cálculo_TMEF-TMR"/>
      <sheetName val="TMEF_-_TMR_131"/>
      <sheetName val="TMEF_-_TMR_151"/>
      <sheetName val="2RF98_(Mkt_9%)"/>
      <sheetName val="Data_Input_Sheet"/>
      <sheetName val="dep_pre"/>
      <sheetName val="INGRESO (2)"/>
      <sheetName val="CLASIF"/>
      <sheetName val="No Tocar"/>
      <sheetName val="Marcas"/>
      <sheetName val="Cost Sheet"/>
      <sheetName val="_Curve_Comp_x00001"/>
      <sheetName val="[Curve_Comp_x00001"/>
      <sheetName val="[Curve_Comp_x005f_x0000__1"/>
      <sheetName val="_Curve_Comp_2"/>
      <sheetName val="LEGAL_GUJ"/>
      <sheetName val="_Curve_Comp_x005f_x005f_x005f_x005f_x005f_x005f_x"/>
      <sheetName val="[Curve_Comp_x005f_x005f_x005f_x005f_x005f_x005f_x"/>
      <sheetName val="RG_Depots"/>
      <sheetName val="waterfall"/>
      <sheetName val="PREENCHIMENTO"/>
      <sheetName val="[Curve_Comp_x0001"/>
      <sheetName val="_Curve_Comp_x0001"/>
      <sheetName val="[Curve_Comp_x0000"/>
      <sheetName val="[Curve_Comp_x0002"/>
      <sheetName val="_Curve_Comp_x0002"/>
      <sheetName val="_Curve_Comp_"/>
      <sheetName val="[Curve_Comp_x0003"/>
      <sheetName val="_Curve_Comp_x0003"/>
      <sheetName val="_Curve_Comp_1"/>
      <sheetName val="Cost Leadership Capex Inv."/>
      <sheetName val="Cost Leadership Capex Div."/>
      <sheetName val="chiet tinh"/>
      <sheetName val="LookUp"/>
      <sheetName val="PB"/>
      <sheetName val="Niveles"/>
      <sheetName val="BASE DE DADOS"/>
      <sheetName val="Yield_Curve10"/>
      <sheetName val="Yield_Curve_(2)10"/>
      <sheetName val="Brazil_Sovereign10"/>
      <sheetName val="Brazil_Swap10"/>
      <sheetName val="Price_(2)10"/>
      <sheetName val="Dados_Cash10"/>
      <sheetName val="PackAppear__(2)9"/>
      <sheetName val="Resu_Capex9"/>
      <sheetName val="Efic_Consumo9"/>
      <sheetName val="OOO_(2)9"/>
      <sheetName val="PackAppear_9"/>
      <sheetName val="PQCM_(2)9"/>
      <sheetName val="PQRM_(2)9"/>
      <sheetName val="Res_Executivo9"/>
      <sheetName val="2001_10_Cerv9"/>
      <sheetName val="PLAN_SAC_Cerveja9"/>
      <sheetName val="PLAN_SAC_RefrigeNanc9"/>
      <sheetName val="2001_04_Cerv9"/>
      <sheetName val="Farol_SAC_Cerveja9"/>
      <sheetName val="2001_04_Nanc9"/>
      <sheetName val="Farol_SAC_Refrigenanc9"/>
      <sheetName val="Sig_Cycles_Accts_&amp;_Processes9"/>
      <sheetName val="Calc_19"/>
      <sheetName val="WF_China_YTD7"/>
      <sheetName val="Curve_Comparisons7"/>
      <sheetName val="Riscos-Oport_7"/>
      <sheetName val="_Curve_Comp6"/>
      <sheetName val="Relatório_SDG6"/>
      <sheetName val="기간별_판매진척7"/>
      <sheetName val="요일_테이블7"/>
      <sheetName val="LBO_Model6"/>
      <sheetName val="EI_Calc6"/>
      <sheetName val="[Curve_Comp????????????Brazil_6"/>
      <sheetName val="Balance_Fin_ajust_20046"/>
      <sheetName val="DATOS_PARA_INTERPOLACION6"/>
      <sheetName val="DPN_VALUE6"/>
      <sheetName val="Tabla_de_amortización6"/>
      <sheetName val="Coleta_dados5"/>
      <sheetName val="IV_Confiabilidade5"/>
      <sheetName val="IV_Indisponibilidade5"/>
      <sheetName val="Check_R__Diária5"/>
      <sheetName val="Histórico_Check_R__Diária5"/>
      <sheetName val="[Curve_Comp_x005f_x0000__x005f_x0000__x0005"/>
      <sheetName val="_Curve_Comp_x005f_x0000__x005f_x0000__x0005"/>
      <sheetName val="_Curve_Comp____________Brazil_5"/>
      <sheetName val="Comparativo_99X005"/>
      <sheetName val="Tabela_de_Parâmetros5"/>
      <sheetName val="Versao_1b_($=R$2,13)5"/>
      <sheetName val="[Curve_Comp5"/>
      <sheetName val="2_주요계수총괄5"/>
      <sheetName val="Fechamento_Mês5"/>
      <sheetName val="Fechamento_Diário5"/>
      <sheetName val="High_Light5"/>
      <sheetName val="%_Dispersão5"/>
      <sheetName val="%_Reprovação5"/>
      <sheetName val="%_Caco_Limpo_Unid_5"/>
      <sheetName val="Limpeza_de_Flint5"/>
      <sheetName val="Recb__Coop_5"/>
      <sheetName val="Recb__Flint5"/>
      <sheetName val="Apoio_Material5"/>
      <sheetName val="Apoio_transp_5"/>
      <sheetName val="Pg_15"/>
      <sheetName val="Vol-Mix_x_Seg_AN5"/>
      <sheetName val="5_15"/>
      <sheetName val="INVESTMENTS_EUR5"/>
      <sheetName val="DIVESTMENTS_EUR5"/>
      <sheetName val="Price_DB5"/>
      <sheetName val="_Curve_Comp_x005f_x005f_x005f_x0000__x005f5"/>
      <sheetName val="[Curve_Comp_x005f_x005f_x005f_x0000__x005f5"/>
      <sheetName val="Données_LMU5"/>
      <sheetName val="total_list5"/>
      <sheetName val="Total_CDD5"/>
      <sheetName val="Curve%20Comparisons_xls4"/>
      <sheetName val="Base_de_datos3"/>
      <sheetName val="TOP_KPIs_MTM3"/>
      <sheetName val="Directrices_de_Metas_20174"/>
      <sheetName val="LISTA_SUSPENSA4"/>
      <sheetName val="_Curve_Comp_x005f_x0000__3"/>
      <sheetName val="Data_Validation2"/>
      <sheetName val="PLAN_DE_ACCION2"/>
      <sheetName val="drop_down_menu2"/>
      <sheetName val="Graf_Planeadores2"/>
      <sheetName val="DROP_2"/>
      <sheetName val="Plan_de_Acción2"/>
      <sheetName val="01_2_valor_da_up2"/>
      <sheetName val="LSS_pivot1"/>
      <sheetName val="Value_lists1"/>
      <sheetName val="Share_Price_20021"/>
      <sheetName val="Tela_Inicial1"/>
      <sheetName val="Cálculo_TMEF-TMR1"/>
      <sheetName val="TMEF_-_TMR_1311"/>
      <sheetName val="TMEF_-_TMR_1511"/>
      <sheetName val="2RF98_(Mkt_9%)1"/>
      <sheetName val="Load_Data1"/>
      <sheetName val="Data_Input_Sheet1"/>
      <sheetName val="dep_pre1"/>
      <sheetName val="INGRESO_(2)"/>
      <sheetName val="No_Tocar"/>
      <sheetName val="Cover_page"/>
      <sheetName val="Estrutura_Organizacional"/>
      <sheetName val="1_DN_Coordenação"/>
      <sheetName val="1_1_Matriz_Criticidade_Coord"/>
      <sheetName val="2_DN_Gerência"/>
      <sheetName val="2_1_Matriz_criticidade_Ger__"/>
      <sheetName val="1__NASA"/>
      <sheetName val="2_1_Matriz_criticidade_MP"/>
      <sheetName val="Check_List-_Gerrot"/>
      <sheetName val="estagios_e_blocos"/>
      <sheetName val="Variaveis_Gerais"/>
      <sheetName val="Disp_2004"/>
      <sheetName val="GEPEG_-_Volume_Mfe_+_Pelotas"/>
      <sheetName val="dghn"/>
      <sheetName val="생산성"/>
      <sheetName val="Bajada"/>
      <sheetName val="Bajada Cognos"/>
      <sheetName val="KF6"/>
      <sheetName val="WEIGHT"/>
      <sheetName val="Business Description BLOCK"/>
      <sheetName val="1. Descripción del Negocio"/>
      <sheetName val="2. M Criticidad Prod o Proces"/>
      <sheetName val="3. Mapa de Proceso"/>
      <sheetName val="4. M Criticidad Procesos"/>
      <sheetName val="Process Mapping BLOCK"/>
      <sheetName val="5. Tarea 1 Produccion Despa"/>
      <sheetName val="5. Tarea 2   cambio de formIBV "/>
      <sheetName val="5. Tarea 3  Producción IBV"/>
      <sheetName val="5. Tarea 4 Cambio format llenad"/>
      <sheetName val="5. Tarea 5  Arranque Llenadora"/>
      <sheetName val="5. Tarea 6  Cambio formato etiq"/>
      <sheetName val="5. Tarea 7  Produccion 1etiquet"/>
      <sheetName val="5. Tarea 8 Producc 2 etiquet"/>
      <sheetName val="5. Tarea 9 Producc. IBLL"/>
      <sheetName val="5. Tarea 10 Produccion Pale"/>
      <sheetName val="1.1 Acuerdo de Nivel de Servici"/>
      <sheetName val="escen99 (2)"/>
      <sheetName val="Planificador Liga"/>
      <sheetName val="Drives"/>
      <sheetName val="Base Única Final - Preencher"/>
      <sheetName val="Instruções Preenchimento"/>
      <sheetName val="Base para criticar"/>
      <sheetName val="Consulta-&quot;colinha&quot;"/>
      <sheetName val="_Curve Comp??_x0000"/>
      <sheetName val="130-UNIDADES"/>
      <sheetName val="BS"/>
      <sheetName val="CFS"/>
      <sheetName val="Assump"/>
      <sheetName val="Conv. Debt"/>
      <sheetName val="Conv. Pref."/>
      <sheetName val="Shares Outstanding"/>
      <sheetName val="Model"/>
      <sheetName val="LBO"/>
      <sheetName val="Options"/>
      <sheetName val="Amort"/>
      <sheetName val="Depr"/>
      <sheetName val="Firm Value"/>
      <sheetName val="P&amp;L"/>
      <sheetName val="LTM"/>
      <sheetName val="Preferred"/>
      <sheetName val="Data Input"/>
      <sheetName val="Sum"/>
      <sheetName val="Tax"/>
      <sheetName val="PCS"/>
      <sheetName val="SCF - BS"/>
      <sheetName val="Rankings"/>
      <sheetName val="VSAT"/>
      <sheetName val="Trend"/>
      <sheetName val="Dropdown"/>
      <sheetName val="HON"/>
      <sheetName val="General Downloads"/>
      <sheetName val="plamarc"/>
      <sheetName val="TABELA DE PREÇOS"/>
      <sheetName val="COEFICIENTES"/>
      <sheetName val="Aux"/>
      <sheetName val="Asfalto"/>
      <sheetName val="Resumen General"/>
      <sheetName val="CRITICIDAD DE CI"/>
      <sheetName val="Cátalogo de CI"/>
      <sheetName val="PLAN DE ACCION Mayo"/>
      <sheetName val="CONTEO"/>
      <sheetName val="Catálogo de CI"/>
      <sheetName val="Yield_Curve11"/>
      <sheetName val="Yield_Curve_(2)11"/>
      <sheetName val="Brazil_Sovereign11"/>
      <sheetName val="Brazil_Swap11"/>
      <sheetName val="Price_(2)11"/>
      <sheetName val="Dados_Cash11"/>
      <sheetName val="PackAppear__(2)10"/>
      <sheetName val="Resu_Capex10"/>
      <sheetName val="Efic_Consumo10"/>
      <sheetName val="OOO_(2)10"/>
      <sheetName val="PackAppear_10"/>
      <sheetName val="PQCM_(2)10"/>
      <sheetName val="PQRM_(2)10"/>
      <sheetName val="Res_Executivo10"/>
      <sheetName val="2001_10_Cerv10"/>
      <sheetName val="PLAN_SAC_Cerveja10"/>
      <sheetName val="PLAN_SAC_RefrigeNanc10"/>
      <sheetName val="2001_04_Cerv10"/>
      <sheetName val="Farol_SAC_Cerveja10"/>
      <sheetName val="2001_04_Nanc10"/>
      <sheetName val="Farol_SAC_Refrigenanc10"/>
      <sheetName val="Sig_Cycles_Accts_&amp;_Processes10"/>
      <sheetName val="Calc_110"/>
      <sheetName val="_Curve_Comp7"/>
      <sheetName val="WF_China_YTD8"/>
      <sheetName val="Curve_Comparisons8"/>
      <sheetName val="Riscos-Oport_8"/>
      <sheetName val="Relatório_SDG7"/>
      <sheetName val="기간별_판매진척8"/>
      <sheetName val="요일_테이블8"/>
      <sheetName val="EI_Calc7"/>
      <sheetName val="LBO_Model7"/>
      <sheetName val="[Curve_Comp????????????Brazil_7"/>
      <sheetName val="Balance_Fin_ajust_20047"/>
      <sheetName val="DATOS_PARA_INTERPOLACION7"/>
      <sheetName val="DPN_VALUE7"/>
      <sheetName val="Tabla_de_amortización7"/>
      <sheetName val="Coleta_dados6"/>
      <sheetName val="IV_Confiabilidade6"/>
      <sheetName val="IV_Indisponibilidade6"/>
      <sheetName val="Check_R__Diária6"/>
      <sheetName val="Histórico_Check_R__Diária6"/>
      <sheetName val="[Curve_Comp_x005f_x0000__x005f_x0000__x0006"/>
      <sheetName val="_Curve_Comp_x005f_x0000__x005f_x0000__x0006"/>
      <sheetName val="_Curve_Comp____________Brazil_6"/>
      <sheetName val="2_주요계수총괄6"/>
      <sheetName val="[Curve_Comp6"/>
      <sheetName val="Comparativo_99X006"/>
      <sheetName val="Tabela_de_Parâmetros6"/>
      <sheetName val="Versao_1b_($=R$2,13)6"/>
      <sheetName val="Pg_16"/>
      <sheetName val="Vol-Mix_x_Seg_AN6"/>
      <sheetName val="Fechamento_Mês6"/>
      <sheetName val="Fechamento_Diário6"/>
      <sheetName val="High_Light6"/>
      <sheetName val="%_Dispersão6"/>
      <sheetName val="%_Reprovação6"/>
      <sheetName val="%_Caco_Limpo_Unid_6"/>
      <sheetName val="Limpeza_de_Flint6"/>
      <sheetName val="Recb__Coop_6"/>
      <sheetName val="Recb__Flint6"/>
      <sheetName val="Apoio_Material6"/>
      <sheetName val="Apoio_transp_6"/>
      <sheetName val="INVESTMENTS_EUR6"/>
      <sheetName val="DIVESTMENTS_EUR6"/>
      <sheetName val="5_16"/>
      <sheetName val="Price_DB6"/>
      <sheetName val="_Curve_Comp_x005f_x005f_x005f_x0000__x005f6"/>
      <sheetName val="[Curve_Comp_x005f_x005f_x005f_x0000__x005f6"/>
      <sheetName val="Données_LMU6"/>
      <sheetName val="total_list6"/>
      <sheetName val="Total_CDD6"/>
      <sheetName val="Curve%20Comparisons_xls5"/>
      <sheetName val="Directrices_de_Metas_20175"/>
      <sheetName val="Data_Validation3"/>
      <sheetName val="LISTA_SUSPENSA5"/>
      <sheetName val="_Curve_Comp_x005f_x0000__4"/>
      <sheetName val="Base_de_datos4"/>
      <sheetName val="TOP_KPIs_MTM4"/>
      <sheetName val="PLAN_DE_ACCION3"/>
      <sheetName val="drop_down_menu3"/>
      <sheetName val="Graf_Planeadores3"/>
      <sheetName val="DROP_3"/>
      <sheetName val="Plan_de_Acción3"/>
      <sheetName val="Value_lists2"/>
      <sheetName val="01_2_valor_da_up3"/>
      <sheetName val="LSS_pivot2"/>
      <sheetName val="Share_Price_20022"/>
      <sheetName val="2RF98_(Mkt_9%)2"/>
      <sheetName val="Tela_Inicial2"/>
      <sheetName val="Cálculo_TMEF-TMR2"/>
      <sheetName val="TMEF_-_TMR_1312"/>
      <sheetName val="TMEF_-_TMR_1512"/>
      <sheetName val="Data_Input_Sheet2"/>
      <sheetName val="Load_Data2"/>
      <sheetName val="LEGAL_GUJ1"/>
      <sheetName val="[Curve_Comp_x005f_x0000__2"/>
      <sheetName val="_Curve_Comp_x005f_x005f_x005f_x005f_x005f_x005f_1"/>
      <sheetName val="[Curve_Comp_x005f_x005f_x005f_x005f_x005f_x005f_1"/>
      <sheetName val="RG_Depots1"/>
      <sheetName val="dep_pre2"/>
      <sheetName val="INGRESO_(2)1"/>
      <sheetName val="No_Tocar1"/>
      <sheetName val="Cover_page1"/>
      <sheetName val="Estrutura_Organizacional1"/>
      <sheetName val="1_DN_Coordenação1"/>
      <sheetName val="1_1_Matriz_Criticidade_Coord1"/>
      <sheetName val="2_DN_Gerência1"/>
      <sheetName val="2_1_Matriz_criticidade_Ger__1"/>
      <sheetName val="1__NASA1"/>
      <sheetName val="2_1_Matriz_criticidade_MP1"/>
      <sheetName val="Check_List-_Gerrot1"/>
      <sheetName val="estagios_e_blocos1"/>
      <sheetName val="Variaveis_Gerais1"/>
      <sheetName val="Disp_20041"/>
      <sheetName val="GEPEG_-_Volume_Mfe_+_Pelotas1"/>
      <sheetName val="chiet_tinh"/>
      <sheetName val="Cost_Leadership_Capex_Inv_"/>
      <sheetName val="Cost_Leadership_Capex_Div_"/>
      <sheetName val="Cost_Sheet"/>
      <sheetName val="Conv__Debt"/>
      <sheetName val="Conv__Pref_"/>
      <sheetName val="Shares_Outstanding"/>
      <sheetName val="Firm_Value"/>
      <sheetName val="Data_Input"/>
      <sheetName val="SCF_-_BS"/>
      <sheetName val="Business_Description_BLOCK"/>
      <sheetName val="1__Descripción_del_Negocio"/>
      <sheetName val="2__M_Criticidad_Prod_o_Proces"/>
      <sheetName val="3__Mapa_de_Proceso"/>
      <sheetName val="4__M_Criticidad_Procesos"/>
      <sheetName val="Process_Mapping_BLOCK"/>
      <sheetName val="5__Tarea_1_Produccion_Despa"/>
      <sheetName val="5__Tarea_2___cambio_de_formIBV_"/>
      <sheetName val="5__Tarea_3__Producción_IBV"/>
      <sheetName val="5__Tarea_4_Cambio_format_llenad"/>
      <sheetName val="5__Tarea_5__Arranque_Llenadora"/>
      <sheetName val="5__Tarea_6__Cambio_formato_etiq"/>
      <sheetName val="5__Tarea_7__Produccion_1etiquet"/>
      <sheetName val="5__Tarea_8_Producc_2_etiquet"/>
      <sheetName val="5__Tarea_9_Producc__IBLL"/>
      <sheetName val="5__Tarea_10_Produccion_Pale"/>
      <sheetName val="1_1_Acuerdo_de_Nivel_de_Servici"/>
      <sheetName val="IS BS actual"/>
      <sheetName val="Daten"/>
      <sheetName val="Agosto (2)"/>
      <sheetName val="Hl Acum"/>
      <sheetName val="Planificador_Liga"/>
      <sheetName val="Base_Única_Final_-_Preencher"/>
      <sheetName val="Instruções_Preenchimento"/>
      <sheetName val="Base_para_criticar"/>
      <sheetName val="_Curve_Comp??_x0000"/>
      <sheetName val="BASE_DE_DADOS"/>
      <sheetName val="Bajada_Cognos"/>
      <sheetName val="escen99_(2)"/>
      <sheetName val="Resumen_General"/>
      <sheetName val="CRITICIDAD_DE_CI"/>
      <sheetName val="Cátalogo_de_CI"/>
      <sheetName val="PLAN_DE_ACCION_Mayo"/>
      <sheetName val="Catálogo_de_CI"/>
      <sheetName val="General_Downloads"/>
      <sheetName val="Controls data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Auxiliar-Tabelas"/>
      <sheetName val="Yield_Curve12"/>
      <sheetName val="Yield_Curve_(2)12"/>
      <sheetName val="Brazil_Sovereign12"/>
      <sheetName val="Brazil_Swap12"/>
      <sheetName val="Price_(2)12"/>
      <sheetName val="Dados_Cash12"/>
      <sheetName val="PackAppear__(2)11"/>
      <sheetName val="Resu_Capex11"/>
      <sheetName val="Efic_Consumo11"/>
      <sheetName val="OOO_(2)11"/>
      <sheetName val="PackAppear_11"/>
      <sheetName val="PQCM_(2)11"/>
      <sheetName val="PQRM_(2)11"/>
      <sheetName val="Res_Executivo11"/>
      <sheetName val="2001_10_Cerv11"/>
      <sheetName val="PLAN_SAC_Cerveja11"/>
      <sheetName val="PLAN_SAC_RefrigeNanc11"/>
      <sheetName val="2001_04_Cerv11"/>
      <sheetName val="Farol_SAC_Cerveja11"/>
      <sheetName val="2001_04_Nanc11"/>
      <sheetName val="Farol_SAC_Refrigenanc11"/>
      <sheetName val="Sig_Cycles_Accts_&amp;_Processes11"/>
      <sheetName val="Calc_111"/>
      <sheetName val="WF_China_YTD9"/>
      <sheetName val="Curve_Comparisons9"/>
      <sheetName val="Riscos-Oport_9"/>
      <sheetName val="_Curve_Comp8"/>
      <sheetName val="Relatório_SDG8"/>
      <sheetName val="기간별_판매진척9"/>
      <sheetName val="요일_테이블9"/>
      <sheetName val="EI_Calc8"/>
      <sheetName val="LBO_Model8"/>
      <sheetName val="[Curve_Comp????????????Brazil_8"/>
      <sheetName val="Balance_Fin_ajust_20048"/>
      <sheetName val="DATOS_PARA_INTERPOLACION8"/>
      <sheetName val="DPN_VALUE8"/>
      <sheetName val="Tabla_de_amortización8"/>
      <sheetName val="Coleta_dados7"/>
      <sheetName val="IV_Confiabilidade7"/>
      <sheetName val="IV_Indisponibilidade7"/>
      <sheetName val="Check_R__Diária7"/>
      <sheetName val="Histórico_Check_R__Diária7"/>
      <sheetName val="[Curve_Comp_x005f_x0000__x005f_x0000__x0007"/>
      <sheetName val="_Curve_Comp_x005f_x0000__x005f_x0000__x0007"/>
      <sheetName val="_Curve_Comp____________Brazil_7"/>
      <sheetName val="Vol-Mix_x_Seg_AN7"/>
      <sheetName val="[Curve_Comp7"/>
      <sheetName val="Comparativo_99X007"/>
      <sheetName val="Tabela_de_Parâmetros7"/>
      <sheetName val="Versao_1b_($=R$2,13)7"/>
      <sheetName val="2_주요계수총괄7"/>
      <sheetName val="Pg_17"/>
      <sheetName val="Fechamento_Mês7"/>
      <sheetName val="Fechamento_Diário7"/>
      <sheetName val="High_Light7"/>
      <sheetName val="%_Dispersão7"/>
      <sheetName val="%_Reprovação7"/>
      <sheetName val="%_Caco_Limpo_Unid_7"/>
      <sheetName val="Limpeza_de_Flint7"/>
      <sheetName val="Recb__Coop_7"/>
      <sheetName val="Recb__Flint7"/>
      <sheetName val="Apoio_Material7"/>
      <sheetName val="Apoio_transp_7"/>
      <sheetName val="INVESTMENTS_EUR7"/>
      <sheetName val="DIVESTMENTS_EUR7"/>
      <sheetName val="5_17"/>
      <sheetName val="Price_DB7"/>
      <sheetName val="_Curve_Comp_x005f_x005f_x005f_x0000__x005f7"/>
      <sheetName val="[Curve_Comp_x005f_x005f_x005f_x0000__x005f7"/>
      <sheetName val="Données_LMU7"/>
      <sheetName val="total_list7"/>
      <sheetName val="Total_CDD7"/>
      <sheetName val="Curve%20Comparisons_xls6"/>
      <sheetName val="Directrices_de_Metas_20176"/>
      <sheetName val="LISTA_SUSPENSA6"/>
      <sheetName val="Base_de_datos5"/>
      <sheetName val="TOP_KPIs_MTM5"/>
      <sheetName val="_Curve_Comp_x005f_x0000__5"/>
      <sheetName val="Data_Validation4"/>
      <sheetName val="PLAN_DE_ACCION4"/>
      <sheetName val="drop_down_menu4"/>
      <sheetName val="Graf_Planeadores4"/>
      <sheetName val="DROP_4"/>
      <sheetName val="Plan_de_Acción4"/>
      <sheetName val="01_2_valor_da_up4"/>
      <sheetName val="LSS_pivot3"/>
      <sheetName val="Value_lists3"/>
      <sheetName val="Share_Price_20023"/>
      <sheetName val="Tela_Inicial3"/>
      <sheetName val="Cálculo_TMEF-TMR3"/>
      <sheetName val="TMEF_-_TMR_1313"/>
      <sheetName val="TMEF_-_TMR_1513"/>
      <sheetName val="2RF98_(Mkt_9%)3"/>
      <sheetName val="Load_Data3"/>
      <sheetName val="Data_Input_Sheet3"/>
      <sheetName val="[Curve_Comp_x005f_x0000__3"/>
      <sheetName val="LEGAL_GUJ2"/>
      <sheetName val="_Curve_Comp_x005f_x005f_x005f_x005f_x005f_x005f_2"/>
      <sheetName val="[Curve_Comp_x005f_x005f_x005f_x005f_x005f_x005f_2"/>
      <sheetName val="dep_pre3"/>
      <sheetName val="RG_Depots2"/>
      <sheetName val="INGRESO_(2)2"/>
      <sheetName val="No_Tocar2"/>
      <sheetName val="Cover_page2"/>
      <sheetName val="Estrutura_Organizacional2"/>
      <sheetName val="1_DN_Coordenação2"/>
      <sheetName val="1_1_Matriz_Criticidade_Coord2"/>
      <sheetName val="2_DN_Gerência2"/>
      <sheetName val="2_1_Matriz_criticidade_Ger__2"/>
      <sheetName val="1__NASA2"/>
      <sheetName val="2_1_Matriz_criticidade_MP2"/>
      <sheetName val="Check_List-_Gerrot2"/>
      <sheetName val="estagios_e_blocos2"/>
      <sheetName val="Variaveis_Gerais2"/>
      <sheetName val="Disp_20042"/>
      <sheetName val="GEPEG_-_Volume_Mfe_+_Pelotas2"/>
      <sheetName val="Cost_Leadership_Capex_Inv_1"/>
      <sheetName val="Cost_Leadership_Capex_Div_1"/>
      <sheetName val="Cost_Sheet1"/>
      <sheetName val="chiet_tinh1"/>
      <sheetName val="Conv__Debt1"/>
      <sheetName val="Conv__Pref_1"/>
      <sheetName val="Shares_Outstanding1"/>
      <sheetName val="Firm_Value1"/>
      <sheetName val="Data_Input1"/>
      <sheetName val="SCF_-_BS1"/>
      <sheetName val="BASE_DE_DADOS1"/>
      <sheetName val="Bajada_Cognos1"/>
      <sheetName val="escen99_(2)1"/>
      <sheetName val="Business_Description_BLOCK1"/>
      <sheetName val="1__Descripción_del_Negocio1"/>
      <sheetName val="2__M_Criticidad_Prod_o_Proces1"/>
      <sheetName val="3__Mapa_de_Proceso1"/>
      <sheetName val="4__M_Criticidad_Procesos1"/>
      <sheetName val="Process_Mapping_BLOCK1"/>
      <sheetName val="5__Tarea_1_Produccion_Despa1"/>
      <sheetName val="5__Tarea_2___cambio_de_formIBV1"/>
      <sheetName val="5__Tarea_3__Producción_IBV1"/>
      <sheetName val="5__Tarea_4_Cambio_format_llena1"/>
      <sheetName val="5__Tarea_5__Arranque_Llenadora1"/>
      <sheetName val="5__Tarea_6__Cambio_formato_eti1"/>
      <sheetName val="5__Tarea_7__Produccion_1etique1"/>
      <sheetName val="5__Tarea_8_Producc_2_etiquet1"/>
      <sheetName val="5__Tarea_9_Producc__IBLL1"/>
      <sheetName val="5__Tarea_10_Produccion_Pale1"/>
      <sheetName val="1_1_Acuerdo_de_Nivel_de_Servic1"/>
      <sheetName val="Planificador_Liga1"/>
      <sheetName val="Base_Única_Final_-_Preencher1"/>
      <sheetName val="Instruções_Preenchimento1"/>
      <sheetName val="Base_para_criticar1"/>
      <sheetName val="_Curve_Comp??_x00001"/>
      <sheetName val="General_Downloads1"/>
      <sheetName val="TABELA_DE_PREÇOS"/>
      <sheetName val="Controls_data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주차통행료"/>
      <sheetName val="유류대 현황"/>
      <sheetName val="집계표"/>
      <sheetName val="정평화"/>
      <sheetName val="김익성"/>
      <sheetName val="최일수"/>
      <sheetName val="정원구"/>
      <sheetName val="문공식"/>
      <sheetName val="박현일"/>
      <sheetName val="김진생"/>
      <sheetName val="MMR12活动类型"/>
      <sheetName val="Region"/>
      <sheetName val="SKU代码"/>
      <sheetName val="Territory"/>
      <sheetName val="TRCode"/>
      <sheetName val="经销商"/>
      <sheetName val="渠道"/>
      <sheetName val="有效性"/>
      <sheetName val="销售组织"/>
      <sheetName val="_Curve Comp___x0000"/>
      <sheetName val="_Curve Comp_x005f_x005f_x"/>
      <sheetName val="_Curve_Comp_x005f_x005f_x"/>
      <sheetName val="조익상"/>
      <sheetName val="박경일"/>
      <sheetName val="박준봉"/>
      <sheetName val="김도균"/>
      <sheetName val="손동필"/>
      <sheetName val="김형선 "/>
      <sheetName val="차량운행일지 요일테이블 업뎃 완료"/>
      <sheetName val="Yield_Curve13"/>
      <sheetName val="Yield_Curve_(2)13"/>
      <sheetName val="Brazil_Sovereign13"/>
      <sheetName val="Brazil_Swap13"/>
      <sheetName val="Price_(2)13"/>
      <sheetName val="Dados_Cash13"/>
      <sheetName val="PackAppear__(2)12"/>
      <sheetName val="Resu_Capex12"/>
      <sheetName val="Efic_Consumo12"/>
      <sheetName val="OOO_(2)12"/>
      <sheetName val="PackAppear_12"/>
      <sheetName val="PQCM_(2)12"/>
      <sheetName val="PQRM_(2)12"/>
      <sheetName val="Res_Executivo12"/>
      <sheetName val="Sig_Cycles_Accts_&amp;_Processes12"/>
      <sheetName val="2001_10_Cerv12"/>
      <sheetName val="PLAN_SAC_Cerveja12"/>
      <sheetName val="PLAN_SAC_RefrigeNanc12"/>
      <sheetName val="2001_04_Cerv12"/>
      <sheetName val="Farol_SAC_Cerveja12"/>
      <sheetName val="2001_04_Nanc12"/>
      <sheetName val="Farol_SAC_Refrigenanc12"/>
      <sheetName val="Calc_112"/>
      <sheetName val="WF_China_YTD10"/>
      <sheetName val="Curve_Comparisons10"/>
      <sheetName val="Riscos-Oport_10"/>
      <sheetName val="_Curve_Comp9"/>
      <sheetName val="Relatório_SDG9"/>
      <sheetName val="EI_Calc9"/>
      <sheetName val="기간별_판매진척10"/>
      <sheetName val="요일_테이블10"/>
      <sheetName val="LBO_Model9"/>
      <sheetName val="Balance_Fin_ajust_20049"/>
      <sheetName val="DATOS_PARA_INTERPOLACION9"/>
      <sheetName val="DPN_VALUE9"/>
      <sheetName val="Tabla_de_amortización9"/>
      <sheetName val="[Curve_Comp????????????Brazil_9"/>
      <sheetName val="Coleta_dados8"/>
      <sheetName val="IV_Confiabilidade8"/>
      <sheetName val="IV_Indisponibilidade8"/>
      <sheetName val="Check_R__Diária8"/>
      <sheetName val="Histórico_Check_R__Diária8"/>
      <sheetName val="Fechamento_Mês8"/>
      <sheetName val="Fechamento_Diário8"/>
      <sheetName val="High_Light8"/>
      <sheetName val="%_Dispersão8"/>
      <sheetName val="%_Reprovação8"/>
      <sheetName val="%_Caco_Limpo_Unid_8"/>
      <sheetName val="Limpeza_de_Flint8"/>
      <sheetName val="Recb__Coop_8"/>
      <sheetName val="Recb__Flint8"/>
      <sheetName val="Apoio_Material8"/>
      <sheetName val="Apoio_transp_8"/>
      <sheetName val="[Curve_Comp_x005f_x0000__x005f_x0000__x0008"/>
      <sheetName val="_Curve_Comp_x005f_x0000__x005f_x0000__x0008"/>
      <sheetName val="_Curve_Comp____________Brazil_8"/>
      <sheetName val="Comparativo_99X008"/>
      <sheetName val="Tabela_de_Parâmetros8"/>
      <sheetName val="Versao_1b_($=R$2,13)8"/>
      <sheetName val="[Curve_Comp8"/>
      <sheetName val="2_주요계수총괄8"/>
      <sheetName val="Pg_18"/>
      <sheetName val="Vol-Mix_x_Seg_AN8"/>
      <sheetName val="5_18"/>
      <sheetName val="INVESTMENTS_EUR8"/>
      <sheetName val="DIVESTMENTS_EUR8"/>
      <sheetName val="Price_DB8"/>
      <sheetName val="_Curve_Comp_x005f_x005f_x005f_x0000__x005f8"/>
      <sheetName val="[Curve_Comp_x005f_x005f_x005f_x0000__x005f8"/>
      <sheetName val="Données_LMU8"/>
      <sheetName val="total_list8"/>
      <sheetName val="Total_CDD8"/>
      <sheetName val="Curve%20Comparisons_xls7"/>
      <sheetName val="LISTA_SUSPENSA7"/>
      <sheetName val="Directrices_de_Metas_20177"/>
      <sheetName val="Base_de_datos6"/>
      <sheetName val="TOP_KPIs_MTM6"/>
      <sheetName val="_Curve_Comp_x005f_x0000__6"/>
      <sheetName val="Data_Validation5"/>
      <sheetName val="PLAN_DE_ACCION5"/>
      <sheetName val="drop_down_menu5"/>
      <sheetName val="Graf_Planeadores5"/>
      <sheetName val="DROP_5"/>
      <sheetName val="Plan_de_Acción5"/>
      <sheetName val="01_2_valor_da_up5"/>
      <sheetName val="LSS_pivot4"/>
      <sheetName val="Value_lists4"/>
      <sheetName val="Share_Price_20024"/>
      <sheetName val="Tela_Inicial4"/>
      <sheetName val="Cálculo_TMEF-TMR4"/>
      <sheetName val="TMEF_-_TMR_1314"/>
      <sheetName val="TMEF_-_TMR_1514"/>
      <sheetName val="2RF98_(Mkt_9%)4"/>
      <sheetName val="Load_Data4"/>
      <sheetName val="[Curve_Comp_x005f_x0000__4"/>
      <sheetName val="Data_Input_Sheet4"/>
      <sheetName val="LEGAL_GUJ3"/>
      <sheetName val="_Curve_Comp_x005f_x005f_x005f_x005f_x005f_x005f_3"/>
      <sheetName val="[Curve_Comp_x005f_x005f_x005f_x005f_x005f_x005f_3"/>
      <sheetName val="RG_Depots3"/>
      <sheetName val="Cover_page3"/>
      <sheetName val="Estrutura_Organizacional3"/>
      <sheetName val="1_DN_Coordenação3"/>
      <sheetName val="1_1_Matriz_Criticidade_Coord3"/>
      <sheetName val="2_DN_Gerência3"/>
      <sheetName val="2_1_Matriz_criticidade_Ger__3"/>
      <sheetName val="1__NASA3"/>
      <sheetName val="2_1_Matriz_criticidade_MP3"/>
      <sheetName val="Check_List-_Gerrot3"/>
      <sheetName val="estagios_e_blocos3"/>
      <sheetName val="Variaveis_Gerais3"/>
      <sheetName val="Disp_20043"/>
      <sheetName val="GEPEG_-_Volume_Mfe_+_Pelotas3"/>
      <sheetName val="dep_pre4"/>
      <sheetName val="No_Tocar3"/>
      <sheetName val="INGRESO_(2)3"/>
      <sheetName val="Cost_Sheet2"/>
      <sheetName val="Cost_Leadership_Capex_Inv_2"/>
      <sheetName val="Cost_Leadership_Capex_Div_2"/>
      <sheetName val="chiet_tinh2"/>
      <sheetName val="BASE_DE_DADOS2"/>
      <sheetName val="Bajada_Cognos2"/>
      <sheetName val="escen99_(2)2"/>
      <sheetName val="Business_Description_BLOCK2"/>
      <sheetName val="1__Descripción_del_Negocio2"/>
      <sheetName val="2__M_Criticidad_Prod_o_Proces2"/>
      <sheetName val="3__Mapa_de_Proceso2"/>
      <sheetName val="4__M_Criticidad_Procesos2"/>
      <sheetName val="Process_Mapping_BLOCK2"/>
      <sheetName val="5__Tarea_1_Produccion_Despa2"/>
      <sheetName val="5__Tarea_2___cambio_de_formIBV2"/>
      <sheetName val="5__Tarea_3__Producción_IBV2"/>
      <sheetName val="5__Tarea_4_Cambio_format_llena2"/>
      <sheetName val="5__Tarea_5__Arranque_Llenadora2"/>
      <sheetName val="5__Tarea_6__Cambio_formato_eti2"/>
      <sheetName val="5__Tarea_7__Produccion_1etique2"/>
      <sheetName val="5__Tarea_8_Producc_2_etiquet2"/>
      <sheetName val="5__Tarea_9_Producc__IBLL2"/>
      <sheetName val="5__Tarea_10_Produccion_Pale2"/>
      <sheetName val="1_1_Acuerdo_de_Nivel_de_Servic2"/>
      <sheetName val="Conv__Debt2"/>
      <sheetName val="Conv__Pref_2"/>
      <sheetName val="Shares_Outstanding2"/>
      <sheetName val="Firm_Value2"/>
      <sheetName val="Data_Input2"/>
      <sheetName val="SCF_-_BS2"/>
      <sheetName val="Planificador_Liga2"/>
      <sheetName val="Base_Única_Final_-_Preencher2"/>
      <sheetName val="Instruções_Preenchimento2"/>
      <sheetName val="Base_para_criticar2"/>
      <sheetName val="_Curve_Comp??_x00002"/>
      <sheetName val="General_Downloads2"/>
      <sheetName val="TABELA_DE_PREÇOS1"/>
      <sheetName val="Resumen_General1"/>
      <sheetName val="CRITICIDAD_DE_CI1"/>
      <sheetName val="Cátalogo_de_CI1"/>
      <sheetName val="PLAN_DE_ACCION_Mayo1"/>
      <sheetName val="Catálogo_de_CI1"/>
      <sheetName val="Controls_data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Info"/>
      <sheetName val="Settings"/>
      <sheetName val="[Curve Comp_x0000__"/>
      <sheetName val="[Curve_Comp_x0000__"/>
      <sheetName val="_Curve_Comp_x0000__x005f1"/>
      <sheetName val="[Curve_Comp_x0000__x005f1"/>
      <sheetName val="_Curve_Comp_x0000__x005f2"/>
      <sheetName val="[Curve_Comp_x0000__x005f2"/>
      <sheetName val="_Curve_Comp_x0000__x005f3"/>
      <sheetName val="[Curve_Comp_x0000__x005f3"/>
      <sheetName val="[Curve Comp_x005f_x005f_x"/>
      <sheetName val="[Curve_Comp_x0000__x0000__x0004"/>
      <sheetName val="_Curve_Comp_x0000__x0000__x0004"/>
      <sheetName val="_Curve_Comp_x005f_x0000__x005f4"/>
      <sheetName val="[Curve_Comp_x005f_x0000__x005f4"/>
      <sheetName val="[Curve_Comp_x0000__1"/>
      <sheetName val="[Curve_Comp_x005f_x005f_x"/>
      <sheetName val="[Curve_Comp_x0000__x0000__x0005"/>
      <sheetName val="_Curve_Comp_x0000__x0000__x0005"/>
      <sheetName val="_Curve_Comp_x005f_x0000__x005f5"/>
      <sheetName val="[Curve_Comp_x005f_x0000__x005f5"/>
      <sheetName val="_Curve_Comp_x0000__3"/>
      <sheetName val="[Curve_Comp_x0000__x0000__x0006"/>
      <sheetName val="_Curve_Comp_x0000__x0000__x0006"/>
      <sheetName val="_Curve_Comp_x005f_x0000__x005f6"/>
      <sheetName val="[Curve_Comp_x005f_x0000__x005f6"/>
      <sheetName val="_Curve_Comp_x0000__4"/>
      <sheetName val="[Curve_Comp_x0000__2"/>
      <sheetName val="_Curve_Comp_x005f_x005f_1"/>
      <sheetName val="[Curve_Comp_x005f_x005f_1"/>
      <sheetName val="_Curve_Comp_x0000__2"/>
      <sheetName val="_Curve_Comp___x0000"/>
      <sheetName val="_Curve_Comp_x005f_x005f_x1"/>
      <sheetName val="유류대_현황"/>
      <sheetName val="김형선_"/>
      <sheetName val="차량운행일지_요일테이블_업뎃_완료"/>
      <sheetName val="JL"/>
      <sheetName val="Mapping"/>
      <sheetName val="Yield_Curve14"/>
      <sheetName val="Yield_Curve_(2)14"/>
      <sheetName val="Brazil_Sovereign14"/>
      <sheetName val="Brazil_Swap14"/>
      <sheetName val="Price_(2)14"/>
      <sheetName val="Dados_Cash14"/>
      <sheetName val="PackAppear__(2)13"/>
      <sheetName val="Resu_Capex13"/>
      <sheetName val="Efic_Consumo13"/>
      <sheetName val="OOO_(2)13"/>
      <sheetName val="PackAppear_13"/>
      <sheetName val="PQCM_(2)13"/>
      <sheetName val="PQRM_(2)13"/>
      <sheetName val="Res_Executivo13"/>
      <sheetName val="2001_10_Cerv13"/>
      <sheetName val="PLAN_SAC_Cerveja13"/>
      <sheetName val="PLAN_SAC_RefrigeNanc13"/>
      <sheetName val="2001_04_Cerv13"/>
      <sheetName val="Farol_SAC_Cerveja13"/>
      <sheetName val="2001_04_Nanc13"/>
      <sheetName val="Farol_SAC_Refrigenanc13"/>
      <sheetName val="Sig_Cycles_Accts_&amp;_Processes13"/>
      <sheetName val="Calc_113"/>
      <sheetName val="WF_China_YTD11"/>
      <sheetName val="Curve_Comparisons11"/>
      <sheetName val="Riscos-Oport_11"/>
      <sheetName val="_Curve_Comp10"/>
      <sheetName val="Relatório_SDG10"/>
      <sheetName val="기간별_판매진척11"/>
      <sheetName val="요일_테이블11"/>
      <sheetName val="EI_Calc10"/>
      <sheetName val="LBO_Model10"/>
      <sheetName val="[Curve_Comp????????????Brazil10"/>
      <sheetName val="Balance_Fin_ajust_200410"/>
      <sheetName val="DATOS_PARA_INTERPOLACION10"/>
      <sheetName val="DPN_VALUE10"/>
      <sheetName val="Tabla_de_amortización10"/>
      <sheetName val="Coleta_dados9"/>
      <sheetName val="IV_Confiabilidade9"/>
      <sheetName val="IV_Indisponibilidade9"/>
      <sheetName val="Check_R__Diária9"/>
      <sheetName val="Histórico_Check_R__Diária9"/>
      <sheetName val="[Curve_Comp_x005f_x0000__x005f_x0000__x0009"/>
      <sheetName val="_Curve_Comp_x005f_x0000__x005f_x0000__x0009"/>
      <sheetName val="_Curve_Comp____________Brazil_9"/>
      <sheetName val="Vol-Mix_x_Seg_AN9"/>
      <sheetName val="[Curve_Comp9"/>
      <sheetName val="Comparativo_99X009"/>
      <sheetName val="Tabela_de_Parâmetros9"/>
      <sheetName val="Versao_1b_($=R$2,13)9"/>
      <sheetName val="2_주요계수총괄9"/>
      <sheetName val="Pg_19"/>
      <sheetName val="Fechamento_Mês9"/>
      <sheetName val="Fechamento_Diário9"/>
      <sheetName val="High_Light9"/>
      <sheetName val="%_Dispersão9"/>
      <sheetName val="%_Reprovação9"/>
      <sheetName val="%_Caco_Limpo_Unid_9"/>
      <sheetName val="Limpeza_de_Flint9"/>
      <sheetName val="Recb__Coop_9"/>
      <sheetName val="Recb__Flint9"/>
      <sheetName val="Apoio_Material9"/>
      <sheetName val="Apoio_transp_9"/>
      <sheetName val="INVESTMENTS_EUR9"/>
      <sheetName val="DIVESTMENTS_EUR9"/>
      <sheetName val="5_19"/>
      <sheetName val="Price_DB9"/>
      <sheetName val="_Curve_Comp_x005f_x005f_x005f_x0000__x005f9"/>
      <sheetName val="[Curve_Comp_x005f_x005f_x005f_x0000__x005f9"/>
      <sheetName val="Données_LMU9"/>
      <sheetName val="total_list9"/>
      <sheetName val="Total_CDD9"/>
      <sheetName val="Curve%20Comparisons_xls8"/>
      <sheetName val="Directrices_de_Metas_20178"/>
      <sheetName val="LISTA_SUSPENSA8"/>
      <sheetName val="Base_de_datos7"/>
      <sheetName val="TOP_KPIs_MTM7"/>
      <sheetName val="_Curve_Comp_x005f_x0000__7"/>
      <sheetName val="Data_Validation6"/>
      <sheetName val="PLAN_DE_ACCION6"/>
      <sheetName val="drop_down_menu6"/>
      <sheetName val="Graf_Planeadores6"/>
      <sheetName val="DROP_6"/>
      <sheetName val="Plan_de_Acción6"/>
      <sheetName val="01_2_valor_da_up6"/>
      <sheetName val="LSS_pivot5"/>
      <sheetName val="Value_lists5"/>
      <sheetName val="Share_Price_20025"/>
      <sheetName val="Tela_Inicial5"/>
      <sheetName val="Cálculo_TMEF-TMR5"/>
      <sheetName val="TMEF_-_TMR_1315"/>
      <sheetName val="TMEF_-_TMR_1515"/>
      <sheetName val="2RF98_(Mkt_9%)5"/>
      <sheetName val="Load_Data5"/>
      <sheetName val="Data_Input_Sheet5"/>
      <sheetName val="[Curve_Comp_x005f_x0000__5"/>
      <sheetName val="_Curve_Comp_5"/>
      <sheetName val="LEGAL_GUJ4"/>
      <sheetName val="_Curve_Comp_x005f_x005f_x005f_x005f_x005f_x005f_4"/>
      <sheetName val="[Curve_Comp_x005f_x005f_x005f_x005f_x005f_x005f_4"/>
      <sheetName val="dep_pre5"/>
      <sheetName val="RG_Depots4"/>
      <sheetName val="INGRESO_(2)4"/>
      <sheetName val="No_Tocar4"/>
      <sheetName val="Cover_page4"/>
      <sheetName val="Estrutura_Organizacional4"/>
      <sheetName val="1_DN_Coordenação4"/>
      <sheetName val="1_1_Matriz_Criticidade_Coord4"/>
      <sheetName val="2_DN_Gerência4"/>
      <sheetName val="2_1_Matriz_criticidade_Ger__4"/>
      <sheetName val="1__NASA4"/>
      <sheetName val="2_1_Matriz_criticidade_MP4"/>
      <sheetName val="Check_List-_Gerrot4"/>
      <sheetName val="estagios_e_blocos4"/>
      <sheetName val="Variaveis_Gerais4"/>
      <sheetName val="Disp_20044"/>
      <sheetName val="GEPEG_-_Volume_Mfe_+_Pelotas4"/>
      <sheetName val="Cost_Leadership_Capex_Inv_3"/>
      <sheetName val="Cost_Leadership_Capex_Div_3"/>
      <sheetName val="Cost_Sheet3"/>
      <sheetName val="chiet_tinh3"/>
      <sheetName val="Conv__Debt3"/>
      <sheetName val="Conv__Pref_3"/>
      <sheetName val="Shares_Outstanding3"/>
      <sheetName val="Firm_Value3"/>
      <sheetName val="Data_Input3"/>
      <sheetName val="SCF_-_BS3"/>
      <sheetName val="BASE_DE_DADOS3"/>
      <sheetName val="Bajada_Cognos3"/>
      <sheetName val="escen99_(2)3"/>
      <sheetName val="Business_Description_BLOCK3"/>
      <sheetName val="1__Descripción_del_Negocio3"/>
      <sheetName val="2__M_Criticidad_Prod_o_Proces3"/>
      <sheetName val="3__Mapa_de_Proceso3"/>
      <sheetName val="4__M_Criticidad_Procesos3"/>
      <sheetName val="Process_Mapping_BLOCK3"/>
      <sheetName val="5__Tarea_1_Produccion_Despa3"/>
      <sheetName val="5__Tarea_2___cambio_de_formIBV3"/>
      <sheetName val="5__Tarea_3__Producción_IBV3"/>
      <sheetName val="5__Tarea_4_Cambio_format_llena3"/>
      <sheetName val="5__Tarea_5__Arranque_Llenadora3"/>
      <sheetName val="5__Tarea_6__Cambio_formato_eti3"/>
      <sheetName val="5__Tarea_7__Produccion_1etique3"/>
      <sheetName val="5__Tarea_8_Producc_2_etiquet3"/>
      <sheetName val="5__Tarea_9_Producc__IBLL3"/>
      <sheetName val="5__Tarea_10_Produccion_Pale3"/>
      <sheetName val="1_1_Acuerdo_de_Nivel_de_Servic3"/>
      <sheetName val="Planificador_Liga3"/>
      <sheetName val="Base_Única_Final_-_Preencher3"/>
      <sheetName val="Instruções_Preenchimento3"/>
      <sheetName val="Base_para_criticar3"/>
      <sheetName val="_Curve_Comp??_x00003"/>
      <sheetName val="General_Downloads3"/>
      <sheetName val="Resumen_General2"/>
      <sheetName val="CRITICIDAD_DE_CI2"/>
      <sheetName val="Cátalogo_de_CI2"/>
      <sheetName val="PLAN_DE_ACCION_Mayo2"/>
      <sheetName val="Catálogo_de_CI2"/>
      <sheetName val="TABELA_DE_PREÇOS2"/>
      <sheetName val="Controls_data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IS_BS_actual"/>
      <sheetName val="Agosto_(2)"/>
      <sheetName val="Hl_Acum"/>
      <sheetName val="_Curve_Comp___x00001"/>
      <sheetName val="_Curve_Comp_x005f_x005f_x2"/>
      <sheetName val="유류대_현황1"/>
      <sheetName val="김형선_1"/>
      <sheetName val="차량운행일지_요일테이블_업뎃_완료1"/>
      <sheetName val="[Curve_Comp_3"/>
      <sheetName val="[Curve_Comp_x005f_x005f_x1"/>
      <sheetName val="Yield_Curve15"/>
      <sheetName val="Yield_Curve_(2)15"/>
      <sheetName val="Brazil_Sovereign15"/>
      <sheetName val="Brazil_Swap15"/>
      <sheetName val="Price_(2)15"/>
      <sheetName val="Dados_Cash15"/>
      <sheetName val="PackAppear__(2)14"/>
      <sheetName val="Resu_Capex14"/>
      <sheetName val="Efic_Consumo14"/>
      <sheetName val="OOO_(2)14"/>
      <sheetName val="PackAppear_14"/>
      <sheetName val="PQCM_(2)14"/>
      <sheetName val="PQRM_(2)14"/>
      <sheetName val="Res_Executivo14"/>
      <sheetName val="Sig_Cycles_Accts_&amp;_Processes14"/>
      <sheetName val="2001_10_Cerv14"/>
      <sheetName val="PLAN_SAC_Cerveja14"/>
      <sheetName val="PLAN_SAC_RefrigeNanc14"/>
      <sheetName val="2001_04_Cerv14"/>
      <sheetName val="Farol_SAC_Cerveja14"/>
      <sheetName val="2001_04_Nanc14"/>
      <sheetName val="Farol_SAC_Refrigenanc14"/>
      <sheetName val="Calc_114"/>
      <sheetName val="WF_China_YTD12"/>
      <sheetName val="Curve_Comparisons12"/>
      <sheetName val="Riscos-Oport_12"/>
      <sheetName val="_Curve_Comp11"/>
      <sheetName val="Relatório_SDG11"/>
      <sheetName val="EI_Calc11"/>
      <sheetName val="기간별_판매진척12"/>
      <sheetName val="요일_테이블12"/>
      <sheetName val="LBO_Model11"/>
      <sheetName val="Balance_Fin_ajust_200411"/>
      <sheetName val="DATOS_PARA_INTERPOLACION11"/>
      <sheetName val="DPN_VALUE11"/>
      <sheetName val="Tabla_de_amortización11"/>
      <sheetName val="[Curve_Comp????????????Brazil11"/>
      <sheetName val="Coleta_dados10"/>
      <sheetName val="IV_Confiabilidade10"/>
      <sheetName val="IV_Indisponibilidade10"/>
      <sheetName val="Check_R__Diária10"/>
      <sheetName val="Histórico_Check_R__Diária10"/>
      <sheetName val="Fechamento_Mês10"/>
      <sheetName val="Fechamento_Diário10"/>
      <sheetName val="High_Light10"/>
      <sheetName val="%_Dispersão10"/>
      <sheetName val="%_Reprovação10"/>
      <sheetName val="%_Caco_Limpo_Unid_10"/>
      <sheetName val="Limpeza_de_Flint10"/>
      <sheetName val="Recb__Coop_10"/>
      <sheetName val="Recb__Flint10"/>
      <sheetName val="Apoio_Material10"/>
      <sheetName val="Apoio_transp_10"/>
      <sheetName val="[Curve_Comp_x005f_x0000__x005f_x0000__x0010"/>
      <sheetName val="_Curve_Comp_x005f_x0000__x005f_x0000__x0010"/>
      <sheetName val="_Curve_Comp____________Brazil10"/>
      <sheetName val="Comparativo_99X0010"/>
      <sheetName val="Tabela_de_Parâmetros10"/>
      <sheetName val="Versao_1b_($=R$2,13)10"/>
      <sheetName val="[Curve_Comp10"/>
      <sheetName val="2_주요계수총괄10"/>
      <sheetName val="Pg_110"/>
      <sheetName val="Vol-Mix_x_Seg_AN10"/>
      <sheetName val="5_110"/>
      <sheetName val="INVESTMENTS_EUR10"/>
      <sheetName val="DIVESTMENTS_EUR10"/>
      <sheetName val="Price_DB10"/>
      <sheetName val="_Curve_Comp_x005f_x005f_x005f_x0000__x00510"/>
      <sheetName val="[Curve_Comp_x005f_x005f_x005f_x0000__x00510"/>
      <sheetName val="Données_LMU10"/>
      <sheetName val="total_list10"/>
      <sheetName val="Total_CDD10"/>
      <sheetName val="Curve%20Comparisons_xls9"/>
      <sheetName val="LISTA_SUSPENSA9"/>
      <sheetName val="Directrices_de_Metas_20179"/>
      <sheetName val="Base_de_datos8"/>
      <sheetName val="TOP_KPIs_MTM8"/>
      <sheetName val="_Curve_Comp_x005f_x0000__8"/>
      <sheetName val="Data_Validation7"/>
      <sheetName val="PLAN_DE_ACCION7"/>
      <sheetName val="drop_down_menu7"/>
      <sheetName val="Graf_Planeadores7"/>
      <sheetName val="DROP_7"/>
      <sheetName val="Plan_de_Acción7"/>
      <sheetName val="01_2_valor_da_up7"/>
      <sheetName val="LSS_pivot6"/>
      <sheetName val="Value_lists6"/>
      <sheetName val="Share_Price_20026"/>
      <sheetName val="Tela_Inicial6"/>
      <sheetName val="Cálculo_TMEF-TMR6"/>
      <sheetName val="TMEF_-_TMR_1316"/>
      <sheetName val="TMEF_-_TMR_1516"/>
      <sheetName val="2RF98_(Mkt_9%)6"/>
      <sheetName val="Load_Data6"/>
      <sheetName val="[Curve_Comp_x005f_x0000__6"/>
      <sheetName val="Data_Input_Sheet6"/>
      <sheetName val="LEGAL_GUJ5"/>
      <sheetName val="_Curve_Comp_x005f_x005f_x005f_x005f_x005f_x005f_5"/>
      <sheetName val="[Curve_Comp_x005f_x005f_x005f_x005f_x005f_x005f_5"/>
      <sheetName val="RG_Depots5"/>
      <sheetName val="dep_pre6"/>
      <sheetName val="INGRESO_(2)5"/>
      <sheetName val="No_Tocar5"/>
      <sheetName val="Cover_page5"/>
      <sheetName val="Estrutura_Organizacional5"/>
      <sheetName val="1_DN_Coordenação5"/>
      <sheetName val="1_1_Matriz_Criticidade_Coord5"/>
      <sheetName val="2_DN_Gerência5"/>
      <sheetName val="2_1_Matriz_criticidade_Ger__5"/>
      <sheetName val="1__NASA5"/>
      <sheetName val="2_1_Matriz_criticidade_MP5"/>
      <sheetName val="Check_List-_Gerrot5"/>
      <sheetName val="estagios_e_blocos5"/>
      <sheetName val="Variaveis_Gerais5"/>
      <sheetName val="Disp_20045"/>
      <sheetName val="GEPEG_-_Volume_Mfe_+_Pelotas5"/>
      <sheetName val="Cost_Leadership_Capex_Inv_4"/>
      <sheetName val="Cost_Leadership_Capex_Div_4"/>
      <sheetName val="Cost_Sheet4"/>
      <sheetName val="chiet_tinh4"/>
      <sheetName val="Conv__Debt4"/>
      <sheetName val="Conv__Pref_4"/>
      <sheetName val="Shares_Outstanding4"/>
      <sheetName val="Firm_Value4"/>
      <sheetName val="Data_Input4"/>
      <sheetName val="SCF_-_BS4"/>
      <sheetName val="BASE_DE_DADOS4"/>
      <sheetName val="Bajada_Cognos4"/>
      <sheetName val="escen99_(2)4"/>
      <sheetName val="Business_Description_BLOCK4"/>
      <sheetName val="1__Descripción_del_Negocio4"/>
      <sheetName val="2__M_Criticidad_Prod_o_Proces4"/>
      <sheetName val="3__Mapa_de_Proceso4"/>
      <sheetName val="4__M_Criticidad_Procesos4"/>
      <sheetName val="Process_Mapping_BLOCK4"/>
      <sheetName val="5__Tarea_1_Produccion_Despa4"/>
      <sheetName val="5__Tarea_2___cambio_de_formIBV4"/>
      <sheetName val="5__Tarea_3__Producción_IBV4"/>
      <sheetName val="5__Tarea_4_Cambio_format_llena4"/>
      <sheetName val="5__Tarea_5__Arranque_Llenadora4"/>
      <sheetName val="5__Tarea_6__Cambio_formato_eti4"/>
      <sheetName val="5__Tarea_7__Produccion_1etique4"/>
      <sheetName val="5__Tarea_8_Producc_2_etiquet4"/>
      <sheetName val="5__Tarea_9_Producc__IBLL4"/>
      <sheetName val="5__Tarea_10_Produccion_Pale4"/>
      <sheetName val="1_1_Acuerdo_de_Nivel_de_Servic4"/>
      <sheetName val="Planificador_Liga4"/>
      <sheetName val="Base_Única_Final_-_Preencher4"/>
      <sheetName val="Instruções_Preenchimento4"/>
      <sheetName val="Base_para_criticar4"/>
      <sheetName val="_Curve_Comp??_x00004"/>
      <sheetName val="General_Downloads4"/>
      <sheetName val="Resumen_General3"/>
      <sheetName val="CRITICIDAD_DE_CI3"/>
      <sheetName val="Cátalogo_de_CI3"/>
      <sheetName val="PLAN_DE_ACCION_Mayo3"/>
      <sheetName val="Catálogo_de_CI3"/>
      <sheetName val="TABELA_DE_PREÇOS3"/>
      <sheetName val="Controls_data3"/>
      <sheetName val="12월_판매(권역)3"/>
      <sheetName val="7월예산(지점)_(2)3"/>
      <sheetName val="kpi(7월_Activity)3"/>
      <sheetName val="_7월LE_및_재고3"/>
      <sheetName val="_8월재고3"/>
      <sheetName val="_8월재고_(2)3"/>
      <sheetName val="Operation_Target(중앙)3"/>
      <sheetName val="Bud_여행Program3"/>
      <sheetName val="월마감_예상3"/>
      <sheetName val="HE_JBP3"/>
      <sheetName val="HE생_확산계획3"/>
      <sheetName val="대신_대은3"/>
      <sheetName val="AR_Issue3"/>
      <sheetName val="risk_MS3"/>
      <sheetName val="risk_Vol3"/>
      <sheetName val="IS_BS_actual1"/>
      <sheetName val="Agosto_(2)1"/>
      <sheetName val="Hl_Acum1"/>
      <sheetName val="_Curve_Comp___x00002"/>
      <sheetName val="_Curve_Comp_x005f_x005f_x3"/>
      <sheetName val="유류대_현황2"/>
      <sheetName val="김형선_2"/>
      <sheetName val="차량운행일지_요일테이블_업뎃_완료2"/>
      <sheetName val="[Curve_Comp_x005f_x005f_x2"/>
      <sheetName val="[Curve_Comp_"/>
      <sheetName val="_Curve_Comp_x005f1"/>
      <sheetName val="[Curve_Comp_x005f1"/>
      <sheetName val="_Curve_Comp_x005f2"/>
      <sheetName val="[Curve_Comp_x005f2"/>
      <sheetName val="_Curve_Comp_x005f3"/>
      <sheetName val="[Curve_Comp_x005f3"/>
      <sheetName val="[Curve_Comp_x0004"/>
      <sheetName val="_Curve_Comp_x0004"/>
      <sheetName val="[Curve_Comp_1"/>
      <sheetName val="[Curve_Comp_x0005"/>
      <sheetName val="_Curve_Comp_x0005"/>
      <sheetName val="_Curve_Comp_3"/>
      <sheetName val="[Curve_Comp_x0006"/>
      <sheetName val="_Curve_Comp_x0006"/>
      <sheetName val="_Curve_Comp_4"/>
      <sheetName val="[Curve_Comp_2"/>
      <sheetName val="Gente_gestao"/>
      <sheetName val="PARTICIPACION"/>
      <sheetName val="FJJX Bud_IB"/>
      <sheetName val="Factor"/>
      <sheetName val="Estructura SAP"/>
      <sheetName val="Factor 8 Oz"/>
      <sheetName val="control sheet"/>
      <sheetName val="Input sheet"/>
      <sheetName val="Base"/>
      <sheetName val="Ppto"/>
      <sheetName val="Recargas"/>
      <sheetName val="Tablas"/>
      <sheetName val="Categories"/>
      <sheetName val="TM1.SETTINGS"/>
      <sheetName val="Q03"/>
      <sheetName val="Target Book"/>
      <sheetName val="产品相关信息汇总表"/>
      <sheetName val="목록"/>
      <sheetName val="Balances al 30.06.2019"/>
      <sheetName val="Integração - Earned Value"/>
      <sheetName val="Tabelas"/>
      <sheetName val="VICTEL ($R)"/>
      <sheetName val="PLMM-R$"/>
      <sheetName val="BC - Main model"/>
      <sheetName val="Desconto"/>
      <sheetName val="Lojas"/>
      <sheetName val="BEAT "/>
      <sheetName val="CIEL PURIFICADA "/>
      <sheetName val="DISNEY "/>
      <sheetName val="FANTA "/>
      <sheetName val="FRESCA "/>
      <sheetName val="COCA-COLA EXPORT"/>
      <sheetName val="COCA-COLA LIGHT "/>
      <sheetName val="LIFT "/>
      <sheetName val="NESTEA "/>
      <sheetName val="POWERADE "/>
      <sheetName val="SENZAO "/>
      <sheetName val="SPRITE"/>
      <sheetName val="Zones"/>
      <sheetName val="Brands"/>
      <sheetName val="Yield_Curve16"/>
      <sheetName val="Yield_Curve_(2)16"/>
      <sheetName val="Brazil_Sovereign16"/>
      <sheetName val="Brazil_Swap16"/>
      <sheetName val="Price_(2)16"/>
      <sheetName val="Dados_Cash16"/>
      <sheetName val="PackAppear__(2)15"/>
      <sheetName val="Resu_Capex15"/>
      <sheetName val="Efic_Consumo15"/>
      <sheetName val="OOO_(2)15"/>
      <sheetName val="PackAppear_15"/>
      <sheetName val="PQCM_(2)15"/>
      <sheetName val="PQRM_(2)15"/>
      <sheetName val="Res_Executivo15"/>
      <sheetName val="2001_10_Cerv15"/>
      <sheetName val="PLAN_SAC_Cerveja15"/>
      <sheetName val="PLAN_SAC_RefrigeNanc15"/>
      <sheetName val="2001_04_Cerv15"/>
      <sheetName val="Farol_SAC_Cerveja15"/>
      <sheetName val="2001_04_Nanc15"/>
      <sheetName val="Farol_SAC_Refrigenanc15"/>
      <sheetName val="Sig_Cycles_Accts_&amp;_Processes15"/>
      <sheetName val="Calc_115"/>
      <sheetName val="WF_China_YTD13"/>
      <sheetName val="Curve_Comparisons13"/>
      <sheetName val="Riscos-Oport_13"/>
      <sheetName val="_Curve_Comp12"/>
      <sheetName val="Relatório_SDG12"/>
      <sheetName val="기간별_판매진척13"/>
      <sheetName val="요일_테이블13"/>
      <sheetName val="LBO_Model12"/>
      <sheetName val="EI_Calc12"/>
      <sheetName val="Balance_Fin_ajust_200412"/>
      <sheetName val="DATOS_PARA_INTERPOLACION12"/>
      <sheetName val="DPN_VALUE12"/>
      <sheetName val="Tabla_de_amortización12"/>
      <sheetName val="[Curve_Comp????????????Brazil12"/>
      <sheetName val="[Curve_Comp11"/>
      <sheetName val="Coleta_dados11"/>
      <sheetName val="IV_Confiabilidade11"/>
      <sheetName val="IV_Indisponibilidade11"/>
      <sheetName val="Check_R__Diária11"/>
      <sheetName val="Histórico_Check_R__Diária11"/>
      <sheetName val="[Curve_Comp_x005f_x0000__x005f_x0000__x0011"/>
      <sheetName val="_Curve_Comp_x005f_x0000__x005f_x0000__x0011"/>
      <sheetName val="_Curve_Comp____________Brazil11"/>
      <sheetName val="Comparativo_99X0011"/>
      <sheetName val="Tabela_de_Parâmetros11"/>
      <sheetName val="Versao_1b_($=R$2,13)11"/>
      <sheetName val="2_주요계수총괄11"/>
      <sheetName val="Pg_111"/>
      <sheetName val="Fechamento_Mês11"/>
      <sheetName val="Fechamento_Diário11"/>
      <sheetName val="High_Light11"/>
      <sheetName val="%_Dispersão11"/>
      <sheetName val="%_Reprovação11"/>
      <sheetName val="%_Caco_Limpo_Unid_11"/>
      <sheetName val="Limpeza_de_Flint11"/>
      <sheetName val="Recb__Coop_11"/>
      <sheetName val="Recb__Flint11"/>
      <sheetName val="Apoio_Material11"/>
      <sheetName val="Apoio_transp_11"/>
      <sheetName val="Vol-Mix_x_Seg_AN11"/>
      <sheetName val="5_111"/>
      <sheetName val="INVESTMENTS_EUR11"/>
      <sheetName val="DIVESTMENTS_EUR11"/>
      <sheetName val="Price_DB11"/>
      <sheetName val="_Curve_Comp_x005f_x005f_x005f_x0000__x00511"/>
      <sheetName val="[Curve_Comp_x005f_x005f_x005f_x0000__x00511"/>
      <sheetName val="Données_LMU11"/>
      <sheetName val="Total_CDD11"/>
      <sheetName val="total_list11"/>
      <sheetName val="Curve%20Comparisons_xls10"/>
      <sheetName val="LISTA_SUSPENSA10"/>
      <sheetName val="Directrices_de_Metas_201710"/>
      <sheetName val="_Curve_Comp_x005f_x0000__9"/>
      <sheetName val="Base_de_datos9"/>
      <sheetName val="TOP_KPIs_MTM9"/>
      <sheetName val="Data_Validation8"/>
      <sheetName val="PLAN_DE_ACCION8"/>
      <sheetName val="drop_down_menu8"/>
      <sheetName val="Graf_Planeadores8"/>
      <sheetName val="DROP_8"/>
      <sheetName val="Plan_de_Acción8"/>
      <sheetName val="01_2_valor_da_up8"/>
      <sheetName val="LSS_pivot7"/>
      <sheetName val="Value_lists7"/>
      <sheetName val="Share_Price_20027"/>
      <sheetName val="Tela_Inicial7"/>
      <sheetName val="Cálculo_TMEF-TMR7"/>
      <sheetName val="TMEF_-_TMR_1317"/>
      <sheetName val="TMEF_-_TMR_1517"/>
      <sheetName val="2RF98_(Mkt_9%)7"/>
      <sheetName val="Load_Data7"/>
      <sheetName val="Cost_Sheet5"/>
      <sheetName val="[Curve_Comp_x005f_x0000__7"/>
      <sheetName val="Data_Input_Sheet7"/>
      <sheetName val="LEGAL_GUJ6"/>
      <sheetName val="_Curve_Comp_x005f_x005f_x005f_x005f_x005f_x005f_6"/>
      <sheetName val="[Curve_Comp_x005f_x005f_x005f_x005f_x005f_x005f_6"/>
      <sheetName val="RG_Depots6"/>
      <sheetName val="Cover_page6"/>
      <sheetName val="Estrutura_Organizacional6"/>
      <sheetName val="1_DN_Coordenação6"/>
      <sheetName val="1_1_Matriz_Criticidade_Coord6"/>
      <sheetName val="2_DN_Gerência6"/>
      <sheetName val="2_1_Matriz_criticidade_Ger__6"/>
      <sheetName val="1__NASA6"/>
      <sheetName val="2_1_Matriz_criticidade_MP6"/>
      <sheetName val="Check_List-_Gerrot6"/>
      <sheetName val="estagios_e_blocos6"/>
      <sheetName val="Variaveis_Gerais6"/>
      <sheetName val="Disp_20046"/>
      <sheetName val="GEPEG_-_Volume_Mfe_+_Pelotas6"/>
      <sheetName val="dep_pre7"/>
      <sheetName val="INGRESO_(2)6"/>
      <sheetName val="No_Tocar6"/>
      <sheetName val="Cost_Leadership_Capex_Inv_5"/>
      <sheetName val="Cost_Leadership_Capex_Div_5"/>
      <sheetName val="chiet_tinh5"/>
      <sheetName val="Bajada_Cognos5"/>
      <sheetName val="BASE_DE_DADOS5"/>
      <sheetName val="escen99_(2)5"/>
      <sheetName val="Planificador_Liga5"/>
      <sheetName val="Base_Única_Final_-_Preencher5"/>
      <sheetName val="Instruções_Preenchimento5"/>
      <sheetName val="Base_para_criticar5"/>
      <sheetName val="_Curve_Comp??_x00005"/>
      <sheetName val="Business_Description_BLOCK5"/>
      <sheetName val="1__Descripción_del_Negocio5"/>
      <sheetName val="2__M_Criticidad_Prod_o_Proces5"/>
      <sheetName val="3__Mapa_de_Proceso5"/>
      <sheetName val="4__M_Criticidad_Procesos5"/>
      <sheetName val="Process_Mapping_BLOCK5"/>
      <sheetName val="5__Tarea_1_Produccion_Despa5"/>
      <sheetName val="5__Tarea_2___cambio_de_formIBV5"/>
      <sheetName val="5__Tarea_3__Producción_IBV5"/>
      <sheetName val="5__Tarea_4_Cambio_format_llena5"/>
      <sheetName val="5__Tarea_5__Arranque_Llenadora5"/>
      <sheetName val="5__Tarea_6__Cambio_formato_eti5"/>
      <sheetName val="5__Tarea_7__Produccion_1etique5"/>
      <sheetName val="5__Tarea_8_Producc_2_etiquet5"/>
      <sheetName val="5__Tarea_9_Producc__IBLL5"/>
      <sheetName val="5__Tarea_10_Produccion_Pale5"/>
      <sheetName val="1_1_Acuerdo_de_Nivel_de_Servic5"/>
      <sheetName val="Conv__Debt5"/>
      <sheetName val="Conv__Pref_5"/>
      <sheetName val="Shares_Outstanding5"/>
      <sheetName val="Firm_Value5"/>
      <sheetName val="Data_Input5"/>
      <sheetName val="SCF_-_BS5"/>
      <sheetName val="General_Downloads5"/>
      <sheetName val="TABELA_DE_PREÇOS4"/>
      <sheetName val="IS_BS_actual2"/>
      <sheetName val="Resumen_General4"/>
      <sheetName val="CRITICIDAD_DE_CI4"/>
      <sheetName val="Cátalogo_de_CI4"/>
      <sheetName val="PLAN_DE_ACCION_Mayo4"/>
      <sheetName val="Catálogo_de_CI4"/>
      <sheetName val="Agosto_(2)2"/>
      <sheetName val="Hl_Acum2"/>
      <sheetName val="Controls_data4"/>
      <sheetName val="12월_판매(권역)4"/>
      <sheetName val="7월예산(지점)_(2)4"/>
      <sheetName val="kpi(7월_Activity)4"/>
      <sheetName val="_7월LE_및_재고4"/>
      <sheetName val="_8월재고4"/>
      <sheetName val="_8월재고_(2)4"/>
      <sheetName val="Operation_Target(중앙)4"/>
      <sheetName val="Bud_여행Program4"/>
      <sheetName val="월마감_예상4"/>
      <sheetName val="HE_JBP4"/>
      <sheetName val="HE생_확산계획4"/>
      <sheetName val="대신_대은4"/>
      <sheetName val="AR_Issue4"/>
      <sheetName val="risk_MS4"/>
      <sheetName val="risk_Vol4"/>
      <sheetName val="_Curve_Comp___x00003"/>
      <sheetName val="_Curve_Comp_x005f_x005f_x4"/>
      <sheetName val="유류대_현황3"/>
      <sheetName val="김형선_3"/>
      <sheetName val="차량운행일지_요일테이블_업뎃_완료3"/>
      <sheetName val="[Curve_Comp_x005f_x005f_x3"/>
      <sheetName val="Estructura_SAP"/>
      <sheetName val="Factor_8_Oz"/>
      <sheetName val="control_sheet"/>
      <sheetName val="Input_sheet"/>
      <sheetName val="FJJX_Bud_IB"/>
      <sheetName val="_Curve Comp_x"/>
      <sheetName val="_Curve_Comp_x"/>
      <sheetName val="[Curve Comp_x"/>
      <sheetName val="_Curve_Comp_x0000__x005f4"/>
      <sheetName val="[Curve_Comp_x0000__x005f4"/>
      <sheetName val="[Curve_Comp_x"/>
      <sheetName val="_Curve_Comp_x0000__x005f5"/>
      <sheetName val="[Curve_Comp_x0000__x005f5"/>
      <sheetName val="_Curve_Comp_x0000__x005f6"/>
      <sheetName val="[Curve_Comp_x0000__x005f6"/>
      <sheetName val="[Curve_Comp_x0000__x0000__x0007"/>
      <sheetName val="_Curve_Comp_x0000__x0000__x0007"/>
      <sheetName val="_Curve_Comp_x005f_x0000__x005f7"/>
      <sheetName val="[Curve_Comp_x005f_x0000__x005f7"/>
      <sheetName val="_Curve_Comp_x005f_x005f_2"/>
      <sheetName val="[Curve_Comp_x005f_x005f_2"/>
      <sheetName val="[Curve_Comp_x0000__x0000__x0008"/>
      <sheetName val="_Curve_Comp_x0000__x0000__x0008"/>
      <sheetName val="_Curve_Comp_x005f_x0000__x005f8"/>
      <sheetName val="[Curve_Comp_x005f_x0000__x005f8"/>
      <sheetName val="_Curve_Comp_x0000__6"/>
      <sheetName val="[Curve_Comp_x0000__4"/>
      <sheetName val="_Curve_Comp_x005f_x005f_3"/>
      <sheetName val="[Curve_Comp_x005f_x005f_3"/>
      <sheetName val="_Curve_Comp_x1"/>
      <sheetName val="[Curve_Comp_x0000__x0000__x0009"/>
      <sheetName val="_Curve_Comp_x0000__x0000__x0009"/>
      <sheetName val="_Curve_Comp_x005f_x0000__x005f9"/>
      <sheetName val="[Curve_Comp_x005f_x0000__x005f9"/>
      <sheetName val="_Curve_Comp_x0000__7"/>
      <sheetName val="[Curve_Comp_x0000__5"/>
      <sheetName val="_Curve_Comp_x005f_x005f_4"/>
      <sheetName val="[Curve_Comp_x005f_x005f_4"/>
      <sheetName val="_Curve_Comp_x2"/>
      <sheetName val="[Curve_Comp_x1"/>
      <sheetName val="[Curve_Comp_x0000__x0000__x0010"/>
      <sheetName val="_Curve_Comp_x0000__x0000__x0010"/>
      <sheetName val="_Curve_Comp_x005f_x0000__x00510"/>
      <sheetName val="[Curve_Comp_x005f_x0000__x00510"/>
      <sheetName val="_Curve_Comp_x0000__8"/>
      <sheetName val="[Curve_Comp_x0000__6"/>
      <sheetName val="_Curve_Comp_x005f_x005f_5"/>
      <sheetName val="[Curve_Comp_x005f_x005f_5"/>
      <sheetName val="_Curve_Comp_x3"/>
      <sheetName val="[Curve_Comp_x2"/>
      <sheetName val="BBTS USADOS"/>
      <sheetName val="ANALISE DO LOSS"/>
      <sheetName val="Gerencial"/>
      <sheetName val="Participantes"/>
      <sheetName val="Brix Xarope BC"/>
      <sheetName val="Conversão"/>
      <sheetName val=".Consid"/>
      <sheetName val=".Relatório"/>
      <sheetName val=".Resumo"/>
      <sheetName val="VM"/>
      <sheetName val="BF Database"/>
      <sheetName val="BF PL31"/>
      <sheetName val="Administrative Information"/>
      <sheetName val="Appendix 6"/>
      <sheetName val="Anexo B"/>
      <sheetName val="PARTE"/>
      <sheetName val="POCM 배송지"/>
      <sheetName val="参数"/>
      <sheetName val="_Curve_Comp_x0000__x005f7"/>
      <sheetName val="[Curve_Comp_x0000__x005f7"/>
      <sheetName val="_Curve_Comp_x0000__x005f8"/>
      <sheetName val="[Curve_Comp_x0000__x005f8"/>
      <sheetName val="_Curve_Comp_x0000__x005f9"/>
      <sheetName val="[Curve_Comp_x0000__x005f9"/>
      <sheetName val="_Curve_Comp_x0000__x00510"/>
      <sheetName val="[Curve_Comp_x0000__x00510"/>
      <sheetName val="Farol"/>
      <sheetName val="Turno Manhã "/>
      <sheetName val="Turno Tarde"/>
      <sheetName val="Turno Noite"/>
      <sheetName val="Form."/>
      <sheetName val="Class."/>
      <sheetName val="Yield_Curve17"/>
      <sheetName val="Yield_Curve_(2)17"/>
      <sheetName val="Brazil_Sovereign17"/>
      <sheetName val="Brazil_Swap17"/>
      <sheetName val="Price_(2)17"/>
      <sheetName val="Dados_Cash17"/>
      <sheetName val="PackAppear__(2)16"/>
      <sheetName val="Resu_Capex16"/>
      <sheetName val="Efic_Consumo16"/>
      <sheetName val="OOO_(2)16"/>
      <sheetName val="PackAppear_16"/>
      <sheetName val="PQCM_(2)16"/>
      <sheetName val="PQRM_(2)16"/>
      <sheetName val="Res_Executivo16"/>
      <sheetName val="2001_10_Cerv16"/>
      <sheetName val="PLAN_SAC_Cerveja16"/>
      <sheetName val="PLAN_SAC_RefrigeNanc16"/>
      <sheetName val="2001_04_Cerv16"/>
      <sheetName val="Farol_SAC_Cerveja16"/>
      <sheetName val="2001_04_Nanc16"/>
      <sheetName val="Farol_SAC_Refrigenanc16"/>
      <sheetName val="Sig_Cycles_Accts_&amp;_Processes16"/>
      <sheetName val="Calc_116"/>
      <sheetName val="WF_China_YTD14"/>
      <sheetName val="Curve_Comparisons14"/>
      <sheetName val="Riscos-Oport_14"/>
      <sheetName val="_Curve_Comp13"/>
      <sheetName val="Relatório_SDG13"/>
      <sheetName val="기간별_판매진척14"/>
      <sheetName val="요일_테이블14"/>
      <sheetName val="LBO_Model13"/>
      <sheetName val="EI_Calc13"/>
      <sheetName val="[Curve_Comp????????????Brazil13"/>
      <sheetName val="Balance_Fin_ajust_200413"/>
      <sheetName val="DATOS_PARA_INTERPOLACION13"/>
      <sheetName val="DPN_VALUE13"/>
      <sheetName val="Tabla_de_amortización13"/>
      <sheetName val="Coleta_dados12"/>
      <sheetName val="IV_Confiabilidade12"/>
      <sheetName val="IV_Indisponibilidade12"/>
      <sheetName val="Check_R__Diária12"/>
      <sheetName val="Histórico_Check_R__Diária12"/>
      <sheetName val="[Curve_Comp_x005f_x0000__x005f_x0000__x0012"/>
      <sheetName val="_Curve_Comp_x005f_x0000__x005f_x0000__x0012"/>
      <sheetName val="_Curve_Comp____________Brazil12"/>
      <sheetName val="Comparativo_99X0012"/>
      <sheetName val="Tabela_de_Parâmetros12"/>
      <sheetName val="Versao_1b_($=R$2,13)12"/>
      <sheetName val="[Curve_Comp12"/>
      <sheetName val="2_주요계수총괄12"/>
      <sheetName val="Fechamento_Mês12"/>
      <sheetName val="Fechamento_Diário12"/>
      <sheetName val="High_Light12"/>
      <sheetName val="%_Dispersão12"/>
      <sheetName val="%_Reprovação12"/>
      <sheetName val="%_Caco_Limpo_Unid_12"/>
      <sheetName val="Limpeza_de_Flint12"/>
      <sheetName val="Recb__Coop_12"/>
      <sheetName val="Recb__Flint12"/>
      <sheetName val="Apoio_Material12"/>
      <sheetName val="Apoio_transp_12"/>
      <sheetName val="Pg_112"/>
      <sheetName val="Vol-Mix_x_Seg_AN12"/>
      <sheetName val="5_112"/>
      <sheetName val="INVESTMENTS_EUR12"/>
      <sheetName val="DIVESTMENTS_EUR12"/>
      <sheetName val="Price_DB12"/>
      <sheetName val="_Curve_Comp_x005f_x005f_x005f_x0000__x00512"/>
      <sheetName val="[Curve_Comp_x005f_x005f_x005f_x0000__x00512"/>
      <sheetName val="Données_LMU12"/>
      <sheetName val="total_list12"/>
      <sheetName val="Total_CDD12"/>
      <sheetName val="Curve%20Comparisons_xls11"/>
      <sheetName val="Directrices_de_Metas_201711"/>
      <sheetName val="Data_Validation9"/>
      <sheetName val="LISTA_SUSPENSA11"/>
      <sheetName val="_Curve_Comp_x005f_x0000__10"/>
      <sheetName val="Base_de_datos10"/>
      <sheetName val="TOP_KPIs_MTM10"/>
      <sheetName val="PLAN_DE_ACCION9"/>
      <sheetName val="drop_down_menu9"/>
      <sheetName val="Graf_Planeadores9"/>
      <sheetName val="DROP_9"/>
      <sheetName val="Plan_de_Acción9"/>
      <sheetName val="01_2_valor_da_up9"/>
      <sheetName val="LSS_pivot8"/>
      <sheetName val="Value_lists8"/>
      <sheetName val="Share_Price_20028"/>
      <sheetName val="Tela_Inicial8"/>
      <sheetName val="Cálculo_TMEF-TMR8"/>
      <sheetName val="TMEF_-_TMR_1318"/>
      <sheetName val="TMEF_-_TMR_1518"/>
      <sheetName val="2RF98_(Mkt_9%)8"/>
      <sheetName val="Load_Data8"/>
      <sheetName val="Data_Input_Sheet8"/>
      <sheetName val="[Curve_Comp_x005f_x0000__8"/>
      <sheetName val="dep_pre8"/>
      <sheetName val="LEGAL_GUJ7"/>
      <sheetName val="_Curve_Comp_x005f_x005f_x005f_x005f_x005f_x005f_7"/>
      <sheetName val="[Curve_Comp_x005f_x005f_x005f_x005f_x005f_x005f_7"/>
      <sheetName val="RG_Depots7"/>
      <sheetName val="INGRESO_(2)7"/>
      <sheetName val="No_Tocar7"/>
      <sheetName val="Cover_page7"/>
      <sheetName val="Estrutura_Organizacional7"/>
      <sheetName val="1_DN_Coordenação7"/>
      <sheetName val="1_1_Matriz_Criticidade_Coord7"/>
      <sheetName val="2_DN_Gerência7"/>
      <sheetName val="2_1_Matriz_criticidade_Ger__7"/>
      <sheetName val="1__NASA7"/>
      <sheetName val="2_1_Matriz_criticidade_MP7"/>
      <sheetName val="Check_List-_Gerrot7"/>
      <sheetName val="estagios_e_blocos7"/>
      <sheetName val="Variaveis_Gerais7"/>
      <sheetName val="Disp_20047"/>
      <sheetName val="GEPEG_-_Volume_Mfe_+_Pelotas7"/>
      <sheetName val="Cost_Leadership_Capex_Inv_6"/>
      <sheetName val="Cost_Leadership_Capex_Div_6"/>
      <sheetName val="Cost_Sheet6"/>
      <sheetName val="Business_Description_BLOCK6"/>
      <sheetName val="1__Descripción_del_Negocio6"/>
      <sheetName val="2__M_Criticidad_Prod_o_Proces6"/>
      <sheetName val="3__Mapa_de_Proceso6"/>
      <sheetName val="4__M_Criticidad_Procesos6"/>
      <sheetName val="Process_Mapping_BLOCK6"/>
      <sheetName val="5__Tarea_1_Produccion_Despa6"/>
      <sheetName val="5__Tarea_2___cambio_de_formIBV6"/>
      <sheetName val="5__Tarea_3__Producción_IBV6"/>
      <sheetName val="5__Tarea_4_Cambio_format_llena6"/>
      <sheetName val="5__Tarea_5__Arranque_Llenadora6"/>
      <sheetName val="5__Tarea_6__Cambio_formato_eti6"/>
      <sheetName val="5__Tarea_7__Produccion_1etique6"/>
      <sheetName val="5__Tarea_8_Producc_2_etiquet6"/>
      <sheetName val="5__Tarea_9_Producc__IBLL6"/>
      <sheetName val="5__Tarea_10_Produccion_Pale6"/>
      <sheetName val="1_1_Acuerdo_de_Nivel_de_Servic6"/>
      <sheetName val="chiet_tinh6"/>
      <sheetName val="Conv__Debt6"/>
      <sheetName val="Conv__Pref_6"/>
      <sheetName val="Shares_Outstanding6"/>
      <sheetName val="Firm_Value6"/>
      <sheetName val="Data_Input6"/>
      <sheetName val="SCF_-_BS6"/>
      <sheetName val="BASE_DE_DADOS6"/>
      <sheetName val="Bajada_Cognos6"/>
      <sheetName val="escen99_(2)6"/>
      <sheetName val="Planificador_Liga6"/>
      <sheetName val="Base_Única_Final_-_Preencher6"/>
      <sheetName val="Instruções_Preenchimento6"/>
      <sheetName val="Base_para_criticar6"/>
      <sheetName val="_Curve_Comp??_x00006"/>
      <sheetName val="General_Downloads6"/>
      <sheetName val="TABELA_DE_PREÇOS5"/>
      <sheetName val="Resumen_General5"/>
      <sheetName val="CRITICIDAD_DE_CI5"/>
      <sheetName val="Cátalogo_de_CI5"/>
      <sheetName val="PLAN_DE_ACCION_Mayo5"/>
      <sheetName val="Catálogo_de_CI5"/>
      <sheetName val="Controls_data5"/>
      <sheetName val="12월_판매(권역)5"/>
      <sheetName val="7월예산(지점)_(2)5"/>
      <sheetName val="kpi(7월_Activity)5"/>
      <sheetName val="_7월LE_및_재고5"/>
      <sheetName val="_8월재고5"/>
      <sheetName val="_8월재고_(2)5"/>
      <sheetName val="Operation_Target(중앙)5"/>
      <sheetName val="Bud_여행Program5"/>
      <sheetName val="월마감_예상5"/>
      <sheetName val="HE_JBP5"/>
      <sheetName val="HE생_확산계획5"/>
      <sheetName val="대신_대은5"/>
      <sheetName val="AR_Issue5"/>
      <sheetName val="risk_MS5"/>
      <sheetName val="risk_Vol5"/>
      <sheetName val="_Curve_Comp___x00004"/>
      <sheetName val="_Curve_Comp_x005f_x005f_x5"/>
      <sheetName val="유류대_현황4"/>
      <sheetName val="IS_BS_actual3"/>
      <sheetName val="Agosto_(2)3"/>
      <sheetName val="Hl_Acum3"/>
      <sheetName val="김형선_4"/>
      <sheetName val="차량운행일지_요일테이블_업뎃_완료4"/>
      <sheetName val="[Curve_Comp_x005f_x005f_x4"/>
      <sheetName val="FJJX_Bud_IB1"/>
      <sheetName val="TM1_SETTINGS"/>
      <sheetName val="Estructura_SAP1"/>
      <sheetName val="Factor_8_Oz1"/>
      <sheetName val="control_sheet1"/>
      <sheetName val="Input_sheet1"/>
      <sheetName val="Target_Book"/>
      <sheetName val="Integração_-_Earned_Value"/>
      <sheetName val="VICTEL_($R)"/>
      <sheetName val="BC_-_Main_model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4"/>
      <sheetName val="[Curve_Comp_x3"/>
      <sheetName val="_Curve_Comp_x005f4"/>
      <sheetName val="[Curve_Comp_x005f4"/>
      <sheetName val="_Curve_Comp_x005f5"/>
      <sheetName val="[Curve_Comp_x005f5"/>
      <sheetName val="_Curve_Comp_x005f6"/>
      <sheetName val="[Curve_Comp_x005f6"/>
      <sheetName val="[Curve_Comp_x0007"/>
      <sheetName val="_Curve_Comp_x0007"/>
      <sheetName val="[Curve_Comp_x0008"/>
      <sheetName val="_Curve_Comp_x0008"/>
      <sheetName val="_Curve_Comp_6"/>
      <sheetName val="[Curve_Comp_4"/>
      <sheetName val="[Curve_Comp_x0009"/>
      <sheetName val="_Curve_Comp_x0009"/>
      <sheetName val="_Curve_Comp_7"/>
      <sheetName val="[Curve_Comp_5"/>
      <sheetName val="[Curve_Comp_x0010"/>
      <sheetName val="_Curve_Comp_x0010"/>
      <sheetName val="_Curve_Comp_8"/>
      <sheetName val="[Curve_Comp_6"/>
      <sheetName val="Balances_al_30_06_2019"/>
      <sheetName val="Formula"/>
      <sheetName val="Interdependent COUNTRY"/>
      <sheetName val="ConversionNames"/>
      <sheetName val="Interdependent CAT"/>
      <sheetName val="Other Listings"/>
      <sheetName val="Lookup Collab  model"/>
      <sheetName val="9.1"/>
      <sheetName val="Yield_Curve18"/>
      <sheetName val="Yield_Curve_(2)18"/>
      <sheetName val="Brazil_Sovereign18"/>
      <sheetName val="Brazil_Swap18"/>
      <sheetName val="Price_(2)18"/>
      <sheetName val="Dados_Cash18"/>
      <sheetName val="PackAppear__(2)17"/>
      <sheetName val="Resu_Capex17"/>
      <sheetName val="Efic_Consumo17"/>
      <sheetName val="OOO_(2)17"/>
      <sheetName val="PackAppear_17"/>
      <sheetName val="PQCM_(2)17"/>
      <sheetName val="PQRM_(2)17"/>
      <sheetName val="Res_Executivo17"/>
      <sheetName val="Calc_117"/>
      <sheetName val="2001_10_Cerv17"/>
      <sheetName val="PLAN_SAC_Cerveja17"/>
      <sheetName val="PLAN_SAC_RefrigeNanc17"/>
      <sheetName val="2001_04_Cerv17"/>
      <sheetName val="Farol_SAC_Cerveja17"/>
      <sheetName val="2001_04_Nanc17"/>
      <sheetName val="Farol_SAC_Refrigenanc17"/>
      <sheetName val="Sig_Cycles_Accts_&amp;_Processes17"/>
      <sheetName val="WF_China_YTD15"/>
      <sheetName val="Curve_Comparisons15"/>
      <sheetName val="Riscos-Oport_15"/>
      <sheetName val="_Curve_Comp14"/>
      <sheetName val="Relatório_SDG14"/>
      <sheetName val="EI_Calc14"/>
      <sheetName val="기간별_판매진척15"/>
      <sheetName val="요일_테이블15"/>
      <sheetName val="LBO_Model14"/>
      <sheetName val="[Curve_Comp????????????Brazil14"/>
      <sheetName val="Balance_Fin_ajust_200414"/>
      <sheetName val="DATOS_PARA_INTERPOLACION14"/>
      <sheetName val="DPN_VALUE14"/>
      <sheetName val="Tabla_de_amortización14"/>
      <sheetName val="Coleta_dados13"/>
      <sheetName val="IV_Confiabilidade13"/>
      <sheetName val="IV_Indisponibilidade13"/>
      <sheetName val="Check_R__Diária13"/>
      <sheetName val="Histórico_Check_R__Diária13"/>
      <sheetName val="Fechamento_Mês13"/>
      <sheetName val="Fechamento_Diário13"/>
      <sheetName val="High_Light13"/>
      <sheetName val="%_Dispersão13"/>
      <sheetName val="%_Reprovação13"/>
      <sheetName val="%_Caco_Limpo_Unid_13"/>
      <sheetName val="Limpeza_de_Flint13"/>
      <sheetName val="Recb__Coop_13"/>
      <sheetName val="Recb__Flint13"/>
      <sheetName val="Apoio_Material13"/>
      <sheetName val="Apoio_transp_13"/>
      <sheetName val="[Curve_Comp_x005f_x0000__x005f_x0000__x0013"/>
      <sheetName val="_Curve_Comp_x005f_x0000__x005f_x0000__x0013"/>
      <sheetName val="5_113"/>
      <sheetName val="_Curve_Comp____________Brazil13"/>
      <sheetName val="Comparativo_99X0013"/>
      <sheetName val="Tabela_de_Parâmetros13"/>
      <sheetName val="Versao_1b_($=R$2,13)13"/>
      <sheetName val="[Curve_Comp13"/>
      <sheetName val="2_주요계수총괄13"/>
      <sheetName val="Pg_113"/>
      <sheetName val="Vol-Mix_x_Seg_AN13"/>
      <sheetName val="INVESTMENTS_EUR13"/>
      <sheetName val="DIVESTMENTS_EUR13"/>
      <sheetName val="Price_DB13"/>
      <sheetName val="_Curve_Comp_x005f_x005f_x005f_x0000__x00513"/>
      <sheetName val="[Curve_Comp_x005f_x005f_x005f_x0000__x00513"/>
      <sheetName val="Données_LMU13"/>
      <sheetName val="Total_CDD13"/>
      <sheetName val="total_list13"/>
      <sheetName val="Curve%20Comparisons_xls12"/>
      <sheetName val="LISTA_SUSPENSA12"/>
      <sheetName val="Directrices_de_Metas_201712"/>
      <sheetName val="Base_de_datos11"/>
      <sheetName val="TOP_KPIs_MTM11"/>
      <sheetName val="_Curve_Comp_x005f_x0000__11"/>
      <sheetName val="Data_Validation10"/>
      <sheetName val="PLAN_DE_ACCION10"/>
      <sheetName val="drop_down_menu10"/>
      <sheetName val="Graf_Planeadores10"/>
      <sheetName val="DROP_10"/>
      <sheetName val="Plan_de_Acción10"/>
      <sheetName val="01_2_valor_da_up10"/>
      <sheetName val="LSS_pivot9"/>
      <sheetName val="Value_lists9"/>
      <sheetName val="Share_Price_20029"/>
      <sheetName val="2RF98_(Mkt_9%)9"/>
      <sheetName val="Tela_Inicial9"/>
      <sheetName val="Cálculo_TMEF-TMR9"/>
      <sheetName val="TMEF_-_TMR_1319"/>
      <sheetName val="TMEF_-_TMR_1519"/>
      <sheetName val="Data_Input_Sheet9"/>
      <sheetName val="Load_Data9"/>
      <sheetName val="No_Tocar8"/>
      <sheetName val="INGRESO_(2)8"/>
      <sheetName val="[Curve_Comp_x005f_x0000__9"/>
      <sheetName val="LEGAL_GUJ8"/>
      <sheetName val="_Curve_Comp_x005f_x005f_x005f_x005f_x005f_x005f_8"/>
      <sheetName val="[Curve_Comp_x005f_x005f_x005f_x005f_x005f_x005f_8"/>
      <sheetName val="RG_Depots8"/>
      <sheetName val="dep_pre9"/>
      <sheetName val="Cover_page8"/>
      <sheetName val="Estrutura_Organizacional8"/>
      <sheetName val="1_DN_Coordenação8"/>
      <sheetName val="1_1_Matriz_Criticidade_Coord8"/>
      <sheetName val="2_DN_Gerência8"/>
      <sheetName val="2_1_Matriz_criticidade_Ger__8"/>
      <sheetName val="1__NASA8"/>
      <sheetName val="2_1_Matriz_criticidade_MP8"/>
      <sheetName val="Check_List-_Gerrot8"/>
      <sheetName val="estagios_e_blocos8"/>
      <sheetName val="Variaveis_Gerais8"/>
      <sheetName val="Disp_20048"/>
      <sheetName val="GEPEG_-_Volume_Mfe_+_Pelotas8"/>
      <sheetName val="Cost_Leadership_Capex_Inv_7"/>
      <sheetName val="Cost_Leadership_Capex_Div_7"/>
      <sheetName val="Cost_Sheet7"/>
      <sheetName val="chiet_tinh7"/>
      <sheetName val="Business_Description_BLOCK7"/>
      <sheetName val="1__Descripción_del_Negocio7"/>
      <sheetName val="2__M_Criticidad_Prod_o_Proces7"/>
      <sheetName val="3__Mapa_de_Proceso7"/>
      <sheetName val="4__M_Criticidad_Procesos7"/>
      <sheetName val="Process_Mapping_BLOCK7"/>
      <sheetName val="5__Tarea_1_Produccion_Despa7"/>
      <sheetName val="5__Tarea_2___cambio_de_formIBV7"/>
      <sheetName val="5__Tarea_3__Producción_IBV7"/>
      <sheetName val="5__Tarea_4_Cambio_format_llena7"/>
      <sheetName val="5__Tarea_5__Arranque_Llenadora7"/>
      <sheetName val="5__Tarea_6__Cambio_formato_eti7"/>
      <sheetName val="5__Tarea_7__Produccion_1etique7"/>
      <sheetName val="5__Tarea_8_Producc_2_etiquet7"/>
      <sheetName val="5__Tarea_9_Producc__IBLL7"/>
      <sheetName val="5__Tarea_10_Produccion_Pale7"/>
      <sheetName val="1_1_Acuerdo_de_Nivel_de_Servic7"/>
      <sheetName val="BASE_DE_DADOS7"/>
      <sheetName val="Bajada_Cognos7"/>
      <sheetName val="Resumen_General6"/>
      <sheetName val="CRITICIDAD_DE_CI6"/>
      <sheetName val="Cátalogo_de_CI6"/>
      <sheetName val="PLAN_DE_ACCION_Mayo6"/>
      <sheetName val="Catálogo_de_CI6"/>
      <sheetName val="Conv__Debt7"/>
      <sheetName val="Conv__Pref_7"/>
      <sheetName val="Shares_Outstanding7"/>
      <sheetName val="Firm_Value7"/>
      <sheetName val="Data_Input7"/>
      <sheetName val="SCF_-_BS7"/>
      <sheetName val="escen99_(2)7"/>
      <sheetName val="Planificador_Liga7"/>
      <sheetName val="Base_Única_Final_-_Preencher7"/>
      <sheetName val="Instruções_Preenchimento7"/>
      <sheetName val="Base_para_criticar7"/>
      <sheetName val="_Curve_Comp??_x00007"/>
      <sheetName val="General_Downloads7"/>
      <sheetName val="TABELA_DE_PREÇOS6"/>
      <sheetName val="Controls_data6"/>
      <sheetName val="12월_판매(권역)6"/>
      <sheetName val="7월예산(지점)_(2)6"/>
      <sheetName val="kpi(7월_Activity)6"/>
      <sheetName val="_7월LE_및_재고6"/>
      <sheetName val="_8월재고6"/>
      <sheetName val="_8월재고_(2)6"/>
      <sheetName val="Operation_Target(중앙)6"/>
      <sheetName val="Bud_여행Program6"/>
      <sheetName val="월마감_예상6"/>
      <sheetName val="HE_JBP6"/>
      <sheetName val="HE생_확산계획6"/>
      <sheetName val="대신_대은6"/>
      <sheetName val="AR_Issue6"/>
      <sheetName val="risk_MS6"/>
      <sheetName val="risk_Vol6"/>
      <sheetName val="_Curve_Comp___x00005"/>
      <sheetName val="_Curve_Comp_x005f_x005f_x6"/>
      <sheetName val="유류대_현황5"/>
      <sheetName val="IS_BS_actual4"/>
      <sheetName val="Agosto_(2)4"/>
      <sheetName val="Hl_Acum4"/>
      <sheetName val="김형선_5"/>
      <sheetName val="차량운행일지_요일테이블_업뎃_완료5"/>
      <sheetName val="[Curve_Comp_x005f_x005f_x5"/>
      <sheetName val="FJJX_Bud_IB2"/>
      <sheetName val="TM1_SETTINGS1"/>
      <sheetName val="Estructura_SAP2"/>
      <sheetName val="Factor_8_Oz2"/>
      <sheetName val="control_sheet2"/>
      <sheetName val="Input_sheet2"/>
      <sheetName val="BBTS_USADOS"/>
      <sheetName val="ANALISE_DO_LOSS"/>
      <sheetName val="Integração_-_Earned_Value1"/>
      <sheetName val="VICTEL_($R)1"/>
      <sheetName val="BC_-_Main_model1"/>
      <sheetName val="Veículos"/>
      <sheetName val="Colaboradores"/>
      <sheetName val="List"/>
      <sheetName val="Yield_Curve19"/>
      <sheetName val="Yield_Curve_(2)19"/>
      <sheetName val="Brazil_Sovereign19"/>
      <sheetName val="Brazil_Swap19"/>
      <sheetName val="Price_(2)19"/>
      <sheetName val="Dados_Cash19"/>
      <sheetName val="PackAppear__(2)18"/>
      <sheetName val="Resu_Capex18"/>
      <sheetName val="Efic_Consumo18"/>
      <sheetName val="OOO_(2)18"/>
      <sheetName val="PackAppear_18"/>
      <sheetName val="PQCM_(2)18"/>
      <sheetName val="PQRM_(2)18"/>
      <sheetName val="Res_Executivo18"/>
      <sheetName val="2001_10_Cerv18"/>
      <sheetName val="PLAN_SAC_Cerveja18"/>
      <sheetName val="PLAN_SAC_RefrigeNanc18"/>
      <sheetName val="2001_04_Cerv18"/>
      <sheetName val="Farol_SAC_Cerveja18"/>
      <sheetName val="2001_04_Nanc18"/>
      <sheetName val="Farol_SAC_Refrigenanc18"/>
      <sheetName val="Sig_Cycles_Accts_&amp;_Processes18"/>
      <sheetName val="Calc_118"/>
      <sheetName val="WF_China_YTD16"/>
      <sheetName val="Curve_Comparisons16"/>
      <sheetName val="Riscos-Oport_16"/>
      <sheetName val="_Curve_Comp15"/>
      <sheetName val="Relatório_SDG15"/>
      <sheetName val="기간별_판매진척16"/>
      <sheetName val="요일_테이블16"/>
      <sheetName val="LBO_Model15"/>
      <sheetName val="EI_Calc15"/>
      <sheetName val="[Curve_Comp????????????Brazil15"/>
      <sheetName val="[Curve_Comp14"/>
      <sheetName val="Balance_Fin_ajust_200415"/>
      <sheetName val="DATOS_PARA_INTERPOLACION15"/>
      <sheetName val="DPN_VALUE15"/>
      <sheetName val="Tabla_de_amortización15"/>
      <sheetName val="Coleta_dados14"/>
      <sheetName val="IV_Confiabilidade14"/>
      <sheetName val="IV_Indisponibilidade14"/>
      <sheetName val="Check_R__Diária14"/>
      <sheetName val="Histórico_Check_R__Diária14"/>
      <sheetName val="[Curve_Comp_x005f_x0000__x005f_x0000__x0014"/>
      <sheetName val="_Curve_Comp_x005f_x0000__x005f_x0000__x0014"/>
      <sheetName val="_Curve_Comp____________Brazil14"/>
      <sheetName val="Pg_114"/>
      <sheetName val="2_주요계수총괄14"/>
      <sheetName val="Comparativo_99X0014"/>
      <sheetName val="Tabela_de_Parâmetros14"/>
      <sheetName val="Versao_1b_($=R$2,13)14"/>
      <sheetName val="Fechamento_Mês14"/>
      <sheetName val="Fechamento_Diário14"/>
      <sheetName val="High_Light14"/>
      <sheetName val="%_Dispersão14"/>
      <sheetName val="%_Reprovação14"/>
      <sheetName val="%_Caco_Limpo_Unid_14"/>
      <sheetName val="Limpeza_de_Flint14"/>
      <sheetName val="Recb__Coop_14"/>
      <sheetName val="Recb__Flint14"/>
      <sheetName val="Apoio_Material14"/>
      <sheetName val="Apoio_transp_14"/>
      <sheetName val="Vol-Mix_x_Seg_AN14"/>
      <sheetName val="5_114"/>
      <sheetName val="INVESTMENTS_EUR14"/>
      <sheetName val="DIVESTMENTS_EUR14"/>
      <sheetName val="Price_DB14"/>
      <sheetName val="_Curve_Comp_x005f_x005f_x005f_x0000__x00514"/>
      <sheetName val="[Curve_Comp_x005f_x005f_x005f_x0000__x00514"/>
      <sheetName val="Données_LMU14"/>
      <sheetName val="total_list14"/>
      <sheetName val="Total_CDD14"/>
      <sheetName val="Curve%20Comparisons_xls13"/>
      <sheetName val="Base_de_datos12"/>
      <sheetName val="TOP_KPIs_MTM12"/>
      <sheetName val="Directrices_de_Metas_201713"/>
      <sheetName val="LISTA_SUSPENSA13"/>
      <sheetName val="_Curve_Comp_x005f_x0000__12"/>
      <sheetName val="Data_Validation11"/>
      <sheetName val="PLAN_DE_ACCION11"/>
      <sheetName val="drop_down_menu11"/>
      <sheetName val="Graf_Planeadores11"/>
      <sheetName val="DROP_11"/>
      <sheetName val="Plan_de_Acción11"/>
      <sheetName val="01_2_valor_da_up11"/>
      <sheetName val="LSS_pivot10"/>
      <sheetName val="Value_lists10"/>
      <sheetName val="Share_Price_200210"/>
      <sheetName val="Load_Data10"/>
      <sheetName val="Tela_Inicial10"/>
      <sheetName val="Cálculo_TMEF-TMR10"/>
      <sheetName val="TMEF_-_TMR_13110"/>
      <sheetName val="TMEF_-_TMR_15110"/>
      <sheetName val="2RF98_(Mkt_9%)10"/>
      <sheetName val="Data_Input_Sheet10"/>
      <sheetName val="[Curve_Comp_x005f_x0000__10"/>
      <sheetName val="LEGAL_GUJ9"/>
      <sheetName val="_Curve_Comp_x005f_x005f_x005f_x005f_x005f_x005f_9"/>
      <sheetName val="[Curve_Comp_x005f_x005f_x005f_x005f_x005f_x005f_9"/>
      <sheetName val="RG_Depots9"/>
      <sheetName val="Check_List-_Gerrot9"/>
      <sheetName val="estagios_e_blocos9"/>
      <sheetName val="Variaveis_Gerais9"/>
      <sheetName val="Disp_20049"/>
      <sheetName val="GEPEG_-_Volume_Mfe_+_Pelotas9"/>
      <sheetName val="Cover_page9"/>
      <sheetName val="Estrutura_Organizacional9"/>
      <sheetName val="1_DN_Coordenação9"/>
      <sheetName val="1_1_Matriz_Criticidade_Coord9"/>
      <sheetName val="2_DN_Gerência9"/>
      <sheetName val="2_1_Matriz_criticidade_Ger__9"/>
      <sheetName val="1__NASA9"/>
      <sheetName val="2_1_Matriz_criticidade_MP9"/>
      <sheetName val="dep_pre10"/>
      <sheetName val="INGRESO_(2)9"/>
      <sheetName val="No_Tocar9"/>
      <sheetName val="Cost_Sheet8"/>
      <sheetName val="Cost_Leadership_Capex_Inv_8"/>
      <sheetName val="Cost_Leadership_Capex_Div_8"/>
      <sheetName val="chiet_tinh8"/>
      <sheetName val="Conv__Debt8"/>
      <sheetName val="Conv__Pref_8"/>
      <sheetName val="Shares_Outstanding8"/>
      <sheetName val="Firm_Value8"/>
      <sheetName val="Data_Input8"/>
      <sheetName val="SCF_-_BS8"/>
      <sheetName val="Business_Description_BLOCK8"/>
      <sheetName val="1__Descripción_del_Negocio8"/>
      <sheetName val="2__M_Criticidad_Prod_o_Proces8"/>
      <sheetName val="3__Mapa_de_Proceso8"/>
      <sheetName val="4__M_Criticidad_Procesos8"/>
      <sheetName val="Process_Mapping_BLOCK8"/>
      <sheetName val="5__Tarea_1_Produccion_Despa8"/>
      <sheetName val="5__Tarea_2___cambio_de_formIBV8"/>
      <sheetName val="5__Tarea_3__Producción_IBV8"/>
      <sheetName val="5__Tarea_4_Cambio_format_llena8"/>
      <sheetName val="5__Tarea_5__Arranque_Llenadora8"/>
      <sheetName val="5__Tarea_6__Cambio_formato_eti8"/>
      <sheetName val="5__Tarea_7__Produccion_1etique8"/>
      <sheetName val="5__Tarea_8_Producc_2_etiquet8"/>
      <sheetName val="5__Tarea_9_Producc__IBLL8"/>
      <sheetName val="5__Tarea_10_Produccion_Pale8"/>
      <sheetName val="1_1_Acuerdo_de_Nivel_de_Servic8"/>
      <sheetName val="Bajada_Cognos8"/>
      <sheetName val="BASE_DE_DADOS8"/>
      <sheetName val="escen99_(2)8"/>
      <sheetName val="Planificador_Liga8"/>
      <sheetName val="Base_Única_Final_-_Preencher8"/>
      <sheetName val="Instruções_Preenchimento8"/>
      <sheetName val="Base_para_criticar8"/>
      <sheetName val="_Curve_Comp??_x00008"/>
      <sheetName val="General_Downloads8"/>
      <sheetName val="Resumen_General7"/>
      <sheetName val="CRITICIDAD_DE_CI7"/>
      <sheetName val="Cátalogo_de_CI7"/>
      <sheetName val="PLAN_DE_ACCION_Mayo7"/>
      <sheetName val="Catálogo_de_CI7"/>
      <sheetName val="Controls_data7"/>
      <sheetName val="12월_판매(권역)7"/>
      <sheetName val="7월예산(지점)_(2)7"/>
      <sheetName val="kpi(7월_Activity)7"/>
      <sheetName val="_7월LE_및_재고7"/>
      <sheetName val="_8월재고7"/>
      <sheetName val="_8월재고_(2)7"/>
      <sheetName val="Operation_Target(중앙)7"/>
      <sheetName val="Bud_여행Program7"/>
      <sheetName val="월마감_예상7"/>
      <sheetName val="HE_JBP7"/>
      <sheetName val="HE생_확산계획7"/>
      <sheetName val="대신_대은7"/>
      <sheetName val="AR_Issue7"/>
      <sheetName val="risk_MS7"/>
      <sheetName val="risk_Vol7"/>
      <sheetName val="TABELA_DE_PREÇOS7"/>
      <sheetName val="IS_BS_actual5"/>
      <sheetName val="Agosto_(2)5"/>
      <sheetName val="Hl_Acum5"/>
      <sheetName val="_Curve_Comp___x00006"/>
      <sheetName val="_Curve_Comp_x005f_x005f_x7"/>
      <sheetName val="유류대_현황6"/>
      <sheetName val="김형선_6"/>
      <sheetName val="차량운행일지_요일테이블_업뎃_완료6"/>
      <sheetName val="[Curve_Comp_x005f_x005f_x6"/>
      <sheetName val="FJJX_Bud_IB3"/>
      <sheetName val="Estructura_SAP3"/>
      <sheetName val="Factor_8_Oz3"/>
      <sheetName val="control_sheet3"/>
      <sheetName val="Input_sheet3"/>
      <sheetName val="TM1_SETTINGS2"/>
      <sheetName val="Target_Book1"/>
      <sheetName val="Integração_-_Earned_Value2"/>
      <sheetName val="VICTEL_($R)2"/>
      <sheetName val="BC_-_Main_model2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Balances_al_30_06_20191"/>
      <sheetName val="_Curve_Comp_x5"/>
      <sheetName val="[Curve_Comp_x4"/>
      <sheetName val="BF_Database"/>
      <sheetName val="BF_PL31"/>
      <sheetName val="Administrative_Information"/>
      <sheetName val="Appendix_6"/>
      <sheetName val="Anexo_B"/>
      <sheetName val="POCM_배송지"/>
      <sheetName val="BBTS_USADOS1"/>
      <sheetName val="ANALISE_DO_LOSS1"/>
      <sheetName val="Brix_Xarope_BC"/>
      <sheetName val="_Consid"/>
      <sheetName val="_Relatório"/>
      <sheetName val="_Resumo"/>
      <sheetName val="9_1"/>
      <sheetName val="Turno_Manhã_"/>
      <sheetName val="Turno_Tarde"/>
      <sheetName val="Turno_Noite"/>
      <sheetName val="Form_"/>
      <sheetName val="Class_"/>
      <sheetName val="Outubro 2018"/>
      <sheetName val="Sheet133"/>
      <sheetName val="填写规则"/>
      <sheetName val="Setting"/>
      <sheetName val="drop down list"/>
      <sheetName val="Financ. Overview"/>
      <sheetName val="SP"/>
      <sheetName val="Remarks"/>
      <sheetName val="BBTS_USADOS2"/>
      <sheetName val="ANALISE_DO_LOSS2"/>
      <sheetName val="Yield_Curve20"/>
      <sheetName val="Yield_Curve_(2)20"/>
      <sheetName val="Brazil_Sovereign20"/>
      <sheetName val="Brazil_Swap20"/>
      <sheetName val="Price_(2)20"/>
      <sheetName val="Dados_Cash20"/>
      <sheetName val="PackAppear__(2)19"/>
      <sheetName val="Resu_Capex19"/>
      <sheetName val="Efic_Consumo19"/>
      <sheetName val="OOO_(2)19"/>
      <sheetName val="PackAppear_19"/>
      <sheetName val="PQCM_(2)19"/>
      <sheetName val="PQRM_(2)19"/>
      <sheetName val="Res_Executivo19"/>
      <sheetName val="2001_10_Cerv19"/>
      <sheetName val="PLAN_SAC_Cerveja19"/>
      <sheetName val="PLAN_SAC_RefrigeNanc19"/>
      <sheetName val="2001_04_Cerv19"/>
      <sheetName val="Farol_SAC_Cerveja19"/>
      <sheetName val="2001_04_Nanc19"/>
      <sheetName val="Farol_SAC_Refrigenanc19"/>
      <sheetName val="Sig_Cycles_Accts_&amp;_Processes19"/>
      <sheetName val="Calc_119"/>
      <sheetName val="WF_China_YTD17"/>
      <sheetName val="Curve_Comparisons17"/>
      <sheetName val="Riscos-Oport_17"/>
      <sheetName val="Relatório_SDG16"/>
      <sheetName val="_Curve_Comp16"/>
      <sheetName val="EI_Calc16"/>
      <sheetName val="기간별_판매진척17"/>
      <sheetName val="요일_테이블17"/>
      <sheetName val="LBO_Model16"/>
      <sheetName val="[Curve_Comp????????????Brazil16"/>
      <sheetName val="Balance_Fin_ajust_200416"/>
      <sheetName val="DATOS_PARA_INTERPOLACION16"/>
      <sheetName val="DPN_VALUE16"/>
      <sheetName val="Tabla_de_amortización16"/>
      <sheetName val="Coleta_dados15"/>
      <sheetName val="IV_Confiabilidade15"/>
      <sheetName val="IV_Indisponibilidade15"/>
      <sheetName val="Check_R__Diária15"/>
      <sheetName val="Histórico_Check_R__Diária15"/>
      <sheetName val="Fechamento_Mês15"/>
      <sheetName val="Fechamento_Diário15"/>
      <sheetName val="High_Light15"/>
      <sheetName val="%_Dispersão15"/>
      <sheetName val="%_Reprovação15"/>
      <sheetName val="%_Caco_Limpo_Unid_15"/>
      <sheetName val="Limpeza_de_Flint15"/>
      <sheetName val="Recb__Coop_15"/>
      <sheetName val="Recb__Flint15"/>
      <sheetName val="Apoio_Material15"/>
      <sheetName val="Apoio_transp_15"/>
      <sheetName val="[Curve_Comp_x005f_x0000__x005f_x0000__x0015"/>
      <sheetName val="_Curve_Comp_x005f_x0000__x005f_x0000__x0015"/>
      <sheetName val="_Curve_Comp____________Brazil15"/>
      <sheetName val="Comparativo_99X0015"/>
      <sheetName val="Tabela_de_Parâmetros15"/>
      <sheetName val="Versao_1b_($=R$2,13)15"/>
      <sheetName val="[Curve_Comp15"/>
      <sheetName val="2_주요계수총괄15"/>
      <sheetName val="Pg_115"/>
      <sheetName val="Vol-Mix_x_Seg_AN15"/>
      <sheetName val="5_115"/>
      <sheetName val="INVESTMENTS_EUR15"/>
      <sheetName val="DIVESTMENTS_EUR15"/>
      <sheetName val="Price_DB15"/>
      <sheetName val="_Curve_Comp_x005f_x005f_x005f_x0000__x00515"/>
      <sheetName val="[Curve_Comp_x005f_x005f_x005f_x0000__x00515"/>
      <sheetName val="Données_LMU15"/>
      <sheetName val="Total_CDD15"/>
      <sheetName val="total_list15"/>
      <sheetName val="Curve%20Comparisons_xls14"/>
      <sheetName val="LISTA_SUSPENSA14"/>
      <sheetName val="Directrices_de_Metas_201714"/>
      <sheetName val="_Curve_Comp_x005f_x0000__13"/>
      <sheetName val="Base_de_datos13"/>
      <sheetName val="TOP_KPIs_MTM13"/>
      <sheetName val="Data_Validation12"/>
      <sheetName val="PLAN_DE_ACCION12"/>
      <sheetName val="drop_down_menu12"/>
      <sheetName val="Graf_Planeadores12"/>
      <sheetName val="Plan_de_Acción12"/>
      <sheetName val="DROP_12"/>
      <sheetName val="01_2_valor_da_up12"/>
      <sheetName val="LSS_pivot11"/>
      <sheetName val="Value_lists11"/>
      <sheetName val="2RF98_(Mkt_9%)11"/>
      <sheetName val="Share_Price_200211"/>
      <sheetName val="Tela_Inicial11"/>
      <sheetName val="Cálculo_TMEF-TMR11"/>
      <sheetName val="TMEF_-_TMR_13111"/>
      <sheetName val="TMEF_-_TMR_15111"/>
      <sheetName val="[Curve_Comp_x005f_x0000__11"/>
      <sheetName val="Load_Data11"/>
      <sheetName val="Data_Input_Sheet11"/>
      <sheetName val="RG_Depots10"/>
      <sheetName val="Check_List-_Gerrot10"/>
      <sheetName val="estagios_e_blocos10"/>
      <sheetName val="Variaveis_Gerais10"/>
      <sheetName val="Disp_200410"/>
      <sheetName val="GEPEG_-_Volume_Mfe_+_Pelotas10"/>
      <sheetName val="LEGAL_GUJ10"/>
      <sheetName val="_Curve_Comp_x005f_x005f_x005f_x005f_x005f10"/>
      <sheetName val="[Curve_Comp_x005f_x005f_x005f_x005f_x005f10"/>
      <sheetName val="Cover_page10"/>
      <sheetName val="Estrutura_Organizacional10"/>
      <sheetName val="1_DN_Coordenação10"/>
      <sheetName val="1_1_Matriz_Criticidade_Coord10"/>
      <sheetName val="2_DN_Gerência10"/>
      <sheetName val="2_1_Matriz_criticidade_Ger__10"/>
      <sheetName val="1__NASA10"/>
      <sheetName val="2_1_Matriz_criticidade_MP10"/>
      <sheetName val="dep_pre11"/>
      <sheetName val="INGRESO_(2)10"/>
      <sheetName val="No_Tocar10"/>
      <sheetName val="Cost_Sheet9"/>
      <sheetName val="Cost_Leadership_Capex_Inv_9"/>
      <sheetName val="Cost_Leadership_Capex_Div_9"/>
      <sheetName val="BASE_DE_DADOS9"/>
      <sheetName val="chiet_tinh9"/>
      <sheetName val="Bajada_Cognos9"/>
      <sheetName val="Business_Description_BLOCK9"/>
      <sheetName val="1__Descripción_del_Negocio9"/>
      <sheetName val="2__M_Criticidad_Prod_o_Proces9"/>
      <sheetName val="3__Mapa_de_Proceso9"/>
      <sheetName val="4__M_Criticidad_Procesos9"/>
      <sheetName val="Process_Mapping_BLOCK9"/>
      <sheetName val="5__Tarea_1_Produccion_Despa9"/>
      <sheetName val="5__Tarea_2___cambio_de_formIBV9"/>
      <sheetName val="5__Tarea_3__Producción_IBV9"/>
      <sheetName val="5__Tarea_4_Cambio_format_llena9"/>
      <sheetName val="5__Tarea_5__Arranque_Llenadora9"/>
      <sheetName val="5__Tarea_6__Cambio_formato_eti9"/>
      <sheetName val="5__Tarea_7__Produccion_1etique9"/>
      <sheetName val="5__Tarea_8_Producc_2_etiquet9"/>
      <sheetName val="5__Tarea_9_Producc__IBLL9"/>
      <sheetName val="5__Tarea_10_Produccion_Pale9"/>
      <sheetName val="1_1_Acuerdo_de_Nivel_de_Servic9"/>
      <sheetName val="escen99_(2)9"/>
      <sheetName val="Planificador_Liga9"/>
      <sheetName val="Base_Única_Final_-_Preencher9"/>
      <sheetName val="Instruções_Preenchimento9"/>
      <sheetName val="Base_para_criticar9"/>
      <sheetName val="_Curve_Comp??_x00009"/>
      <sheetName val="Conv__Debt9"/>
      <sheetName val="Conv__Pref_9"/>
      <sheetName val="Shares_Outstanding9"/>
      <sheetName val="Firm_Value9"/>
      <sheetName val="Data_Input9"/>
      <sheetName val="SCF_-_BS9"/>
      <sheetName val="General_Downloads9"/>
      <sheetName val="TABELA_DE_PREÇOS8"/>
      <sheetName val="Hl_Acum6"/>
      <sheetName val="IS_BS_actual6"/>
      <sheetName val="Agosto_(2)6"/>
      <sheetName val="Resumen_General8"/>
      <sheetName val="CRITICIDAD_DE_CI8"/>
      <sheetName val="Cátalogo_de_CI8"/>
      <sheetName val="PLAN_DE_ACCION_Mayo8"/>
      <sheetName val="Catálogo_de_CI8"/>
      <sheetName val="Controls_data8"/>
      <sheetName val="12월_판매(권역)8"/>
      <sheetName val="7월예산(지점)_(2)8"/>
      <sheetName val="kpi(7월_Activity)8"/>
      <sheetName val="_7월LE_및_재고8"/>
      <sheetName val="_8월재고8"/>
      <sheetName val="_8월재고_(2)8"/>
      <sheetName val="Operation_Target(중앙)8"/>
      <sheetName val="Bud_여행Program8"/>
      <sheetName val="월마감_예상8"/>
      <sheetName val="HE_JBP8"/>
      <sheetName val="HE생_확산계획8"/>
      <sheetName val="대신_대은8"/>
      <sheetName val="AR_Issue8"/>
      <sheetName val="risk_MS8"/>
      <sheetName val="risk_Vol8"/>
      <sheetName val="유류대_현황7"/>
      <sheetName val="_Curve_Comp___x00007"/>
      <sheetName val="_Curve_Comp_x005f_x005f_x8"/>
      <sheetName val="김형선_7"/>
      <sheetName val="차량운행일지_요일테이블_업뎃_완료7"/>
      <sheetName val="[Curve_Comp_x005f_x005f_x7"/>
      <sheetName val="FJJX_Bud_IB4"/>
      <sheetName val="Estructura_SAP4"/>
      <sheetName val="Factor_8_Oz4"/>
      <sheetName val="control_sheet4"/>
      <sheetName val="Input_sheet4"/>
      <sheetName val="TM1_SETTINGS3"/>
      <sheetName val="Target_Book2"/>
      <sheetName val="Balances_al_30_06_20192"/>
      <sheetName val="Integração_-_Earned_Value3"/>
      <sheetName val="VICTEL_($R)3"/>
      <sheetName val="BC_-_Main_model3"/>
      <sheetName val="BEAT_2"/>
      <sheetName val="CIEL_PURIFICADA_2"/>
      <sheetName val="DISNEY_2"/>
      <sheetName val="FANTA_2"/>
      <sheetName val="FRESCA_2"/>
      <sheetName val="COCA-COLA_EXPORT2"/>
      <sheetName val="COCA-COLA_LIGHT_2"/>
      <sheetName val="LIFT_2"/>
      <sheetName val="NESTEA_2"/>
      <sheetName val="POWERADE_2"/>
      <sheetName val="SENZAO_2"/>
      <sheetName val="_Curve_Comp_x6"/>
      <sheetName val="[Curve_Comp_x5"/>
      <sheetName val="BF_Database1"/>
      <sheetName val="BF_PL311"/>
      <sheetName val="Administrative_Information1"/>
      <sheetName val="Appendix_61"/>
      <sheetName val="Anexo_B1"/>
      <sheetName val="POCM_배송지1"/>
      <sheetName val="Brix_Xarope_BC1"/>
      <sheetName val="_Consid1"/>
      <sheetName val="_Relatório1"/>
      <sheetName val="_Resumo1"/>
      <sheetName val="Turno_Manhã_1"/>
      <sheetName val="Turno_Tarde1"/>
      <sheetName val="Turno_Noite1"/>
      <sheetName val="Form_1"/>
      <sheetName val="Class_1"/>
      <sheetName val="9_11"/>
      <sheetName val="Outubro_2018"/>
      <sheetName val="Interdependent_COUNTRY"/>
      <sheetName val="Interdependent_CAT"/>
      <sheetName val="Other_Listings"/>
      <sheetName val="Lookup_Collab__model"/>
      <sheetName val="Yield_Curve21"/>
      <sheetName val="Yield_Curve_(2)21"/>
      <sheetName val="Brazil_Sovereign21"/>
      <sheetName val="Brazil_Swap21"/>
      <sheetName val="Price_(2)21"/>
      <sheetName val="Dados_Cash21"/>
      <sheetName val="PackAppear__(2)20"/>
      <sheetName val="Resu_Capex20"/>
      <sheetName val="Efic_Consumo20"/>
      <sheetName val="OOO_(2)20"/>
      <sheetName val="PackAppear_20"/>
      <sheetName val="PQCM_(2)20"/>
      <sheetName val="PQRM_(2)20"/>
      <sheetName val="Res_Executivo20"/>
      <sheetName val="2001_10_Cerv20"/>
      <sheetName val="PLAN_SAC_Cerveja20"/>
      <sheetName val="PLAN_SAC_RefrigeNanc20"/>
      <sheetName val="2001_04_Cerv20"/>
      <sheetName val="Farol_SAC_Cerveja20"/>
      <sheetName val="2001_04_Nanc20"/>
      <sheetName val="Farol_SAC_Refrigenanc20"/>
      <sheetName val="Sig_Cycles_Accts_&amp;_Processes20"/>
      <sheetName val="Calc_120"/>
      <sheetName val="WF_China_YTD18"/>
      <sheetName val="Curve_Comparisons18"/>
      <sheetName val="Riscos-Oport_18"/>
      <sheetName val="Relatório_SDG17"/>
      <sheetName val="_Curve_Comp17"/>
      <sheetName val="EI_Calc17"/>
      <sheetName val="기간별_판매진척18"/>
      <sheetName val="요일_테이블18"/>
      <sheetName val="LBO_Model17"/>
      <sheetName val="[Curve_Comp????????????Brazil17"/>
      <sheetName val="Balance_Fin_ajust_200417"/>
      <sheetName val="DATOS_PARA_INTERPOLACION17"/>
      <sheetName val="DPN_VALUE17"/>
      <sheetName val="Tabla_de_amortización17"/>
      <sheetName val="Coleta_dados16"/>
      <sheetName val="IV_Confiabilidade16"/>
      <sheetName val="IV_Indisponibilidade16"/>
      <sheetName val="Check_R__Diária16"/>
      <sheetName val="Histórico_Check_R__Diária16"/>
      <sheetName val="Fechamento_Mês16"/>
      <sheetName val="Fechamento_Diário16"/>
      <sheetName val="High_Light16"/>
      <sheetName val="%_Dispersão16"/>
      <sheetName val="%_Reprovação16"/>
      <sheetName val="%_Caco_Limpo_Unid_16"/>
      <sheetName val="Limpeza_de_Flint16"/>
      <sheetName val="Recb__Coop_16"/>
      <sheetName val="Recb__Flint16"/>
      <sheetName val="Apoio_Material16"/>
      <sheetName val="Apoio_transp_16"/>
      <sheetName val="[Curve_Comp_x005f_x0000__x005f_x0000__x0016"/>
      <sheetName val="_Curve_Comp_x005f_x0000__x005f_x0000__x0016"/>
      <sheetName val="_Curve_Comp____________Brazil16"/>
      <sheetName val="Comparativo_99X0016"/>
      <sheetName val="Tabela_de_Parâmetros16"/>
      <sheetName val="Versao_1b_($=R$2,13)16"/>
      <sheetName val="[Curve_Comp16"/>
      <sheetName val="2_주요계수총괄16"/>
      <sheetName val="Pg_116"/>
      <sheetName val="Vol-Mix_x_Seg_AN16"/>
      <sheetName val="5_116"/>
      <sheetName val="INVESTMENTS_EUR16"/>
      <sheetName val="DIVESTMENTS_EUR16"/>
      <sheetName val="Price_DB16"/>
      <sheetName val="_Curve_Comp_x005f_x005f_x005f_x0000__x00516"/>
      <sheetName val="[Curve_Comp_x005f_x005f_x005f_x0000__x00516"/>
      <sheetName val="Données_LMU16"/>
      <sheetName val="Total_CDD16"/>
      <sheetName val="total_list16"/>
      <sheetName val="Curve%20Comparisons_xls15"/>
      <sheetName val="LISTA_SUSPENSA15"/>
      <sheetName val="Directrices_de_Metas_201715"/>
      <sheetName val="_Curve_Comp_x005f_x0000__14"/>
      <sheetName val="Base_de_datos14"/>
      <sheetName val="TOP_KPIs_MTM14"/>
      <sheetName val="Data_Validation13"/>
      <sheetName val="PLAN_DE_ACCION13"/>
      <sheetName val="drop_down_menu13"/>
      <sheetName val="Graf_Planeadores13"/>
      <sheetName val="Plan_de_Acción13"/>
      <sheetName val="DROP_13"/>
      <sheetName val="01_2_valor_da_up13"/>
      <sheetName val="LSS_pivot12"/>
      <sheetName val="Value_lists12"/>
      <sheetName val="2RF98_(Mkt_9%)12"/>
      <sheetName val="Share_Price_200212"/>
      <sheetName val="Tela_Inicial12"/>
      <sheetName val="Cálculo_TMEF-TMR12"/>
      <sheetName val="TMEF_-_TMR_13112"/>
      <sheetName val="TMEF_-_TMR_15112"/>
      <sheetName val="[Curve_Comp_x005f_x0000__12"/>
      <sheetName val="Load_Data12"/>
      <sheetName val="Data_Input_Sheet12"/>
      <sheetName val="RG_Depots11"/>
      <sheetName val="Check_List-_Gerrot11"/>
      <sheetName val="estagios_e_blocos11"/>
      <sheetName val="Variaveis_Gerais11"/>
      <sheetName val="Disp_200411"/>
      <sheetName val="GEPEG_-_Volume_Mfe_+_Pelotas11"/>
      <sheetName val="LEGAL_GUJ11"/>
      <sheetName val="_Curve_Comp_x005f_x005f_x005f_x005f_x005f11"/>
      <sheetName val="[Curve_Comp_x005f_x005f_x005f_x005f_x005f11"/>
      <sheetName val="Cover_page11"/>
      <sheetName val="Estrutura_Organizacional11"/>
      <sheetName val="1_DN_Coordenação11"/>
      <sheetName val="1_1_Matriz_Criticidade_Coord11"/>
      <sheetName val="2_DN_Gerência11"/>
      <sheetName val="2_1_Matriz_criticidade_Ger__11"/>
      <sheetName val="1__NASA11"/>
      <sheetName val="2_1_Matriz_criticidade_MP11"/>
      <sheetName val="dep_pre12"/>
      <sheetName val="INGRESO_(2)11"/>
      <sheetName val="No_Tocar11"/>
      <sheetName val="Cost_Sheet10"/>
      <sheetName val="Cost_Leadership_Capex_Inv_10"/>
      <sheetName val="Cost_Leadership_Capex_Div_10"/>
      <sheetName val="BASE_DE_DADOS10"/>
      <sheetName val="chiet_tinh10"/>
      <sheetName val="Bajada_Cognos10"/>
      <sheetName val="Business_Description_BLOCK10"/>
      <sheetName val="1__Descripción_del_Negocio10"/>
      <sheetName val="2__M_Criticidad_Prod_o_Proces10"/>
      <sheetName val="3__Mapa_de_Proceso10"/>
      <sheetName val="4__M_Criticidad_Procesos10"/>
      <sheetName val="Process_Mapping_BLOCK10"/>
      <sheetName val="5__Tarea_1_Produccion_Despa10"/>
      <sheetName val="5__Tarea_2___cambio_de_formIB10"/>
      <sheetName val="5__Tarea_3__Producción_IBV10"/>
      <sheetName val="5__Tarea_4_Cambio_format_llen10"/>
      <sheetName val="5__Tarea_5__Arranque_Llenador10"/>
      <sheetName val="5__Tarea_6__Cambio_formato_et10"/>
      <sheetName val="5__Tarea_7__Produccion_1etiqu10"/>
      <sheetName val="5__Tarea_8_Producc_2_etiquet10"/>
      <sheetName val="5__Tarea_9_Producc__IBLL10"/>
      <sheetName val="5__Tarea_10_Produccion_Pale10"/>
      <sheetName val="1_1_Acuerdo_de_Nivel_de_Servi10"/>
      <sheetName val="escen99_(2)10"/>
      <sheetName val="Planificador_Liga10"/>
      <sheetName val="Base_Única_Final_-_Preencher10"/>
      <sheetName val="Instruções_Preenchimento10"/>
      <sheetName val="Base_para_criticar10"/>
      <sheetName val="_Curve_Comp??_x000010"/>
      <sheetName val="Conv__Debt10"/>
      <sheetName val="Conv__Pref_10"/>
      <sheetName val="Shares_Outstanding10"/>
      <sheetName val="Firm_Value10"/>
      <sheetName val="Data_Input10"/>
      <sheetName val="SCF_-_BS10"/>
      <sheetName val="General_Downloads10"/>
      <sheetName val="TABELA_DE_PREÇOS9"/>
      <sheetName val="Hl_Acum7"/>
      <sheetName val="IS_BS_actual7"/>
      <sheetName val="Agosto_(2)7"/>
      <sheetName val="Resumen_General9"/>
      <sheetName val="CRITICIDAD_DE_CI9"/>
      <sheetName val="Cátalogo_de_CI9"/>
      <sheetName val="PLAN_DE_ACCION_Mayo9"/>
      <sheetName val="Catálogo_de_CI9"/>
      <sheetName val="Controls_data9"/>
      <sheetName val="12월_판매(권역)9"/>
      <sheetName val="7월예산(지점)_(2)9"/>
      <sheetName val="kpi(7월_Activity)9"/>
      <sheetName val="_7월LE_및_재고9"/>
      <sheetName val="_8월재고9"/>
      <sheetName val="_8월재고_(2)9"/>
      <sheetName val="Operation_Target(중앙)9"/>
      <sheetName val="Bud_여행Program9"/>
      <sheetName val="월마감_예상9"/>
      <sheetName val="HE_JBP9"/>
      <sheetName val="HE생_확산계획9"/>
      <sheetName val="대신_대은9"/>
      <sheetName val="AR_Issue9"/>
      <sheetName val="risk_MS9"/>
      <sheetName val="risk_Vol9"/>
      <sheetName val="유류대_현황8"/>
      <sheetName val="_Curve_Comp___x00008"/>
      <sheetName val="_Curve_Comp_x005f_x005f_x9"/>
      <sheetName val="김형선_8"/>
      <sheetName val="차량운행일지_요일테이블_업뎃_완료8"/>
      <sheetName val="[Curve_Comp_x005f_x005f_x8"/>
      <sheetName val="FJJX_Bud_IB5"/>
      <sheetName val="Estructura_SAP5"/>
      <sheetName val="Factor_8_Oz5"/>
      <sheetName val="control_sheet5"/>
      <sheetName val="Input_sheet5"/>
      <sheetName val="TM1_SETTINGS4"/>
      <sheetName val="Target_Book3"/>
      <sheetName val="Balances_al_30_06_20193"/>
      <sheetName val="Integração_-_Earned_Value4"/>
      <sheetName val="VICTEL_($R)4"/>
      <sheetName val="BC_-_Main_model4"/>
      <sheetName val="BEAT_3"/>
      <sheetName val="CIEL_PURIFICADA_3"/>
      <sheetName val="DISNEY_3"/>
      <sheetName val="FANTA_3"/>
      <sheetName val="FRESCA_3"/>
      <sheetName val="COCA-COLA_EXPORT3"/>
      <sheetName val="COCA-COLA_LIGHT_3"/>
      <sheetName val="LIFT_3"/>
      <sheetName val="NESTEA_3"/>
      <sheetName val="POWERADE_3"/>
      <sheetName val="SENZAO_3"/>
      <sheetName val="BBTS_USADOS3"/>
      <sheetName val="ANALISE_DO_LOSS3"/>
      <sheetName val="_Curve_Comp_x7"/>
      <sheetName val="[Curve_Comp_x6"/>
      <sheetName val="BF_Database2"/>
      <sheetName val="BF_PL312"/>
      <sheetName val="Administrative_Information2"/>
      <sheetName val="Appendix_62"/>
      <sheetName val="Anexo_B2"/>
      <sheetName val="POCM_배송지2"/>
      <sheetName val="Brix_Xarope_BC2"/>
      <sheetName val="_Consid2"/>
      <sheetName val="_Relatório2"/>
      <sheetName val="_Resumo2"/>
      <sheetName val="Turno_Manhã_2"/>
      <sheetName val="Turno_Tarde2"/>
      <sheetName val="Turno_Noite2"/>
      <sheetName val="Form_2"/>
      <sheetName val="Class_2"/>
      <sheetName val="9_12"/>
      <sheetName val="Outubro_20181"/>
      <sheetName val="Interdependent_COUNTRY1"/>
      <sheetName val="Interdependent_CAT1"/>
      <sheetName val="Other_Listings1"/>
      <sheetName val="Lookup_Collab__model1"/>
      <sheetName val="Yield_Curve22"/>
      <sheetName val="Yield_Curve_(2)22"/>
      <sheetName val="Brazil_Sovereign22"/>
      <sheetName val="Brazil_Swap22"/>
      <sheetName val="Price_(2)22"/>
      <sheetName val="Dados_Cash22"/>
      <sheetName val="PackAppear__(2)21"/>
      <sheetName val="Resu_Capex21"/>
      <sheetName val="Efic_Consumo21"/>
      <sheetName val="OOO_(2)21"/>
      <sheetName val="PackAppear_21"/>
      <sheetName val="PQCM_(2)21"/>
      <sheetName val="PQRM_(2)21"/>
      <sheetName val="Res_Executivo21"/>
      <sheetName val="2001_10_Cerv21"/>
      <sheetName val="PLAN_SAC_Cerveja21"/>
      <sheetName val="PLAN_SAC_RefrigeNanc21"/>
      <sheetName val="2001_04_Cerv21"/>
      <sheetName val="Farol_SAC_Cerveja21"/>
      <sheetName val="2001_04_Nanc21"/>
      <sheetName val="Farol_SAC_Refrigenanc21"/>
      <sheetName val="Sig_Cycles_Accts_&amp;_Processes21"/>
      <sheetName val="Calc_121"/>
      <sheetName val="WF_China_YTD19"/>
      <sheetName val="Curve_Comparisons19"/>
      <sheetName val="Riscos-Oport_19"/>
      <sheetName val="Relatório_SDG18"/>
      <sheetName val="_Curve_Comp18"/>
      <sheetName val="EI_Calc18"/>
      <sheetName val="기간별_판매진척19"/>
      <sheetName val="요일_테이블19"/>
      <sheetName val="LBO_Model18"/>
      <sheetName val="[Curve_Comp????????????Brazil18"/>
      <sheetName val="Balance_Fin_ajust_200418"/>
      <sheetName val="DATOS_PARA_INTERPOLACION18"/>
      <sheetName val="DPN_VALUE18"/>
      <sheetName val="Tabla_de_amortización18"/>
      <sheetName val="Coleta_dados17"/>
      <sheetName val="IV_Confiabilidade17"/>
      <sheetName val="IV_Indisponibilidade17"/>
      <sheetName val="Check_R__Diária17"/>
      <sheetName val="Histórico_Check_R__Diária17"/>
      <sheetName val="Fechamento_Mês17"/>
      <sheetName val="Fechamento_Diário17"/>
      <sheetName val="High_Light17"/>
      <sheetName val="%_Dispersão17"/>
      <sheetName val="%_Reprovação17"/>
      <sheetName val="%_Caco_Limpo_Unid_17"/>
      <sheetName val="Limpeza_de_Flint17"/>
      <sheetName val="Recb__Coop_17"/>
      <sheetName val="Recb__Flint17"/>
      <sheetName val="Apoio_Material17"/>
      <sheetName val="Apoio_transp_17"/>
      <sheetName val="[Curve_Comp_x005f_x0000__x005f_x0000__x0017"/>
      <sheetName val="_Curve_Comp_x005f_x0000__x005f_x0000__x0017"/>
      <sheetName val="_Curve_Comp____________Brazil17"/>
      <sheetName val="Comparativo_99X0017"/>
      <sheetName val="Tabela_de_Parâmetros17"/>
      <sheetName val="Versao_1b_($=R$2,13)17"/>
      <sheetName val="[Curve_Comp17"/>
      <sheetName val="2_주요계수총괄17"/>
      <sheetName val="Pg_117"/>
      <sheetName val="Vol-Mix_x_Seg_AN17"/>
      <sheetName val="5_117"/>
      <sheetName val="INVESTMENTS_EUR17"/>
      <sheetName val="DIVESTMENTS_EUR17"/>
      <sheetName val="Price_DB17"/>
      <sheetName val="_Curve_Comp_x005f_x005f_x005f_x0000__x00517"/>
      <sheetName val="[Curve_Comp_x005f_x005f_x005f_x0000__x00517"/>
      <sheetName val="Données_LMU17"/>
      <sheetName val="Total_CDD17"/>
      <sheetName val="total_list17"/>
      <sheetName val="Curve%20Comparisons_xls16"/>
      <sheetName val="LISTA_SUSPENSA16"/>
      <sheetName val="Directrices_de_Metas_201716"/>
      <sheetName val="_Curve_Comp_x005f_x0000__15"/>
      <sheetName val="Base_de_datos15"/>
      <sheetName val="TOP_KPIs_MTM15"/>
      <sheetName val="Data_Validation14"/>
      <sheetName val="PLAN_DE_ACCION14"/>
      <sheetName val="drop_down_menu14"/>
      <sheetName val="Graf_Planeadores14"/>
      <sheetName val="Plan_de_Acción14"/>
      <sheetName val="DROP_14"/>
      <sheetName val="01_2_valor_da_up14"/>
      <sheetName val="LSS_pivot13"/>
      <sheetName val="Value_lists13"/>
      <sheetName val="2RF98_(Mkt_9%)13"/>
      <sheetName val="Share_Price_200213"/>
      <sheetName val="Tela_Inicial13"/>
      <sheetName val="Cálculo_TMEF-TMR13"/>
      <sheetName val="TMEF_-_TMR_13113"/>
      <sheetName val="TMEF_-_TMR_15113"/>
      <sheetName val="[Curve_Comp_x005f_x0000__13"/>
      <sheetName val="Load_Data13"/>
      <sheetName val="Data_Input_Sheet13"/>
      <sheetName val="RG_Depots12"/>
      <sheetName val="Check_List-_Gerrot12"/>
      <sheetName val="estagios_e_blocos12"/>
      <sheetName val="Variaveis_Gerais12"/>
      <sheetName val="Disp_200412"/>
      <sheetName val="GEPEG_-_Volume_Mfe_+_Pelotas12"/>
      <sheetName val="LEGAL_GUJ12"/>
      <sheetName val="_Curve_Comp_x005f_x005f_x005f_x005f_x005f12"/>
      <sheetName val="[Curve_Comp_x005f_x005f_x005f_x005f_x005f12"/>
      <sheetName val="Cover_page12"/>
      <sheetName val="Estrutura_Organizacional12"/>
      <sheetName val="1_DN_Coordenação12"/>
      <sheetName val="1_1_Matriz_Criticidade_Coord12"/>
      <sheetName val="2_DN_Gerência12"/>
      <sheetName val="2_1_Matriz_criticidade_Ger__12"/>
      <sheetName val="1__NASA12"/>
      <sheetName val="2_1_Matriz_criticidade_MP12"/>
      <sheetName val="dep_pre13"/>
      <sheetName val="INGRESO_(2)12"/>
      <sheetName val="No_Tocar12"/>
      <sheetName val="Cost_Sheet11"/>
      <sheetName val="Cost_Leadership_Capex_Inv_11"/>
      <sheetName val="Cost_Leadership_Capex_Div_11"/>
      <sheetName val="BASE_DE_DADOS11"/>
      <sheetName val="chiet_tinh11"/>
      <sheetName val="Bajada_Cognos11"/>
      <sheetName val="Business_Description_BLOCK11"/>
      <sheetName val="1__Descripción_del_Negocio11"/>
      <sheetName val="2__M_Criticidad_Prod_o_Proces11"/>
      <sheetName val="3__Mapa_de_Proceso11"/>
      <sheetName val="4__M_Criticidad_Procesos11"/>
      <sheetName val="Process_Mapping_BLOCK11"/>
      <sheetName val="5__Tarea_1_Produccion_Despa11"/>
      <sheetName val="5__Tarea_2___cambio_de_formIB11"/>
      <sheetName val="5__Tarea_3__Producción_IBV11"/>
      <sheetName val="5__Tarea_4_Cambio_format_llen11"/>
      <sheetName val="5__Tarea_5__Arranque_Llenador11"/>
      <sheetName val="5__Tarea_6__Cambio_formato_et11"/>
      <sheetName val="5__Tarea_7__Produccion_1etiqu11"/>
      <sheetName val="5__Tarea_8_Producc_2_etiquet11"/>
      <sheetName val="5__Tarea_9_Producc__IBLL11"/>
      <sheetName val="5__Tarea_10_Produccion_Pale11"/>
      <sheetName val="1_1_Acuerdo_de_Nivel_de_Servi11"/>
      <sheetName val="escen99_(2)11"/>
      <sheetName val="Planificador_Liga11"/>
      <sheetName val="Base_Única_Final_-_Preencher11"/>
      <sheetName val="Instruções_Preenchimento11"/>
      <sheetName val="Base_para_criticar11"/>
      <sheetName val="_Curve_Comp??_x000011"/>
      <sheetName val="Conv__Debt11"/>
      <sheetName val="Conv__Pref_11"/>
      <sheetName val="Shares_Outstanding11"/>
      <sheetName val="Firm_Value11"/>
      <sheetName val="Data_Input11"/>
      <sheetName val="SCF_-_BS11"/>
      <sheetName val="General_Downloads11"/>
      <sheetName val="TABELA_DE_PREÇOS10"/>
      <sheetName val="Hl_Acum8"/>
      <sheetName val="IS_BS_actual8"/>
      <sheetName val="Agosto_(2)8"/>
      <sheetName val="Resumen_General10"/>
      <sheetName val="CRITICIDAD_DE_CI10"/>
      <sheetName val="Cátalogo_de_CI10"/>
      <sheetName val="PLAN_DE_ACCION_Mayo10"/>
      <sheetName val="Catálogo_de_CI10"/>
      <sheetName val="Controls_data10"/>
      <sheetName val="12월_판매(권역)10"/>
      <sheetName val="7월예산(지점)_(2)10"/>
      <sheetName val="kpi(7월_Activity)10"/>
      <sheetName val="_7월LE_및_재고10"/>
      <sheetName val="_8월재고10"/>
      <sheetName val="_8월재고_(2)10"/>
      <sheetName val="Operation_Target(중앙)10"/>
      <sheetName val="Bud_여행Program10"/>
      <sheetName val="월마감_예상10"/>
      <sheetName val="HE_JBP10"/>
      <sheetName val="HE생_확산계획10"/>
      <sheetName val="대신_대은10"/>
      <sheetName val="AR_Issue10"/>
      <sheetName val="risk_MS10"/>
      <sheetName val="risk_Vol10"/>
      <sheetName val="유류대_현황9"/>
      <sheetName val="_Curve_Comp___x00009"/>
      <sheetName val="_Curve_Comp_x005f_x005f_x10"/>
      <sheetName val="김형선_9"/>
      <sheetName val="차량운행일지_요일테이블_업뎃_완료9"/>
      <sheetName val="[Curve_Comp_x005f_x005f_x9"/>
      <sheetName val="FJJX_Bud_IB6"/>
      <sheetName val="Estructura_SAP6"/>
      <sheetName val="Factor_8_Oz6"/>
      <sheetName val="control_sheet6"/>
      <sheetName val="Input_sheet6"/>
      <sheetName val="TM1_SETTINGS5"/>
      <sheetName val="Target_Book4"/>
      <sheetName val="Balances_al_30_06_20194"/>
      <sheetName val="Integração_-_Earned_Value5"/>
      <sheetName val="VICTEL_($R)5"/>
      <sheetName val="BC_-_Main_model5"/>
      <sheetName val="BEAT_4"/>
      <sheetName val="CIEL_PURIFICADA_4"/>
      <sheetName val="DISNEY_4"/>
      <sheetName val="FANTA_4"/>
      <sheetName val="FRESCA_4"/>
      <sheetName val="COCA-COLA_EXPORT4"/>
      <sheetName val="COCA-COLA_LIGHT_4"/>
      <sheetName val="LIFT_4"/>
      <sheetName val="NESTEA_4"/>
      <sheetName val="POWERADE_4"/>
      <sheetName val="SENZAO_4"/>
      <sheetName val="BBTS_USADOS4"/>
      <sheetName val="ANALISE_DO_LOSS4"/>
      <sheetName val="_Curve_Comp_x8"/>
      <sheetName val="[Curve_Comp_x7"/>
      <sheetName val="BF_Database3"/>
      <sheetName val="BF_PL313"/>
      <sheetName val="Administrative_Information3"/>
      <sheetName val="Appendix_63"/>
      <sheetName val="Anexo_B3"/>
      <sheetName val="POCM_배송지3"/>
      <sheetName val="Brix_Xarope_BC3"/>
      <sheetName val="_Consid3"/>
      <sheetName val="_Relatório3"/>
      <sheetName val="_Resumo3"/>
      <sheetName val="Turno_Manhã_3"/>
      <sheetName val="Turno_Tarde3"/>
      <sheetName val="Turno_Noite3"/>
      <sheetName val="Form_3"/>
      <sheetName val="Class_3"/>
      <sheetName val="9_13"/>
      <sheetName val="Outubro_20182"/>
      <sheetName val="Interdependent_COUNTRY2"/>
      <sheetName val="Interdependent_CAT2"/>
      <sheetName val="Other_Listings2"/>
      <sheetName val="Lookup_Collab__model2"/>
      <sheetName val="Yield_Curve23"/>
      <sheetName val="Yield_Curve_(2)23"/>
      <sheetName val="Brazil_Sovereign23"/>
      <sheetName val="Brazil_Swap23"/>
      <sheetName val="Price_(2)23"/>
      <sheetName val="Dados_Cash23"/>
      <sheetName val="PackAppear__(2)22"/>
      <sheetName val="Resu_Capex22"/>
      <sheetName val="Efic_Consumo22"/>
      <sheetName val="OOO_(2)22"/>
      <sheetName val="PackAppear_22"/>
      <sheetName val="PQCM_(2)22"/>
      <sheetName val="PQRM_(2)22"/>
      <sheetName val="Res_Executivo22"/>
      <sheetName val="2001_10_Cerv22"/>
      <sheetName val="PLAN_SAC_Cerveja22"/>
      <sheetName val="PLAN_SAC_RefrigeNanc22"/>
      <sheetName val="2001_04_Cerv22"/>
      <sheetName val="Farol_SAC_Cerveja22"/>
      <sheetName val="2001_04_Nanc22"/>
      <sheetName val="Farol_SAC_Refrigenanc22"/>
      <sheetName val="Sig_Cycles_Accts_&amp;_Processes22"/>
      <sheetName val="Calc_122"/>
      <sheetName val="WF_China_YTD20"/>
      <sheetName val="Curve_Comparisons20"/>
      <sheetName val="Riscos-Oport_20"/>
      <sheetName val="Relatório_SDG19"/>
      <sheetName val="_Curve_Comp19"/>
      <sheetName val="EI_Calc19"/>
      <sheetName val="기간별_판매진척20"/>
      <sheetName val="요일_테이블20"/>
      <sheetName val="LBO_Model19"/>
      <sheetName val="[Curve_Comp????????????Brazil19"/>
      <sheetName val="Balance_Fin_ajust_200419"/>
      <sheetName val="DATOS_PARA_INTERPOLACION19"/>
      <sheetName val="DPN_VALUE19"/>
      <sheetName val="Tabla_de_amortización19"/>
      <sheetName val="Coleta_dados18"/>
      <sheetName val="IV_Confiabilidade18"/>
      <sheetName val="IV_Indisponibilidade18"/>
      <sheetName val="Check_R__Diária18"/>
      <sheetName val="Histórico_Check_R__Diária18"/>
      <sheetName val="Fechamento_Mês18"/>
      <sheetName val="Fechamento_Diário18"/>
      <sheetName val="High_Light18"/>
      <sheetName val="%_Dispersão18"/>
      <sheetName val="%_Reprovação18"/>
      <sheetName val="%_Caco_Limpo_Unid_18"/>
      <sheetName val="Limpeza_de_Flint18"/>
      <sheetName val="Recb__Coop_18"/>
      <sheetName val="Recb__Flint18"/>
      <sheetName val="Apoio_Material18"/>
      <sheetName val="Apoio_transp_18"/>
      <sheetName val="[Curve_Comp_x005f_x0000__x005f_x0000__x0018"/>
      <sheetName val="_Curve_Comp_x005f_x0000__x005f_x0000__x0018"/>
      <sheetName val="_Curve_Comp____________Brazil18"/>
      <sheetName val="Comparativo_99X0018"/>
      <sheetName val="Tabela_de_Parâmetros18"/>
      <sheetName val="Versao_1b_($=R$2,13)18"/>
      <sheetName val="[Curve_Comp18"/>
      <sheetName val="2_주요계수총괄18"/>
      <sheetName val="Pg_118"/>
      <sheetName val="Vol-Mix_x_Seg_AN18"/>
      <sheetName val="5_118"/>
      <sheetName val="INVESTMENTS_EUR18"/>
      <sheetName val="DIVESTMENTS_EUR18"/>
      <sheetName val="Price_DB18"/>
      <sheetName val="_Curve_Comp_x005f_x005f_x005f_x0000__x00518"/>
      <sheetName val="[Curve_Comp_x005f_x005f_x005f_x0000__x00518"/>
      <sheetName val="Données_LMU18"/>
      <sheetName val="Total_CDD18"/>
      <sheetName val="total_list18"/>
      <sheetName val="Curve%20Comparisons_xls17"/>
      <sheetName val="LISTA_SUSPENSA17"/>
      <sheetName val="Directrices_de_Metas_201717"/>
      <sheetName val="_Curve_Comp_x005f_x0000__16"/>
      <sheetName val="Base_de_datos16"/>
      <sheetName val="TOP_KPIs_MTM16"/>
      <sheetName val="Data_Validation15"/>
      <sheetName val="PLAN_DE_ACCION15"/>
      <sheetName val="drop_down_menu15"/>
      <sheetName val="Graf_Planeadores15"/>
      <sheetName val="Plan_de_Acción15"/>
      <sheetName val="DROP_15"/>
      <sheetName val="01_2_valor_da_up15"/>
      <sheetName val="LSS_pivot14"/>
      <sheetName val="Value_lists14"/>
      <sheetName val="2RF98_(Mkt_9%)14"/>
      <sheetName val="Share_Price_200214"/>
      <sheetName val="Tela_Inicial14"/>
      <sheetName val="Cálculo_TMEF-TMR14"/>
      <sheetName val="TMEF_-_TMR_13114"/>
      <sheetName val="TMEF_-_TMR_15114"/>
      <sheetName val="[Curve_Comp_x005f_x0000__14"/>
      <sheetName val="Load_Data14"/>
      <sheetName val="Data_Input_Sheet14"/>
      <sheetName val="RG_Depots13"/>
      <sheetName val="Check_List-_Gerrot13"/>
      <sheetName val="estagios_e_blocos13"/>
      <sheetName val="Variaveis_Gerais13"/>
      <sheetName val="Disp_200413"/>
      <sheetName val="GEPEG_-_Volume_Mfe_+_Pelotas13"/>
      <sheetName val="LEGAL_GUJ13"/>
      <sheetName val="_Curve_Comp_x005f_x005f_x005f_x005f_x005f13"/>
      <sheetName val="[Curve_Comp_x005f_x005f_x005f_x005f_x005f13"/>
      <sheetName val="Cover_page13"/>
      <sheetName val="Estrutura_Organizacional13"/>
      <sheetName val="1_DN_Coordenação13"/>
      <sheetName val="1_1_Matriz_Criticidade_Coord13"/>
      <sheetName val="2_DN_Gerência13"/>
      <sheetName val="2_1_Matriz_criticidade_Ger__13"/>
      <sheetName val="1__NASA13"/>
      <sheetName val="2_1_Matriz_criticidade_MP13"/>
      <sheetName val="dep_pre14"/>
      <sheetName val="INGRESO_(2)13"/>
      <sheetName val="No_Tocar13"/>
      <sheetName val="Cost_Sheet12"/>
      <sheetName val="Cost_Leadership_Capex_Inv_12"/>
      <sheetName val="Cost_Leadership_Capex_Div_12"/>
      <sheetName val="BASE_DE_DADOS12"/>
      <sheetName val="chiet_tinh12"/>
      <sheetName val="Bajada_Cognos12"/>
      <sheetName val="Business_Description_BLOCK12"/>
      <sheetName val="1__Descripción_del_Negocio12"/>
      <sheetName val="2__M_Criticidad_Prod_o_Proces12"/>
      <sheetName val="3__Mapa_de_Proceso12"/>
      <sheetName val="4__M_Criticidad_Procesos12"/>
      <sheetName val="Process_Mapping_BLOCK12"/>
      <sheetName val="5__Tarea_1_Produccion_Despa12"/>
      <sheetName val="5__Tarea_2___cambio_de_formIB12"/>
      <sheetName val="5__Tarea_3__Producción_IBV12"/>
      <sheetName val="5__Tarea_4_Cambio_format_llen12"/>
      <sheetName val="5__Tarea_5__Arranque_Llenador12"/>
      <sheetName val="5__Tarea_6__Cambio_formato_et12"/>
      <sheetName val="5__Tarea_7__Produccion_1etiqu12"/>
      <sheetName val="5__Tarea_8_Producc_2_etiquet12"/>
      <sheetName val="5__Tarea_9_Producc__IBLL12"/>
      <sheetName val="5__Tarea_10_Produccion_Pale12"/>
      <sheetName val="1_1_Acuerdo_de_Nivel_de_Servi12"/>
      <sheetName val="escen99_(2)12"/>
      <sheetName val="Planificador_Liga12"/>
      <sheetName val="Base_Única_Final_-_Preencher12"/>
      <sheetName val="Instruções_Preenchimento12"/>
      <sheetName val="Base_para_criticar12"/>
      <sheetName val="_Curve_Comp??_x000012"/>
      <sheetName val="Conv__Debt12"/>
      <sheetName val="Conv__Pref_12"/>
      <sheetName val="Shares_Outstanding12"/>
      <sheetName val="Firm_Value12"/>
      <sheetName val="Data_Input12"/>
      <sheetName val="SCF_-_BS12"/>
      <sheetName val="General_Downloads12"/>
      <sheetName val="TABELA_DE_PREÇOS11"/>
      <sheetName val="Hl_Acum9"/>
      <sheetName val="IS_BS_actual9"/>
      <sheetName val="Agosto_(2)9"/>
      <sheetName val="Resumen_General11"/>
      <sheetName val="CRITICIDAD_DE_CI11"/>
      <sheetName val="Cátalogo_de_CI11"/>
      <sheetName val="PLAN_DE_ACCION_Mayo11"/>
      <sheetName val="Catálogo_de_CI11"/>
      <sheetName val="Controls_data11"/>
      <sheetName val="12월_판매(권역)11"/>
      <sheetName val="7월예산(지점)_(2)11"/>
      <sheetName val="kpi(7월_Activity)11"/>
      <sheetName val="_7월LE_및_재고11"/>
      <sheetName val="_8월재고11"/>
      <sheetName val="_8월재고_(2)11"/>
      <sheetName val="Operation_Target(중앙)11"/>
      <sheetName val="Bud_여행Program11"/>
      <sheetName val="월마감_예상11"/>
      <sheetName val="HE_JBP11"/>
      <sheetName val="HE생_확산계획11"/>
      <sheetName val="대신_대은11"/>
      <sheetName val="AR_Issue11"/>
      <sheetName val="risk_MS11"/>
      <sheetName val="risk_Vol11"/>
      <sheetName val="유류대_현황10"/>
      <sheetName val="_Curve_Comp___x000010"/>
      <sheetName val="_Curve_Comp_x005f_x005f_x11"/>
      <sheetName val="김형선_10"/>
      <sheetName val="차량운행일지_요일테이블_업뎃_완료10"/>
      <sheetName val="[Curve_Comp_x005f_x005f_x10"/>
      <sheetName val="FJJX_Bud_IB7"/>
      <sheetName val="Estructura_SAP7"/>
      <sheetName val="Factor_8_Oz7"/>
      <sheetName val="control_sheet7"/>
      <sheetName val="Input_sheet7"/>
      <sheetName val="TM1_SETTINGS6"/>
      <sheetName val="Target_Book5"/>
      <sheetName val="Balances_al_30_06_20195"/>
      <sheetName val="Integração_-_Earned_Value6"/>
      <sheetName val="VICTEL_($R)6"/>
      <sheetName val="BC_-_Main_model6"/>
      <sheetName val="BEAT_5"/>
      <sheetName val="CIEL_PURIFICADA_5"/>
      <sheetName val="DISNEY_5"/>
      <sheetName val="FANTA_5"/>
      <sheetName val="FRESCA_5"/>
      <sheetName val="COCA-COLA_EXPORT5"/>
      <sheetName val="COCA-COLA_LIGHT_5"/>
      <sheetName val="LIFT_5"/>
      <sheetName val="NESTEA_5"/>
      <sheetName val="POWERADE_5"/>
      <sheetName val="SENZAO_5"/>
      <sheetName val="BBTS_USADOS5"/>
      <sheetName val="ANALISE_DO_LOSS5"/>
      <sheetName val="_Curve_Comp_x9"/>
      <sheetName val="[Curve_Comp_x8"/>
      <sheetName val="BF_Database4"/>
      <sheetName val="BF_PL314"/>
      <sheetName val="Administrative_Information4"/>
      <sheetName val="Appendix_64"/>
      <sheetName val="Anexo_B4"/>
      <sheetName val="POCM_배송지4"/>
      <sheetName val="Brix_Xarope_BC4"/>
      <sheetName val="_Consid4"/>
      <sheetName val="_Relatório4"/>
      <sheetName val="_Resumo4"/>
      <sheetName val="Turno_Manhã_4"/>
      <sheetName val="Turno_Tarde4"/>
      <sheetName val="Turno_Noite4"/>
      <sheetName val="Form_4"/>
      <sheetName val="Class_4"/>
      <sheetName val="9_14"/>
      <sheetName val="Outubro_20183"/>
      <sheetName val="Interdependent_COUNTRY3"/>
      <sheetName val="Interdependent_CAT3"/>
      <sheetName val="Other_Listings3"/>
      <sheetName val="Lookup_Collab__model3"/>
      <sheetName val="Yield_Curve24"/>
      <sheetName val="Yield_Curve_(2)24"/>
      <sheetName val="Brazil_Sovereign24"/>
      <sheetName val="Brazil_Swap24"/>
      <sheetName val="Price_(2)24"/>
      <sheetName val="Dados_Cash24"/>
      <sheetName val="PackAppear__(2)23"/>
      <sheetName val="Resu_Capex23"/>
      <sheetName val="Efic_Consumo23"/>
      <sheetName val="OOO_(2)23"/>
      <sheetName val="PackAppear_23"/>
      <sheetName val="PQCM_(2)23"/>
      <sheetName val="PQRM_(2)23"/>
      <sheetName val="Res_Executivo23"/>
      <sheetName val="2001_10_Cerv23"/>
      <sheetName val="PLAN_SAC_Cerveja23"/>
      <sheetName val="PLAN_SAC_RefrigeNanc23"/>
      <sheetName val="2001_04_Cerv23"/>
      <sheetName val="Farol_SAC_Cerveja23"/>
      <sheetName val="2001_04_Nanc23"/>
      <sheetName val="Farol_SAC_Refrigenanc23"/>
      <sheetName val="Sig_Cycles_Accts_&amp;_Processes23"/>
      <sheetName val="Calc_123"/>
      <sheetName val="WF_China_YTD21"/>
      <sheetName val="Curve_Comparisons21"/>
      <sheetName val="Riscos-Oport_21"/>
      <sheetName val="Relatório_SDG20"/>
      <sheetName val="_Curve_Comp20"/>
      <sheetName val="EI_Calc20"/>
      <sheetName val="기간별_판매진척21"/>
      <sheetName val="요일_테이블21"/>
      <sheetName val="LBO_Model20"/>
      <sheetName val="[Curve_Comp????????????Brazil20"/>
      <sheetName val="Balance_Fin_ajust_200420"/>
      <sheetName val="DATOS_PARA_INTERPOLACION20"/>
      <sheetName val="DPN_VALUE20"/>
      <sheetName val="Tabla_de_amortización20"/>
      <sheetName val="Coleta_dados19"/>
      <sheetName val="IV_Confiabilidade19"/>
      <sheetName val="IV_Indisponibilidade19"/>
      <sheetName val="Check_R__Diária19"/>
      <sheetName val="Histórico_Check_R__Diária19"/>
      <sheetName val="Fechamento_Mês19"/>
      <sheetName val="Fechamento_Diário19"/>
      <sheetName val="High_Light19"/>
      <sheetName val="%_Dispersão19"/>
      <sheetName val="%_Reprovação19"/>
      <sheetName val="%_Caco_Limpo_Unid_19"/>
      <sheetName val="Limpeza_de_Flint19"/>
      <sheetName val="Recb__Coop_19"/>
      <sheetName val="Recb__Flint19"/>
      <sheetName val="Apoio_Material19"/>
      <sheetName val="Apoio_transp_19"/>
      <sheetName val="[Curve_Comp_x005f_x0000__x005f_x0000__x0019"/>
      <sheetName val="_Curve_Comp_x005f_x0000__x005f_x0000__x0019"/>
      <sheetName val="_Curve_Comp____________Brazil19"/>
      <sheetName val="Comparativo_99X0019"/>
      <sheetName val="Tabela_de_Parâmetros19"/>
      <sheetName val="Versao_1b_($=R$2,13)19"/>
      <sheetName val="[Curve_Comp19"/>
      <sheetName val="2_주요계수총괄19"/>
      <sheetName val="Pg_119"/>
      <sheetName val="Vol-Mix_x_Seg_AN19"/>
      <sheetName val="5_119"/>
      <sheetName val="INVESTMENTS_EUR19"/>
      <sheetName val="DIVESTMENTS_EUR19"/>
      <sheetName val="Price_DB19"/>
      <sheetName val="_Curve_Comp_x005f_x005f_x005f_x0000__x00519"/>
      <sheetName val="[Curve_Comp_x005f_x005f_x005f_x0000__x00519"/>
      <sheetName val="Données_LMU19"/>
      <sheetName val="Total_CDD19"/>
      <sheetName val="total_list19"/>
      <sheetName val="Curve%20Comparisons_xls18"/>
      <sheetName val="LISTA_SUSPENSA18"/>
      <sheetName val="Directrices_de_Metas_201718"/>
      <sheetName val="_Curve_Comp_x005f_x0000__17"/>
      <sheetName val="Base_de_datos17"/>
      <sheetName val="TOP_KPIs_MTM17"/>
      <sheetName val="Data_Validation16"/>
      <sheetName val="PLAN_DE_ACCION16"/>
      <sheetName val="drop_down_menu16"/>
      <sheetName val="Graf_Planeadores16"/>
      <sheetName val="Plan_de_Acción16"/>
      <sheetName val="DROP_16"/>
      <sheetName val="01_2_valor_da_up16"/>
      <sheetName val="LSS_pivot15"/>
      <sheetName val="Value_lists15"/>
      <sheetName val="2RF98_(Mkt_9%)15"/>
      <sheetName val="Share_Price_200215"/>
      <sheetName val="Tela_Inicial15"/>
      <sheetName val="Cálculo_TMEF-TMR15"/>
      <sheetName val="TMEF_-_TMR_13115"/>
      <sheetName val="TMEF_-_TMR_15115"/>
      <sheetName val="[Curve_Comp_x005f_x0000__15"/>
      <sheetName val="Load_Data15"/>
      <sheetName val="Data_Input_Sheet15"/>
      <sheetName val="RG_Depots14"/>
      <sheetName val="Check_List-_Gerrot14"/>
      <sheetName val="estagios_e_blocos14"/>
      <sheetName val="Variaveis_Gerais14"/>
      <sheetName val="Disp_200414"/>
      <sheetName val="GEPEG_-_Volume_Mfe_+_Pelotas14"/>
      <sheetName val="LEGAL_GUJ14"/>
      <sheetName val="_Curve_Comp_x005f_x005f_x005f_x005f_x005f14"/>
      <sheetName val="[Curve_Comp_x005f_x005f_x005f_x005f_x005f14"/>
      <sheetName val="Cover_page14"/>
      <sheetName val="Estrutura_Organizacional14"/>
      <sheetName val="1_DN_Coordenação14"/>
      <sheetName val="1_1_Matriz_Criticidade_Coord14"/>
      <sheetName val="2_DN_Gerência14"/>
      <sheetName val="2_1_Matriz_criticidade_Ger__14"/>
      <sheetName val="1__NASA14"/>
      <sheetName val="2_1_Matriz_criticidade_MP14"/>
      <sheetName val="dep_pre15"/>
      <sheetName val="INGRESO_(2)14"/>
      <sheetName val="No_Tocar14"/>
      <sheetName val="Cost_Sheet13"/>
      <sheetName val="Cost_Leadership_Capex_Inv_13"/>
      <sheetName val="Cost_Leadership_Capex_Div_13"/>
      <sheetName val="BASE_DE_DADOS13"/>
      <sheetName val="chiet_tinh13"/>
      <sheetName val="Bajada_Cognos13"/>
      <sheetName val="Business_Description_BLOCK13"/>
      <sheetName val="1__Descripción_del_Negocio13"/>
      <sheetName val="2__M_Criticidad_Prod_o_Proces13"/>
      <sheetName val="3__Mapa_de_Proceso13"/>
      <sheetName val="4__M_Criticidad_Procesos13"/>
      <sheetName val="Process_Mapping_BLOCK13"/>
      <sheetName val="5__Tarea_1_Produccion_Despa13"/>
      <sheetName val="5__Tarea_2___cambio_de_formIB13"/>
      <sheetName val="5__Tarea_3__Producción_IBV13"/>
      <sheetName val="5__Tarea_4_Cambio_format_llen13"/>
      <sheetName val="5__Tarea_5__Arranque_Llenador13"/>
      <sheetName val="5__Tarea_6__Cambio_formato_et13"/>
      <sheetName val="5__Tarea_7__Produccion_1etiqu13"/>
      <sheetName val="5__Tarea_8_Producc_2_etiquet13"/>
      <sheetName val="5__Tarea_9_Producc__IBLL13"/>
      <sheetName val="5__Tarea_10_Produccion_Pale13"/>
      <sheetName val="1_1_Acuerdo_de_Nivel_de_Servi13"/>
      <sheetName val="escen99_(2)13"/>
      <sheetName val="Planificador_Liga13"/>
      <sheetName val="Base_Única_Final_-_Preencher13"/>
      <sheetName val="Instruções_Preenchimento13"/>
      <sheetName val="Base_para_criticar13"/>
      <sheetName val="_Curve_Comp??_x000013"/>
      <sheetName val="Conv__Debt13"/>
      <sheetName val="Conv__Pref_13"/>
      <sheetName val="Shares_Outstanding13"/>
      <sheetName val="Firm_Value13"/>
      <sheetName val="Data_Input13"/>
      <sheetName val="SCF_-_BS13"/>
      <sheetName val="General_Downloads13"/>
      <sheetName val="TABELA_DE_PREÇOS12"/>
      <sheetName val="Hl_Acum10"/>
      <sheetName val="IS_BS_actual10"/>
      <sheetName val="Agosto_(2)10"/>
      <sheetName val="Resumen_General12"/>
      <sheetName val="CRITICIDAD_DE_CI12"/>
      <sheetName val="Cátalogo_de_CI12"/>
      <sheetName val="PLAN_DE_ACCION_Mayo12"/>
      <sheetName val="Catálogo_de_CI12"/>
      <sheetName val="Controls_data12"/>
      <sheetName val="12월_판매(권역)12"/>
      <sheetName val="7월예산(지점)_(2)12"/>
      <sheetName val="kpi(7월_Activity)12"/>
      <sheetName val="_7월LE_및_재고12"/>
      <sheetName val="_8월재고12"/>
      <sheetName val="_8월재고_(2)12"/>
      <sheetName val="Operation_Target(중앙)12"/>
      <sheetName val="Bud_여행Program12"/>
      <sheetName val="월마감_예상12"/>
      <sheetName val="HE_JBP12"/>
      <sheetName val="HE생_확산계획12"/>
      <sheetName val="대신_대은12"/>
      <sheetName val="AR_Issue12"/>
      <sheetName val="risk_MS12"/>
      <sheetName val="risk_Vol12"/>
      <sheetName val="유류대_현황11"/>
      <sheetName val="_Curve_Comp___x000011"/>
      <sheetName val="_Curve_Comp_x005f_x005f_x12"/>
      <sheetName val="김형선_11"/>
      <sheetName val="차량운행일지_요일테이블_업뎃_완료11"/>
      <sheetName val="[Curve_Comp_x005f_x005f_x11"/>
      <sheetName val="FJJX_Bud_IB8"/>
      <sheetName val="Estructura_SAP8"/>
      <sheetName val="Factor_8_Oz8"/>
      <sheetName val="control_sheet8"/>
      <sheetName val="Input_sheet8"/>
      <sheetName val="TM1_SETTINGS7"/>
      <sheetName val="Target_Book6"/>
      <sheetName val="Balances_al_30_06_20196"/>
      <sheetName val="Integração_-_Earned_Value7"/>
      <sheetName val="VICTEL_($R)7"/>
      <sheetName val="BC_-_Main_model7"/>
      <sheetName val="BEAT_6"/>
      <sheetName val="CIEL_PURIFICADA_6"/>
      <sheetName val="DISNEY_6"/>
      <sheetName val="FANTA_6"/>
      <sheetName val="FRESCA_6"/>
      <sheetName val="COCA-COLA_EXPORT6"/>
      <sheetName val="COCA-COLA_LIGHT_6"/>
      <sheetName val="LIFT_6"/>
      <sheetName val="NESTEA_6"/>
      <sheetName val="POWERADE_6"/>
      <sheetName val="SENZAO_6"/>
      <sheetName val="BBTS_USADOS6"/>
      <sheetName val="ANALISE_DO_LOSS6"/>
      <sheetName val="_Curve_Comp_x10"/>
      <sheetName val="[Curve_Comp_x9"/>
      <sheetName val="BF_Database5"/>
      <sheetName val="BF_PL315"/>
      <sheetName val="Administrative_Information5"/>
      <sheetName val="Appendix_65"/>
      <sheetName val="Anexo_B5"/>
      <sheetName val="POCM_배송지5"/>
      <sheetName val="Brix_Xarope_BC5"/>
      <sheetName val="_Consid5"/>
      <sheetName val="_Relatório5"/>
      <sheetName val="_Resumo5"/>
      <sheetName val="Turno_Manhã_5"/>
      <sheetName val="Turno_Tarde5"/>
      <sheetName val="Turno_Noite5"/>
      <sheetName val="Form_5"/>
      <sheetName val="Class_5"/>
      <sheetName val="9_15"/>
      <sheetName val="Outubro_20184"/>
      <sheetName val="Interdependent_COUNTRY4"/>
      <sheetName val="Interdependent_CAT4"/>
      <sheetName val="Other_Listings4"/>
      <sheetName val="Lookup_Collab__model4"/>
      <sheetName val="Yield_Curve25"/>
      <sheetName val="Yield_Curve_(2)25"/>
      <sheetName val="Brazil_Sovereign25"/>
      <sheetName val="Brazil_Swap25"/>
      <sheetName val="Price_(2)25"/>
      <sheetName val="Dados_Cash25"/>
      <sheetName val="PackAppear__(2)24"/>
      <sheetName val="Resu_Capex24"/>
      <sheetName val="Efic_Consumo24"/>
      <sheetName val="OOO_(2)24"/>
      <sheetName val="PackAppear_24"/>
      <sheetName val="PQCM_(2)24"/>
      <sheetName val="PQRM_(2)24"/>
      <sheetName val="Res_Executivo24"/>
      <sheetName val="2001_10_Cerv24"/>
      <sheetName val="PLAN_SAC_Cerveja24"/>
      <sheetName val="PLAN_SAC_RefrigeNanc24"/>
      <sheetName val="2001_04_Cerv24"/>
      <sheetName val="Farol_SAC_Cerveja24"/>
      <sheetName val="2001_04_Nanc24"/>
      <sheetName val="Farol_SAC_Refrigenanc24"/>
      <sheetName val="Sig_Cycles_Accts_&amp;_Processes24"/>
      <sheetName val="Calc_124"/>
      <sheetName val="WF_China_YTD22"/>
      <sheetName val="Curve_Comparisons22"/>
      <sheetName val="Riscos-Oport_22"/>
      <sheetName val="Relatório_SDG21"/>
      <sheetName val="_Curve_Comp21"/>
      <sheetName val="EI_Calc21"/>
      <sheetName val="기간별_판매진척22"/>
      <sheetName val="요일_테이블22"/>
      <sheetName val="LBO_Model21"/>
      <sheetName val="[Curve_Comp????????????Brazil21"/>
      <sheetName val="Balance_Fin_ajust_200421"/>
      <sheetName val="DATOS_PARA_INTERPOLACION21"/>
      <sheetName val="DPN_VALUE21"/>
      <sheetName val="Tabla_de_amortización21"/>
      <sheetName val="Coleta_dados20"/>
      <sheetName val="IV_Confiabilidade20"/>
      <sheetName val="IV_Indisponibilidade20"/>
      <sheetName val="Check_R__Diária20"/>
      <sheetName val="Histórico_Check_R__Diária20"/>
      <sheetName val="Fechamento_Mês20"/>
      <sheetName val="Fechamento_Diário20"/>
      <sheetName val="High_Light20"/>
      <sheetName val="%_Dispersão20"/>
      <sheetName val="%_Reprovação20"/>
      <sheetName val="%_Caco_Limpo_Unid_20"/>
      <sheetName val="Limpeza_de_Flint20"/>
      <sheetName val="Recb__Coop_20"/>
      <sheetName val="Recb__Flint20"/>
      <sheetName val="Apoio_Material20"/>
      <sheetName val="Apoio_transp_20"/>
      <sheetName val="[Curve_Comp_x005f_x0000__x005f_x0000__x0020"/>
      <sheetName val="_Curve_Comp_x005f_x0000__x005f_x0000__x0020"/>
      <sheetName val="_Curve_Comp____________Brazil20"/>
      <sheetName val="Comparativo_99X0020"/>
      <sheetName val="Tabela_de_Parâmetros20"/>
      <sheetName val="Versao_1b_($=R$2,13)20"/>
      <sheetName val="[Curve_Comp20"/>
      <sheetName val="2_주요계수총괄20"/>
      <sheetName val="Pg_120"/>
      <sheetName val="Vol-Mix_x_Seg_AN20"/>
      <sheetName val="5_120"/>
      <sheetName val="INVESTMENTS_EUR20"/>
      <sheetName val="DIVESTMENTS_EUR20"/>
      <sheetName val="Price_DB20"/>
      <sheetName val="_Curve_Comp_x005f_x005f_x005f_x0000__x00520"/>
      <sheetName val="[Curve_Comp_x005f_x005f_x005f_x0000__x00520"/>
      <sheetName val="Données_LMU20"/>
      <sheetName val="Total_CDD20"/>
      <sheetName val="total_list20"/>
      <sheetName val="Curve%20Comparisons_xls19"/>
      <sheetName val="LISTA_SUSPENSA19"/>
      <sheetName val="Directrices_de_Metas_201719"/>
      <sheetName val="_Curve_Comp_x005f_x0000__18"/>
      <sheetName val="Base_de_datos18"/>
      <sheetName val="TOP_KPIs_MTM18"/>
      <sheetName val="Data_Validation17"/>
      <sheetName val="PLAN_DE_ACCION17"/>
      <sheetName val="drop_down_menu17"/>
      <sheetName val="Graf_Planeadores17"/>
      <sheetName val="Plan_de_Acción17"/>
      <sheetName val="DROP_17"/>
      <sheetName val="01_2_valor_da_up17"/>
      <sheetName val="LSS_pivot16"/>
      <sheetName val="Value_lists16"/>
      <sheetName val="2RF98_(Mkt_9%)16"/>
      <sheetName val="Share_Price_200216"/>
      <sheetName val="Tela_Inicial16"/>
      <sheetName val="Cálculo_TMEF-TMR16"/>
      <sheetName val="TMEF_-_TMR_13116"/>
      <sheetName val="TMEF_-_TMR_15116"/>
      <sheetName val="[Curve_Comp_x005f_x0000__16"/>
      <sheetName val="Load_Data16"/>
      <sheetName val="Data_Input_Sheet16"/>
      <sheetName val="RG_Depots15"/>
      <sheetName val="Check_List-_Gerrot15"/>
      <sheetName val="estagios_e_blocos15"/>
      <sheetName val="Variaveis_Gerais15"/>
      <sheetName val="Disp_200415"/>
      <sheetName val="GEPEG_-_Volume_Mfe_+_Pelotas15"/>
      <sheetName val="LEGAL_GUJ15"/>
      <sheetName val="_Curve_Comp_x005f_x005f_x005f_x005f_x005f15"/>
      <sheetName val="[Curve_Comp_x005f_x005f_x005f_x005f_x005f15"/>
      <sheetName val="Cover_page15"/>
      <sheetName val="Estrutura_Organizacional15"/>
      <sheetName val="1_DN_Coordenação15"/>
      <sheetName val="1_1_Matriz_Criticidade_Coord15"/>
      <sheetName val="2_DN_Gerência15"/>
      <sheetName val="2_1_Matriz_criticidade_Ger__15"/>
      <sheetName val="1__NASA15"/>
      <sheetName val="2_1_Matriz_criticidade_MP15"/>
      <sheetName val="dep_pre16"/>
      <sheetName val="INGRESO_(2)15"/>
      <sheetName val="No_Tocar15"/>
      <sheetName val="Cost_Sheet14"/>
      <sheetName val="Cost_Leadership_Capex_Inv_14"/>
      <sheetName val="Cost_Leadership_Capex_Div_14"/>
      <sheetName val="BASE_DE_DADOS14"/>
      <sheetName val="chiet_tinh14"/>
      <sheetName val="Bajada_Cognos14"/>
      <sheetName val="Business_Description_BLOCK14"/>
      <sheetName val="1__Descripción_del_Negocio14"/>
      <sheetName val="2__M_Criticidad_Prod_o_Proces14"/>
      <sheetName val="3__Mapa_de_Proceso14"/>
      <sheetName val="4__M_Criticidad_Procesos14"/>
      <sheetName val="Process_Mapping_BLOCK14"/>
      <sheetName val="5__Tarea_1_Produccion_Despa14"/>
      <sheetName val="5__Tarea_2___cambio_de_formIB14"/>
      <sheetName val="5__Tarea_3__Producción_IBV14"/>
      <sheetName val="5__Tarea_4_Cambio_format_llen14"/>
      <sheetName val="5__Tarea_5__Arranque_Llenador14"/>
      <sheetName val="5__Tarea_6__Cambio_formato_et14"/>
      <sheetName val="5__Tarea_7__Produccion_1etiqu14"/>
      <sheetName val="5__Tarea_8_Producc_2_etiquet14"/>
      <sheetName val="5__Tarea_9_Producc__IBLL14"/>
      <sheetName val="5__Tarea_10_Produccion_Pale14"/>
      <sheetName val="1_1_Acuerdo_de_Nivel_de_Servi14"/>
      <sheetName val="escen99_(2)14"/>
      <sheetName val="Planificador_Liga14"/>
      <sheetName val="Base_Única_Final_-_Preencher14"/>
      <sheetName val="Instruções_Preenchimento14"/>
      <sheetName val="Base_para_criticar14"/>
      <sheetName val="_Curve_Comp??_x000014"/>
      <sheetName val="Conv__Debt14"/>
      <sheetName val="Conv__Pref_14"/>
      <sheetName val="Shares_Outstanding14"/>
      <sheetName val="Firm_Value14"/>
      <sheetName val="Data_Input14"/>
      <sheetName val="SCF_-_BS14"/>
      <sheetName val="General_Downloads14"/>
      <sheetName val="TABELA_DE_PREÇOS13"/>
      <sheetName val="Hl_Acum11"/>
      <sheetName val="IS_BS_actual11"/>
      <sheetName val="Agosto_(2)11"/>
      <sheetName val="Resumen_General13"/>
      <sheetName val="CRITICIDAD_DE_CI13"/>
      <sheetName val="Cátalogo_de_CI13"/>
      <sheetName val="PLAN_DE_ACCION_Mayo13"/>
      <sheetName val="Catálogo_de_CI13"/>
      <sheetName val="Controls_data13"/>
      <sheetName val="12월_판매(권역)13"/>
      <sheetName val="7월예산(지점)_(2)13"/>
      <sheetName val="kpi(7월_Activity)13"/>
      <sheetName val="_7월LE_및_재고13"/>
      <sheetName val="_8월재고13"/>
      <sheetName val="_8월재고_(2)13"/>
      <sheetName val="Operation_Target(중앙)13"/>
      <sheetName val="Bud_여행Program13"/>
      <sheetName val="월마감_예상13"/>
      <sheetName val="HE_JBP13"/>
      <sheetName val="HE생_확산계획13"/>
      <sheetName val="대신_대은13"/>
      <sheetName val="AR_Issue13"/>
      <sheetName val="risk_MS13"/>
      <sheetName val="risk_Vol13"/>
      <sheetName val="유류대_현황12"/>
      <sheetName val="_Curve_Comp___x000012"/>
      <sheetName val="_Curve_Comp_x005f_x005f_x13"/>
      <sheetName val="김형선_12"/>
      <sheetName val="차량운행일지_요일테이블_업뎃_완료12"/>
      <sheetName val="[Curve_Comp_x005f_x005f_x12"/>
      <sheetName val="FJJX_Bud_IB9"/>
      <sheetName val="Estructura_SAP9"/>
      <sheetName val="Factor_8_Oz9"/>
      <sheetName val="control_sheet9"/>
      <sheetName val="Input_sheet9"/>
      <sheetName val="TM1_SETTINGS8"/>
      <sheetName val="Target_Book7"/>
      <sheetName val="Balances_al_30_06_20197"/>
      <sheetName val="Integração_-_Earned_Value8"/>
      <sheetName val="VICTEL_($R)8"/>
      <sheetName val="BC_-_Main_model8"/>
      <sheetName val="BEAT_7"/>
      <sheetName val="CIEL_PURIFICADA_7"/>
      <sheetName val="DISNEY_7"/>
      <sheetName val="FANTA_7"/>
      <sheetName val="FRESCA_7"/>
      <sheetName val="COCA-COLA_EXPORT7"/>
      <sheetName val="COCA-COLA_LIGHT_7"/>
      <sheetName val="LIFT_7"/>
      <sheetName val="NESTEA_7"/>
      <sheetName val="POWERADE_7"/>
      <sheetName val="SENZAO_7"/>
      <sheetName val="BBTS_USADOS7"/>
      <sheetName val="ANALISE_DO_LOSS7"/>
      <sheetName val="_Curve_Comp_x11"/>
      <sheetName val="[Curve_Comp_x10"/>
      <sheetName val="BF_Database6"/>
      <sheetName val="BF_PL316"/>
      <sheetName val="Administrative_Information6"/>
      <sheetName val="Appendix_66"/>
      <sheetName val="Anexo_B6"/>
      <sheetName val="POCM_배송지6"/>
      <sheetName val="Brix_Xarope_BC6"/>
      <sheetName val="_Consid6"/>
      <sheetName val="_Relatório6"/>
      <sheetName val="_Resumo6"/>
      <sheetName val="Turno_Manhã_6"/>
      <sheetName val="Turno_Tarde6"/>
      <sheetName val="Turno_Noite6"/>
      <sheetName val="Form_6"/>
      <sheetName val="Class_6"/>
      <sheetName val="9_16"/>
      <sheetName val="Outubro_20185"/>
      <sheetName val="Interdependent_COUNTRY5"/>
      <sheetName val="Interdependent_CAT5"/>
      <sheetName val="Other_Listings5"/>
      <sheetName val="Lookup_Collab__model5"/>
      <sheetName val="Yield_Curve26"/>
      <sheetName val="Yield_Curve_(2)26"/>
      <sheetName val="Brazil_Sovereign26"/>
      <sheetName val="Brazil_Swap26"/>
      <sheetName val="Price_(2)26"/>
      <sheetName val="Dados_Cash26"/>
      <sheetName val="PackAppear__(2)25"/>
      <sheetName val="Resu_Capex25"/>
      <sheetName val="Efic_Consumo25"/>
      <sheetName val="OOO_(2)25"/>
      <sheetName val="PackAppear_25"/>
      <sheetName val="PQCM_(2)25"/>
      <sheetName val="PQRM_(2)25"/>
      <sheetName val="Res_Executivo25"/>
      <sheetName val="2001_10_Cerv25"/>
      <sheetName val="PLAN_SAC_Cerveja25"/>
      <sheetName val="PLAN_SAC_RefrigeNanc25"/>
      <sheetName val="2001_04_Cerv25"/>
      <sheetName val="Farol_SAC_Cerveja25"/>
      <sheetName val="2001_04_Nanc25"/>
      <sheetName val="Farol_SAC_Refrigenanc25"/>
      <sheetName val="Sig_Cycles_Accts_&amp;_Processes25"/>
      <sheetName val="Calc_125"/>
      <sheetName val="WF_China_YTD23"/>
      <sheetName val="Curve_Comparisons23"/>
      <sheetName val="Riscos-Oport_23"/>
      <sheetName val="Relatório_SDG22"/>
      <sheetName val="_Curve_Comp22"/>
      <sheetName val="EI_Calc22"/>
      <sheetName val="기간별_판매진척23"/>
      <sheetName val="요일_테이블23"/>
      <sheetName val="LBO_Model22"/>
      <sheetName val="[Curve_Comp????????????Brazil22"/>
      <sheetName val="Balance_Fin_ajust_200422"/>
      <sheetName val="DATOS_PARA_INTERPOLACION22"/>
      <sheetName val="DPN_VALUE22"/>
      <sheetName val="Tabla_de_amortización22"/>
      <sheetName val="Coleta_dados21"/>
      <sheetName val="IV_Confiabilidade21"/>
      <sheetName val="IV_Indisponibilidade21"/>
      <sheetName val="Check_R__Diária21"/>
      <sheetName val="Histórico_Check_R__Diária21"/>
      <sheetName val="Fechamento_Mês21"/>
      <sheetName val="Fechamento_Diário21"/>
      <sheetName val="High_Light21"/>
      <sheetName val="%_Dispersão21"/>
      <sheetName val="%_Reprovação21"/>
      <sheetName val="%_Caco_Limpo_Unid_21"/>
      <sheetName val="Limpeza_de_Flint21"/>
      <sheetName val="Recb__Coop_21"/>
      <sheetName val="Recb__Flint21"/>
      <sheetName val="Apoio_Material21"/>
      <sheetName val="Apoio_transp_21"/>
      <sheetName val="[Curve_Comp_x005f_x0000__x005f_x0000__x0021"/>
      <sheetName val="_Curve_Comp_x005f_x0000__x005f_x0000__x0021"/>
      <sheetName val="_Curve_Comp____________Brazil21"/>
      <sheetName val="Comparativo_99X0021"/>
      <sheetName val="Tabela_de_Parâmetros21"/>
      <sheetName val="Versao_1b_($=R$2,13)21"/>
      <sheetName val="[Curve_Comp21"/>
      <sheetName val="2_주요계수총괄21"/>
      <sheetName val="Pg_121"/>
      <sheetName val="Vol-Mix_x_Seg_AN21"/>
      <sheetName val="5_121"/>
      <sheetName val="INVESTMENTS_EUR21"/>
      <sheetName val="DIVESTMENTS_EUR21"/>
      <sheetName val="Price_DB21"/>
      <sheetName val="_Curve_Comp_x005f_x005f_x005f_x0000__x00521"/>
      <sheetName val="[Curve_Comp_x005f_x005f_x005f_x0000__x00521"/>
      <sheetName val="Données_LMU21"/>
      <sheetName val="Total_CDD21"/>
      <sheetName val="total_list21"/>
      <sheetName val="Curve%20Comparisons_xls20"/>
      <sheetName val="LISTA_SUSPENSA20"/>
      <sheetName val="Directrices_de_Metas_201720"/>
      <sheetName val="_Curve_Comp_x005f_x0000__19"/>
      <sheetName val="Base_de_datos19"/>
      <sheetName val="TOP_KPIs_MTM19"/>
      <sheetName val="Data_Validation18"/>
      <sheetName val="PLAN_DE_ACCION18"/>
      <sheetName val="drop_down_menu18"/>
      <sheetName val="Graf_Planeadores18"/>
      <sheetName val="Plan_de_Acción18"/>
      <sheetName val="DROP_18"/>
      <sheetName val="01_2_valor_da_up18"/>
      <sheetName val="LSS_pivot17"/>
      <sheetName val="Value_lists17"/>
      <sheetName val="2RF98_(Mkt_9%)17"/>
      <sheetName val="Share_Price_200217"/>
      <sheetName val="Tela_Inicial17"/>
      <sheetName val="Cálculo_TMEF-TMR17"/>
      <sheetName val="TMEF_-_TMR_13117"/>
      <sheetName val="TMEF_-_TMR_15117"/>
      <sheetName val="[Curve_Comp_x005f_x0000__17"/>
      <sheetName val="Load_Data17"/>
      <sheetName val="Data_Input_Sheet17"/>
      <sheetName val="RG_Depots16"/>
      <sheetName val="Check_List-_Gerrot16"/>
      <sheetName val="estagios_e_blocos16"/>
      <sheetName val="Variaveis_Gerais16"/>
      <sheetName val="Disp_200416"/>
      <sheetName val="GEPEG_-_Volume_Mfe_+_Pelotas16"/>
      <sheetName val="LEGAL_GUJ16"/>
      <sheetName val="_Curve_Comp_x005f_x005f_x005f_x005f_x005f16"/>
      <sheetName val="[Curve_Comp_x005f_x005f_x005f_x005f_x005f16"/>
      <sheetName val="Cover_page16"/>
      <sheetName val="Estrutura_Organizacional16"/>
      <sheetName val="1_DN_Coordenação16"/>
      <sheetName val="1_1_Matriz_Criticidade_Coord16"/>
      <sheetName val="2_DN_Gerência16"/>
      <sheetName val="2_1_Matriz_criticidade_Ger__16"/>
      <sheetName val="1__NASA16"/>
      <sheetName val="2_1_Matriz_criticidade_MP16"/>
      <sheetName val="dep_pre17"/>
      <sheetName val="INGRESO_(2)16"/>
      <sheetName val="No_Tocar16"/>
      <sheetName val="Cost_Sheet15"/>
      <sheetName val="Cost_Leadership_Capex_Inv_15"/>
      <sheetName val="Cost_Leadership_Capex_Div_15"/>
      <sheetName val="BASE_DE_DADOS15"/>
      <sheetName val="chiet_tinh15"/>
      <sheetName val="Bajada_Cognos15"/>
      <sheetName val="Business_Description_BLOCK15"/>
      <sheetName val="1__Descripción_del_Negocio15"/>
      <sheetName val="2__M_Criticidad_Prod_o_Proces15"/>
      <sheetName val="3__Mapa_de_Proceso15"/>
      <sheetName val="4__M_Criticidad_Procesos15"/>
      <sheetName val="Process_Mapping_BLOCK15"/>
      <sheetName val="5__Tarea_1_Produccion_Despa15"/>
      <sheetName val="5__Tarea_2___cambio_de_formIB15"/>
      <sheetName val="5__Tarea_3__Producción_IBV15"/>
      <sheetName val="5__Tarea_4_Cambio_format_llen15"/>
      <sheetName val="5__Tarea_5__Arranque_Llenador15"/>
      <sheetName val="5__Tarea_6__Cambio_formato_et15"/>
      <sheetName val="5__Tarea_7__Produccion_1etiqu15"/>
      <sheetName val="5__Tarea_8_Producc_2_etiquet15"/>
      <sheetName val="5__Tarea_9_Producc__IBLL15"/>
      <sheetName val="5__Tarea_10_Produccion_Pale15"/>
      <sheetName val="1_1_Acuerdo_de_Nivel_de_Servi15"/>
      <sheetName val="escen99_(2)15"/>
      <sheetName val="Planificador_Liga15"/>
      <sheetName val="Base_Única_Final_-_Preencher15"/>
      <sheetName val="Instruções_Preenchimento15"/>
      <sheetName val="Base_para_criticar15"/>
      <sheetName val="_Curve_Comp??_x000015"/>
      <sheetName val="Conv__Debt15"/>
      <sheetName val="Conv__Pref_15"/>
      <sheetName val="Shares_Outstanding15"/>
      <sheetName val="Firm_Value15"/>
      <sheetName val="Data_Input15"/>
      <sheetName val="SCF_-_BS15"/>
      <sheetName val="General_Downloads15"/>
      <sheetName val="TABELA_DE_PREÇOS14"/>
      <sheetName val="Hl_Acum12"/>
      <sheetName val="IS_BS_actual12"/>
      <sheetName val="Agosto_(2)12"/>
      <sheetName val="Resumen_General14"/>
      <sheetName val="CRITICIDAD_DE_CI14"/>
      <sheetName val="Cátalogo_de_CI14"/>
      <sheetName val="PLAN_DE_ACCION_Mayo14"/>
      <sheetName val="Catálogo_de_CI14"/>
      <sheetName val="Controls_data14"/>
      <sheetName val="12월_판매(권역)14"/>
      <sheetName val="7월예산(지점)_(2)14"/>
      <sheetName val="kpi(7월_Activity)14"/>
      <sheetName val="_7월LE_및_재고14"/>
      <sheetName val="_8월재고14"/>
      <sheetName val="_8월재고_(2)14"/>
      <sheetName val="Operation_Target(중앙)14"/>
      <sheetName val="Bud_여행Program14"/>
      <sheetName val="월마감_예상14"/>
      <sheetName val="HE_JBP14"/>
      <sheetName val="HE생_확산계획14"/>
      <sheetName val="대신_대은14"/>
      <sheetName val="AR_Issue14"/>
      <sheetName val="risk_MS14"/>
      <sheetName val="risk_Vol14"/>
      <sheetName val="유류대_현황13"/>
      <sheetName val="_Curve_Comp___x000013"/>
      <sheetName val="_Curve_Comp_x005f_x005f_x14"/>
      <sheetName val="김형선_13"/>
      <sheetName val="차량운행일지_요일테이블_업뎃_완료13"/>
      <sheetName val="[Curve_Comp_x005f_x005f_x13"/>
      <sheetName val="FJJX_Bud_IB10"/>
      <sheetName val="Estructura_SAP10"/>
      <sheetName val="Factor_8_Oz10"/>
      <sheetName val="control_sheet10"/>
      <sheetName val="Input_sheet10"/>
      <sheetName val="TM1_SETTINGS9"/>
      <sheetName val="Target_Book8"/>
      <sheetName val="Balances_al_30_06_20198"/>
      <sheetName val="Integração_-_Earned_Value9"/>
      <sheetName val="VICTEL_($R)9"/>
      <sheetName val="BC_-_Main_model9"/>
      <sheetName val="BEAT_8"/>
      <sheetName val="CIEL_PURIFICADA_8"/>
      <sheetName val="DISNEY_8"/>
      <sheetName val="FANTA_8"/>
      <sheetName val="FRESCA_8"/>
      <sheetName val="COCA-COLA_EXPORT8"/>
      <sheetName val="COCA-COLA_LIGHT_8"/>
      <sheetName val="LIFT_8"/>
      <sheetName val="NESTEA_8"/>
      <sheetName val="POWERADE_8"/>
      <sheetName val="SENZAO_8"/>
      <sheetName val="BBTS_USADOS8"/>
      <sheetName val="ANALISE_DO_LOSS8"/>
      <sheetName val="_Curve_Comp_x12"/>
      <sheetName val="[Curve_Comp_x11"/>
      <sheetName val="BF_Database7"/>
      <sheetName val="BF_PL317"/>
      <sheetName val="Administrative_Information7"/>
      <sheetName val="Appendix_67"/>
      <sheetName val="Anexo_B7"/>
      <sheetName val="POCM_배송지7"/>
      <sheetName val="Brix_Xarope_BC7"/>
      <sheetName val="_Consid7"/>
      <sheetName val="_Relatório7"/>
      <sheetName val="_Resumo7"/>
      <sheetName val="Turno_Manhã_7"/>
      <sheetName val="Turno_Tarde7"/>
      <sheetName val="Turno_Noite7"/>
      <sheetName val="Form_7"/>
      <sheetName val="Class_7"/>
      <sheetName val="9_17"/>
      <sheetName val="Outubro_20186"/>
      <sheetName val="Interdependent_COUNTRY6"/>
      <sheetName val="Interdependent_CAT6"/>
      <sheetName val="Other_Listings6"/>
      <sheetName val="Lookup_Collab__model6"/>
      <sheetName val="填写规范"/>
      <sheetName val="_Curve_Comp_x005f7"/>
      <sheetName val="[Curve_Comp_x005f7"/>
      <sheetName val="_Curve_Comp_x005f8"/>
      <sheetName val="[Curve_Comp_x005f8"/>
      <sheetName val="_Curve_Comp_x005f9"/>
      <sheetName val="[Curve_Comp_x005f9"/>
      <sheetName val="_Curve_Comp_x00510"/>
      <sheetName val="[Curve_Comp_x00510"/>
      <sheetName val="drop_down_list"/>
      <sheetName val="Financ__Overview"/>
      <sheetName val="drop_down_list1"/>
      <sheetName val="Financ__Overview1"/>
      <sheetName val="GRAPH DATA"/>
      <sheetName val="Yield_Curve27"/>
      <sheetName val="Yield_Curve_(2)27"/>
      <sheetName val="Brazil_Sovereign27"/>
      <sheetName val="Brazil_Swap27"/>
      <sheetName val="Price_(2)27"/>
      <sheetName val="Dados_Cash27"/>
      <sheetName val="PackAppear__(2)26"/>
      <sheetName val="Resu_Capex26"/>
      <sheetName val="Efic_Consumo26"/>
      <sheetName val="OOO_(2)26"/>
      <sheetName val="PackAppear_26"/>
      <sheetName val="PQCM_(2)26"/>
      <sheetName val="PQRM_(2)26"/>
      <sheetName val="Res_Executivo26"/>
      <sheetName val="2001_10_Cerv26"/>
      <sheetName val="PLAN_SAC_Cerveja26"/>
      <sheetName val="PLAN_SAC_RefrigeNanc26"/>
      <sheetName val="2001_04_Cerv26"/>
      <sheetName val="Farol_SAC_Cerveja26"/>
      <sheetName val="2001_04_Nanc26"/>
      <sheetName val="Farol_SAC_Refrigenanc26"/>
      <sheetName val="Sig_Cycles_Accts_&amp;_Processes26"/>
      <sheetName val="Calc_126"/>
      <sheetName val="WF_China_YTD24"/>
      <sheetName val="Curve_Comparisons24"/>
      <sheetName val="Riscos-Oport_24"/>
      <sheetName val="Relatório_SDG23"/>
      <sheetName val="_Curve_Comp23"/>
      <sheetName val="EI_Calc23"/>
      <sheetName val="기간별_판매진척24"/>
      <sheetName val="요일_테이블24"/>
      <sheetName val="LBO_Model23"/>
      <sheetName val="[Curve_Comp????????????Brazil23"/>
      <sheetName val="Balance_Fin_ajust_200423"/>
      <sheetName val="DATOS_PARA_INTERPOLACION23"/>
      <sheetName val="DPN_VALUE23"/>
      <sheetName val="Tabla_de_amortización23"/>
      <sheetName val="Coleta_dados22"/>
      <sheetName val="IV_Confiabilidade22"/>
      <sheetName val="IV_Indisponibilidade22"/>
      <sheetName val="Check_R__Diária22"/>
      <sheetName val="Histórico_Check_R__Diária22"/>
      <sheetName val="Fechamento_Mês22"/>
      <sheetName val="Fechamento_Diário22"/>
      <sheetName val="High_Light22"/>
      <sheetName val="%_Dispersão22"/>
      <sheetName val="%_Reprovação22"/>
      <sheetName val="%_Caco_Limpo_Unid_22"/>
      <sheetName val="Limpeza_de_Flint22"/>
      <sheetName val="Recb__Coop_22"/>
      <sheetName val="Recb__Flint22"/>
      <sheetName val="Apoio_Material22"/>
      <sheetName val="Apoio_transp_22"/>
      <sheetName val="[Curve_Comp_x005f_x0000__x005f_x0000__x0022"/>
      <sheetName val="_Curve_Comp_x005f_x0000__x005f_x0000__x0022"/>
      <sheetName val="_Curve_Comp____________Brazil22"/>
      <sheetName val="Comparativo_99X0022"/>
      <sheetName val="Tabela_de_Parâmetros22"/>
      <sheetName val="Versao_1b_($=R$2,13)22"/>
      <sheetName val="[Curve_Comp22"/>
      <sheetName val="2_주요계수총괄22"/>
      <sheetName val="Pg_122"/>
      <sheetName val="Vol-Mix_x_Seg_AN22"/>
      <sheetName val="5_122"/>
      <sheetName val="INVESTMENTS_EUR22"/>
      <sheetName val="DIVESTMENTS_EUR22"/>
      <sheetName val="Price_DB22"/>
      <sheetName val="_Curve_Comp_x005f_x005f_x005f_x0000__x00522"/>
      <sheetName val="[Curve_Comp_x005f_x005f_x005f_x0000__x00522"/>
      <sheetName val="Données_LMU22"/>
      <sheetName val="Total_CDD22"/>
      <sheetName val="total_list22"/>
      <sheetName val="Curve%20Comparisons_xls21"/>
      <sheetName val="LISTA_SUSPENSA21"/>
      <sheetName val="Directrices_de_Metas_201721"/>
      <sheetName val="_Curve_Comp_x005f_x0000__20"/>
      <sheetName val="Base_de_datos20"/>
      <sheetName val="TOP_KPIs_MTM20"/>
      <sheetName val="Data_Validation19"/>
      <sheetName val="PLAN_DE_ACCION19"/>
      <sheetName val="drop_down_menu19"/>
      <sheetName val="Graf_Planeadores19"/>
      <sheetName val="Plan_de_Acción19"/>
      <sheetName val="DROP_19"/>
      <sheetName val="01_2_valor_da_up19"/>
      <sheetName val="LSS_pivot18"/>
      <sheetName val="Value_lists18"/>
      <sheetName val="2RF98_(Mkt_9%)18"/>
      <sheetName val="Share_Price_200218"/>
      <sheetName val="Tela_Inicial18"/>
      <sheetName val="Cálculo_TMEF-TMR18"/>
      <sheetName val="TMEF_-_TMR_13118"/>
      <sheetName val="TMEF_-_TMR_15118"/>
      <sheetName val="[Curve_Comp_x005f_x0000__18"/>
      <sheetName val="Load_Data18"/>
      <sheetName val="Data_Input_Sheet18"/>
      <sheetName val="RG_Depots17"/>
      <sheetName val="Check_List-_Gerrot17"/>
      <sheetName val="estagios_e_blocos17"/>
      <sheetName val="Variaveis_Gerais17"/>
      <sheetName val="Disp_200417"/>
      <sheetName val="GEPEG_-_Volume_Mfe_+_Pelotas17"/>
      <sheetName val="LEGAL_GUJ17"/>
      <sheetName val="_Curve_Comp_x005f_x005f_x005f_x005f_x005f17"/>
      <sheetName val="[Curve_Comp_x005f_x005f_x005f_x005f_x005f17"/>
      <sheetName val="Cover_page17"/>
      <sheetName val="Estrutura_Organizacional17"/>
      <sheetName val="1_DN_Coordenação17"/>
      <sheetName val="1_1_Matriz_Criticidade_Coord17"/>
      <sheetName val="2_DN_Gerência17"/>
      <sheetName val="2_1_Matriz_criticidade_Ger__17"/>
      <sheetName val="1__NASA17"/>
      <sheetName val="2_1_Matriz_criticidade_MP17"/>
      <sheetName val="dep_pre18"/>
      <sheetName val="INGRESO_(2)17"/>
      <sheetName val="No_Tocar17"/>
      <sheetName val="Cost_Sheet16"/>
      <sheetName val="Cost_Leadership_Capex_Inv_16"/>
      <sheetName val="Cost_Leadership_Capex_Div_16"/>
      <sheetName val="BASE_DE_DADOS16"/>
      <sheetName val="chiet_tinh16"/>
      <sheetName val="Bajada_Cognos16"/>
      <sheetName val="Business_Description_BLOCK16"/>
      <sheetName val="1__Descripción_del_Negocio16"/>
      <sheetName val="2__M_Criticidad_Prod_o_Proces16"/>
      <sheetName val="3__Mapa_de_Proceso16"/>
      <sheetName val="4__M_Criticidad_Procesos16"/>
      <sheetName val="Process_Mapping_BLOCK16"/>
      <sheetName val="5__Tarea_1_Produccion_Despa16"/>
      <sheetName val="5__Tarea_2___cambio_de_formIB16"/>
      <sheetName val="5__Tarea_3__Producción_IBV16"/>
      <sheetName val="5__Tarea_4_Cambio_format_llen16"/>
      <sheetName val="5__Tarea_5__Arranque_Llenador16"/>
      <sheetName val="5__Tarea_6__Cambio_formato_et16"/>
      <sheetName val="5__Tarea_7__Produccion_1etiqu16"/>
      <sheetName val="5__Tarea_8_Producc_2_etiquet16"/>
      <sheetName val="5__Tarea_9_Producc__IBLL16"/>
      <sheetName val="5__Tarea_10_Produccion_Pale16"/>
      <sheetName val="1_1_Acuerdo_de_Nivel_de_Servi16"/>
      <sheetName val="escen99_(2)16"/>
      <sheetName val="Planificador_Liga16"/>
      <sheetName val="Base_Única_Final_-_Preencher16"/>
      <sheetName val="Instruções_Preenchimento16"/>
      <sheetName val="Base_para_criticar16"/>
      <sheetName val="_Curve_Comp??_x000016"/>
      <sheetName val="Conv__Debt16"/>
      <sheetName val="Conv__Pref_16"/>
      <sheetName val="Shares_Outstanding16"/>
      <sheetName val="Firm_Value16"/>
      <sheetName val="Data_Input16"/>
      <sheetName val="SCF_-_BS16"/>
      <sheetName val="General_Downloads16"/>
      <sheetName val="TABELA_DE_PREÇOS15"/>
      <sheetName val="Hl_Acum13"/>
      <sheetName val="IS_BS_actual13"/>
      <sheetName val="Agosto_(2)13"/>
      <sheetName val="Resumen_General15"/>
      <sheetName val="CRITICIDAD_DE_CI15"/>
      <sheetName val="Cátalogo_de_CI15"/>
      <sheetName val="PLAN_DE_ACCION_Mayo15"/>
      <sheetName val="Catálogo_de_CI15"/>
      <sheetName val="Controls_data15"/>
      <sheetName val="12월_판매(권역)15"/>
      <sheetName val="7월예산(지점)_(2)15"/>
      <sheetName val="kpi(7월_Activity)15"/>
      <sheetName val="_7월LE_및_재고15"/>
      <sheetName val="_8월재고15"/>
      <sheetName val="_8월재고_(2)15"/>
      <sheetName val="Operation_Target(중앙)15"/>
      <sheetName val="Bud_여행Program15"/>
      <sheetName val="월마감_예상15"/>
      <sheetName val="HE_JBP15"/>
      <sheetName val="HE생_확산계획15"/>
      <sheetName val="대신_대은15"/>
      <sheetName val="AR_Issue15"/>
      <sheetName val="risk_MS15"/>
      <sheetName val="risk_Vol15"/>
      <sheetName val="유류대_현황14"/>
      <sheetName val="_Curve_Comp___x000014"/>
      <sheetName val="_Curve_Comp_x005f_x005f_x15"/>
      <sheetName val="김형선_14"/>
      <sheetName val="차량운행일지_요일테이블_업뎃_완료14"/>
      <sheetName val="[Curve_Comp_x005f_x005f_x14"/>
      <sheetName val="FJJX_Bud_IB11"/>
      <sheetName val="Estructura_SAP11"/>
      <sheetName val="Factor_8_Oz11"/>
      <sheetName val="control_sheet11"/>
      <sheetName val="Input_sheet11"/>
      <sheetName val="TM1_SETTINGS10"/>
      <sheetName val="Target_Book9"/>
      <sheetName val="Balances_al_30_06_20199"/>
      <sheetName val="Integração_-_Earned_Value10"/>
      <sheetName val="VICTEL_($R)10"/>
      <sheetName val="BC_-_Main_model10"/>
      <sheetName val="BEAT_9"/>
      <sheetName val="CIEL_PURIFICADA_9"/>
      <sheetName val="DISNEY_9"/>
      <sheetName val="FANTA_9"/>
      <sheetName val="FRESCA_9"/>
      <sheetName val="COCA-COLA_EXPORT9"/>
      <sheetName val="COCA-COLA_LIGHT_9"/>
      <sheetName val="LIFT_9"/>
      <sheetName val="NESTEA_9"/>
      <sheetName val="POWERADE_9"/>
      <sheetName val="SENZAO_9"/>
      <sheetName val="BBTS_USADOS9"/>
      <sheetName val="ANALISE_DO_LOSS9"/>
      <sheetName val="_Curve_Comp_x13"/>
      <sheetName val="[Curve_Comp_x12"/>
      <sheetName val="BF_Database8"/>
      <sheetName val="BF_PL318"/>
      <sheetName val="Administrative_Information8"/>
      <sheetName val="Appendix_68"/>
      <sheetName val="Anexo_B8"/>
      <sheetName val="POCM_배송지8"/>
      <sheetName val="Brix_Xarope_BC8"/>
      <sheetName val="_Consid8"/>
      <sheetName val="_Relatório8"/>
      <sheetName val="_Resumo8"/>
      <sheetName val="Turno_Manhã_8"/>
      <sheetName val="Turno_Tarde8"/>
      <sheetName val="Turno_Noite8"/>
      <sheetName val="Form_8"/>
      <sheetName val="Class_8"/>
      <sheetName val="9_18"/>
      <sheetName val="Outubro_20187"/>
      <sheetName val="Interdependent_COUNTRY7"/>
      <sheetName val="Interdependent_CAT7"/>
      <sheetName val="Other_Listings7"/>
      <sheetName val="Lookup_Collab__model7"/>
      <sheetName val="BDM 12+12"/>
      <sheetName val="BDM 2+10 "/>
      <sheetName val="Inbound transport costs"/>
      <sheetName val="crediti nuovi clienti"/>
      <sheetName val="Netta con mix"/>
      <sheetName val="Netta con mix e cauzioni"/>
      <sheetName val="KEg deposits"/>
      <sheetName val="Kegs and beer"/>
      <sheetName val="Vols, GSV"/>
      <sheetName val="originale"/>
      <sheetName val="BDM_12+12"/>
      <sheetName val="BDM_2+10_"/>
      <sheetName val="Inbound_transport_costs"/>
      <sheetName val="crediti_nuovi_clienti"/>
      <sheetName val="Netta_con_mix"/>
      <sheetName val="Netta_con_mix_e_cauzioni"/>
      <sheetName val="KEg_deposits"/>
      <sheetName val="Kegs_and_beer"/>
      <sheetName val="Vols,_GSV"/>
      <sheetName val="BDM_12+121"/>
      <sheetName val="BDM_2+10_1"/>
      <sheetName val="Inbound_transport_costs1"/>
      <sheetName val="crediti_nuovi_clienti1"/>
      <sheetName val="Netta_con_mix1"/>
      <sheetName val="Netta_con_mix_e_cauzioni1"/>
      <sheetName val="KEg_deposits1"/>
      <sheetName val="Kegs_and_beer1"/>
      <sheetName val="Vols,_GSV1"/>
      <sheetName val="BDM_12+122"/>
      <sheetName val="BDM_2+10_2"/>
      <sheetName val="Inbound_transport_costs2"/>
      <sheetName val="crediti_nuovi_clienti2"/>
      <sheetName val="Netta_con_mix2"/>
      <sheetName val="Netta_con_mix_e_cauzioni2"/>
      <sheetName val="KEg_deposits2"/>
      <sheetName val="Kegs_and_beer2"/>
      <sheetName val="Vols,_GSV2"/>
      <sheetName val="x new"/>
      <sheetName val="motive"/>
      <sheetName val="x"/>
      <sheetName val="BDM_12+123"/>
      <sheetName val="BDM_2+10_3"/>
      <sheetName val="Inbound_transport_costs3"/>
      <sheetName val="crediti_nuovi_clienti3"/>
      <sheetName val="Netta_con_mix3"/>
      <sheetName val="Netta_con_mix_e_cauzioni3"/>
      <sheetName val="KEg_deposits3"/>
      <sheetName val="Kegs_and_beer3"/>
      <sheetName val="Vols,_GSV3"/>
      <sheetName val="x_new"/>
      <sheetName val="BDM_12+124"/>
      <sheetName val="BDM_2+10_4"/>
      <sheetName val="Inbound_transport_costs4"/>
      <sheetName val="crediti_nuovi_clienti4"/>
      <sheetName val="Netta_con_mix4"/>
      <sheetName val="Netta_con_mix_e_cauzioni4"/>
      <sheetName val="KEg_deposits4"/>
      <sheetName val="Kegs_and_beer4"/>
      <sheetName val="Vols,_GSV4"/>
      <sheetName val="x_new1"/>
      <sheetName val="AOP-JUNE FCST"/>
      <sheetName val="SALDO BAC"/>
      <sheetName val="Area"/>
      <sheetName val="M3"/>
      <sheetName val="MMR12L1"/>
      <sheetName val="MMR12子类(销量无关)"/>
      <sheetName val="售点"/>
      <sheetName val="成本中心"/>
      <sheetName val="品牌"/>
      <sheetName val="销售公司"/>
      <sheetName val="子品牌"/>
      <sheetName val="GRAPH_DATA"/>
      <sheetName val="Chart data"/>
      <sheetName val="Ref"/>
      <sheetName val="Open"/>
      <sheetName val="drop_down_list2"/>
      <sheetName val="Financ__Overview2"/>
      <sheetName val="GRAPH_DATA1"/>
      <sheetName val="BDM_12+125"/>
      <sheetName val="BDM_2+10_5"/>
      <sheetName val="Inbound_transport_costs5"/>
      <sheetName val="crediti_nuovi_clienti5"/>
      <sheetName val="Netta_con_mix5"/>
      <sheetName val="Netta_con_mix_e_cauzioni5"/>
      <sheetName val="KEg_deposits5"/>
      <sheetName val="Kegs_and_beer5"/>
      <sheetName val="Vols,_GSV5"/>
      <sheetName val="x_new2"/>
      <sheetName val="AOP-JUNE_FCST"/>
      <sheetName val="SALDO_BAC"/>
      <sheetName val="Chart_data"/>
      <sheetName val="PPM"/>
      <sheetName val="drop_down_list3"/>
      <sheetName val="Financ__Overview3"/>
      <sheetName val="AOP-JUNE_FCST1"/>
      <sheetName val="SALDO_BAC1"/>
      <sheetName val="costos"/>
      <sheetName val="VPL-FCA"/>
      <sheetName val="EFC"/>
      <sheetName val="Curve"/>
      <sheetName val="DESP_OPERAC"/>
      <sheetName val="Lista"/>
      <sheetName val="Balanço"/>
      <sheetName val="CRITERIA1"/>
      <sheetName val="Cambio"/>
      <sheetName val="Dados-CADAM"/>
      <sheetName val="Mes"/>
      <sheetName val="Import"/>
      <sheetName val="bd_custos"/>
      <sheetName val="bd_precos"/>
      <sheetName val="cursos"/>
      <sheetName val="informações"/>
      <sheetName val="bd_contas"/>
      <sheetName val="drop_down_list4"/>
      <sheetName val="Financ__Overview4"/>
      <sheetName val="AOP-JUNE_FCST2"/>
      <sheetName val="SALDO_BAC2"/>
      <sheetName val="BDM_12+126"/>
      <sheetName val="BDM_2+10_6"/>
      <sheetName val="Inbound_transport_costs6"/>
      <sheetName val="crediti_nuovi_clienti6"/>
      <sheetName val="Netta_con_mix6"/>
      <sheetName val="Netta_con_mix_e_cauzioni6"/>
      <sheetName val="KEg_deposits6"/>
      <sheetName val="Kegs_and_beer6"/>
      <sheetName val="Vols,_GSV6"/>
      <sheetName val="x_new3"/>
      <sheetName val="CONSSID12-96"/>
      <sheetName val="Constants"/>
      <sheetName val="POP cost"/>
      <sheetName val="Sig_Cycles_Accts_&amp;_Proces_x0003_es11"/>
      <sheetName val="drop_down_list5"/>
      <sheetName val="Financ__Overview5"/>
      <sheetName val="AOP-JUNE_FCST3"/>
      <sheetName val="SALDO_BAC3"/>
      <sheetName val="BDM_12+127"/>
      <sheetName val="BDM_2+10_7"/>
      <sheetName val="Inbound_transport_costs7"/>
      <sheetName val="crediti_nuovi_clienti7"/>
      <sheetName val="Netta_con_mix7"/>
      <sheetName val="Netta_con_mix_e_cauzioni7"/>
      <sheetName val="KEg_deposits7"/>
      <sheetName val="Kegs_and_beer7"/>
      <sheetName val="Vols,_GSV7"/>
      <sheetName val="x_new4"/>
      <sheetName val="GRAPH_DATA2"/>
      <sheetName val="Movement"/>
      <sheetName val="Dados BLP"/>
      <sheetName val="NRMixData_YTG"/>
      <sheetName val="1_Overview"/>
      <sheetName val="Report-Daily"/>
      <sheetName val="GraphData"/>
      <sheetName val="Chart_data1"/>
      <sheetName val="Dados_BLP"/>
      <sheetName val="[Curve_CompBrazil_S1"/>
      <sheetName val="_Curve_Comp_x00002"/>
      <sheetName val="[Curve_Comp_x00002"/>
      <sheetName val="_Curve_Comp_9"/>
      <sheetName val="[Curve_Comp_7"/>
      <sheetName val="Ranges"/>
      <sheetName val="Resumen Costo"/>
      <sheetName val="Yield_Curve28"/>
      <sheetName val="Yield_Curve_(2)28"/>
      <sheetName val="Brazil_Sovereign28"/>
      <sheetName val="Brazil_Swap28"/>
      <sheetName val="Price_(2)28"/>
      <sheetName val="Dados_Cash28"/>
      <sheetName val="PackAppear__(2)27"/>
      <sheetName val="Resu_Capex27"/>
      <sheetName val="Efic_Consumo27"/>
      <sheetName val="OOO_(2)27"/>
      <sheetName val="PackAppear_27"/>
      <sheetName val="PQCM_(2)27"/>
      <sheetName val="PQRM_(2)27"/>
      <sheetName val="Res_Executivo27"/>
      <sheetName val="2001_10_Cerv27"/>
      <sheetName val="PLAN_SAC_Cerveja27"/>
      <sheetName val="PLAN_SAC_RefrigeNanc27"/>
      <sheetName val="2001_04_Cerv27"/>
      <sheetName val="Farol_SAC_Cerveja27"/>
      <sheetName val="2001_04_Nanc27"/>
      <sheetName val="Farol_SAC_Refrigenanc27"/>
      <sheetName val="Sig_Cycles_Accts_&amp;_Processes27"/>
      <sheetName val="Calc_127"/>
      <sheetName val="WF_China_YTD25"/>
      <sheetName val="Curve_Comparisons25"/>
      <sheetName val="Riscos-Oport_25"/>
      <sheetName val="Relatório_SDG24"/>
      <sheetName val="_Curve_Comp24"/>
      <sheetName val="EI_Calc24"/>
      <sheetName val="기간별_판매진척25"/>
      <sheetName val="요일_테이블25"/>
      <sheetName val="LBO_Model24"/>
      <sheetName val="[Curve_Comp????????????Brazil24"/>
      <sheetName val="Balance_Fin_ajust_200424"/>
      <sheetName val="DATOS_PARA_INTERPOLACION24"/>
      <sheetName val="DPN_VALUE24"/>
      <sheetName val="Tabla_de_amortización24"/>
      <sheetName val="Coleta_dados23"/>
      <sheetName val="IV_Confiabilidade23"/>
      <sheetName val="IV_Indisponibilidade23"/>
      <sheetName val="Check_R__Diária23"/>
      <sheetName val="Histórico_Check_R__Diária23"/>
      <sheetName val="Fechamento_Mês23"/>
      <sheetName val="Fechamento_Diário23"/>
      <sheetName val="High_Light23"/>
      <sheetName val="%_Dispersão23"/>
      <sheetName val="%_Reprovação23"/>
      <sheetName val="%_Caco_Limpo_Unid_23"/>
      <sheetName val="Limpeza_de_Flint23"/>
      <sheetName val="Recb__Coop_23"/>
      <sheetName val="Recb__Flint23"/>
      <sheetName val="Apoio_Material23"/>
      <sheetName val="Apoio_transp_23"/>
      <sheetName val="[Curve_Comp_x005f_x0000__x005f_x0000__x0023"/>
      <sheetName val="_Curve_Comp_x005f_x0000__x005f_x0000__x0023"/>
      <sheetName val="_Curve_Comp____________Brazil23"/>
      <sheetName val="Comparativo_99X0023"/>
      <sheetName val="Tabela_de_Parâmetros23"/>
      <sheetName val="Versao_1b_($=R$2,13)23"/>
      <sheetName val="[Curve_Comp23"/>
      <sheetName val="2_주요계수총괄23"/>
      <sheetName val="Pg_123"/>
      <sheetName val="Vol-Mix_x_Seg_AN23"/>
      <sheetName val="5_123"/>
      <sheetName val="INVESTMENTS_EUR23"/>
      <sheetName val="DIVESTMENTS_EUR23"/>
      <sheetName val="Price_DB23"/>
      <sheetName val="_Curve_Comp_x005f_x005f_x005f_x0000__x00523"/>
      <sheetName val="[Curve_Comp_x005f_x005f_x005f_x0000__x00523"/>
      <sheetName val="Données_LMU23"/>
      <sheetName val="Total_CDD23"/>
      <sheetName val="total_list23"/>
      <sheetName val="Curve%20Comparisons_xls22"/>
      <sheetName val="LISTA_SUSPENSA22"/>
      <sheetName val="Directrices_de_Metas_201722"/>
      <sheetName val="_Curve_Comp_x005f_x0000__21"/>
      <sheetName val="Base_de_datos21"/>
      <sheetName val="TOP_KPIs_MTM21"/>
      <sheetName val="Data_Validation20"/>
      <sheetName val="PLAN_DE_ACCION20"/>
      <sheetName val="drop_down_menu20"/>
      <sheetName val="Graf_Planeadores20"/>
      <sheetName val="Plan_de_Acción20"/>
      <sheetName val="DROP_20"/>
      <sheetName val="01_2_valor_da_up20"/>
      <sheetName val="LSS_pivot19"/>
      <sheetName val="Value_lists19"/>
      <sheetName val="2RF98_(Mkt_9%)19"/>
      <sheetName val="Share_Price_200219"/>
      <sheetName val="Tela_Inicial19"/>
      <sheetName val="Cálculo_TMEF-TMR19"/>
      <sheetName val="TMEF_-_TMR_13119"/>
      <sheetName val="TMEF_-_TMR_15119"/>
      <sheetName val="[Curve_Comp_x005f_x0000__19"/>
      <sheetName val="Load_Data19"/>
      <sheetName val="Data_Input_Sheet19"/>
      <sheetName val="RG_Depots18"/>
      <sheetName val="Check_List-_Gerrot18"/>
      <sheetName val="estagios_e_blocos18"/>
      <sheetName val="Variaveis_Gerais18"/>
      <sheetName val="Disp_200418"/>
      <sheetName val="GEPEG_-_Volume_Mfe_+_Pelotas18"/>
      <sheetName val="LEGAL_GUJ18"/>
      <sheetName val="_Curve_Comp_x005f_x005f_x005f_x005f_x005f18"/>
      <sheetName val="[Curve_Comp_x005f_x005f_x005f_x005f_x005f18"/>
      <sheetName val="Cover_page18"/>
      <sheetName val="Estrutura_Organizacional18"/>
      <sheetName val="1_DN_Coordenação18"/>
      <sheetName val="1_1_Matriz_Criticidade_Coord18"/>
      <sheetName val="2_DN_Gerência18"/>
      <sheetName val="2_1_Matriz_criticidade_Ger__18"/>
      <sheetName val="1__NASA18"/>
      <sheetName val="2_1_Matriz_criticidade_MP18"/>
      <sheetName val="dep_pre19"/>
      <sheetName val="INGRESO_(2)18"/>
      <sheetName val="No_Tocar18"/>
      <sheetName val="Cost_Sheet17"/>
      <sheetName val="Cost_Leadership_Capex_Inv_17"/>
      <sheetName val="Cost_Leadership_Capex_Div_17"/>
      <sheetName val="BASE_DE_DADOS17"/>
      <sheetName val="chiet_tinh17"/>
      <sheetName val="Bajada_Cognos17"/>
      <sheetName val="Business_Description_BLOCK17"/>
      <sheetName val="1__Descripción_del_Negocio17"/>
      <sheetName val="2__M_Criticidad_Prod_o_Proces17"/>
      <sheetName val="3__Mapa_de_Proceso17"/>
      <sheetName val="4__M_Criticidad_Procesos17"/>
      <sheetName val="Process_Mapping_BLOCK17"/>
      <sheetName val="5__Tarea_1_Produccion_Despa17"/>
      <sheetName val="5__Tarea_2___cambio_de_formIB17"/>
      <sheetName val="5__Tarea_3__Producción_IBV17"/>
      <sheetName val="5__Tarea_4_Cambio_format_llen17"/>
      <sheetName val="5__Tarea_5__Arranque_Llenador17"/>
      <sheetName val="5__Tarea_6__Cambio_formato_et17"/>
      <sheetName val="5__Tarea_7__Produccion_1etiqu17"/>
      <sheetName val="5__Tarea_8_Producc_2_etiquet17"/>
      <sheetName val="5__Tarea_9_Producc__IBLL17"/>
      <sheetName val="5__Tarea_10_Produccion_Pale17"/>
      <sheetName val="1_1_Acuerdo_de_Nivel_de_Servi17"/>
      <sheetName val="escen99_(2)17"/>
      <sheetName val="Planificador_Liga17"/>
      <sheetName val="Base_Única_Final_-_Preencher17"/>
      <sheetName val="Instruções_Preenchimento17"/>
      <sheetName val="Base_para_criticar17"/>
      <sheetName val="_Curve_Comp??_x000017"/>
      <sheetName val="Conv__Debt17"/>
      <sheetName val="Conv__Pref_17"/>
      <sheetName val="Shares_Outstanding17"/>
      <sheetName val="Firm_Value17"/>
      <sheetName val="Data_Input17"/>
      <sheetName val="SCF_-_BS17"/>
      <sheetName val="General_Downloads17"/>
      <sheetName val="TABELA_DE_PREÇOS16"/>
      <sheetName val="Hl_Acum14"/>
      <sheetName val="IS_BS_actual14"/>
      <sheetName val="Agosto_(2)14"/>
      <sheetName val="Resumen_General16"/>
      <sheetName val="CRITICIDAD_DE_CI16"/>
      <sheetName val="Cátalogo_de_CI16"/>
      <sheetName val="PLAN_DE_ACCION_Mayo16"/>
      <sheetName val="Catálogo_de_CI16"/>
      <sheetName val="Controls_data16"/>
      <sheetName val="12월_판매(권역)16"/>
      <sheetName val="7월예산(지점)_(2)16"/>
      <sheetName val="kpi(7월_Activity)16"/>
      <sheetName val="_7월LE_및_재고16"/>
      <sheetName val="_8월재고16"/>
      <sheetName val="_8월재고_(2)16"/>
      <sheetName val="Operation_Target(중앙)16"/>
      <sheetName val="Bud_여행Program16"/>
      <sheetName val="월마감_예상16"/>
      <sheetName val="HE_JBP16"/>
      <sheetName val="HE생_확산계획16"/>
      <sheetName val="대신_대은16"/>
      <sheetName val="AR_Issue16"/>
      <sheetName val="risk_MS16"/>
      <sheetName val="risk_Vol16"/>
      <sheetName val="유류대_현황15"/>
      <sheetName val="_Curve_Comp___x000015"/>
      <sheetName val="_Curve_Comp_x005f_x005f_x16"/>
      <sheetName val="김형선_15"/>
      <sheetName val="차량운행일지_요일테이블_업뎃_완료15"/>
      <sheetName val="[Curve_Comp_x005f_x005f_x15"/>
      <sheetName val="FJJX_Bud_IB12"/>
      <sheetName val="Estructura_SAP12"/>
      <sheetName val="Factor_8_Oz12"/>
      <sheetName val="control_sheet12"/>
      <sheetName val="Input_sheet12"/>
      <sheetName val="TM1_SETTINGS11"/>
      <sheetName val="Target_Book10"/>
      <sheetName val="Balances_al_30_06_201910"/>
      <sheetName val="Integração_-_Earned_Value11"/>
      <sheetName val="VICTEL_($R)11"/>
      <sheetName val="BC_-_Main_model11"/>
      <sheetName val="BEAT_10"/>
      <sheetName val="CIEL_PURIFICADA_10"/>
      <sheetName val="DISNEY_10"/>
      <sheetName val="FANTA_10"/>
      <sheetName val="FRESCA_10"/>
      <sheetName val="COCA-COLA_EXPORT10"/>
      <sheetName val="COCA-COLA_LIGHT_10"/>
      <sheetName val="LIFT_10"/>
      <sheetName val="NESTEA_10"/>
      <sheetName val="POWERADE_10"/>
      <sheetName val="SENZAO_10"/>
      <sheetName val="BBTS_USADOS10"/>
      <sheetName val="ANALISE_DO_LOSS10"/>
      <sheetName val="_Curve_Comp_x14"/>
      <sheetName val="[Curve_Comp_x13"/>
      <sheetName val="BF_Database9"/>
      <sheetName val="BF_PL319"/>
      <sheetName val="Administrative_Information9"/>
      <sheetName val="Appendix_69"/>
      <sheetName val="Anexo_B9"/>
      <sheetName val="POCM_배송지9"/>
      <sheetName val="Brix_Xarope_BC9"/>
      <sheetName val="_Consid9"/>
      <sheetName val="_Relatório9"/>
      <sheetName val="_Resumo9"/>
      <sheetName val="Turno_Manhã_9"/>
      <sheetName val="Turno_Tarde9"/>
      <sheetName val="Turno_Noite9"/>
      <sheetName val="Form_9"/>
      <sheetName val="Class_9"/>
      <sheetName val="9_19"/>
      <sheetName val="Outubro_20188"/>
      <sheetName val="Interdependent_COUNTRY8"/>
      <sheetName val="Interdependent_CAT8"/>
      <sheetName val="Other_Listings8"/>
      <sheetName val="Lookup_Collab__model8"/>
      <sheetName val="Sig_Cycles_Accts_&amp;_Proceses11"/>
      <sheetName val="drop_down_list6"/>
      <sheetName val="Financ__Overview6"/>
      <sheetName val="AOP-JUNE_FCST4"/>
      <sheetName val="SALDO_BAC4"/>
      <sheetName val="BDM_12+128"/>
      <sheetName val="BDM_2+10_8"/>
      <sheetName val="Inbound_transport_costs8"/>
      <sheetName val="crediti_nuovi_clienti8"/>
      <sheetName val="Netta_con_mix8"/>
      <sheetName val="Netta_con_mix_e_cauzioni8"/>
      <sheetName val="KEg_deposits8"/>
      <sheetName val="Kegs_and_beer8"/>
      <sheetName val="Vols,_GSV8"/>
      <sheetName val="x_new5"/>
      <sheetName val="GRAPH_DATA3"/>
      <sheetName val="Chart_data2"/>
      <sheetName val="BBTS_USADOS11"/>
      <sheetName val="ANALISE_DO_LOSS11"/>
      <sheetName val="drop_down_list7"/>
      <sheetName val="Financ__Overview7"/>
      <sheetName val="AOP-JUNE_FCST5"/>
      <sheetName val="SALDO_BAC5"/>
      <sheetName val="BDM_12+129"/>
      <sheetName val="BDM_2+10_9"/>
      <sheetName val="Inbound_transport_costs9"/>
      <sheetName val="crediti_nuovi_clienti9"/>
      <sheetName val="Netta_con_mix9"/>
      <sheetName val="Netta_con_mix_e_cauzioni9"/>
      <sheetName val="KEg_deposits9"/>
      <sheetName val="Kegs_and_beer9"/>
      <sheetName val="Vols,_GSV9"/>
      <sheetName val="x_new6"/>
      <sheetName val="GRAPH_DATA4"/>
      <sheetName val="Chart_data3"/>
      <sheetName val="[Curve CompBrazil S"/>
      <sheetName val="_Curve Comp_x0000"/>
      <sheetName val="[Curve Comp_x0000"/>
      <sheetName val="_Curve Comp_"/>
      <sheetName val="[Curve Comp_"/>
      <sheetName val="GEPEG_-_Volume_Mfe_+_Pelo_x0000_as9"/>
      <sheetName val="Dados_BLP1"/>
      <sheetName val="Resumen_Costo"/>
      <sheetName val="Beg Balance JE"/>
      <sheetName val="SalesOrg"/>
      <sheetName val="calcs"/>
      <sheetName val="BARCELONA"/>
      <sheetName val="Carupano"/>
      <sheetName val="CARACAS"/>
      <sheetName val="CUMANA"/>
      <sheetName val="LARA"/>
      <sheetName val="PORLAMAR"/>
      <sheetName val="SAP info"/>
      <sheetName val="19-A"/>
      <sheetName val="IPC"/>
      <sheetName val="Pub Rel"/>
      <sheetName val="Anex 17"/>
      <sheetName val="Nominales 19"/>
      <sheetName val="AREAINDEX"/>
      <sheetName val="CUENTAS POR COBRAR NO COMERCIAL"/>
      <sheetName val="Bal.Comp."/>
      <sheetName val=" AF 2005"/>
      <sheetName val="Overview"/>
      <sheetName val="Drop Down"/>
      <sheetName val="Arg AGING"/>
      <sheetName val="SM + 12 meses"/>
      <sheetName val="SM NFG + 3 meses"/>
      <sheetName val="Structure"/>
      <sheetName val="Yield_Curve29"/>
      <sheetName val="Yield_Curve_(2)29"/>
      <sheetName val="Brazil_Sovereign29"/>
      <sheetName val="Brazil_Swap29"/>
      <sheetName val="Price_(2)29"/>
      <sheetName val="Dados_Cash29"/>
      <sheetName val="PackAppear__(2)28"/>
      <sheetName val="Resu_Capex28"/>
      <sheetName val="Efic_Consumo28"/>
      <sheetName val="OOO_(2)28"/>
      <sheetName val="PackAppear_28"/>
      <sheetName val="PQCM_(2)28"/>
      <sheetName val="PQRM_(2)28"/>
      <sheetName val="Res_Executivo28"/>
      <sheetName val="2001_10_Cerv28"/>
      <sheetName val="PLAN_SAC_Cerveja28"/>
      <sheetName val="PLAN_SAC_RefrigeNanc28"/>
      <sheetName val="2001_04_Cerv28"/>
      <sheetName val="Farol_SAC_Cerveja28"/>
      <sheetName val="2001_04_Nanc28"/>
      <sheetName val="Farol_SAC_Refrigenanc28"/>
      <sheetName val="Sig_Cycles_Accts_&amp;_Processes28"/>
      <sheetName val="Calc_128"/>
      <sheetName val="_Curve_Comp25"/>
      <sheetName val="WF_China_YTD26"/>
      <sheetName val="Curve_Comparisons26"/>
      <sheetName val="Riscos-Oport_26"/>
      <sheetName val="Relatório_SDG25"/>
      <sheetName val="기간별_판매진척26"/>
      <sheetName val="요일_테이블26"/>
      <sheetName val="LBO_Model25"/>
      <sheetName val="EI_Calc25"/>
      <sheetName val="[Curve_Comp????????????Brazil25"/>
      <sheetName val="Balance_Fin_ajust_200425"/>
      <sheetName val="DATOS_PARA_INTERPOLACION25"/>
      <sheetName val="DPN_VALUE25"/>
      <sheetName val="Tabla_de_amortización25"/>
      <sheetName val="Coleta_dados24"/>
      <sheetName val="IV_Confiabilidade24"/>
      <sheetName val="IV_Indisponibilidade24"/>
      <sheetName val="Check_R__Diária24"/>
      <sheetName val="Histórico_Check_R__Diária24"/>
      <sheetName val="[Curve_Comp_x005f_x0000__x005f_x0000__x0024"/>
      <sheetName val="_Curve_Comp_x005f_x0000__x005f_x0000__x0024"/>
      <sheetName val="_Curve_Comp____________Brazil24"/>
      <sheetName val="Comparativo_99X0024"/>
      <sheetName val="Tabela_de_Parâmetros24"/>
      <sheetName val="Versao_1b_($=R$2,13)24"/>
      <sheetName val="[Curve_Comp24"/>
      <sheetName val="2_주요계수총괄24"/>
      <sheetName val="Pg_124"/>
      <sheetName val="Vol-Mix_x_Seg_AN24"/>
      <sheetName val="Fechamento_Mês24"/>
      <sheetName val="Fechamento_Diário24"/>
      <sheetName val="High_Light24"/>
      <sheetName val="%_Dispersão24"/>
      <sheetName val="%_Reprovação24"/>
      <sheetName val="%_Caco_Limpo_Unid_24"/>
      <sheetName val="Limpeza_de_Flint24"/>
      <sheetName val="Recb__Coop_24"/>
      <sheetName val="Recb__Flint24"/>
      <sheetName val="Apoio_Material24"/>
      <sheetName val="Apoio_transp_24"/>
      <sheetName val="5_124"/>
      <sheetName val="INVESTMENTS_EUR24"/>
      <sheetName val="DIVESTMENTS_EUR24"/>
      <sheetName val="Price_DB24"/>
      <sheetName val="_Curve_Comp_x005f_x005f_x005f_x0000__x00524"/>
      <sheetName val="[Curve_Comp_x005f_x005f_x005f_x0000__x00524"/>
      <sheetName val="Données_LMU24"/>
      <sheetName val="total_list24"/>
      <sheetName val="Total_CDD24"/>
      <sheetName val="Curve%20Comparisons_xls23"/>
      <sheetName val="Base_de_datos22"/>
      <sheetName val="TOP_KPIs_MTM22"/>
      <sheetName val="Directrices_de_Metas_201723"/>
      <sheetName val="LISTA_SUSPENSA23"/>
      <sheetName val="Data_Validation21"/>
      <sheetName val="_Curve_Comp_x005f_x0000__22"/>
      <sheetName val="PLAN_DE_ACCION21"/>
      <sheetName val="drop_down_menu21"/>
      <sheetName val="Graf_Planeadores21"/>
      <sheetName val="DROP_21"/>
      <sheetName val="Plan_de_Acción21"/>
      <sheetName val="01_2_valor_da_up21"/>
      <sheetName val="LSS_pivot20"/>
      <sheetName val="Value_lists20"/>
      <sheetName val="Share_Price_200220"/>
      <sheetName val="Load_Data20"/>
      <sheetName val="Tela_Inicial20"/>
      <sheetName val="Cálculo_TMEF-TMR20"/>
      <sheetName val="TMEF_-_TMR_13120"/>
      <sheetName val="TMEF_-_TMR_15120"/>
      <sheetName val="2RF98_(Mkt_9%)20"/>
      <sheetName val="Data_Input_Sheet20"/>
      <sheetName val="No_Tocar19"/>
      <sheetName val="INGRESO_(2)19"/>
      <sheetName val="[Curve_Comp_x005f_x0000__20"/>
      <sheetName val="LEGAL_GUJ19"/>
      <sheetName val="_Curve_Comp_x005f_x005f_x005f_x005f_x005f19"/>
      <sheetName val="[Curve_Comp_x005f_x005f_x005f_x005f_x005f19"/>
      <sheetName val="RG_Depots19"/>
      <sheetName val="dep_pre20"/>
      <sheetName val="Cover_page19"/>
      <sheetName val="Estrutura_Organizacional19"/>
      <sheetName val="1_DN_Coordenação19"/>
      <sheetName val="1_1_Matriz_Criticidade_Coord19"/>
      <sheetName val="2_DN_Gerência19"/>
      <sheetName val="2_1_Matriz_criticidade_Ger__19"/>
      <sheetName val="1__NASA19"/>
      <sheetName val="2_1_Matriz_criticidade_MP19"/>
      <sheetName val="Check_List-_Gerrot19"/>
      <sheetName val="estagios_e_blocos19"/>
      <sheetName val="Variaveis_Gerais19"/>
      <sheetName val="Disp_200419"/>
      <sheetName val="GEPEG_-_Volume_Mfe_+_Pelotas19"/>
      <sheetName val="Cost_Sheet18"/>
      <sheetName val="Cost_Leadership_Capex_Inv_18"/>
      <sheetName val="Cost_Leadership_Capex_Div_18"/>
      <sheetName val="chiet_tinh18"/>
      <sheetName val="Business_Description_BLOCK18"/>
      <sheetName val="1__Descripción_del_Negocio18"/>
      <sheetName val="2__M_Criticidad_Prod_o_Proces18"/>
      <sheetName val="3__Mapa_de_Proceso18"/>
      <sheetName val="4__M_Criticidad_Procesos18"/>
      <sheetName val="Process_Mapping_BLOCK18"/>
      <sheetName val="5__Tarea_1_Produccion_Despa18"/>
      <sheetName val="5__Tarea_2___cambio_de_formIB18"/>
      <sheetName val="5__Tarea_3__Producción_IBV18"/>
      <sheetName val="5__Tarea_4_Cambio_format_llen18"/>
      <sheetName val="5__Tarea_5__Arranque_Llenador18"/>
      <sheetName val="5__Tarea_6__Cambio_formato_et18"/>
      <sheetName val="5__Tarea_7__Produccion_1etiqu18"/>
      <sheetName val="5__Tarea_8_Producc_2_etiquet18"/>
      <sheetName val="5__Tarea_9_Producc__IBLL18"/>
      <sheetName val="5__Tarea_10_Produccion_Pale18"/>
      <sheetName val="1_1_Acuerdo_de_Nivel_de_Servi18"/>
      <sheetName val="Resumen_General17"/>
      <sheetName val="CRITICIDAD_DE_CI17"/>
      <sheetName val="Cátalogo_de_CI17"/>
      <sheetName val="PLAN_DE_ACCION_Mayo17"/>
      <sheetName val="Catálogo_de_CI17"/>
      <sheetName val="Conv__Debt18"/>
      <sheetName val="Conv__Pref_18"/>
      <sheetName val="Shares_Outstanding18"/>
      <sheetName val="Firm_Value18"/>
      <sheetName val="Data_Input18"/>
      <sheetName val="SCF_-_BS18"/>
      <sheetName val="Bajada_Cognos18"/>
      <sheetName val="BASE_DE_DADOS18"/>
      <sheetName val="escen99_(2)18"/>
      <sheetName val="Planificador_Liga18"/>
      <sheetName val="Base_Única_Final_-_Preencher18"/>
      <sheetName val="Instruções_Preenchimento18"/>
      <sheetName val="Base_para_criticar18"/>
      <sheetName val="_Curve_Comp??_x000018"/>
      <sheetName val="General_Downloads18"/>
      <sheetName val="Controls_data17"/>
      <sheetName val="12월_판매(권역)17"/>
      <sheetName val="7월예산(지점)_(2)17"/>
      <sheetName val="kpi(7월_Activity)17"/>
      <sheetName val="_7월LE_및_재고17"/>
      <sheetName val="_8월재고17"/>
      <sheetName val="_8월재고_(2)17"/>
      <sheetName val="Operation_Target(중앙)17"/>
      <sheetName val="Bud_여행Program17"/>
      <sheetName val="월마감_예상17"/>
      <sheetName val="HE_JBP17"/>
      <sheetName val="HE생_확산계획17"/>
      <sheetName val="대신_대은17"/>
      <sheetName val="AR_Issue17"/>
      <sheetName val="risk_MS17"/>
      <sheetName val="risk_Vol17"/>
      <sheetName val="TABELA_DE_PREÇOS17"/>
      <sheetName val="_Curve_Comp___x000016"/>
      <sheetName val="_Curve_Comp_x005f_x005f_x17"/>
      <sheetName val="유류대_현황16"/>
      <sheetName val="IS_BS_actual15"/>
      <sheetName val="Agosto_(2)15"/>
      <sheetName val="Hl_Acum15"/>
      <sheetName val="김형선_16"/>
      <sheetName val="차량운행일지_요일테이블_업뎃_완료16"/>
      <sheetName val="[Curve_Comp_x005f_x005f_x16"/>
      <sheetName val="FJJX_Bud_IB13"/>
      <sheetName val="BBTS_USADOS12"/>
      <sheetName val="ANALISE_DO_LOSS12"/>
      <sheetName val="Target_Book11"/>
      <sheetName val="TM1_SETTINGS12"/>
      <sheetName val="Estructura_SAP13"/>
      <sheetName val="Factor_8_Oz13"/>
      <sheetName val="control_sheet13"/>
      <sheetName val="Input_sheet13"/>
      <sheetName val="Integração_-_Earned_Value12"/>
      <sheetName val="VICTEL_($R)12"/>
      <sheetName val="BC_-_Main_model12"/>
      <sheetName val="BEAT_11"/>
      <sheetName val="CIEL_PURIFICADA_11"/>
      <sheetName val="DISNEY_11"/>
      <sheetName val="FANTA_11"/>
      <sheetName val="FRESCA_11"/>
      <sheetName val="COCA-COLA_EXPORT11"/>
      <sheetName val="COCA-COLA_LIGHT_11"/>
      <sheetName val="LIFT_11"/>
      <sheetName val="NESTEA_11"/>
      <sheetName val="POWERADE_11"/>
      <sheetName val="SENZAO_11"/>
      <sheetName val="_Curve_Comp_x15"/>
      <sheetName val="[Curve_Comp_x14"/>
      <sheetName val="Balances_al_30_06_201911"/>
      <sheetName val="UNIDADES"/>
      <sheetName val="Passo 1 - Mapa de Processos"/>
      <sheetName val="VIC VLC"/>
      <sheetName val="SAP品牌"/>
      <sheetName val="MMR12"/>
      <sheetName val="Scoping"/>
      <sheetName val="Toolbox"/>
      <sheetName val="COTAÇÕES"/>
      <sheetName val="订单明细"/>
      <sheetName val="架构"/>
      <sheetName val="Target Rejection"/>
      <sheetName val="Package_Subpackage"/>
      <sheetName val="Anex_17"/>
      <sheetName val="CUENTAS_POR_COBRAR_NO_COMERCIAL"/>
      <sheetName val="Bal_Comp_"/>
      <sheetName val="_AF_2005"/>
      <sheetName val="Nominales_19"/>
      <sheetName val="Pub_Rel"/>
      <sheetName val="Drop_Down"/>
      <sheetName val="Arg_AGING"/>
      <sheetName val="SAPBEXqueriesDefunct"/>
      <sheetName val="Alr"/>
      <sheetName val="Cha"/>
      <sheetName val="Ibh"/>
      <sheetName val="New"/>
      <sheetName val="Plk"/>
      <sheetName val="Pro"/>
      <sheetName val="Ros"/>
      <sheetName val="Dados_Energia"/>
      <sheetName val="SCAS Approva LEVELS"/>
      <sheetName val="SCAS Example"/>
      <sheetName val="SCAS Template"/>
      <sheetName val="01-Capture Sheet"/>
      <sheetName val="Indirects"/>
      <sheetName val="91 - Drop Down Lists"/>
      <sheetName val="Noun Discriptions"/>
      <sheetName val="02 - Standard"/>
      <sheetName val="02-Guidelines for Noun&amp;Modifier"/>
      <sheetName val="03-Guide for Characteristics"/>
      <sheetName val="90 - Master Characteristics"/>
      <sheetName val="AC"/>
      <sheetName val="SAPSKU"/>
      <sheetName val="促销对应条件"/>
      <sheetName val="促销规则"/>
      <sheetName val="Taxa de Admin"/>
      <sheetName val="Cotas_Interno (2)"/>
      <sheetName val="Cotas_Interno"/>
      <sheetName val="CAP"/>
      <sheetName val="Milk Price Calcs"/>
      <sheetName val="Milk_Price_Calcs"/>
      <sheetName val="_Curve CompBrazil S"/>
      <sheetName val="Sheet1 (2)"/>
      <sheetName val="Plan1"/>
      <sheetName val="_Curve Comp_x005f_x0000__x005f_x005f_"/>
      <sheetName val="[Curve Comp_x005f_x0000__x005f_x005f_"/>
      <sheetName val="_Curve_Comp_x005f_x0000__x005f_x005f_"/>
      <sheetName val="[Curve_Comp_x005f_x0000__x005f_x005f_"/>
      <sheetName val="[Curve Comp??_x0000"/>
      <sheetName val="[Curve_Comp??_x0001"/>
      <sheetName val="_Curve_Comp??_x0001"/>
      <sheetName val="[Curve_Comp??_x0000"/>
      <sheetName val="_Curve Comp?_"/>
      <sheetName val="[Curve_Comp??_x0002"/>
      <sheetName val="_Curve_Comp??_x0002"/>
      <sheetName val="_Curve_Comp?_"/>
      <sheetName val="[Curve_Comp??_x0003"/>
      <sheetName val="_Curve_Comp??_x0003"/>
      <sheetName val="_Curve_Comp?_1"/>
      <sheetName val="[Curve Comp?_"/>
      <sheetName val="[Curve_Comp?_"/>
      <sheetName val="_Curve_Comp?_x005f1"/>
      <sheetName val="[Curve_Comp?_x005f1"/>
      <sheetName val="_Curve_Comp?_x005f2"/>
      <sheetName val="[Curve_Comp?_x005f2"/>
      <sheetName val="_Curve_Comp?_x005f3"/>
      <sheetName val="[Curve_Comp?_x005f3"/>
      <sheetName val="[Curve_Comp??_x0004"/>
      <sheetName val="_Curve_Comp??_x0004"/>
      <sheetName val="[Curve_Comp?_1"/>
      <sheetName val="[Curve_Comp??_x0005"/>
      <sheetName val="_Curve_Comp??_x0005"/>
      <sheetName val="_Curve_Comp?_3"/>
      <sheetName val="[Curve_Comp??_x0006"/>
      <sheetName val="_Curve_Comp??_x0006"/>
      <sheetName val="_Curve_Comp?_4"/>
      <sheetName val="[Curve_Comp?_2"/>
      <sheetName val="_Curve_Comp?_2"/>
      <sheetName val="_Curve_Comp_x005f_x0000__x00511"/>
      <sheetName val="[Curve_Comp_x005f_x0000__x00511"/>
      <sheetName val="_Curve_Comp_x005f_x005f_6"/>
      <sheetName val="[Curve_Comp_x005f_x005f_6"/>
      <sheetName val="_Curve_Comp?_x005f4"/>
      <sheetName val="[Curve_Comp?_x005f4"/>
      <sheetName val="_Curve_Comp?_x005f5"/>
      <sheetName val="[Curve_Comp?_x005f5"/>
      <sheetName val="_Curve_Comp?_x005f6"/>
      <sheetName val="[Curve_Comp?_x005f6"/>
      <sheetName val="[Curve_Comp??_x0007"/>
      <sheetName val="_Curve_Comp??_x0007"/>
      <sheetName val="[Curve_Comp??_x0008"/>
      <sheetName val="_Curve_Comp??_x0008"/>
      <sheetName val="_Curve_Comp?_6"/>
      <sheetName val="[Curve_Comp?_4"/>
      <sheetName val="[Curve_Comp??_x0009"/>
      <sheetName val="_Curve_Comp??_x0009"/>
      <sheetName val="_Curve_Comp?_7"/>
      <sheetName val="[Curve_Comp?_5"/>
      <sheetName val="[Curve_Comp??_x0010"/>
      <sheetName val="_Curve_Comp??_x0010"/>
      <sheetName val="_Curve_Comp?_8"/>
      <sheetName val="[Curve_Comp?_6"/>
      <sheetName val="_Curve_Comp?_x005f7"/>
      <sheetName val="[Curve_Comp?_x005f7"/>
      <sheetName val="_Curve_Comp?_x005f8"/>
      <sheetName val="[Curve_Comp?_x005f8"/>
      <sheetName val="_Curve_Comp?_x005f9"/>
      <sheetName val="[Curve_Comp?_x005f9"/>
      <sheetName val="_Curve_Comp?_x00510"/>
      <sheetName val="[Curve_Comp?_x00510"/>
      <sheetName val="_Curve_Comp_x005f_x0000__x00512"/>
      <sheetName val="[Curve_Comp_x005f_x0000__x00512"/>
      <sheetName val="_Curve_Comp_x005f_x005f_7"/>
      <sheetName val="[Curve_Comp_x005f_x005f_7"/>
      <sheetName val="_Curve_Comp_x005f_x0000__x00513"/>
      <sheetName val="[Curve_Comp_x005f_x0000__x00513"/>
      <sheetName val="_Curve_Comp_x005f_x005f_8"/>
      <sheetName val="[Curve_Comp_x005f_x005f_8"/>
      <sheetName val="_Curve_Comp_x005f_x0000__x00514"/>
      <sheetName val="[Curve_Comp_x005f_x0000__x00514"/>
      <sheetName val="_Curve_Comp_x005f_x005f_9"/>
      <sheetName val="[Curve_Comp_x005f_x005f_9"/>
      <sheetName val="_Curve_Comp_x005f_x0000__x00515"/>
      <sheetName val="[Curve_Comp_x005f_x0000__x00515"/>
      <sheetName val="_Curve_Comp_x005f_x005f_x005f10"/>
      <sheetName val="[Curve_Comp_x005f_x005f_x005f10"/>
      <sheetName val="_Curve_Comp_x005f_x0000__x00516"/>
      <sheetName val="[Curve_Comp_x005f_x0000__x00516"/>
      <sheetName val="_Curve_Comp_x005f_x005f_x005f11"/>
      <sheetName val="[Curve_Comp_x005f_x005f_x005f11"/>
      <sheetName val="_Curve_Comp_x005f_x0000__x00517"/>
      <sheetName val="[Curve_Comp_x005f_x0000__x00517"/>
      <sheetName val="_Curve_Comp_x005f_x005f_x005f12"/>
      <sheetName val="[Curve_Comp_x005f_x005f_x005f12"/>
      <sheetName val="_Curve_Comp_x005f_x0000__x00518"/>
      <sheetName val="[Curve_Comp_x005f_x0000__x00518"/>
      <sheetName val="_Curve_Comp_x005f_x005f_x005f13"/>
      <sheetName val="[Curve_Comp_x005f_x005f_x005f13"/>
      <sheetName val="_Curve_Comp_x005f_x0000__x00519"/>
      <sheetName val="[Curve_Comp_x005f_x0000__x00519"/>
      <sheetName val="_Curve_Comp_x005f_x005f_x005f14"/>
      <sheetName val="[Curve_Comp_x005f_x005f_x005f14"/>
      <sheetName val="_Curve_Comp_x005f_x0000__x00520"/>
      <sheetName val="[Curve_Comp_x005f_x0000__x00520"/>
      <sheetName val="_Curve_Comp_x005f_x005f_x005f15"/>
      <sheetName val="[Curve_Comp_x005f_x005f_x005f15"/>
      <sheetName val="_Curve_Comp_x005f_x0000__x00521"/>
      <sheetName val="[Curve_Comp_x005f_x0000__x00521"/>
      <sheetName val="_Curve_Comp_x005f_x005f_x005f16"/>
      <sheetName val="[Curve_Comp_x005f_x005f_x005f16"/>
      <sheetName val="_Curve_Comp_x005f_x0000__x00522"/>
      <sheetName val="[Curve_Comp_x005f_x0000__x00522"/>
      <sheetName val="_Curve_Comp_x005f_x005f_x005f17"/>
      <sheetName val="[Curve_Comp_x005f_x005f_x005f17"/>
      <sheetName val="_Curve_Comp_x005f_x0000__x00523"/>
      <sheetName val="[Curve_Comp_x005f_x0000__x00523"/>
      <sheetName val="_Curve_Comp_x005f_x005f_x005f18"/>
      <sheetName val="[Curve_Comp_x005f_x005f_x005f18"/>
      <sheetName val="GEPEG_-_Volume_Mfe_+_Pelo?as9"/>
      <sheetName val="_Curve_Comp_x005f_x0000__x00524"/>
      <sheetName val="[Curve_Comp_x005f_x0000__x00524"/>
      <sheetName val="_Curve_Comp_x005f_x005f_x005f19"/>
      <sheetName val="[Curve_Comp_x005f_x005f_x005f19"/>
      <sheetName val="Ativos Objetos"/>
      <sheetName val="Curvas"/>
      <sheetName val="0_Resumo"/>
      <sheetName val="CUSTMETQ"/>
      <sheetName val="DEYVID"/>
      <sheetName val="Planilha1"/>
      <sheetName val="BP"/>
      <sheetName val="DRE"/>
      <sheetName val="DMPL"/>
      <sheetName val="DFC"/>
      <sheetName val="BAL "/>
      <sheetName val="Bal. Geral"/>
      <sheetName val="BAL Agrupado"/>
      <sheetName val="I3.2"/>
      <sheetName val="I3.2.1"/>
      <sheetName val="I3.2.2"/>
      <sheetName val="I3.2.3"/>
      <sheetName val="I4.1"/>
      <sheetName val="I4A.1"/>
      <sheetName val="I5.1.1"/>
      <sheetName val="I9.1"/>
      <sheetName val="I10.1"/>
      <sheetName val="I12A.1"/>
      <sheetName val="I13.3"/>
      <sheetName val="I13.4"/>
      <sheetName val="I13.5"/>
      <sheetName val="I20.1"/>
      <sheetName val="I21.1 Result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 refreshError="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 refreshError="1"/>
      <sheetData sheetId="1697" refreshError="1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/>
      <sheetData sheetId="2097" refreshError="1"/>
      <sheetData sheetId="2098" refreshError="1"/>
      <sheetData sheetId="2099" refreshError="1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/>
      <sheetData sheetId="2354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 refreshError="1"/>
      <sheetData sheetId="2790" refreshError="1"/>
      <sheetData sheetId="279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 refreshError="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 refreshError="1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/>
      <sheetData sheetId="4998"/>
      <sheetData sheetId="4999"/>
      <sheetData sheetId="5000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 refreshError="1"/>
      <sheetData sheetId="5033" refreshError="1"/>
      <sheetData sheetId="5034" refreshError="1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 refreshError="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 refreshError="1"/>
      <sheetData sheetId="5065" refreshError="1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/>
      <sheetData sheetId="5623" refreshError="1"/>
      <sheetData sheetId="5624" refreshError="1"/>
      <sheetData sheetId="5625" refreshError="1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 refreshError="1"/>
      <sheetData sheetId="5746" refreshError="1"/>
      <sheetData sheetId="5747" refreshError="1"/>
      <sheetData sheetId="5748" refreshError="1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ores Econômicos"/>
      <sheetName val="Datas de Divulgação"/>
      <sheetName val="Indicadores Bloomberg"/>
      <sheetName val="BLP"/>
      <sheetName val="Estimativa  IP"/>
      <sheetName val="Tx Juros Efetivas"/>
      <sheetName val="Valor de Mercado"/>
      <sheetName val="Pop. Eco. At."/>
      <sheetName val="Brazil Sovereign"/>
      <sheetName val="Dados BLP"/>
      <sheetName val="MOL"/>
      <sheetName val="Indicadores_Econômicos"/>
      <sheetName val="Datas_de_Divulgação"/>
      <sheetName val="Indicadores_Bloomberg"/>
      <sheetName val="Estimativa__IP"/>
      <sheetName val="Tx_Juros_Efetivas"/>
      <sheetName val="Valor_de_Mercado"/>
      <sheetName val="Pop__Eco__At_"/>
      <sheetName val="Brazil_Sovereign"/>
      <sheetName val="Dados_BLP"/>
      <sheetName val="POA"/>
      <sheetName val="Indicadores_Econômicos1"/>
      <sheetName val="Datas_de_Divulgação1"/>
      <sheetName val="Indicadores_Bloomberg1"/>
      <sheetName val="Estimativa__IP1"/>
      <sheetName val="Tx_Juros_Efetivas1"/>
      <sheetName val="Valor_de_Mercado1"/>
      <sheetName val="Pop__Eco__At_1"/>
      <sheetName val="Brazil_Sovereign1"/>
      <sheetName val="Dados_BLP1"/>
      <sheetName val="Lists"/>
      <sheetName val="ProjectList"/>
      <sheetName val="Indicadores Economicos"/>
      <sheetName val="KF6"/>
      <sheetName val="Share Price 2002"/>
      <sheetName val="VOLUME CA"/>
      <sheetName val="De_Para"/>
      <sheetName val="Summary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Gente_gestao"/>
      <sheetName val="CADASTRO"/>
      <sheetName val="TABELAS"/>
      <sheetName val="DIST"/>
      <sheetName val="MALHAD"/>
      <sheetName val="PUXADIA"/>
      <sheetName val="Base PEF"/>
      <sheetName val="MKT_Terr"/>
      <sheetName val="StartSheet"/>
      <sheetName val="Labatt Shares"/>
      <sheetName val="Indicadores_Econômicos2"/>
      <sheetName val="Datas_de_Divulgação2"/>
      <sheetName val="Indicadores_Bloomberg2"/>
      <sheetName val="Estimativa__IP2"/>
      <sheetName val="Tx_Juros_Efetivas2"/>
      <sheetName val="Valor_de_Mercado2"/>
      <sheetName val="Pop__Eco__At_2"/>
      <sheetName val="Dados_BLP2"/>
      <sheetName val="Brazil_Sovereign2"/>
      <sheetName val="Sheet1"/>
      <sheetName val="Balance Fin ajust 2004"/>
      <sheetName val="Indicadores_Economicos"/>
      <sheetName val="Share_Price_2002"/>
      <sheetName val="Dados_Prod"/>
      <sheetName val="Piraí"/>
      <sheetName val="CAD Month"/>
      <sheetName val="CAD YE"/>
      <sheetName val="US Month "/>
      <sheetName val="US Month - Crowns"/>
      <sheetName val="US YE - Crowns"/>
      <sheetName val="bud99"/>
      <sheetName val="Indicadores_Econômicos3"/>
      <sheetName val="Datas_de_Divulgação3"/>
      <sheetName val="Indicadores_Bloomberg3"/>
      <sheetName val="Estimativa__IP3"/>
      <sheetName val="Tx_Juros_Efetivas3"/>
      <sheetName val="Valor_de_Mercado3"/>
      <sheetName val="Pop__Eco__At_3"/>
      <sheetName val="Brazil_Sovereign3"/>
      <sheetName val="Dados_BLP3"/>
      <sheetName val="Share_Price_20021"/>
      <sheetName val="Indicadores_Economicos1"/>
      <sheetName val="VOLUME_CA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Base_PEF"/>
      <sheetName val="Labatt_Shares"/>
      <sheetName val="Balance_Fin_ajust_2004"/>
      <sheetName val="CAD_Month"/>
      <sheetName val="CAD_YE"/>
      <sheetName val="US_Month_"/>
      <sheetName val="US_Month_-_Crowns"/>
      <sheetName val="US_YE_-_Crowns"/>
      <sheetName val="Distribution from BU"/>
      <sheetName val="Sig Cycles_Accts &amp; Processes"/>
      <sheetName val="Effects"/>
      <sheetName val="Lookups"/>
      <sheetName val="Critérios"/>
      <sheetName val="base bradesco"/>
      <sheetName val="Comparativo 99X00"/>
      <sheetName val="START"/>
      <sheetName val="PLAN DE ACCION"/>
      <sheetName val="Calc 1"/>
      <sheetName val="POCE"/>
      <sheetName val="Base da Datos"/>
      <sheetName val="Tablas"/>
      <sheetName val="Info"/>
      <sheetName val="5.1"/>
      <sheetName val="판매진척"/>
      <sheetName val="Peer10"/>
      <sheetName val="Peer11"/>
      <sheetName val="Peer12"/>
      <sheetName val="Peer13"/>
      <sheetName val="Peer14"/>
      <sheetName val="Peer15"/>
      <sheetName val="Peer16"/>
      <sheetName val="Peer17"/>
      <sheetName val="Peer18"/>
      <sheetName val="Peer19"/>
      <sheetName val="Peer20"/>
      <sheetName val="Peer9"/>
      <sheetName val="Følsomhedsanalyse"/>
      <sheetName val="Indicadores_Econômicos4"/>
      <sheetName val="Datas_de_Divulgação4"/>
      <sheetName val="Indicadores_Bloomberg4"/>
      <sheetName val="Estimativa__IP4"/>
      <sheetName val="Tx_Juros_Efetivas4"/>
      <sheetName val="Valor_de_Mercado4"/>
      <sheetName val="Pop__Eco__At_4"/>
      <sheetName val="Brazil_Sovereign4"/>
      <sheetName val="Dados_BLP4"/>
      <sheetName val="Indicadores_Economicos2"/>
      <sheetName val="Share_Price_20022"/>
      <sheetName val="VOLUME_CA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Base_PEF1"/>
      <sheetName val="Labatt_Shares1"/>
      <sheetName val="Balance_Fin_ajust_20041"/>
      <sheetName val="CAD_Month1"/>
      <sheetName val="CAD_YE1"/>
      <sheetName val="US_Month_1"/>
      <sheetName val="US_Month_-_Crowns1"/>
      <sheetName val="US_YE_-_Crowns1"/>
      <sheetName val="Distribution_from_BU"/>
      <sheetName val="Sig_Cycles_Accts_&amp;_Processes"/>
      <sheetName val="base_bradesco"/>
      <sheetName val="Comparativo_99X00"/>
      <sheetName val="PLAN_DE_ACCION"/>
      <sheetName val="Calc_1"/>
      <sheetName val="Base_da_Datos"/>
      <sheetName val="1.0_LIST"/>
      <sheetName val="COTAÇÕES"/>
      <sheetName val="PM"/>
      <sheetName val="Indicadores_Econômicos5"/>
      <sheetName val="Datas_de_Divulgação5"/>
      <sheetName val="Indicadores_Bloomberg5"/>
      <sheetName val="Estimativa__IP5"/>
      <sheetName val="Tx_Juros_Efetivas5"/>
      <sheetName val="Valor_de_Mercado5"/>
      <sheetName val="Pop__Eco__At_5"/>
      <sheetName val="Brazil_Sovereign5"/>
      <sheetName val="Dados_BLP5"/>
      <sheetName val="Indicadores_Economicos3"/>
      <sheetName val="Share_Price_20023"/>
      <sheetName val="VOLUME_CA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ase_PEF2"/>
      <sheetName val="Labatt_Shares2"/>
      <sheetName val="Balance_Fin_ajust_20042"/>
      <sheetName val="CAD_Month2"/>
      <sheetName val="CAD_YE2"/>
      <sheetName val="US_Month_2"/>
      <sheetName val="US_Month_-_Crowns2"/>
      <sheetName val="US_YE_-_Crowns2"/>
      <sheetName val="Distribution_from_BU1"/>
      <sheetName val="Sig_Cycles_Accts_&amp;_Processes1"/>
      <sheetName val="base_bradesco1"/>
      <sheetName val="Comparativo_99X001"/>
      <sheetName val="PLAN_DE_ACCION1"/>
      <sheetName val="Calc_11"/>
      <sheetName val="Base_da_Datos1"/>
      <sheetName val="5_1"/>
      <sheetName val="BU Caribe"/>
      <sheetName val="Hidden"/>
      <sheetName val="Orientation"/>
      <sheetName val="Settings"/>
      <sheetName val="Delivery"/>
      <sheetName val="Engine"/>
      <sheetName val="Assumptions"/>
      <sheetName val="Validate"/>
      <sheetName val="Financials"/>
      <sheetName val="EI Calc"/>
      <sheetName val="BASE REAL"/>
      <sheetName val="Relatório"/>
      <sheetName val="Parametrização"/>
      <sheetName val="List"/>
      <sheetName val="2RF98 (Mkt 9%)"/>
      <sheetName val="UNIDADES"/>
      <sheetName val="Empresas"/>
      <sheetName val="BDS"/>
      <sheetName val="Balancete"/>
      <sheetName val="Apoio"/>
      <sheetName val="Infos Empresas"/>
      <sheetName val="Details"/>
      <sheetName val="DropDowns"/>
      <sheetName val="Indicadores_Econômicos6"/>
      <sheetName val="Datas_de_Divulgação6"/>
      <sheetName val="Indicadores_Bloomberg6"/>
      <sheetName val="Estimativa__IP6"/>
      <sheetName val="Tx_Juros_Efetivas6"/>
      <sheetName val="Valor_de_Mercado6"/>
      <sheetName val="Pop__Eco__At_6"/>
      <sheetName val="Brazil_Sovereign6"/>
      <sheetName val="Dados_BLP6"/>
      <sheetName val="Indicadores_Economicos4"/>
      <sheetName val="Share_Price_20024"/>
      <sheetName val="VOLUME_CA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Base_PEF3"/>
      <sheetName val="Labatt_Shares3"/>
      <sheetName val="Balance_Fin_ajust_20043"/>
      <sheetName val="CAD_Month3"/>
      <sheetName val="CAD_YE3"/>
      <sheetName val="US_Month_3"/>
      <sheetName val="US_Month_-_Crowns3"/>
      <sheetName val="US_YE_-_Crowns3"/>
      <sheetName val="Sig_Cycles_Accts_&amp;_Processes2"/>
      <sheetName val="Distribution_from_BU2"/>
      <sheetName val="base_bradesco2"/>
      <sheetName val="Comparativo_99X002"/>
      <sheetName val="PLAN_DE_ACCION2"/>
      <sheetName val="Calc_12"/>
      <sheetName val="Base_da_Datos2"/>
      <sheetName val="5_11"/>
      <sheetName val="1_0_LIST"/>
      <sheetName val="BU_Caribe"/>
      <sheetName val="EI_Calc"/>
      <sheetName val="BASE_REAL"/>
      <sheetName val="2RF98_(Mkt_9%)"/>
      <sheetName val="Infos_Empresas"/>
      <sheetName val="DADOS"/>
      <sheetName val="Load Data"/>
      <sheetName val="HON"/>
      <sheetName val="General Downloads"/>
      <sheetName val="Data Input"/>
      <sheetName val=""/>
      <sheetName val="TASAS 2"/>
      <sheetName val="Data"/>
      <sheetName val="Indicadores_Econômicos7"/>
      <sheetName val="Datas_de_Divulgação7"/>
      <sheetName val="Indicadores_Bloomberg7"/>
      <sheetName val="Estimativa__IP7"/>
      <sheetName val="Tx_Juros_Efetivas7"/>
      <sheetName val="Valor_de_Mercado7"/>
      <sheetName val="Pop__Eco__At_7"/>
      <sheetName val="Brazil_Sovereign7"/>
      <sheetName val="Dados_BLP7"/>
      <sheetName val="Indicadores_Economicos5"/>
      <sheetName val="Share_Price_20025"/>
      <sheetName val="VOLUME_CA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Base_PEF4"/>
      <sheetName val="Labatt_Shares4"/>
      <sheetName val="Balance_Fin_ajust_20044"/>
      <sheetName val="CAD_Month4"/>
      <sheetName val="CAD_YE4"/>
      <sheetName val="US_Month_4"/>
      <sheetName val="US_Month_-_Crowns4"/>
      <sheetName val="US_YE_-_Crowns4"/>
      <sheetName val="Distribution_from_BU3"/>
      <sheetName val="Sig_Cycles_Accts_&amp;_Processes3"/>
      <sheetName val="base_bradesco3"/>
      <sheetName val="Comparativo_99X003"/>
      <sheetName val="PLAN_DE_ACCION3"/>
      <sheetName val="Calc_13"/>
      <sheetName val="Base_da_Datos3"/>
      <sheetName val="5_12"/>
      <sheetName val="1_0_LIST1"/>
      <sheetName val="BU_Caribe1"/>
      <sheetName val="EI_Calc1"/>
      <sheetName val="BASE_REAL1"/>
      <sheetName val="2RF98_(Mkt_9%)1"/>
      <sheetName val="Infos_Empresas1"/>
      <sheetName val="Load_Data"/>
      <sheetName val="General_Downloads"/>
      <sheetName val="Data_Input"/>
      <sheetName val="Indicadores_Econômicos8"/>
      <sheetName val="Datas_de_Divulgação8"/>
      <sheetName val="Indicadores_Bloomberg8"/>
      <sheetName val="Estimativa__IP8"/>
      <sheetName val="Tx_Juros_Efetivas8"/>
      <sheetName val="Valor_de_Mercado8"/>
      <sheetName val="Pop__Eco__At_8"/>
      <sheetName val="Brazil_Sovereign8"/>
      <sheetName val="Dados_BLP8"/>
      <sheetName val="Share_Price_20026"/>
      <sheetName val="Indicadores_Economicos6"/>
      <sheetName val="VOLUME_CA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Base_PEF5"/>
      <sheetName val="Labatt_Shares5"/>
      <sheetName val="Balance_Fin_ajust_20045"/>
      <sheetName val="CAD_Month5"/>
      <sheetName val="CAD_YE5"/>
      <sheetName val="US_Month_5"/>
      <sheetName val="US_Month_-_Crowns5"/>
      <sheetName val="US_YE_-_Crowns5"/>
      <sheetName val="Sig_Cycles_Accts_&amp;_Processes4"/>
      <sheetName val="Distribution_from_BU4"/>
      <sheetName val="base_bradesco4"/>
      <sheetName val="Comparativo_99X004"/>
      <sheetName val="PLAN_DE_ACCION4"/>
      <sheetName val="Calc_14"/>
      <sheetName val="Base_da_Datos4"/>
      <sheetName val="5_13"/>
      <sheetName val="1_0_LIST2"/>
      <sheetName val="BU_Caribe2"/>
      <sheetName val="EI_Calc2"/>
      <sheetName val="BASE_REAL2"/>
      <sheetName val="2RF98_(Mkt_9%)2"/>
      <sheetName val="Infos_Empresas2"/>
      <sheetName val="Load_Data1"/>
      <sheetName val="General_Downloads1"/>
      <sheetName val="Data_Input1"/>
      <sheetName val="RG Depots"/>
      <sheetName val="Operação teste 26A "/>
      <sheetName val="I. INICIO"/>
      <sheetName val="Resumo (x) Contab. "/>
      <sheetName val="AcqIS"/>
      <sheetName val="AcqBSCF"/>
      <sheetName val="Datos MES"/>
      <sheetName val="Tabla prod"/>
      <sheetName val="ID_Ano"/>
      <sheetName val="% FRETEIRO (S.26)"/>
      <sheetName val="PNP Op+Aj+Am"/>
      <sheetName val="PNP Ajudante+Amarrador"/>
      <sheetName val="数据库"/>
      <sheetName val="Pillars"/>
      <sheetName val="FJJX Bud_IB"/>
      <sheetName val="Indicadores_Econômicos9"/>
      <sheetName val="Datas_de_Divulgação9"/>
      <sheetName val="Indicadores_Bloomberg9"/>
      <sheetName val="Estimativa__IP9"/>
      <sheetName val="Tx_Juros_Efetivas9"/>
      <sheetName val="Valor_de_Mercado9"/>
      <sheetName val="Pop__Eco__At_9"/>
      <sheetName val="Brazil_Sovereign9"/>
      <sheetName val="Dados_BLP9"/>
      <sheetName val="Share_Price_20027"/>
      <sheetName val="Indicadores_Economicos7"/>
      <sheetName val="VOLUME_CA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Labatt_Shares6"/>
      <sheetName val="Base_PEF6"/>
      <sheetName val="CAD_Month6"/>
      <sheetName val="CAD_YE6"/>
      <sheetName val="US_Month_6"/>
      <sheetName val="US_Month_-_Crowns6"/>
      <sheetName val="US_YE_-_Crowns6"/>
      <sheetName val="Balance_Fin_ajust_20046"/>
      <sheetName val="Distribution_from_BU5"/>
      <sheetName val="Sig_Cycles_Accts_&amp;_Processes5"/>
      <sheetName val="base_bradesco5"/>
      <sheetName val="Comparativo_99X005"/>
      <sheetName val="PLAN_DE_ACCION5"/>
      <sheetName val="Calc_15"/>
      <sheetName val="Base_da_Datos5"/>
      <sheetName val="5_14"/>
      <sheetName val="1_0_LIST3"/>
      <sheetName val="BU_Caribe3"/>
      <sheetName val="EI_Calc3"/>
      <sheetName val="BASE_REAL3"/>
      <sheetName val="2RF98_(Mkt_9%)3"/>
      <sheetName val="Infos_Empresas3"/>
      <sheetName val="General_Downloads2"/>
      <sheetName val="Data_Input2"/>
      <sheetName val="Load_Data2"/>
      <sheetName val="Operação_teste_26A_"/>
      <sheetName val="TASAS_2"/>
      <sheetName val="RG_Depots"/>
      <sheetName val="I__INICIO"/>
      <sheetName val="Resumo_(x)_Contab__"/>
      <sheetName val="Entity Drill Down"/>
      <sheetName val="Indicadores_Econômicos11"/>
      <sheetName val="Datas_de_Divulgação11"/>
      <sheetName val="Indicadores_Bloomberg11"/>
      <sheetName val="Estimativa__IP11"/>
      <sheetName val="Tx_Juros_Efetivas11"/>
      <sheetName val="Valor_de_Mercado11"/>
      <sheetName val="Pop__Eco__At_11"/>
      <sheetName val="Brazil_Sovereign11"/>
      <sheetName val="Dados_BLP11"/>
      <sheetName val="Share_Price_20029"/>
      <sheetName val="Indicadores_Economicos9"/>
      <sheetName val="VOLUME_CA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Base_PEF8"/>
      <sheetName val="Labatt_Shares8"/>
      <sheetName val="Balance_Fin_ajust_20048"/>
      <sheetName val="CAD_Month8"/>
      <sheetName val="CAD_YE8"/>
      <sheetName val="US_Month_8"/>
      <sheetName val="US_Month_-_Crowns8"/>
      <sheetName val="US_YE_-_Crowns8"/>
      <sheetName val="Distribution_from_BU7"/>
      <sheetName val="Sig_Cycles_Accts_&amp;_Processes7"/>
      <sheetName val="base_bradesco7"/>
      <sheetName val="Comparativo_99X007"/>
      <sheetName val="PLAN_DE_ACCION7"/>
      <sheetName val="Calc_17"/>
      <sheetName val="Base_da_Datos7"/>
      <sheetName val="5_16"/>
      <sheetName val="Indicadores_Econômicos10"/>
      <sheetName val="Datas_de_Divulgação10"/>
      <sheetName val="Indicadores_Bloomberg10"/>
      <sheetName val="Estimativa__IP10"/>
      <sheetName val="Tx_Juros_Efetivas10"/>
      <sheetName val="Valor_de_Mercado10"/>
      <sheetName val="Pop__Eco__At_10"/>
      <sheetName val="Brazil_Sovereign10"/>
      <sheetName val="Dados_BLP10"/>
      <sheetName val="Share_Price_20028"/>
      <sheetName val="Indicadores_Economicos8"/>
      <sheetName val="VOLUME_CA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Labatt_Shares7"/>
      <sheetName val="Base_PEF7"/>
      <sheetName val="CAD_Month7"/>
      <sheetName val="CAD_YE7"/>
      <sheetName val="US_Month_7"/>
      <sheetName val="US_Month_-_Crowns7"/>
      <sheetName val="US_YE_-_Crowns7"/>
      <sheetName val="Balance_Fin_ajust_20047"/>
      <sheetName val="Distribution_from_BU6"/>
      <sheetName val="Sig_Cycles_Accts_&amp;_Processes6"/>
      <sheetName val="base_bradesco6"/>
      <sheetName val="Comparativo_99X006"/>
      <sheetName val="PLAN_DE_ACCION6"/>
      <sheetName val="Calc_16"/>
      <sheetName val="Base_da_Datos6"/>
      <sheetName val="5_15"/>
      <sheetName val="1_0_LIST4"/>
      <sheetName val="BU_Caribe4"/>
      <sheetName val="EI_Calc4"/>
      <sheetName val="BASE_REAL4"/>
      <sheetName val="2RF98_(Mkt_9%)4"/>
      <sheetName val="Infos_Empresas4"/>
      <sheetName val="General_Downloads3"/>
      <sheetName val="Data_Input3"/>
      <sheetName val="Load_Data3"/>
      <sheetName val="Operação_teste_26A_1"/>
      <sheetName val="TASAS_21"/>
      <sheetName val="RG_Depots1"/>
      <sheetName val="I__INICIO1"/>
      <sheetName val="Resumo_(x)_Contab__1"/>
      <sheetName val="1_0_LIST5"/>
      <sheetName val="BU_Caribe5"/>
      <sheetName val="EI_Calc5"/>
      <sheetName val="BASE_REAL5"/>
      <sheetName val="2RF98_(Mkt_9%)5"/>
      <sheetName val="Infos_Empresas5"/>
      <sheetName val="General_Downloads4"/>
      <sheetName val="Data_Input4"/>
      <sheetName val="Load_Data4"/>
      <sheetName val="Operação_teste_26A_2"/>
      <sheetName val="TASAS_22"/>
      <sheetName val="RG_Depots2"/>
      <sheetName val="I__INICIO2"/>
      <sheetName val="Resumo_(x)_Contab__2"/>
      <sheetName val="B-111"/>
      <sheetName val="AREAINDEX"/>
      <sheetName val="Anex 17"/>
      <sheetName val="Report-Daily"/>
      <sheetName val="GraphData"/>
      <sheetName val="HIST"/>
      <sheetName val="ACUMULADO"/>
      <sheetName val="FJJX_Bud_IB"/>
      <sheetName val="PEF"/>
      <sheetName val="AO"/>
      <sheetName val="BG"/>
      <sheetName val="EE"/>
      <sheetName val="PV"/>
      <sheetName val="SG"/>
      <sheetName val="TI"/>
      <sheetName val="NO BORRAR"/>
      <sheetName val="BD SEGUIM"/>
      <sheetName val="Seguimiento de Personal"/>
      <sheetName val="BD"/>
      <sheetName val="Estadisticas"/>
      <sheetName val="Mapping"/>
      <sheetName val="drop down list"/>
      <sheetName val="Absenteísmo 2018"/>
      <sheetName val="outdr"/>
      <sheetName val="Input sheet"/>
      <sheetName val="Factor"/>
      <sheetName val="Estructura SAP"/>
      <sheetName val="Factor 8 Oz"/>
      <sheetName val="control sheet"/>
      <sheetName val="Base"/>
      <sheetName val="Ppto"/>
      <sheetName val="Plan1"/>
      <sheetName val="Personal REp"/>
      <sheetName val="BF Database"/>
      <sheetName val="BF PL31"/>
      <sheetName val="Administrative Information"/>
      <sheetName val="Appendix 6"/>
      <sheetName val="Peer1"/>
      <sheetName val="Peer2"/>
      <sheetName val="Peer3"/>
      <sheetName val="Peer4"/>
      <sheetName val="Peer5"/>
      <sheetName val="Peer6"/>
      <sheetName val="Peer7"/>
      <sheetName val="Peer8"/>
      <sheetName val="VM"/>
      <sheetName val="清酒材料需求"/>
      <sheetName val="ValidDataDrops"/>
      <sheetName val="母液材料需求"/>
      <sheetName val="SAP info"/>
      <sheetName val="条件格式选项"/>
      <sheetName val="MMR12子类(销量相关)"/>
      <sheetName val="FINALPHP"/>
      <sheetName val="Nominales 19"/>
      <sheetName val="IPC"/>
      <sheetName val="MES"/>
      <sheetName val="Bloomberg"/>
      <sheetName val="DATOS PARA INTERPOLACION"/>
      <sheetName val="DPN VALUE"/>
      <sheetName val="EVOLUMERCC"/>
      <sheetName val="PROM"/>
      <sheetName val="19-A"/>
      <sheetName val="bdic07"/>
      <sheetName val="Brand Analysis (1)"/>
      <sheetName val="Indicadores_Econômicos12"/>
      <sheetName val="Datas_de_Divulgação12"/>
      <sheetName val="Indicadores_Bloomberg12"/>
      <sheetName val="Estimativa__IP12"/>
      <sheetName val="Tx_Juros_Efetivas12"/>
      <sheetName val="Valor_de_Mercado12"/>
      <sheetName val="Pop__Eco__At_12"/>
      <sheetName val="Brazil_Sovereign12"/>
      <sheetName val="Dados_BLP12"/>
      <sheetName val="Share_Price_200210"/>
      <sheetName val="Indicadores_Economicos10"/>
      <sheetName val="VOLUME_CA9"/>
      <sheetName val="Base_PEF9"/>
      <sheetName val="2001_10_Cerv9"/>
      <sheetName val="PLAN_SAC_Cerveja9"/>
      <sheetName val="PLAN_SAC_RefrigeNanc9"/>
      <sheetName val="2001_04_Cerv9"/>
      <sheetName val="Farol_SAC_Cerveja9"/>
      <sheetName val="2001_04_Nanc9"/>
      <sheetName val="Farol_SAC_Refrigenanc9"/>
      <sheetName val="Labatt_Shares9"/>
      <sheetName val="Balance_Fin_ajust_20049"/>
      <sheetName val="CAD_Month9"/>
      <sheetName val="CAD_YE9"/>
      <sheetName val="US_Month_9"/>
      <sheetName val="US_Month_-_Crowns9"/>
      <sheetName val="US_YE_-_Crowns9"/>
      <sheetName val="Distribution_from_BU8"/>
      <sheetName val="Sig_Cycles_Accts_&amp;_Processes8"/>
      <sheetName val="base_bradesco8"/>
      <sheetName val="Comparativo_99X008"/>
      <sheetName val="PLAN_DE_ACCION8"/>
      <sheetName val="Calc_18"/>
      <sheetName val="Base_da_Datos8"/>
      <sheetName val="5_17"/>
      <sheetName val="1_0_LIST6"/>
      <sheetName val="BU_Caribe6"/>
      <sheetName val="EI_Calc6"/>
      <sheetName val="BASE_REAL6"/>
      <sheetName val="2RF98_(Mkt_9%)6"/>
      <sheetName val="Infos_Empresas6"/>
      <sheetName val="General_Downloads5"/>
      <sheetName val="Data_Input5"/>
      <sheetName val="Load_Data5"/>
      <sheetName val="Operação_teste_26A_3"/>
      <sheetName val="RG_Depots3"/>
      <sheetName val="TASAS_23"/>
      <sheetName val="I__INICIO3"/>
      <sheetName val="Resumo_(x)_Contab__3"/>
      <sheetName val="FJJX_Bud_IB1"/>
      <sheetName val="Datos_MES"/>
      <sheetName val="Tabla_prod"/>
      <sheetName val="%_FRETEIRO_(S_26)"/>
      <sheetName val="PNP_Op+Aj+Am"/>
      <sheetName val="PNP_Ajudante+Amarrador"/>
      <sheetName val="Entity_Drill_Down"/>
      <sheetName val="NO_BORRAR"/>
      <sheetName val="BD_SEGUIM"/>
      <sheetName val="Seguimiento_de_Personal"/>
      <sheetName val="Personal_REp"/>
      <sheetName val="drop_down_list"/>
      <sheetName val="Anex_17"/>
      <sheetName val="Absenteísmo_2018"/>
      <sheetName val="Input_sheet"/>
      <sheetName val="Estructura_SAP"/>
      <sheetName val="Factor_8_Oz"/>
      <sheetName val="control_sheet"/>
      <sheetName val="Controls"/>
      <sheetName val="EERR 12-03"/>
      <sheetName val="MOPE"/>
      <sheetName val="validaciones"/>
      <sheetName val="market"/>
      <sheetName val="CVA_Projetada12meses"/>
      <sheetName val="Supuestos"/>
      <sheetName val="RV4_Base2019"/>
      <sheetName val="RV4_Base2019Tarifas_V1"/>
      <sheetName val="RV4_Base2019_PS2023"/>
      <sheetName val="Comparativa PLP (Ene17 Ene18)"/>
      <sheetName val="Tarifas Base 2019"/>
      <sheetName val="Comparativa y análisis"/>
      <sheetName val="RV4_Base2020"/>
      <sheetName val="Tarifas_reseteo2024"/>
      <sheetName val="RV4_Base2019V1_Tarifas"/>
      <sheetName val="Factores de crecimiento"/>
      <sheetName val="Datos nov18-ago19"/>
      <sheetName val="Compara PLP 2018vs19"/>
      <sheetName val="Cierre 2019 8+4"/>
      <sheetName val="Efecto del PIB 2019 TARYET"/>
      <sheetName val="Hoja3"/>
      <sheetName val="Bal.Comp."/>
      <sheetName val="chiet tinh"/>
      <sheetName val="Setting"/>
      <sheetName val="Table_1"/>
      <sheetName val="TR"/>
      <sheetName val="Bloomberg bonds"/>
      <sheetName val="DATOS_PARA_INTERPOLACION"/>
      <sheetName val="DPN_VALUE"/>
      <sheetName val="Nominales_19"/>
      <sheetName val="Brand_Analysis_(1)"/>
      <sheetName val="Bal_Comp_"/>
      <sheetName val="SM NFG + 12 meses"/>
      <sheetName val="Report"/>
      <sheetName val="VARPEL"/>
      <sheetName val="dep pre"/>
      <sheetName val="Overview Waterfall"/>
      <sheetName val="Ref"/>
      <sheetName val="Indicadores_Econômicos13"/>
      <sheetName val="Datas_de_Divulgação13"/>
      <sheetName val="Indicadores_Bloomberg13"/>
      <sheetName val="Estimativa__IP13"/>
      <sheetName val="Tx_Juros_Efetivas13"/>
      <sheetName val="Valor_de_Mercado13"/>
      <sheetName val="Pop__Eco__At_13"/>
      <sheetName val="Brazil_Sovereign13"/>
      <sheetName val="Dados_BLP13"/>
      <sheetName val="Indicadores_Economicos11"/>
      <sheetName val="Share_Price_200211"/>
      <sheetName val="VOLUME_CA10"/>
      <sheetName val="2001_10_Cerv10"/>
      <sheetName val="PLAN_SAC_Cerveja10"/>
      <sheetName val="PLAN_SAC_RefrigeNanc10"/>
      <sheetName val="2001_04_Cerv10"/>
      <sheetName val="Farol_SAC_Cerveja10"/>
      <sheetName val="2001_04_Nanc10"/>
      <sheetName val="Farol_SAC_Refrigenanc10"/>
      <sheetName val="Base_PEF10"/>
      <sheetName val="Labatt_Shares10"/>
      <sheetName val="Balance_Fin_ajust_200410"/>
      <sheetName val="CAD_Month10"/>
      <sheetName val="CAD_YE10"/>
      <sheetName val="US_Month_10"/>
      <sheetName val="US_Month_-_Crowns10"/>
      <sheetName val="US_YE_-_Crowns10"/>
      <sheetName val="Distribution_from_BU9"/>
      <sheetName val="Sig_Cycles_Accts_&amp;_Processes9"/>
      <sheetName val="base_bradesco9"/>
      <sheetName val="Comparativo_99X009"/>
      <sheetName val="PLAN_DE_ACCION9"/>
      <sheetName val="Calc_19"/>
      <sheetName val="Base_da_Datos9"/>
      <sheetName val="5_18"/>
      <sheetName val="1_0_LIST7"/>
      <sheetName val="BU_Caribe7"/>
      <sheetName val="EI_Calc7"/>
      <sheetName val="2RF98_(Mkt_9%)7"/>
      <sheetName val="BASE_REAL7"/>
      <sheetName val="Infos_Empresas7"/>
      <sheetName val="General_Downloads6"/>
      <sheetName val="Data_Input6"/>
      <sheetName val="Load_Data6"/>
      <sheetName val="TASAS_24"/>
      <sheetName val="Operação_teste_26A_4"/>
      <sheetName val="RG_Depots4"/>
      <sheetName val="I__INICIO4"/>
      <sheetName val="Resumo_(x)_Contab__4"/>
      <sheetName val="FJJX_Bud_IB2"/>
      <sheetName val="Datos_MES1"/>
      <sheetName val="Tabla_prod1"/>
      <sheetName val="%_FRETEIRO_(S_26)1"/>
      <sheetName val="PNP_Op+Aj+Am1"/>
      <sheetName val="PNP_Ajudante+Amarrador1"/>
      <sheetName val="NO_BORRAR1"/>
      <sheetName val="BD_SEGUIM1"/>
      <sheetName val="Seguimiento_de_Personal1"/>
      <sheetName val="Entity_Drill_Down1"/>
      <sheetName val="Personal_REp1"/>
      <sheetName val="drop_down_list1"/>
      <sheetName val="Anex_171"/>
      <sheetName val="Input_sheet1"/>
      <sheetName val="Estructura_SAP1"/>
      <sheetName val="Factor_8_Oz1"/>
      <sheetName val="control_sheet1"/>
      <sheetName val="Absenteísmo_20181"/>
      <sheetName val="SAP_info"/>
      <sheetName val="BF_Database"/>
      <sheetName val="BF_PL31"/>
      <sheetName val="Administrative_Information"/>
      <sheetName val="Appendix_6"/>
      <sheetName val="chiet_tinh"/>
      <sheetName val="EERR_12-03"/>
      <sheetName val="Comparativa_PLP_(Ene17_Ene18)"/>
      <sheetName val="Tarifas_Base_2019"/>
      <sheetName val="Comparativa_y_análisis"/>
      <sheetName val="Factores_de_crecimiento"/>
      <sheetName val="Datos_nov18-ago19"/>
      <sheetName val="Compara_PLP_2018vs19"/>
      <sheetName val="Cierre_2019_8+4"/>
      <sheetName val="Efecto_del_PIB_2019_TARYET"/>
      <sheetName val="Principal"/>
      <sheetName val="FLOWCHART-03"/>
      <sheetName val="Indicadores_Econômicos14"/>
      <sheetName val="Datas_de_Divulgação14"/>
      <sheetName val="Indicadores_Bloomberg14"/>
      <sheetName val="Estimativa__IP14"/>
      <sheetName val="Tx_Juros_Efetivas14"/>
      <sheetName val="Valor_de_Mercado14"/>
      <sheetName val="Pop__Eco__At_14"/>
      <sheetName val="Brazil_Sovereign14"/>
      <sheetName val="Dados_BLP14"/>
      <sheetName val="Indicadores_Economicos12"/>
      <sheetName val="Share_Price_200212"/>
      <sheetName val="VOLUME_CA11"/>
      <sheetName val="2001_10_Cerv11"/>
      <sheetName val="PLAN_SAC_Cerveja11"/>
      <sheetName val="PLAN_SAC_RefrigeNanc11"/>
      <sheetName val="2001_04_Cerv11"/>
      <sheetName val="Farol_SAC_Cerveja11"/>
      <sheetName val="2001_04_Nanc11"/>
      <sheetName val="Farol_SAC_Refrigenanc11"/>
      <sheetName val="Base_PEF11"/>
      <sheetName val="Labatt_Shares11"/>
      <sheetName val="Balance_Fin_ajust_200411"/>
      <sheetName val="CAD_Month11"/>
      <sheetName val="CAD_YE11"/>
      <sheetName val="US_Month_11"/>
      <sheetName val="US_Month_-_Crowns11"/>
      <sheetName val="US_YE_-_Crowns11"/>
      <sheetName val="Sig_Cycles_Accts_&amp;_Processes10"/>
      <sheetName val="Distribution_from_BU10"/>
      <sheetName val="base_bradesco10"/>
      <sheetName val="Comparativo_99X0010"/>
      <sheetName val="PLAN_DE_ACCION10"/>
      <sheetName val="Calc_110"/>
      <sheetName val="Base_da_Datos10"/>
      <sheetName val="5_19"/>
      <sheetName val="1_0_LIST8"/>
      <sheetName val="BU_Caribe8"/>
      <sheetName val="EI_Calc8"/>
      <sheetName val="BASE_REAL8"/>
      <sheetName val="2RF98_(Mkt_9%)8"/>
      <sheetName val="Infos_Empresas8"/>
      <sheetName val="Load_Data7"/>
      <sheetName val="General_Downloads7"/>
      <sheetName val="Data_Input7"/>
      <sheetName val="TASAS_25"/>
      <sheetName val="Operação_teste_26A_5"/>
      <sheetName val="RG_Depots5"/>
      <sheetName val="I__INICIO5"/>
      <sheetName val="Resumo_(x)_Contab__5"/>
      <sheetName val="FJJX_Bud_IB3"/>
      <sheetName val="Datos_MES2"/>
      <sheetName val="Tabla_prod2"/>
      <sheetName val="%_FRETEIRO_(S_26)2"/>
      <sheetName val="PNP_Op+Aj+Am2"/>
      <sheetName val="PNP_Ajudante+Amarrador2"/>
      <sheetName val="Entity_Drill_Down2"/>
      <sheetName val="NO_BORRAR2"/>
      <sheetName val="BD_SEGUIM2"/>
      <sheetName val="Seguimiento_de_Personal2"/>
      <sheetName val="Personal_REp2"/>
      <sheetName val="drop_down_list2"/>
      <sheetName val="Anex_172"/>
      <sheetName val="Absenteísmo_20182"/>
      <sheetName val="Input_sheet2"/>
      <sheetName val="Estructura_SAP2"/>
      <sheetName val="Factor_8_Oz2"/>
      <sheetName val="control_sheet2"/>
      <sheetName val="SAP_info1"/>
      <sheetName val="Nominales_191"/>
      <sheetName val="DATOS_PARA_INTERPOLACION1"/>
      <sheetName val="DPN_VALUE1"/>
      <sheetName val="Brand_Analysis_(1)1"/>
      <sheetName val="BF_Database1"/>
      <sheetName val="BF_PL311"/>
      <sheetName val="Administrative_Information1"/>
      <sheetName val="Appendix_61"/>
      <sheetName val="chiet_tinh1"/>
      <sheetName val="EERR_12-031"/>
      <sheetName val="Comparativa_PLP_(Ene17_Ene18)1"/>
      <sheetName val="Tarifas_Base_20191"/>
      <sheetName val="Comparativa_y_análisis1"/>
      <sheetName val="Factores_de_crecimiento1"/>
      <sheetName val="Datos_nov18-ago191"/>
      <sheetName val="Compara_PLP_2018vs191"/>
      <sheetName val="Cierre_2019_8+41"/>
      <sheetName val="Efecto_del_PIB_2019_TARYET1"/>
      <sheetName val="Bal_Comp_1"/>
      <sheetName val="Bloomberg_bonds"/>
      <sheetName val="SM_NFG_+_12_meses"/>
      <sheetName val="dep_pre"/>
      <sheetName val="Overview_Waterfall"/>
      <sheetName val="FlowChart"/>
      <sheetName val="SDCA Checkpoint"/>
      <sheetName val="MENU"/>
      <sheetName val="Step 01"/>
      <sheetName val="Problem Statement"/>
      <sheetName val="ITF Page"/>
      <sheetName val="PDCA Page"/>
      <sheetName val="Current Time Series"/>
      <sheetName val="Time Series Trap"/>
      <sheetName val="KPI Tree"/>
      <sheetName val="GOP"/>
      <sheetName val="Customers Voice"/>
      <sheetName val="Step 02"/>
      <sheetName val="Histogram"/>
      <sheetName val="Histogram (2)"/>
      <sheetName val="Pareto"/>
      <sheetName val="Data Collection Plan"/>
      <sheetName val="GEMBA"/>
      <sheetName val="BoxPlot"/>
      <sheetName val="Tree Diagram"/>
      <sheetName val="Tree_Diagram_TRAP"/>
      <sheetName val="Additional Data Tab"/>
      <sheetName val="Step 3"/>
      <sheetName val="Cause and Effect"/>
      <sheetName val="Cause_and_Effect_Trap"/>
      <sheetName val="5 WHYs"/>
      <sheetName val="5_WHY_Trap"/>
      <sheetName val="Process Mapping"/>
      <sheetName val="Dispersion Chart"/>
      <sheetName val="Dispersion Chart (2)"/>
      <sheetName val="Dispersion Chart (3)"/>
      <sheetName val="Control Letter"/>
      <sheetName val="Control Letter (2)"/>
      <sheetName val="Control Letter (3)"/>
      <sheetName val="Additional Data Tab (2)"/>
      <sheetName val="Step 04"/>
      <sheetName val="Impact Matrix"/>
      <sheetName val="Action Plan"/>
      <sheetName val="Gantt"/>
      <sheetName val="Step 5"/>
      <sheetName val="Step 6"/>
      <sheetName val="Results Check"/>
      <sheetName val="Check_IVs"/>
      <sheetName val="Chk_Iv_Trap"/>
      <sheetName val="Step 7"/>
      <sheetName val="Standardize"/>
      <sheetName val="Risk Analysis"/>
      <sheetName val="Step 8"/>
      <sheetName val="SDCA Implementation"/>
      <sheetName val="Conclusion"/>
      <sheetName val="Setup"/>
      <sheetName val="Sheet2"/>
      <sheetName val="Indicadores_Econômicos15"/>
      <sheetName val="Datas_de_Divulgação15"/>
      <sheetName val="Indicadores_Bloomberg15"/>
      <sheetName val="Estimativa__IP15"/>
      <sheetName val="Tx_Juros_Efetivas15"/>
      <sheetName val="Valor_de_Mercado15"/>
      <sheetName val="Pop__Eco__At_15"/>
      <sheetName val="Brazil_Sovereign15"/>
      <sheetName val="Dados_BLP15"/>
      <sheetName val="Share_Price_200213"/>
      <sheetName val="Indicadores_Economicos13"/>
      <sheetName val="VOLUME_CA12"/>
      <sheetName val="Base_PEF12"/>
      <sheetName val="2001_10_Cerv12"/>
      <sheetName val="PLAN_SAC_Cerveja12"/>
      <sheetName val="PLAN_SAC_RefrigeNanc12"/>
      <sheetName val="2001_04_Cerv12"/>
      <sheetName val="Farol_SAC_Cerveja12"/>
      <sheetName val="2001_04_Nanc12"/>
      <sheetName val="Farol_SAC_Refrigenanc12"/>
      <sheetName val="Labatt_Shares12"/>
      <sheetName val="Balance_Fin_ajust_200412"/>
      <sheetName val="CAD_Month12"/>
      <sheetName val="CAD_YE12"/>
      <sheetName val="US_Month_12"/>
      <sheetName val="US_Month_-_Crowns12"/>
      <sheetName val="US_YE_-_Crowns12"/>
      <sheetName val="Distribution_from_BU11"/>
      <sheetName val="Sig_Cycles_Accts_&amp;_Processes11"/>
      <sheetName val="base_bradesco11"/>
      <sheetName val="Comparativo_99X0011"/>
      <sheetName val="PLAN_DE_ACCION11"/>
      <sheetName val="Calc_111"/>
      <sheetName val="Base_da_Datos11"/>
      <sheetName val="5_110"/>
      <sheetName val="1_0_LIST9"/>
      <sheetName val="BU_Caribe9"/>
      <sheetName val="EI_Calc9"/>
      <sheetName val="BASE_REAL9"/>
      <sheetName val="2RF98_(Mkt_9%)9"/>
      <sheetName val="Infos_Empresas9"/>
      <sheetName val="General_Downloads8"/>
      <sheetName val="Data_Input8"/>
      <sheetName val="Load_Data8"/>
      <sheetName val="Operação_teste_26A_6"/>
      <sheetName val="RG_Depots6"/>
      <sheetName val="TASAS_26"/>
      <sheetName val="I__INICIO6"/>
      <sheetName val="Resumo_(x)_Contab__6"/>
      <sheetName val="FJJX_Bud_IB4"/>
      <sheetName val="Datos_MES3"/>
      <sheetName val="Tabla_prod3"/>
      <sheetName val="%_FRETEIRO_(S_26)3"/>
      <sheetName val="PNP_Op+Aj+Am3"/>
      <sheetName val="PNP_Ajudante+Amarrador3"/>
      <sheetName val="Entity_Drill_Down3"/>
      <sheetName val="NO_BORRAR3"/>
      <sheetName val="BD_SEGUIM3"/>
      <sheetName val="Seguimiento_de_Personal3"/>
      <sheetName val="Personal_REp3"/>
      <sheetName val="drop_down_list3"/>
      <sheetName val="Anex_173"/>
      <sheetName val="Absenteísmo_20183"/>
      <sheetName val="Input_sheet3"/>
      <sheetName val="Estructura_SAP3"/>
      <sheetName val="Factor_8_Oz3"/>
      <sheetName val="control_sheet3"/>
      <sheetName val="SAP_info2"/>
      <sheetName val="Nominales_192"/>
      <sheetName val="DATOS_PARA_INTERPOLACION2"/>
      <sheetName val="DPN_VALUE2"/>
      <sheetName val="Brand_Analysis_(1)2"/>
      <sheetName val="BF_Database2"/>
      <sheetName val="BF_PL312"/>
      <sheetName val="Administrative_Information2"/>
      <sheetName val="Appendix_62"/>
      <sheetName val="chiet_tinh2"/>
      <sheetName val="EERR_12-032"/>
      <sheetName val="Comparativa_PLP_(Ene17_Ene18)2"/>
      <sheetName val="Tarifas_Base_20192"/>
      <sheetName val="Comparativa_y_análisis2"/>
      <sheetName val="Factores_de_crecimiento2"/>
      <sheetName val="Datos_nov18-ago192"/>
      <sheetName val="Compara_PLP_2018vs192"/>
      <sheetName val="Cierre_2019_8+42"/>
      <sheetName val="Efecto_del_PIB_2019_TARYET2"/>
      <sheetName val="Bal_Comp_2"/>
      <sheetName val="Bloomberg_bonds1"/>
      <sheetName val="SM_NFG_+_12_meses1"/>
      <sheetName val="Indicadores_Econômicos16"/>
      <sheetName val="Datas_de_Divulgação16"/>
      <sheetName val="Indicadores_Bloomberg16"/>
      <sheetName val="Estimativa__IP16"/>
      <sheetName val="Tx_Juros_Efetivas16"/>
      <sheetName val="Valor_de_Mercado16"/>
      <sheetName val="Pop__Eco__At_16"/>
      <sheetName val="Brazil_Sovereign16"/>
      <sheetName val="Dados_BLP16"/>
      <sheetName val="Share_Price_200214"/>
      <sheetName val="Indicadores_Economicos14"/>
      <sheetName val="VOLUME_CA13"/>
      <sheetName val="Base_PEF13"/>
      <sheetName val="2001_10_Cerv13"/>
      <sheetName val="PLAN_SAC_Cerveja13"/>
      <sheetName val="PLAN_SAC_RefrigeNanc13"/>
      <sheetName val="2001_04_Cerv13"/>
      <sheetName val="Farol_SAC_Cerveja13"/>
      <sheetName val="2001_04_Nanc13"/>
      <sheetName val="Farol_SAC_Refrigenanc13"/>
      <sheetName val="Labatt_Shares13"/>
      <sheetName val="Balance_Fin_ajust_200413"/>
      <sheetName val="CAD_Month13"/>
      <sheetName val="CAD_YE13"/>
      <sheetName val="US_Month_13"/>
      <sheetName val="US_Month_-_Crowns13"/>
      <sheetName val="US_YE_-_Crowns13"/>
      <sheetName val="Distribution_from_BU12"/>
      <sheetName val="Sig_Cycles_Accts_&amp;_Processes12"/>
      <sheetName val="base_bradesco12"/>
      <sheetName val="Comparativo_99X0012"/>
      <sheetName val="PLAN_DE_ACCION12"/>
      <sheetName val="Calc_112"/>
      <sheetName val="Base_da_Datos12"/>
      <sheetName val="5_111"/>
      <sheetName val="1_0_LIST10"/>
      <sheetName val="BU_Caribe10"/>
      <sheetName val="EI_Calc10"/>
      <sheetName val="BASE_REAL10"/>
      <sheetName val="2RF98_(Mkt_9%)10"/>
      <sheetName val="Infos_Empresas10"/>
      <sheetName val="General_Downloads9"/>
      <sheetName val="Data_Input9"/>
      <sheetName val="Load_Data9"/>
      <sheetName val="Operação_teste_26A_7"/>
      <sheetName val="RG_Depots7"/>
      <sheetName val="TASAS_27"/>
      <sheetName val="I__INICIO7"/>
      <sheetName val="Resumo_(x)_Contab__7"/>
      <sheetName val="FJJX_Bud_IB5"/>
      <sheetName val="Datos_MES4"/>
      <sheetName val="Tabla_prod4"/>
      <sheetName val="%_FRETEIRO_(S_26)4"/>
      <sheetName val="PNP_Op+Aj+Am4"/>
      <sheetName val="PNP_Ajudante+Amarrador4"/>
      <sheetName val="Entity_Drill_Down4"/>
      <sheetName val="NO_BORRAR4"/>
      <sheetName val="BD_SEGUIM4"/>
      <sheetName val="Seguimiento_de_Personal4"/>
      <sheetName val="Personal_REp4"/>
      <sheetName val="drop_down_list4"/>
      <sheetName val="Anex_174"/>
      <sheetName val="Absenteísmo_20184"/>
      <sheetName val="Input_sheet4"/>
      <sheetName val="Estructura_SAP4"/>
      <sheetName val="Factor_8_Oz4"/>
      <sheetName val="control_sheet4"/>
      <sheetName val="SAP_info3"/>
      <sheetName val="Nominales_193"/>
      <sheetName val="DATOS_PARA_INTERPOLACION3"/>
      <sheetName val="DPN_VALUE3"/>
      <sheetName val="Brand_Analysis_(1)3"/>
      <sheetName val="BF_Database3"/>
      <sheetName val="BF_PL313"/>
      <sheetName val="Administrative_Information3"/>
      <sheetName val="Appendix_63"/>
      <sheetName val="chiet_tinh3"/>
      <sheetName val="EERR_12-033"/>
      <sheetName val="Comparativa_PLP_(Ene17_Ene18)3"/>
      <sheetName val="Tarifas_Base_20193"/>
      <sheetName val="Comparativa_y_análisis3"/>
      <sheetName val="Factores_de_crecimiento3"/>
      <sheetName val="Datos_nov18-ago193"/>
      <sheetName val="Compara_PLP_2018vs193"/>
      <sheetName val="Cierre_2019_8+43"/>
      <sheetName val="Efecto_del_PIB_2019_TARYET3"/>
      <sheetName val="Bal_Comp_3"/>
      <sheetName val="Bloomberg_bonds2"/>
      <sheetName val="SM_NFG_+_12_meses2"/>
      <sheetName val="Real 2018"/>
      <sheetName val="premisas"/>
      <sheetName val="Indicadores_Econômicos17"/>
      <sheetName val="Datas_de_Divulgação17"/>
      <sheetName val="Indicadores_Bloomberg17"/>
      <sheetName val="Estimativa__IP17"/>
      <sheetName val="Tx_Juros_Efetivas17"/>
      <sheetName val="Valor_de_Mercado17"/>
      <sheetName val="Pop__Eco__At_17"/>
      <sheetName val="Brazil_Sovereign17"/>
      <sheetName val="Dados_BLP17"/>
      <sheetName val="Indicadores_Economicos15"/>
      <sheetName val="Share_Price_200215"/>
      <sheetName val="VOLUME_CA14"/>
      <sheetName val="2001_10_Cerv14"/>
      <sheetName val="PLAN_SAC_Cerveja14"/>
      <sheetName val="PLAN_SAC_RefrigeNanc14"/>
      <sheetName val="2001_04_Cerv14"/>
      <sheetName val="Farol_SAC_Cerveja14"/>
      <sheetName val="2001_04_Nanc14"/>
      <sheetName val="Farol_SAC_Refrigenanc14"/>
      <sheetName val="Base_PEF14"/>
      <sheetName val="Labatt_Shares14"/>
      <sheetName val="Balance_Fin_ajust_200414"/>
      <sheetName val="CAD_Month14"/>
      <sheetName val="CAD_YE14"/>
      <sheetName val="US_Month_14"/>
      <sheetName val="US_Month_-_Crowns14"/>
      <sheetName val="US_YE_-_Crowns14"/>
      <sheetName val="Distribution_from_BU13"/>
      <sheetName val="Sig_Cycles_Accts_&amp;_Processes13"/>
      <sheetName val="base_bradesco13"/>
      <sheetName val="Comparativo_99X0013"/>
      <sheetName val="PLAN_DE_ACCION13"/>
      <sheetName val="Base_da_Datos13"/>
      <sheetName val="Calc_113"/>
      <sheetName val="5_112"/>
      <sheetName val="1_0_LIST11"/>
      <sheetName val="BU_Caribe11"/>
      <sheetName val="EI_Calc11"/>
      <sheetName val="BASE_REAL11"/>
      <sheetName val="2RF98_(Mkt_9%)11"/>
      <sheetName val="Infos_Empresas11"/>
      <sheetName val="Operação_teste_26A_8"/>
      <sheetName val="General_Downloads10"/>
      <sheetName val="Data_Input10"/>
      <sheetName val="Load_Data10"/>
      <sheetName val="TASAS_28"/>
      <sheetName val="RG_Depots8"/>
      <sheetName val="I__INICIO8"/>
      <sheetName val="Resumo_(x)_Contab__8"/>
      <sheetName val="FJJX_Bud_IB6"/>
      <sheetName val="Datos_MES5"/>
      <sheetName val="Tabla_prod5"/>
      <sheetName val="%_FRETEIRO_(S_26)5"/>
      <sheetName val="PNP_Op+Aj+Am5"/>
      <sheetName val="PNP_Ajudante+Amarrador5"/>
      <sheetName val="NO_BORRAR5"/>
      <sheetName val="BD_SEGUIM5"/>
      <sheetName val="Seguimiento_de_Personal5"/>
      <sheetName val="Entity_Drill_Down5"/>
      <sheetName val="Personal_REp5"/>
      <sheetName val="drop_down_list5"/>
      <sheetName val="Anex_175"/>
      <sheetName val="Input_sheet5"/>
      <sheetName val="Estructura_SAP5"/>
      <sheetName val="Factor_8_Oz5"/>
      <sheetName val="control_sheet5"/>
      <sheetName val="Absenteísmo_20185"/>
      <sheetName val="SAP_info4"/>
      <sheetName val="Nominales_194"/>
      <sheetName val="DATOS_PARA_INTERPOLACION4"/>
      <sheetName val="DPN_VALUE4"/>
      <sheetName val="Brand_Analysis_(1)4"/>
      <sheetName val="BF_Database4"/>
      <sheetName val="BF_PL314"/>
      <sheetName val="Administrative_Information4"/>
      <sheetName val="Appendix_64"/>
      <sheetName val="chiet_tinh4"/>
      <sheetName val="EERR_12-034"/>
      <sheetName val="Comparativa_PLP_(Ene17_Ene18)4"/>
      <sheetName val="Tarifas_Base_20194"/>
      <sheetName val="Comparativa_y_análisis4"/>
      <sheetName val="Factores_de_crecimiento4"/>
      <sheetName val="Datos_nov18-ago194"/>
      <sheetName val="Compara_PLP_2018vs194"/>
      <sheetName val="Cierre_2019_8+44"/>
      <sheetName val="Efecto_del_PIB_2019_TARYET4"/>
      <sheetName val="Bal_Comp_4"/>
      <sheetName val="Bloomberg_bonds3"/>
      <sheetName val="SM_NFG_+_12_meses3"/>
      <sheetName val="Indicadores_Econômicos18"/>
      <sheetName val="Datas_de_Divulgação18"/>
      <sheetName val="Indicadores_Bloomberg18"/>
      <sheetName val="Estimativa__IP18"/>
      <sheetName val="Tx_Juros_Efetivas18"/>
      <sheetName val="Valor_de_Mercado18"/>
      <sheetName val="Pop__Eco__At_18"/>
      <sheetName val="Brazil_Sovereign18"/>
      <sheetName val="Dados_BLP18"/>
      <sheetName val="Indicadores_Economicos16"/>
      <sheetName val="Share_Price_200216"/>
      <sheetName val="VOLUME_CA15"/>
      <sheetName val="2001_10_Cerv15"/>
      <sheetName val="PLAN_SAC_Cerveja15"/>
      <sheetName val="PLAN_SAC_RefrigeNanc15"/>
      <sheetName val="2001_04_Cerv15"/>
      <sheetName val="Farol_SAC_Cerveja15"/>
      <sheetName val="2001_04_Nanc15"/>
      <sheetName val="Farol_SAC_Refrigenanc15"/>
      <sheetName val="Base_PEF15"/>
      <sheetName val="Labatt_Shares15"/>
      <sheetName val="Balance_Fin_ajust_200415"/>
      <sheetName val="CAD_Month15"/>
      <sheetName val="CAD_YE15"/>
      <sheetName val="US_Month_15"/>
      <sheetName val="US_Month_-_Crowns15"/>
      <sheetName val="US_YE_-_Crowns15"/>
      <sheetName val="Distribution_from_BU14"/>
      <sheetName val="Sig_Cycles_Accts_&amp;_Processes14"/>
      <sheetName val="base_bradesco14"/>
      <sheetName val="Comparativo_99X0014"/>
      <sheetName val="PLAN_DE_ACCION14"/>
      <sheetName val="Base_da_Datos14"/>
      <sheetName val="Calc_114"/>
      <sheetName val="5_113"/>
      <sheetName val="1_0_LIST12"/>
      <sheetName val="BU_Caribe12"/>
      <sheetName val="EI_Calc12"/>
      <sheetName val="BASE_REAL12"/>
      <sheetName val="2RF98_(Mkt_9%)12"/>
      <sheetName val="Infos_Empresas12"/>
      <sheetName val="Operação_teste_26A_9"/>
      <sheetName val="General_Downloads11"/>
      <sheetName val="Data_Input11"/>
      <sheetName val="Load_Data11"/>
      <sheetName val="TASAS_29"/>
      <sheetName val="RG_Depots9"/>
      <sheetName val="I__INICIO9"/>
      <sheetName val="Resumo_(x)_Contab__9"/>
      <sheetName val="FJJX_Bud_IB7"/>
      <sheetName val="Datos_MES6"/>
      <sheetName val="Tabla_prod6"/>
      <sheetName val="%_FRETEIRO_(S_26)6"/>
      <sheetName val="PNP_Op+Aj+Am6"/>
      <sheetName val="PNP_Ajudante+Amarrador6"/>
      <sheetName val="NO_BORRAR6"/>
      <sheetName val="BD_SEGUIM6"/>
      <sheetName val="Seguimiento_de_Personal6"/>
      <sheetName val="Entity_Drill_Down6"/>
      <sheetName val="Personal_REp6"/>
      <sheetName val="drop_down_list6"/>
      <sheetName val="Anex_176"/>
      <sheetName val="Input_sheet6"/>
      <sheetName val="Estructura_SAP6"/>
      <sheetName val="Factor_8_Oz6"/>
      <sheetName val="control_sheet6"/>
      <sheetName val="Absenteísmo_20186"/>
      <sheetName val="SAP_info5"/>
      <sheetName val="Nominales_195"/>
      <sheetName val="DATOS_PARA_INTERPOLACION5"/>
      <sheetName val="DPN_VALUE5"/>
      <sheetName val="Brand_Analysis_(1)5"/>
      <sheetName val="BF_Database5"/>
      <sheetName val="BF_PL315"/>
      <sheetName val="Administrative_Information5"/>
      <sheetName val="Appendix_65"/>
      <sheetName val="chiet_tinh5"/>
      <sheetName val="EERR_12-035"/>
      <sheetName val="Comparativa_PLP_(Ene17_Ene18)5"/>
      <sheetName val="Tarifas_Base_20195"/>
      <sheetName val="Comparativa_y_análisis5"/>
      <sheetName val="Factores_de_crecimiento5"/>
      <sheetName val="Datos_nov18-ago195"/>
      <sheetName val="Compara_PLP_2018vs195"/>
      <sheetName val="Cierre_2019_8+45"/>
      <sheetName val="Efecto_del_PIB_2019_TARYET5"/>
      <sheetName val="Bal_Comp_5"/>
      <sheetName val="Bloomberg_bonds4"/>
      <sheetName val="SM_NFG_+_12_meses4"/>
      <sheetName val="SDCA_Checkpoint"/>
      <sheetName val="Step_01"/>
      <sheetName val="Problem_Statement"/>
      <sheetName val="ITF_Page"/>
      <sheetName val="PDCA_Page"/>
      <sheetName val="Current_Time_Series"/>
      <sheetName val="Time_Series_Trap"/>
      <sheetName val="KPI_Tree"/>
      <sheetName val="Customers_Voice"/>
      <sheetName val="Step_02"/>
      <sheetName val="Histogram_(2)"/>
      <sheetName val="Data_Collection_Plan"/>
      <sheetName val="Tree_Diagram"/>
      <sheetName val="Additional_Data_Tab"/>
      <sheetName val="Step_3"/>
      <sheetName val="Cause_and_Effect"/>
      <sheetName val="5_WHYs"/>
      <sheetName val="Process_Mapping"/>
      <sheetName val="Dispersion_Chart"/>
      <sheetName val="Dispersion_Chart_(2)"/>
      <sheetName val="Dispersion_Chart_(3)"/>
      <sheetName val="Control_Letter"/>
      <sheetName val="Control_Letter_(2)"/>
      <sheetName val="Control_Letter_(3)"/>
      <sheetName val="Additional_Data_Tab_(2)"/>
      <sheetName val="Step_04"/>
      <sheetName val="Impact_Matrix"/>
      <sheetName val="Action_Plan"/>
      <sheetName val="Step_5"/>
      <sheetName val="Step_6"/>
      <sheetName val="Results_Check"/>
      <sheetName val="Step_7"/>
      <sheetName val="Risk_Analysis"/>
      <sheetName val="Step_8"/>
      <sheetName val="SDCA_Implementation"/>
      <sheetName val="Indicadores_Econômicos19"/>
      <sheetName val="Datas_de_Divulgação19"/>
      <sheetName val="Indicadores_Bloomberg19"/>
      <sheetName val="Estimativa__IP19"/>
      <sheetName val="Tx_Juros_Efetivas19"/>
      <sheetName val="Valor_de_Mercado19"/>
      <sheetName val="Pop__Eco__At_19"/>
      <sheetName val="Brazil_Sovereign19"/>
      <sheetName val="Dados_BLP19"/>
      <sheetName val="Indicadores_Economicos17"/>
      <sheetName val="Share_Price_200217"/>
      <sheetName val="VOLUME_CA16"/>
      <sheetName val="2001_10_Cerv16"/>
      <sheetName val="PLAN_SAC_Cerveja16"/>
      <sheetName val="PLAN_SAC_RefrigeNanc16"/>
      <sheetName val="2001_04_Cerv16"/>
      <sheetName val="Farol_SAC_Cerveja16"/>
      <sheetName val="2001_04_Nanc16"/>
      <sheetName val="Farol_SAC_Refrigenanc16"/>
      <sheetName val="Base_PEF16"/>
      <sheetName val="Labatt_Shares16"/>
      <sheetName val="Balance_Fin_ajust_200416"/>
      <sheetName val="CAD_Month16"/>
      <sheetName val="CAD_YE16"/>
      <sheetName val="US_Month_16"/>
      <sheetName val="US_Month_-_Crowns16"/>
      <sheetName val="US_YE_-_Crowns16"/>
      <sheetName val="Distribution_from_BU15"/>
      <sheetName val="Sig_Cycles_Accts_&amp;_Processes15"/>
      <sheetName val="base_bradesco15"/>
      <sheetName val="Comparativo_99X0015"/>
      <sheetName val="PLAN_DE_ACCION15"/>
      <sheetName val="Calc_115"/>
      <sheetName val="Base_da_Datos15"/>
      <sheetName val="5_114"/>
      <sheetName val="1_0_LIST13"/>
      <sheetName val="BU_Caribe13"/>
      <sheetName val="EI_Calc13"/>
      <sheetName val="2RF98_(Mkt_9%)13"/>
      <sheetName val="BASE_REAL13"/>
      <sheetName val="Infos_Empresas13"/>
      <sheetName val="General_Downloads12"/>
      <sheetName val="Data_Input12"/>
      <sheetName val="Load_Data12"/>
      <sheetName val="TASAS_210"/>
      <sheetName val="Operação_teste_26A_10"/>
      <sheetName val="RG_Depots10"/>
      <sheetName val="I__INICIO10"/>
      <sheetName val="Resumo_(x)_Contab__10"/>
      <sheetName val="FJJX_Bud_IB8"/>
      <sheetName val="Datos_MES7"/>
      <sheetName val="Tabla_prod7"/>
      <sheetName val="%_FRETEIRO_(S_26)7"/>
      <sheetName val="PNP_Op+Aj+Am7"/>
      <sheetName val="PNP_Ajudante+Amarrador7"/>
      <sheetName val="NO_BORRAR7"/>
      <sheetName val="BD_SEGUIM7"/>
      <sheetName val="Seguimiento_de_Personal7"/>
      <sheetName val="Entity_Drill_Down7"/>
      <sheetName val="Personal_REp7"/>
      <sheetName val="drop_down_list7"/>
      <sheetName val="Anex_177"/>
      <sheetName val="Input_sheet7"/>
      <sheetName val="Estructura_SAP7"/>
      <sheetName val="Factor_8_Oz7"/>
      <sheetName val="control_sheet7"/>
      <sheetName val="Absenteísmo_20187"/>
      <sheetName val="SAP_info6"/>
      <sheetName val="Nominales_196"/>
      <sheetName val="DATOS_PARA_INTERPOLACION6"/>
      <sheetName val="DPN_VALUE6"/>
      <sheetName val="Brand_Analysis_(1)6"/>
      <sheetName val="BF_Database6"/>
      <sheetName val="BF_PL316"/>
      <sheetName val="Administrative_Information6"/>
      <sheetName val="Appendix_66"/>
      <sheetName val="chiet_tinh6"/>
      <sheetName val="EERR_12-036"/>
      <sheetName val="Comparativa_PLP_(Ene17_Ene18)6"/>
      <sheetName val="Tarifas_Base_20196"/>
      <sheetName val="Comparativa_y_análisis6"/>
      <sheetName val="Factores_de_crecimiento6"/>
      <sheetName val="Datos_nov18-ago196"/>
      <sheetName val="Compara_PLP_2018vs196"/>
      <sheetName val="Cierre_2019_8+46"/>
      <sheetName val="Efecto_del_PIB_2019_TARYET6"/>
      <sheetName val="Bal_Comp_6"/>
      <sheetName val="Bloomberg_bonds5"/>
      <sheetName val="SM_NFG_+_12_meses5"/>
      <sheetName val="Carteira Ações"/>
      <sheetName val="XREF"/>
      <sheetName val="Lead"/>
      <sheetName val="Dividendos"/>
      <sheetName val="dep_pre1"/>
      <sheetName val="Overview_Waterfall1"/>
      <sheetName val="SDCA_Checkpoint1"/>
      <sheetName val="Step_011"/>
      <sheetName val="Problem_Statement1"/>
      <sheetName val="ITF_Page1"/>
      <sheetName val="PDCA_Page1"/>
      <sheetName val="Current_Time_Series1"/>
      <sheetName val="Time_Series_Trap1"/>
      <sheetName val="KPI_Tree1"/>
      <sheetName val="Customers_Voice1"/>
      <sheetName val="Step_021"/>
      <sheetName val="Histogram_(2)1"/>
      <sheetName val="Data_Collection_Plan1"/>
      <sheetName val="Tree_Diagram1"/>
      <sheetName val="Additional_Data_Tab1"/>
      <sheetName val="Step_31"/>
      <sheetName val="Cause_and_Effect1"/>
      <sheetName val="5_WHYs1"/>
      <sheetName val="Process_Mapping1"/>
      <sheetName val="Dispersion_Chart1"/>
      <sheetName val="Dispersion_Chart_(2)1"/>
      <sheetName val="Dispersion_Chart_(3)1"/>
      <sheetName val="Control_Letter1"/>
      <sheetName val="Control_Letter_(2)1"/>
      <sheetName val="Control_Letter_(3)1"/>
      <sheetName val="Additional_Data_Tab_(2)1"/>
      <sheetName val="Step_041"/>
      <sheetName val="Impact_Matrix1"/>
      <sheetName val="Action_Plan1"/>
      <sheetName val="Step_51"/>
      <sheetName val="Step_61"/>
      <sheetName val="Results_Check1"/>
      <sheetName val="Step_71"/>
      <sheetName val="Risk_Analysis1"/>
      <sheetName val="Step_81"/>
      <sheetName val="SDCA_Implementation1"/>
      <sheetName val="Participantes"/>
      <sheetName val="Overview NON IND REP CURR"/>
      <sheetName val="Overview NON IND K-EUR"/>
      <sheetName val="Overview INDUSTRIAL REP CURR"/>
      <sheetName val="Overview INDUSTRIAL K-EUR"/>
      <sheetName val="CHARTS ADHOC REP CURR"/>
      <sheetName val="CHARTS ADHOC K-EUR"/>
      <sheetName val="CHARTS IGCE REP CURR"/>
      <sheetName val="CHARTS IGCE K-EUR"/>
      <sheetName val="CHARTS ADHOC2 REP CURR"/>
      <sheetName val="CHARTS ADHOC2 K-EUR"/>
      <sheetName val="DIVESTMENTS REP CURR"/>
      <sheetName val="DIVESTMENTS K-EUR"/>
      <sheetName val="INVESTMENTS REP CURR"/>
      <sheetName val="INVESTMENTS K-EUR"/>
      <sheetName val="SYSTEM"/>
      <sheetName val="dep_pre2"/>
      <sheetName val="Overview_Waterfall2"/>
      <sheetName val="dep_pre3"/>
      <sheetName val="Overview_Waterfall3"/>
      <sheetName val="SDCA_Checkpoint2"/>
      <sheetName val="Step_012"/>
      <sheetName val="Problem_Statement2"/>
      <sheetName val="ITF_Page2"/>
      <sheetName val="PDCA_Page2"/>
      <sheetName val="Current_Time_Series2"/>
      <sheetName val="Time_Series_Trap2"/>
      <sheetName val="KPI_Tree2"/>
      <sheetName val="Customers_Voice2"/>
      <sheetName val="Step_022"/>
      <sheetName val="Histogram_(2)2"/>
      <sheetName val="Data_Collection_Plan2"/>
      <sheetName val="Tree_Diagram2"/>
      <sheetName val="Additional_Data_Tab2"/>
      <sheetName val="Step_32"/>
      <sheetName val="Cause_and_Effect2"/>
      <sheetName val="5_WHYs2"/>
      <sheetName val="Process_Mapping2"/>
      <sheetName val="Dispersion_Chart2"/>
      <sheetName val="Dispersion_Chart_(2)2"/>
      <sheetName val="Dispersion_Chart_(3)2"/>
      <sheetName val="Control_Letter2"/>
      <sheetName val="Control_Letter_(2)2"/>
      <sheetName val="Control_Letter_(3)2"/>
      <sheetName val="Additional_Data_Tab_(2)2"/>
      <sheetName val="Step_042"/>
      <sheetName val="Impact_Matrix2"/>
      <sheetName val="Action_Plan2"/>
      <sheetName val="Step_52"/>
      <sheetName val="Step_62"/>
      <sheetName val="Results_Check2"/>
      <sheetName val="Step_72"/>
      <sheetName val="Risk_Analysis2"/>
      <sheetName val="Step_82"/>
      <sheetName val="SDCA_Implementation2"/>
      <sheetName val="dep_pre4"/>
      <sheetName val="Overview_Waterfall4"/>
      <sheetName val="SDCA_Checkpoint3"/>
      <sheetName val="Step_013"/>
      <sheetName val="Problem_Statement3"/>
      <sheetName val="ITF_Page3"/>
      <sheetName val="PDCA_Page3"/>
      <sheetName val="Current_Time_Series3"/>
      <sheetName val="Time_Series_Trap3"/>
      <sheetName val="KPI_Tree3"/>
      <sheetName val="Customers_Voice3"/>
      <sheetName val="Step_023"/>
      <sheetName val="Histogram_(2)3"/>
      <sheetName val="Data_Collection_Plan3"/>
      <sheetName val="Tree_Diagram3"/>
      <sheetName val="Additional_Data_Tab3"/>
      <sheetName val="Step_33"/>
      <sheetName val="Cause_and_Effect3"/>
      <sheetName val="5_WHYs3"/>
      <sheetName val="Process_Mapping3"/>
      <sheetName val="Dispersion_Chart3"/>
      <sheetName val="Dispersion_Chart_(2)3"/>
      <sheetName val="Dispersion_Chart_(3)3"/>
      <sheetName val="Control_Letter3"/>
      <sheetName val="Control_Letter_(2)3"/>
      <sheetName val="Control_Letter_(3)3"/>
      <sheetName val="Additional_Data_Tab_(2)3"/>
      <sheetName val="Step_043"/>
      <sheetName val="Impact_Matrix3"/>
      <sheetName val="Action_Plan3"/>
      <sheetName val="Step_53"/>
      <sheetName val="Step_63"/>
      <sheetName val="Results_Check3"/>
      <sheetName val="Step_73"/>
      <sheetName val="Risk_Analysis3"/>
      <sheetName val="Step_83"/>
      <sheetName val="SDCA_Implementation3"/>
      <sheetName val="Indicadores_Econômicos20"/>
      <sheetName val="Datas_de_Divulgação20"/>
      <sheetName val="Indicadores_Bloomberg20"/>
      <sheetName val="Estimativa__IP20"/>
      <sheetName val="Tx_Juros_Efetivas20"/>
      <sheetName val="Valor_de_Mercado20"/>
      <sheetName val="Pop__Eco__At_20"/>
      <sheetName val="Brazil_Sovereign20"/>
      <sheetName val="Dados_BLP20"/>
      <sheetName val="Indicadores_Economicos18"/>
      <sheetName val="Share_Price_200218"/>
      <sheetName val="VOLUME_CA17"/>
      <sheetName val="2001_10_Cerv17"/>
      <sheetName val="PLAN_SAC_Cerveja17"/>
      <sheetName val="PLAN_SAC_RefrigeNanc17"/>
      <sheetName val="2001_04_Cerv17"/>
      <sheetName val="Farol_SAC_Cerveja17"/>
      <sheetName val="2001_04_Nanc17"/>
      <sheetName val="Farol_SAC_Refrigenanc17"/>
      <sheetName val="Base_PEF17"/>
      <sheetName val="Labatt_Shares17"/>
      <sheetName val="Balance_Fin_ajust_200417"/>
      <sheetName val="CAD_Month17"/>
      <sheetName val="CAD_YE17"/>
      <sheetName val="US_Month_17"/>
      <sheetName val="US_Month_-_Crowns17"/>
      <sheetName val="US_YE_-_Crowns17"/>
      <sheetName val="Distribution_from_BU16"/>
      <sheetName val="Sig_Cycles_Accts_&amp;_Processes16"/>
      <sheetName val="base_bradesco16"/>
      <sheetName val="Comparativo_99X0016"/>
      <sheetName val="PLAN_DE_ACCION16"/>
      <sheetName val="Calc_116"/>
      <sheetName val="Base_da_Datos16"/>
      <sheetName val="5_115"/>
      <sheetName val="1_0_LIST14"/>
      <sheetName val="BU_Caribe14"/>
      <sheetName val="EI_Calc14"/>
      <sheetName val="BASE_REAL14"/>
      <sheetName val="2RF98_(Mkt_9%)14"/>
      <sheetName val="Infos_Empresas14"/>
      <sheetName val="Load_Data13"/>
      <sheetName val="General_Downloads13"/>
      <sheetName val="Data_Input13"/>
      <sheetName val="TASAS_211"/>
      <sheetName val="Operação_teste_26A_11"/>
      <sheetName val="RG_Depots11"/>
      <sheetName val="I__INICIO11"/>
      <sheetName val="Resumo_(x)_Contab__11"/>
      <sheetName val="FJJX_Bud_IB9"/>
      <sheetName val="Datos_MES8"/>
      <sheetName val="Tabla_prod8"/>
      <sheetName val="%_FRETEIRO_(S_26)8"/>
      <sheetName val="PNP_Op+Aj+Am8"/>
      <sheetName val="PNP_Ajudante+Amarrador8"/>
      <sheetName val="Entity_Drill_Down8"/>
      <sheetName val="drop_down_list8"/>
      <sheetName val="Anex_178"/>
      <sheetName val="Absenteísmo_20188"/>
      <sheetName val="Input_sheet8"/>
      <sheetName val="Estructura_SAP8"/>
      <sheetName val="Factor_8_Oz8"/>
      <sheetName val="control_sheet8"/>
      <sheetName val="NO_BORRAR8"/>
      <sheetName val="BD_SEGUIM8"/>
      <sheetName val="Seguimiento_de_Personal8"/>
      <sheetName val="Personal_REp8"/>
      <sheetName val="Nominales_197"/>
      <sheetName val="DATOS_PARA_INTERPOLACION7"/>
      <sheetName val="DPN_VALUE7"/>
      <sheetName val="Brand_Analysis_(1)7"/>
      <sheetName val="BF_Database7"/>
      <sheetName val="BF_PL317"/>
      <sheetName val="Administrative_Information7"/>
      <sheetName val="Appendix_67"/>
      <sheetName val="SAP_info7"/>
      <sheetName val="EERR_12-037"/>
      <sheetName val="Comparativa_PLP_(Ene17_Ene18)7"/>
      <sheetName val="Tarifas_Base_20197"/>
      <sheetName val="Comparativa_y_análisis7"/>
      <sheetName val="Factores_de_crecimiento7"/>
      <sheetName val="Datos_nov18-ago197"/>
      <sheetName val="Compara_PLP_2018vs197"/>
      <sheetName val="Cierre_2019_8+47"/>
      <sheetName val="Efecto_del_PIB_2019_TARYET7"/>
      <sheetName val="Bal_Comp_7"/>
      <sheetName val="chiet_tinh7"/>
      <sheetName val="Bloomberg_bonds6"/>
      <sheetName val="SM_NFG_+_12_meses6"/>
      <sheetName val="dep_pre5"/>
      <sheetName val="Overview_Waterfall5"/>
      <sheetName val="SDCA_Checkpoint4"/>
      <sheetName val="Step_014"/>
      <sheetName val="Problem_Statement4"/>
      <sheetName val="ITF_Page4"/>
      <sheetName val="PDCA_Page4"/>
      <sheetName val="Current_Time_Series4"/>
      <sheetName val="Time_Series_Trap4"/>
      <sheetName val="KPI_Tree4"/>
      <sheetName val="Customers_Voice4"/>
      <sheetName val="Step_024"/>
      <sheetName val="Histogram_(2)4"/>
      <sheetName val="Data_Collection_Plan4"/>
      <sheetName val="Tree_Diagram4"/>
      <sheetName val="Additional_Data_Tab4"/>
      <sheetName val="Step_34"/>
      <sheetName val="Cause_and_Effect4"/>
      <sheetName val="5_WHYs4"/>
      <sheetName val="Process_Mapping4"/>
      <sheetName val="Dispersion_Chart4"/>
      <sheetName val="Dispersion_Chart_(2)4"/>
      <sheetName val="Dispersion_Chart_(3)4"/>
      <sheetName val="Control_Letter4"/>
      <sheetName val="Control_Letter_(2)4"/>
      <sheetName val="Control_Letter_(3)4"/>
      <sheetName val="Additional_Data_Tab_(2)4"/>
      <sheetName val="Step_044"/>
      <sheetName val="Impact_Matrix4"/>
      <sheetName val="Action_Plan4"/>
      <sheetName val="Step_54"/>
      <sheetName val="Step_64"/>
      <sheetName val="Results_Check4"/>
      <sheetName val="Step_74"/>
      <sheetName val="Risk_Analysis4"/>
      <sheetName val="Step_84"/>
      <sheetName val="SDCA_Implementation4"/>
      <sheetName val="Indicadores_Econômicos21"/>
      <sheetName val="Datas_de_Divulgação21"/>
      <sheetName val="Indicadores_Bloomberg21"/>
      <sheetName val="Estimativa__IP21"/>
      <sheetName val="Tx_Juros_Efetivas21"/>
      <sheetName val="Valor_de_Mercado21"/>
      <sheetName val="Pop__Eco__At_21"/>
      <sheetName val="Brazil_Sovereign21"/>
      <sheetName val="Dados_BLP21"/>
      <sheetName val="Indicadores_Economicos19"/>
      <sheetName val="Share_Price_200219"/>
      <sheetName val="VOLUME_CA18"/>
      <sheetName val="2001_10_Cerv18"/>
      <sheetName val="PLAN_SAC_Cerveja18"/>
      <sheetName val="PLAN_SAC_RefrigeNanc18"/>
      <sheetName val="2001_04_Cerv18"/>
      <sheetName val="Farol_SAC_Cerveja18"/>
      <sheetName val="2001_04_Nanc18"/>
      <sheetName val="Farol_SAC_Refrigenanc18"/>
      <sheetName val="Base_PEF18"/>
      <sheetName val="Labatt_Shares18"/>
      <sheetName val="Balance_Fin_ajust_200418"/>
      <sheetName val="CAD_Month18"/>
      <sheetName val="CAD_YE18"/>
      <sheetName val="US_Month_18"/>
      <sheetName val="US_Month_-_Crowns18"/>
      <sheetName val="US_YE_-_Crowns18"/>
      <sheetName val="Distribution_from_BU17"/>
      <sheetName val="Sig_Cycles_Accts_&amp;_Processes17"/>
      <sheetName val="base_bradesco17"/>
      <sheetName val="Comparativo_99X0017"/>
      <sheetName val="PLAN_DE_ACCION17"/>
      <sheetName val="Calc_117"/>
      <sheetName val="Base_da_Datos17"/>
      <sheetName val="5_116"/>
      <sheetName val="1_0_LIST15"/>
      <sheetName val="BU_Caribe15"/>
      <sheetName val="EI_Calc15"/>
      <sheetName val="BASE_REAL15"/>
      <sheetName val="2RF98_(Mkt_9%)15"/>
      <sheetName val="Infos_Empresas15"/>
      <sheetName val="Load_Data14"/>
      <sheetName val="General_Downloads14"/>
      <sheetName val="Data_Input14"/>
      <sheetName val="TASAS_212"/>
      <sheetName val="Operação_teste_26A_12"/>
      <sheetName val="RG_Depots12"/>
      <sheetName val="I__INICIO12"/>
      <sheetName val="Resumo_(x)_Contab__12"/>
      <sheetName val="FJJX_Bud_IB10"/>
      <sheetName val="Datos_MES9"/>
      <sheetName val="Tabla_prod9"/>
      <sheetName val="%_FRETEIRO_(S_26)9"/>
      <sheetName val="PNP_Op+Aj+Am9"/>
      <sheetName val="PNP_Ajudante+Amarrador9"/>
      <sheetName val="Entity_Drill_Down9"/>
      <sheetName val="drop_down_list9"/>
      <sheetName val="Anex_179"/>
      <sheetName val="Absenteísmo_20189"/>
      <sheetName val="Input_sheet9"/>
      <sheetName val="Estructura_SAP9"/>
      <sheetName val="Factor_8_Oz9"/>
      <sheetName val="control_sheet9"/>
      <sheetName val="NO_BORRAR9"/>
      <sheetName val="BD_SEGUIM9"/>
      <sheetName val="Seguimiento_de_Personal9"/>
      <sheetName val="Personal_REp9"/>
      <sheetName val="Nominales_198"/>
      <sheetName val="DATOS_PARA_INTERPOLACION8"/>
      <sheetName val="DPN_VALUE8"/>
      <sheetName val="Brand_Analysis_(1)8"/>
      <sheetName val="BF_Database8"/>
      <sheetName val="BF_PL318"/>
      <sheetName val="Administrative_Information8"/>
      <sheetName val="Appendix_68"/>
      <sheetName val="SAP_info8"/>
      <sheetName val="EERR_12-038"/>
      <sheetName val="Comparativa_PLP_(Ene17_Ene18)8"/>
      <sheetName val="Tarifas_Base_20198"/>
      <sheetName val="Comparativa_y_análisis8"/>
      <sheetName val="Factores_de_crecimiento8"/>
      <sheetName val="Datos_nov18-ago198"/>
      <sheetName val="Compara_PLP_2018vs198"/>
      <sheetName val="Cierre_2019_8+48"/>
      <sheetName val="Efecto_del_PIB_2019_TARYET8"/>
      <sheetName val="Bal_Comp_8"/>
      <sheetName val="chiet_tinh8"/>
      <sheetName val="Bloomberg_bonds7"/>
      <sheetName val="SM_NFG_+_12_meses7"/>
      <sheetName val="dep_pre6"/>
      <sheetName val="Overview_Waterfall6"/>
      <sheetName val="SDCA_Checkpoint5"/>
      <sheetName val="Step_015"/>
      <sheetName val="Problem_Statement5"/>
      <sheetName val="ITF_Page5"/>
      <sheetName val="PDCA_Page5"/>
      <sheetName val="Current_Time_Series5"/>
      <sheetName val="Time_Series_Trap5"/>
      <sheetName val="KPI_Tree5"/>
      <sheetName val="Customers_Voice5"/>
      <sheetName val="Step_025"/>
      <sheetName val="Histogram_(2)5"/>
      <sheetName val="Data_Collection_Plan5"/>
      <sheetName val="Tree_Diagram5"/>
      <sheetName val="Additional_Data_Tab5"/>
      <sheetName val="Step_35"/>
      <sheetName val="Cause_and_Effect5"/>
      <sheetName val="5_WHYs5"/>
      <sheetName val="Process_Mapping5"/>
      <sheetName val="Dispersion_Chart5"/>
      <sheetName val="Dispersion_Chart_(2)5"/>
      <sheetName val="Dispersion_Chart_(3)5"/>
      <sheetName val="Control_Letter5"/>
      <sheetName val="Control_Letter_(2)5"/>
      <sheetName val="Control_Letter_(3)5"/>
      <sheetName val="Additional_Data_Tab_(2)5"/>
      <sheetName val="Step_045"/>
      <sheetName val="Impact_Matrix5"/>
      <sheetName val="Action_Plan5"/>
      <sheetName val="Step_55"/>
      <sheetName val="Step_65"/>
      <sheetName val="Results_Check5"/>
      <sheetName val="Step_75"/>
      <sheetName val="Risk_Analysis5"/>
      <sheetName val="Step_85"/>
      <sheetName val="SDCA_Implementation5"/>
      <sheetName val="Real_2018"/>
      <sheetName val="Indicadores_Econômicos22"/>
      <sheetName val="Datas_de_Divulgação22"/>
      <sheetName val="Indicadores_Bloomberg22"/>
      <sheetName val="Estimativa__IP22"/>
      <sheetName val="Tx_Juros_Efetivas22"/>
      <sheetName val="Valor_de_Mercado22"/>
      <sheetName val="Pop__Eco__At_22"/>
      <sheetName val="Brazil_Sovereign22"/>
      <sheetName val="Dados_BLP22"/>
      <sheetName val="Indicadores_Economicos20"/>
      <sheetName val="Share_Price_200220"/>
      <sheetName val="VOLUME_CA19"/>
      <sheetName val="2001_10_Cerv19"/>
      <sheetName val="PLAN_SAC_Cerveja19"/>
      <sheetName val="PLAN_SAC_RefrigeNanc19"/>
      <sheetName val="2001_04_Cerv19"/>
      <sheetName val="Farol_SAC_Cerveja19"/>
      <sheetName val="2001_04_Nanc19"/>
      <sheetName val="Farol_SAC_Refrigenanc19"/>
      <sheetName val="Base_PEF19"/>
      <sheetName val="Labatt_Shares19"/>
      <sheetName val="Balance_Fin_ajust_200419"/>
      <sheetName val="CAD_Month19"/>
      <sheetName val="CAD_YE19"/>
      <sheetName val="US_Month_19"/>
      <sheetName val="US_Month_-_Crowns19"/>
      <sheetName val="US_YE_-_Crowns19"/>
      <sheetName val="Distribution_from_BU18"/>
      <sheetName val="Sig_Cycles_Accts_&amp;_Processes18"/>
      <sheetName val="base_bradesco18"/>
      <sheetName val="Comparativo_99X0018"/>
      <sheetName val="PLAN_DE_ACCION18"/>
      <sheetName val="Calc_118"/>
      <sheetName val="Base_da_Datos18"/>
      <sheetName val="5_117"/>
      <sheetName val="1_0_LIST16"/>
      <sheetName val="BU_Caribe16"/>
      <sheetName val="EI_Calc16"/>
      <sheetName val="BASE_REAL16"/>
      <sheetName val="2RF98_(Mkt_9%)16"/>
      <sheetName val="Infos_Empresas16"/>
      <sheetName val="Load_Data15"/>
      <sheetName val="General_Downloads15"/>
      <sheetName val="Data_Input15"/>
      <sheetName val="TASAS_213"/>
      <sheetName val="Operação_teste_26A_13"/>
      <sheetName val="RG_Depots13"/>
      <sheetName val="I__INICIO13"/>
      <sheetName val="Resumo_(x)_Contab__13"/>
      <sheetName val="FJJX_Bud_IB11"/>
      <sheetName val="Datos_MES10"/>
      <sheetName val="Tabla_prod10"/>
      <sheetName val="%_FRETEIRO_(S_26)10"/>
      <sheetName val="PNP_Op+Aj+Am10"/>
      <sheetName val="PNP_Ajudante+Amarrador10"/>
      <sheetName val="Entity_Drill_Down10"/>
      <sheetName val="drop_down_list10"/>
      <sheetName val="Anex_1710"/>
      <sheetName val="Absenteísmo_201810"/>
      <sheetName val="Input_sheet10"/>
      <sheetName val="Estructura_SAP10"/>
      <sheetName val="Factor_8_Oz10"/>
      <sheetName val="control_sheet10"/>
      <sheetName val="NO_BORRAR10"/>
      <sheetName val="BD_SEGUIM10"/>
      <sheetName val="Seguimiento_de_Personal10"/>
      <sheetName val="Personal_REp10"/>
      <sheetName val="Nominales_199"/>
      <sheetName val="DATOS_PARA_INTERPOLACION9"/>
      <sheetName val="DPN_VALUE9"/>
      <sheetName val="Brand_Analysis_(1)9"/>
      <sheetName val="BF_Database9"/>
      <sheetName val="BF_PL319"/>
      <sheetName val="Administrative_Information9"/>
      <sheetName val="Appendix_69"/>
      <sheetName val="SAP_info9"/>
      <sheetName val="EERR_12-039"/>
      <sheetName val="Comparativa_PLP_(Ene17_Ene18)9"/>
      <sheetName val="Tarifas_Base_20199"/>
      <sheetName val="Comparativa_y_análisis9"/>
      <sheetName val="Factores_de_crecimiento9"/>
      <sheetName val="Datos_nov18-ago199"/>
      <sheetName val="Compara_PLP_2018vs199"/>
      <sheetName val="Cierre_2019_8+49"/>
      <sheetName val="Efecto_del_PIB_2019_TARYET9"/>
      <sheetName val="Bal_Comp_9"/>
      <sheetName val="chiet_tinh9"/>
      <sheetName val="Bloomberg_bonds8"/>
      <sheetName val="SM_NFG_+_12_meses8"/>
      <sheetName val="dep_pre7"/>
      <sheetName val="Overview_Waterfall7"/>
      <sheetName val="SDCA_Checkpoint6"/>
      <sheetName val="Step_016"/>
      <sheetName val="Problem_Statement6"/>
      <sheetName val="ITF_Page6"/>
      <sheetName val="PDCA_Page6"/>
      <sheetName val="Current_Time_Series6"/>
      <sheetName val="Time_Series_Trap6"/>
      <sheetName val="KPI_Tree6"/>
      <sheetName val="Customers_Voice6"/>
      <sheetName val="Step_026"/>
      <sheetName val="Histogram_(2)6"/>
      <sheetName val="Data_Collection_Plan6"/>
      <sheetName val="Tree_Diagram6"/>
      <sheetName val="Additional_Data_Tab6"/>
      <sheetName val="Step_36"/>
      <sheetName val="Cause_and_Effect6"/>
      <sheetName val="5_WHYs6"/>
      <sheetName val="Process_Mapping6"/>
      <sheetName val="Dispersion_Chart6"/>
      <sheetName val="Dispersion_Chart_(2)6"/>
      <sheetName val="Dispersion_Chart_(3)6"/>
      <sheetName val="Control_Letter6"/>
      <sheetName val="Control_Letter_(2)6"/>
      <sheetName val="Control_Letter_(3)6"/>
      <sheetName val="Additional_Data_Tab_(2)6"/>
      <sheetName val="Step_046"/>
      <sheetName val="Impact_Matrix6"/>
      <sheetName val="Action_Plan6"/>
      <sheetName val="Step_56"/>
      <sheetName val="Step_66"/>
      <sheetName val="Results_Check6"/>
      <sheetName val="Step_76"/>
      <sheetName val="Risk_Analysis6"/>
      <sheetName val="Step_86"/>
      <sheetName val="SDCA_Implementation6"/>
      <sheetName val="Real_20181"/>
      <sheetName val="Query"/>
      <sheetName val="prebdg97"/>
      <sheetName val="premi96"/>
      <sheetName val="E72_2001"/>
      <sheetName val="Indices"/>
      <sheetName val="consolidado plano 100"/>
      <sheetName val="Overview_NON_IND_REP_CURR"/>
      <sheetName val="Overview_NON_IND_K-EUR"/>
      <sheetName val="Overview_INDUSTRIAL_REP_CURR"/>
      <sheetName val="Overview_INDUSTRIAL_K-EUR"/>
      <sheetName val="CHARTS_ADHOC_REP_CURR"/>
      <sheetName val="CHARTS_ADHOC_K-EUR"/>
      <sheetName val="CHARTS_IGCE_REP_CURR"/>
      <sheetName val="CHARTS_IGCE_K-EUR"/>
      <sheetName val="CHARTS_ADHOC2_REP_CURR"/>
      <sheetName val="CHARTS_ADHOC2_K-EUR"/>
      <sheetName val="DIVESTMENTS_REP_CURR"/>
      <sheetName val="DIVESTMENTS_K-EUR"/>
      <sheetName val="INVESTMENTS_REP_CURR"/>
      <sheetName val="INVESTMENTS_K-EUR"/>
      <sheetName val="M3"/>
      <sheetName val="03 Individual Target - SDs"/>
      <sheetName val="MMR12活动类型"/>
      <sheetName val="Region"/>
      <sheetName val="SKU代码"/>
      <sheetName val="Territory"/>
      <sheetName val="TRCode"/>
      <sheetName val="经销商"/>
      <sheetName val="渠道"/>
      <sheetName val="1_Overview"/>
      <sheetName val="AS"/>
      <sheetName val="10IM"/>
      <sheetName val="RAW AUS"/>
      <sheetName val="RAW NZP"/>
      <sheetName val="Cockpit"/>
      <sheetName val="Qs"/>
      <sheetName val="03_Individual_Target_-_SDs"/>
      <sheetName val="RAW_AUS"/>
      <sheetName val="RAW_NZP"/>
      <sheetName val="COSREF"/>
      <sheetName val="BC"/>
      <sheetName val="Società"/>
      <sheetName val="Table"/>
      <sheetName val="6 - Analítico"/>
      <sheetName val="Input"/>
      <sheetName val="BC 2009"/>
      <sheetName val="PAS"/>
      <sheetName val="Rec. Pillar (DRE Soc.)"/>
      <sheetName val="Cash basis Ago-02"/>
      <sheetName val="UV-1"/>
      <sheetName val="Indicadores_Econômicos23"/>
      <sheetName val="Datas_de_Divulgação23"/>
      <sheetName val="Indicadores_Bloomberg23"/>
      <sheetName val="Estimativa__IP23"/>
      <sheetName val="Tx_Juros_Efetivas23"/>
      <sheetName val="Valor_de_Mercado23"/>
      <sheetName val="Pop__Eco__At_23"/>
      <sheetName val="Brazil_Sovereign23"/>
      <sheetName val="Dados_BLP23"/>
      <sheetName val="Indicadores_Economicos21"/>
      <sheetName val="Share_Price_200221"/>
      <sheetName val="VOLUME_CA20"/>
      <sheetName val="2001_10_Cerv20"/>
      <sheetName val="PLAN_SAC_Cerveja20"/>
      <sheetName val="PLAN_SAC_RefrigeNanc20"/>
      <sheetName val="2001_04_Cerv20"/>
      <sheetName val="Farol_SAC_Cerveja20"/>
      <sheetName val="2001_04_Nanc20"/>
      <sheetName val="Farol_SAC_Refrigenanc20"/>
      <sheetName val="Base_PEF20"/>
      <sheetName val="Labatt_Shares20"/>
      <sheetName val="Balance_Fin_ajust_200420"/>
      <sheetName val="CAD_Month20"/>
      <sheetName val="CAD_YE20"/>
      <sheetName val="US_Month_20"/>
      <sheetName val="US_Month_-_Crowns20"/>
      <sheetName val="US_YE_-_Crowns20"/>
      <sheetName val="Sig_Cycles_Accts_&amp;_Processes19"/>
      <sheetName val="Distribution_from_BU19"/>
      <sheetName val="base_bradesco19"/>
      <sheetName val="Comparativo_99X0019"/>
      <sheetName val="PLAN_DE_ACCION19"/>
      <sheetName val="Calc_119"/>
      <sheetName val="Base_da_Datos19"/>
      <sheetName val="5_118"/>
      <sheetName val="1_0_LIST17"/>
      <sheetName val="BU_Caribe17"/>
      <sheetName val="EI_Calc17"/>
      <sheetName val="BASE_REAL17"/>
      <sheetName val="2RF98_(Mkt_9%)17"/>
      <sheetName val="Infos_Empresas17"/>
      <sheetName val="Load_Data16"/>
      <sheetName val="General_Downloads16"/>
      <sheetName val="Data_Input16"/>
      <sheetName val="TASAS_214"/>
      <sheetName val="Operação_teste_26A_14"/>
      <sheetName val="RG_Depots14"/>
      <sheetName val="I__INICIO14"/>
      <sheetName val="Resumo_(x)_Contab__14"/>
      <sheetName val="FJJX_Bud_IB12"/>
      <sheetName val="Datos_MES11"/>
      <sheetName val="Tabla_prod11"/>
      <sheetName val="%_FRETEIRO_(S_26)11"/>
      <sheetName val="PNP_Op+Aj+Am11"/>
      <sheetName val="PNP_Ajudante+Amarrador11"/>
      <sheetName val="Entity_Drill_Down11"/>
      <sheetName val="NO_BORRAR11"/>
      <sheetName val="BD_SEGUIM11"/>
      <sheetName val="Seguimiento_de_Personal11"/>
      <sheetName val="Personal_REp11"/>
      <sheetName val="drop_down_list11"/>
      <sheetName val="Anex_1711"/>
      <sheetName val="Absenteísmo_201811"/>
      <sheetName val="Input_sheet11"/>
      <sheetName val="Estructura_SAP11"/>
      <sheetName val="Factor_8_Oz11"/>
      <sheetName val="control_sheet11"/>
      <sheetName val="SAP_info10"/>
      <sheetName val="Nominales_1910"/>
      <sheetName val="DATOS_PARA_INTERPOLACION10"/>
      <sheetName val="DPN_VALUE10"/>
      <sheetName val="Brand_Analysis_(1)10"/>
      <sheetName val="BF_Database10"/>
      <sheetName val="BF_PL3110"/>
      <sheetName val="Administrative_Information10"/>
      <sheetName val="Appendix_610"/>
      <sheetName val="chiet_tinh10"/>
      <sheetName val="EERR_12-0310"/>
      <sheetName val="Comparativa_PLP_(Ene17_Ene18)10"/>
      <sheetName val="Tarifas_Base_201910"/>
      <sheetName val="Comparativa_y_análisis10"/>
      <sheetName val="Factores_de_crecimiento10"/>
      <sheetName val="Datos_nov18-ago1910"/>
      <sheetName val="Compara_PLP_2018vs1910"/>
      <sheetName val="Cierre_2019_8+410"/>
      <sheetName val="Efecto_del_PIB_2019_TARYET10"/>
      <sheetName val="Bal_Comp_10"/>
      <sheetName val="Bloomberg_bonds9"/>
      <sheetName val="SM_NFG_+_12_meses9"/>
      <sheetName val="dep_pre8"/>
      <sheetName val="Overview_Waterfall8"/>
      <sheetName val="SDCA_Checkpoint7"/>
      <sheetName val="Step_017"/>
      <sheetName val="Problem_Statement7"/>
      <sheetName val="ITF_Page7"/>
      <sheetName val="PDCA_Page7"/>
      <sheetName val="Current_Time_Series7"/>
      <sheetName val="Time_Series_Trap7"/>
      <sheetName val="KPI_Tree7"/>
      <sheetName val="Customers_Voice7"/>
      <sheetName val="Step_027"/>
      <sheetName val="Histogram_(2)7"/>
      <sheetName val="Data_Collection_Plan7"/>
      <sheetName val="Tree_Diagram7"/>
      <sheetName val="Additional_Data_Tab7"/>
      <sheetName val="Step_37"/>
      <sheetName val="Cause_and_Effect7"/>
      <sheetName val="5_WHYs7"/>
      <sheetName val="Process_Mapping7"/>
      <sheetName val="Dispersion_Chart7"/>
      <sheetName val="Dispersion_Chart_(2)7"/>
      <sheetName val="Dispersion_Chart_(3)7"/>
      <sheetName val="Control_Letter7"/>
      <sheetName val="Control_Letter_(2)7"/>
      <sheetName val="Control_Letter_(3)7"/>
      <sheetName val="Additional_Data_Tab_(2)7"/>
      <sheetName val="Step_047"/>
      <sheetName val="Impact_Matrix7"/>
      <sheetName val="Action_Plan7"/>
      <sheetName val="Step_57"/>
      <sheetName val="Step_67"/>
      <sheetName val="Results_Check7"/>
      <sheetName val="Step_77"/>
      <sheetName val="Risk_Analysis7"/>
      <sheetName val="Step_87"/>
      <sheetName val="SDCA_Implementation7"/>
      <sheetName val="Real_20182"/>
      <sheetName val="Carteira_Ações"/>
      <sheetName val="Operaciones"/>
      <sheetName val="Biscuits "/>
      <sheetName val="Dry Mixes"/>
      <sheetName val="Pastas"/>
      <sheetName val="03_Individual_Target_-_SDs1"/>
      <sheetName val="RAW_AUS1"/>
      <sheetName val="RAW_NZ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 refreshError="1"/>
      <sheetData sheetId="1105" refreshError="1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 refreshError="1"/>
      <sheetData sheetId="1409" refreshError="1"/>
      <sheetData sheetId="1410" refreshError="1"/>
      <sheetData sheetId="1411" refreshError="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 refreshError="1"/>
      <sheetData sheetId="2101" refreshError="1"/>
      <sheetData sheetId="2102" refreshError="1"/>
      <sheetData sheetId="2103"/>
      <sheetData sheetId="2104"/>
      <sheetData sheetId="2105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  <sheetName val="Cálculos"/>
      <sheetName val="Dados BLP"/>
      <sheetName val="CDI Acumulado"/>
      <sheetName val="Bloomberg"/>
      <sheetName val="Holidays"/>
      <sheetName val="BLP"/>
      <sheetName val="Curve"/>
      <sheetName val="Registro"/>
      <sheetName val="Brazil Sovereign"/>
      <sheetName val="Dados_BLP"/>
      <sheetName val="CDI_Acumulado"/>
      <sheetName val="Plano_3G"/>
      <sheetName val="Benchmark BLPV2"/>
      <sheetName val="Lists"/>
      <sheetName val="CADASTRO"/>
      <sheetName val="TABELAS"/>
      <sheetName val="DIST"/>
      <sheetName val="MALHAD"/>
      <sheetName val="PUXADIA"/>
      <sheetName val="Base PEF"/>
      <sheetName val="MKT_Terr"/>
      <sheetName val="KF6"/>
      <sheetName val="COTAÇÕES"/>
      <sheetName val="Sheet1"/>
      <sheetName val="Dados_BLP1"/>
      <sheetName val="CDI_Acumulado1"/>
      <sheetName val="Brazil_Sovereign"/>
      <sheetName val="Benchmark_BLPV2"/>
      <sheetName val="TARJETAS BLANCAS"/>
      <sheetName val="Dados_BLP2"/>
      <sheetName val="CDI_Acumulado2"/>
      <sheetName val="Brazil_Sovereign1"/>
      <sheetName val="Benchmark_BLPV21"/>
      <sheetName val="Base_PEF"/>
      <sheetName val="TARJETAS_BLANCAS"/>
      <sheetName val="bud99"/>
      <sheetName val="POA"/>
      <sheetName val="2001.10 Cerv"/>
      <sheetName val="PLAN SAC Cerveja"/>
      <sheetName val="PLAN SAC RefrigeNanc"/>
      <sheetName val="Relatório SDG"/>
      <sheetName val="BaseCerv"/>
      <sheetName val="BaseNanc"/>
      <sheetName val="2001.04 Cerv"/>
      <sheetName val="Farol SAC Cerveja"/>
      <sheetName val="2001.04 Nanc"/>
      <sheetName val="Farol SAC Refrigenanc"/>
      <sheetName val=""/>
      <sheetName val="MOL"/>
      <sheetName val="CLASIFICACION DE AI"/>
      <sheetName val="StartSheet"/>
      <sheetName val="Cover &amp; Parameters"/>
      <sheetName val="Dados_BLP3"/>
      <sheetName val="CDI_Acumulado3"/>
      <sheetName val="Brazil_Sovereign2"/>
      <sheetName val="Benchmark_BLPV22"/>
      <sheetName val="Base_PEF1"/>
      <sheetName val="TARJETAS_BLANCAS1"/>
      <sheetName val="2001_10_Cerv"/>
      <sheetName val="PLAN_SAC_Cerveja"/>
      <sheetName val="PLAN_SAC_RefrigeNanc"/>
      <sheetName val="Relatório_SDG"/>
      <sheetName val="2001_04_Cerv"/>
      <sheetName val="Farol_SAC_Cerveja"/>
      <sheetName val="2001_04_Nanc"/>
      <sheetName val="Farol_SAC_Refrigenanc"/>
      <sheetName val="CLASIFICACION_DE_AI"/>
      <sheetName val="Cover_&amp;_Parameters"/>
      <sheetName val="Dados_BLP4"/>
      <sheetName val="CDI_Acumulado4"/>
      <sheetName val="Brazil_Sovereign3"/>
      <sheetName val="Benchmark_BLPV23"/>
      <sheetName val="Base_PEF2"/>
      <sheetName val="TARJETAS_BLANCAS2"/>
      <sheetName val="2001_10_Cerv1"/>
      <sheetName val="PLAN_SAC_Cerveja1"/>
      <sheetName val="PLAN_SAC_RefrigeNanc1"/>
      <sheetName val="Relatório_SDG1"/>
      <sheetName val="2001_04_Cerv1"/>
      <sheetName val="Farol_SAC_Cerveja1"/>
      <sheetName val="2001_04_Nanc1"/>
      <sheetName val="Farol_SAC_Refrigenanc1"/>
      <sheetName val="CLASIFICACION_DE_AI1"/>
      <sheetName val="Cover_&amp;_Parameters1"/>
      <sheetName val="Share Price 2002"/>
      <sheetName val="은행"/>
      <sheetName val="Calc 1"/>
      <sheetName val="PM"/>
      <sheetName val="dep pre"/>
      <sheetName val="BDS"/>
      <sheetName val="Gente_gestao"/>
      <sheetName val="Dados_BLP5"/>
      <sheetName val="CDI_Acumulado5"/>
      <sheetName val="Brazil_Sovereign4"/>
      <sheetName val="Benchmark_BLPV24"/>
      <sheetName val="Base_PEF3"/>
      <sheetName val="TARJETAS_BLANCAS3"/>
      <sheetName val="2001_10_Cerv2"/>
      <sheetName val="PLAN_SAC_Cerveja2"/>
      <sheetName val="PLAN_SAC_RefrigeNanc2"/>
      <sheetName val="Relatório_SDG2"/>
      <sheetName val="2001_04_Cerv2"/>
      <sheetName val="Farol_SAC_Cerveja2"/>
      <sheetName val="2001_04_Nanc2"/>
      <sheetName val="Farol_SAC_Refrigenanc2"/>
      <sheetName val="CLASIFICACION_DE_AI2"/>
      <sheetName val="Cover_&amp;_Parameters2"/>
      <sheetName val="Share_Price_2002"/>
      <sheetName val="dep_pre"/>
      <sheetName val="Calc_1"/>
      <sheetName val="Cost Leadership Capex Inv."/>
      <sheetName val="drop-down-list"/>
      <sheetName val="ponderacion"/>
      <sheetName val="Dados_BLP6"/>
      <sheetName val="CDI_Acumulado6"/>
      <sheetName val="Brazil_Sovereign5"/>
      <sheetName val="Benchmark_BLPV25"/>
      <sheetName val="Base_PEF4"/>
      <sheetName val="TARJETAS_BLANCAS4"/>
      <sheetName val="2001_10_Cerv3"/>
      <sheetName val="PLAN_SAC_Cerveja3"/>
      <sheetName val="PLAN_SAC_RefrigeNanc3"/>
      <sheetName val="Relatório_SDG3"/>
      <sheetName val="2001_04_Cerv3"/>
      <sheetName val="Farol_SAC_Cerveja3"/>
      <sheetName val="2001_04_Nanc3"/>
      <sheetName val="Farol_SAC_Refrigenanc3"/>
      <sheetName val="CLASIFICACION_DE_AI3"/>
      <sheetName val="Cover_&amp;_Parameters3"/>
      <sheetName val="Share_Price_20021"/>
      <sheetName val="dep_pre1"/>
      <sheetName val="Calc_11"/>
      <sheetName val="Cost_Leadership_Capex_Inv_"/>
      <sheetName val="Dados_BLP7"/>
      <sheetName val="CDI_Acumulado7"/>
      <sheetName val="Brazil_Sovereign6"/>
      <sheetName val="Benchmark_BLPV26"/>
      <sheetName val="Base_PEF5"/>
      <sheetName val="TARJETAS_BLANCAS5"/>
      <sheetName val="2001_10_Cerv4"/>
      <sheetName val="PLAN_SAC_Cerveja4"/>
      <sheetName val="PLAN_SAC_RefrigeNanc4"/>
      <sheetName val="Relatório_SDG4"/>
      <sheetName val="2001_04_Cerv4"/>
      <sheetName val="Farol_SAC_Cerveja4"/>
      <sheetName val="2001_04_Nanc4"/>
      <sheetName val="Farol_SAC_Refrigenanc4"/>
      <sheetName val="CLASIFICACION_DE_AI4"/>
      <sheetName val="Cover_&amp;_Parameters4"/>
      <sheetName val="Share_Price_20022"/>
      <sheetName val="dep_pre2"/>
      <sheetName val="Calc_12"/>
      <sheetName val="Cost_Leadership_Capex_Inv_1"/>
      <sheetName val="I. INICIO"/>
      <sheetName val="Linearidade do resultado"/>
      <sheetName val="Curva do índice"/>
      <sheetName val="MasterData"/>
      <sheetName val="Drop down list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Sheet2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Données LMU"/>
      <sheetName val="Dados_BLP8"/>
      <sheetName val="CDI_Acumulado8"/>
      <sheetName val="Brazil_Sovereign7"/>
      <sheetName val="Benchmark_BLPV27"/>
      <sheetName val="Base_PEF6"/>
      <sheetName val="TARJETAS_BLANCAS6"/>
      <sheetName val="2001_10_Cerv5"/>
      <sheetName val="PLAN_SAC_Cerveja5"/>
      <sheetName val="PLAN_SAC_RefrigeNanc5"/>
      <sheetName val="Relatório_SDG5"/>
      <sheetName val="2001_04_Cerv5"/>
      <sheetName val="Farol_SAC_Cerveja5"/>
      <sheetName val="2001_04_Nanc5"/>
      <sheetName val="Farol_SAC_Refrigenanc5"/>
      <sheetName val="CLASIFICACION_DE_AI5"/>
      <sheetName val="Cover_&amp;_Parameters5"/>
      <sheetName val="Share_Price_20023"/>
      <sheetName val="dep_pre3"/>
      <sheetName val="Calc_13"/>
      <sheetName val="Cost_Leadership_Capex_Inv_2"/>
      <sheetName val="I__INICIO"/>
      <sheetName val="Linearidade_do_resultado"/>
      <sheetName val="Curva_do_índice"/>
      <sheetName val="Drop_down_list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Données_LMU"/>
      <sheetName val="Dados_BLP10"/>
      <sheetName val="CDI_Acumulado10"/>
      <sheetName val="Brazil_Sovereign9"/>
      <sheetName val="Benchmark_BLPV29"/>
      <sheetName val="Base_PEF8"/>
      <sheetName val="TARJETAS_BLANCAS8"/>
      <sheetName val="2001_10_Cerv7"/>
      <sheetName val="PLAN_SAC_Cerveja7"/>
      <sheetName val="PLAN_SAC_RefrigeNanc7"/>
      <sheetName val="Relatório_SDG7"/>
      <sheetName val="2001_04_Cerv7"/>
      <sheetName val="Farol_SAC_Cerveja7"/>
      <sheetName val="2001_04_Nanc7"/>
      <sheetName val="Farol_SAC_Refrigenanc7"/>
      <sheetName val="CLASIFICACION_DE_AI7"/>
      <sheetName val="Cover_&amp;_Parameters7"/>
      <sheetName val="Dados_BLP9"/>
      <sheetName val="CDI_Acumulado9"/>
      <sheetName val="Brazil_Sovereign8"/>
      <sheetName val="Benchmark_BLPV28"/>
      <sheetName val="Base_PEF7"/>
      <sheetName val="TARJETAS_BLANCAS7"/>
      <sheetName val="2001_10_Cerv6"/>
      <sheetName val="PLAN_SAC_Cerveja6"/>
      <sheetName val="PLAN_SAC_RefrigeNanc6"/>
      <sheetName val="Relatório_SDG6"/>
      <sheetName val="2001_04_Cerv6"/>
      <sheetName val="Farol_SAC_Cerveja6"/>
      <sheetName val="2001_04_Nanc6"/>
      <sheetName val="Farol_SAC_Refrigenanc6"/>
      <sheetName val="CLASIFICACION_DE_AI6"/>
      <sheetName val="Cover_&amp;_Parameters6"/>
      <sheetName val="Share_Price_20024"/>
      <sheetName val="dep_pre4"/>
      <sheetName val="Calc_14"/>
      <sheetName val="Cost_Leadership_Capex_Inv_3"/>
      <sheetName val="Linearidade_do_resultado1"/>
      <sheetName val="Curva_do_índice1"/>
      <sheetName val="Drop_down_list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Données_LMU1"/>
      <sheetName val="Share_Price_20025"/>
      <sheetName val="dep_pre5"/>
      <sheetName val="Calc_15"/>
      <sheetName val="Cost_Leadership_Capex_Inv_4"/>
      <sheetName val="Linearidade_do_resultado2"/>
      <sheetName val="Curva_do_índice2"/>
      <sheetName val="Drop_down_list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Données_LMU2"/>
      <sheetName val="bdic07"/>
      <sheetName val="Balance Fin ajust 2004"/>
      <sheetName val="B-111"/>
      <sheetName val="DSR_By_Region_Setting"/>
      <sheetName val="Date"/>
      <sheetName val="FJJX Bud_IB"/>
      <sheetName val="Hidden"/>
      <sheetName val="FX"/>
      <sheetName val="LIST"/>
      <sheetName val="CDI"/>
      <sheetName val="Feriados"/>
      <sheetName val="Report-Daily"/>
      <sheetName val="GraphData"/>
      <sheetName val="AS"/>
      <sheetName val="10IM"/>
      <sheetName val="RAW AUS"/>
      <sheetName val="RAW NZP"/>
      <sheetName val="Cockpit"/>
      <sheetName val="Qs"/>
      <sheetName val="ACUMULADO"/>
      <sheetName val="Netearnanal"/>
      <sheetName val="Sig Cycles_Accts &amp; Processes"/>
      <sheetName val="Hoja2"/>
      <sheetName val="BD SEGUIM"/>
      <sheetName val="NO BORRAR"/>
      <sheetName val="Planilha Geração"/>
      <sheetName val="FIF'S"/>
      <sheetName val="asset beta model"/>
      <sheetName val="Factor"/>
      <sheetName val="Estructura SAP"/>
      <sheetName val="Factor 8 Oz"/>
      <sheetName val="control sheet"/>
      <sheetName val="Anex 17"/>
      <sheetName val="FINALPHP"/>
      <sheetName val="DATOS PARA INTERPOLACION"/>
      <sheetName val="DPN VALUE"/>
      <sheetName val="EVOLUMERCC"/>
      <sheetName val="PROM"/>
      <sheetName val="Dados_BLP11"/>
      <sheetName val="CDI_Acumulado11"/>
      <sheetName val="Brazil_Sovereign10"/>
      <sheetName val="Benchmark_BLPV210"/>
      <sheetName val="Base_PEF9"/>
      <sheetName val="TARJETAS_BLANCAS9"/>
      <sheetName val="2001_10_Cerv8"/>
      <sheetName val="PLAN_SAC_Cerveja8"/>
      <sheetName val="PLAN_SAC_RefrigeNanc8"/>
      <sheetName val="Relatório_SDG8"/>
      <sheetName val="2001_04_Cerv8"/>
      <sheetName val="Farol_SAC_Cerveja8"/>
      <sheetName val="2001_04_Nanc8"/>
      <sheetName val="Farol_SAC_Refrigenanc8"/>
      <sheetName val="CLASIFICACION_DE_AI8"/>
      <sheetName val="Cover_&amp;_Parameters8"/>
      <sheetName val="Share_Price_20026"/>
      <sheetName val="dep_pre6"/>
      <sheetName val="Calc_16"/>
      <sheetName val="Cost_Leadership_Capex_Inv_5"/>
      <sheetName val="Linearidade_do_resultado3"/>
      <sheetName val="Curva_do_índice3"/>
      <sheetName val="Drop_down_list3"/>
      <sheetName val="12월_판매(권역)3"/>
      <sheetName val="7월예산(지점)_(2)3"/>
      <sheetName val="kpi(7월_Activity)3"/>
      <sheetName val="_7월LE_및_재고3"/>
      <sheetName val="_8월재고3"/>
      <sheetName val="_8월재고_(2)3"/>
      <sheetName val="Operation_Target(중앙)3"/>
      <sheetName val="Bud_여행Program3"/>
      <sheetName val="월마감_예상3"/>
      <sheetName val="HE_JBP3"/>
      <sheetName val="HE생_확산계획3"/>
      <sheetName val="대신_대은3"/>
      <sheetName val="AR_Issue3"/>
      <sheetName val="risk_MS3"/>
      <sheetName val="risk_Vol3"/>
      <sheetName val="Données_LMU3"/>
      <sheetName val="I__INICIO1"/>
      <sheetName val="FJJX_Bud_IB"/>
      <sheetName val="BD_SEGUIM"/>
      <sheetName val="NO_BORRAR"/>
      <sheetName val="RAW_AUS"/>
      <sheetName val="RAW_NZP"/>
      <sheetName val="Balance_Fin_ajust_2004"/>
      <sheetName val="asset_beta_model"/>
      <sheetName val="Estructura_SAP"/>
      <sheetName val="Factor_8_Oz"/>
      <sheetName val="control_sheet"/>
      <sheetName val="Check Qualidade"/>
      <sheetName val="Plano de Ação"/>
      <sheetName val="Dados_BLP12"/>
      <sheetName val="CDI_Acumulado12"/>
      <sheetName val="Brazil_Sovereign11"/>
      <sheetName val="Benchmark_BLPV211"/>
      <sheetName val="Base_PEF10"/>
      <sheetName val="TARJETAS_BLANCAS10"/>
      <sheetName val="2001_10_Cerv9"/>
      <sheetName val="PLAN_SAC_Cerveja9"/>
      <sheetName val="PLAN_SAC_RefrigeNanc9"/>
      <sheetName val="Relatório_SDG9"/>
      <sheetName val="2001_04_Cerv9"/>
      <sheetName val="Farol_SAC_Cerveja9"/>
      <sheetName val="2001_04_Nanc9"/>
      <sheetName val="Farol_SAC_Refrigenanc9"/>
      <sheetName val="CLASIFICACION_DE_AI9"/>
      <sheetName val="Cover_&amp;_Parameters9"/>
      <sheetName val="Share_Price_20027"/>
      <sheetName val="dep_pre7"/>
      <sheetName val="Calc_17"/>
      <sheetName val="Cost_Leadership_Capex_Inv_6"/>
      <sheetName val="Linearidade_do_resultado4"/>
      <sheetName val="Curva_do_índice4"/>
      <sheetName val="Drop_down_list4"/>
      <sheetName val="12월_판매(권역)4"/>
      <sheetName val="7월예산(지점)_(2)4"/>
      <sheetName val="kpi(7월_Activity)4"/>
      <sheetName val="_7월LE_및_재고4"/>
      <sheetName val="_8월재고4"/>
      <sheetName val="_8월재고_(2)4"/>
      <sheetName val="Operation_Target(중앙)4"/>
      <sheetName val="Bud_여행Program4"/>
      <sheetName val="월마감_예상4"/>
      <sheetName val="HE_JBP4"/>
      <sheetName val="HE생_확산계획4"/>
      <sheetName val="대신_대은4"/>
      <sheetName val="AR_Issue4"/>
      <sheetName val="risk_MS4"/>
      <sheetName val="risk_Vol4"/>
      <sheetName val="Données_LMU4"/>
      <sheetName val="I__INICIO2"/>
      <sheetName val="FJJX_Bud_IB1"/>
      <sheetName val="RAW_AUS1"/>
      <sheetName val="RAW_NZP1"/>
      <sheetName val="Balance_Fin_ajust_20041"/>
      <sheetName val="BD_SEGUIM1"/>
      <sheetName val="NO_BORRAR1"/>
      <sheetName val="asset_beta_model1"/>
      <sheetName val="Estructura_SAP1"/>
      <sheetName val="Factor_8_Oz1"/>
      <sheetName val="control_sheet1"/>
      <sheetName val="Sig_Cycles_Accts_&amp;_Processes"/>
      <sheetName val="Overview Waterfall"/>
      <sheetName val="Ref"/>
      <sheetName val="Dados_BLP13"/>
      <sheetName val="CDI_Acumulado13"/>
      <sheetName val="Brazil_Sovereign12"/>
      <sheetName val="Benchmark_BLPV212"/>
      <sheetName val="Base_PEF11"/>
      <sheetName val="TARJETAS_BLANCAS11"/>
      <sheetName val="2001_10_Cerv10"/>
      <sheetName val="PLAN_SAC_Cerveja10"/>
      <sheetName val="PLAN_SAC_RefrigeNanc10"/>
      <sheetName val="Relatório_SDG10"/>
      <sheetName val="2001_04_Cerv10"/>
      <sheetName val="Farol_SAC_Cerveja10"/>
      <sheetName val="2001_04_Nanc10"/>
      <sheetName val="Farol_SAC_Refrigenanc10"/>
      <sheetName val="CLASIFICACION_DE_AI10"/>
      <sheetName val="Cover_&amp;_Parameters10"/>
      <sheetName val="Share_Price_20028"/>
      <sheetName val="dep_pre8"/>
      <sheetName val="Calc_18"/>
      <sheetName val="Cost_Leadership_Capex_Inv_7"/>
      <sheetName val="I__INICIO3"/>
      <sheetName val="Linearidade_do_resultado5"/>
      <sheetName val="Curva_do_índice5"/>
      <sheetName val="Drop_down_list5"/>
      <sheetName val="12월_판매(권역)5"/>
      <sheetName val="7월예산(지점)_(2)5"/>
      <sheetName val="kpi(7월_Activity)5"/>
      <sheetName val="_7월LE_및_재고5"/>
      <sheetName val="_8월재고5"/>
      <sheetName val="_8월재고_(2)5"/>
      <sheetName val="Operation_Target(중앙)5"/>
      <sheetName val="Bud_여행Program5"/>
      <sheetName val="월마감_예상5"/>
      <sheetName val="HE_JBP5"/>
      <sheetName val="HE생_확산계획5"/>
      <sheetName val="대신_대은5"/>
      <sheetName val="AR_Issue5"/>
      <sheetName val="risk_MS5"/>
      <sheetName val="risk_Vol5"/>
      <sheetName val="Données_LMU5"/>
      <sheetName val="Balance_Fin_ajust_20042"/>
      <sheetName val="FJJX_Bud_IB2"/>
      <sheetName val="RAW_AUS2"/>
      <sheetName val="RAW_NZP2"/>
      <sheetName val="Sig_Cycles_Accts_&amp;_Processes1"/>
      <sheetName val="BD_SEGUIM2"/>
      <sheetName val="NO_BORRAR2"/>
      <sheetName val="asset_beta_model2"/>
      <sheetName val="Estructura_SAP2"/>
      <sheetName val="Factor_8_Oz2"/>
      <sheetName val="control_sheet2"/>
      <sheetName val="Anex_17"/>
      <sheetName val="DATOS_PARA_INTERPOLACION"/>
      <sheetName val="DPN_VALUE"/>
      <sheetName val="Planilha_Geração"/>
      <sheetName val="Check_Qualidade"/>
      <sheetName val="Plano_de_Ação"/>
      <sheetName val="Overview_Waterfall"/>
      <sheetName val="INCOME"/>
      <sheetName val="CTUNIPLA"/>
      <sheetName val="Price"/>
      <sheetName val="MACOMixData"/>
      <sheetName val="NRMixData"/>
      <sheetName val="NRMixData_YTD"/>
      <sheetName val="FlowChart"/>
      <sheetName val="SDCA Checkpoint"/>
      <sheetName val="MENU"/>
      <sheetName val="Step 01"/>
      <sheetName val="Problem Statement"/>
      <sheetName val="ITF Page"/>
      <sheetName val="PDCA Page"/>
      <sheetName val="Current Time Series"/>
      <sheetName val="Time Series Trap"/>
      <sheetName val="KPI Tree"/>
      <sheetName val="GOP"/>
      <sheetName val="Customers Voice"/>
      <sheetName val="Step 02"/>
      <sheetName val="Histogram"/>
      <sheetName val="Histogram (2)"/>
      <sheetName val="Pareto"/>
      <sheetName val="Data Collection Plan"/>
      <sheetName val="GEMBA"/>
      <sheetName val="BoxPlot"/>
      <sheetName val="Tree Diagram"/>
      <sheetName val="Tree_Diagram_TRAP"/>
      <sheetName val="Additional Data Tab"/>
      <sheetName val="Step 3"/>
      <sheetName val="Cause and Effect"/>
      <sheetName val="Cause_and_Effect_Trap"/>
      <sheetName val="5 WHYs"/>
      <sheetName val="5_WHY_Trap"/>
      <sheetName val="Process Mapping"/>
      <sheetName val="Dispersion Chart"/>
      <sheetName val="Dispersion Chart (2)"/>
      <sheetName val="Dispersion Chart (3)"/>
      <sheetName val="Control Letter"/>
      <sheetName val="Control Letter (2)"/>
      <sheetName val="Control Letter (3)"/>
      <sheetName val="Additional Data Tab (2)"/>
      <sheetName val="Step 04"/>
      <sheetName val="Impact Matrix"/>
      <sheetName val="Action Plan"/>
      <sheetName val="Gantt"/>
      <sheetName val="Step 5"/>
      <sheetName val="Step 6"/>
      <sheetName val="Results Check"/>
      <sheetName val="Check_IVs"/>
      <sheetName val="Chk_Iv_Trap"/>
      <sheetName val="Step 7"/>
      <sheetName val="Standardize"/>
      <sheetName val="Risk Analysis"/>
      <sheetName val="Step 8"/>
      <sheetName val="SDCA Implementation"/>
      <sheetName val="Conclusion"/>
      <sheetName val="Setup"/>
      <sheetName val="SALDO BAC"/>
      <sheetName val="Informacoes CVM"/>
      <sheetName val="Dados CVM"/>
      <sheetName val="Acerno_Cache_XXXXX"/>
      <sheetName val="1. BD_Balancetes Mensais"/>
      <sheetName val="4. BD_Carteiras Mensais"/>
      <sheetName val="11. Fluxo de Caixa"/>
      <sheetName val="CNPJ"/>
      <sheetName val="(d) Aux.Fundos Repasse"/>
      <sheetName val="(d) ToD.Reconc_Remuneração_ADM"/>
      <sheetName val="(d) Aux.Repasse"/>
      <sheetName val="Rec. Pillar (DRE Soc.)"/>
      <sheetName val="BAL1001"/>
      <sheetName val="market"/>
      <sheetName val="Dados_BLP14"/>
      <sheetName val="CDI_Acumulado14"/>
      <sheetName val="Brazil_Sovereign13"/>
      <sheetName val="Benchmark_BLPV213"/>
      <sheetName val="Base_PEF12"/>
      <sheetName val="TARJETAS_BLANCAS12"/>
      <sheetName val="2001_10_Cerv11"/>
      <sheetName val="PLAN_SAC_Cerveja11"/>
      <sheetName val="PLAN_SAC_RefrigeNanc11"/>
      <sheetName val="Relatório_SDG11"/>
      <sheetName val="2001_04_Cerv11"/>
      <sheetName val="Farol_SAC_Cerveja11"/>
      <sheetName val="2001_04_Nanc11"/>
      <sheetName val="Farol_SAC_Refrigenanc11"/>
      <sheetName val="CLASIFICACION_DE_AI11"/>
      <sheetName val="Cover_&amp;_Parameters11"/>
      <sheetName val="Share_Price_20029"/>
      <sheetName val="dep_pre9"/>
      <sheetName val="Calc_19"/>
      <sheetName val="Cost_Leadership_Capex_Inv_8"/>
      <sheetName val="Linearidade_do_resultado6"/>
      <sheetName val="Curva_do_índice6"/>
      <sheetName val="Drop_down_list6"/>
      <sheetName val="12월_판매(권역)6"/>
      <sheetName val="7월예산(지점)_(2)6"/>
      <sheetName val="kpi(7월_Activity)6"/>
      <sheetName val="_7월LE_및_재고6"/>
      <sheetName val="_8월재고6"/>
      <sheetName val="_8월재고_(2)6"/>
      <sheetName val="Operation_Target(중앙)6"/>
      <sheetName val="Bud_여행Program6"/>
      <sheetName val="월마감_예상6"/>
      <sheetName val="HE_JBP6"/>
      <sheetName val="HE생_확산계획6"/>
      <sheetName val="대신_대은6"/>
      <sheetName val="AR_Issue6"/>
      <sheetName val="risk_MS6"/>
      <sheetName val="risk_Vol6"/>
      <sheetName val="I__INICIO4"/>
      <sheetName val="Données_LMU6"/>
      <sheetName val="FJJX_Bud_IB3"/>
      <sheetName val="RAW_AUS3"/>
      <sheetName val="RAW_NZP3"/>
      <sheetName val="Balance_Fin_ajust_20043"/>
      <sheetName val="Sig_Cycles_Accts_&amp;_Processes2"/>
      <sheetName val="BD_SEGUIM3"/>
      <sheetName val="NO_BORRAR3"/>
      <sheetName val="Anex_171"/>
      <sheetName val="DATOS_PARA_INTERPOLACION1"/>
      <sheetName val="DPN_VALUE1"/>
      <sheetName val="asset_beta_model3"/>
      <sheetName val="Estructura_SAP3"/>
      <sheetName val="Factor_8_Oz3"/>
      <sheetName val="control_sheet3"/>
      <sheetName val="Planilha_Geração1"/>
      <sheetName val="Check_Qualidade1"/>
      <sheetName val="Plano_de_Ação1"/>
      <sheetName val="Overview_Waterfall1"/>
      <sheetName val="Dados_BLP15"/>
      <sheetName val="CDI_Acumulado15"/>
      <sheetName val="Brazil_Sovereign14"/>
      <sheetName val="Benchmark_BLPV214"/>
      <sheetName val="Base_PEF13"/>
      <sheetName val="TARJETAS_BLANCAS13"/>
      <sheetName val="2001_10_Cerv12"/>
      <sheetName val="PLAN_SAC_Cerveja12"/>
      <sheetName val="PLAN_SAC_RefrigeNanc12"/>
      <sheetName val="Relatório_SDG12"/>
      <sheetName val="2001_04_Cerv12"/>
      <sheetName val="Farol_SAC_Cerveja12"/>
      <sheetName val="2001_04_Nanc12"/>
      <sheetName val="Farol_SAC_Refrigenanc12"/>
      <sheetName val="CLASIFICACION_DE_AI12"/>
      <sheetName val="Cover_&amp;_Parameters12"/>
      <sheetName val="Share_Price_200210"/>
      <sheetName val="dep_pre10"/>
      <sheetName val="Calc_110"/>
      <sheetName val="Cost_Leadership_Capex_Inv_9"/>
      <sheetName val="Linearidade_do_resultado7"/>
      <sheetName val="Curva_do_índice7"/>
      <sheetName val="Drop_down_list7"/>
      <sheetName val="12월_판매(권역)7"/>
      <sheetName val="7월예산(지점)_(2)7"/>
      <sheetName val="kpi(7월_Activity)7"/>
      <sheetName val="_7월LE_및_재고7"/>
      <sheetName val="_8월재고7"/>
      <sheetName val="_8월재고_(2)7"/>
      <sheetName val="Operation_Target(중앙)7"/>
      <sheetName val="Bud_여행Program7"/>
      <sheetName val="월마감_예상7"/>
      <sheetName val="HE_JBP7"/>
      <sheetName val="HE생_확산계획7"/>
      <sheetName val="대신_대은7"/>
      <sheetName val="AR_Issue7"/>
      <sheetName val="risk_MS7"/>
      <sheetName val="risk_Vol7"/>
      <sheetName val="Données_LMU7"/>
      <sheetName val="I__INICIO5"/>
      <sheetName val="FJJX_Bud_IB4"/>
      <sheetName val="RAW_AUS4"/>
      <sheetName val="RAW_NZP4"/>
      <sheetName val="Balance_Fin_ajust_20044"/>
      <sheetName val="BD_SEGUIM4"/>
      <sheetName val="NO_BORRAR4"/>
      <sheetName val="asset_beta_model4"/>
      <sheetName val="Estructura_SAP4"/>
      <sheetName val="Factor_8_Oz4"/>
      <sheetName val="control_sheet4"/>
      <sheetName val="Sig_Cycles_Accts_&amp;_Processes3"/>
      <sheetName val="Anex_172"/>
      <sheetName val="DATOS_PARA_INTERPOLACION2"/>
      <sheetName val="DPN_VALUE2"/>
      <sheetName val="Check_Qualidade2"/>
      <sheetName val="Plano_de_Ação2"/>
      <sheetName val="Planilha_Geração2"/>
      <sheetName val="Dados_BLP16"/>
      <sheetName val="CDI_Acumulado16"/>
      <sheetName val="Brazil_Sovereign15"/>
      <sheetName val="Benchmark_BLPV215"/>
      <sheetName val="Base_PEF14"/>
      <sheetName val="TARJETAS_BLANCAS14"/>
      <sheetName val="2001_10_Cerv13"/>
      <sheetName val="PLAN_SAC_Cerveja13"/>
      <sheetName val="PLAN_SAC_RefrigeNanc13"/>
      <sheetName val="Relatório_SDG13"/>
      <sheetName val="2001_04_Cerv13"/>
      <sheetName val="Farol_SAC_Cerveja13"/>
      <sheetName val="2001_04_Nanc13"/>
      <sheetName val="Farol_SAC_Refrigenanc13"/>
      <sheetName val="CLASIFICACION_DE_AI13"/>
      <sheetName val="Cover_&amp;_Parameters13"/>
      <sheetName val="Share_Price_200211"/>
      <sheetName val="dep_pre11"/>
      <sheetName val="Calc_111"/>
      <sheetName val="Cost_Leadership_Capex_Inv_10"/>
      <sheetName val="Linearidade_do_resultado8"/>
      <sheetName val="Curva_do_índice8"/>
      <sheetName val="Drop_down_list8"/>
      <sheetName val="12월_판매(권역)8"/>
      <sheetName val="7월예산(지점)_(2)8"/>
      <sheetName val="kpi(7월_Activity)8"/>
      <sheetName val="_7월LE_및_재고8"/>
      <sheetName val="_8월재고8"/>
      <sheetName val="_8월재고_(2)8"/>
      <sheetName val="Operation_Target(중앙)8"/>
      <sheetName val="Bud_여행Program8"/>
      <sheetName val="월마감_예상8"/>
      <sheetName val="HE_JBP8"/>
      <sheetName val="HE생_확산계획8"/>
      <sheetName val="대신_대은8"/>
      <sheetName val="AR_Issue8"/>
      <sheetName val="risk_MS8"/>
      <sheetName val="risk_Vol8"/>
      <sheetName val="Données_LMU8"/>
      <sheetName val="I__INICIO6"/>
      <sheetName val="FJJX_Bud_IB5"/>
      <sheetName val="RAW_AUS5"/>
      <sheetName val="RAW_NZP5"/>
      <sheetName val="Balance_Fin_ajust_20045"/>
      <sheetName val="BD_SEGUIM5"/>
      <sheetName val="NO_BORRAR5"/>
      <sheetName val="asset_beta_model5"/>
      <sheetName val="Estructura_SAP5"/>
      <sheetName val="Factor_8_Oz5"/>
      <sheetName val="control_sheet5"/>
      <sheetName val="Sig_Cycles_Accts_&amp;_Processes4"/>
      <sheetName val="Anex_173"/>
      <sheetName val="DATOS_PARA_INTERPOLACION3"/>
      <sheetName val="DPN_VALUE3"/>
      <sheetName val="Check_Qualidade3"/>
      <sheetName val="Plano_de_Ação3"/>
      <sheetName val="Planilha_Geração3"/>
      <sheetName val="Dados_BLP17"/>
      <sheetName val="CDI_Acumulado17"/>
      <sheetName val="Brazil_Sovereign16"/>
      <sheetName val="Benchmark_BLPV216"/>
      <sheetName val="Base_PEF15"/>
      <sheetName val="TARJETAS_BLANCAS15"/>
      <sheetName val="2001_10_Cerv14"/>
      <sheetName val="PLAN_SAC_Cerveja14"/>
      <sheetName val="PLAN_SAC_RefrigeNanc14"/>
      <sheetName val="Relatório_SDG14"/>
      <sheetName val="2001_04_Cerv14"/>
      <sheetName val="Farol_SAC_Cerveja14"/>
      <sheetName val="2001_04_Nanc14"/>
      <sheetName val="Farol_SAC_Refrigenanc14"/>
      <sheetName val="CLASIFICACION_DE_AI14"/>
      <sheetName val="Cover_&amp;_Parameters14"/>
      <sheetName val="Share_Price_200212"/>
      <sheetName val="dep_pre12"/>
      <sheetName val="Calc_112"/>
      <sheetName val="Cost_Leadership_Capex_Inv_11"/>
      <sheetName val="Linearidade_do_resultado9"/>
      <sheetName val="Curva_do_índice9"/>
      <sheetName val="Drop_down_list9"/>
      <sheetName val="12월_판매(권역)9"/>
      <sheetName val="7월예산(지점)_(2)9"/>
      <sheetName val="kpi(7월_Activity)9"/>
      <sheetName val="_7월LE_및_재고9"/>
      <sheetName val="_8월재고9"/>
      <sheetName val="_8월재고_(2)9"/>
      <sheetName val="Operation_Target(중앙)9"/>
      <sheetName val="Bud_여행Program9"/>
      <sheetName val="월마감_예상9"/>
      <sheetName val="HE_JBP9"/>
      <sheetName val="HE생_확산계획9"/>
      <sheetName val="대신_대은9"/>
      <sheetName val="AR_Issue9"/>
      <sheetName val="risk_MS9"/>
      <sheetName val="risk_Vol9"/>
      <sheetName val="Données_LMU9"/>
      <sheetName val="I__INICIO7"/>
      <sheetName val="FJJX_Bud_IB6"/>
      <sheetName val="RAW_AUS6"/>
      <sheetName val="RAW_NZP6"/>
      <sheetName val="Balance_Fin_ajust_20046"/>
      <sheetName val="BD_SEGUIM6"/>
      <sheetName val="NO_BORRAR6"/>
      <sheetName val="asset_beta_model6"/>
      <sheetName val="Estructura_SAP6"/>
      <sheetName val="Factor_8_Oz6"/>
      <sheetName val="control_sheet6"/>
      <sheetName val="Sig_Cycles_Accts_&amp;_Processes5"/>
      <sheetName val="Anex_174"/>
      <sheetName val="DATOS_PARA_INTERPOLACION4"/>
      <sheetName val="DPN_VALUE4"/>
      <sheetName val="Check_Qualidade4"/>
      <sheetName val="Plano_de_Ação4"/>
      <sheetName val="Planilha_Geração4"/>
      <sheetName val="SDCA_Checkpoint"/>
      <sheetName val="Step_01"/>
      <sheetName val="Problem_Statement"/>
      <sheetName val="ITF_Page"/>
      <sheetName val="PDCA_Page"/>
      <sheetName val="Current_Time_Series"/>
      <sheetName val="Time_Series_Trap"/>
      <sheetName val="KPI_Tree"/>
      <sheetName val="Customers_Voice"/>
      <sheetName val="Step_02"/>
      <sheetName val="Histogram_(2)"/>
      <sheetName val="Data_Collection_Plan"/>
      <sheetName val="Tree_Diagram"/>
      <sheetName val="Additional_Data_Tab"/>
      <sheetName val="Step_3"/>
      <sheetName val="Cause_and_Effect"/>
      <sheetName val="5_WHYs"/>
      <sheetName val="Process_Mapping"/>
      <sheetName val="Dispersion_Chart"/>
      <sheetName val="Dispersion_Chart_(2)"/>
      <sheetName val="Dispersion_Chart_(3)"/>
      <sheetName val="Control_Letter"/>
      <sheetName val="Control_Letter_(2)"/>
      <sheetName val="Control_Letter_(3)"/>
      <sheetName val="Additional_Data_Tab_(2)"/>
      <sheetName val="Step_04"/>
      <sheetName val="Impact_Matrix"/>
      <sheetName val="Action_Plan"/>
      <sheetName val="Step_5"/>
      <sheetName val="Step_6"/>
      <sheetName val="Results_Check"/>
      <sheetName val="Step_7"/>
      <sheetName val="Risk_Analysis"/>
      <sheetName val="Step_8"/>
      <sheetName val="SDCA_Implementation"/>
      <sheetName val="SALDO_BAC"/>
      <sheetName val="Setting"/>
      <sheetName val="Overview_Waterfall2"/>
      <sheetName val="Overview_Waterfall3"/>
      <sheetName val="Overview_Waterfall4"/>
      <sheetName val="Dados_BLP18"/>
      <sheetName val="CDI_Acumulado18"/>
      <sheetName val="Brazil_Sovereign17"/>
      <sheetName val="Benchmark_BLPV217"/>
      <sheetName val="Base_PEF16"/>
      <sheetName val="TARJETAS_BLANCAS16"/>
      <sheetName val="2001_10_Cerv15"/>
      <sheetName val="PLAN_SAC_Cerveja15"/>
      <sheetName val="PLAN_SAC_RefrigeNanc15"/>
      <sheetName val="Relatório_SDG15"/>
      <sheetName val="2001_04_Cerv15"/>
      <sheetName val="Farol_SAC_Cerveja15"/>
      <sheetName val="2001_04_Nanc15"/>
      <sheetName val="Farol_SAC_Refrigenanc15"/>
      <sheetName val="CLASIFICACION_DE_AI15"/>
      <sheetName val="Cover_&amp;_Parameters15"/>
      <sheetName val="Share_Price_200213"/>
      <sheetName val="dep_pre13"/>
      <sheetName val="Calc_113"/>
      <sheetName val="Cost_Leadership_Capex_Inv_12"/>
      <sheetName val="Linearidade_do_resultado10"/>
      <sheetName val="Curva_do_índice10"/>
      <sheetName val="Drop_down_list10"/>
      <sheetName val="12월_판매(권역)10"/>
      <sheetName val="7월예산(지점)_(2)10"/>
      <sheetName val="kpi(7월_Activity)10"/>
      <sheetName val="_7월LE_및_재고10"/>
      <sheetName val="_8월재고10"/>
      <sheetName val="_8월재고_(2)10"/>
      <sheetName val="Operation_Target(중앙)10"/>
      <sheetName val="Bud_여행Program10"/>
      <sheetName val="월마감_예상10"/>
      <sheetName val="HE_JBP10"/>
      <sheetName val="HE생_확산계획10"/>
      <sheetName val="대신_대은10"/>
      <sheetName val="AR_Issue10"/>
      <sheetName val="risk_MS10"/>
      <sheetName val="risk_Vol10"/>
      <sheetName val="I__INICIO8"/>
      <sheetName val="Données_LMU10"/>
      <sheetName val="FJJX_Bud_IB7"/>
      <sheetName val="RAW_AUS7"/>
      <sheetName val="RAW_NZP7"/>
      <sheetName val="Balance_Fin_ajust_20047"/>
      <sheetName val="Sig_Cycles_Accts_&amp;_Processes6"/>
      <sheetName val="BD_SEGUIM7"/>
      <sheetName val="NO_BORRAR7"/>
      <sheetName val="Anex_175"/>
      <sheetName val="DATOS_PARA_INTERPOLACION5"/>
      <sheetName val="DPN_VALUE5"/>
      <sheetName val="asset_beta_model7"/>
      <sheetName val="Estructura_SAP7"/>
      <sheetName val="Factor_8_Oz7"/>
      <sheetName val="control_sheet7"/>
      <sheetName val="Planilha_Geração5"/>
      <sheetName val="Check_Qualidade5"/>
      <sheetName val="Plano_de_Ação5"/>
      <sheetName val="Overview_Waterfall5"/>
      <sheetName val="Dados_BLP19"/>
      <sheetName val="CDI_Acumulado19"/>
      <sheetName val="Brazil_Sovereign18"/>
      <sheetName val="Benchmark_BLPV218"/>
      <sheetName val="Base_PEF17"/>
      <sheetName val="TARJETAS_BLANCAS17"/>
      <sheetName val="2001_10_Cerv16"/>
      <sheetName val="PLAN_SAC_Cerveja16"/>
      <sheetName val="PLAN_SAC_RefrigeNanc16"/>
      <sheetName val="Relatório_SDG16"/>
      <sheetName val="2001_04_Cerv16"/>
      <sheetName val="Farol_SAC_Cerveja16"/>
      <sheetName val="2001_04_Nanc16"/>
      <sheetName val="Farol_SAC_Refrigenanc16"/>
      <sheetName val="CLASIFICACION_DE_AI16"/>
      <sheetName val="Cover_&amp;_Parameters16"/>
      <sheetName val="Share_Price_200214"/>
      <sheetName val="dep_pre14"/>
      <sheetName val="Calc_114"/>
      <sheetName val="Cost_Leadership_Capex_Inv_13"/>
      <sheetName val="Linearidade_do_resultado11"/>
      <sheetName val="Curva_do_índice11"/>
      <sheetName val="Drop_down_list11"/>
      <sheetName val="12월_판매(권역)11"/>
      <sheetName val="7월예산(지점)_(2)11"/>
      <sheetName val="kpi(7월_Activity)11"/>
      <sheetName val="_7월LE_및_재고11"/>
      <sheetName val="_8월재고11"/>
      <sheetName val="_8월재고_(2)11"/>
      <sheetName val="Operation_Target(중앙)11"/>
      <sheetName val="Bud_여행Program11"/>
      <sheetName val="월마감_예상11"/>
      <sheetName val="HE_JBP11"/>
      <sheetName val="HE생_확산계획11"/>
      <sheetName val="대신_대은11"/>
      <sheetName val="AR_Issue11"/>
      <sheetName val="risk_MS11"/>
      <sheetName val="risk_Vol11"/>
      <sheetName val="I__INICIO9"/>
      <sheetName val="Données_LMU11"/>
      <sheetName val="FJJX_Bud_IB8"/>
      <sheetName val="RAW_AUS8"/>
      <sheetName val="RAW_NZP8"/>
      <sheetName val="Balance_Fin_ajust_20048"/>
      <sheetName val="Sig_Cycles_Accts_&amp;_Processes7"/>
      <sheetName val="BD_SEGUIM8"/>
      <sheetName val="NO_BORRAR8"/>
      <sheetName val="Anex_176"/>
      <sheetName val="DATOS_PARA_INTERPOLACION6"/>
      <sheetName val="DPN_VALUE6"/>
      <sheetName val="asset_beta_model8"/>
      <sheetName val="Estructura_SAP8"/>
      <sheetName val="Factor_8_Oz8"/>
      <sheetName val="control_sheet8"/>
      <sheetName val="Planilha_Geração6"/>
      <sheetName val="Check_Qualidade6"/>
      <sheetName val="Plano_de_Ação6"/>
      <sheetName val="Overview_Waterfall6"/>
      <sheetName val="Dados_BLP20"/>
      <sheetName val="CDI_Acumulado20"/>
      <sheetName val="Brazil_Sovereign19"/>
      <sheetName val="Benchmark_BLPV219"/>
      <sheetName val="Base_PEF18"/>
      <sheetName val="TARJETAS_BLANCAS18"/>
      <sheetName val="2001_10_Cerv17"/>
      <sheetName val="PLAN_SAC_Cerveja17"/>
      <sheetName val="PLAN_SAC_RefrigeNanc17"/>
      <sheetName val="Relatório_SDG17"/>
      <sheetName val="2001_04_Cerv17"/>
      <sheetName val="Farol_SAC_Cerveja17"/>
      <sheetName val="2001_04_Nanc17"/>
      <sheetName val="Farol_SAC_Refrigenanc17"/>
      <sheetName val="CLASIFICACION_DE_AI17"/>
      <sheetName val="Cover_&amp;_Parameters17"/>
      <sheetName val="Share_Price_200215"/>
      <sheetName val="dep_pre15"/>
      <sheetName val="Calc_115"/>
      <sheetName val="Cost_Leadership_Capex_Inv_14"/>
      <sheetName val="Linearidade_do_resultado12"/>
      <sheetName val="Curva_do_índice12"/>
      <sheetName val="Drop_down_list12"/>
      <sheetName val="12월_판매(권역)12"/>
      <sheetName val="7월예산(지점)_(2)12"/>
      <sheetName val="kpi(7월_Activity)12"/>
      <sheetName val="_7월LE_및_재고12"/>
      <sheetName val="_8월재고12"/>
      <sheetName val="_8월재고_(2)12"/>
      <sheetName val="Operation_Target(중앙)12"/>
      <sheetName val="Bud_여행Program12"/>
      <sheetName val="월마감_예상12"/>
      <sheetName val="HE_JBP12"/>
      <sheetName val="HE생_확산계획12"/>
      <sheetName val="대신_대은12"/>
      <sheetName val="AR_Issue12"/>
      <sheetName val="risk_MS12"/>
      <sheetName val="risk_Vol12"/>
      <sheetName val="I__INICIO10"/>
      <sheetName val="Données_LMU12"/>
      <sheetName val="FJJX_Bud_IB9"/>
      <sheetName val="RAW_AUS9"/>
      <sheetName val="RAW_NZP9"/>
      <sheetName val="Balance_Fin_ajust_20049"/>
      <sheetName val="Sig_Cycles_Accts_&amp;_Processes8"/>
      <sheetName val="BD_SEGUIM9"/>
      <sheetName val="NO_BORRAR9"/>
      <sheetName val="Anex_177"/>
      <sheetName val="DATOS_PARA_INTERPOLACION7"/>
      <sheetName val="DPN_VALUE7"/>
      <sheetName val="asset_beta_model9"/>
      <sheetName val="Estructura_SAP9"/>
      <sheetName val="Factor_8_Oz9"/>
      <sheetName val="control_sheet9"/>
      <sheetName val="Planilha_Geração7"/>
      <sheetName val="Check_Qualidade7"/>
      <sheetName val="Plano_de_Ação7"/>
      <sheetName val="Overview_Waterfall7"/>
      <sheetName val="Controle"/>
      <sheetName val="Inputs"/>
      <sheetName val="Funding"/>
      <sheetName val="BNDES"/>
      <sheetName val="Dividends"/>
      <sheetName val="Dados_BLP21"/>
      <sheetName val="CDI_Acumulado21"/>
      <sheetName val="Brazil_Sovereign20"/>
      <sheetName val="Benchmark_BLPV220"/>
      <sheetName val="Base_PEF19"/>
      <sheetName val="TARJETAS_BLANCAS19"/>
      <sheetName val="2001_10_Cerv18"/>
      <sheetName val="PLAN_SAC_Cerveja18"/>
      <sheetName val="PLAN_SAC_RefrigeNanc18"/>
      <sheetName val="Relatório_SDG18"/>
      <sheetName val="2001_04_Cerv18"/>
      <sheetName val="Farol_SAC_Cerveja18"/>
      <sheetName val="2001_04_Nanc18"/>
      <sheetName val="Farol_SAC_Refrigenanc18"/>
      <sheetName val="CLASIFICACION_DE_AI18"/>
      <sheetName val="Cover_&amp;_Parameters18"/>
      <sheetName val="Share_Price_200216"/>
      <sheetName val="dep_pre16"/>
      <sheetName val="Calc_116"/>
      <sheetName val="Cost_Leadership_Capex_Inv_15"/>
      <sheetName val="Linearidade_do_resultado13"/>
      <sheetName val="Curva_do_índice13"/>
      <sheetName val="Drop_down_list13"/>
      <sheetName val="12월_판매(권역)13"/>
      <sheetName val="7월예산(지점)_(2)13"/>
      <sheetName val="kpi(7월_Activity)13"/>
      <sheetName val="_7월LE_및_재고13"/>
      <sheetName val="_8월재고13"/>
      <sheetName val="_8월재고_(2)13"/>
      <sheetName val="Operation_Target(중앙)13"/>
      <sheetName val="Bud_여행Program13"/>
      <sheetName val="월마감_예상13"/>
      <sheetName val="HE_JBP13"/>
      <sheetName val="HE생_확산계획13"/>
      <sheetName val="대신_대은13"/>
      <sheetName val="AR_Issue13"/>
      <sheetName val="risk_MS13"/>
      <sheetName val="risk_Vol13"/>
      <sheetName val="Données_LMU13"/>
      <sheetName val="I__INICIO11"/>
      <sheetName val="FJJX_Bud_IB10"/>
      <sheetName val="BD_SEGUIM10"/>
      <sheetName val="NO_BORRAR10"/>
      <sheetName val="RAW_AUS10"/>
      <sheetName val="RAW_NZP10"/>
      <sheetName val="Balance_Fin_ajust_200410"/>
      <sheetName val="asset_beta_model10"/>
      <sheetName val="Estructura_SAP10"/>
      <sheetName val="Factor_8_Oz10"/>
      <sheetName val="control_sheet10"/>
      <sheetName val="Sig_Cycles_Accts_&amp;_Processes9"/>
      <sheetName val="Anex_178"/>
      <sheetName val="DATOS_PARA_INTERPOLACION8"/>
      <sheetName val="DPN_VALUE8"/>
      <sheetName val="Check_Qualidade8"/>
      <sheetName val="Plano_de_Ação8"/>
      <sheetName val="Planilha_Geração8"/>
      <sheetName val="Overview_Waterfall8"/>
      <sheetName val="SDCA_Checkpoint1"/>
      <sheetName val="Step_011"/>
      <sheetName val="Problem_Statement1"/>
      <sheetName val="ITF_Page1"/>
      <sheetName val="PDCA_Page1"/>
      <sheetName val="Current_Time_Series1"/>
      <sheetName val="Time_Series_Trap1"/>
      <sheetName val="KPI_Tree1"/>
      <sheetName val="Customers_Voice1"/>
      <sheetName val="Step_021"/>
      <sheetName val="Histogram_(2)1"/>
      <sheetName val="Data_Collection_Plan1"/>
      <sheetName val="Tree_Diagram1"/>
      <sheetName val="Additional_Data_Tab1"/>
      <sheetName val="Step_31"/>
      <sheetName val="Cause_and_Effect1"/>
      <sheetName val="5_WHYs1"/>
      <sheetName val="Process_Mapping1"/>
      <sheetName val="Dispersion_Chart1"/>
      <sheetName val="Dispersion_Chart_(2)1"/>
      <sheetName val="Dispersion_Chart_(3)1"/>
      <sheetName val="Control_Letter1"/>
      <sheetName val="Control_Letter_(2)1"/>
      <sheetName val="Control_Letter_(3)1"/>
      <sheetName val="Additional_Data_Tab_(2)1"/>
      <sheetName val="Step_041"/>
      <sheetName val="Impact_Matrix1"/>
      <sheetName val="Action_Plan1"/>
      <sheetName val="Step_51"/>
      <sheetName val="Step_61"/>
      <sheetName val="Results_Check1"/>
      <sheetName val="Step_71"/>
      <sheetName val="Risk_Analysis1"/>
      <sheetName val="Step_81"/>
      <sheetName val="SDCA_Implementation1"/>
      <sheetName val="SALDO_BAC1"/>
      <sheetName val="Informacoes_CVM"/>
      <sheetName val="Dados_CVM"/>
      <sheetName val="1__BD_Balancetes_Mensais"/>
      <sheetName val="4__BD_Carteiras_Mensais"/>
      <sheetName val="11__Fluxo_de_Caixa"/>
      <sheetName val="(d)_Aux_Fundos_Repasse"/>
      <sheetName val="(d)_ToD_Reconc_Remuneração_ADM"/>
      <sheetName val="(d)_Aux_Repasse"/>
      <sheetName val="Rec__Pillar_(DRE_Soc_)"/>
      <sheetName val="Brand"/>
      <sheetName val="mapping"/>
      <sheetName val="PCAF"/>
      <sheetName val="P&amp;L 3DT CIP (USD)"/>
      <sheetName val="P&amp;L Summary (USD)"/>
      <sheetName val="P&amp;L (USD)"/>
      <sheetName val="P&amp;L (LC)"/>
      <sheetName val="PCAF Deal Metrics (LC)"/>
      <sheetName val="PCAF Product Analysis (LC)"/>
      <sheetName val="Customer summary"/>
      <sheetName val="Outage Modeling"/>
      <sheetName val="Akij PROPOSAL"/>
      <sheetName val="R12 Sales &amp; Cogs"/>
      <sheetName val="1.Site Qualification"/>
      <sheetName val="2.Account Info"/>
      <sheetName val="3.Chemical Survey"/>
      <sheetName val="4.Val Cap &amp; Pricing"/>
      <sheetName val="5.Equip &amp; Labor Costs"/>
      <sheetName val="CIPA &amp; Object Cost Calculator"/>
      <sheetName val="3DT Part List"/>
      <sheetName val="Terms Ext Worksheet"/>
      <sheetName val="Terms Ext Calculator"/>
      <sheetName val="ROC Analysis"/>
      <sheetName val="Product Replacements"/>
      <sheetName val="F&amp;B AP Approval Limits"/>
      <sheetName val="Standard PCAF Process"/>
      <sheetName val="3DT PCAF Process"/>
      <sheetName val="PCAF Questions"/>
      <sheetName val="PCAF - CTC"/>
      <sheetName val="P&amp;L Summary (USD) - CTC"/>
      <sheetName val="P&amp;L (USD) - CTC"/>
      <sheetName val="P&amp;L (LC) - CTC"/>
      <sheetName val="PCAF - NW"/>
      <sheetName val="P&amp;L Summary (USD) - NW"/>
      <sheetName val="P&amp;L (USD) - NW"/>
      <sheetName val="P&amp;L (LC) - NW"/>
      <sheetName val="PCAF Deal Metrics (LC) - NW"/>
      <sheetName val="PCAF Product Analysis (LC) - NW"/>
      <sheetName val="PCAF - PS"/>
      <sheetName val="P&amp;L Summary (USD) - PS"/>
      <sheetName val="P&amp;L (USD) - PS"/>
      <sheetName val="P&amp;L (LC) - PS"/>
      <sheetName val="PCAF Deal Metrics (LC) - PS"/>
      <sheetName val="PCAF Product Analysis (LC) - 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 refreshError="1"/>
      <sheetData sheetId="1177" refreshError="1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ESSÃO 20 MESES"/>
      <sheetName val="REGRESSÃO 12 MESES"/>
      <sheetName val="REGRESSÃO 6 MESES"/>
      <sheetName val="REGRESSÃO 30 DIAS"/>
      <sheetName val="COTAÇÕES"/>
      <sheetName val="VALOR DA EMPRESA"/>
      <sheetName val="Dados BLP"/>
      <sheetName val="Unidades SAC-REVENDA"/>
      <sheetName val="REALxMETA - CERVEJA"/>
      <sheetName val="REALxMETA - REFRI"/>
      <sheetName val="Calc 1"/>
      <sheetName val="BLP"/>
      <sheetName val="BGT-2014"/>
      <sheetName val="Brazil Sovereign"/>
      <sheetName val="Share Price 2002"/>
      <sheetName val="Lists"/>
      <sheetName val="Pareto RSM's"/>
      <sheetName val="REGRESSÃO_20_MESES"/>
      <sheetName val="REGRESSÃO_12_MESES"/>
      <sheetName val="REGRESSÃO_6_MESES"/>
      <sheetName val="REGRESSÃO_30_DIAS"/>
      <sheetName val="VALOR_DA_EMPRESA"/>
      <sheetName val="Dados_BLP"/>
      <sheetName val="Calc_1"/>
      <sheetName val="Unidades_SAC-REVENDA"/>
      <sheetName val="REALxMETA_-_CERVEJA"/>
      <sheetName val="REALxMETA_-_REFRI"/>
      <sheetName val=""/>
      <sheetName val="Curve"/>
      <sheetName val="Registro"/>
      <sheetName val="KF6"/>
      <sheetName val="CLASIFICACION DE AI"/>
      <sheetName val="TARJETAS BLANCAS"/>
      <sheetName val="Transferência Internacio."/>
      <sheetName val="은행"/>
      <sheetName val="REGRESSÃO_20_MESES1"/>
      <sheetName val="REGRESSÃO_12_MESES1"/>
      <sheetName val="REGRESSÃO_6_MESES1"/>
      <sheetName val="REGRESSÃO_30_DIAS1"/>
      <sheetName val="VALOR_DA_EMPRESA1"/>
      <sheetName val="Dados_BLP1"/>
      <sheetName val="Calc_11"/>
      <sheetName val="Unidades_SAC-REVENDA1"/>
      <sheetName val="REALxMETA_-_CERVEJA1"/>
      <sheetName val="REALxMETA_-_REFRI1"/>
      <sheetName val="Brazil_Sovereign"/>
      <sheetName val="Pareto_RSM's"/>
      <sheetName val="Share_Price_2002"/>
      <sheetName val="CLASIFICACION_DE_AI"/>
      <sheetName val="TARJETAS_BLANCAS"/>
      <sheetName val="REGRESSÃO_20_MESES2"/>
      <sheetName val="REGRESSÃO_12_MESES2"/>
      <sheetName val="REGRESSÃO_6_MESES2"/>
      <sheetName val="REGRESSÃO_30_DIAS2"/>
      <sheetName val="VALOR_DA_EMPRESA2"/>
      <sheetName val="Dados_BLP2"/>
      <sheetName val="Calc_12"/>
      <sheetName val="Unidades_SAC-REVENDA2"/>
      <sheetName val="REALxMETA_-_CERVEJA2"/>
      <sheetName val="REALxMETA_-_REFRI2"/>
      <sheetName val="Brazil_Sovereign1"/>
      <sheetName val="Pareto_RSM's1"/>
      <sheetName val="Share_Price_20021"/>
      <sheetName val="CLASIFICACION_DE_AI1"/>
      <sheetName val="TARJETAS_BLANCAS1"/>
      <sheetName val="Precio"/>
      <sheetName val="Dados_Energia"/>
      <sheetName val="Step2_Correlation"/>
      <sheetName val="Step2_Histogram"/>
      <sheetName val="REGRESSÃO_20_MESES3"/>
      <sheetName val="REGRESSÃO_12_MESES3"/>
      <sheetName val="REGRESSÃO_6_MESES3"/>
      <sheetName val="REGRESSÃO_30_DIAS3"/>
      <sheetName val="VALOR_DA_EMPRESA3"/>
      <sheetName val="Dados_BLP3"/>
      <sheetName val="Calc_13"/>
      <sheetName val="Unidades_SAC-REVENDA3"/>
      <sheetName val="REALxMETA_-_CERVEJA3"/>
      <sheetName val="REALxMETA_-_REFRI3"/>
      <sheetName val="Brazil_Sovereign2"/>
      <sheetName val="Pareto_RSM's2"/>
      <sheetName val="Share_Price_20022"/>
      <sheetName val="CLASIFICACION_DE_AI2"/>
      <sheetName val="TARJETAS_BLANCAS2"/>
      <sheetName val="Transferência_Internacio_"/>
      <sheetName val="REGRESSÃO_20_MESES4"/>
      <sheetName val="REGRESSÃO_12_MESES4"/>
      <sheetName val="REGRESSÃO_6_MESES4"/>
      <sheetName val="REGRESSÃO_30_DIAS4"/>
      <sheetName val="VALOR_DA_EMPRESA4"/>
      <sheetName val="Dados_BLP4"/>
      <sheetName val="Unidades_SAC-REVENDA4"/>
      <sheetName val="REALxMETA_-_CERVEJA4"/>
      <sheetName val="REALxMETA_-_REFRI4"/>
      <sheetName val="Calc_14"/>
      <sheetName val="Brazil_Sovereign3"/>
      <sheetName val="Pareto_RSM's3"/>
      <sheetName val="Share_Price_20023"/>
      <sheetName val="CLASIFICACION_DE_AI3"/>
      <sheetName val="TARJETAS_BLANCAS3"/>
      <sheetName val="Transferência_Internacio_1"/>
      <sheetName val="REGRESSÃO_20_MESES5"/>
      <sheetName val="REGRESSÃO_12_MESES5"/>
      <sheetName val="REGRESSÃO_6_MESES5"/>
      <sheetName val="REGRESSÃO_30_DIAS5"/>
      <sheetName val="VALOR_DA_EMPRESA5"/>
      <sheetName val="Dados_BLP5"/>
      <sheetName val="Calc_15"/>
      <sheetName val="Unidades_SAC-REVENDA5"/>
      <sheetName val="REALxMETA_-_CERVEJA5"/>
      <sheetName val="REALxMETA_-_REFRI5"/>
      <sheetName val="Brazil_Sovereign4"/>
      <sheetName val="Share_Price_20024"/>
      <sheetName val="Pareto_RSM's4"/>
      <sheetName val="CLASIFICACION_DE_AI4"/>
      <sheetName val="TARJETAS_BLANCAS4"/>
      <sheetName val="Transferência_Internacio_2"/>
      <sheetName val="Consolidado"/>
      <sheetName val="Setup"/>
      <sheetName val="Cost"/>
      <sheetName val="Costos"/>
      <sheetName val="REGRESSÃO_20_MESES6"/>
      <sheetName val="REGRESSÃO_12_MESES6"/>
      <sheetName val="REGRESSÃO_6_MESES6"/>
      <sheetName val="REGRESSÃO_30_DIAS6"/>
      <sheetName val="VALOR_DA_EMPRESA6"/>
      <sheetName val="Dados_BLP6"/>
      <sheetName val="Unidades_SAC-REVENDA6"/>
      <sheetName val="REALxMETA_-_CERVEJA6"/>
      <sheetName val="REALxMETA_-_REFRI6"/>
      <sheetName val="Calc_16"/>
      <sheetName val="Share_Price_20025"/>
      <sheetName val="Brazil_Sovereign5"/>
      <sheetName val="Pareto_RSM's5"/>
      <sheetName val="CLASIFICACION_DE_AI5"/>
      <sheetName val="TARJETAS_BLANCAS5"/>
      <sheetName val="Transferência_Internacio_3"/>
      <sheetName val="SKU_Profile"/>
      <sheetName val="REGRESSÃO_20_MESES7"/>
      <sheetName val="REGRESSÃO_12_MESES7"/>
      <sheetName val="REGRESSÃO_6_MESES7"/>
      <sheetName val="REGRESSÃO_30_DIAS7"/>
      <sheetName val="VALOR_DA_EMPRESA7"/>
      <sheetName val="Dados_BLP7"/>
      <sheetName val="Unidades_SAC-REVENDA7"/>
      <sheetName val="REALxMETA_-_CERVEJA7"/>
      <sheetName val="REALxMETA_-_REFRI7"/>
      <sheetName val="Calc_17"/>
      <sheetName val="Brazil_Sovereign6"/>
      <sheetName val="Pareto_RSM's6"/>
      <sheetName val="Share_Price_20026"/>
      <sheetName val="CLASIFICACION_DE_AI6"/>
      <sheetName val="TARJETAS_BLANCAS6"/>
      <sheetName val="Transferência_Internacio_4"/>
      <sheetName val="6 - Analítico"/>
      <sheetName val="Preview2"/>
      <sheetName val="dep pre"/>
      <sheetName val="REGRESSÃO_20_MESES8"/>
      <sheetName val="REGRESSÃO_12_MESES8"/>
      <sheetName val="REGRESSÃO_6_MESES8"/>
      <sheetName val="REGRESSÃO_30_DIAS8"/>
      <sheetName val="VALOR_DA_EMPRESA8"/>
      <sheetName val="Dados_BLP8"/>
      <sheetName val="Unidades_SAC-REVENDA8"/>
      <sheetName val="REALxMETA_-_CERVEJA8"/>
      <sheetName val="REALxMETA_-_REFRI8"/>
      <sheetName val="Calc_18"/>
      <sheetName val="Share_Price_20027"/>
      <sheetName val="Brazil_Sovereign7"/>
      <sheetName val="Pareto_RSM's7"/>
      <sheetName val="CLASIFICACION_DE_AI7"/>
      <sheetName val="TARJETAS_BLANCAS7"/>
      <sheetName val="Transferência_Internacio_5"/>
      <sheetName val="Chart data"/>
      <sheetName val="REGRESSÃO_20_MESES9"/>
      <sheetName val="REGRESSÃO_12_MESES9"/>
      <sheetName val="REGRESSÃO_6_MESES9"/>
      <sheetName val="REGRESSÃO_30_DIAS9"/>
      <sheetName val="VALOR_DA_EMPRESA9"/>
      <sheetName val="Dados_BLP9"/>
      <sheetName val="Unidades_SAC-REVENDA9"/>
      <sheetName val="REALxMETA_-_CERVEJA9"/>
      <sheetName val="REALxMETA_-_REFRI9"/>
      <sheetName val="Calc_19"/>
      <sheetName val="Brazil_Sovereign8"/>
      <sheetName val="Pareto_RSM's8"/>
      <sheetName val="Share_Price_20028"/>
      <sheetName val="CLASIFICACION_DE_AI8"/>
      <sheetName val="TARJETAS_BLANCAS8"/>
      <sheetName val="Transferência_Internacio_6"/>
      <sheetName val="6_-_Analítico"/>
      <sheetName val="dep_pre"/>
      <sheetName val="Chart_data"/>
      <sheetName val="REGRESSÃO_20_MESES10"/>
      <sheetName val="REGRESSÃO_12_MESES10"/>
      <sheetName val="REGRESSÃO_6_MESES10"/>
      <sheetName val="REGRESSÃO_30_DIAS10"/>
      <sheetName val="VALOR_DA_EMPRESA10"/>
      <sheetName val="Dados_BLP10"/>
      <sheetName val="Unidades_SAC-REVENDA10"/>
      <sheetName val="REALxMETA_-_CERVEJA10"/>
      <sheetName val="REALxMETA_-_REFRI10"/>
      <sheetName val="Calc_110"/>
      <sheetName val="Brazil_Sovereign9"/>
      <sheetName val="Pareto_RSM's9"/>
      <sheetName val="Share_Price_20029"/>
      <sheetName val="CLASIFICACION_DE_AI9"/>
      <sheetName val="TARJETAS_BLANCAS9"/>
      <sheetName val="Transferência_Internacio_7"/>
      <sheetName val="6_-_Analítico1"/>
      <sheetName val="dep_pre1"/>
      <sheetName val="Chart_data1"/>
      <sheetName val="data"/>
      <sheetName val="bud99"/>
      <sheetName val="Dados_Prod"/>
      <sheetName val="MATRIZ"/>
      <sheetName val="REGRESSÃO_20_MESES11"/>
      <sheetName val="REGRESSÃO_12_MESES11"/>
      <sheetName val="REGRESSÃO_6_MESES11"/>
      <sheetName val="REGRESSÃO_30_DIAS11"/>
      <sheetName val="VALOR_DA_EMPRESA11"/>
      <sheetName val="Dados_BLP11"/>
      <sheetName val="Unidades_SAC-REVENDA11"/>
      <sheetName val="REALxMETA_-_CERVEJA11"/>
      <sheetName val="REALxMETA_-_REFRI11"/>
      <sheetName val="Calc_111"/>
      <sheetName val="Share_Price_200210"/>
      <sheetName val="Brazil_Sovereign10"/>
      <sheetName val="Pareto_RSM's10"/>
      <sheetName val="CLASIFICACION_DE_AI10"/>
      <sheetName val="TARJETAS_BLANCAS10"/>
      <sheetName val="Transferência_Internacio_8"/>
      <sheetName val="6_-_Analítico2"/>
      <sheetName val="dep_pre2"/>
      <sheetName val="Chart_data2"/>
      <sheetName val="Cash_Flow"/>
      <sheetName val="Fixed and Variable Expenses"/>
      <sheetName val="Income Statement Data"/>
      <sheetName val="Fixed_and_Variable_Expenses"/>
      <sheetName val="Income_Statement_Data"/>
      <sheetName val="FJJX Bud_IB"/>
      <sheetName val="REGRESSÃO_20_MESES12"/>
      <sheetName val="REGRESSÃO_12_MESES12"/>
      <sheetName val="REGRESSÃO_6_MESES12"/>
      <sheetName val="REGRESSÃO_30_DIAS12"/>
      <sheetName val="VALOR_DA_EMPRESA12"/>
      <sheetName val="Dados_BLP12"/>
      <sheetName val="Unidades_SAC-REVENDA12"/>
      <sheetName val="REALxMETA_-_CERVEJA12"/>
      <sheetName val="REALxMETA_-_REFRI12"/>
      <sheetName val="Calc_112"/>
      <sheetName val="Brazil_Sovereign11"/>
      <sheetName val="Pareto_RSM's11"/>
      <sheetName val="Share_Price_200211"/>
      <sheetName val="CLASIFICACION_DE_AI11"/>
      <sheetName val="TARJETAS_BLANCAS11"/>
      <sheetName val="Transferência_Internacio_9"/>
      <sheetName val="6_-_Analítico3"/>
      <sheetName val="dep_pre3"/>
      <sheetName val="Chart_data3"/>
      <sheetName val="FlowChart"/>
      <sheetName val="SDCA Checkpoint"/>
      <sheetName val="MENU"/>
      <sheetName val="Step 01"/>
      <sheetName val="Problem Statement"/>
      <sheetName val="ITF Page"/>
      <sheetName val="PDCA Page"/>
      <sheetName val="Current Time Series"/>
      <sheetName val="Time Series Trap"/>
      <sheetName val="KPI Tree"/>
      <sheetName val="GOP"/>
      <sheetName val="Customers Voice"/>
      <sheetName val="Step 02"/>
      <sheetName val="Histogram"/>
      <sheetName val="Histogram (2)"/>
      <sheetName val="Pareto"/>
      <sheetName val="Data Collection Plan"/>
      <sheetName val="GEMBA"/>
      <sheetName val="BoxPlot"/>
      <sheetName val="Tree Diagram"/>
      <sheetName val="Tree_Diagram_TRAP"/>
      <sheetName val="Additional Data Tab"/>
      <sheetName val="Step 3"/>
      <sheetName val="Cause and Effect"/>
      <sheetName val="Cause_and_Effect_Trap"/>
      <sheetName val="5 WHYs"/>
      <sheetName val="5_WHY_Trap"/>
      <sheetName val="Process Mapping"/>
      <sheetName val="Dispersion Chart"/>
      <sheetName val="Dispersion Chart (2)"/>
      <sheetName val="Dispersion Chart (3)"/>
      <sheetName val="Control Letter"/>
      <sheetName val="Control Letter (2)"/>
      <sheetName val="Control Letter (3)"/>
      <sheetName val="Additional Data Tab (2)"/>
      <sheetName val="Step 04"/>
      <sheetName val="Impact Matrix"/>
      <sheetName val="Action Plan"/>
      <sheetName val="Sheet1"/>
      <sheetName val="Gantt"/>
      <sheetName val="Step 5"/>
      <sheetName val="Step 6"/>
      <sheetName val="Results Check"/>
      <sheetName val="Check_IVs"/>
      <sheetName val="Chk_Iv_Trap"/>
      <sheetName val="Step 7"/>
      <sheetName val="Standardize"/>
      <sheetName val="Risk Analysis"/>
      <sheetName val="Step 8"/>
      <sheetName val="SDCA Implementation"/>
      <sheetName val="Conclusion"/>
      <sheetName val="Sheet2"/>
      <sheetName val="REGRESSÃO_20_MESES13"/>
      <sheetName val="REGRESSÃO_12_MESES13"/>
      <sheetName val="REGRESSÃO_6_MESES13"/>
      <sheetName val="REGRESSÃO_30_DIAS13"/>
      <sheetName val="VALOR_DA_EMPRESA13"/>
      <sheetName val="Dados_BLP13"/>
      <sheetName val="Calc_113"/>
      <sheetName val="Unidades_SAC-REVENDA13"/>
      <sheetName val="REALxMETA_-_CERVEJA13"/>
      <sheetName val="REALxMETA_-_REFRI13"/>
      <sheetName val="Brazil_Sovereign12"/>
      <sheetName val="Share_Price_200212"/>
      <sheetName val="Pareto_RSM's12"/>
      <sheetName val="CLASIFICACION_DE_AI12"/>
      <sheetName val="TARJETAS_BLANCAS12"/>
      <sheetName val="Transferência_Internacio_10"/>
      <sheetName val="6_-_Analítico4"/>
      <sheetName val="dep_pre4"/>
      <sheetName val="Chart_data4"/>
      <sheetName val="Fixed_and_Variable_Expenses1"/>
      <sheetName val="Income_Statement_Data1"/>
      <sheetName val="FJJX_Bud_IB"/>
      <sheetName val="AC"/>
      <sheetName val="SAPSKU"/>
      <sheetName val="Territory"/>
      <sheetName val="促销对应条件"/>
      <sheetName val="促销规则"/>
      <sheetName val="经销商"/>
      <sheetName val="售点"/>
      <sheetName val="Report-Daily"/>
      <sheetName val="GraphData"/>
      <sheetName val="REGRESSÃO_20_MESES14"/>
      <sheetName val="REGRESSÃO_12_MESES14"/>
      <sheetName val="REGRESSÃO_6_MESES14"/>
      <sheetName val="REGRESSÃO_30_DIAS14"/>
      <sheetName val="VALOR_DA_EMPRESA14"/>
      <sheetName val="Dados_BLP14"/>
      <sheetName val="Calc_114"/>
      <sheetName val="Unidades_SAC-REVENDA14"/>
      <sheetName val="REALxMETA_-_CERVEJA14"/>
      <sheetName val="REALxMETA_-_REFRI14"/>
      <sheetName val="Brazil_Sovereign13"/>
      <sheetName val="Share_Price_200213"/>
      <sheetName val="Pareto_RSM's13"/>
      <sheetName val="CLASIFICACION_DE_AI13"/>
      <sheetName val="TARJETAS_BLANCAS13"/>
      <sheetName val="Transferência_Internacio_11"/>
      <sheetName val="6_-_Analítico5"/>
      <sheetName val="dep_pre5"/>
      <sheetName val="Chart_data5"/>
      <sheetName val="FJJX_Bud_IB1"/>
      <sheetName val="Fixed_and_Variable_Expenses2"/>
      <sheetName val="Income_Statement_Data2"/>
      <sheetName val="SDCA_Checkpoint"/>
      <sheetName val="Step_01"/>
      <sheetName val="Problem_Statement"/>
      <sheetName val="ITF_Page"/>
      <sheetName val="PDCA_Page"/>
      <sheetName val="Current_Time_Series"/>
      <sheetName val="Time_Series_Trap"/>
      <sheetName val="KPI_Tree"/>
      <sheetName val="Customers_Voice"/>
      <sheetName val="Step_02"/>
      <sheetName val="Histogram_(2)"/>
      <sheetName val="Data_Collection_Plan"/>
      <sheetName val="Tree_Diagram"/>
      <sheetName val="Additional_Data_Tab"/>
      <sheetName val="Step_3"/>
      <sheetName val="Cause_and_Effect"/>
      <sheetName val="5_WHYs"/>
      <sheetName val="Process_Mapping"/>
      <sheetName val="Dispersion_Chart"/>
      <sheetName val="Dispersion_Chart_(2)"/>
      <sheetName val="Dispersion_Chart_(3)"/>
      <sheetName val="Control_Letter"/>
      <sheetName val="Control_Letter_(2)"/>
      <sheetName val="Control_Letter_(3)"/>
      <sheetName val="Additional_Data_Tab_(2)"/>
      <sheetName val="Step_04"/>
      <sheetName val="Impact_Matrix"/>
      <sheetName val="Action_Plan"/>
      <sheetName val="Step_5"/>
      <sheetName val="Step_6"/>
      <sheetName val="Results_Check"/>
      <sheetName val="Step_7"/>
      <sheetName val="Risk_Analysis"/>
      <sheetName val="Step_8"/>
      <sheetName val="SDCA_Implementation"/>
      <sheetName val="REGRESSÃO_20_MESES15"/>
      <sheetName val="REGRESSÃO_12_MESES15"/>
      <sheetName val="REGRESSÃO_6_MESES15"/>
      <sheetName val="REGRESSÃO_30_DIAS15"/>
      <sheetName val="VALOR_DA_EMPRESA15"/>
      <sheetName val="Dados_BLP15"/>
      <sheetName val="Unidades_SAC-REVENDA15"/>
      <sheetName val="REALxMETA_-_CERVEJA15"/>
      <sheetName val="REALxMETA_-_REFRI15"/>
      <sheetName val="Calc_115"/>
      <sheetName val="Share_Price_200214"/>
      <sheetName val="Brazil_Sovereign14"/>
      <sheetName val="Pareto_RSM's14"/>
      <sheetName val="CLASIFICACION_DE_AI14"/>
      <sheetName val="TARJETAS_BLANCAS14"/>
      <sheetName val="Transferência_Internacio_12"/>
      <sheetName val="6_-_Analítico6"/>
      <sheetName val="dep_pre6"/>
      <sheetName val="Chart_data6"/>
      <sheetName val="FJJX_Bud_IB2"/>
      <sheetName val="Fixed_and_Variable_Expenses3"/>
      <sheetName val="Income_Statement_Data3"/>
      <sheetName val="SDCA_Checkpoint1"/>
      <sheetName val="Step_011"/>
      <sheetName val="Problem_Statement1"/>
      <sheetName val="ITF_Page1"/>
      <sheetName val="PDCA_Page1"/>
      <sheetName val="Current_Time_Series1"/>
      <sheetName val="Time_Series_Trap1"/>
      <sheetName val="KPI_Tree1"/>
      <sheetName val="Customers_Voice1"/>
      <sheetName val="Step_021"/>
      <sheetName val="Histogram_(2)1"/>
      <sheetName val="Data_Collection_Plan1"/>
      <sheetName val="Tree_Diagram1"/>
      <sheetName val="Additional_Data_Tab1"/>
      <sheetName val="Step_31"/>
      <sheetName val="Cause_and_Effect1"/>
      <sheetName val="5_WHYs1"/>
      <sheetName val="Process_Mapping1"/>
      <sheetName val="Dispersion_Chart1"/>
      <sheetName val="Dispersion_Chart_(2)1"/>
      <sheetName val="Dispersion_Chart_(3)1"/>
      <sheetName val="Control_Letter1"/>
      <sheetName val="Control_Letter_(2)1"/>
      <sheetName val="Control_Letter_(3)1"/>
      <sheetName val="Additional_Data_Tab_(2)1"/>
      <sheetName val="Step_041"/>
      <sheetName val="Impact_Matrix1"/>
      <sheetName val="Action_Plan1"/>
      <sheetName val="Step_51"/>
      <sheetName val="Step_61"/>
      <sheetName val="Results_Check1"/>
      <sheetName val="Step_71"/>
      <sheetName val="Risk_Analysis1"/>
      <sheetName val="Step_81"/>
      <sheetName val="SDCA_Implementation1"/>
      <sheetName val="REGRESSÃO_20_MESES16"/>
      <sheetName val="REGRESSÃO_12_MESES16"/>
      <sheetName val="REGRESSÃO_6_MESES16"/>
      <sheetName val="REGRESSÃO_30_DIAS16"/>
      <sheetName val="VALOR_DA_EMPRESA16"/>
      <sheetName val="Dados_BLP16"/>
      <sheetName val="Calc_116"/>
      <sheetName val="Unidades_SAC-REVENDA16"/>
      <sheetName val="REALxMETA_-_CERVEJA16"/>
      <sheetName val="REALxMETA_-_REFRI16"/>
      <sheetName val="Brazil_Sovereign15"/>
      <sheetName val="Share_Price_200215"/>
      <sheetName val="Pareto_RSM's15"/>
      <sheetName val="CLASIFICACION_DE_AI15"/>
      <sheetName val="TARJETAS_BLANCAS15"/>
      <sheetName val="Transferência_Internacio_13"/>
      <sheetName val="6_-_Analítico7"/>
      <sheetName val="dep_pre7"/>
      <sheetName val="Chart_data7"/>
      <sheetName val="FJJX_Bud_IB3"/>
      <sheetName val="Fixed_and_Variable_Expenses4"/>
      <sheetName val="Income_Statement_Data4"/>
      <sheetName val="SDCA_Checkpoint2"/>
      <sheetName val="Step_012"/>
      <sheetName val="Problem_Statement2"/>
      <sheetName val="ITF_Page2"/>
      <sheetName val="PDCA_Page2"/>
      <sheetName val="Current_Time_Series2"/>
      <sheetName val="Time_Series_Trap2"/>
      <sheetName val="KPI_Tree2"/>
      <sheetName val="Customers_Voice2"/>
      <sheetName val="Step_022"/>
      <sheetName val="Histogram_(2)2"/>
      <sheetName val="Data_Collection_Plan2"/>
      <sheetName val="Tree_Diagram2"/>
      <sheetName val="Additional_Data_Tab2"/>
      <sheetName val="Step_32"/>
      <sheetName val="Cause_and_Effect2"/>
      <sheetName val="5_WHYs2"/>
      <sheetName val="Process_Mapping2"/>
      <sheetName val="Dispersion_Chart2"/>
      <sheetName val="Dispersion_Chart_(2)2"/>
      <sheetName val="Dispersion_Chart_(3)2"/>
      <sheetName val="Control_Letter2"/>
      <sheetName val="Control_Letter_(2)2"/>
      <sheetName val="Control_Letter_(3)2"/>
      <sheetName val="Additional_Data_Tab_(2)2"/>
      <sheetName val="Step_042"/>
      <sheetName val="Impact_Matrix2"/>
      <sheetName val="Action_Plan2"/>
      <sheetName val="Step_52"/>
      <sheetName val="Step_62"/>
      <sheetName val="Results_Check2"/>
      <sheetName val="Step_72"/>
      <sheetName val="Risk_Analysis2"/>
      <sheetName val="Step_82"/>
      <sheetName val="SDCA_Implementation2"/>
      <sheetName val="REGRESSÃO_20_MESES17"/>
      <sheetName val="REGRESSÃO_12_MESES17"/>
      <sheetName val="REGRESSÃO_6_MESES17"/>
      <sheetName val="REGRESSÃO_30_DIAS17"/>
      <sheetName val="VALOR_DA_EMPRESA17"/>
      <sheetName val="Dados_BLP17"/>
      <sheetName val="Unidades_SAC-REVENDA17"/>
      <sheetName val="REALxMETA_-_CERVEJA17"/>
      <sheetName val="REALxMETA_-_REFRI17"/>
      <sheetName val="Calc_117"/>
      <sheetName val="Brazil_Sovereign16"/>
      <sheetName val="Share_Price_200216"/>
      <sheetName val="Pareto_RSM's16"/>
      <sheetName val="CLASIFICACION_DE_AI16"/>
      <sheetName val="TARJETAS_BLANCAS16"/>
      <sheetName val="Transferência_Internacio_14"/>
      <sheetName val="6_-_Analítico8"/>
      <sheetName val="dep_pre8"/>
      <sheetName val="Chart_data8"/>
      <sheetName val="FJJX_Bud_IB4"/>
      <sheetName val="Fixed_and_Variable_Expenses5"/>
      <sheetName val="Income_Statement_Data5"/>
      <sheetName val="SDCA_Checkpoint3"/>
      <sheetName val="Step_013"/>
      <sheetName val="Problem_Statement3"/>
      <sheetName val="ITF_Page3"/>
      <sheetName val="PDCA_Page3"/>
      <sheetName val="Current_Time_Series3"/>
      <sheetName val="Time_Series_Trap3"/>
      <sheetName val="KPI_Tree3"/>
      <sheetName val="Customers_Voice3"/>
      <sheetName val="Step_023"/>
      <sheetName val="Histogram_(2)3"/>
      <sheetName val="Data_Collection_Plan3"/>
      <sheetName val="Tree_Diagram3"/>
      <sheetName val="Additional_Data_Tab3"/>
      <sheetName val="Step_33"/>
      <sheetName val="Cause_and_Effect3"/>
      <sheetName val="5_WHYs3"/>
      <sheetName val="Process_Mapping3"/>
      <sheetName val="Dispersion_Chart3"/>
      <sheetName val="Dispersion_Chart_(2)3"/>
      <sheetName val="Dispersion_Chart_(3)3"/>
      <sheetName val="Control_Letter3"/>
      <sheetName val="Control_Letter_(2)3"/>
      <sheetName val="Control_Letter_(3)3"/>
      <sheetName val="Additional_Data_Tab_(2)3"/>
      <sheetName val="Step_043"/>
      <sheetName val="Impact_Matrix3"/>
      <sheetName val="Action_Plan3"/>
      <sheetName val="Step_53"/>
      <sheetName val="Step_63"/>
      <sheetName val="Results_Check3"/>
      <sheetName val="Step_73"/>
      <sheetName val="Risk_Analysis3"/>
      <sheetName val="Step_83"/>
      <sheetName val="SDCA_Implementation3"/>
      <sheetName val="REGRESSÃO_20_MESES18"/>
      <sheetName val="REGRESSÃO_12_MESES18"/>
      <sheetName val="REGRESSÃO_6_MESES18"/>
      <sheetName val="REGRESSÃO_30_DIAS18"/>
      <sheetName val="VALOR_DA_EMPRESA18"/>
      <sheetName val="Dados_BLP18"/>
      <sheetName val="Calc_118"/>
      <sheetName val="Unidades_SAC-REVENDA18"/>
      <sheetName val="REALxMETA_-_CERVEJA18"/>
      <sheetName val="REALxMETA_-_REFRI18"/>
      <sheetName val="Brazil_Sovereign17"/>
      <sheetName val="Pareto_RSM's17"/>
      <sheetName val="Share_Price_200217"/>
      <sheetName val="CLASIFICACION_DE_AI17"/>
      <sheetName val="TARJETAS_BLANCAS17"/>
      <sheetName val="Transferência_Internacio_15"/>
      <sheetName val="6_-_Analítico9"/>
      <sheetName val="dep_pre9"/>
      <sheetName val="Chart_data9"/>
      <sheetName val="FJJX_Bud_IB5"/>
      <sheetName val="Fixed_and_Variable_Expenses6"/>
      <sheetName val="Income_Statement_Data6"/>
      <sheetName val="SDCA_Checkpoint4"/>
      <sheetName val="Step_014"/>
      <sheetName val="Problem_Statement4"/>
      <sheetName val="ITF_Page4"/>
      <sheetName val="PDCA_Page4"/>
      <sheetName val="Current_Time_Series4"/>
      <sheetName val="Time_Series_Trap4"/>
      <sheetName val="KPI_Tree4"/>
      <sheetName val="Customers_Voice4"/>
      <sheetName val="Step_024"/>
      <sheetName val="Histogram_(2)4"/>
      <sheetName val="Data_Collection_Plan4"/>
      <sheetName val="Tree_Diagram4"/>
      <sheetName val="Additional_Data_Tab4"/>
      <sheetName val="Step_34"/>
      <sheetName val="Cause_and_Effect4"/>
      <sheetName val="5_WHYs4"/>
      <sheetName val="Process_Mapping4"/>
      <sheetName val="Dispersion_Chart4"/>
      <sheetName val="Dispersion_Chart_(2)4"/>
      <sheetName val="Dispersion_Chart_(3)4"/>
      <sheetName val="Control_Letter4"/>
      <sheetName val="Control_Letter_(2)4"/>
      <sheetName val="Control_Letter_(3)4"/>
      <sheetName val="Additional_Data_Tab_(2)4"/>
      <sheetName val="Step_044"/>
      <sheetName val="Impact_Matrix4"/>
      <sheetName val="Action_Plan4"/>
      <sheetName val="Step_54"/>
      <sheetName val="Step_64"/>
      <sheetName val="Results_Check4"/>
      <sheetName val="Step_74"/>
      <sheetName val="Risk_Analysis4"/>
      <sheetName val="Step_84"/>
      <sheetName val="SDCA_Implementation4"/>
      <sheetName val="5 Bars"/>
      <sheetName val="REGRESSÃO_20_MESES19"/>
      <sheetName val="REGRESSÃO_12_MESES19"/>
      <sheetName val="REGRESSÃO_6_MESES19"/>
      <sheetName val="REGRESSÃO_30_DIAS19"/>
      <sheetName val="VALOR_DA_EMPRESA19"/>
      <sheetName val="Dados_BLP19"/>
      <sheetName val="Calc_119"/>
      <sheetName val="Unidades_SAC-REVENDA19"/>
      <sheetName val="REALxMETA_-_CERVEJA19"/>
      <sheetName val="REALxMETA_-_REFRI19"/>
      <sheetName val="Brazil_Sovereign18"/>
      <sheetName val="Share_Price_200218"/>
      <sheetName val="Pareto_RSM's18"/>
      <sheetName val="CLASIFICACION_DE_AI18"/>
      <sheetName val="TARJETAS_BLANCAS18"/>
      <sheetName val="Transferência_Internacio_16"/>
      <sheetName val="6_-_Analítico10"/>
      <sheetName val="dep_pre10"/>
      <sheetName val="Chart_data10"/>
      <sheetName val="FJJX_Bud_IB6"/>
      <sheetName val="Fixed_and_Variable_Expenses7"/>
      <sheetName val="Income_Statement_Data7"/>
      <sheetName val="SDCA_Checkpoint5"/>
      <sheetName val="Step_015"/>
      <sheetName val="Problem_Statement5"/>
      <sheetName val="ITF_Page5"/>
      <sheetName val="PDCA_Page5"/>
      <sheetName val="Current_Time_Series5"/>
      <sheetName val="Time_Series_Trap5"/>
      <sheetName val="KPI_Tree5"/>
      <sheetName val="Customers_Voice5"/>
      <sheetName val="Step_025"/>
      <sheetName val="Histogram_(2)5"/>
      <sheetName val="Data_Collection_Plan5"/>
      <sheetName val="Tree_Diagram5"/>
      <sheetName val="Additional_Data_Tab5"/>
      <sheetName val="Step_35"/>
      <sheetName val="Cause_and_Effect5"/>
      <sheetName val="5_WHYs5"/>
      <sheetName val="Process_Mapping5"/>
      <sheetName val="Dispersion_Chart5"/>
      <sheetName val="Dispersion_Chart_(2)5"/>
      <sheetName val="Dispersion_Chart_(3)5"/>
      <sheetName val="Control_Letter5"/>
      <sheetName val="Control_Letter_(2)5"/>
      <sheetName val="Control_Letter_(3)5"/>
      <sheetName val="Additional_Data_Tab_(2)5"/>
      <sheetName val="Step_045"/>
      <sheetName val="Impact_Matrix5"/>
      <sheetName val="Action_Plan5"/>
      <sheetName val="Step_55"/>
      <sheetName val="Step_65"/>
      <sheetName val="Results_Check5"/>
      <sheetName val="Step_75"/>
      <sheetName val="Risk_Analysis5"/>
      <sheetName val="Step_85"/>
      <sheetName val="SDCA_Implementation5"/>
      <sheetName val="5_Bars"/>
      <sheetName val="Volumes"/>
      <sheetName val="Tabelas Antarctica"/>
      <sheetName val="Tabelas Brahma"/>
      <sheetName val="Consolidado Escore"/>
      <sheetName val="Tabelas Skol"/>
      <sheetName val="Dados do Packaging"/>
      <sheetName val="Config"/>
      <sheetName val="Árvore"/>
      <sheetName val="REGRESSÃO_20_MESES20"/>
      <sheetName val="REGRESSÃO_12_MESES20"/>
      <sheetName val="REGRESSÃO_6_MESES20"/>
      <sheetName val="REGRESSÃO_30_DIAS20"/>
      <sheetName val="VALOR_DA_EMPRESA20"/>
      <sheetName val="Dados_BLP20"/>
      <sheetName val="Calc_120"/>
      <sheetName val="Unidades_SAC-REVENDA20"/>
      <sheetName val="REALxMETA_-_CERVEJA20"/>
      <sheetName val="REALxMETA_-_REFRI20"/>
      <sheetName val="Share_Price_200219"/>
      <sheetName val="Brazil_Sovereign19"/>
      <sheetName val="Pareto_RSM's19"/>
      <sheetName val="CLASIFICACION_DE_AI19"/>
      <sheetName val="TARJETAS_BLANCAS19"/>
      <sheetName val="Transferência_Internacio_17"/>
      <sheetName val="6_-_Analítico11"/>
      <sheetName val="dep_pre11"/>
      <sheetName val="Chart_data11"/>
      <sheetName val="Fixed_and_Variable_Expenses8"/>
      <sheetName val="Income_Statement_Data8"/>
      <sheetName val="FJJX_Bud_IB7"/>
      <sheetName val="SDCA_Checkpoint6"/>
      <sheetName val="Step_016"/>
      <sheetName val="Problem_Statement6"/>
      <sheetName val="ITF_Page6"/>
      <sheetName val="PDCA_Page6"/>
      <sheetName val="Current_Time_Series6"/>
      <sheetName val="Time_Series_Trap6"/>
      <sheetName val="KPI_Tree6"/>
      <sheetName val="Customers_Voice6"/>
      <sheetName val="Step_026"/>
      <sheetName val="Histogram_(2)6"/>
      <sheetName val="Data_Collection_Plan6"/>
      <sheetName val="Tree_Diagram6"/>
      <sheetName val="Additional_Data_Tab6"/>
      <sheetName val="Step_36"/>
      <sheetName val="Cause_and_Effect6"/>
      <sheetName val="5_WHYs6"/>
      <sheetName val="Process_Mapping6"/>
      <sheetName val="Dispersion_Chart6"/>
      <sheetName val="Dispersion_Chart_(2)6"/>
      <sheetName val="Dispersion_Chart_(3)6"/>
      <sheetName val="Control_Letter6"/>
      <sheetName val="Control_Letter_(2)6"/>
      <sheetName val="Control_Letter_(3)6"/>
      <sheetName val="Additional_Data_Tab_(2)6"/>
      <sheetName val="Step_046"/>
      <sheetName val="Impact_Matrix6"/>
      <sheetName val="Action_Plan6"/>
      <sheetName val="Step_56"/>
      <sheetName val="Step_66"/>
      <sheetName val="Results_Check6"/>
      <sheetName val="Step_76"/>
      <sheetName val="Risk_Analysis6"/>
      <sheetName val="Step_86"/>
      <sheetName val="SDCA_Implementation6"/>
      <sheetName val="REGRESSÃO_20_MESES21"/>
      <sheetName val="REGRESSÃO_12_MESES21"/>
      <sheetName val="REGRESSÃO_6_MESES21"/>
      <sheetName val="REGRESSÃO_30_DIAS21"/>
      <sheetName val="VALOR_DA_EMPRESA21"/>
      <sheetName val="Dados_BLP21"/>
      <sheetName val="Calc_121"/>
      <sheetName val="Unidades_SAC-REVENDA21"/>
      <sheetName val="REALxMETA_-_CERVEJA21"/>
      <sheetName val="REALxMETA_-_REFRI21"/>
      <sheetName val="Share_Price_200220"/>
      <sheetName val="Brazil_Sovereign20"/>
      <sheetName val="Pareto_RSM's20"/>
      <sheetName val="CLASIFICACION_DE_AI20"/>
      <sheetName val="TARJETAS_BLANCAS20"/>
      <sheetName val="Transferência_Internacio_18"/>
      <sheetName val="6_-_Analítico12"/>
      <sheetName val="dep_pre12"/>
      <sheetName val="Chart_data12"/>
      <sheetName val="Fixed_and_Variable_Expenses9"/>
      <sheetName val="Income_Statement_Data9"/>
      <sheetName val="FJJX_Bud_IB8"/>
      <sheetName val="SDCA_Checkpoint7"/>
      <sheetName val="Step_017"/>
      <sheetName val="Problem_Statement7"/>
      <sheetName val="ITF_Page7"/>
      <sheetName val="PDCA_Page7"/>
      <sheetName val="Current_Time_Series7"/>
      <sheetName val="Time_Series_Trap7"/>
      <sheetName val="KPI_Tree7"/>
      <sheetName val="Customers_Voice7"/>
      <sheetName val="Step_027"/>
      <sheetName val="Histogram_(2)7"/>
      <sheetName val="Data_Collection_Plan7"/>
      <sheetName val="Tree_Diagram7"/>
      <sheetName val="Additional_Data_Tab7"/>
      <sheetName val="Step_37"/>
      <sheetName val="Cause_and_Effect7"/>
      <sheetName val="5_WHYs7"/>
      <sheetName val="Process_Mapping7"/>
      <sheetName val="Dispersion_Chart7"/>
      <sheetName val="Dispersion_Chart_(2)7"/>
      <sheetName val="Dispersion_Chart_(3)7"/>
      <sheetName val="Control_Letter7"/>
      <sheetName val="Control_Letter_(2)7"/>
      <sheetName val="Control_Letter_(3)7"/>
      <sheetName val="Additional_Data_Tab_(2)7"/>
      <sheetName val="Step_047"/>
      <sheetName val="Impact_Matrix7"/>
      <sheetName val="Action_Plan7"/>
      <sheetName val="Step_57"/>
      <sheetName val="Step_67"/>
      <sheetName val="Results_Check7"/>
      <sheetName val="Step_77"/>
      <sheetName val="Risk_Analysis7"/>
      <sheetName val="Step_87"/>
      <sheetName val="SDCA_Implementation7"/>
      <sheetName val="5_Bars2"/>
      <sheetName val="5_Bars1"/>
      <sheetName val="Output"/>
      <sheetName val="Tabelas_Antarctica"/>
      <sheetName val="Tabelas_Brahma"/>
      <sheetName val="Consolidado_Escore"/>
      <sheetName val="Tabelas_Skol"/>
      <sheetName val="Dados_do_Packaging"/>
      <sheetName val="REGRESSÃO_20_MESES22"/>
      <sheetName val="REGRESSÃO_12_MESES22"/>
      <sheetName val="REGRESSÃO_6_MESES22"/>
      <sheetName val="REGRESSÃO_30_DIAS22"/>
      <sheetName val="VALOR_DA_EMPRESA22"/>
      <sheetName val="Dados_BLP22"/>
      <sheetName val="Unidades_SAC-REVENDA22"/>
      <sheetName val="REALxMETA_-_CERVEJA22"/>
      <sheetName val="REALxMETA_-_REFRI22"/>
      <sheetName val="Calc_122"/>
      <sheetName val="Brazil_Sovereign21"/>
      <sheetName val="Pareto_RSM's21"/>
      <sheetName val="Share_Price_200221"/>
      <sheetName val="CLASIFICACION_DE_AI21"/>
      <sheetName val="TARJETAS_BLANCAS21"/>
      <sheetName val="Transferência_Internacio_19"/>
      <sheetName val="6_-_Analítico13"/>
      <sheetName val="dep_pre13"/>
      <sheetName val="Chart_data13"/>
      <sheetName val="FJJX_Bud_IB9"/>
      <sheetName val="Fixed_and_Variable_Expenses10"/>
      <sheetName val="Income_Statement_Data10"/>
      <sheetName val="SDCA_Checkpoint8"/>
      <sheetName val="Step_018"/>
      <sheetName val="Problem_Statement8"/>
      <sheetName val="ITF_Page8"/>
      <sheetName val="PDCA_Page8"/>
      <sheetName val="Current_Time_Series8"/>
      <sheetName val="Time_Series_Trap8"/>
      <sheetName val="KPI_Tree8"/>
      <sheetName val="Customers_Voice8"/>
      <sheetName val="Step_028"/>
      <sheetName val="Histogram_(2)8"/>
      <sheetName val="Data_Collection_Plan8"/>
      <sheetName val="Tree_Diagram8"/>
      <sheetName val="Additional_Data_Tab8"/>
      <sheetName val="Step_38"/>
      <sheetName val="Cause_and_Effect8"/>
      <sheetName val="5_WHYs8"/>
      <sheetName val="Process_Mapping8"/>
      <sheetName val="Dispersion_Chart8"/>
      <sheetName val="Dispersion_Chart_(2)8"/>
      <sheetName val="Dispersion_Chart_(3)8"/>
      <sheetName val="Control_Letter8"/>
      <sheetName val="Control_Letter_(2)8"/>
      <sheetName val="Control_Letter_(3)8"/>
      <sheetName val="Additional_Data_Tab_(2)8"/>
      <sheetName val="Step_048"/>
      <sheetName val="Impact_Matrix8"/>
      <sheetName val="Action_Plan8"/>
      <sheetName val="Step_58"/>
      <sheetName val="Step_68"/>
      <sheetName val="Results_Check8"/>
      <sheetName val="Step_78"/>
      <sheetName val="Risk_Analysis8"/>
      <sheetName val="Step_88"/>
      <sheetName val="SDCA_Implementation8"/>
      <sheetName val="5_Bars3"/>
      <sheetName val="Tabelas_Antarctica1"/>
      <sheetName val="Tabelas_Brahma1"/>
      <sheetName val="Consolidado_Escore1"/>
      <sheetName val="Tabelas_Skol1"/>
      <sheetName val="Dados_do_Packaging1"/>
      <sheetName val="NRMixData_YTG"/>
      <sheetName val="Ref"/>
      <sheetName val="Sheet3"/>
      <sheetName val="List"/>
      <sheetName val="Overview Waterfall"/>
      <sheetName val="misc"/>
      <sheetName val="MACOMixData"/>
      <sheetName val="NRMixData"/>
      <sheetName val="NRMixData_YTD"/>
      <sheetName val="Segmentacion"/>
      <sheetName val="Overview_Waterfall"/>
      <sheetName val="MMR12活动类型"/>
      <sheetName val="Region"/>
      <sheetName val="SKU代码"/>
      <sheetName val="TRCode"/>
      <sheetName val="渠道"/>
      <sheetName val="Pillars"/>
      <sheetName val="calcs"/>
      <sheetName val="RG Depots"/>
      <sheetName val="1.4SKU"/>
      <sheetName val="Overview_Waterfall1"/>
      <sheetName val="REGRESSÃO_20_MESES23"/>
      <sheetName val="REGRESSÃO_12_MESES23"/>
      <sheetName val="REGRESSÃO_6_MESES23"/>
      <sheetName val="REGRESSÃO_30_DIAS23"/>
      <sheetName val="VALOR_DA_EMPRESA23"/>
      <sheetName val="Dados_BLP23"/>
      <sheetName val="Calc_123"/>
      <sheetName val="Unidades_SAC-REVENDA23"/>
      <sheetName val="REALxMETA_-_CERVEJA23"/>
      <sheetName val="REALxMETA_-_REFRI23"/>
      <sheetName val="Brazil_Sovereign22"/>
      <sheetName val="Share_Price_200222"/>
      <sheetName val="Pareto_RSM's22"/>
      <sheetName val="CLASIFICACION_DE_AI22"/>
      <sheetName val="TARJETAS_BLANCAS22"/>
      <sheetName val="Transferência_Internacio_20"/>
      <sheetName val="6_-_Analítico14"/>
      <sheetName val="dep_pre14"/>
      <sheetName val="Chart_data14"/>
      <sheetName val="FJJX_Bud_IB10"/>
      <sheetName val="Fixed_and_Variable_Expenses11"/>
      <sheetName val="Income_Statement_Data11"/>
      <sheetName val="SDCA_Checkpoint9"/>
      <sheetName val="Step_019"/>
      <sheetName val="Problem_Statement9"/>
      <sheetName val="ITF_Page9"/>
      <sheetName val="PDCA_Page9"/>
      <sheetName val="Current_Time_Series9"/>
      <sheetName val="Time_Series_Trap9"/>
      <sheetName val="KPI_Tree9"/>
      <sheetName val="Customers_Voice9"/>
      <sheetName val="Step_029"/>
      <sheetName val="Histogram_(2)9"/>
      <sheetName val="Data_Collection_Plan9"/>
      <sheetName val="Tree_Diagram9"/>
      <sheetName val="Additional_Data_Tab9"/>
      <sheetName val="Step_39"/>
      <sheetName val="Cause_and_Effect9"/>
      <sheetName val="5_WHYs9"/>
      <sheetName val="Process_Mapping9"/>
      <sheetName val="Dispersion_Chart9"/>
      <sheetName val="Dispersion_Chart_(2)9"/>
      <sheetName val="Dispersion_Chart_(3)9"/>
      <sheetName val="Control_Letter9"/>
      <sheetName val="Control_Letter_(2)9"/>
      <sheetName val="Control_Letter_(3)9"/>
      <sheetName val="Additional_Data_Tab_(2)9"/>
      <sheetName val="Step_049"/>
      <sheetName val="Impact_Matrix9"/>
      <sheetName val="Action_Plan9"/>
      <sheetName val="Step_59"/>
      <sheetName val="Step_69"/>
      <sheetName val="Results_Check9"/>
      <sheetName val="Step_79"/>
      <sheetName val="Risk_Analysis9"/>
      <sheetName val="Step_89"/>
      <sheetName val="SDCA_Implementation9"/>
      <sheetName val="5_Bars4"/>
      <sheetName val="Tabelas_Antarctica2"/>
      <sheetName val="Tabelas_Brahma2"/>
      <sheetName val="Consolidado_Escore2"/>
      <sheetName val="Tabelas_Skol2"/>
      <sheetName val="Dados_do_Packaging2"/>
      <sheetName val="Selection_Setting"/>
      <sheetName val="1_Overview"/>
      <sheetName val="Setting"/>
      <sheetName val="base loja"/>
      <sheetName val="Master"/>
      <sheetName val="REGRESSÃO_20_MESES24"/>
      <sheetName val="REGRESSÃO_12_MESES24"/>
      <sheetName val="REGRESSÃO_6_MESES24"/>
      <sheetName val="REGRESSÃO_30_DIAS24"/>
      <sheetName val="VALOR_DA_EMPRESA24"/>
      <sheetName val="Dados_BLP24"/>
      <sheetName val="Calc_124"/>
      <sheetName val="Unidades_SAC-REVENDA24"/>
      <sheetName val="REALxMETA_-_CERVEJA24"/>
      <sheetName val="REALxMETA_-_REFRI24"/>
      <sheetName val="Brazil_Sovereign23"/>
      <sheetName val="Share_Price_200223"/>
      <sheetName val="Pareto_RSM's23"/>
      <sheetName val="CLASIFICACION_DE_AI23"/>
      <sheetName val="TARJETAS_BLANCAS23"/>
      <sheetName val="Transferência_Internacio_21"/>
      <sheetName val="6_-_Analítico15"/>
      <sheetName val="dep_pre15"/>
      <sheetName val="Chart_data15"/>
      <sheetName val="FJJX_Bud_IB11"/>
      <sheetName val="Fixed_and_Variable_Expenses12"/>
      <sheetName val="Income_Statement_Data12"/>
      <sheetName val="SDCA_Checkpoint10"/>
      <sheetName val="Step_0110"/>
      <sheetName val="Problem_Statement10"/>
      <sheetName val="ITF_Page10"/>
      <sheetName val="PDCA_Page10"/>
      <sheetName val="Current_Time_Series10"/>
      <sheetName val="Time_Series_Trap10"/>
      <sheetName val="KPI_Tree10"/>
      <sheetName val="Customers_Voice10"/>
      <sheetName val="Step_0210"/>
      <sheetName val="Histogram_(2)10"/>
      <sheetName val="Data_Collection_Plan10"/>
      <sheetName val="Tree_Diagram10"/>
      <sheetName val="Additional_Data_Tab10"/>
      <sheetName val="Step_310"/>
      <sheetName val="Cause_and_Effect10"/>
      <sheetName val="5_WHYs10"/>
      <sheetName val="Process_Mapping10"/>
      <sheetName val="Dispersion_Chart10"/>
      <sheetName val="Dispersion_Chart_(2)10"/>
      <sheetName val="Dispersion_Chart_(3)10"/>
      <sheetName val="Control_Letter10"/>
      <sheetName val="Control_Letter_(2)10"/>
      <sheetName val="Control_Letter_(3)10"/>
      <sheetName val="Additional_Data_Tab_(2)10"/>
      <sheetName val="Step_0410"/>
      <sheetName val="Impact_Matrix10"/>
      <sheetName val="Action_Plan10"/>
      <sheetName val="Step_510"/>
      <sheetName val="Step_610"/>
      <sheetName val="Results_Check10"/>
      <sheetName val="Step_710"/>
      <sheetName val="Risk_Analysis10"/>
      <sheetName val="Step_810"/>
      <sheetName val="SDCA_Implementation10"/>
      <sheetName val="5_Bars5"/>
      <sheetName val="Tabelas_Antarctica3"/>
      <sheetName val="Tabelas_Brahma3"/>
      <sheetName val="Consolidado_Escore3"/>
      <sheetName val="Tabelas_Skol3"/>
      <sheetName val="Dados_do_Packaging3"/>
      <sheetName val="Overview_Waterfall2"/>
      <sheetName val="RG_Depots"/>
      <sheetName val="1_4SKU"/>
      <sheetName val="base_lo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FACTSET"/>
      <sheetName val="Financia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Inflation"/>
      <sheetName val="Chart Vol Growth"/>
      <sheetName val="Chart Coverage"/>
      <sheetName val="Chart cullet defit"/>
      <sheetName val="Macro"/>
      <sheetName val="Tax Debit"/>
      <sheetName val="Tax Credit"/>
      <sheetName val="Tax 1 bottle"/>
      <sheetName val="Tax Net R$"/>
      <sheetName val="Tax Net US$"/>
      <sheetName val="Support"/>
      <sheetName val="Production Schedule"/>
      <sheetName val="Furnace 1"/>
      <sheetName val="Sheet1"/>
      <sheetName val="Headquarter"/>
      <sheetName val="Chart_Capex"/>
      <sheetName val="capex"/>
      <sheetName val="Cullet"/>
      <sheetName val="Finished goods freight"/>
      <sheetName val="Retaliation"/>
      <sheetName val="P&amp;L"/>
      <sheetName val="BS"/>
      <sheetName val="WK"/>
      <sheetName val="CF"/>
      <sheetName val="Deferred assets"/>
      <sheetName val="debt"/>
      <sheetName val="P&amp;L USD"/>
      <sheetName val="BS USD"/>
      <sheetName val="DCF USD"/>
      <sheetName val="EVA USD"/>
      <sheetName val="chgs buildup"/>
      <sheetName val="packaging"/>
      <sheetName val="Inputs"/>
      <sheetName val="cadastro"/>
      <sheetName val="Financials"/>
      <sheetName val="FACTSET"/>
      <sheetName val="Lists"/>
      <sheetName val="Step2_Correlation"/>
      <sheetName val="Step2_Histogram"/>
      <sheetName val="A"/>
      <sheetName val="Compromissado"/>
      <sheetName val="Projects_P1A"/>
      <sheetName val="Dados_Prod"/>
      <sheetName val="1-Sociedade"/>
      <sheetName val="2-Instalações"/>
      <sheetName val="4-Estrutura da Área de Vendas"/>
      <sheetName val="5-Vendas-5.4-5.5-5.6"/>
      <sheetName val="3-Equipamentos e Meios"/>
      <sheetName val="8-Procedimentos"/>
      <sheetName val="Perda_L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aster1"/>
      <sheetName val="Master1 (2)"/>
      <sheetName val="Master1 (3)"/>
      <sheetName val="Grupos"/>
      <sheetName val="Critérios"/>
      <sheetName val="Diretorias"/>
      <sheetName val="Resumo"/>
      <sheetName val="Listas de Opções"/>
      <sheetName val="Lacunas R$"/>
      <sheetName val="Correção"/>
      <sheetName val="Lacunas R$ (2)"/>
      <sheetName val="Ago 99"/>
      <sheetName val="Lists"/>
      <sheetName val="Step2_Correlation"/>
      <sheetName val="Step2_Histogram"/>
      <sheetName val="Relatório"/>
      <sheetName val="Costo M.P."/>
      <sheetName val="Dados_Prod"/>
      <sheetName val="Financials"/>
      <sheetName val="FACTSET"/>
      <sheetName val="Inputs"/>
      <sheetName val="Support"/>
      <sheetName val="Dados BLP"/>
      <sheetName val="BLP"/>
      <sheetName val="Master1_(2)"/>
      <sheetName val="Master1_(3)"/>
      <sheetName val="Listas_de_Opções"/>
      <sheetName val="Lacunas_R$"/>
      <sheetName val="Lacunas_R$_(2)"/>
      <sheetName val="Ago_99"/>
      <sheetName val="Costo_M_P_"/>
      <sheetName val="Dados"/>
      <sheetName val="AO"/>
      <sheetName val="BG"/>
      <sheetName val="Crit?rios"/>
      <sheetName val="Piraí"/>
      <sheetName val="Master1_(2)1"/>
      <sheetName val="Master1_(3)1"/>
      <sheetName val="Listas_de_Opções1"/>
      <sheetName val="Lacunas_R$1"/>
      <sheetName val="Lacunas_R$_(2)1"/>
      <sheetName val="Ago_991"/>
      <sheetName val="Costo_M_P_1"/>
      <sheetName val="Dados_BLP"/>
      <sheetName val="BASE_QLP"/>
      <sheetName val="Brazil Sovereign"/>
      <sheetName val="GRILLE DE CALCUL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op05 (2)"/>
      <sheetName val="Planilha de Acompanhamento de C"/>
      <sheetName val="Front"/>
      <sheetName val="Cases"/>
      <sheetName val="23%vs.15%"/>
      <sheetName val="Base PEF"/>
      <sheetName val="Revenues"/>
      <sheetName val="Assumptions"/>
      <sheetName val="Porez15%"/>
      <sheetName val="Data"/>
      <sheetName val="Share Price 2002"/>
      <sheetName val="Parada"/>
      <sheetName val="Estat"/>
      <sheetName val="Base_Inef"/>
      <sheetName val="Base_Apt1A"/>
      <sheetName val="Email"/>
      <sheetName val="Extrai"/>
      <sheetName val="Menu"/>
      <sheetName val="BR"/>
      <sheetName val="CE"/>
      <sheetName val="CI"/>
      <sheetName val="GO"/>
      <sheetName val="Cambio"/>
      <sheetName val="MU"/>
      <sheetName val="Tabela1"/>
      <sheetName val="MOL"/>
      <sheetName val="COTAÇÕES"/>
      <sheetName val="AP Pat mes"/>
      <sheetName val="Tablas MP"/>
      <sheetName val="Electricidad y MOD"/>
      <sheetName val="FIJO PROD"/>
      <sheetName val="Tabla Suministros"/>
      <sheetName val="Planilha%20de%20Acompanhamento%"/>
      <sheetName val="Grafica Actos"/>
      <sheetName val="Cadastro"/>
      <sheetName val="02"/>
      <sheetName val="Sheet1"/>
      <sheetName val="Sheet5"/>
      <sheetName val="PM"/>
      <sheetName val="Calc 1"/>
      <sheetName val="CAT"/>
      <sheetName val="Principal"/>
      <sheetName val="Controls"/>
      <sheetName val="LBO Model"/>
      <sheetName val="Master1_(2)2"/>
      <sheetName val="Master1_(3)2"/>
      <sheetName val="Listas_de_Opções2"/>
      <sheetName val="Lacunas_R$2"/>
      <sheetName val="Lacunas_R$_(2)2"/>
      <sheetName val="Ago_992"/>
      <sheetName val="Costo_M_P_2"/>
      <sheetName val="Dados_BLP1"/>
      <sheetName val="Brazil_Sovereign"/>
      <sheetName val="GRILLE_DE_CALCUL"/>
      <sheetName val="Data_ITWBottleAdj"/>
      <sheetName val="Data_CorpCosts"/>
      <sheetName val="Data_Adj_Canada"/>
      <sheetName val="Data_ITW_LBOC_Op"/>
      <sheetName val="Data_NO_Adj_Cdn$"/>
      <sheetName val="Data_NO_CNSLD"/>
      <sheetName val="Data_Unrestricted_Cdn$"/>
      <sheetName val="op05_(2)"/>
      <sheetName val="Planilha_de_Acompanhamento_de_C"/>
      <sheetName val="23%vs_15%"/>
      <sheetName val="Base_PEF"/>
      <sheetName val="Share_Price_2002"/>
      <sheetName val="AP_Pat_mes"/>
      <sheetName val="Tablas_MP"/>
      <sheetName val="Electricidad_y_MOD"/>
      <sheetName val="FIJO_PROD"/>
      <sheetName val="Tabla_Suministros"/>
      <sheetName val="Hoja1"/>
      <sheetName val="Premissas"/>
      <sheetName val="Empresas"/>
      <sheetName val="Participantes"/>
      <sheetName val="Calc_1"/>
      <sheetName val="LBO_Model"/>
      <sheetName val="Grafica_Actos"/>
      <sheetName val="Master1_(2)3"/>
      <sheetName val="Master1_(3)3"/>
      <sheetName val="Listas_de_Opções3"/>
      <sheetName val="Lacunas_R$3"/>
      <sheetName val="Lacunas_R$_(2)3"/>
      <sheetName val="Ago_993"/>
      <sheetName val="Costo_M_P_3"/>
      <sheetName val="Dados_BLP2"/>
      <sheetName val="Brazil_Sovereign1"/>
      <sheetName val="GRILLE_DE_CALCUL1"/>
      <sheetName val="Data_ITWBottleAdj1"/>
      <sheetName val="Data_CorpCosts1"/>
      <sheetName val="Data_Adj_Canada1"/>
      <sheetName val="Data_ITW_LBOC_Op1"/>
      <sheetName val="Data_NO_Adj_Cdn$1"/>
      <sheetName val="Data_NO_CNSLD1"/>
      <sheetName val="Data_Unrestricted_Cdn$1"/>
      <sheetName val="op05_(2)1"/>
      <sheetName val="Planilha_de_Acompanhamento_de_1"/>
      <sheetName val="23%vs_15%1"/>
      <sheetName val="Base_PEF1"/>
      <sheetName val="Share_Price_20021"/>
      <sheetName val="AP_Pat_mes1"/>
      <sheetName val="Tablas_MP1"/>
      <sheetName val="Electricidad_y_MOD1"/>
      <sheetName val="FIJO_PROD1"/>
      <sheetName val="Tabla_Suministros1"/>
      <sheetName val="Master1_(2)4"/>
      <sheetName val="Master1_(3)4"/>
      <sheetName val="Listas_de_Opções4"/>
      <sheetName val="Lacunas_R$4"/>
      <sheetName val="Lacunas_R$_(2)4"/>
      <sheetName val="Ago_994"/>
      <sheetName val="Costo_M_P_4"/>
      <sheetName val="Dados_BLP3"/>
      <sheetName val="Brazil_Sovereign2"/>
      <sheetName val="GRILLE_DE_CALCUL2"/>
      <sheetName val="Data_ITWBottleAdj2"/>
      <sheetName val="Data_CorpCosts2"/>
      <sheetName val="Data_Adj_Canada2"/>
      <sheetName val="Data_ITW_LBOC_Op2"/>
      <sheetName val="Data_NO_Adj_Cdn$2"/>
      <sheetName val="Data_NO_CNSLD2"/>
      <sheetName val="Data_Unrestricted_Cdn$2"/>
      <sheetName val="op05_(2)2"/>
      <sheetName val="Planilha_de_Acompanhamento_de_2"/>
      <sheetName val="23%vs_15%2"/>
      <sheetName val="Base_PEF2"/>
      <sheetName val="Share_Price_20022"/>
      <sheetName val="AP_Pat_mes2"/>
      <sheetName val="Tablas_MP2"/>
      <sheetName val="Electricidad_y_MOD2"/>
      <sheetName val="FIJO_PROD2"/>
      <sheetName val="Tabla_Suministros2"/>
      <sheetName val="Grafica_Actos1"/>
      <sheetName val="Calc_11"/>
      <sheetName val="LBO_Model1"/>
      <sheetName val="Tables"/>
      <sheetName val="POA"/>
      <sheetName val="#REF"/>
      <sheetName val="REALxMETA - CERVEJA"/>
      <sheetName val="REALxMETA_-_CERVEJA"/>
      <sheetName val="1-Sociedade"/>
      <sheetName val="2-Instalações"/>
      <sheetName val="4-Estrutura da Área de Vendas"/>
      <sheetName val="5-Vendas-5.4-5.5-5.6"/>
      <sheetName val="3-Equipamentos e Meios"/>
      <sheetName val="8-Procedimentos"/>
      <sheetName val="Base_Plan"/>
      <sheetName val="Consol AC"/>
      <sheetName val="REALxMETA_-_CERVEJA1"/>
      <sheetName val="4-Estrutura_da_Área_de_Vendas"/>
      <sheetName val="5-Vendas-5_4-5_5-5_6"/>
      <sheetName val="3-Equipamentos_e_Meios"/>
      <sheetName val="Consol_AC"/>
      <sheetName val="TC"/>
      <sheetName val="Clasificación"/>
      <sheetName val="R.C.O. NARANJO"/>
      <sheetName val="R_C_O__NARANJO"/>
      <sheetName val="Bonus 2006 MNT"/>
      <sheetName val="Volumes"/>
      <sheetName val="Consolidado Escore"/>
      <sheetName val="SetUp"/>
      <sheetName val="Visão Item"/>
      <sheetName val="Dados do Packaging"/>
      <sheetName val="Tabelas Skol"/>
      <sheetName val="Visão Unidade"/>
      <sheetName val="Parameters"/>
      <sheetName val="Crit_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Analitika"/>
      <sheetName val="stock"/>
      <sheetName val="validation"/>
      <sheetName val="instruction"/>
      <sheetName val="Calc 1"/>
      <sheetName val="Critérios"/>
      <sheetName val="Share Price 2002"/>
      <sheetName val="Dados_Prod"/>
      <sheetName val="Cost Leadership Capex Inv."/>
      <sheetName val="data liste déroulante"/>
      <sheetName val="Hidden"/>
      <sheetName val="NIUs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Front"/>
      <sheetName val="Dados BLP"/>
      <sheetName val="COTAÇÕES"/>
      <sheetName val="Monthly_Analitika"/>
      <sheetName val="Calc_1"/>
      <sheetName val="Share_Price_2002"/>
      <sheetName val="Costo M.P."/>
      <sheetName val="Sheet1"/>
      <sheetName val="Controls"/>
      <sheetName val="LBO Model"/>
      <sheetName val="PILSEN"/>
      <sheetName val="op05 (2)"/>
      <sheetName val="Brazil Sovereign"/>
      <sheetName val="Precalculation"/>
      <sheetName val="Lists"/>
      <sheetName val="Feriados"/>
      <sheetName val="ALL_Stock_Report_DEC"/>
      <sheetName val="Tabela1"/>
      <sheetName val="Input Sheet"/>
      <sheetName val="Macro1"/>
      <sheetName val="Instructions"/>
      <sheetName val="FU-Metrics Report"/>
      <sheetName val="calendario"/>
      <sheetName val="DB2002"/>
      <sheetName val="8_LIST"/>
      <sheetName val="BLP"/>
      <sheetName val="BR"/>
      <sheetName val="CE"/>
      <sheetName val="CI"/>
      <sheetName val="GO"/>
      <sheetName val="Cambio"/>
      <sheetName val="MU"/>
      <sheetName val="EPI_s"/>
      <sheetName val="BASE_QLP"/>
      <sheetName val="Plan1"/>
      <sheetName val="Base PEF"/>
      <sheetName val="Step2_Correlation"/>
      <sheetName val="Step2_Histogram"/>
      <sheetName val=" Boston Beer"/>
      <sheetName val="Craft brewers"/>
      <sheetName val="Industry"/>
      <sheetName val="New Belgium"/>
      <sheetName val="Sierra Nevada"/>
      <sheetName val="Total Craft"/>
      <sheetName val="Total HE"/>
      <sheetName val="Planilha resultados"/>
      <sheetName val="Monthly_Analitika1"/>
      <sheetName val="Share_Price_20021"/>
      <sheetName val="Calc_11"/>
      <sheetName val="Cost_Leadership_Capex_Inv_"/>
      <sheetName val="data_liste_déroulante"/>
      <sheetName val="Dados_BLP"/>
      <sheetName val="Data_ITWBottleAdj"/>
      <sheetName val="Data_CorpCosts"/>
      <sheetName val="Data_Adj_Canada"/>
      <sheetName val="Data_ITW_LBOC_Op"/>
      <sheetName val="Data_NO_Adj_Cdn$"/>
      <sheetName val="Data_NO_CNSLD"/>
      <sheetName val="Data_Unrestricted_Cdn$"/>
      <sheetName val="op05_(2)"/>
      <sheetName val="Brazil_Sovereign"/>
      <sheetName val="Input_Sheet"/>
      <sheetName val="FU-Metrics_Report"/>
      <sheetName val="Costo_M_P_"/>
      <sheetName val="LBO_Model"/>
      <sheetName val="Monthly_Analitika2"/>
      <sheetName val="Share_Price_20022"/>
      <sheetName val="Calc_12"/>
      <sheetName val="Cost_Leadership_Capex_Inv_1"/>
      <sheetName val="data_liste_déroulante1"/>
      <sheetName val="Dados_BLP1"/>
      <sheetName val="Data_ITWBottleAdj1"/>
      <sheetName val="Data_CorpCosts1"/>
      <sheetName val="Data_Adj_Canada1"/>
      <sheetName val="Data_ITW_LBOC_Op1"/>
      <sheetName val="Data_NO_Adj_Cdn$1"/>
      <sheetName val="Data_NO_CNSLD1"/>
      <sheetName val="Data_Unrestricted_Cdn$1"/>
      <sheetName val="op05_(2)1"/>
      <sheetName val="Brazil_Sovereign1"/>
      <sheetName val="Input_Sheet1"/>
      <sheetName val="FU-Metrics_Report1"/>
      <sheetName val="Costo_M_P_1"/>
      <sheetName val="LBO_Model1"/>
      <sheetName val="_Boston_Beer"/>
      <sheetName val="Craft_brewers"/>
      <sheetName val="New_Belgium"/>
      <sheetName val="Sierra_Nevada"/>
      <sheetName val="Total_Craft"/>
      <sheetName val="Total_HE"/>
      <sheetName val="ProjectList"/>
      <sheetName val="Monthly_Analitika3"/>
      <sheetName val="Share_Price_20023"/>
      <sheetName val="Calc_13"/>
      <sheetName val="Cost_Leadership_Capex_Inv_2"/>
      <sheetName val="data_liste_déroulante2"/>
      <sheetName val="Dados_BLP2"/>
      <sheetName val="Data_ITWBottleAdj2"/>
      <sheetName val="Data_CorpCosts2"/>
      <sheetName val="Data_Adj_Canada2"/>
      <sheetName val="Data_ITW_LBOC_Op2"/>
      <sheetName val="Data_NO_Adj_Cdn$2"/>
      <sheetName val="Data_NO_CNSLD2"/>
      <sheetName val="Data_Unrestricted_Cdn$2"/>
      <sheetName val="op05_(2)2"/>
      <sheetName val="Brazil_Sovereign2"/>
      <sheetName val="Input_Sheet2"/>
      <sheetName val="FU-Metrics_Report2"/>
      <sheetName val="Costo_M_P_2"/>
      <sheetName val="_Boston_Beer1"/>
      <sheetName val="Craft_brewers1"/>
      <sheetName val="New_Belgium1"/>
      <sheetName val="Sierra_Nevada1"/>
      <sheetName val="Total_Craft1"/>
      <sheetName val="Total_HE1"/>
      <sheetName val="LBO_Model2"/>
      <sheetName val="Planilha_resultados"/>
      <sheetName val="Base_PEF"/>
      <sheetName val="Monthly_Analitika4"/>
      <sheetName val="Share_Price_20024"/>
      <sheetName val="Calc_14"/>
      <sheetName val="Cost_Leadership_Capex_Inv_3"/>
      <sheetName val="data_liste_déroulante3"/>
      <sheetName val="Dados_BLP3"/>
      <sheetName val="Data_ITWBottleAdj3"/>
      <sheetName val="Data_CorpCosts3"/>
      <sheetName val="Data_Adj_Canada3"/>
      <sheetName val="Data_ITW_LBOC_Op3"/>
      <sheetName val="Data_NO_Adj_Cdn$3"/>
      <sheetName val="Data_NO_CNSLD3"/>
      <sheetName val="Data_Unrestricted_Cdn$3"/>
      <sheetName val="op05_(2)3"/>
      <sheetName val="Brazil_Sovereign3"/>
      <sheetName val="Input_Sheet3"/>
      <sheetName val="FU-Metrics_Report3"/>
      <sheetName val="Costo_M_P_3"/>
      <sheetName val="_Boston_Beer2"/>
      <sheetName val="Craft_brewers2"/>
      <sheetName val="New_Belgium2"/>
      <sheetName val="Sierra_Nevada2"/>
      <sheetName val="Total_Craft2"/>
      <sheetName val="Total_HE2"/>
      <sheetName val="LBO_Model3"/>
      <sheetName val="Planilha_resultados1"/>
      <sheetName val="Base_PEF1"/>
      <sheetName val="Relatório"/>
      <sheetName val="Parametrização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odel"/>
      <sheetName val="PFBS"/>
      <sheetName val="Buildup"/>
      <sheetName val="Cases"/>
      <sheetName val="Val Matrix"/>
      <sheetName val="DCF"/>
      <sheetName val="MainPrint Code"/>
      <sheetName val="AD Analysis"/>
      <sheetName val="InitialPrintDialog"/>
      <sheetName val="AdditionalPrint Code"/>
      <sheetName val="ReportManager Code"/>
      <sheetName val="validation"/>
      <sheetName val="Assumptions"/>
      <sheetName val="Critérios"/>
      <sheetName val="JUN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price"/>
      <sheetName val="convpref"/>
      <sheetName val="valmat"/>
      <sheetName val="assetsale"/>
      <sheetName val="Impact on Inga"/>
      <sheetName val="Impact on Höganäs (Hans)"/>
      <sheetName val="Impact on Höganäs (Inga)"/>
      <sheetName val="Impact on Höganäs (Keep All)"/>
      <sheetName val="Impact on Inga (Spin-off)"/>
      <sheetName val="Impact on Höganäs (Spin-Off)"/>
      <sheetName val="capex"/>
      <sheetName val="specincr"/>
      <sheetName val="intl"/>
      <sheetName val="hist"/>
      <sheetName val="cashflow"/>
      <sheetName val="dcfwhole(useless)"/>
      <sheetName val="Break-Up-asset"/>
      <sheetName val="Break-Up"/>
      <sheetName val="Val Matrix"/>
      <sheetName val="DCF"/>
      <sheetName val="Comparable Analysis"/>
      <sheetName val="UsuáriosSAP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 lists"/>
      <sheetName val="Executive Summary"/>
      <sheetName val="Budget 2009-Liquid Debottleneck"/>
      <sheetName val="RDT"/>
      <sheetName val="Break-Up"/>
      <sheetName val="Asse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Content"/>
      <sheetName val="A.I."/>
      <sheetName val="A.II."/>
      <sheetName val="A.III. GMU"/>
      <sheetName val="A.III."/>
      <sheetName val="A.IV."/>
      <sheetName val="A.V."/>
      <sheetName val="A. IV. GMU"/>
      <sheetName val="A.V. GMU"/>
      <sheetName val="B.I."/>
      <sheetName val="B.II."/>
      <sheetName val="B.III"/>
      <sheetName val="B.IV."/>
      <sheetName val="B.V."/>
      <sheetName val="B.VI."/>
      <sheetName val="B.VII."/>
      <sheetName val="B.XX.(a)"/>
      <sheetName val="B.XX.(b)"/>
      <sheetName val="B.XXI."/>
      <sheetName val="B.XXI.(a)"/>
      <sheetName val="B.XXI.(b)"/>
      <sheetName val="B.XXI.(c)"/>
      <sheetName val="B.XXI.(d)"/>
      <sheetName val="READ ME"/>
      <sheetName val="Document History"/>
      <sheetName val="Drop down lists"/>
      <sheetName val="validation"/>
      <sheetName val="variable"/>
      <sheetName val="File Pat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ses"/>
      <sheetName val="Assumptions"/>
      <sheetName val="IS"/>
      <sheetName val="BS"/>
      <sheetName val="CF"/>
      <sheetName val="Revenues"/>
      <sheetName val="COGS"/>
      <sheetName val="SG&amp;A"/>
      <sheetName val="Volumes"/>
      <sheetName val="Beer"/>
      <sheetName val="Long Drinks"/>
      <sheetName val="Contract Packed"/>
      <sheetName val="Botchkarev"/>
      <sheetName val="Ohota-Oblomov"/>
      <sheetName val="Lowenbrau"/>
      <sheetName val="Yunkerskoye"/>
      <sheetName val="Other Revenues"/>
      <sheetName val="DCF"/>
      <sheetName val="EBITDA Growth"/>
      <sheetName val="Pricing Matrix"/>
      <sheetName val="Overview"/>
      <sheetName val="Compval"/>
      <sheetName val="&gt;&gt;Drop Downs"/>
      <sheetName val="Front"/>
      <sheetName val="BUD"/>
      <sheetName val="List2"/>
      <sheetName val="Peter Valuation Model"/>
      <sheetName val="Home"/>
      <sheetName val="Datos por SKU-categoria 2011 Ac"/>
      <sheetName val="validation"/>
      <sheetName val="CRITERIA1"/>
      <sheetName val="Tablas MP"/>
      <sheetName val="Electricidad y MOD"/>
      <sheetName val="FIJO PROD"/>
      <sheetName val="Tabla Suministros"/>
      <sheetName val="USA Vol 08"/>
      <sheetName val="Brands"/>
      <sheetName val="Control panel"/>
      <sheetName val="Industry"/>
      <sheetName val="=&gt; Lists"/>
      <sheetName val="Marketing + Sales lump sum"/>
      <sheetName val="Market share goal seek"/>
      <sheetName val="Scenarios"/>
      <sheetName val="Strongholds"/>
      <sheetName val="VILC input"/>
      <sheetName val="Results BS"/>
      <sheetName val="VENT. RENTAS INTERNAS-B.CENTRAL"/>
      <sheetName val="BUDGET_BOL"/>
      <sheetName val="META"/>
      <sheetName val="ESTIMATIVA"/>
      <sheetName val="Long_Drinks"/>
      <sheetName val="Contract_Packed"/>
      <sheetName val="Other_Revenues"/>
      <sheetName val="EBITDA_Growth"/>
      <sheetName val="Pricing_Matrix"/>
      <sheetName val="&gt;&gt;Drop_Downs"/>
      <sheetName val="Value lists"/>
      <sheetName val="Brew rub"/>
      <sheetName val="Critérios"/>
      <sheetName val="BrewCost"/>
      <sheetName val="Labour"/>
      <sheetName val="Common Cost"/>
      <sheetName val="Material"/>
      <sheetName val=""/>
      <sheetName val="GERSON"/>
      <sheetName val="MIX NACIONAL"/>
      <sheetName val="VOLUMENES NACIONALES"/>
      <sheetName val="Controls"/>
      <sheetName val="LBO Model"/>
      <sheetName val="bud99"/>
      <sheetName val="PPRAnalysis"/>
      <sheetName val="Share Price 2002"/>
      <sheetName val="Lists"/>
      <sheetName val="Brazil Sovereign"/>
      <sheetName val="KF6"/>
      <sheetName val="Peter_Valuation_Model"/>
      <sheetName val="Control_panel"/>
      <sheetName val="=&gt;_Lists"/>
      <sheetName val="Marketing_+_Sales_lump_sum"/>
      <sheetName val="Market_share_goal_seek"/>
      <sheetName val="VILC_input"/>
      <sheetName val="Datos_por_SKU-categoria_2011_Ac"/>
      <sheetName val="Tablas_MP"/>
      <sheetName val="Electricidad_y_MOD"/>
      <sheetName val="FIJO_PROD"/>
      <sheetName val="Tabla_Suministros"/>
      <sheetName val="USA_Vol_08"/>
      <sheetName val="Results_BS"/>
      <sheetName val="VENT__RENTAS_INTERNAS-B_CENTRAL"/>
      <sheetName val="Common_Cost"/>
      <sheetName val="Reference ANN"/>
      <sheetName val="Media Spend Total"/>
      <sheetName val="Const"/>
      <sheetName val="Long_Drinks1"/>
      <sheetName val="Contract_Packed1"/>
      <sheetName val="Other_Revenues1"/>
      <sheetName val="EBITDA_Growth1"/>
      <sheetName val="Pricing_Matrix1"/>
      <sheetName val="&gt;&gt;Drop_Downs1"/>
      <sheetName val="Peter_Valuation_Model1"/>
      <sheetName val="Control_panel1"/>
      <sheetName val="=&gt;_Lists1"/>
      <sheetName val="Marketing_+_Sales_lump_sum1"/>
      <sheetName val="Market_share_goal_seek1"/>
      <sheetName val="VILC_input1"/>
      <sheetName val="Datos_por_SKU-categoria_2011_A1"/>
      <sheetName val="Tablas_MP1"/>
      <sheetName val="Electricidad_y_MOD1"/>
      <sheetName val="FIJO_PROD1"/>
      <sheetName val="Tabla_Suministros1"/>
      <sheetName val="USA_Vol_081"/>
      <sheetName val="Results_BS1"/>
      <sheetName val="VENT__RENTAS_INTERNAS-B_CENTRA1"/>
      <sheetName val="Common_Cost1"/>
      <sheetName val="Value_lists"/>
      <sheetName val="Brew_rub"/>
      <sheetName val="MIX_NACIONAL"/>
      <sheetName val="VOLUMENES_NACIONALES"/>
      <sheetName val="LBO_Model"/>
      <sheetName val="Share_Price_2002"/>
      <sheetName val="Brazil_Sovereign"/>
      <sheetName val="Reference_ANN"/>
      <sheetName val="Media_Spend_Total"/>
      <sheetName val="Drop down lists"/>
      <sheetName val="Rel_Histórico"/>
      <sheetName val="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rols"/>
      <sheetName val="Index"/>
      <sheetName val="Sum"/>
      <sheetName val="LTM"/>
      <sheetName val="summary"/>
      <sheetName val="P&amp;L"/>
      <sheetName val="BS"/>
      <sheetName val="CF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  <sheetName val="Break-Up"/>
      <sheetName val="Cadastro"/>
      <sheetName val="23%vs.15%"/>
      <sheetName val="Porez15%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Celula2"/>
      <sheetName val="Drop Down Lists"/>
      <sheetName val="Brazil Sovereign"/>
      <sheetName val="Curve"/>
      <sheetName val="Registro"/>
      <sheetName val="Controle"/>
      <sheetName val="Trade_Papeis"/>
      <sheetName val="FRA"/>
      <sheetName val="COUPOM"/>
      <sheetName val="Tabelas"/>
      <sheetName val="Data"/>
      <sheetName val="Consolidado Fábrica"/>
      <sheetName val="Premissas"/>
      <sheetName val="Tabela1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Papel_Camb"/>
      <sheetName val="Hist_Leilao"/>
      <sheetName val="Deep_Call"/>
      <sheetName val="Swap_Med"/>
      <sheetName val="Nbce13-05-04_(3)"/>
      <sheetName val="Brazil_Sovereign"/>
      <sheetName val="MOL"/>
      <sheetName val="Set Up"/>
      <sheetName val="Cadastro"/>
      <sheetName val="variables"/>
      <sheetName val="REALxMETA - CERVEJA"/>
      <sheetName val="REALxMETA - REFRI"/>
      <sheetName val="Unidades SAC-REVENDA"/>
      <sheetName val="Validation"/>
      <sheetName val="CAUSE ANALYSIS NA"/>
      <sheetName val="Empresas"/>
      <sheetName val="Base OBZ"/>
      <sheetName val="Base DVD"/>
      <sheetName val="Papel_Camb1"/>
      <sheetName val="Hist_Leilao1"/>
      <sheetName val="Deep_Call1"/>
      <sheetName val="Swap_Med1"/>
      <sheetName val="Nbce13-05-04_(3)1"/>
      <sheetName val="Brazil_Sovereign1"/>
      <sheetName val="Consolidado_Fábrica"/>
      <sheetName val="PEF_Consolidado"/>
      <sheetName val="Sup_I"/>
      <sheetName val="Set_Up"/>
      <sheetName val="REALxMETA_-_CERVEJA"/>
      <sheetName val="REALxMETA_-_REFRI"/>
      <sheetName val="Unidades_SAC-REVENDA"/>
      <sheetName val="Controlling Area-Cost Center"/>
      <sheetName val="variable"/>
      <sheetName val="dbase"/>
      <sheetName val="DIST"/>
      <sheetName val="MALHAD"/>
      <sheetName val="PUXADIA"/>
      <sheetName val="Base PEF"/>
      <sheetName val="Vieja"/>
      <sheetName val="ANS-Ap_Result_2003"/>
      <sheetName val="Lists"/>
      <sheetName val="Produtos"/>
      <sheetName val="Client Profile"/>
      <sheetName val="Principal"/>
      <sheetName val="Months and Countries"/>
      <sheetName val="Step2_Correlation"/>
      <sheetName val="Step2_Histogram"/>
      <sheetName val="ListView"/>
      <sheetName val="Client Satisfaction Trend"/>
      <sheetName val="NT"/>
      <sheetName val="NT IND"/>
      <sheetName val="DEP"/>
      <sheetName val="DEP IND"/>
      <sheetName val="CHARTS OVERALL"/>
      <sheetName val="INDUSTRIAL"/>
      <sheetName val="StartSheet"/>
      <sheetName val="Propuesta"/>
      <sheetName val="parameter"/>
      <sheetName val="Trade_Papeis.xls"/>
      <sheetName val="PROJECT LIST"/>
      <sheetName val="Wheat"/>
      <sheetName val="Corn"/>
      <sheetName val="Rice"/>
      <sheetName val="Sugar"/>
      <sheetName val="WTI"/>
      <sheetName val="Resultados"/>
      <sheetName val="Hoja1"/>
      <sheetName val="Distribución D"/>
      <sheetName val="Drop Down"/>
      <sheetName val="QLP"/>
      <sheetName val="Setup"/>
      <sheetName val="Coleta 6"/>
      <sheetName val="Reaprov_2014"/>
      <sheetName val="Abertura meta"/>
      <sheetName val="NC"/>
      <sheetName val="Sheet5"/>
      <sheetName val="Hidden"/>
      <sheetName val="TEMP"/>
      <sheetName val="CHARTS ADHOC2 K-EUR"/>
      <sheetName val="SYSTEM"/>
      <sheetName val="CDI"/>
      <sheetName val="Feriados"/>
      <sheetName val="Bloomberg"/>
      <sheetName val="Dados BLP"/>
      <sheetName val="Assumptions"/>
      <sheetName val="Validate"/>
      <sheetName val="Engine"/>
      <sheetName val="Financials"/>
      <sheetName val="EI Calc"/>
      <sheetName val="Papel_Camb2"/>
      <sheetName val="Hist_Leilao2"/>
      <sheetName val="Deep_Call2"/>
      <sheetName val="Swap_Med2"/>
      <sheetName val="Nbce13-05-04_(3)2"/>
      <sheetName val="Brazil_Sovereign2"/>
      <sheetName val="Consolidado_Fábrica1"/>
      <sheetName val="PEF_Consolidado1"/>
      <sheetName val="Sup_I1"/>
      <sheetName val="Set_Up1"/>
      <sheetName val="REALxMETA_-_CERVEJA1"/>
      <sheetName val="REALxMETA_-_REFRI1"/>
      <sheetName val="Unidades_SAC-REVENDA1"/>
      <sheetName val="Challenges"/>
      <sheetName val="CHARTS ADHOC2 REP CURR"/>
      <sheetName val="FY Bgt"/>
      <sheetName val="YTD"/>
      <sheetName val="RESULTS"/>
      <sheetName val="SETTINGS"/>
      <sheetName val="BOLETA"/>
      <sheetName val="Gráfico"/>
      <sheetName val="BUDGET_BOL"/>
      <sheetName val="cc"/>
      <sheetName val="packages"/>
      <sheetName val="Cases"/>
      <sheetName val="Revenues"/>
      <sheetName val="CCFN"/>
      <sheetName val="DMFN"/>
      <sheetName val="Raison "/>
      <sheetName val="BD"/>
      <sheetName val="Forecast"/>
      <sheetName val="Papel_Camb3"/>
      <sheetName val="Hist_Leilao3"/>
      <sheetName val="Deep_Call3"/>
      <sheetName val="Swap_Med3"/>
      <sheetName val="Nbce13-05-04_(3)3"/>
      <sheetName val="Drop_Down_Lists"/>
      <sheetName val="Brazil_Sovereign3"/>
      <sheetName val="Consolidado_Fábrica2"/>
      <sheetName val="PEF_Consolidado2"/>
      <sheetName val="Sup_I2"/>
      <sheetName val="Set_Up2"/>
      <sheetName val="REALxMETA_-_CERVEJA2"/>
      <sheetName val="REALxMETA_-_REFRI2"/>
      <sheetName val="Unidades_SAC-REVENDA2"/>
      <sheetName val="CAUSE_ANALYSIS_NA"/>
      <sheetName val="Base_OBZ"/>
      <sheetName val="Base_DVD"/>
      <sheetName val="Controlling_Area-Cost_Center"/>
      <sheetName val="Base_PEF"/>
      <sheetName val="Client_Profile"/>
      <sheetName val="Months_and_Countries"/>
      <sheetName val="Client_Satisfaction_Trend"/>
      <sheetName val="NT_IND"/>
      <sheetName val="DEP_IND"/>
      <sheetName val="CHARTS_OVERALL"/>
      <sheetName val="Trade_Papeis_xls"/>
      <sheetName val="PROJECT_LIST"/>
      <sheetName val="Distribución_D"/>
      <sheetName val="Drop_Down"/>
      <sheetName val="Coleta_6"/>
      <sheetName val="Abertura_meta"/>
      <sheetName val="CHARTS_ADHOC2_K-EUR"/>
      <sheetName val="Dados_BLP"/>
      <sheetName val="EI_Calc"/>
      <sheetName val="CHARTS_ADHOC2_REP_CURR"/>
      <sheetName val="FY_Bgt"/>
      <sheetName val="Raison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oberação"/>
      <sheetName val="Cad_Rev"/>
      <sheetName val="Print Controls"/>
      <sheetName val="Assumptions"/>
      <sheetName val="Validate"/>
      <sheetName val="Engine"/>
      <sheetName val="Financials"/>
      <sheetName val="EI Calc"/>
      <sheetName val="RDT"/>
      <sheetName val="Base PEF"/>
      <sheetName val="Input"/>
      <sheetName val="Semilla"/>
      <sheetName val="CADASTRO"/>
      <sheetName val="TABELAS"/>
      <sheetName val="DIST"/>
      <sheetName val="MALHAD"/>
      <sheetName val="PUXADIA"/>
      <sheetName val="23%vs.15%"/>
      <sheetName val="Porez15%"/>
      <sheetName val="Cases"/>
      <sheetName val="Revenues"/>
      <sheetName val="Base Farol Manual Consolidada"/>
      <sheetName val="Adju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CIONAL CIFO HYP"/>
      <sheetName val="ESTACIONAL CIFO"/>
      <sheetName val="POSICION MONETARIA OP. 99"/>
      <sheetName val="CIFO COMERCIO"/>
      <sheetName val="CTOCAP99"/>
      <sheetName val="VEA CON CIFO"/>
      <sheetName val="1999"/>
      <sheetName val="PPTO 1999"/>
      <sheetName val="Cuadro"/>
      <sheetName val="Cad_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Forrajera"/>
      <sheetName val="Industria"/>
      <sheetName val="Semilla"/>
      <sheetName val="Hoja2"/>
      <sheetName val="Segregaciones"/>
      <sheetName val="Conuber"/>
      <sheetName val="QUEBRACHO"/>
      <sheetName val="Cad_Rev"/>
      <sheetName val="Input"/>
      <sheetName val="ESTACIONAL CIFO"/>
      <sheetName val="Critérios"/>
      <sheetName val="Base PEF"/>
      <sheetName val="Base Farol Manual Consolidada"/>
      <sheetName val="Entrada de Dados"/>
      <sheetName val="Produtos e Custos"/>
      <sheetName val="GVs"/>
      <sheetName val="Assumptions"/>
      <sheetName val="Validate"/>
      <sheetName val="Engine"/>
      <sheetName val="Financials"/>
      <sheetName val="EI Calc"/>
      <sheetName val="ESTACIONAL_CIFO"/>
      <sheetName val="Base_PEF"/>
      <sheetName val="Base_Farol_Manual_Consolidada"/>
      <sheetName val="Produtos_e_Custos"/>
      <sheetName val="Entrada_de_Dados"/>
      <sheetName val="EI_Cal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HAD"/>
      <sheetName val="DIST"/>
      <sheetName val="TABELAS"/>
      <sheetName val="CADASTRO"/>
      <sheetName val="QUADRO DIST"/>
      <sheetName val="PRODUTO"/>
      <sheetName val="COMERCIAL"/>
      <sheetName val="ENVASE"/>
      <sheetName val="PRODUCAO"/>
      <sheetName val="PROD_DIA"/>
      <sheetName val="RETIRADA"/>
      <sheetName val="PUXADIA"/>
      <sheetName val="ACCOMER"/>
      <sheetName val="ACCOMER_COD"/>
      <sheetName val="ESTACIONAL CIFO"/>
      <sheetName val="Base PEF"/>
      <sheetName val="Base Farol Manual Consolidada"/>
      <sheetName val="Semilla"/>
      <sheetName val="EPI_s"/>
      <sheetName val="Produtos e Custos"/>
      <sheetName val="GVs"/>
      <sheetName val="Critérios"/>
      <sheetName val="Validação"/>
      <sheetName val="Sheet1"/>
      <sheetName val="Sig Cycles_Accts &amp; Processes"/>
      <sheetName val="Volume per Region"/>
      <sheetName val="QUADRO_DIST"/>
      <sheetName val="ESTACIONAL_CIFO"/>
      <sheetName val="Base_PEF"/>
      <sheetName val="Base_Farol_Manual_Consolidada"/>
      <sheetName val="Input"/>
      <sheetName val="Lists"/>
      <sheetName val="Controls data"/>
      <sheetName val="Implementation Status"/>
      <sheetName val="DIVESTMENTS EUR"/>
      <sheetName val="INVESTMENTS EUR"/>
      <sheetName val="StartSheet"/>
      <sheetName val="INVESTMENTS REP CURR"/>
      <sheetName val="DIVESTMENTS REP CURR"/>
      <sheetName val="dados"/>
      <sheetName val="RESUMEN"/>
      <sheetName val="Gauge"/>
      <sheetName val="Costo M.P."/>
      <sheetName val="Brazil Sovereign"/>
      <sheetName val="Operações de Swap"/>
      <sheetName val="은행"/>
      <sheetName val="Assumptions"/>
      <sheetName val="Validate"/>
      <sheetName val="Engine"/>
      <sheetName val="Financials"/>
      <sheetName val="EI Calc"/>
      <sheetName val="F03 break budget revised"/>
      <sheetName val="Produtos_e_Custos"/>
      <sheetName val="Dados BLP"/>
      <sheetName val="Cases"/>
      <sheetName val="Revenues"/>
      <sheetName val="REGION"/>
      <sheetName val="DrillDown"/>
      <sheetName val="&gt;&gt;Drop Downs"/>
      <sheetName val="Constantes"/>
      <sheetName val="ListView"/>
      <sheetName val="BLP"/>
      <sheetName val="MKT_Terr"/>
      <sheetName val="NT"/>
      <sheetName val="NT IND"/>
      <sheetName val="DEP"/>
      <sheetName val="DEP IND"/>
      <sheetName val="CHARTS OVERALL"/>
      <sheetName val="INDUSTRIAL"/>
      <sheetName val="parameter"/>
      <sheetName val="Front"/>
      <sheetName val="Monitoring - LE Analysis"/>
      <sheetName val="Monitoring - YTD Analysis"/>
      <sheetName val="Monitoring - Act.Value Analysis"/>
      <sheetName val="Ago 99"/>
      <sheetName val="Target Book"/>
      <sheetName val="QUADRO_DIST1"/>
      <sheetName val="ESTACIONAL_CIFO1"/>
      <sheetName val="Base_Farol_Manual_Consolidada1"/>
      <sheetName val="Base_PEF1"/>
      <sheetName val="Produtos_e_Custos1"/>
      <sheetName val="Sig_Cycles_Accts_&amp;_Processes"/>
      <sheetName val="Volume_per_Region"/>
      <sheetName val="Controls_data"/>
      <sheetName val="Implementation_Status"/>
      <sheetName val="DIVESTMENTS_EUR"/>
      <sheetName val="INVESTMENTS_EUR"/>
      <sheetName val="INVESTMENTS_REP_CURR"/>
      <sheetName val="DIVESTMENTS_REP_CURR"/>
      <sheetName val="Costo_M_P_"/>
      <sheetName val="Brazil_Sovereign"/>
      <sheetName val="Operações_de_Swap"/>
      <sheetName val="EI_Calc"/>
      <sheetName val="F03_break_budget_revised"/>
      <sheetName val="Dados_BLP"/>
      <sheetName val="aux"/>
      <sheetName val="MUG"/>
      <sheetName val="FinanceSummary"/>
      <sheetName val="Tabela1"/>
      <sheetName val="Client Satisfaction Trend"/>
      <sheetName val="FRA"/>
      <sheetName val="COUPOM"/>
      <sheetName val="23%vs.15%"/>
      <sheetName val="Porez15%"/>
      <sheetName val="februar 2007"/>
      <sheetName val="MonthlyChart_Budget"/>
      <sheetName val="Forecast_Chart_2"/>
      <sheetName val="Monthly_Forecast"/>
      <sheetName val="MonthlyChart_Simple"/>
      <sheetName val="MonthlyChart_Sloped"/>
      <sheetName val="List"/>
      <sheetName val="VIC"/>
      <sheetName val="VLC"/>
      <sheetName val="MENU"/>
      <sheetName val="Resumen Costo"/>
      <sheetName val="Cad_Rev"/>
      <sheetName val="Curve"/>
      <sheetName val="Parameters"/>
      <sheetName val="geography"/>
      <sheetName val="Volumes"/>
      <sheetName val="BrewCost"/>
      <sheetName val="Labour"/>
      <sheetName val="Common Cost"/>
      <sheetName val="Material"/>
      <sheetName val="CBP"/>
      <sheetName val="TOTAL HL"/>
      <sheetName val="99"/>
      <sheetName val="Qui"/>
      <sheetName val="Settings"/>
      <sheetName val="Hidden"/>
      <sheetName val="Orientation"/>
      <sheetName val="Delivery"/>
      <sheetName val="Farol"/>
      <sheetName val="RESULTS"/>
      <sheetName val="NSRVOL"/>
      <sheetName val="BOLETA"/>
      <sheetName val="op05 (2)"/>
      <sheetName val="Plan1"/>
      <sheetName val="CadGrupo"/>
      <sheetName val="List2"/>
      <sheetName val="Gráfico_Clientes_Alçada"/>
      <sheetName val="SAP info"/>
      <sheetName val="DePara"/>
      <sheetName val="MOL"/>
      <sheetName val="QUADRO_DIST2"/>
      <sheetName val="ESTACIONAL_CIFO2"/>
      <sheetName val="Base_PEF2"/>
      <sheetName val="Base_Farol_Manual_Consolidada2"/>
      <sheetName val="Produtos_e_Custos2"/>
      <sheetName val="Sig_Cycles_Accts_&amp;_Processes1"/>
      <sheetName val="Volume_per_Region1"/>
      <sheetName val="Resumen_Costo"/>
      <sheetName val="Controls_data1"/>
      <sheetName val="Implementation_Status1"/>
      <sheetName val="DIVESTMENTS_EUR1"/>
      <sheetName val="INVESTMENTS_EUR1"/>
      <sheetName val="INVESTMENTS_REP_CURR1"/>
      <sheetName val="DIVESTMENTS_REP_CURR1"/>
      <sheetName val="Costo_M_P_1"/>
      <sheetName val="Brazil_Sovereign1"/>
      <sheetName val="Operações_de_Swap1"/>
      <sheetName val="EI_Calc1"/>
      <sheetName val="F03_break_budget_revised1"/>
      <sheetName val="Dados_BLP1"/>
      <sheetName val="&gt;&gt;Drop_Downs"/>
      <sheetName val="NT_IND"/>
      <sheetName val="DEP_IND"/>
      <sheetName val="CHARTS_OVERALL"/>
      <sheetName val="Monitoring_-_LE_Analysis"/>
      <sheetName val="Monitoring_-_YTD_Analysis"/>
      <sheetName val="Monitoring_-_Act_Value_Analysis"/>
      <sheetName val="Ago_99"/>
      <sheetName val="Target_Book"/>
      <sheetName val="Client_Satisfaction_Trend"/>
      <sheetName val="23%vs_15%"/>
      <sheetName val="februar_2007"/>
      <sheetName val="TOTAL_HL"/>
      <sheetName val="Common_Cost"/>
      <sheetName val="op05_(2)"/>
      <sheetName val="SAP_info"/>
      <sheetName val="Proced."/>
      <sheetName val="ASUNCIONES GENERALES"/>
      <sheetName val="F-Prev"/>
      <sheetName val="QUADRO_DIST3"/>
      <sheetName val="ESTACIONAL_CIFO3"/>
      <sheetName val="Base_PEF3"/>
      <sheetName val="Base_Farol_Manual_Consolidada3"/>
      <sheetName val="Produtos_e_Custos3"/>
      <sheetName val="Sig_Cycles_Accts_&amp;_Processes2"/>
      <sheetName val="Volume_per_Region2"/>
      <sheetName val="Controls_data2"/>
      <sheetName val="Implementation_Status2"/>
      <sheetName val="DIVESTMENTS_EUR2"/>
      <sheetName val="INVESTMENTS_EUR2"/>
      <sheetName val="INVESTMENTS_REP_CURR2"/>
      <sheetName val="DIVESTMENTS_REP_CURR2"/>
      <sheetName val="Costo_M_P_2"/>
      <sheetName val="Brazil_Sovereign2"/>
      <sheetName val="Operações_de_Swap2"/>
      <sheetName val="EI_Calc2"/>
      <sheetName val="F03_break_budget_revised2"/>
      <sheetName val="Dados_BLP2"/>
      <sheetName val="&gt;&gt;Drop_Downs1"/>
      <sheetName val="NT_IND1"/>
      <sheetName val="DEP_IND1"/>
      <sheetName val="CHARTS_OVERALL1"/>
      <sheetName val="Monitoring_-_LE_Analysis1"/>
      <sheetName val="Monitoring_-_YTD_Analysis1"/>
      <sheetName val="Monitoring_-_Act_Value_Analysi1"/>
      <sheetName val="Ago_991"/>
      <sheetName val="Target_Book1"/>
      <sheetName val="Client_Satisfaction_Trend1"/>
      <sheetName val="23%vs_15%1"/>
      <sheetName val="februar_20071"/>
      <sheetName val="Resumen_Costo1"/>
      <sheetName val="Common_Cost1"/>
      <sheetName val="TOTAL_HL1"/>
      <sheetName val="op05_(2)1"/>
      <sheetName val="SAP_inf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s"/>
      <sheetName val="Instruções  "/>
      <sheetName val="CODPRO"/>
      <sheetName val="Baixo Giro"/>
      <sheetName val="Produtos e Custos"/>
      <sheetName val="GVs"/>
      <sheetName val="Setup"/>
      <sheetName val="Interface"/>
      <sheetName val="CADASTRO"/>
      <sheetName val="TABELAS"/>
      <sheetName val="DIST"/>
      <sheetName val="MALHAD"/>
      <sheetName val="PUXADIA"/>
      <sheetName val="Semilla"/>
      <sheetName val="Lab Microb"/>
      <sheetName val="Cases"/>
      <sheetName val="Revenues"/>
      <sheetName val="Assumptions"/>
      <sheetName val="Front"/>
      <sheetName val="CRITERIA1"/>
      <sheetName val="data"/>
      <sheetName val="venta"/>
      <sheetName val="Input"/>
      <sheetName val="BGMOD"/>
      <sheetName val="Base PEF"/>
      <sheetName val="Base Farol Manual Consolidada"/>
      <sheetName val="Instruções__"/>
      <sheetName val="Baixo_Giro"/>
      <sheetName val="Produtos_e_Custos"/>
      <sheetName val="Gráf_Meta Projeto Diário"/>
      <sheetName val="Gráf_Meta Projeto"/>
      <sheetName val="Gráf_ROL sem DV Diário"/>
      <sheetName val="Gráf_ROL sem DV"/>
      <sheetName val="Gráf_Volume Diário"/>
      <sheetName val="Gráf_Volume"/>
      <sheetName val="Controle"/>
      <sheetName val="N-C Graph 2012 2013"/>
      <sheetName val="dados"/>
      <sheetName val="Hoja1"/>
      <sheetName val="Distribución D"/>
      <sheetName val="Premissas"/>
      <sheetName val="Cad_Rev"/>
      <sheetName val="Meta"/>
      <sheetName val="Capex"/>
      <sheetName val="Hay"/>
      <sheetName val="INDG"/>
      <sheetName val="PEF Consolidado"/>
      <sheetName val="Sup I"/>
      <sheetName val="Vagas_Aberto"/>
      <sheetName val="Instruções__1"/>
      <sheetName val="Baixo_Giro1"/>
      <sheetName val="Lab_Microb"/>
      <sheetName val="Produtos_e_Custos1"/>
      <sheetName val="N-C_Graph_2012_2013"/>
      <sheetName val="Gráf_Meta_Projeto_Diário"/>
      <sheetName val="Gráf_Meta_Projeto"/>
      <sheetName val="Gráf_ROL_sem_DV_Diário"/>
      <sheetName val="Gráf_ROL_sem_DV"/>
      <sheetName val="Gráf_Volume_Diário"/>
      <sheetName val="Distribución_D"/>
      <sheetName val="Base_PEF"/>
      <sheetName val="Base_Farol_Manual_Consolidada"/>
      <sheetName val="PEF_Consolidado"/>
      <sheetName val="Sup_I"/>
      <sheetName val="Gente_gest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00 Dashboard (Fixed - Target)"/>
      <sheetName val="P200 Ann (WITHOUT Probability)"/>
      <sheetName val="P200 Ann (WITH Prob - TBC)"/>
      <sheetName val="Consolidate"/>
      <sheetName val="Zone Returns (modified)"/>
      <sheetName val="Validation"/>
      <sheetName val="Proj. Realized 2007"/>
      <sheetName val="All Categories"/>
      <sheetName val="Work file Categories"/>
      <sheetName val="Pivot"/>
      <sheetName val="For Dashboard (Do not delete)"/>
      <sheetName val="Zone (LAM,CH,KO,CEE,WE,NA)"/>
      <sheetName val="Special Treatment"/>
      <sheetName val="Tables"/>
      <sheetName val="FACTSE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DBF"/>
      <sheetName val="Validation"/>
      <sheetName val="Set Up"/>
      <sheetName val="Setup"/>
      <sheetName val="CADASTRO"/>
      <sheetName val="TABELAS"/>
      <sheetName val="DIST"/>
      <sheetName val="MALHAD"/>
      <sheetName val="PUXADIA"/>
      <sheetName val="Lists"/>
      <sheetName val="Step2_Correlation"/>
      <sheetName val="Step2_Histogram"/>
      <sheetName val="Base PEF"/>
      <sheetName val="Set_Up"/>
      <sheetName val="Principal"/>
      <sheetName val="EPI_s"/>
      <sheetName val="Set_Up1"/>
      <sheetName val="Base_PEF"/>
      <sheetName val="23%vs.15%"/>
      <sheetName val="Porez15%"/>
      <sheetName val="Resultados"/>
      <sheetName val="Semilla"/>
      <sheetName val="Set_Up2"/>
      <sheetName val="Base_PEF1"/>
      <sheetName val="PP"/>
      <sheetName val="Cad_Rev"/>
      <sheetName val="Controls"/>
      <sheetName val="Vieja"/>
      <sheetName val="Dados BLP"/>
      <sheetName val="CONSTANTS"/>
      <sheetName val="Set_Up3"/>
      <sheetName val="Base_PEF2"/>
      <sheetName val="23%vs_15%"/>
      <sheetName val="P - Observacion del Problema"/>
      <sheetName val="menu"/>
      <sheetName val="BPLANARO2"/>
      <sheetName val="Segmentacion"/>
      <sheetName val="Critérios"/>
      <sheetName val="Set_Up4"/>
      <sheetName val="Base_PEF3"/>
      <sheetName val="23%vs_15%1"/>
      <sheetName val="Dados_BLP"/>
      <sheetName val="P_-_Observacion_del_Problema"/>
      <sheetName val="Costo M.P."/>
      <sheetName val="B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iados"/>
      <sheetName val="Apresentação"/>
      <sheetName val="Inicial"/>
      <sheetName val="Menu"/>
      <sheetName val="Analítico"/>
      <sheetName val="BreakDown Debt"/>
      <sheetName val="Relat Descasamento Prazo"/>
      <sheetName val="Chart ALM (2)"/>
      <sheetName val="Chart ALM"/>
      <sheetName val="Relat Exposição"/>
      <sheetName val="Relat Gap"/>
      <sheetName val="Risco Carteira Sintético"/>
      <sheetName val="VaR por Estratégia"/>
      <sheetName val="Stress por Estratégia"/>
      <sheetName val="Duration por Estratégia"/>
      <sheetName val="Risco Consolidado"/>
      <sheetName val="Rascunho Stress"/>
      <sheetName val="Relat por Tipo de Risco"/>
      <sheetName val="Relat Posicionamento"/>
      <sheetName val="Curvas"/>
      <sheetName val="Futuros"/>
      <sheetName val="Swaps"/>
      <sheetName val="Gap 0"/>
      <sheetName val="Gap 1"/>
      <sheetName val="Gap Net"/>
      <sheetName val="Rascunho Gap Ativos"/>
      <sheetName val="Rascunho Gap Passivos"/>
      <sheetName val="Teste Cenário de Stress"/>
      <sheetName val="Rascunho Stress 1"/>
      <sheetName val="Rascunho Stress 2"/>
      <sheetName val="Tabelas De Para"/>
      <sheetName val="Rascunho Carteiras no sistema"/>
      <sheetName val="Decomposição VaR"/>
      <sheetName val="DadosMercado"/>
      <sheetName val="Parâmetros"/>
      <sheetName val="Critérios"/>
      <sheetName val="Cart-Instr"/>
      <sheetName val="Premissas"/>
      <sheetName val="Propuesta"/>
      <sheetName val="Carry Over"/>
      <sheetName val="Consumo PLAN"/>
      <sheetName val="Presentation"/>
      <sheetName val="Hidden"/>
      <sheetName val="Análise Acumulado"/>
      <sheetName val="Análise Mê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alPrintCode"/>
      <sheetName val="MainPrintCode"/>
      <sheetName val="Control Page"/>
      <sheetName val="Summary R$"/>
      <sheetName val="Summary US$"/>
      <sheetName val="Argentina"/>
      <sheetName val="Model"/>
      <sheetName val="Mgt Case Cost Build-Up"/>
      <sheetName val="DD Calc"/>
      <sheetName val="Cases"/>
      <sheetName val="Module1"/>
      <sheetName val="Module2"/>
      <sheetName val="Indust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e &amp; LBO Assumptions"/>
      <sheetName val="DCF"/>
      <sheetName val="APV"/>
      <sheetName val="Equity Summary"/>
      <sheetName val="Price Summary"/>
      <sheetName val="Check"/>
      <sheetName val="Covenant 6.10"/>
      <sheetName val="Covenant 6.11"/>
      <sheetName val="JAII Income"/>
      <sheetName val="JAII Balance"/>
      <sheetName val="JAII Cashflow"/>
      <sheetName val="Menu"/>
      <sheetName val="Curvas"/>
      <sheetName val="Parâmetros"/>
      <sheetName val="Tabelas De Para"/>
      <sheetName val="Critérios"/>
      <sheetName val="Futuros"/>
      <sheetName val="Swaps"/>
      <sheetName val="mkt_share"/>
      <sheetName val="Summary R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O Initiatives"/>
      <sheetName val="Procurement Initiatives"/>
      <sheetName val="support"/>
      <sheetName val="Volume Plano D&quot;"/>
      <sheetName val="JAII Cashflow"/>
      <sheetName val="JAII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Cover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Balance_Sheet"/>
      <sheetName val="Income_Statement"/>
      <sheetName val="Balance_Sheet1"/>
      <sheetName val="Income_Statement1"/>
      <sheetName val="Interdependent COUNTRY"/>
      <sheetName val="ConversionNames"/>
      <sheetName val="Interdependent CAT"/>
      <sheetName val="Other Lis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Forecast Ventas Argentina 2007"/>
      <sheetName val="Prod Inven 07"/>
      <sheetName val="Budget Ventas Argentina 2007"/>
      <sheetName val="Ventas 2006"/>
      <sheetName val="Inserção de dados"/>
      <sheetName val="Base de Cálculo"/>
      <sheetName val="Cadastro"/>
      <sheetName val="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Curve"/>
      <sheetName val="Registro"/>
      <sheetName val="Brazil Sovereign"/>
      <sheetName val="FRA"/>
      <sheetName val="COUPOM"/>
      <sheetName val="Tabelas"/>
      <sheetName val="Data"/>
      <sheetName val="Consolidado Fábrica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Premissas"/>
      <sheetName val="Tabela1"/>
      <sheetName val="Controle"/>
      <sheetName val="Set Up"/>
      <sheetName val="Papel_Camb"/>
      <sheetName val="Hist_Leilao"/>
      <sheetName val="Deep_Call"/>
      <sheetName val="Swap_Med"/>
      <sheetName val="Nbce13-05-04_(3)"/>
      <sheetName val="Brazil_Sovereign"/>
      <sheetName val="MOL"/>
      <sheetName val="REALxMETA - CERVEJA"/>
      <sheetName val="REALxMETA - REFRI"/>
      <sheetName val="Unidades SAC-REVENDA"/>
      <sheetName val="Cadastro"/>
      <sheetName val="variables"/>
      <sheetName val="Trade_Papeis"/>
      <sheetName val="Celula2"/>
      <sheetName val="Papel_Camb1"/>
      <sheetName val="Hist_Leilao1"/>
      <sheetName val="Deep_Call1"/>
      <sheetName val="Swap_Med1"/>
      <sheetName val="Nbce13-05-04_(3)1"/>
      <sheetName val="Brazil_Sovereign1"/>
      <sheetName val="Consolidado_Fábrica"/>
      <sheetName val="PEF_Consolidado"/>
      <sheetName val="Sup_I"/>
      <sheetName val="Set_Up"/>
      <sheetName val="REALxMETA_-_CERVEJA"/>
      <sheetName val="REALxMETA_-_REFRI"/>
      <sheetName val="Unidades_SAC-REVENDA"/>
      <sheetName val="CAUSE ANALYSIS NA"/>
      <sheetName val="Validation"/>
      <sheetName val="Empresas"/>
      <sheetName val="Controlling Area-Cost Center"/>
      <sheetName val="variable"/>
      <sheetName val="dbase"/>
      <sheetName val="Setup"/>
      <sheetName val="Coleta 6"/>
      <sheetName val="NT"/>
      <sheetName val="NT IND"/>
      <sheetName val="DEP"/>
      <sheetName val="DEP IND"/>
      <sheetName val="CHARTS OVERALL"/>
      <sheetName val="INDUSTRIAL"/>
      <sheetName val="StartSheet"/>
      <sheetName val="Resultados"/>
      <sheetName val="DIST"/>
      <sheetName val="MALHAD"/>
      <sheetName val="PUXADIA"/>
      <sheetName val="Vieja"/>
      <sheetName val="Hoja1"/>
      <sheetName val="Distribución D"/>
      <sheetName val="Lists"/>
      <sheetName val="Drop Down"/>
      <sheetName val="Base PEF"/>
      <sheetName val="ANS-Ap_Result_2003"/>
      <sheetName val="Base OBZ"/>
      <sheetName val="Base DVD"/>
      <sheetName val="Drop Down Lists"/>
      <sheetName val="NC"/>
      <sheetName val="ListView"/>
      <sheetName val="Client Profile"/>
      <sheetName val="Principal"/>
      <sheetName val="Months and Countries"/>
      <sheetName val="Papel_Camb2"/>
      <sheetName val="Hist_Leilao2"/>
      <sheetName val="Deep_Call2"/>
      <sheetName val="Swap_Med2"/>
      <sheetName val="Nbce13-05-04_(3)2"/>
      <sheetName val="Brazil_Sovereign2"/>
      <sheetName val="Consolidado_Fábrica1"/>
      <sheetName val="PEF_Consolidado1"/>
      <sheetName val="Sup_I1"/>
      <sheetName val="Set_Up1"/>
      <sheetName val="REALxMETA_-_CERVEJA1"/>
      <sheetName val="REALxMETA_-_REFRI1"/>
      <sheetName val="Unidades_SAC-REVENDA1"/>
      <sheetName val="QLP"/>
      <sheetName val="Sheet5"/>
      <sheetName val="Hidden"/>
      <sheetName val="TEMP"/>
      <sheetName val="CHARTS ADHOC2 K-EUR"/>
      <sheetName val="SYSTEM"/>
      <sheetName val="CDI"/>
      <sheetName val="Feriados"/>
      <sheetName val="Bloomberg"/>
      <sheetName val="Dados BLP"/>
      <sheetName val="Assumptions"/>
      <sheetName val="Validate"/>
      <sheetName val="Engine"/>
      <sheetName val="Financials"/>
      <sheetName val="EI Calc"/>
      <sheetName val="Challenges"/>
      <sheetName val="CHARTS ADHOC2 REP CURR"/>
      <sheetName val="FY Bgt"/>
      <sheetName val="YTD"/>
      <sheetName val="x"/>
      <sheetName val="PROJECT LIST"/>
      <sheetName val="BD"/>
      <sheetName val="Forecast"/>
      <sheetName val="Step2_Correlation"/>
      <sheetName val="Step2_Histogram"/>
      <sheetName val="Client Satisfaction Trend"/>
      <sheetName val="Propuesta"/>
      <sheetName val="parameter"/>
      <sheetName val="Trade_Papeis.xls"/>
      <sheetName val="Wheat"/>
      <sheetName val="Corn"/>
      <sheetName val="Rice"/>
      <sheetName val="Sugar"/>
      <sheetName val="WTI"/>
      <sheetName val="Gráfico"/>
      <sheetName val="RESULTS"/>
      <sheetName val="SETTINGS"/>
      <sheetName val="BOLETA"/>
      <sheetName val="BUDGET_BOL"/>
      <sheetName val="cc"/>
      <sheetName val="packages"/>
      <sheetName val="CCFN"/>
      <sheetName val="DMFN"/>
      <sheetName val="Cases"/>
      <sheetName val="Revenues"/>
      <sheetName val="Raison "/>
      <sheetName val="Produtos"/>
      <sheetName val="Critérios"/>
      <sheetName val="Papel_Camb3"/>
      <sheetName val="Hist_Leilao3"/>
      <sheetName val="Deep_Call3"/>
      <sheetName val="Swap_Med3"/>
      <sheetName val="Nbce13-05-04_(3)3"/>
      <sheetName val="Brazil_Sovereign3"/>
      <sheetName val="Consolidado_Fábrica2"/>
      <sheetName val="PEF_Consolidado2"/>
      <sheetName val="Sup_I2"/>
      <sheetName val="Set_Up2"/>
      <sheetName val="REALxMETA_-_CERVEJA2"/>
      <sheetName val="REALxMETA_-_REFRI2"/>
      <sheetName val="Unidades_SAC-REVENDA2"/>
      <sheetName val="CAUSE_ANALYSIS_NA"/>
      <sheetName val="NT_IND"/>
      <sheetName val="DEP_IND"/>
      <sheetName val="CHARTS_OVERALL"/>
      <sheetName val="Distribución_D"/>
      <sheetName val="Drop_Down"/>
      <sheetName val="Client_Profile"/>
      <sheetName val="Controlling_Area-Cost_Center"/>
      <sheetName val="Months_and_Countries"/>
      <sheetName val="Coleta_6"/>
      <sheetName val="Base_PEF"/>
      <sheetName val="Base_OBZ"/>
      <sheetName val="Base_DVD"/>
      <sheetName val="Drop_Down_Lists"/>
      <sheetName val="CHARTS_ADHOC2_K-EUR"/>
      <sheetName val="Dados_BLP"/>
      <sheetName val="EI_Calc"/>
      <sheetName val="CHARTS_ADHOC2_REP_CURR"/>
      <sheetName val="FY_Bgt"/>
      <sheetName val="Client_Satisfaction_Trend"/>
      <sheetName val="Trade_Papeis_xls"/>
      <sheetName val="PROJECT_LIST"/>
      <sheetName val="M_I_MDT"/>
      <sheetName val="Reaprov_2014"/>
      <sheetName val="Abertura meta"/>
      <sheetName val="Produtos e Custos"/>
      <sheetName val="GVs"/>
      <sheetName val="qyrMetas_Real"/>
      <sheetName val="Calgary-input"/>
      <sheetName val="N-C Graph 2012 2013"/>
      <sheetName val="MUG"/>
      <sheetName val="Cad_Rev"/>
      <sheetName val="Operações de Swap"/>
      <sheetName val="DrillDown"/>
      <sheetName val="FinanceSummary"/>
      <sheetName val="RE9604"/>
      <sheetName val="#REF!"/>
      <sheetName val="Sales"/>
      <sheetName val="Controls data"/>
      <sheetName val="은행"/>
      <sheetName val="beerflow"/>
      <sheetName val="Sig Cycles_Accts &amp; Processes"/>
      <sheetName val="Raw Data"/>
      <sheetName val="Value lists"/>
      <sheetName val="ESTRATIFICAÇÃO"/>
      <sheetName val="Gauge"/>
      <sheetName val="Targets - PBS"/>
      <sheetName val="look-up data"/>
      <sheetName val="\\Acsna24\eacsna22\MESA\Front O"/>
      <sheetName val="Costo M.P."/>
      <sheetName val="Semilla"/>
      <sheetName val="Efic"/>
      <sheetName val="Params"/>
      <sheetName val="Configuracion"/>
      <sheetName val="Mat x categ"/>
      <sheetName val="Front"/>
      <sheetName val="MRK Book"/>
      <sheetName val="CC RANGE"/>
      <sheetName val="CONSTANT"/>
      <sheetName val="Taxes"/>
      <sheetName val="__FDSCACHE__"/>
      <sheetName val="WPO"/>
      <sheetName val="TRB"/>
      <sheetName val="NSRVOL"/>
      <sheetName val="dec10 cognos"/>
      <sheetName val="DecMTM"/>
      <sheetName val="Constantes"/>
      <sheetName val="drop-down_lists"/>
      <sheetName val="pedido de propuestas salari (2)"/>
      <sheetName val="Segmentacion"/>
      <sheetName val="CONSTANTS"/>
      <sheetName val="Papel_Camb4"/>
      <sheetName val="Hist_Leilao4"/>
      <sheetName val="Deep_Call4"/>
      <sheetName val="Swap_Med4"/>
      <sheetName val="Nbce13-05-04_(3)4"/>
      <sheetName val="Brazil_Sovereign4"/>
      <sheetName val="Consolidado_Fábrica3"/>
      <sheetName val="PEF_Consolidado3"/>
      <sheetName val="Sup_I3"/>
      <sheetName val="Set_Up3"/>
      <sheetName val="REALxMETA_-_CERVEJA3"/>
      <sheetName val="REALxMETA_-_REFRI3"/>
      <sheetName val="Unidades_SAC-REVENDA3"/>
      <sheetName val="CAUSE_ANALYSIS_NA1"/>
      <sheetName val="Base_OBZ1"/>
      <sheetName val="Base_DVD1"/>
      <sheetName val="Months_and_Countries1"/>
      <sheetName val="Controlling_Area-Cost_Center1"/>
      <sheetName val="Drop_Down_Lists1"/>
      <sheetName val="Base_PEF1"/>
      <sheetName val="PROJECT_LIST1"/>
      <sheetName val="Client_Profile1"/>
      <sheetName val="Client_Satisfaction_Trend1"/>
      <sheetName val="NT_IND1"/>
      <sheetName val="DEP_IND1"/>
      <sheetName val="CHARTS_OVERALL1"/>
      <sheetName val="Trade_Papeis_xls1"/>
      <sheetName val="Coleta_61"/>
      <sheetName val="Distribución_D1"/>
      <sheetName val="Drop_Down1"/>
      <sheetName val="EI_Calc1"/>
      <sheetName val="Dados_BLP1"/>
      <sheetName val="Raison_"/>
      <sheetName val="CHARTS_ADHOC2_K-EUR1"/>
      <sheetName val="CHARTS_ADHOC2_REP_CURR1"/>
      <sheetName val="FY_Bgt1"/>
      <sheetName val="Produtos_e_Custos"/>
      <sheetName val="\\Acsna24\eacsna22\MESA\Front_O"/>
      <sheetName val="Costo_M_P_"/>
      <sheetName val="Mat_x_categ"/>
      <sheetName val="Sig_Cycles_Accts_&amp;_Processes"/>
      <sheetName val="MRK_Book"/>
      <sheetName val="CC_RANGE"/>
      <sheetName val="Abertura_meta"/>
      <sheetName val="N-C_Graph_2012_2013"/>
      <sheetName val="dec10_cognos"/>
      <sheetName val="Operações_de_Swap"/>
      <sheetName val="Controls_data"/>
      <sheetName val="Raw_Data"/>
      <sheetName val="Value_lists"/>
      <sheetName val="Targets_-_PBS"/>
      <sheetName val="look-up_data"/>
      <sheetName val="BU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Base OBZ"/>
      <sheetName val="Base DVD"/>
      <sheetName val="Curve"/>
      <sheetName val="Registro"/>
      <sheetName val="Controle"/>
      <sheetName val="Brazil Sovereign"/>
      <sheetName val="Trade_Papeis"/>
      <sheetName val="FRA"/>
      <sheetName val="COUPOM"/>
      <sheetName val="Tabelas"/>
      <sheetName val="Data"/>
      <sheetName val="Consolidado Fábrica"/>
      <sheetName val="Premissas"/>
      <sheetName val="Tabela1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Papel_Camb"/>
      <sheetName val="Hist_Leilao"/>
      <sheetName val="Deep_Call"/>
      <sheetName val="Swap_Med"/>
      <sheetName val="Nbce13-05-04_(3)"/>
      <sheetName val="Brazil_Sovereign"/>
      <sheetName val="MOL"/>
      <sheetName val="Set Up"/>
      <sheetName val="Cadastro"/>
      <sheetName val="variables"/>
      <sheetName val="REALxMETA - CERVEJA"/>
      <sheetName val="REALxMETA - REFRI"/>
      <sheetName val="Unidades SAC-REVENDA"/>
      <sheetName val="Celula2"/>
      <sheetName val="Validation"/>
      <sheetName val="CAUSE ANALYSIS NA"/>
      <sheetName val="Empre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Curve"/>
      <sheetName val="Registro"/>
      <sheetName val="Controle"/>
      <sheetName val="Brazil Sovereign"/>
      <sheetName val="Trade_Papeis"/>
      <sheetName val="FRA"/>
      <sheetName val="COUPOM"/>
      <sheetName val="Tabelas"/>
      <sheetName val="Data"/>
      <sheetName val="Consolidado Fábrica"/>
      <sheetName val="Premissas"/>
      <sheetName val="Tabela1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Papel_Camb"/>
      <sheetName val="Hist_Leilao"/>
      <sheetName val="Deep_Call"/>
      <sheetName val="Swap_Med"/>
      <sheetName val="Nbce13-05-04_(3)"/>
      <sheetName val="Brazil_Sovereign"/>
      <sheetName val="MOL"/>
      <sheetName val="Set Up"/>
      <sheetName val="Cadastro"/>
      <sheetName val="variables"/>
      <sheetName val="REALxMETA - CERVEJA"/>
      <sheetName val="REALxMETA - REFRI"/>
      <sheetName val="Unidades SAC-REVENDA"/>
      <sheetName val="Celula2"/>
      <sheetName val="Validation"/>
      <sheetName val="CAUSE ANALYSIS NA"/>
      <sheetName val="Empresas"/>
      <sheetName val="Base OBZ"/>
      <sheetName val="Base DVD"/>
      <sheetName val="Drop Down Lists"/>
      <sheetName val="Papel_Camb1"/>
      <sheetName val="Hist_Leilao1"/>
      <sheetName val="Deep_Call1"/>
      <sheetName val="Swap_Med1"/>
      <sheetName val="Nbce13-05-04_(3)1"/>
      <sheetName val="Brazil_Sovereign1"/>
      <sheetName val="Consolidado_Fábrica"/>
      <sheetName val="PEF_Consolidado"/>
      <sheetName val="Sup_I"/>
      <sheetName val="Set_Up"/>
      <sheetName val="REALxMETA_-_CERVEJA"/>
      <sheetName val="REALxMETA_-_REFRI"/>
      <sheetName val="Unidades_SAC-REVENDA"/>
      <sheetName val="Controlling Area-Cost Center"/>
      <sheetName val="variable"/>
      <sheetName val="dbase"/>
      <sheetName val="DIST"/>
      <sheetName val="MALHAD"/>
      <sheetName val="PUXADIA"/>
      <sheetName val="Base PEF"/>
      <sheetName val="Vieja"/>
      <sheetName val="ANS-Ap_Result_2003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lar"/>
      <sheetName val="CDI"/>
      <sheetName val="Bloomberg"/>
      <sheetName val="Mês"/>
      <sheetName val="Feriados"/>
      <sheetName val="Futuros"/>
      <sheetName val="Curva Cupom Cambial"/>
      <sheetName val="Futuros Real Time"/>
      <sheetName val="Curva Real Time"/>
      <sheetName val="COUPOM"/>
      <sheetName val="Holidays"/>
      <sheetName val="Curvas"/>
      <sheetName val="CDI_DOLAR"/>
      <sheetName val="Brazil Sovereign"/>
      <sheetName val="Real Time"/>
      <sheetName val="Curva"/>
      <sheetName val="Sheet1"/>
      <sheetName val="NDF ARS x USD"/>
      <sheetName val="Sheet2"/>
      <sheetName val="FUTUROS JUP"/>
      <sheetName val="dados"/>
      <sheetName val="Schroder Small Caps"/>
      <sheetName val="FRA"/>
      <sheetName val="Tabelas"/>
      <sheetName val="Curva_Cupom_Cambial"/>
      <sheetName val="Futuros_Real_Time"/>
      <sheetName val="Curva_Real_Time"/>
      <sheetName val="Brazil_Sovereign"/>
      <sheetName val="Real_Time"/>
      <sheetName val="NDF_ARS_x_USD"/>
      <sheetName val="FUTUROS_JUP"/>
      <sheetName val="Schroder_Small_Caps"/>
      <sheetName val="Custo Variável"/>
      <sheetName val="Validation"/>
      <sheetName val="NT"/>
      <sheetName val="NT IND"/>
      <sheetName val="DEP"/>
      <sheetName val="DEP IND"/>
      <sheetName val="CHARTS OVERALL"/>
      <sheetName val="INDUSTRIAL"/>
      <sheetName val="StartSheet"/>
      <sheetName val="Lookup"/>
      <sheetName val="CRITERIA1"/>
      <sheetName val="CAUSE ANALYSIS NA"/>
      <sheetName val="Drop Down Lists"/>
      <sheetName val="Consolidado Fábrica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Resultados"/>
      <sheetName val="NC"/>
      <sheetName val="Vieja"/>
      <sheetName val="QLP"/>
      <sheetName val="Controle"/>
      <sheetName val="Assumptions"/>
      <sheetName val="Validate"/>
      <sheetName val="Engine"/>
      <sheetName val="Financials"/>
      <sheetName val="CADASTRO"/>
      <sheetName val="DIST"/>
      <sheetName val="MALHAD"/>
      <sheetName val="PUXADIA"/>
      <sheetName val="Base PEF"/>
      <sheetName val="Dados BLP"/>
      <sheetName val="Cover &amp; Parameters"/>
      <sheetName val="MKT_Terr"/>
      <sheetName val="Challenges"/>
      <sheetName val="FY Bgt"/>
      <sheetName val="YTD"/>
      <sheetName val="Curva_Cupom_Cambial1"/>
      <sheetName val="Futuros_Real_Time1"/>
      <sheetName val="Curva_Real_Time1"/>
      <sheetName val="Brazil_Sovereign1"/>
      <sheetName val="Real_Time1"/>
      <sheetName val="NDF_ARS_x_USD1"/>
      <sheetName val="FUTUROS_JUP1"/>
      <sheetName val="Schroder_Small_Caps1"/>
      <sheetName val="Custo_Variável"/>
      <sheetName val="ESTAT"/>
      <sheetName val="COTAÇÕES"/>
      <sheetName val="Mutuo"/>
      <sheetName val="variables"/>
      <sheetName val="Físico Anterior"/>
      <sheetName val="cc"/>
      <sheetName val="packages"/>
      <sheetName val="BLP"/>
      <sheetName val="Usiminas "/>
      <sheetName val="CONSOLIDADO"/>
      <sheetName val="Curva_Cupom_Cambial2"/>
      <sheetName val="Futuros_Real_Time2"/>
      <sheetName val="Curva_Real_Time2"/>
      <sheetName val="Brazil_Sovereign2"/>
      <sheetName val="Real_Time2"/>
      <sheetName val="NDF_ARS_x_USD2"/>
      <sheetName val="FUTUROS_JUP2"/>
      <sheetName val="Schroder_Small_Caps2"/>
      <sheetName val="Custo_Variável1"/>
      <sheetName val="CAUSE_ANALYSIS_NA"/>
      <sheetName val="NT_IND"/>
      <sheetName val="DEP_IND"/>
      <sheetName val="CHARTS_OVERALL"/>
      <sheetName val="Drop_Down_Lists"/>
      <sheetName val="Data_ITWBottleAdj"/>
      <sheetName val="Data_CorpCosts"/>
      <sheetName val="Data_Adj_Canada"/>
      <sheetName val="Data_ITW_LBOC_Op"/>
      <sheetName val="Data_NO_Adj_Cdn$"/>
      <sheetName val="Data_NO_CNSLD"/>
      <sheetName val="Data_Unrestricted_Cdn$"/>
      <sheetName val="Consolidado_Fábrica"/>
      <sheetName val="PEF_Consolidado"/>
      <sheetName val="Sup_I"/>
      <sheetName val="Base_PEF"/>
      <sheetName val="Dados_BLP"/>
      <sheetName val="Cover_&amp;_Parameters"/>
      <sheetName val="FY_Bgt"/>
      <sheetName val="Físico_Anterior"/>
      <sheetName val="Parameters"/>
      <sheetName val="geography"/>
      <sheetName val="hulpblad"/>
      <sheetName val="Score Calidad"/>
      <sheetName val="Tab Aux"/>
      <sheetName val="LISTS"/>
      <sheetName val="PROJECT LIST"/>
      <sheetName val="Parametros"/>
      <sheetName val="drop-down_lists"/>
      <sheetName val="Setup"/>
      <sheetName val="Lista de DATOS"/>
      <sheetName val="x"/>
      <sheetName val="ANS-Ap_Result_2003"/>
      <sheetName val="EPI_s"/>
      <sheetName val="februar 2007"/>
      <sheetName val="Curva_Cupom_Cambial3"/>
      <sheetName val="Futuros_Real_Time3"/>
      <sheetName val="Curva_Real_Time3"/>
      <sheetName val="Brazil_Sovereign3"/>
      <sheetName val="Real_Time3"/>
      <sheetName val="NDF_ARS_x_USD3"/>
      <sheetName val="FUTUROS_JUP3"/>
      <sheetName val="Schroder_Small_Caps3"/>
      <sheetName val="Custo_Variável2"/>
      <sheetName val="CAUSE_ANALYSIS_NA1"/>
      <sheetName val="NT_IND1"/>
      <sheetName val="DEP_IND1"/>
      <sheetName val="CHARTS_OVERALL1"/>
      <sheetName val="Drop_Down_Lists1"/>
      <sheetName val="Data_ITWBottleAdj1"/>
      <sheetName val="Data_CorpCosts1"/>
      <sheetName val="Data_Adj_Canada1"/>
      <sheetName val="Data_ITW_LBOC_Op1"/>
      <sheetName val="Data_NO_Adj_Cdn$1"/>
      <sheetName val="Data_NO_CNSLD1"/>
      <sheetName val="Data_Unrestricted_Cdn$1"/>
      <sheetName val="Consolidado_Fábrica1"/>
      <sheetName val="PEF_Consolidado1"/>
      <sheetName val="Sup_I1"/>
      <sheetName val="Base_PEF1"/>
      <sheetName val="Dados_BLP1"/>
      <sheetName val="Cover_&amp;_Parameters1"/>
      <sheetName val="FY_Bgt1"/>
      <sheetName val="Físico_Anterior1"/>
      <sheetName val="Usiminas_"/>
      <sheetName val="Tab_Aux"/>
      <sheetName val="Score_Calidad"/>
      <sheetName val="PROJECT_LIST"/>
      <sheetName val="Lista_de_DATOS"/>
      <sheetName val="februar_2007"/>
      <sheetName val="Curva_Cupom_Cambial4"/>
      <sheetName val="Futuros_Real_Time4"/>
      <sheetName val="Curva_Real_Time4"/>
      <sheetName val="Brazil_Sovereign4"/>
      <sheetName val="Real_Time4"/>
      <sheetName val="NDF_ARS_x_USD4"/>
      <sheetName val="FUTUROS_JUP4"/>
      <sheetName val="Schroder_Small_Caps4"/>
      <sheetName val="Custo_Variável3"/>
      <sheetName val="CAUSE_ANALYSIS_NA2"/>
      <sheetName val="NT_IND2"/>
      <sheetName val="DEP_IND2"/>
      <sheetName val="CHARTS_OVERALL2"/>
      <sheetName val="Drop_Down_Lists2"/>
      <sheetName val="Data_ITWBottleAdj2"/>
      <sheetName val="Data_CorpCosts2"/>
      <sheetName val="Data_Adj_Canada2"/>
      <sheetName val="Data_ITW_LBOC_Op2"/>
      <sheetName val="Data_NO_Adj_Cdn$2"/>
      <sheetName val="Data_NO_CNSLD2"/>
      <sheetName val="Data_Unrestricted_Cdn$2"/>
      <sheetName val="Consolidado_Fábrica2"/>
      <sheetName val="PEF_Consolidado2"/>
      <sheetName val="Sup_I2"/>
      <sheetName val="Base_PEF2"/>
      <sheetName val="Dados_BLP2"/>
      <sheetName val="Cover_&amp;_Parameters2"/>
      <sheetName val="FY_Bgt2"/>
      <sheetName val="Físico_Anterior2"/>
      <sheetName val="Usiminas_1"/>
      <sheetName val="Tab_Aux1"/>
      <sheetName val="Score_Calidad1"/>
      <sheetName val="PROJECT_LIST1"/>
      <sheetName val="Curva_Cupom_Cambial5"/>
      <sheetName val="Futuros_Real_Time5"/>
      <sheetName val="Curva_Real_Time5"/>
      <sheetName val="Brazil_Sovereign5"/>
      <sheetName val="Real_Time5"/>
      <sheetName val="NDF_ARS_x_USD5"/>
      <sheetName val="FUTUROS_JUP5"/>
      <sheetName val="Schroder_Small_Caps5"/>
      <sheetName val="Custo_Variável4"/>
      <sheetName val="CAUSE_ANALYSIS_NA3"/>
      <sheetName val="NT_IND3"/>
      <sheetName val="DEP_IND3"/>
      <sheetName val="CHARTS_OVERALL3"/>
      <sheetName val="Drop_Down_Lists3"/>
      <sheetName val="Data_ITWBottleAdj3"/>
      <sheetName val="Data_CorpCosts3"/>
      <sheetName val="Data_Adj_Canada3"/>
      <sheetName val="Data_ITW_LBOC_Op3"/>
      <sheetName val="Data_NO_Adj_Cdn$3"/>
      <sheetName val="Data_NO_CNSLD3"/>
      <sheetName val="Data_Unrestricted_Cdn$3"/>
      <sheetName val="Consolidado_Fábrica3"/>
      <sheetName val="PEF_Consolidado3"/>
      <sheetName val="Sup_I3"/>
      <sheetName val="Base_PEF3"/>
      <sheetName val="Dados_BLP3"/>
      <sheetName val="Cover_&amp;_Parameters3"/>
      <sheetName val="FY_Bgt3"/>
      <sheetName val="Físico_Anterior3"/>
      <sheetName val="Usiminas_2"/>
      <sheetName val="Tab_Aux2"/>
      <sheetName val="Score_Calidad2"/>
      <sheetName val="PROJECT_LIST2"/>
      <sheetName val="Lista_de_DATOS1"/>
      <sheetName val="februar_20071"/>
      <sheetName val="Curva_Cupom_Cambial6"/>
      <sheetName val="Futuros_Real_Time6"/>
      <sheetName val="Curva_Real_Time6"/>
      <sheetName val="Brazil_Sovereign6"/>
      <sheetName val="Real_Time6"/>
      <sheetName val="NDF_ARS_x_USD6"/>
      <sheetName val="FUTUROS_JUP6"/>
      <sheetName val="Schroder_Small_Caps6"/>
      <sheetName val="Custo_Variável5"/>
      <sheetName val="NT_IND4"/>
      <sheetName val="DEP_IND4"/>
      <sheetName val="CHARTS_OVERALL4"/>
      <sheetName val="CAUSE_ANALYSIS_NA4"/>
      <sheetName val="Consolidado_Fábrica4"/>
      <sheetName val="PEF_Consolidado4"/>
      <sheetName val="Sup_I4"/>
      <sheetName val="Drop_Down_Lists4"/>
      <sheetName val="Data_ITWBottleAdj4"/>
      <sheetName val="Data_CorpCosts4"/>
      <sheetName val="Data_Adj_Canada4"/>
      <sheetName val="Data_ITW_LBOC_Op4"/>
      <sheetName val="Data_NO_Adj_Cdn$4"/>
      <sheetName val="Data_NO_CNSLD4"/>
      <sheetName val="Data_Unrestricted_Cdn$4"/>
      <sheetName val="Base_PEF4"/>
      <sheetName val="Dados_BLP4"/>
      <sheetName val="Cover_&amp;_Parameters4"/>
      <sheetName val="FY_Bgt4"/>
      <sheetName val="Físico_Anterior4"/>
      <sheetName val="Usiminas_3"/>
      <sheetName val="Tab_Aux3"/>
      <sheetName val="Score_Calidad3"/>
      <sheetName val="PROJECT_LIST3"/>
      <sheetName val="Lista_de_DATOS2"/>
      <sheetName val="februar_20072"/>
      <sheetName val="Curva_Cupom_Cambial7"/>
      <sheetName val="Futuros_Real_Time7"/>
      <sheetName val="Curva_Real_Time7"/>
      <sheetName val="Brazil_Sovereign7"/>
      <sheetName val="Real_Time7"/>
      <sheetName val="NDF_ARS_x_USD7"/>
      <sheetName val="FUTUROS_JUP7"/>
      <sheetName val="Schroder_Small_Caps7"/>
      <sheetName val="Custo_Variável6"/>
      <sheetName val="CAUSE_ANALYSIS_NA5"/>
      <sheetName val="NT_IND5"/>
      <sheetName val="DEP_IND5"/>
      <sheetName val="CHARTS_OVERALL5"/>
      <sheetName val="Drop_Down_Lists5"/>
      <sheetName val="Data_ITWBottleAdj5"/>
      <sheetName val="Data_CorpCosts5"/>
      <sheetName val="Data_Adj_Canada5"/>
      <sheetName val="Data_ITW_LBOC_Op5"/>
      <sheetName val="Data_NO_Adj_Cdn$5"/>
      <sheetName val="Data_NO_CNSLD5"/>
      <sheetName val="Data_Unrestricted_Cdn$5"/>
      <sheetName val="Consolidado_Fábrica5"/>
      <sheetName val="PEF_Consolidado5"/>
      <sheetName val="Sup_I5"/>
      <sheetName val="Base_PEF5"/>
      <sheetName val="Dados_BLP5"/>
      <sheetName val="Cover_&amp;_Parameters5"/>
      <sheetName val="FY_Bgt5"/>
      <sheetName val="Físico_Anterior5"/>
      <sheetName val="Usiminas_4"/>
      <sheetName val="PROJECT_LIST4"/>
      <sheetName val="Tab_Aux4"/>
      <sheetName val="Score_Calidad4"/>
      <sheetName val="Lista_de_DATOS3"/>
      <sheetName val="februar_20073"/>
      <sheetName val="Curva_Cupom_Cambial8"/>
      <sheetName val="Futuros_Real_Time8"/>
      <sheetName val="Curva_Real_Time8"/>
      <sheetName val="Brazil_Sovereign8"/>
      <sheetName val="Real_Time8"/>
      <sheetName val="NDF_ARS_x_USD8"/>
      <sheetName val="FUTUROS_JUP8"/>
      <sheetName val="Schroder_Small_Caps8"/>
      <sheetName val="Custo_Variável7"/>
      <sheetName val="CAUSE_ANALYSIS_NA6"/>
      <sheetName val="NT_IND6"/>
      <sheetName val="DEP_IND6"/>
      <sheetName val="CHARTS_OVERALL6"/>
      <sheetName val="Drop_Down_Lists6"/>
      <sheetName val="Data_ITWBottleAdj6"/>
      <sheetName val="Data_CorpCosts6"/>
      <sheetName val="Data_Adj_Canada6"/>
      <sheetName val="Data_ITW_LBOC_Op6"/>
      <sheetName val="Data_NO_Adj_Cdn$6"/>
      <sheetName val="Data_NO_CNSLD6"/>
      <sheetName val="Data_Unrestricted_Cdn$6"/>
      <sheetName val="Consolidado_Fábrica6"/>
      <sheetName val="PEF_Consolidado6"/>
      <sheetName val="Sup_I6"/>
      <sheetName val="Base_PEF6"/>
      <sheetName val="Dados_BLP6"/>
      <sheetName val="Cover_&amp;_Parameters6"/>
      <sheetName val="FY_Bgt6"/>
      <sheetName val="Físico_Anterior6"/>
      <sheetName val="Usiminas_5"/>
      <sheetName val="PROJECT_LIST5"/>
      <sheetName val="Tab_Aux5"/>
      <sheetName val="Score_Calidad5"/>
      <sheetName val="Lista_de_DATOS4"/>
      <sheetName val="februar_20074"/>
      <sheetName val="Curva_Cupom_Cambial9"/>
      <sheetName val="Futuros_Real_Time9"/>
      <sheetName val="Curva_Real_Time9"/>
      <sheetName val="Brazil_Sovereign9"/>
      <sheetName val="Real_Time9"/>
      <sheetName val="NDF_ARS_x_USD9"/>
      <sheetName val="FUTUROS_JUP9"/>
      <sheetName val="Schroder_Small_Caps9"/>
      <sheetName val="Custo_Variável8"/>
      <sheetName val="CAUSE_ANALYSIS_NA7"/>
      <sheetName val="NT_IND7"/>
      <sheetName val="DEP_IND7"/>
      <sheetName val="CHARTS_OVERALL7"/>
      <sheetName val="Drop_Down_Lists7"/>
      <sheetName val="Data_ITWBottleAdj7"/>
      <sheetName val="Data_CorpCosts7"/>
      <sheetName val="Data_Adj_Canada7"/>
      <sheetName val="Data_ITW_LBOC_Op7"/>
      <sheetName val="Data_NO_Adj_Cdn$7"/>
      <sheetName val="Data_NO_CNSLD7"/>
      <sheetName val="Data_Unrestricted_Cdn$7"/>
      <sheetName val="Consolidado_Fábrica7"/>
      <sheetName val="PEF_Consolidado7"/>
      <sheetName val="Sup_I7"/>
      <sheetName val="Base_PEF7"/>
      <sheetName val="Dados_BLP7"/>
      <sheetName val="Cover_&amp;_Parameters7"/>
      <sheetName val="FY_Bgt7"/>
      <sheetName val="Físico_Anterior7"/>
      <sheetName val="Usiminas_6"/>
      <sheetName val="PROJECT_LIST6"/>
      <sheetName val="Tab_Aux6"/>
      <sheetName val="Score_Calidad6"/>
      <sheetName val="Lista_de_DATOS5"/>
      <sheetName val="februar_20075"/>
      <sheetName val="Curva_Cupom_Cambial10"/>
      <sheetName val="Futuros_Real_Time10"/>
      <sheetName val="Curva_Real_Time10"/>
      <sheetName val="Brazil_Sovereign10"/>
      <sheetName val="Real_Time10"/>
      <sheetName val="NDF_ARS_x_USD10"/>
      <sheetName val="FUTUROS_JUP10"/>
      <sheetName val="Schroder_Small_Caps10"/>
      <sheetName val="Custo_Variável9"/>
      <sheetName val="CAUSE_ANALYSIS_NA8"/>
      <sheetName val="NT_IND8"/>
      <sheetName val="DEP_IND8"/>
      <sheetName val="CHARTS_OVERALL8"/>
      <sheetName val="Drop_Down_Lists8"/>
      <sheetName val="Data_ITWBottleAdj8"/>
      <sheetName val="Data_CorpCosts8"/>
      <sheetName val="Data_Adj_Canada8"/>
      <sheetName val="Data_ITW_LBOC_Op8"/>
      <sheetName val="Data_NO_Adj_Cdn$8"/>
      <sheetName val="Data_NO_CNSLD8"/>
      <sheetName val="Data_Unrestricted_Cdn$8"/>
      <sheetName val="Consolidado_Fábrica8"/>
      <sheetName val="PEF_Consolidado8"/>
      <sheetName val="Sup_I8"/>
      <sheetName val="Base_PEF8"/>
      <sheetName val="Dados_BLP8"/>
      <sheetName val="Cover_&amp;_Parameters8"/>
      <sheetName val="FY_Bgt8"/>
      <sheetName val="Físico_Anterior8"/>
      <sheetName val="Usiminas_7"/>
      <sheetName val="PROJECT_LIST7"/>
      <sheetName val="Tab_Aux7"/>
      <sheetName val="Score_Calidad7"/>
      <sheetName val="Lista_de_DATOS6"/>
      <sheetName val="februar_20076"/>
      <sheetName val="Curva_Cupom_Cambial11"/>
      <sheetName val="Futuros_Real_Time11"/>
      <sheetName val="Curva_Real_Time11"/>
      <sheetName val="Brazil_Sovereign11"/>
      <sheetName val="Real_Time11"/>
      <sheetName val="NDF_ARS_x_USD11"/>
      <sheetName val="FUTUROS_JUP11"/>
      <sheetName val="Schroder_Small_Caps11"/>
      <sheetName val="Custo_Variável10"/>
      <sheetName val="CAUSE_ANALYSIS_NA9"/>
      <sheetName val="NT_IND9"/>
      <sheetName val="DEP_IND9"/>
      <sheetName val="CHARTS_OVERALL9"/>
      <sheetName val="Drop_Down_Lists9"/>
      <sheetName val="Data_ITWBottleAdj9"/>
      <sheetName val="Data_CorpCosts9"/>
      <sheetName val="Data_Adj_Canada9"/>
      <sheetName val="Data_ITW_LBOC_Op9"/>
      <sheetName val="Data_NO_Adj_Cdn$9"/>
      <sheetName val="Data_NO_CNSLD9"/>
      <sheetName val="Data_Unrestricted_Cdn$9"/>
      <sheetName val="Consolidado_Fábrica9"/>
      <sheetName val="PEF_Consolidado9"/>
      <sheetName val="Sup_I9"/>
      <sheetName val="Base_PEF9"/>
      <sheetName val="Dados_BLP9"/>
      <sheetName val="Cover_&amp;_Parameters9"/>
      <sheetName val="FY_Bgt9"/>
      <sheetName val="Físico_Anterior9"/>
      <sheetName val="Usiminas_8"/>
      <sheetName val="PROJECT_LIST8"/>
      <sheetName val="Tab_Aux8"/>
      <sheetName val="Score_Calidad8"/>
      <sheetName val="Lista_de_DATOS7"/>
      <sheetName val="februar_20077"/>
      <sheetName val="Curva_Cupom_Cambial12"/>
      <sheetName val="Futuros_Real_Time12"/>
      <sheetName val="Curva_Real_Time12"/>
      <sheetName val="Brazil_Sovereign12"/>
      <sheetName val="Real_Time12"/>
      <sheetName val="NDF_ARS_x_USD12"/>
      <sheetName val="FUTUROS_JUP12"/>
      <sheetName val="Schroder_Small_Caps12"/>
      <sheetName val="Custo_Variável11"/>
      <sheetName val="CAUSE_ANALYSIS_NA10"/>
      <sheetName val="NT_IND10"/>
      <sheetName val="DEP_IND10"/>
      <sheetName val="CHARTS_OVERALL10"/>
      <sheetName val="Drop_Down_Lists10"/>
      <sheetName val="Data_ITWBottleAdj10"/>
      <sheetName val="Data_CorpCosts10"/>
      <sheetName val="Data_Adj_Canada10"/>
      <sheetName val="Data_ITW_LBOC_Op10"/>
      <sheetName val="Data_NO_Adj_Cdn$10"/>
      <sheetName val="Data_NO_CNSLD10"/>
      <sheetName val="Data_Unrestricted_Cdn$10"/>
      <sheetName val="Consolidado_Fábrica10"/>
      <sheetName val="PEF_Consolidado10"/>
      <sheetName val="Sup_I10"/>
      <sheetName val="Base_PEF10"/>
      <sheetName val="Dados_BLP10"/>
      <sheetName val="Cover_&amp;_Parameters10"/>
      <sheetName val="FY_Bgt10"/>
      <sheetName val="Físico_Anterior10"/>
      <sheetName val="Usiminas_9"/>
      <sheetName val="PROJECT_LIST9"/>
      <sheetName val="Tab_Aux9"/>
      <sheetName val="Score_Calidad9"/>
      <sheetName val="Lista_de_DATOS8"/>
      <sheetName val="februar_20078"/>
      <sheetName val="Curva_Cupom_Cambial13"/>
      <sheetName val="Futuros_Real_Time13"/>
      <sheetName val="Curva_Real_Time13"/>
      <sheetName val="Brazil_Sovereign13"/>
      <sheetName val="Real_Time13"/>
      <sheetName val="NDF_ARS_x_USD13"/>
      <sheetName val="FUTUROS_JUP13"/>
      <sheetName val="Schroder_Small_Caps13"/>
      <sheetName val="Custo_Variável12"/>
      <sheetName val="CAUSE_ANALYSIS_NA11"/>
      <sheetName val="NT_IND11"/>
      <sheetName val="DEP_IND11"/>
      <sheetName val="CHARTS_OVERALL11"/>
      <sheetName val="Drop_Down_Lists11"/>
      <sheetName val="Data_ITWBottleAdj11"/>
      <sheetName val="Data_CorpCosts11"/>
      <sheetName val="Data_Adj_Canada11"/>
      <sheetName val="Data_ITW_LBOC_Op11"/>
      <sheetName val="Data_NO_Adj_Cdn$11"/>
      <sheetName val="Data_NO_CNSLD11"/>
      <sheetName val="Data_Unrestricted_Cdn$11"/>
      <sheetName val="Consolidado_Fábrica11"/>
      <sheetName val="PEF_Consolidado11"/>
      <sheetName val="Sup_I11"/>
      <sheetName val="Base_PEF11"/>
      <sheetName val="Dados_BLP11"/>
      <sheetName val="Cover_&amp;_Parameters11"/>
      <sheetName val="FY_Bgt11"/>
      <sheetName val="Físico_Anterior11"/>
      <sheetName val="Usiminas_10"/>
      <sheetName val="PROJECT_LIST10"/>
      <sheetName val="Tab_Aux10"/>
      <sheetName val="Score_Calidad10"/>
      <sheetName val="Lista_de_DATOS9"/>
      <sheetName val="februar_20079"/>
      <sheetName val="Curva_Cupom_Cambial14"/>
      <sheetName val="Futuros_Real_Time14"/>
      <sheetName val="Curva_Real_Time14"/>
      <sheetName val="Brazil_Sovereign14"/>
      <sheetName val="Real_Time14"/>
      <sheetName val="NDF_ARS_x_USD14"/>
      <sheetName val="FUTUROS_JUP14"/>
      <sheetName val="Schroder_Small_Caps14"/>
      <sheetName val="Custo_Variável13"/>
      <sheetName val="CAUSE_ANALYSIS_NA12"/>
      <sheetName val="NT_IND12"/>
      <sheetName val="DEP_IND12"/>
      <sheetName val="CHARTS_OVERALL12"/>
      <sheetName val="Drop_Down_Lists12"/>
      <sheetName val="Data_ITWBottleAdj12"/>
      <sheetName val="Data_CorpCosts12"/>
      <sheetName val="Data_Adj_Canada12"/>
      <sheetName val="Data_ITW_LBOC_Op12"/>
      <sheetName val="Data_NO_Adj_Cdn$12"/>
      <sheetName val="Data_NO_CNSLD12"/>
      <sheetName val="Data_Unrestricted_Cdn$12"/>
      <sheetName val="Consolidado_Fábrica12"/>
      <sheetName val="PEF_Consolidado12"/>
      <sheetName val="Sup_I12"/>
      <sheetName val="Base_PEF12"/>
      <sheetName val="Dados_BLP12"/>
      <sheetName val="Cover_&amp;_Parameters12"/>
      <sheetName val="FY_Bgt12"/>
      <sheetName val="Físico_Anterior12"/>
      <sheetName val="Usiminas_11"/>
      <sheetName val="PROJECT_LIST11"/>
      <sheetName val="Tab_Aux11"/>
      <sheetName val="Score_Calidad11"/>
      <sheetName val="Lista_de_DATOS10"/>
      <sheetName val="februar_200710"/>
      <sheetName val="Curva_Cupom_Cambial15"/>
      <sheetName val="Futuros_Real_Time15"/>
      <sheetName val="Curva_Real_Time15"/>
      <sheetName val="Brazil_Sovereign15"/>
      <sheetName val="Real_Time15"/>
      <sheetName val="NDF_ARS_x_USD15"/>
      <sheetName val="FUTUROS_JUP15"/>
      <sheetName val="Schroder_Small_Caps15"/>
      <sheetName val="Custo_Variável14"/>
      <sheetName val="CAUSE_ANALYSIS_NA13"/>
      <sheetName val="NT_IND13"/>
      <sheetName val="DEP_IND13"/>
      <sheetName val="CHARTS_OVERALL13"/>
      <sheetName val="Drop_Down_Lists13"/>
      <sheetName val="Data_ITWBottleAdj13"/>
      <sheetName val="Data_CorpCosts13"/>
      <sheetName val="Data_Adj_Canada13"/>
      <sheetName val="Data_ITW_LBOC_Op13"/>
      <sheetName val="Data_NO_Adj_Cdn$13"/>
      <sheetName val="Data_NO_CNSLD13"/>
      <sheetName val="Data_Unrestricted_Cdn$13"/>
      <sheetName val="Consolidado_Fábrica13"/>
      <sheetName val="PEF_Consolidado13"/>
      <sheetName val="Sup_I13"/>
      <sheetName val="Base_PEF13"/>
      <sheetName val="Dados_BLP13"/>
      <sheetName val="Cover_&amp;_Parameters13"/>
      <sheetName val="FY_Bgt13"/>
      <sheetName val="Físico_Anterior13"/>
      <sheetName val="Usiminas_12"/>
      <sheetName val="PROJECT_LIST12"/>
      <sheetName val="Tab_Aux12"/>
      <sheetName val="Score_Calidad12"/>
      <sheetName val="Lista_de_DATOS11"/>
      <sheetName val="februar_200711"/>
      <sheetName val="Curva_Cupom_Cambial16"/>
      <sheetName val="Futuros_Real_Time16"/>
      <sheetName val="Curva_Real_Time16"/>
      <sheetName val="Brazil_Sovereign16"/>
      <sheetName val="Real_Time16"/>
      <sheetName val="NDF_ARS_x_USD16"/>
      <sheetName val="FUTUROS_JUP16"/>
      <sheetName val="Schroder_Small_Caps16"/>
      <sheetName val="Custo_Variável15"/>
      <sheetName val="CAUSE_ANALYSIS_NA14"/>
      <sheetName val="NT_IND14"/>
      <sheetName val="DEP_IND14"/>
      <sheetName val="CHARTS_OVERALL14"/>
      <sheetName val="Drop_Down_Lists14"/>
      <sheetName val="Data_ITWBottleAdj14"/>
      <sheetName val="Data_CorpCosts14"/>
      <sheetName val="Data_Adj_Canada14"/>
      <sheetName val="Data_ITW_LBOC_Op14"/>
      <sheetName val="Data_NO_Adj_Cdn$14"/>
      <sheetName val="Data_NO_CNSLD14"/>
      <sheetName val="Data_Unrestricted_Cdn$14"/>
      <sheetName val="Consolidado_Fábrica14"/>
      <sheetName val="PEF_Consolidado14"/>
      <sheetName val="Sup_I14"/>
      <sheetName val="Base_PEF14"/>
      <sheetName val="Dados_BLP14"/>
      <sheetName val="Cover_&amp;_Parameters14"/>
      <sheetName val="FY_Bgt14"/>
      <sheetName val="Físico_Anterior14"/>
      <sheetName val="Usiminas_13"/>
      <sheetName val="PROJECT_LIST13"/>
      <sheetName val="Tab_Aux13"/>
      <sheetName val="Score_Calidad13"/>
      <sheetName val="Lista_de_DATOS12"/>
      <sheetName val="februar_2007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Cover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Balance_Sheet"/>
      <sheetName val="Income_Statement"/>
      <sheetName val="CDI"/>
      <sheetName val="Feriados"/>
      <sheetName val="Bloomberg"/>
      <sheetName val="Balance_Sheet1"/>
      <sheetName val="Income_Statemen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Share"/>
      <sheetName val="Mercado"/>
      <sheetName val="Quinsa"/>
      <sheetName val="Gráfico2"/>
      <sheetName val="Pastel"/>
      <sheetName val="MKT_Terr"/>
      <sheetName val="JJ"/>
      <sheetName val="Q_Mkt"/>
      <sheetName val="KS"/>
      <sheetName val="Armado"/>
      <sheetName val="B_Brand"/>
      <sheetName val="BB_JJ"/>
      <sheetName val="BB_Ma"/>
      <sheetName val="Año"/>
      <sheetName val="Volumen"/>
      <sheetName val="CDI"/>
      <sheetName val="Feriados"/>
      <sheetName val="Bloomberg"/>
      <sheetName val="dados"/>
      <sheetName val="025"/>
      <sheetName val="NT"/>
      <sheetName val="NT IND"/>
      <sheetName val="DEP"/>
      <sheetName val="DEP IND"/>
      <sheetName val="CHARTS OVERALL"/>
      <sheetName val="INDUSTRIAL"/>
      <sheetName val="StartSheet"/>
      <sheetName val="CADASTRO"/>
      <sheetName val="Tabelas"/>
      <sheetName val="DIST"/>
      <sheetName val="MALHAD"/>
      <sheetName val="PUXADIA"/>
      <sheetName val="Base PEF"/>
      <sheetName val="Dados BLP"/>
      <sheetName val="BLP"/>
      <sheetName val="Brazil Sovereign"/>
      <sheetName val="Aux"/>
      <sheetName val="Metas.SSO"/>
      <sheetName val="Consol_Total x Clasif OPR"/>
      <sheetName val="plan de cuentas PY"/>
      <sheetName val="Proveedores"/>
      <sheetName val="Distribución D"/>
      <sheetName val="Tablas MP"/>
      <sheetName val="Electricidad y MOD"/>
      <sheetName val="FIJO PROD"/>
      <sheetName val="Tabla Suministros"/>
      <sheetName val="Assumptions"/>
      <sheetName val="Financials"/>
      <sheetName val="EI Calc"/>
      <sheetName val="data"/>
      <sheetName val="venta"/>
      <sheetName val="ns"/>
      <sheetName val="Evolução"/>
      <sheetName val="Comercial"/>
      <sheetName val="Base Vol Exp"/>
      <sheetName val="Base Vol Total"/>
      <sheetName val="Base TTV"/>
      <sheetName val="Proced."/>
      <sheetName val="Volume s Toro"/>
      <sheetName val="Volume"/>
      <sheetName val="Challenges"/>
      <sheetName val="FY Bgt"/>
      <sheetName val="YTD"/>
      <sheetName val="COTAÇÕES"/>
      <sheetName val="x"/>
      <sheetName val="Metas_SSO"/>
      <sheetName val="Consol_Total_x_Clasif_OPR"/>
      <sheetName val="plan_de_cuentas_PY"/>
      <sheetName val="Brazil_Sovereign"/>
      <sheetName val="Distribución_D"/>
      <sheetName val="Tablas_MP"/>
      <sheetName val="Electricidad_y_MOD"/>
      <sheetName val="FIJO_PROD"/>
      <sheetName val="Tabla_Suministros"/>
      <sheetName val="EI_Calc"/>
      <sheetName val="Base_Vol_Exp"/>
      <sheetName val="Base_Vol_Total"/>
      <sheetName val="Base_TTV"/>
      <sheetName val="Proced_"/>
      <sheetName val="Volume_s_Toro"/>
      <sheetName val="FY_Bgt"/>
      <sheetName val="NT_IND"/>
      <sheetName val="DEP_IND"/>
      <sheetName val="CHARTS_OVERALL"/>
      <sheetName val="Base_PEF"/>
      <sheetName val="Dados_BLP"/>
      <sheetName val="Metas_SSO1"/>
      <sheetName val="Consol_Total_x_Clasif_OPR1"/>
      <sheetName val="plan_de_cuentas_PY1"/>
      <sheetName val="Brazil_Sovereign1"/>
      <sheetName val="Distribución_D1"/>
      <sheetName val="Tablas_MP1"/>
      <sheetName val="Electricidad_y_MOD1"/>
      <sheetName val="FIJO_PROD1"/>
      <sheetName val="Tabla_Suministros1"/>
      <sheetName val="EI_Calc1"/>
      <sheetName val="Base_Vol_Exp1"/>
      <sheetName val="Base_Vol_Total1"/>
      <sheetName val="Base_TTV1"/>
      <sheetName val="Proced_1"/>
      <sheetName val="Volume_s_Toro1"/>
      <sheetName val="FY_Bgt1"/>
      <sheetName val="NT_IND1"/>
      <sheetName val="DEP_IND1"/>
      <sheetName val="CHARTS_OVERALL1"/>
      <sheetName val="Base_PEF1"/>
      <sheetName val="Dados_BLP1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Graph1"/>
      <sheetName val="Tableaux"/>
      <sheetName val="Liquidité"/>
      <sheetName val="Passage"/>
      <sheetName val="Multiples spéc."/>
      <sheetName val="Données Spéc."/>
      <sheetName val="SynthComp"/>
      <sheetName val="Primes OPA"/>
      <sheetName val="Graph"/>
      <sheetName val="Amts"/>
      <sheetName val="Wacc"/>
      <sheetName val="Fiches"/>
      <sheetName val="Anaboursière"/>
      <sheetName val="Transac"/>
      <sheetName val="Fiche AFE"/>
      <sheetName val="Synth trans"/>
      <sheetName val="Ancienne version trans"/>
      <sheetName val="Rien"/>
      <sheetName val="dados"/>
      <sheetName val="MKT_Te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 Template"/>
      <sheetName val="YTD"/>
      <sheetName val="FY Bgt"/>
      <sheetName val="Var Comp split"/>
      <sheetName val="Challenges"/>
      <sheetName val="Données Spéc."/>
      <sheetName val="MKT_Terr"/>
      <sheetName val="variable"/>
      <sheetName val="Variables"/>
      <sheetName val="VIC Cascade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P 1998"/>
      <sheetName val="AVP 1999"/>
      <sheetName val="Comparison"/>
      <sheetName val="EVA-ROIC"/>
      <sheetName val="Mgmt Own."/>
      <sheetName val="pub_mkt_val"/>
      <sheetName val="DCF's"/>
      <sheetName val="Cost Savings"/>
      <sheetName val="Financial Info."/>
      <sheetName val="Val Sum"/>
      <sheetName val="Credit"/>
      <sheetName val="Break Even"/>
      <sheetName val="EXOR (2)"/>
      <sheetName val="EXOR"/>
      <sheetName val="LBO Val"/>
      <sheetName val="New LBO"/>
      <sheetName val="Proj Finfo"/>
      <sheetName val="Sonepar"/>
      <sheetName val="Model"/>
      <sheetName val="Données Spéc."/>
      <sheetName val="Challenges"/>
      <sheetName val="FY Bgt"/>
      <sheetName val="YTD"/>
      <sheetName val="Comps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Sheet"/>
      <sheetName val="Overview INDUSTRIAL K-EUR"/>
      <sheetName val="Overview INDUSTRIAL REP CURR"/>
      <sheetName val="Overview NON IND K-EUR"/>
      <sheetName val="Overview NON IND REP CURR"/>
      <sheetName val="INVESTMENTS K-EUR"/>
      <sheetName val="INVESTMENTS REP CURR"/>
      <sheetName val="DIVESTMENTS K-EUR"/>
      <sheetName val="DIVESTMENTS REP CURR"/>
      <sheetName val="CHARTS ADHOC K-EUR"/>
      <sheetName val="CHARTS ADHOC REP CURR"/>
      <sheetName val="CHARTS ADHOC2 K-EUR"/>
      <sheetName val="CHARTS ADHOC2 REP CURR"/>
      <sheetName val="CHARTS IGCE K-EUR"/>
      <sheetName val="CHARTS IGCE REP CURR"/>
      <sheetName val="CHARTS FREE"/>
      <sheetName val="SYSTEM"/>
      <sheetName val="Controle"/>
      <sheetName val="DB2002"/>
      <sheetName val="Sheet3"/>
      <sheetName val="CDI"/>
      <sheetName val="Feriados"/>
      <sheetName val="Bloomberg"/>
      <sheetName val="Assumptions"/>
      <sheetName val="Challenges"/>
      <sheetName val="FY Bgt"/>
      <sheetName val="YTD"/>
      <sheetName val="MKT_Terr"/>
      <sheetName val="025"/>
      <sheetName val="Model"/>
      <sheetName val="guide to choice"/>
      <sheetName val="History By Entity"/>
      <sheetName val="Hist by Subpackage"/>
      <sheetName val="10IM - Full Detail"/>
      <sheetName val="Overview_INDUSTRIAL_K-EUR"/>
      <sheetName val="Overview_INDUSTRIAL_REP_CURR"/>
      <sheetName val="Overview_NON_IND_K-EUR"/>
      <sheetName val="Overview_NON_IND_REP_CURR"/>
      <sheetName val="INVESTMENTS_K-EUR"/>
      <sheetName val="INVESTMENTS_REP_CURR"/>
      <sheetName val="DIVESTMENTS_K-EUR"/>
      <sheetName val="DIVESTMENTS_REP_CURR"/>
      <sheetName val="CHARTS_ADHOC_K-EUR"/>
      <sheetName val="CHARTS_ADHOC_REP_CURR"/>
      <sheetName val="CHARTS_ADHOC2_K-EUR"/>
      <sheetName val="CHARTS_ADHOC2_REP_CURR"/>
      <sheetName val="CHARTS_IGCE_K-EUR"/>
      <sheetName val="CHARTS_IGCE_REP_CURR"/>
      <sheetName val="CHARTS_FREE"/>
      <sheetName val="FY_Bgt"/>
      <sheetName val="Carga datos"/>
      <sheetName val="plan de cuentas PY"/>
      <sheetName val="CHARTS ADHOC2 K_EUR"/>
      <sheetName val="CRITERIA1"/>
      <sheetName val="Vtas cerradas"/>
      <sheetName val="Dia x dia"/>
      <sheetName val="Obj + AA"/>
      <sheetName val="Vtas Pendientes"/>
      <sheetName val="Plan2"/>
      <sheetName val="REALxMETA - CERVEJA"/>
      <sheetName val="REALxMETA - REFRI"/>
      <sheetName val="Unidades SAC-REVENDA"/>
      <sheetName val="dados"/>
      <sheetName val="Meta"/>
      <sheetName val="Plan1"/>
      <sheetName val="pedido de propuestas salari (2)"/>
      <sheetName val="cc"/>
      <sheetName val="packages"/>
      <sheetName val="cgns_dim"/>
      <sheetName val="CognosCompanies"/>
      <sheetName val="cust_sorg"/>
      <sheetName val="Groups"/>
      <sheetName val="Roles"/>
      <sheetName val="Overview_INDUSTRIAL_K-EUR1"/>
      <sheetName val="Overview_INDUSTRIAL_REP_CURR1"/>
      <sheetName val="Overview_NON_IND_K-EUR1"/>
      <sheetName val="Overview_NON_IND_REP_CURR1"/>
      <sheetName val="INVESTMENTS_K-EUR1"/>
      <sheetName val="INVESTMENTS_REP_CURR1"/>
      <sheetName val="DIVESTMENTS_K-EUR1"/>
      <sheetName val="DIVESTMENTS_REP_CURR1"/>
      <sheetName val="CHARTS_ADHOC_K-EUR1"/>
      <sheetName val="CHARTS_ADHOC_REP_CURR1"/>
      <sheetName val="CHARTS_ADHOC2_K-EUR1"/>
      <sheetName val="CHARTS_ADHOC2_REP_CURR1"/>
      <sheetName val="CHARTS_IGCE_K-EUR1"/>
      <sheetName val="CHARTS_IGCE_REP_CURR1"/>
      <sheetName val="CHARTS_FREE1"/>
      <sheetName val="FY_Bgt1"/>
      <sheetName val="guide_to_choice"/>
      <sheetName val="History_By_Entity"/>
      <sheetName val="Hist_by_Subpackage"/>
      <sheetName val="10IM_-_Full_Detail"/>
      <sheetName val="Carga_datos"/>
      <sheetName val="plan_de_cuentas_PY"/>
      <sheetName val="CHARTS_ADHOC2_K_EUR"/>
      <sheetName val="Vtas_cerradas"/>
      <sheetName val="Dia_x_dia"/>
      <sheetName val="Obj_+_AA"/>
      <sheetName val="Vtas_Pendientes"/>
      <sheetName val="REALxMETA_-_CERVEJA"/>
      <sheetName val="REALxMETA_-_REFRI"/>
      <sheetName val="Unidades_SAC-REVENDA"/>
      <sheetName val="pedido_de_propuestas_salari_(2)"/>
      <sheetName val="Overview_INDUSTRIAL_K-EUR2"/>
      <sheetName val="Overview_INDUSTRIAL_REP_CURR2"/>
      <sheetName val="Overview_NON_IND_K-EUR2"/>
      <sheetName val="Overview_NON_IND_REP_CURR2"/>
      <sheetName val="INVESTMENTS_K-EUR2"/>
      <sheetName val="INVESTMENTS_REP_CURR2"/>
      <sheetName val="DIVESTMENTS_K-EUR2"/>
      <sheetName val="DIVESTMENTS_REP_CURR2"/>
      <sheetName val="CHARTS_ADHOC_K-EUR2"/>
      <sheetName val="CHARTS_ADHOC_REP_CURR2"/>
      <sheetName val="CHARTS_ADHOC2_K-EUR2"/>
      <sheetName val="CHARTS_ADHOC2_REP_CURR2"/>
      <sheetName val="CHARTS_IGCE_K-EUR2"/>
      <sheetName val="CHARTS_IGCE_REP_CURR2"/>
      <sheetName val="CHARTS_FREE2"/>
      <sheetName val="FY_Bgt2"/>
      <sheetName val="guide_to_choice1"/>
      <sheetName val="History_By_Entity1"/>
      <sheetName val="Hist_by_Subpackage1"/>
      <sheetName val="10IM_-_Full_Detail1"/>
      <sheetName val="Carga_datos1"/>
      <sheetName val="plan_de_cuentas_PY1"/>
      <sheetName val="CHARTS_ADHOC2_K_EUR1"/>
      <sheetName val="Vtas_cerradas1"/>
      <sheetName val="Dia_x_dia1"/>
      <sheetName val="Obj_+_AA1"/>
      <sheetName val="Vtas_Pendientes1"/>
      <sheetName val="REALxMETA_-_CERVEJA1"/>
      <sheetName val="REALxMETA_-_REFRI1"/>
      <sheetName val="Unidades_SAC-REVENDA1"/>
      <sheetName val="pedido_de_propuestas_salari_(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BCSA 2010"/>
      <sheetName val="Budget ARG 2010"/>
      <sheetName val="Budget BRA 2010"/>
      <sheetName val="Budget CHI 2010"/>
      <sheetName val="Real BCSA"/>
      <sheetName val="Real Brasil 2010"/>
      <sheetName val="81 - Argentina"/>
      <sheetName val="83 - Chile"/>
      <sheetName val="10 - Águas Claras"/>
      <sheetName val="11 - Santa Cruz"/>
      <sheetName val="16 - Jacareí"/>
      <sheetName val="24 - Brasília"/>
      <sheetName val="45 - Cuiabá"/>
      <sheetName val="71 - Recife"/>
      <sheetName val="80 - Extrema"/>
      <sheetName val="99 - Pouso Alegre"/>
      <sheetName val="41 - Manaus"/>
      <sheetName val="Ends"/>
      <sheetName val="Tab e Tampa Colorida"/>
      <sheetName val="Fábricas BCSA - Latas"/>
      <sheetName val="resumo"/>
      <sheetName val="produção - multi"/>
      <sheetName val="produção - mono"/>
      <sheetName val="Fábricas BCSA - Tampas"/>
      <sheetName val="transf - imp&amp;exp"/>
      <sheetName val="Matriz Log 2"/>
      <sheetName val="estoque formatos"/>
      <sheetName val="estoque vs. alvo"/>
      <sheetName val="caixa vs. alvo"/>
      <sheetName val="cálculo do mix"/>
      <sheetName val="Metal"/>
      <sheetName val="Cadastro"/>
      <sheetName val="Base de cálculo"/>
      <sheetName val="Inserção de dados"/>
      <sheetName val="CHARTS ADHOC2 REP CURR"/>
      <sheetName val="CHARTS ADHOC2 K-EUR"/>
      <sheetName val="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Instruções de Uso"/>
      <sheetName val="Coleta"/>
      <sheetName val="Relatório"/>
      <sheetName val="CI"/>
      <sheetName val="MU"/>
      <sheetName val="025"/>
      <sheetName val="Empresas"/>
      <sheetName val="Tabelas"/>
      <sheetName val="CDI"/>
      <sheetName val="Feriados"/>
      <sheetName val="Bloomberg"/>
      <sheetName val="MêsBase"/>
      <sheetName val="CHARTS ADHOC2 REP CURR"/>
      <sheetName val="CHARTS ADHOC2 K-EUR"/>
      <sheetName val="SYSTEM"/>
      <sheetName val="Instruções_de_Uso"/>
      <sheetName val="Gatorade Tanks"/>
      <sheetName val="Cadastro"/>
      <sheetName val="Diversas"/>
      <sheetName val="Controle"/>
      <sheetName val="Instruções_de_Uso1"/>
      <sheetName val="CHARTS_ADHOC2_REP_CURR"/>
      <sheetName val="CHARTS_ADHOC2_K-EUR"/>
      <sheetName val="ANS-Ap_Result_2003"/>
      <sheetName val="BASE"/>
      <sheetName val="MKT_Terr"/>
      <sheetName val="Challenges"/>
      <sheetName val="FY Bgt"/>
      <sheetName val="YTD"/>
      <sheetName val="Modelo.Ocorrências"/>
      <sheetName val="Plan1"/>
      <sheetName val="Celula2"/>
      <sheetName val="guide to choice"/>
      <sheetName val="PM"/>
      <sheetName val="Fab"/>
      <sheetName val="BD_DADOS"/>
      <sheetName val="MASK"/>
      <sheetName val="WCOL INPUT"/>
      <sheetName val="Gauge"/>
      <sheetName val="Instruções_de_Uso2"/>
      <sheetName val="CHARTS_ADHOC2_REP_CURR1"/>
      <sheetName val="CHARTS_ADHOC2_K-EUR1"/>
      <sheetName val="Gatorade_Tanks"/>
      <sheetName val="FY_Bgt"/>
      <sheetName val="Modelo_Ocorrências"/>
      <sheetName val="guide_to_choice"/>
      <sheetName val="Saldo Contábil"/>
      <sheetName val="Físico Atual"/>
      <sheetName val="Prod_Tab"/>
      <sheetName val="Target Book"/>
      <sheetName val="Proced."/>
      <sheetName val="EBITDA Perfomance"/>
      <sheetName val="Capa Segm."/>
      <sheetName val="EBITDA Adjust"/>
      <sheetName val="EBITDA Breakdown org (HILA)"/>
      <sheetName val="EBITDA Adjust Países"/>
      <sheetName val="EBITDA Break org IFRS"/>
      <sheetName val="Database (RUR)Mar YTD"/>
      <sheetName val="WCOL_INPUT"/>
      <sheetName val="Saldo_Contábil"/>
      <sheetName val="Físico_Atual"/>
      <sheetName val="Target_B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&amp; Parameters"/>
      <sheetName val="Pg 1 - Content"/>
      <sheetName val="Pg 2 - Business Update"/>
      <sheetName val="Pg 2 - Financial"/>
      <sheetName val="Pg 3 - Performance update"/>
      <sheetName val="Pg 4 - Performance update - LE"/>
      <sheetName val="Pg 5 - Perf. update evaluation"/>
      <sheetName val="Pg 6 - Value Framework"/>
      <sheetName val="Pg 7 - KPI"/>
      <sheetName val="pg 8 perf update - it"/>
      <sheetName val="App - Net Financial Position"/>
      <sheetName val="App Pg 3 -Month- Actual vs Y-1"/>
      <sheetName val="App Pg 3-4 -YTD- Actual vs Y-1"/>
      <sheetName val="App Pg 3 -Full Year- LE vs Y-1"/>
      <sheetName val="App Pg 3 -Month- Actual vs BGT"/>
      <sheetName val="App Pg 3 -YTD- Actual vs BGT"/>
      <sheetName val="App Pg 3 -Full Year- LE vs BGT"/>
      <sheetName val="App Pg 4 -Half Year- LE vs Y-1"/>
      <sheetName val="App Pg 4 -Half Year- LE vs BGT"/>
      <sheetName val="Remarks"/>
      <sheetName val="Setup"/>
      <sheetName val="CHARTS ADHOC2 REP CURR"/>
      <sheetName val="CHARTS ADHOC2 K-EUR"/>
      <sheetName val="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Entries After First Draft"/>
      <sheetName val="Group"/>
      <sheetName val="Group Before Eliminations"/>
      <sheetName val="On Line With Initial Info"/>
      <sheetName val="Perm Br.Co."/>
      <sheetName val="Ivanovo Br.Co."/>
      <sheetName val="Kursk Br.Co."/>
      <sheetName val="Saransk Br.Co."/>
      <sheetName val="Povolzhe Br.Co."/>
      <sheetName val="Bavaria Br.Co."/>
      <sheetName val="STAR"/>
      <sheetName val="Rosar Br.Co."/>
      <sheetName val="Desna Br.Co."/>
      <sheetName val="Krym Br.Co."/>
      <sheetName val="Yantar Br.Co."/>
      <sheetName val="Klin Br.Co."/>
      <sheetName val="SUNVEN"/>
      <sheetName val="SUNEK"/>
      <sheetName val="CORISANDA"/>
      <sheetName val="LYDIATE"/>
      <sheetName val="SUNBAV"/>
      <sheetName val="SUNPOV"/>
      <sheetName val="SBD"/>
      <sheetName val="CANTORNE"/>
      <sheetName val="OMALIN"/>
      <sheetName val="ITW RGN Holding"/>
      <sheetName val="ITW RSR Holding"/>
      <sheetName val="ITW DSN Holding"/>
      <sheetName val="ITW YNTR Holding"/>
      <sheetName val="ITW Klin Holding"/>
      <sheetName val="Whichfield"/>
      <sheetName val="SUNMNG"/>
      <sheetName val="Sheet1"/>
      <sheetName val="SUNMNGM SRV"/>
      <sheetName val="SUNCIS"/>
      <sheetName val="SUN ITW"/>
      <sheetName val="Catalogue-Technical"/>
      <sheetName val="Company"/>
      <sheetName val="OzInvest"/>
      <sheetName val="MI"/>
      <sheetName val="Pov&amp;Ku MI exp"/>
      <sheetName val="Simferopol Br.Co."/>
      <sheetName val="Simferopol Br.Co.+CANTORNE"/>
      <sheetName val="Июль"/>
      <sheetName val="Январь-июль"/>
      <sheetName val="затраты"/>
      <sheetName val="Январь-август"/>
      <sheetName val="сентябрь"/>
      <sheetName val="август"/>
      <sheetName val="Январь-а"/>
      <sheetName val="Январь-Сентябрь"/>
      <sheetName val="Setup"/>
      <sheetName val="Orientation"/>
      <sheetName val="Settings"/>
      <sheetName val="Delivery"/>
      <sheetName val="Hidden"/>
      <sheetName val="Cover &amp; Parameters"/>
      <sheetName val="Main"/>
      <sheetName val="Journals"/>
      <sheetName val="GRAPH NUMBERS"/>
      <sheetName val="BASE"/>
      <sheetName val="Cover"/>
      <sheetName val="General Assumptions"/>
      <sheetName val="ANS-Ap_Result_2003"/>
      <sheetName val="producto"/>
      <sheetName val="Planilha resultados"/>
      <sheetName val="STARTSHEET"/>
      <sheetName val="Production REP CURR"/>
      <sheetName val="CHARTS ADHOC2 REP CURR"/>
      <sheetName val="CHARTS ADHOC2 K-EUR"/>
      <sheetName val="SYSTEM"/>
      <sheetName val="Parameters"/>
      <sheetName val="CI"/>
      <sheetName val="MU"/>
      <sheetName val="GENERAL_INFORMATION"/>
      <sheetName val="Entries_After_First_Draft"/>
      <sheetName val="Group_Before_Eliminations"/>
      <sheetName val="On_Line_With_Initial_Info"/>
      <sheetName val="Perm_Br_Co_"/>
      <sheetName val="Ivanovo_Br_Co_"/>
      <sheetName val="Kursk_Br_Co_"/>
      <sheetName val="Saransk_Br_Co_"/>
      <sheetName val="Povolzhe_Br_Co_"/>
      <sheetName val="Bavaria_Br_Co_"/>
      <sheetName val="Rosar_Br_Co_"/>
      <sheetName val="Desna_Br_Co_"/>
      <sheetName val="Krym_Br_Co_"/>
      <sheetName val="Yantar_Br_Co_"/>
      <sheetName val="Klin_Br_Co_"/>
      <sheetName val="ITW_RGN_Holding"/>
      <sheetName val="ITW_RSR_Holding"/>
      <sheetName val="ITW_DSN_Holding"/>
      <sheetName val="ITW_YNTR_Holding"/>
      <sheetName val="ITW_Klin_Holding"/>
      <sheetName val="SUNMNGM_SRV"/>
      <sheetName val="SUN_ITW"/>
      <sheetName val="Pov&amp;Ku_MI_exp"/>
      <sheetName val="Simferopol_Br_Co_"/>
      <sheetName val="Simferopol_Br_Co_+CANTORNE"/>
      <sheetName val="Cover_&amp;_Parameters"/>
      <sheetName val="GRAPH_NUMBERS"/>
      <sheetName val="Benchmarks"/>
      <sheetName val="Geography"/>
      <sheetName val="KpiList"/>
      <sheetName val="Data CY"/>
      <sheetName val="Simulator"/>
      <sheetName val="std wrk hrs"/>
      <sheetName val="Trends"/>
      <sheetName val="Brew rub"/>
      <sheetName val="Lista"/>
      <sheetName val="Perda_Lata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Graf2"/>
      <sheetName val="Overview"/>
      <sheetName val="Lists"/>
      <sheetName val="Names"/>
      <sheetName val="Entidade"/>
      <sheetName val="NBZ"/>
      <sheetName val="VBZ"/>
      <sheetName val="Farol metas"/>
      <sheetName val="20-may-08"/>
      <sheetName val="Profile"/>
      <sheetName val="WSrouting"/>
      <sheetName val="Flash Report SDC(EUR)"/>
      <sheetName val="10IM - Full Detail"/>
      <sheetName val="Data items spec"/>
      <sheetName val="SMT1"/>
      <sheetName val="Meta"/>
      <sheetName val="clientes CCH sin Frec"/>
      <sheetName val="Tables"/>
      <sheetName val="Empresas"/>
      <sheetName val="Participantes"/>
      <sheetName val="CONSTANTS"/>
      <sheetName val="CONSOLIDADO DIRETORIA REGIONAL"/>
      <sheetName val="TOTAL HL"/>
      <sheetName val="99"/>
      <sheetName val="Cases"/>
      <sheetName val="Revenues"/>
      <sheetName val="Assumptions"/>
      <sheetName val="Точки доставки"/>
      <sheetName val="Заявка"/>
      <sheetName val="Front"/>
      <sheetName val="Bridge wholesaler"/>
      <sheetName val="Como Estamos"/>
      <sheetName val="Estado"/>
      <sheetName val="General_Assumptions"/>
      <sheetName val="Production_REP_CURR"/>
      <sheetName val="CHARTS_ADHOC2_REP_CURR"/>
      <sheetName val="CHARTS_ADHOC2_K-EUR"/>
      <sheetName val="Brew_rub"/>
      <sheetName val="Planilha_resultados"/>
      <sheetName val="10IM_-_Full_Detail"/>
      <sheetName val="Data_items_spec"/>
      <sheetName val="Flash_Report_SDC(EUR)"/>
      <sheetName val="Data_CY"/>
      <sheetName val="std_wrk_hrs"/>
      <sheetName val="GENERAL_INFORMATION1"/>
      <sheetName val="Entries_After_First_Draft1"/>
      <sheetName val="Group_Before_Eliminations1"/>
      <sheetName val="On_Line_With_Initial_Info1"/>
      <sheetName val="Perm_Br_Co_1"/>
      <sheetName val="Ivanovo_Br_Co_1"/>
      <sheetName val="Kursk_Br_Co_1"/>
      <sheetName val="Saransk_Br_Co_1"/>
      <sheetName val="Povolzhe_Br_Co_1"/>
      <sheetName val="Bavaria_Br_Co_1"/>
      <sheetName val="Rosar_Br_Co_1"/>
      <sheetName val="Desna_Br_Co_1"/>
      <sheetName val="Krym_Br_Co_1"/>
      <sheetName val="Yantar_Br_Co_1"/>
      <sheetName val="Klin_Br_Co_1"/>
      <sheetName val="ITW_RGN_Holding1"/>
      <sheetName val="ITW_RSR_Holding1"/>
      <sheetName val="ITW_DSN_Holding1"/>
      <sheetName val="ITW_YNTR_Holding1"/>
      <sheetName val="ITW_Klin_Holding1"/>
      <sheetName val="SUNMNGM_SRV1"/>
      <sheetName val="SUN_ITW1"/>
      <sheetName val="Pov&amp;Ku_MI_exp1"/>
      <sheetName val="Simferopol_Br_Co_1"/>
      <sheetName val="Simferopol_Br_Co_+CANTORNE1"/>
      <sheetName val="Cover_&amp;_Parameters1"/>
      <sheetName val="GRAPH_NUMBERS1"/>
      <sheetName val="General_Assumptions1"/>
      <sheetName val="Production_REP_CURR1"/>
      <sheetName val="CHARTS_ADHOC2_REP_CURR1"/>
      <sheetName val="CHARTS_ADHOC2_K-EUR1"/>
      <sheetName val="Brew_rub1"/>
      <sheetName val="Planilha_resultados1"/>
      <sheetName val="10IM_-_Full_Detail1"/>
      <sheetName val="Data_items_spec1"/>
      <sheetName val="Flash_Report_SDC(EUR)1"/>
      <sheetName val="Data_CY1"/>
      <sheetName val="std_wrk_hrs1"/>
      <sheetName val="CONSOLIDADO_DIRETORIA_REGIONAL"/>
      <sheetName val="TOTAL_HL"/>
      <sheetName val="clientes_CCH_sin_Frec"/>
      <sheetName val="Точки_доставки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GENERAL_INFORMATION2"/>
      <sheetName val="Entries_After_First_Draft2"/>
      <sheetName val="Group_Before_Eliminations2"/>
      <sheetName val="On_Line_With_Initial_Info2"/>
      <sheetName val="Perm_Br_Co_2"/>
      <sheetName val="Ivanovo_Br_Co_2"/>
      <sheetName val="Kursk_Br_Co_2"/>
      <sheetName val="Saransk_Br_Co_2"/>
      <sheetName val="Povolzhe_Br_Co_2"/>
      <sheetName val="Bavaria_Br_Co_2"/>
      <sheetName val="Rosar_Br_Co_2"/>
      <sheetName val="Desna_Br_Co_2"/>
      <sheetName val="Krym_Br_Co_2"/>
      <sheetName val="Yantar_Br_Co_2"/>
      <sheetName val="Klin_Br_Co_2"/>
      <sheetName val="ITW_RGN_Holding2"/>
      <sheetName val="ITW_RSR_Holding2"/>
      <sheetName val="ITW_DSN_Holding2"/>
      <sheetName val="ITW_YNTR_Holding2"/>
      <sheetName val="ITW_Klin_Holding2"/>
      <sheetName val="SUNMNGM_SRV2"/>
      <sheetName val="SUN_ITW2"/>
      <sheetName val="Pov&amp;Ku_MI_exp2"/>
      <sheetName val="Simferopol_Br_Co_2"/>
      <sheetName val="Simferopol_Br_Co_+CANTORNE2"/>
      <sheetName val="Cover_&amp;_Parameters2"/>
      <sheetName val="GRAPH_NUMBERS2"/>
      <sheetName val="General_Assumptions2"/>
      <sheetName val="CHARTS_ADHOC2_REP_CURR2"/>
      <sheetName val="CHARTS_ADHOC2_K-EUR2"/>
      <sheetName val="Production_REP_CURR2"/>
      <sheetName val="Brew_rub2"/>
      <sheetName val="Planilha_resultados2"/>
      <sheetName val="Data_CY2"/>
      <sheetName val="std_wrk_hrs2"/>
      <sheetName val="Flash_Report_SDC(EUR)2"/>
      <sheetName val="clientes_CCH_sin_Frec1"/>
      <sheetName val="10IM_-_Full_Detail2"/>
      <sheetName val="Data_items_spec2"/>
      <sheetName val="CONSOLIDADO_DIRETORIA_REGIONAL1"/>
      <sheetName val="TOTAL_HL1"/>
      <sheetName val="Точки_доставки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Bridge_wholesaler"/>
      <sheetName val="Como_Estamos"/>
      <sheetName val="Farol_metas"/>
      <sheetName val="GENERAL_INFORMATION3"/>
      <sheetName val="Entries_After_First_Draft3"/>
      <sheetName val="Group_Before_Eliminations3"/>
      <sheetName val="On_Line_With_Initial_Info3"/>
      <sheetName val="Perm_Br_Co_3"/>
      <sheetName val="Ivanovo_Br_Co_3"/>
      <sheetName val="Kursk_Br_Co_3"/>
      <sheetName val="Saransk_Br_Co_3"/>
      <sheetName val="Povolzhe_Br_Co_3"/>
      <sheetName val="Bavaria_Br_Co_3"/>
      <sheetName val="Rosar_Br_Co_3"/>
      <sheetName val="Desna_Br_Co_3"/>
      <sheetName val="Krym_Br_Co_3"/>
      <sheetName val="Yantar_Br_Co_3"/>
      <sheetName val="Klin_Br_Co_3"/>
      <sheetName val="ITW_RGN_Holding3"/>
      <sheetName val="ITW_RSR_Holding3"/>
      <sheetName val="ITW_DSN_Holding3"/>
      <sheetName val="ITW_YNTR_Holding3"/>
      <sheetName val="ITW_Klin_Holding3"/>
      <sheetName val="SUNMNGM_SRV3"/>
      <sheetName val="SUN_ITW3"/>
      <sheetName val="Pov&amp;Ku_MI_exp3"/>
      <sheetName val="Simferopol_Br_Co_3"/>
      <sheetName val="Simferopol_Br_Co_+CANTORNE3"/>
      <sheetName val="Cover_&amp;_Parameters3"/>
      <sheetName val="GRAPH_NUMBERS3"/>
      <sheetName val="General_Assumptions3"/>
      <sheetName val="CHARTS_ADHOC2_REP_CURR3"/>
      <sheetName val="CHARTS_ADHOC2_K-EUR3"/>
      <sheetName val="Production_REP_CURR3"/>
      <sheetName val="Brew_rub3"/>
      <sheetName val="Planilha_resultados3"/>
      <sheetName val="Data_CY3"/>
      <sheetName val="std_wrk_hrs3"/>
      <sheetName val="Flash_Report_SDC(EUR)3"/>
      <sheetName val="clientes_CCH_sin_Frec2"/>
      <sheetName val="10IM_-_Full_Detail3"/>
      <sheetName val="Data_items_spec3"/>
      <sheetName val="CONSOLIDADO_DIRETORIA_REGIONAL2"/>
      <sheetName val="TOTAL_HL2"/>
      <sheetName val="Точки_доставки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ridge_wholesaler1"/>
      <sheetName val="Como_Estamos1"/>
      <sheetName val="Farol_metas1"/>
      <sheetName val="validation"/>
      <sheetName val="Semil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CAPA"/>
      <sheetName val="RTPR 3"/>
      <sheetName val="RTVL Reunião"/>
      <sheetName val="RTVL SDG"/>
      <sheetName val="TTV 1_1"/>
      <sheetName val="PORTIFÓLIO"/>
      <sheetName val="LICKS VOLUME"/>
      <sheetName val="LICKS PREÇO"/>
      <sheetName val="RTPR"/>
      <sheetName val="AS VL"/>
      <sheetName val="VDIRETA"/>
      <sheetName val="GERENTES"/>
      <sheetName val="GVPOND"/>
      <sheetName val="POAV"/>
      <sheetName val="POAB"/>
      <sheetName val="PELV"/>
      <sheetName val="PELB"/>
      <sheetName val="PFV"/>
      <sheetName val="PFB"/>
      <sheetName val="CAD"/>
      <sheetName val="CADP"/>
      <sheetName val="PONDERA"/>
      <sheetName val="Sheet1"/>
      <sheetName val="Cover &amp; Parameters"/>
      <sheetName val="CDI"/>
      <sheetName val="Feriados"/>
      <sheetName val="Bloomberg"/>
      <sheetName val="dados"/>
      <sheetName val="Lists"/>
      <sheetName val="Como Estamos"/>
      <sheetName val="Segmentacion"/>
      <sheetName val="RTPR_3"/>
      <sheetName val="RTVL_Reunião"/>
      <sheetName val="RTVL_SDG"/>
      <sheetName val="TTV_1_1"/>
      <sheetName val="LICKS_VOLUME"/>
      <sheetName val="LICKS_PREÇO"/>
      <sheetName val="AS_VL"/>
      <sheetName val="RTPR_31"/>
      <sheetName val="RTVL_Reunião1"/>
      <sheetName val="RTVL_SDG1"/>
      <sheetName val="TTV_1_11"/>
      <sheetName val="LICKS_VOLUME1"/>
      <sheetName val="LICKS_PREÇO1"/>
      <sheetName val="AS_VL1"/>
      <sheetName val="Cover_&amp;_Parameters"/>
      <sheetName val="CC"/>
      <sheetName val="CURRENCY"/>
      <sheetName val="GC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s"/>
      <sheetName val="31 "/>
      <sheetName val="padrão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Tabelas"/>
      <sheetName val="Me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(RUR)Mar YTD"/>
      <sheetName val="Database per hl Mar YTD"/>
      <sheetName val="Database per hl Mar YTD SIL"/>
      <sheetName val="RUR By site"/>
      <sheetName val="RUR By hl"/>
      <sheetName val="by pack RUR"/>
      <sheetName val="by pack per hl"/>
      <sheetName val="by DC RUR"/>
      <sheetName val="by DC RUR per hl"/>
      <sheetName val="March YTD RUR"/>
      <sheetName val="Database (RUR)Mar"/>
      <sheetName val="March RUR"/>
      <sheetName val="NWABC"/>
      <sheetName val="Database per hl Mar YTD (2)"/>
      <sheetName val="Sheet2"/>
      <sheetName val="Sheet2 (2)"/>
      <sheetName val="by pack RUR per hl"/>
      <sheetName val="by pack EUR per hl "/>
      <sheetName val="Database (RUR)Mar per hl"/>
      <sheetName val="by site"/>
      <sheetName val="by site per hl"/>
      <sheetName val="BY PACK"/>
      <sheetName val="BY PACK 2 HL"/>
      <sheetName val="Sheet1"/>
      <sheetName val="Database _RUR_Mar YTD"/>
      <sheetName val="Tabelas"/>
      <sheetName val="DT 1999 (abst. from model)"/>
      <sheetName val="Cost"/>
      <sheetName val="CAD"/>
      <sheetName val="PONDERA"/>
      <sheetName val="Define"/>
      <sheetName val="M-Quest"/>
      <sheetName val="Cover &amp; Parameters"/>
      <sheetName val="ANS-Ap_Result_2003"/>
      <sheetName val="Database_(RUR)Mar_YTD"/>
      <sheetName val="Database_per_hl_Mar_YTD"/>
      <sheetName val="Database_per_hl_Mar_YTD_SIL"/>
      <sheetName val="RUR_By_site"/>
      <sheetName val="RUR_By_hl"/>
      <sheetName val="by_pack_RUR"/>
      <sheetName val="by_pack_per_hl"/>
      <sheetName val="by_DC_RUR"/>
      <sheetName val="by_DC_RUR_per_hl"/>
      <sheetName val="March_YTD_RUR"/>
      <sheetName val="Database_(RUR)Mar"/>
      <sheetName val="March_RUR"/>
      <sheetName val="Database_per_hl_Mar_YTD_(2)"/>
      <sheetName val="Sheet2_(2)"/>
      <sheetName val="by_pack_RUR_per_hl"/>
      <sheetName val="by_pack_EUR_per_hl_"/>
      <sheetName val="Database_(RUR)Mar_per_hl"/>
      <sheetName val="by_site"/>
      <sheetName val="by_site_per_hl"/>
      <sheetName val="BY_PACK"/>
      <sheetName val="BY_PACK_2_HL"/>
      <sheetName val="Database__RUR_Mar_YTD"/>
      <sheetName val="DT_1999_(abst__from_model)"/>
      <sheetName val="Setup"/>
      <sheetName val="Parameters"/>
      <sheetName val="Meta"/>
      <sheetName val="Parametrização"/>
      <sheetName val="Database_(RUR)Mar_YTD1"/>
      <sheetName val="Database_per_hl_Mar_YTD1"/>
      <sheetName val="Database_per_hl_Mar_YTD_SIL1"/>
      <sheetName val="RUR_By_site1"/>
      <sheetName val="RUR_By_hl1"/>
      <sheetName val="by_pack_RUR1"/>
      <sheetName val="by_pack_per_hl1"/>
      <sheetName val="by_DC_RUR1"/>
      <sheetName val="by_DC_RUR_per_hl1"/>
      <sheetName val="March_YTD_RUR1"/>
      <sheetName val="Database_(RUR)Mar1"/>
      <sheetName val="March_RUR1"/>
      <sheetName val="Database_per_hl_Mar_YTD_(2)1"/>
      <sheetName val="Sheet2_(2)1"/>
      <sheetName val="by_pack_RUR_per_hl1"/>
      <sheetName val="by_pack_EUR_per_hl_1"/>
      <sheetName val="Database_(RUR)Mar_per_hl1"/>
      <sheetName val="by_site1"/>
      <sheetName val="by_site_per_hl1"/>
      <sheetName val="BY_PACK1"/>
      <sheetName val="BY_PACK_2_HL1"/>
      <sheetName val="Database__RUR_Mar_YTD1"/>
      <sheetName val="DT_1999_(abst__from_model)1"/>
      <sheetName val="Cover_&amp;_Parameters"/>
      <sheetName val="Database_(RUR)Mar_YTD2"/>
      <sheetName val="Database_per_hl_Mar_YTD2"/>
      <sheetName val="Database_per_hl_Mar_YTD_SIL2"/>
      <sheetName val="RUR_By_site2"/>
      <sheetName val="RUR_By_hl2"/>
      <sheetName val="by_pack_RUR2"/>
      <sheetName val="by_pack_per_hl2"/>
      <sheetName val="by_DC_RUR2"/>
      <sheetName val="by_DC_RUR_per_hl2"/>
      <sheetName val="March_YTD_RUR2"/>
      <sheetName val="Database_(RUR)Mar2"/>
      <sheetName val="March_RUR2"/>
      <sheetName val="Database_per_hl_Mar_YTD_(2)2"/>
      <sheetName val="Sheet2_(2)2"/>
      <sheetName val="by_pack_RUR_per_hl2"/>
      <sheetName val="by_pack_EUR_per_hl_2"/>
      <sheetName val="Database_(RUR)Mar_per_hl2"/>
      <sheetName val="by_site2"/>
      <sheetName val="by_site_per_hl2"/>
      <sheetName val="BY_PACK2"/>
      <sheetName val="BY_PACK_2_HL2"/>
      <sheetName val="Database__RUR_Mar_YTD2"/>
      <sheetName val="DT_1999_(abst__from_model)2"/>
      <sheetName val="Cover_&amp;_Parameters1"/>
      <sheetName val="Plan4"/>
      <sheetName val="Plan3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"/>
      <sheetName val="TOC"/>
      <sheetName val="Data"/>
      <sheetName val="Total_IS"/>
      <sheetName val="Seg_IS"/>
      <sheetName val="AVP"/>
      <sheetName val="Royalty"/>
      <sheetName val="DCF"/>
      <sheetName val="Holders"/>
      <sheetName val="C_Dis"/>
      <sheetName val="Med_Div_Dis"/>
      <sheetName val="C_Calc"/>
      <sheetName val="__FDSCACHE__"/>
      <sheetName val="WPO"/>
      <sheetName val="TRB"/>
      <sheetName val="Database (RUR)Mar YTD"/>
      <sheetName val="Tab"/>
      <sheetName val="Assumptions"/>
      <sheetName val="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"/>
      <sheetName val="accounts"/>
      <sheetName val="IS BS actual"/>
      <sheetName val="Bilanz_Bericht"/>
      <sheetName val="GuV_Bericht"/>
      <sheetName val="IS sum02"/>
      <sheetName val="IS Feb02"/>
      <sheetName val="IS Ma02"/>
      <sheetName val="IS Apr02 "/>
      <sheetName val="IS May02  "/>
      <sheetName val="IS Jun02"/>
      <sheetName val="IS Jul02"/>
      <sheetName val="IS Aug02"/>
      <sheetName val="IS Sep02"/>
      <sheetName val="IS Oct02"/>
      <sheetName val="IS Nov02"/>
      <sheetName val="IS Dec02"/>
      <sheetName val="GuV Daten"/>
      <sheetName val="BS 1 "/>
      <sheetName val="BS 2"/>
      <sheetName val="IS 1"/>
      <sheetName val="IS 2"/>
      <sheetName val="IS 3"/>
      <sheetName val="IS 4"/>
      <sheetName val="IS 5"/>
      <sheetName val="KPI_1 Monat"/>
      <sheetName val="KPI_1_kum"/>
      <sheetName val="Datenblatt"/>
      <sheetName val="Challenges"/>
      <sheetName val="FY Bgt"/>
      <sheetName val="YTD"/>
      <sheetName val="Database (RUR)Mar YTD"/>
      <sheetName val="C_Calc"/>
      <sheetName val="Constants"/>
      <sheetName val="NIUs"/>
      <sheetName val="Tabelas"/>
      <sheetName val="Gráfico de colunas"/>
      <sheetName val="Gráfico de pareto"/>
      <sheetName val="Sheet1"/>
      <sheetName val="Meta"/>
      <sheetName val="Par"/>
      <sheetName val="Soc 68"/>
      <sheetName val="interpol"/>
      <sheetName val="Cognos"/>
      <sheetName val="codigos"/>
      <sheetName val="Front"/>
      <sheetName val="TANGSHAN"/>
      <sheetName val="Data"/>
      <sheetName val="Áreas"/>
      <sheetName val="Diaria"/>
      <sheetName val="Formatação"/>
      <sheetName val="Check prog x disp"/>
      <sheetName val="Disp D+1"/>
      <sheetName val="Disp D+2"/>
      <sheetName val="Disp D+3"/>
      <sheetName val="iw37n Diaria"/>
      <sheetName val="iw37N Chave Seg ZPMC"/>
      <sheetName val="Acumulado mês"/>
      <sheetName val="Passo a passo"/>
      <sheetName val="Procedimento"/>
      <sheetName val="Plano de Ação"/>
      <sheetName val="Reunião Mensal de Médio Prazo"/>
      <sheetName val="TOR_P3M"/>
      <sheetName val="Calendário"/>
      <sheetName val="Check List"/>
      <sheetName val="P1A x P3M"/>
      <sheetName val="Exporta_BCK"/>
      <sheetName val="Análise BCK"/>
      <sheetName val="Base_BCK"/>
      <sheetName val="Análise Notas"/>
      <sheetName val="IW39 Backlog"/>
      <sheetName val="Análise HH"/>
      <sheetName val="Gráfico HH"/>
      <sheetName val="Gráfico %"/>
      <sheetName val="Análise OH"/>
      <sheetName val="Periodicas"/>
      <sheetName val="Corretivas Criticas"/>
      <sheetName val="Custo"/>
      <sheetName val="Análise Custo"/>
      <sheetName val="Aporte"/>
      <sheetName val="Execução P3M"/>
      <sheetName val="Analise execução P3M"/>
      <sheetName val="Distribuição Corretivas"/>
      <sheetName val="Sheet2"/>
      <sheetName val="P3M - Dados "/>
      <sheetName val="IW39"/>
      <sheetName val="IP24"/>
      <sheetName val="Confirmação"/>
      <sheetName val="Divisão ATP"/>
      <sheetName val="Tabela Periodo"/>
      <sheetName val="Planos"/>
      <sheetName val="IW29 Backlog"/>
      <sheetName val="IW29"/>
      <sheetName val="Parâmetros"/>
      <sheetName val="Base_Custos"/>
      <sheetName val="Encerrar "/>
      <sheetName val="CAD"/>
      <sheetName val="PONDERA"/>
      <sheetName val="tables"/>
      <sheetName val="Taxes"/>
      <sheetName val="Pg 1"/>
      <sheetName val="Steuerung"/>
      <sheetName val="M-Quest"/>
      <sheetName val="JANEIRO 2018"/>
      <sheetName val="FEVEREIRO 2018 "/>
      <sheetName val="MARÇO 2018"/>
      <sheetName val="prison_comps"/>
      <sheetName val="Dados_Energia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Nordstrom-MultipleSens"/>
      <sheetName val="__FDSCACHE__"/>
      <sheetName val="finsum"/>
      <sheetName val="finsum_CSFB"/>
      <sheetName val="finsum_forcast"/>
      <sheetName val="Nordstrom-DCF"/>
      <sheetName val="Nordstrom"/>
      <sheetName val="Capital Structure"/>
      <sheetName val="LBO Summary"/>
      <sheetName val="LBO"/>
      <sheetName val="LBO Returns"/>
      <sheetName val="Credit Analysis"/>
      <sheetName val="Ownership"/>
      <sheetName val="Real Estate Analysis"/>
      <sheetName val="Implied Share Price"/>
      <sheetName val="Shareholder Return"/>
      <sheetName val="Detail"/>
      <sheetName val="Minority-new"/>
      <sheetName val="Minority"/>
      <sheetName val="Equity"/>
      <sheetName val="C_Calc"/>
      <sheetName val="Daten"/>
      <sheetName val="IS BS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K ACC-Dil"/>
      <sheetName val="Comps"/>
      <sheetName val="__FDSCACHE__"/>
      <sheetName val="COMP TABLE"/>
      <sheetName val="Wacc"/>
      <sheetName val="FDS Sheet"/>
      <sheetName val="Notes"/>
      <sheetName val="Comp Sum 1"/>
      <sheetName val="Comp Sum"/>
      <sheetName val="PEG Graph"/>
      <sheetName val="Chart DATA"/>
      <sheetName val="Assumptions"/>
      <sheetName val="LBO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LTM"/>
      <sheetName val="Assump"/>
      <sheetName val="Chem Systems"/>
      <sheetName val="Consolidation Schedule"/>
      <sheetName val="Operating Assumptions"/>
      <sheetName val="Apple GBP"/>
      <sheetName val="Apple USD"/>
      <sheetName val="Summary"/>
      <sheetName val="2000 USD"/>
      <sheetName val="1999 USD"/>
      <sheetName val="1998 USD"/>
      <sheetName val="Depreciation"/>
      <sheetName val="FX Rates"/>
      <sheetName val="DisposalCo"/>
      <sheetName val="LBO Model"/>
      <sheetName val="Scenario Controls"/>
      <sheetName val="Disposal Calculations"/>
      <sheetName val="Central Cost Estimates"/>
      <sheetName val="Full Year Analysis"/>
      <sheetName val="Total Sales"/>
      <sheetName val="Speciality Organics Sales"/>
      <sheetName val="Pigments &amp; Additives Sales"/>
      <sheetName val="Compounds Sales"/>
      <sheetName val="Formulated Sales"/>
      <sheetName val="Discontinued Sales"/>
      <sheetName val="Total EBITA"/>
      <sheetName val="Speciality Organics EBITA"/>
      <sheetName val="Pigments &amp; Additives EBITA"/>
      <sheetName val="Compounds EBITA"/>
      <sheetName val="Formulated EBITA"/>
      <sheetName val="Discontinued EBITA"/>
      <sheetName val="PrintMacro"/>
      <sheetName val="DebtMacro"/>
      <sheetName val="Module1"/>
      <sheetName val="Sheet1"/>
      <sheetName val="Sig Cycles_Accts &amp; Processes"/>
      <sheetName val="Cover"/>
      <sheetName val="BARCELONA"/>
      <sheetName val="Carupano"/>
      <sheetName val="CARACAS"/>
      <sheetName val="CUMANA"/>
      <sheetName val="LARA"/>
      <sheetName val="PORLAMAR"/>
      <sheetName val="Others"/>
      <sheetName val="Thiabendazole"/>
      <sheetName val="Volume per Region"/>
      <sheetName val="BASE DATOS"/>
      <sheetName val="Prod2001"/>
      <sheetName val="1.4 price segment"/>
      <sheetName val="1.3 region"/>
      <sheetName val="Comps"/>
      <sheetName val="2"/>
      <sheetName val="SCO3"/>
      <sheetName val="Engine"/>
      <sheetName val="Assumptions"/>
      <sheetName val="Validate"/>
      <sheetName val="Financials"/>
      <sheetName val="EI Calc"/>
      <sheetName val="Chem_Systems"/>
      <sheetName val="Consolidation_Schedule"/>
      <sheetName val="Operating_Assumptions"/>
      <sheetName val="Apple_GBP"/>
      <sheetName val="Apple_USD"/>
      <sheetName val="2000_USD"/>
      <sheetName val="1999_USD"/>
      <sheetName val="1998_USD"/>
      <sheetName val="FX_Rates"/>
      <sheetName val="LBO_Model"/>
      <sheetName val="Scenario_Controls"/>
      <sheetName val="Disposal_Calculations"/>
      <sheetName val="Central_Cost_Estimates"/>
      <sheetName val="Full_Year_Analysis"/>
      <sheetName val="Total_Sales"/>
      <sheetName val="Speciality_Organics_Sales"/>
      <sheetName val="Pigments_&amp;_Additives_Sales"/>
      <sheetName val="Compounds_Sales"/>
      <sheetName val="Formulated_Sales"/>
      <sheetName val="Discontinued_Sales"/>
      <sheetName val="Total_EBITA"/>
      <sheetName val="Speciality_Organics_EBITA"/>
      <sheetName val="Pigments_&amp;_Additives_EBITA"/>
      <sheetName val="Compounds_EBITA"/>
      <sheetName val="Formulated_EBITA"/>
      <sheetName val="Discontinued_EBITA"/>
      <sheetName val="Sig_Cycles_Accts_&amp;_Processes"/>
      <sheetName val="Volume_per_Region"/>
      <sheetName val="WCOL INDEX"/>
      <sheetName val="WCOL INPUT"/>
      <sheetName val="PPRAnalysis"/>
      <sheetName val="Plan1"/>
      <sheetName val="Parameters"/>
      <sheetName val="Figures Report"/>
      <sheetName val="Cost LeadershipCapex Inv."/>
      <sheetName val="Scenarios"/>
      <sheetName val="USD_Model2"/>
      <sheetName val="Principal"/>
      <sheetName val="Master"/>
      <sheetName val="Lt DES "/>
      <sheetName val="Lata "/>
      <sheetName val="Lt Des 15 "/>
      <sheetName val="Lt Ret "/>
      <sheetName val="Chem_Systems1"/>
      <sheetName val="Consolidation_Schedule1"/>
      <sheetName val="Operating_Assumptions1"/>
      <sheetName val="Apple_GBP1"/>
      <sheetName val="Apple_USD1"/>
      <sheetName val="2000_USD1"/>
      <sheetName val="1999_USD1"/>
      <sheetName val="1998_USD1"/>
      <sheetName val="FX_Rates1"/>
      <sheetName val="LBO_Model1"/>
      <sheetName val="Scenario_Controls1"/>
      <sheetName val="Disposal_Calculations1"/>
      <sheetName val="Central_Cost_Estimates1"/>
      <sheetName val="Full_Year_Analysis1"/>
      <sheetName val="Total_Sales1"/>
      <sheetName val="Speciality_Organics_Sales1"/>
      <sheetName val="Pigments_&amp;_Additives_Sales1"/>
      <sheetName val="Compounds_Sales1"/>
      <sheetName val="Formulated_Sales1"/>
      <sheetName val="Discontinued_Sales1"/>
      <sheetName val="Total_EBITA1"/>
      <sheetName val="Speciality_Organics_EBITA1"/>
      <sheetName val="Pigments_&amp;_Additives_EBITA1"/>
      <sheetName val="Compounds_EBITA1"/>
      <sheetName val="Formulated_EBITA1"/>
      <sheetName val="Discontinued_EBITA1"/>
      <sheetName val="Volume_per_Region1"/>
      <sheetName val="Sig_Cycles_Accts_&amp;_Processes1"/>
      <sheetName val="BASE_DATOS"/>
      <sheetName val="1_4_price_segment"/>
      <sheetName val="1_3_region"/>
      <sheetName val="WCOL_INDEX"/>
      <sheetName val="WCOL_INPUT"/>
      <sheetName val="EI_Calc"/>
      <sheetName val="Lt_DES_"/>
      <sheetName val="Lata_"/>
      <sheetName val="Lt_Des_15_"/>
      <sheetName val="Lt_Ret_"/>
      <sheetName val="Figures_Report"/>
      <sheetName val="Cost_LeadershipCapex_Inv_"/>
      <sheetName val="Chem_Systems2"/>
      <sheetName val="Consolidation_Schedule2"/>
      <sheetName val="Operating_Assumptions2"/>
      <sheetName val="Apple_GBP2"/>
      <sheetName val="Apple_USD2"/>
      <sheetName val="2000_USD2"/>
      <sheetName val="1999_USD2"/>
      <sheetName val="1998_USD2"/>
      <sheetName val="FX_Rates2"/>
      <sheetName val="LBO_Model2"/>
      <sheetName val="Scenario_Controls2"/>
      <sheetName val="Disposal_Calculations2"/>
      <sheetName val="Central_Cost_Estimates2"/>
      <sheetName val="Full_Year_Analysis2"/>
      <sheetName val="Total_Sales2"/>
      <sheetName val="Speciality_Organics_Sales2"/>
      <sheetName val="Pigments_&amp;_Additives_Sales2"/>
      <sheetName val="Compounds_Sales2"/>
      <sheetName val="Formulated_Sales2"/>
      <sheetName val="Discontinued_Sales2"/>
      <sheetName val="Total_EBITA2"/>
      <sheetName val="Speciality_Organics_EBITA2"/>
      <sheetName val="Pigments_&amp;_Additives_EBITA2"/>
      <sheetName val="Compounds_EBITA2"/>
      <sheetName val="Formulated_EBITA2"/>
      <sheetName val="Discontinued_EBITA2"/>
      <sheetName val="Volume_per_Region2"/>
      <sheetName val="Sig_Cycles_Accts_&amp;_Processes2"/>
      <sheetName val="BASE_DATOS1"/>
      <sheetName val="1_4_price_segment1"/>
      <sheetName val="1_3_region1"/>
      <sheetName val="WCOL_INDEX1"/>
      <sheetName val="WCOL_INPUT1"/>
      <sheetName val="EI_Calc1"/>
      <sheetName val="Lt_DES_1"/>
      <sheetName val="Lata_1"/>
      <sheetName val="Lt_Des_15_1"/>
      <sheetName val="Lt_Ret_1"/>
      <sheetName val="Figures_Report1"/>
      <sheetName val="Cost_LeadershipCapex_Inv_1"/>
      <sheetName val="Consolidado"/>
      <sheetName val="Setup"/>
      <sheetName val="Comercial"/>
      <sheetName val="Base Vol Exp"/>
      <sheetName val="Base Vol Total"/>
      <sheetName val="Base TTV"/>
      <sheetName val="Proced."/>
      <sheetName val="Mercado"/>
      <sheetName val="Volume s Toro"/>
      <sheetName val="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1"/>
      <sheetName val="Pg 2"/>
      <sheetName val="Pg 3"/>
      <sheetName val="Pg 4"/>
      <sheetName val="Pg 5"/>
      <sheetName val="Pg 6"/>
      <sheetName val="Pg 7"/>
      <sheetName val="Pg 8"/>
      <sheetName val="Pg 9"/>
      <sheetName val="Pg 10"/>
      <sheetName val="Brand_Matrix"/>
      <sheetName val="Remarks"/>
      <sheetName val="Daten"/>
      <sheetName val="IS BS actual"/>
      <sheetName val="Database (RUR)Mar YTD"/>
      <sheetName val="2"/>
      <sheetName val="Controls"/>
      <sheetName val="GERSON"/>
      <sheetName val="Parameters"/>
      <sheetName val="Cognos Lines"/>
      <sheetName val="Tabelas"/>
      <sheetName val="LOG template"/>
      <sheetName val="LE File (Gabi)"/>
      <sheetName val="Cognos YTD BU"/>
      <sheetName val="Tables"/>
      <sheetName val="VLC R&amp;O Summary"/>
      <sheetName val="LBO Model"/>
      <sheetName val="Sheet1"/>
      <sheetName val="Gráfico de colunas"/>
      <sheetName val="Gráfico de pareto"/>
      <sheetName val="Pg_1"/>
      <sheetName val="Pg_2"/>
      <sheetName val="Pg_3"/>
      <sheetName val="Pg_4"/>
      <sheetName val="Pg_5"/>
      <sheetName val="Pg_6"/>
      <sheetName val="Pg_7"/>
      <sheetName val="Pg_8"/>
      <sheetName val="Pg_9"/>
      <sheetName val="Pg_10"/>
      <sheetName val="IS_BS_actual"/>
      <sheetName val="Database_(RUR)Mar_YTD"/>
      <sheetName val="Cognos_Lines"/>
      <sheetName val="LOG_template"/>
      <sheetName val="LE_File_(Gabi)"/>
      <sheetName val="Cognos_YTD_BU"/>
      <sheetName val="VLC_R&amp;O_Summary"/>
      <sheetName val="LBO_Model"/>
      <sheetName val="Gráfico_de_colunas"/>
      <sheetName val="Gráfico_de_pareto"/>
      <sheetName val="Pg_11"/>
      <sheetName val="Pg_21"/>
      <sheetName val="Pg_31"/>
      <sheetName val="Pg_41"/>
      <sheetName val="Pg_51"/>
      <sheetName val="Pg_61"/>
      <sheetName val="Pg_71"/>
      <sheetName val="Pg_81"/>
      <sheetName val="Pg_91"/>
      <sheetName val="Pg_101"/>
      <sheetName val="IS_BS_actual1"/>
      <sheetName val="Database_(RUR)Mar_YTD1"/>
      <sheetName val="Cognos_Lines1"/>
      <sheetName val="LOG_template1"/>
      <sheetName val="LE_File_(Gabi)1"/>
      <sheetName val="Cognos_YTD_BU1"/>
      <sheetName val="VLC_R&amp;O_Summary1"/>
      <sheetName val="LBO_Model1"/>
      <sheetName val="Gráfico_de_colunas1"/>
      <sheetName val="Gráfico_de_paret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1"/>
      <sheetName val="Pg 2"/>
      <sheetName val="Pg 3"/>
      <sheetName val="Pg 4"/>
      <sheetName val="Pg 5"/>
      <sheetName val="Pg 6"/>
      <sheetName val="Pg 7"/>
      <sheetName val="Pg 8"/>
      <sheetName val="Pg 9"/>
      <sheetName val="Pg 10"/>
      <sheetName val="Brand_Matrix"/>
      <sheetName val="Remarks"/>
      <sheetName val="2"/>
      <sheetName val="Controls"/>
      <sheetName val="Database (RUR)Mar YTD"/>
      <sheetName val="Daten"/>
      <sheetName val="IS BS actual"/>
      <sheetName val="Gráfico de colunas"/>
      <sheetName val="Gráfico de pareto"/>
      <sheetName val="Pg_1"/>
      <sheetName val="Pg_2"/>
      <sheetName val="Pg_3"/>
      <sheetName val="Pg_4"/>
      <sheetName val="Pg_5"/>
      <sheetName val="Pg_6"/>
      <sheetName val="Pg_7"/>
      <sheetName val="Pg_8"/>
      <sheetName val="Pg_9"/>
      <sheetName val="Pg_10"/>
      <sheetName val="Comps"/>
      <sheetName val="Operating Review v1"/>
      <sheetName val="Farol metas"/>
      <sheetName val="Tabelas"/>
      <sheetName val="Assumptions"/>
      <sheetName val="Pg_11"/>
      <sheetName val="Pg_21"/>
      <sheetName val="Pg_31"/>
      <sheetName val="Pg_41"/>
      <sheetName val="Pg_51"/>
      <sheetName val="Pg_61"/>
      <sheetName val="Pg_71"/>
      <sheetName val="Pg_81"/>
      <sheetName val="Pg_91"/>
      <sheetName val="Pg_101"/>
      <sheetName val="Database_(RUR)Mar_YTD"/>
      <sheetName val="IS_BS_actual"/>
      <sheetName val="Operating_Review_v1"/>
      <sheetName val="Gráfico_de_colunas"/>
      <sheetName val="Gráfico_de_pareto"/>
      <sheetName val="Pg_12"/>
      <sheetName val="Pg_22"/>
      <sheetName val="Pg_32"/>
      <sheetName val="Pg_42"/>
      <sheetName val="Pg_52"/>
      <sheetName val="Pg_62"/>
      <sheetName val="Pg_72"/>
      <sheetName val="Pg_82"/>
      <sheetName val="Pg_92"/>
      <sheetName val="Pg_102"/>
      <sheetName val="Database_(RUR)Mar_YTD1"/>
      <sheetName val="IS_BS_actual1"/>
      <sheetName val="Operating_Review_v11"/>
      <sheetName val="Gráfico_de_colunas1"/>
      <sheetName val="Gráfico_de_pareto1"/>
      <sheetName val="Capex"/>
      <sheetName val="Hay"/>
      <sheetName val="INDG"/>
      <sheetName val="PEF Consolidado"/>
      <sheetName val="Sup I"/>
      <sheetName val="Vagas_Aberto"/>
      <sheetName val="LBO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T1"/>
      <sheetName val="Tabelas"/>
      <sheetName val="Engine"/>
      <sheetName val="Assumptions"/>
      <sheetName val="Validate"/>
      <sheetName val="Financials"/>
      <sheetName val="EI Calc"/>
      <sheetName val="CDI"/>
      <sheetName val="Feriados"/>
      <sheetName val="Bloomberg"/>
      <sheetName val="Meta"/>
      <sheetName val="Gráfico de colunas"/>
      <sheetName val="Gráfico de pareto"/>
      <sheetName val="Vermelha"/>
      <sheetName val="Setup"/>
      <sheetName val="Pg 1"/>
      <sheetName val="1994"/>
      <sheetName val="cad"/>
      <sheetName val="EI_Calc"/>
      <sheetName val="BASE_DADOS"/>
      <sheetName val="Company"/>
      <sheetName val="DATA"/>
      <sheetName val="Select"/>
      <sheetName val="2"/>
      <sheetName val="meses"/>
      <sheetName val="Plan1"/>
      <sheetName val="StartSheet"/>
      <sheetName val="Farol metas"/>
      <sheetName val="025"/>
      <sheetName val="EI_Calc1"/>
      <sheetName val="Gráfico_de_colunas"/>
      <sheetName val="Gráfico_de_pareto"/>
      <sheetName val="Pg_1"/>
      <sheetName val="Farol_metas"/>
      <sheetName val="TC Resumen"/>
      <sheetName val="Entrada de Dados"/>
      <sheetName val="Defaults"/>
      <sheetName val="Nossa Meta"/>
      <sheetName val="Projects list"/>
      <sheetName val="212405"/>
      <sheetName val="Fobing MPSA"/>
      <sheetName val="D. Op. MPSA"/>
      <sheetName val="ROL MPSA"/>
      <sheetName val="CPV MPSA"/>
      <sheetName val="TC_Resumen"/>
      <sheetName val="Nossa_Meta"/>
      <sheetName val="Paineis"/>
      <sheetName val="Prod2001"/>
      <sheetName val="ONTDATA"/>
      <sheetName val="apoio"/>
      <sheetName val="Dev_Mercado"/>
      <sheetName val="Participantes"/>
      <sheetName val="Empresas"/>
      <sheetName val="#¡REF"/>
      <sheetName val="Data ITW USA US$"/>
      <sheetName val="Resumo"/>
      <sheetName val="TC_Resumen1"/>
      <sheetName val="Nossa_Meta1"/>
      <sheetName val="Entrada_de_Dados"/>
      <sheetName val="Projects_list"/>
      <sheetName val="Fobing_MPSA"/>
      <sheetName val="D__Op__MPSA"/>
      <sheetName val="ROL_MPSA"/>
      <sheetName val="CPV_MPSA"/>
      <sheetName val="Constants"/>
      <sheetName val="Parameters"/>
      <sheetName val="Cover &amp; Parameters"/>
      <sheetName val="Database (RUR)Mar YTD"/>
      <sheetName val="Validação"/>
      <sheetName val="MFG"/>
      <sheetName val="packages"/>
      <sheetName val="Budget_2009_Production_Targets"/>
      <sheetName val="#REF"/>
      <sheetName val="BAM Focus Brands"/>
      <sheetName val="Share Price 2002"/>
      <sheetName val="Dados BLP"/>
      <sheetName val="codigos"/>
      <sheetName val="Cognos Lines"/>
      <sheetName val="Conversion Rates"/>
      <sheetName val="Overview"/>
      <sheetName val="Lists"/>
      <sheetName val="aux"/>
      <sheetName val="Base"/>
      <sheetName val="D-1"/>
      <sheetName val="MD"/>
      <sheetName val="TEMP"/>
      <sheetName val="JDE data"/>
      <sheetName val="dados"/>
      <sheetName val="BOLETA"/>
      <sheetName val="SETTINGS"/>
      <sheetName val="operações"/>
      <sheetName val="RESULTS"/>
      <sheetName val="Tabela 5"/>
      <sheetName val="MgnEnero"/>
      <sheetName val="Hoja1"/>
      <sheetName val="Distribución D"/>
      <sheetName val="ANS-Ap_Result_2003"/>
      <sheetName val="M-Quest"/>
      <sheetName val="Gauge"/>
      <sheetName val="Distribución C"/>
      <sheetName val="Sheet3"/>
      <sheetName val="macro d'éval"/>
      <sheetName val="ctmg"/>
      <sheetName val="10IM - Full Detail"/>
      <sheetName val="Par"/>
      <sheetName val="Planilha resultados"/>
      <sheetName val="Company &amp; plan data"/>
      <sheetName val="LocalActuaryData"/>
      <sheetName val="Drawback"/>
      <sheetName val="Master"/>
      <sheetName val="Aprovadores"/>
      <sheetName val="Base PEF"/>
      <sheetName val="ValidDataDrops"/>
      <sheetName val="Parche0405"/>
      <sheetName val="Registro"/>
      <sheetName val="Flash Report SDC(EUR)"/>
      <sheetName val="Consumo Est. Elaboracion"/>
      <sheetName val="TABLA 2001"/>
      <sheetName val="Input"/>
      <sheetName val="Income_Statement"/>
      <sheetName val="NETH"/>
      <sheetName val="Daily Report"/>
      <sheetName val="IC's"/>
      <sheetName val="DIVESTMENTS OTHER CURRENCY"/>
      <sheetName val="Como Estamos"/>
      <sheetName val="CADASTRO"/>
      <sheetName val="MKT_Terr"/>
      <sheetName val="lookup"/>
      <sheetName val="Canal"/>
      <sheetName val="Ajustes"/>
      <sheetName val="Placas"/>
      <sheetName val="CHARTS ADHOC2 K-EUR"/>
      <sheetName val="SYSTEM"/>
      <sheetName val="NT"/>
      <sheetName val="NT IND"/>
      <sheetName val="DEP"/>
      <sheetName val="DEP IND"/>
      <sheetName val="CHARTS OVERALL"/>
      <sheetName val="INDUSTRIAL"/>
      <sheetName val="DIST"/>
      <sheetName val="MALHAD"/>
      <sheetName val="PUXADIA"/>
      <sheetName val="Daten"/>
      <sheetName val="IS BS actual"/>
      <sheetName val="EI_Calc2"/>
      <sheetName val="Gráfico_de_colunas1"/>
      <sheetName val="Gráfico_de_pareto1"/>
      <sheetName val="Pg_11"/>
      <sheetName val="Farol_metas1"/>
      <sheetName val="Rk"/>
      <sheetName val="USA Vol 08"/>
      <sheetName val="Masters"/>
      <sheetName val="LDE"/>
      <sheetName val="SCFD"/>
      <sheetName val="BEER STANDARDS"/>
      <sheetName val="PONDERA"/>
      <sheetName val="Critérios"/>
      <sheetName val="Controls"/>
      <sheetName val="LBO Model"/>
      <sheetName val="Árvore"/>
      <sheetName val="Revised Industry Slide"/>
      <sheetName val="Total Industry History 04-08"/>
      <sheetName val="MAIO-03"/>
      <sheetName val="Principal"/>
      <sheetName val="Sheet1"/>
      <sheetName val="Tela Inicial"/>
      <sheetName val="TMEF _ TMR  121"/>
      <sheetName val="RESULTADOS"/>
      <sheetName val="Schroder Small Caps"/>
      <sheetName val="Case"/>
      <sheetName val="SumVal"/>
      <sheetName val="producto"/>
      <sheetName val="Tab Aux"/>
      <sheetName val="BLP"/>
      <sheetName val="Parameter"/>
      <sheetName val="Testing Template Guidance"/>
      <sheetName val="Test Programs"/>
      <sheetName val="MUG"/>
      <sheetName val="Benchmarks"/>
      <sheetName val="hidden"/>
      <sheetName val="KpiList"/>
      <sheetName val="Data CY"/>
      <sheetName val="Simulator"/>
      <sheetName val="std wrk hrs"/>
      <sheetName val="Trends"/>
      <sheetName val="Curve"/>
      <sheetName val="Constantes"/>
      <sheetName val="MIX NACIONAL"/>
      <sheetName val="VOLUMENES NACIONALES"/>
      <sheetName val="Months and Countries"/>
      <sheetName val="inputs"/>
      <sheetName val="New Emp"/>
      <sheetName val="SIL Russia"/>
      <sheetName val="EQR"/>
      <sheetName val="TC_Resumen2"/>
      <sheetName val="Nossa_Meta2"/>
      <sheetName val="Entrada_de_Dados1"/>
      <sheetName val="Fobing_MPSA1"/>
      <sheetName val="D__Op__MPSA1"/>
      <sheetName val="ROL_MPSA1"/>
      <sheetName val="CPV_MPSA1"/>
      <sheetName val="Projects_list1"/>
      <sheetName val="Pilares"/>
      <sheetName val="D_ Op_ MPSA"/>
      <sheetName val=" 3 oct Lt DES"/>
      <sheetName val="AMS-SCITUM-Seguridad"/>
      <sheetName val="MOL"/>
      <sheetName val="Menu"/>
      <sheetName val="DePara"/>
      <sheetName val="Maestro Final"/>
      <sheetName val="Quarterly LBO Model"/>
      <sheetName val="NIUs"/>
      <sheetName val="EI_Calc3"/>
      <sheetName val="Pg_12"/>
      <sheetName val="Gráfico_de_colunas2"/>
      <sheetName val="Gráfico_de_pareto2"/>
      <sheetName val="Farol_metas2"/>
      <sheetName val="Cover_&amp;_Parameters"/>
      <sheetName val="Data_ITW_USA_US$"/>
      <sheetName val="Share_Price_2002"/>
      <sheetName val="Dados_BLP"/>
      <sheetName val="Database_(RUR)Mar_YTD"/>
      <sheetName val="Distribución_D"/>
      <sheetName val="Distribución_C"/>
      <sheetName val="macro_d'éval"/>
      <sheetName val="Cognos_Lines"/>
      <sheetName val="Conversion_Rates"/>
      <sheetName val="Tabela_5"/>
      <sheetName val="BAM_Focus_Brands"/>
      <sheetName val="JDE_data"/>
      <sheetName val="10IM_-_Full_Detail"/>
      <sheetName val="Planilha_resultados"/>
      <sheetName val="Company_&amp;_plan_data"/>
      <sheetName val="Consumo_Est__Elaboracion"/>
      <sheetName val="Base_PEF"/>
      <sheetName val="Flash_Report_SDC(EUR)"/>
      <sheetName val="TABLA_2001"/>
      <sheetName val="Daily_Report"/>
      <sheetName val="DIVESTMENTS_OTHER_CURRENCY"/>
      <sheetName val="CHARTS_ADHOC2_K-EUR"/>
      <sheetName val="NT_IND"/>
      <sheetName val="DEP_IND"/>
      <sheetName val="CHARTS_OVERALL"/>
      <sheetName val="IS_BS_actual"/>
      <sheetName val="Como_Estamos"/>
      <sheetName val="Schroder_Small_Caps"/>
      <sheetName val="USA_Vol_08"/>
      <sheetName val="BEER_STANDARDS"/>
      <sheetName val="LBO_Model"/>
      <sheetName val="Tela_Inicial"/>
      <sheetName val="TMEF___TMR__121"/>
      <sheetName val="Revised_Industry_Slide"/>
      <sheetName val="Total_Industry_History_04-08"/>
      <sheetName val="Premissas"/>
      <sheetName val="capex"/>
      <sheetName val="EBM-2 GHQ"/>
      <sheetName val="Comparable Analysis"/>
      <sheetName val="Coleta"/>
      <sheetName val="CI"/>
      <sheetName val="MU"/>
      <sheetName val="Resultado"/>
      <sheetName val="TC_Resumen3"/>
      <sheetName val="Entrada_de_Dados2"/>
      <sheetName val="Nossa_Meta3"/>
      <sheetName val="Projects_list2"/>
      <sheetName val="Fobing_MPSA2"/>
      <sheetName val="D__Op__MPSA2"/>
      <sheetName val="ROL_MPSA2"/>
      <sheetName val="CPV_MPSA2"/>
      <sheetName val="Testing_Template_Guidance"/>
      <sheetName val="Test_Programs"/>
      <sheetName val="Tab_Aux"/>
      <sheetName val="Data_CY"/>
      <sheetName val="std_wrk_hrs"/>
      <sheetName val="MIX_NACIONAL"/>
      <sheetName val="VOLUMENES_NACIONALES"/>
      <sheetName val="Months_and_Countries"/>
      <sheetName val="New_Emp"/>
      <sheetName val="SIL_Russia"/>
      <sheetName val="D__Op__MPSA3"/>
      <sheetName val="Value Driver IV (Capex inv.)"/>
      <sheetName val="Gráfico5"/>
      <sheetName val="Gráfico4"/>
      <sheetName val="Gráfico3"/>
      <sheetName val="Gráfico2"/>
      <sheetName val="Gráfico1"/>
      <sheetName val="SEM 31"/>
      <sheetName val="SEM.36"/>
      <sheetName val="SEM.37"/>
      <sheetName val="SEM.38"/>
      <sheetName val="SEM.39"/>
      <sheetName val="IW38"/>
      <sheetName val="IW49"/>
      <sheetName val="Sem"/>
      <sheetName val="Dom"/>
      <sheetName val="Lun"/>
      <sheetName val="Mar"/>
      <sheetName val="Mie"/>
      <sheetName val="Jue"/>
      <sheetName val="Vie"/>
      <sheetName val="Sab"/>
      <sheetName val="IMPRESION"/>
      <sheetName val="Reuniones"/>
      <sheetName val="Grafica con tiempos de Paros"/>
      <sheetName val="Grafica con Costos"/>
      <sheetName val="IW47"/>
      <sheetName val="MB24"/>
      <sheetName val="Comps"/>
      <sheetName val="LOG template"/>
      <sheetName val="LE File (Gabi)"/>
      <sheetName val="Cognos YTD BU"/>
      <sheetName val="Tables"/>
      <sheetName val="VLC R&amp;O Summary"/>
      <sheetName val="EI_Calc4"/>
      <sheetName val="Gráfico_de_colunas3"/>
      <sheetName val="Gráfico_de_pareto3"/>
      <sheetName val="Pg_13"/>
      <sheetName val="Farol_metas3"/>
      <sheetName val="TC_Resumen4"/>
      <sheetName val="Entrada_de_Dados3"/>
      <sheetName val="Nossa_Meta4"/>
      <sheetName val="Projects_list3"/>
      <sheetName val="Fobing_MPSA3"/>
      <sheetName val="D__Op__MPSA4"/>
      <sheetName val="ROL_MPSA3"/>
      <sheetName val="CPV_MPSA3"/>
      <sheetName val="Cover_&amp;_Parameters1"/>
      <sheetName val="Data_ITW_USA_US$1"/>
      <sheetName val="Database_(RUR)Mar_YTD1"/>
      <sheetName val="Share_Price_20021"/>
      <sheetName val="Dados_BLP1"/>
      <sheetName val="BAM_Focus_Brands1"/>
      <sheetName val="Cognos_Lines1"/>
      <sheetName val="Conversion_Rates1"/>
      <sheetName val="Tabela_51"/>
      <sheetName val="Distribución_D1"/>
      <sheetName val="Distribución_C1"/>
      <sheetName val="macro_d'éval1"/>
      <sheetName val="Base_PEF1"/>
      <sheetName val="Flash_Report_SDC(EUR)1"/>
      <sheetName val="10IM_-_Full_Detail1"/>
      <sheetName val="JDE_data1"/>
      <sheetName val="Daily_Report1"/>
      <sheetName val="DIVESTMENTS_OTHER_CURRENCY1"/>
      <sheetName val="Planilha_resultados1"/>
      <sheetName val="Company_&amp;_plan_data1"/>
      <sheetName val="Consumo_Est__Elaboracion1"/>
      <sheetName val="TABLA_20011"/>
      <sheetName val="LBO_Model1"/>
      <sheetName val="USA_Vol_081"/>
      <sheetName val="BEER_STANDARDS1"/>
      <sheetName val="CHARTS_ADHOC2_K-EUR1"/>
      <sheetName val="NT_IND1"/>
      <sheetName val="DEP_IND1"/>
      <sheetName val="CHARTS_OVERALL1"/>
      <sheetName val="IS_BS_actual1"/>
      <sheetName val="Como_Estamos1"/>
      <sheetName val="Testing_Template_Guidance1"/>
      <sheetName val="Test_Programs1"/>
      <sheetName val="Revised_Industry_Slide1"/>
      <sheetName val="Total_Industry_History_04-081"/>
      <sheetName val="Tab_Aux1"/>
      <sheetName val="Data_CY1"/>
      <sheetName val="std_wrk_hrs1"/>
      <sheetName val="MIX_NACIONAL1"/>
      <sheetName val="VOLUMENES_NACIONALES1"/>
      <sheetName val="Months_and_Countries1"/>
      <sheetName val="New_Emp1"/>
      <sheetName val="SIL_Russia1"/>
      <sheetName val="D__Op__MPSA5"/>
      <sheetName val="Tela_Inicial1"/>
      <sheetName val="TMEF___TMR__1211"/>
      <sheetName val="Schroder_Small_Caps1"/>
      <sheetName val="_3_oct_Lt_DES"/>
      <sheetName val="Quarterly_LBO_Model"/>
      <sheetName val="EBM-2_GHQ"/>
      <sheetName val="Maestro_Final"/>
      <sheetName val="Comparable_Analysis"/>
      <sheetName val="SEM_31"/>
      <sheetName val="SEM_36"/>
      <sheetName val="SEM_37"/>
      <sheetName val="SEM_38"/>
      <sheetName val="SEM_39"/>
      <sheetName val="Grafica_con_tiempos_de_Paros"/>
      <sheetName val="Grafica_con_Costos"/>
      <sheetName val="Value_Driver_IV_(Capex_inv_)"/>
      <sheetName val="COUPOM"/>
      <sheetName val="FRA"/>
      <sheetName val="Val Matrix"/>
      <sheetName val="Model"/>
      <sheetName val="Plan de producción"/>
      <sheetName val="NCS"/>
      <sheetName val="DRCO"/>
      <sheetName val="SPAB"/>
      <sheetName val="TTN"/>
      <sheetName val="Sound9월"/>
      <sheetName val="Brazil Sovereign"/>
      <sheetName val="validation"/>
      <sheetName val="Val_Matrix"/>
      <sheetName val="Plan_de_producción"/>
      <sheetName val="Brazil_Sovereign"/>
      <sheetName val="PARAM"/>
      <sheetName val="GR_ORC_DRILL"/>
      <sheetName val="Rel_Histórico"/>
      <sheetName val="CHARTS ADHOC2 REP CURR"/>
      <sheetName val="EI_Calc5"/>
      <sheetName val="Gráfico_de_colunas4"/>
      <sheetName val="Gráfico_de_pareto4"/>
      <sheetName val="Pg_14"/>
      <sheetName val="Farol_metas4"/>
      <sheetName val="TC_Resumen5"/>
      <sheetName val="Entrada_de_Dados4"/>
      <sheetName val="Nossa_Meta5"/>
      <sheetName val="Projects_list4"/>
      <sheetName val="Fobing_MPSA4"/>
      <sheetName val="D__Op__MPSA6"/>
      <sheetName val="ROL_MPSA4"/>
      <sheetName val="CPV_MPSA4"/>
      <sheetName val="Data_ITW_USA_US$2"/>
      <sheetName val="Cover_&amp;_Parameters2"/>
      <sheetName val="Database_(RUR)Mar_YTD2"/>
      <sheetName val="BAM_Focus_Brands2"/>
      <sheetName val="Share_Price_20022"/>
      <sheetName val="Dados_BLP2"/>
      <sheetName val="Cognos_Lines2"/>
      <sheetName val="Conversion_Rates2"/>
      <sheetName val="JDE_data2"/>
      <sheetName val="Tabela_52"/>
      <sheetName val="Distribución_D2"/>
      <sheetName val="Distribución_C2"/>
      <sheetName val="macro_d'éval2"/>
      <sheetName val="10IM_-_Full_Detail2"/>
      <sheetName val="Planilha_resultados2"/>
      <sheetName val="Company_&amp;_plan_data2"/>
      <sheetName val="Base_PEF2"/>
      <sheetName val="Flash_Report_SDC(EUR)2"/>
      <sheetName val="Consumo_Est__Elaboracion2"/>
      <sheetName val="TABLA_20012"/>
      <sheetName val="Daily_Report2"/>
      <sheetName val="DIVESTMENTS_OTHER_CURRENCY2"/>
      <sheetName val="Como_Estamos2"/>
      <sheetName val="CHARTS_ADHOC2_K-EUR2"/>
      <sheetName val="NT_IND2"/>
      <sheetName val="DEP_IND2"/>
      <sheetName val="CHARTS_OVERALL2"/>
      <sheetName val="IS_BS_actual2"/>
      <sheetName val="USA_Vol_082"/>
      <sheetName val="BEER_STANDARDS2"/>
      <sheetName val="LBO_Model2"/>
      <sheetName val="Revised_Industry_Slide2"/>
      <sheetName val="Total_Industry_History_04-082"/>
      <sheetName val="Tela_Inicial2"/>
      <sheetName val="TMEF___TMR__1212"/>
      <sheetName val="Schroder_Small_Caps2"/>
      <sheetName val="Tab_Aux2"/>
      <sheetName val="Testing_Template_Guidance2"/>
      <sheetName val="Test_Programs2"/>
      <sheetName val="Data_CY2"/>
      <sheetName val="std_wrk_hrs2"/>
      <sheetName val="MIX_NACIONAL2"/>
      <sheetName val="VOLUMENES_NACIONALES2"/>
      <sheetName val="Months_and_Countries2"/>
      <sheetName val="New_Emp2"/>
      <sheetName val="SIL_Russia2"/>
      <sheetName val="D__Op__MPSA7"/>
      <sheetName val="_3_oct_Lt_DES1"/>
      <sheetName val="Maestro_Final1"/>
      <sheetName val="Quarterly_LBO_Model1"/>
      <sheetName val="Comparable_Analysis1"/>
      <sheetName val="EBM-2_GHQ1"/>
      <sheetName val="Value_Driver_IV_(Capex_inv_)1"/>
      <sheetName val="SEM_311"/>
      <sheetName val="SEM_361"/>
      <sheetName val="SEM_371"/>
      <sheetName val="SEM_381"/>
      <sheetName val="SEM_391"/>
      <sheetName val="Grafica_con_tiempos_de_Paros1"/>
      <sheetName val="Grafica_con_Costos1"/>
      <sheetName val="LOG_template"/>
      <sheetName val="LE_File_(Gabi)"/>
      <sheetName val="Cognos_YTD_BU"/>
      <sheetName val="VLC_R&amp;O_Summary"/>
      <sheetName val="Val_Matrix1"/>
      <sheetName val="Plan_de_producción1"/>
      <sheetName val="Brazil_Sovereign1"/>
      <sheetName val="CHARTS_ADHOC2_REP_CURR"/>
      <sheetName val="Vieja"/>
      <sheetName val="Employee Targets Sharp LF"/>
      <sheetName val="Cognos PL"/>
      <sheetName val="FX"/>
      <sheetName val="LIST"/>
      <sheetName val="support"/>
      <sheetName val="P-01 (Dez)"/>
      <sheetName val="prison_comps"/>
      <sheetName val="exportPDVsCensol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KPIs country volume YTD 901015"/>
      <sheetName val="KPIs country volume month901015"/>
      <sheetName val="SMT1"/>
      <sheetName val="Pg 1"/>
      <sheetName val="Front"/>
      <sheetName val="Como Estamos"/>
      <sheetName val="CADASTRO"/>
      <sheetName val="cad"/>
      <sheetName val="Tabelas"/>
      <sheetName val="macro d'éval"/>
      <sheetName val="Volumen"/>
      <sheetName val="Challenges"/>
      <sheetName val="FY Bgt"/>
      <sheetName val="YTD"/>
      <sheetName val="Menu"/>
      <sheetName val="Materiais diretos"/>
      <sheetName val="Preços-Comércio"/>
      <sheetName val="Rateio"/>
      <sheetName val="Assumptions"/>
      <sheetName val="LDE"/>
      <sheetName val="Transfer_Price_Database"/>
      <sheetName val="P&amp;L 7+5"/>
      <sheetName val="Sheet1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one OpProf Marg Bar_C"/>
      <sheetName val="Danone OpProf Marg Bar_D"/>
      <sheetName val="Danone Sls-Category_C"/>
      <sheetName val="Danone Sls-Category_D"/>
      <sheetName val="Danone OpProf-Category_C"/>
      <sheetName val="Danone OpProf-Category_D"/>
      <sheetName val="Danone Sls-Geog_C"/>
      <sheetName val="Danone Sls-Geog_D"/>
      <sheetName val="Danone OpProf-Geog_C"/>
      <sheetName val="Danone OpProf-Geog_D"/>
      <sheetName val="Danone OpProf Geog Bar_C"/>
      <sheetName val="Danone OpProf Geog Bar_D"/>
      <sheetName val="Assumptions"/>
      <sheetName val="Como Estamos"/>
      <sheetName val="CADASTRO"/>
      <sheetName val="Tarifas"/>
      <sheetName val="Saldo Contábil"/>
      <sheetName val="Físico Atual"/>
      <sheetName val="Prod_Tab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n"/>
      <sheetName val="Volumen (2)"/>
      <sheetName val="Vol_FASA"/>
      <sheetName val="Hoja2"/>
      <sheetName val="Hoja3"/>
      <sheetName val="Volumen (3)"/>
      <sheetName val="Compara"/>
      <sheetName val="Parameters"/>
      <sheetName val="feed buttons"/>
      <sheetName val="SMT1"/>
      <sheetName val="Raison "/>
      <sheetName val="Como Estamos"/>
      <sheetName val="Segmento_DB"/>
      <sheetName val="Cover &amp; Parameters"/>
      <sheetName val="Pg 1"/>
      <sheetName val="Saldo Contábil"/>
      <sheetName val="Físico Atual"/>
      <sheetName val="Prod_Tab"/>
      <sheetName val="Tabelas"/>
      <sheetName val="Danone OpProf Marg Bar_D"/>
      <sheetName val="Share Price 2002"/>
      <sheetName val="Controle"/>
      <sheetName val="Tela_Ano"/>
      <sheetName val="Tela_Calc"/>
      <sheetName val="PILSEN"/>
      <sheetName val="MKT_Terr"/>
      <sheetName val="cad"/>
      <sheetName val="M-Quest"/>
      <sheetName val="Sheet3"/>
      <sheetName val="CHARTS ADHOC2 K-EUR"/>
      <sheetName val="SYSTEM"/>
      <sheetName val="CDI"/>
      <sheetName val="Feriados"/>
      <sheetName val="Bloomberg"/>
      <sheetName val="dados"/>
      <sheetName val="CADASTRO"/>
      <sheetName val="Supporting Data"/>
      <sheetName val="Arma"/>
      <sheetName val="Dados BLP"/>
      <sheetName val="Vtas cerradas"/>
      <sheetName val="Dia x dia"/>
      <sheetName val="Obj + AA"/>
      <sheetName val="Vtas Pendientes"/>
      <sheetName val="Cob Brahma litro"/>
      <sheetName val="PONDERA"/>
      <sheetName val="BLP"/>
      <sheetName val="Volumen_(2)"/>
      <sheetName val="Volumen_(3)"/>
      <sheetName val="feed_buttons"/>
      <sheetName val="Raison_"/>
      <sheetName val="Como_Estamos"/>
      <sheetName val="Cover_&amp;_Parameters"/>
      <sheetName val="Share_Price_2002"/>
      <sheetName val="Danone_OpProf_Marg_Bar_D"/>
      <sheetName val="Pg_1"/>
      <sheetName val="Saldo_Contábil"/>
      <sheetName val="Físico_Atual"/>
      <sheetName val="Supporting_Data"/>
      <sheetName val="Dados_BLP"/>
      <sheetName val="CHARTS_ADHOC2_K-EUR"/>
      <sheetName val="Volumen_(2)1"/>
      <sheetName val="Volumen_(3)1"/>
      <sheetName val="feed_buttons1"/>
      <sheetName val="Raison_1"/>
      <sheetName val="Como_Estamos1"/>
      <sheetName val="Cover_&amp;_Parameters1"/>
      <sheetName val="Share_Price_20021"/>
      <sheetName val="Danone_OpProf_Marg_Bar_D1"/>
      <sheetName val="Pg_11"/>
      <sheetName val="Saldo_Contábil1"/>
      <sheetName val="Físico_Atual1"/>
      <sheetName val="Supporting_Data1"/>
      <sheetName val="Dados_BLP1"/>
      <sheetName val="CHARTS_ADHOC2_K-EUR1"/>
      <sheetName val="Vtas_cerradas"/>
      <sheetName val="Dia_x_dia"/>
      <sheetName val="Obj_+_AA"/>
      <sheetName val="Vtas_Pendientes"/>
      <sheetName val="Volumen_(2)2"/>
      <sheetName val="Volumen_(3)2"/>
      <sheetName val="feed_buttons2"/>
      <sheetName val="Raison_2"/>
      <sheetName val="Cover_&amp;_Parameters2"/>
      <sheetName val="Como_Estamos2"/>
      <sheetName val="Share_Price_20022"/>
      <sheetName val="Danone_OpProf_Marg_Bar_D2"/>
      <sheetName val="Pg_12"/>
      <sheetName val="Supporting_Data2"/>
      <sheetName val="Saldo_Contábil2"/>
      <sheetName val="Físico_Atual2"/>
      <sheetName val="Vtas_cerradas1"/>
      <sheetName val="Dia_x_dia1"/>
      <sheetName val="Obj_+_AA1"/>
      <sheetName val="Vtas_Pendientes1"/>
      <sheetName val="Dados_BLP2"/>
      <sheetName val="CHARTS_ADHOC2_K-EUR2"/>
      <sheetName val="Cob_Brahma_litro"/>
      <sheetName val="Volumen_(2)3"/>
      <sheetName val="Volumen_(3)3"/>
      <sheetName val="feed_buttons3"/>
      <sheetName val="Raison_3"/>
      <sheetName val="Cover_&amp;_Parameters3"/>
      <sheetName val="Como_Estamos3"/>
      <sheetName val="Share_Price_20023"/>
      <sheetName val="Danone_OpProf_Marg_Bar_D3"/>
      <sheetName val="Pg_13"/>
      <sheetName val="Supporting_Data3"/>
      <sheetName val="Saldo_Contábil3"/>
      <sheetName val="Físico_Atual3"/>
      <sheetName val="Vtas_cerradas2"/>
      <sheetName val="Dia_x_dia2"/>
      <sheetName val="Obj_+_AA2"/>
      <sheetName val="Vtas_Pendientes2"/>
      <sheetName val="Dados_BLP3"/>
      <sheetName val="CHARTS_ADHOC2_K-EUR3"/>
      <sheetName val="Cob_Brahma_lit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as"/>
      <sheetName val="DB"/>
      <sheetName val="Hoja3"/>
      <sheetName val="Canal"/>
      <sheetName val="Volumen"/>
      <sheetName val="Armado (2)"/>
      <sheetName val="Total _work"/>
      <sheetName val="Ajustes"/>
      <sheetName val="CCBP (2)"/>
      <sheetName val="Armado"/>
      <sheetName val="Total"/>
      <sheetName val="Total_Db"/>
      <sheetName val="CP"/>
      <sheetName val="CP_DB"/>
      <sheetName val="CCBP"/>
      <sheetName val="Saldo Contábil"/>
      <sheetName val="Físico Atual"/>
      <sheetName val="Prod_Tab"/>
      <sheetName val="SMT1"/>
      <sheetName val="Parameters"/>
      <sheetName val="M-Quest"/>
      <sheetName val="Cover &amp; Parameters"/>
      <sheetName val="CHARTS ADHOC2 K-EUR"/>
      <sheetName val="SYSTEM"/>
      <sheetName val="09"/>
      <sheetName val="Mixes"/>
      <sheetName val="RESUMEN"/>
      <sheetName val="Segmento_DB"/>
      <sheetName val="Danone OpProf Marg Bar_D"/>
      <sheetName val="Como Estamos"/>
      <sheetName val="CADASTRO"/>
      <sheetName val="feed buttons"/>
      <sheetName val="Par"/>
      <sheetName val="VariablesDocumentacionISO"/>
      <sheetName val="CPV MPSA"/>
      <sheetName val="Dados BLP"/>
      <sheetName val="Armado_(2)"/>
      <sheetName val="Total__work"/>
      <sheetName val="CCBP_(2)"/>
      <sheetName val="Saldo_Contábil"/>
      <sheetName val="Físico_Atual"/>
      <sheetName val="Cover_&amp;_Parameters"/>
      <sheetName val="CHARTS_ADHOC2_K-EUR"/>
      <sheetName val="Critérios"/>
      <sheetName val="Tabelas"/>
      <sheetName val="Armado_(2)1"/>
      <sheetName val="Total__work1"/>
      <sheetName val="CCBP_(2)1"/>
      <sheetName val="Saldo_Contábil1"/>
      <sheetName val="Físico_Atual1"/>
      <sheetName val="Cover_&amp;_Parameters1"/>
      <sheetName val="CHARTS_ADHOC2_K-EUR1"/>
      <sheetName val="Como_Estamos"/>
      <sheetName val="Danone_OpProf_Marg_Bar_D"/>
      <sheetName val="feed_buttons"/>
      <sheetName val="Armado_(2)2"/>
      <sheetName val="Total__work2"/>
      <sheetName val="CCBP_(2)2"/>
      <sheetName val="Saldo_Contábil2"/>
      <sheetName val="Físico_Atual2"/>
      <sheetName val="Cover_&amp;_Parameters2"/>
      <sheetName val="CHARTS_ADHOC2_K-EUR2"/>
      <sheetName val="Dados_BLP"/>
      <sheetName val="feed_buttons1"/>
      <sheetName val="Danone_OpProf_Marg_Bar_D1"/>
      <sheetName val="Como_Estamos1"/>
      <sheetName val="CPV_MPSA"/>
      <sheetName val="Armado_(2)3"/>
      <sheetName val="Total__work3"/>
      <sheetName val="CCBP_(2)3"/>
      <sheetName val="Saldo_Contábil3"/>
      <sheetName val="Físico_Atual3"/>
      <sheetName val="Cover_&amp;_Parameters3"/>
      <sheetName val="CHARTS_ADHOC2_K-EUR3"/>
      <sheetName val="Dados_BLP1"/>
      <sheetName val="feed_buttons2"/>
      <sheetName val="Danone_OpProf_Marg_Bar_D2"/>
      <sheetName val="Como_Estamos2"/>
      <sheetName val="CPV_MPS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Volumen"/>
      <sheetName val="Total _work"/>
      <sheetName val="Canal"/>
      <sheetName val="Ajustes"/>
      <sheetName val="MKT_Terr"/>
      <sheetName val="Placas"/>
      <sheetName val="Parameters"/>
      <sheetName val="Saldo Contábil"/>
      <sheetName val="Físico Atual"/>
      <sheetName val="feed buttons"/>
      <sheetName val="Prod_Tab"/>
      <sheetName val="SMT1"/>
      <sheetName val="M-Quest"/>
      <sheetName val="Cover &amp; Parameters"/>
      <sheetName val="CHARTS ADHOC2 K-EUR"/>
      <sheetName val="SYSTEM"/>
      <sheetName val="P&amp;L-BS-CF Mes Coralsa"/>
      <sheetName val="Tuc"/>
      <sheetName val="COTAÇÕES"/>
      <sheetName val="Total__work"/>
      <sheetName val="Cover_&amp;_Parameters"/>
      <sheetName val="CHARTS_ADHOC2_K-EUR"/>
      <sheetName val="CDI"/>
      <sheetName val="Feriados"/>
      <sheetName val="Bloomberg"/>
      <sheetName val="Total__work1"/>
      <sheetName val="Cover_&amp;_Parameters1"/>
      <sheetName val="CHARTS_ADHOC2_K-EUR1"/>
      <sheetName val="P&amp;L-BS-CF_Mes_Coralsa"/>
      <sheetName val="Saldo_Contábil"/>
      <sheetName val="Físico_Atual"/>
      <sheetName val="feed_buttons"/>
      <sheetName val="Total__work2"/>
      <sheetName val="Cover_&amp;_Parameters2"/>
      <sheetName val="CHARTS_ADHOC2_K-EUR2"/>
      <sheetName val="P&amp;L-BS-CF_Mes_Coralsa1"/>
      <sheetName val="Saldo_Contábil1"/>
      <sheetName val="Físico_Atual1"/>
      <sheetName val="feed_buttons1"/>
      <sheetName val="Total__work3"/>
      <sheetName val="Cover_&amp;_Parameters3"/>
      <sheetName val="CHARTS_ADHOC2_K-EUR3"/>
      <sheetName val="P&amp;L-BS-CF_Mes_Coralsa2"/>
      <sheetName val="Saldo_Contábil2"/>
      <sheetName val="Físico_Atual2"/>
      <sheetName val="feed_button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ciones"/>
      <sheetName val="Precios Cebada"/>
      <sheetName val="Efectos"/>
      <sheetName val="Detalles Costos"/>
      <sheetName val="Diseno CPV"/>
      <sheetName val="Aux"/>
      <sheetName val="AbastCeb"/>
      <sheetName val="Precio"/>
      <sheetName val="Hedge"/>
      <sheetName val="Menu"/>
      <sheetName val="Premisas"/>
      <sheetName val="Abast Malta"/>
      <sheetName val="CPVs"/>
      <sheetName val="Costo Cadena"/>
      <sheetName val="Base OBZ"/>
      <sheetName val="Base DVD"/>
      <sheetName val="Volumen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"/>
      <sheetName val="hist"/>
      <sheetName val="prev"/>
      <sheetName val="oper_cash"/>
      <sheetName val="Daily Report"/>
      <sheetName val="Recon"/>
      <sheetName val="CASH"/>
      <sheetName val="Base_PREV"/>
      <sheetName val="CASH_STRATEGY"/>
      <sheetName val="LOANS"/>
      <sheetName val="SWAPS"/>
      <sheetName val="FDF"/>
      <sheetName val="LC"/>
      <sheetName val="Hedge Oil"/>
      <sheetName val="Facility"/>
      <sheetName val="Aux 2"/>
      <sheetName val="NA_CAD"/>
      <sheetName val="NA_USD"/>
      <sheetName val="NA_EUR"/>
      <sheetName val="NA_GBP"/>
      <sheetName val="NA_CF"/>
      <sheetName val="Estratificação"/>
      <sheetName val="Matriz_Unidade"/>
      <sheetName val="Farol de Me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Intro"/>
      <sheetName val="ID Card"/>
      <sheetName val="Content"/>
      <sheetName val="READ ME"/>
      <sheetName val="A.I."/>
      <sheetName val="A.II."/>
      <sheetName val="B.I.a"/>
      <sheetName val="B.I.b"/>
      <sheetName val="B.I.c"/>
      <sheetName val="B.I.d1"/>
      <sheetName val="B.I.d2 - B.I.d3"/>
      <sheetName val="B.I.d4"/>
      <sheetName val="B.I.d5"/>
      <sheetName val="B.I.e"/>
      <sheetName val="B.I.f"/>
      <sheetName val="B.I.g"/>
      <sheetName val="B.I.h"/>
      <sheetName val="B.I.i"/>
      <sheetName val="B.I.j"/>
      <sheetName val="B.II.a"/>
      <sheetName val="B.II.b1"/>
      <sheetName val="B.II.b2"/>
      <sheetName val="B.II.b3"/>
      <sheetName val="B.II.b-EX"/>
      <sheetName val="B.II.c"/>
      <sheetName val="B.II.d1"/>
      <sheetName val="B.II.d2"/>
      <sheetName val="B.II.d3"/>
      <sheetName val="B.II.e"/>
      <sheetName val="B.II.f"/>
      <sheetName val="B.II.g"/>
      <sheetName val="B.II.h"/>
      <sheetName val="B.II.i"/>
      <sheetName val="B.II.j"/>
      <sheetName val="B.II.k"/>
      <sheetName val="B.II.l"/>
      <sheetName val="B.II.m"/>
      <sheetName val="B.III.a"/>
      <sheetName val="B.III.b"/>
      <sheetName val="B.III.c"/>
      <sheetName val="B.III.d"/>
      <sheetName val="B.III.e"/>
      <sheetName val="B.III.f"/>
      <sheetName val="B.III.g"/>
      <sheetName val="B.III.h"/>
      <sheetName val="B.III.i"/>
      <sheetName val="B.III.j"/>
      <sheetName val="B.III.k"/>
      <sheetName val="B.IV.a"/>
      <sheetName val="B.IV.b"/>
      <sheetName val="B.IV.c"/>
      <sheetName val="B.IV.d"/>
      <sheetName val="B.IV.e"/>
      <sheetName val="B.IV.f"/>
      <sheetName val="B.IV.g"/>
      <sheetName val="B.IV.h"/>
      <sheetName val="B.IV.i"/>
      <sheetName val="B.IV.j"/>
      <sheetName val="B.IV.k"/>
      <sheetName val="B.IV.l"/>
      <sheetName val="B.IV.m"/>
      <sheetName val="B.IV.n"/>
      <sheetName val="B.IV.o"/>
      <sheetName val="B.IV.p"/>
      <sheetName val="B.IV.q"/>
      <sheetName val="B.IV.r"/>
      <sheetName val="B.IV.s"/>
      <sheetName val="B.IV.t"/>
      <sheetName val="B.IV.u"/>
      <sheetName val="B.IV.v"/>
      <sheetName val="B.IV.w"/>
      <sheetName val="B.IV.x"/>
      <sheetName val="B.IV.y"/>
      <sheetName val="B.IV.z"/>
      <sheetName val="B.V.a"/>
      <sheetName val="B.V.b"/>
      <sheetName val="B.VI.a"/>
      <sheetName val="B.VI.b"/>
      <sheetName val="B.VI.c"/>
      <sheetName val="C.a-1"/>
      <sheetName val="C.a-2"/>
      <sheetName val="C.a-3"/>
      <sheetName val="C.a-4"/>
      <sheetName val="D.a"/>
      <sheetName val="Template"/>
      <sheetName val="validation"/>
      <sheetName val="S&amp;E ADD ONS"/>
      <sheetName val="variable"/>
      <sheetName val="File Paths"/>
      <sheetName val="Macro Assumptions"/>
      <sheetName val="Volumen"/>
      <sheetName val="Reference"/>
      <sheetName val="Documentation"/>
      <sheetName val="Tela Inicial"/>
      <sheetName val="Hoja3"/>
      <sheetName val="Cálculo TMEF-TMR"/>
      <sheetName val="PPM_Strategic Diagnostics_TEMPL"/>
      <sheetName val="TMEF - TMR 131"/>
      <sheetName val="Hoja2"/>
      <sheetName val="TMEF - TMR 151"/>
      <sheetName val="P&amp;L-BS-CF Mes Coralsa"/>
      <sheetName val="Canal"/>
      <sheetName val="Ajustes"/>
      <sheetName val="GUINNESS"/>
      <sheetName val="apr07"/>
      <sheetName val="Cuenta"/>
      <sheetName val="Comentarios de las Cuentas"/>
      <sheetName val="WMIassump"/>
      <sheetName val="tra-vat-lieu"/>
      <sheetName val="THCT"/>
      <sheetName val="THDZ0,4"/>
      <sheetName val="TH DZ35"/>
      <sheetName val="THTram"/>
      <sheetName val="aux"/>
      <sheetName val="Curvas"/>
      <sheetName val="Futuros"/>
      <sheetName val="data"/>
      <sheetName val="Volumes Canada 2006"/>
      <sheetName val="Parameters"/>
      <sheetName val="Tables"/>
      <sheetName val="Database (RUR)Mar YTD"/>
      <sheetName val="Sheet1"/>
      <sheetName val="drop-down_lists"/>
      <sheetName val="DB2002"/>
      <sheetName val="Sheet3"/>
      <sheetName val="Plan1"/>
      <sheetName val="Pg 1"/>
      <sheetName val="Точки доставки"/>
      <sheetName val="Заявка"/>
      <sheetName val="Estratificação"/>
      <sheetName val="Matriz_Unidade"/>
      <sheetName val="Farol de Metas"/>
      <sheetName val="BU13 Fx Rates"/>
      <sheetName val="ID_Card"/>
      <sheetName val="READ_ME"/>
      <sheetName val="A_I_"/>
      <sheetName val="A_II_"/>
      <sheetName val="B_I_a"/>
      <sheetName val="B_I_b"/>
      <sheetName val="B_I_c"/>
      <sheetName val="B_I_d1"/>
      <sheetName val="B_I_d2_-_B_I_d3"/>
      <sheetName val="B_I_d4"/>
      <sheetName val="B_I_d5"/>
      <sheetName val="B_I_e"/>
      <sheetName val="B_I_f"/>
      <sheetName val="B_I_g"/>
      <sheetName val="B_I_h"/>
      <sheetName val="B_I_i"/>
      <sheetName val="B_I_j"/>
      <sheetName val="B_II_a"/>
      <sheetName val="B_II_b1"/>
      <sheetName val="B_II_b2"/>
      <sheetName val="B_II_b3"/>
      <sheetName val="B_II_b-EX"/>
      <sheetName val="B_II_c"/>
      <sheetName val="B_II_d1"/>
      <sheetName val="B_II_d2"/>
      <sheetName val="B_II_d3"/>
      <sheetName val="B_II_e"/>
      <sheetName val="B_II_f"/>
      <sheetName val="B_II_g"/>
      <sheetName val="B_II_h"/>
      <sheetName val="B_II_i"/>
      <sheetName val="B_II_j"/>
      <sheetName val="B_II_k"/>
      <sheetName val="B_II_l"/>
      <sheetName val="B_II_m"/>
      <sheetName val="B_III_a"/>
      <sheetName val="B_III_b"/>
      <sheetName val="B_III_c"/>
      <sheetName val="B_III_d"/>
      <sheetName val="B_III_e"/>
      <sheetName val="B_III_f"/>
      <sheetName val="B_III_g"/>
      <sheetName val="B_III_h"/>
      <sheetName val="B_III_i"/>
      <sheetName val="B_III_j"/>
      <sheetName val="B_III_k"/>
      <sheetName val="B_IV_a"/>
      <sheetName val="B_IV_b"/>
      <sheetName val="B_IV_c"/>
      <sheetName val="B_IV_d"/>
      <sheetName val="B_IV_e"/>
      <sheetName val="B_IV_f"/>
      <sheetName val="B_IV_g"/>
      <sheetName val="B_IV_h"/>
      <sheetName val="B_IV_i"/>
      <sheetName val="B_IV_j"/>
      <sheetName val="B_IV_k"/>
      <sheetName val="B_IV_l"/>
      <sheetName val="B_IV_m"/>
      <sheetName val="B_IV_n"/>
      <sheetName val="B_IV_o"/>
      <sheetName val="B_IV_p"/>
      <sheetName val="B_IV_q"/>
      <sheetName val="B_IV_r"/>
      <sheetName val="B_IV_s"/>
      <sheetName val="B_IV_t"/>
      <sheetName val="B_IV_u"/>
      <sheetName val="B_IV_v"/>
      <sheetName val="B_IV_w"/>
      <sheetName val="B_IV_x"/>
      <sheetName val="B_IV_y"/>
      <sheetName val="B_IV_z"/>
      <sheetName val="B_V_a"/>
      <sheetName val="B_V_b"/>
      <sheetName val="B_VI_a"/>
      <sheetName val="B_VI_b"/>
      <sheetName val="B_VI_c"/>
      <sheetName val="C_a-1"/>
      <sheetName val="C_a-2"/>
      <sheetName val="C_a-3"/>
      <sheetName val="C_a-4"/>
      <sheetName val="D_a"/>
      <sheetName val="S&amp;E_ADD_ONS"/>
      <sheetName val="File_Paths"/>
      <sheetName val="Macro_Assumptions"/>
      <sheetName val="Tela_Inicial"/>
      <sheetName val="Cálculo_TMEF-TMR"/>
      <sheetName val="PPM_Strategic_Diagnostics_TEMPL"/>
      <sheetName val="TMEF_-_TMR_131"/>
      <sheetName val="TMEF_-_TMR_151"/>
      <sheetName val="P&amp;L-BS-CF_Mes_Coralsa"/>
      <sheetName val="TH_DZ35"/>
      <sheetName val="Comentarios_de_las_Cuentas"/>
      <sheetName val="Volumes_Canada_2006"/>
      <sheetName val="ID_Card1"/>
      <sheetName val="READ_ME1"/>
      <sheetName val="A_I_1"/>
      <sheetName val="A_II_1"/>
      <sheetName val="B_I_a1"/>
      <sheetName val="B_I_b1"/>
      <sheetName val="B_I_c1"/>
      <sheetName val="B_I_d11"/>
      <sheetName val="B_I_d2_-_B_I_d31"/>
      <sheetName val="B_I_d41"/>
      <sheetName val="B_I_d51"/>
      <sheetName val="B_I_e1"/>
      <sheetName val="B_I_f1"/>
      <sheetName val="B_I_g1"/>
      <sheetName val="B_I_h1"/>
      <sheetName val="B_I_i1"/>
      <sheetName val="B_I_j1"/>
      <sheetName val="B_II_a1"/>
      <sheetName val="B_II_b11"/>
      <sheetName val="B_II_b21"/>
      <sheetName val="B_II_b31"/>
      <sheetName val="B_II_b-EX1"/>
      <sheetName val="B_II_c1"/>
      <sheetName val="B_II_d11"/>
      <sheetName val="B_II_d21"/>
      <sheetName val="B_II_d31"/>
      <sheetName val="B_II_e1"/>
      <sheetName val="B_II_f1"/>
      <sheetName val="B_II_g1"/>
      <sheetName val="B_II_h1"/>
      <sheetName val="B_II_i1"/>
      <sheetName val="B_II_j1"/>
      <sheetName val="B_II_k1"/>
      <sheetName val="B_II_l1"/>
      <sheetName val="B_II_m1"/>
      <sheetName val="B_III_a1"/>
      <sheetName val="B_III_b1"/>
      <sheetName val="B_III_c1"/>
      <sheetName val="B_III_d1"/>
      <sheetName val="B_III_e1"/>
      <sheetName val="B_III_f1"/>
      <sheetName val="B_III_g1"/>
      <sheetName val="B_III_h1"/>
      <sheetName val="B_III_i1"/>
      <sheetName val="B_III_j1"/>
      <sheetName val="B_III_k1"/>
      <sheetName val="B_IV_a1"/>
      <sheetName val="B_IV_b1"/>
      <sheetName val="B_IV_c1"/>
      <sheetName val="B_IV_d1"/>
      <sheetName val="B_IV_e1"/>
      <sheetName val="B_IV_f1"/>
      <sheetName val="B_IV_g1"/>
      <sheetName val="B_IV_h1"/>
      <sheetName val="B_IV_i1"/>
      <sheetName val="B_IV_j1"/>
      <sheetName val="B_IV_k1"/>
      <sheetName val="B_IV_l1"/>
      <sheetName val="B_IV_m1"/>
      <sheetName val="B_IV_n1"/>
      <sheetName val="B_IV_o1"/>
      <sheetName val="B_IV_p1"/>
      <sheetName val="B_IV_q1"/>
      <sheetName val="B_IV_r1"/>
      <sheetName val="B_IV_s1"/>
      <sheetName val="B_IV_t1"/>
      <sheetName val="B_IV_u1"/>
      <sheetName val="B_IV_v1"/>
      <sheetName val="B_IV_w1"/>
      <sheetName val="B_IV_x1"/>
      <sheetName val="B_IV_y1"/>
      <sheetName val="B_IV_z1"/>
      <sheetName val="B_V_a1"/>
      <sheetName val="B_V_b1"/>
      <sheetName val="B_VI_a1"/>
      <sheetName val="B_VI_b1"/>
      <sheetName val="B_VI_c1"/>
      <sheetName val="C_a-11"/>
      <sheetName val="C_a-21"/>
      <sheetName val="C_a-31"/>
      <sheetName val="C_a-41"/>
      <sheetName val="D_a1"/>
      <sheetName val="S&amp;E_ADD_ONS1"/>
      <sheetName val="File_Paths1"/>
      <sheetName val="Macro_Assumptions1"/>
      <sheetName val="Tela_Inicial1"/>
      <sheetName val="Cálculo_TMEF-TMR1"/>
      <sheetName val="PPM_Strategic_Diagnostics_TEMP1"/>
      <sheetName val="TMEF_-_TMR_1311"/>
      <sheetName val="TMEF_-_TMR_1511"/>
      <sheetName val="P&amp;L-BS-CF_Mes_Coralsa1"/>
      <sheetName val="TH_DZ351"/>
      <sheetName val="Comentarios_de_las_Cuentas1"/>
      <sheetName val="Volumes_Canada_20061"/>
      <sheetName val="Database_(RUR)Mar_YTD"/>
      <sheetName val="Pg_1"/>
      <sheetName val="Farol_de_Metas"/>
      <sheetName val="ANS-Ap_Result_2003"/>
      <sheetName val="ID_Card2"/>
      <sheetName val="READ_ME2"/>
      <sheetName val="A_I_2"/>
      <sheetName val="A_II_2"/>
      <sheetName val="B_I_a2"/>
      <sheetName val="B_I_b2"/>
      <sheetName val="B_I_c2"/>
      <sheetName val="B_I_d12"/>
      <sheetName val="B_I_d2_-_B_I_d32"/>
      <sheetName val="B_I_d42"/>
      <sheetName val="B_I_d52"/>
      <sheetName val="B_I_e2"/>
      <sheetName val="B_I_f2"/>
      <sheetName val="B_I_g2"/>
      <sheetName val="B_I_h2"/>
      <sheetName val="B_I_i2"/>
      <sheetName val="B_I_j2"/>
      <sheetName val="B_II_a2"/>
      <sheetName val="B_II_b12"/>
      <sheetName val="B_II_b22"/>
      <sheetName val="B_II_b32"/>
      <sheetName val="B_II_b-EX2"/>
      <sheetName val="B_II_c2"/>
      <sheetName val="B_II_d12"/>
      <sheetName val="B_II_d22"/>
      <sheetName val="B_II_d32"/>
      <sheetName val="B_II_e2"/>
      <sheetName val="B_II_f2"/>
      <sheetName val="B_II_g2"/>
      <sheetName val="B_II_h2"/>
      <sheetName val="B_II_i2"/>
      <sheetName val="B_II_j2"/>
      <sheetName val="B_II_k2"/>
      <sheetName val="B_II_l2"/>
      <sheetName val="B_II_m2"/>
      <sheetName val="B_III_a2"/>
      <sheetName val="B_III_b2"/>
      <sheetName val="B_III_c2"/>
      <sheetName val="B_III_d2"/>
      <sheetName val="B_III_e2"/>
      <sheetName val="B_III_f2"/>
      <sheetName val="B_III_g2"/>
      <sheetName val="B_III_h2"/>
      <sheetName val="B_III_i2"/>
      <sheetName val="B_III_j2"/>
      <sheetName val="B_III_k2"/>
      <sheetName val="B_IV_a2"/>
      <sheetName val="B_IV_b2"/>
      <sheetName val="B_IV_c2"/>
      <sheetName val="B_IV_d2"/>
      <sheetName val="B_IV_e2"/>
      <sheetName val="B_IV_f2"/>
      <sheetName val="B_IV_g2"/>
      <sheetName val="B_IV_h2"/>
      <sheetName val="B_IV_i2"/>
      <sheetName val="B_IV_j2"/>
      <sheetName val="B_IV_k2"/>
      <sheetName val="B_IV_l2"/>
      <sheetName val="B_IV_m2"/>
      <sheetName val="B_IV_n2"/>
      <sheetName val="B_IV_o2"/>
      <sheetName val="B_IV_p2"/>
      <sheetName val="B_IV_q2"/>
      <sheetName val="B_IV_r2"/>
      <sheetName val="B_IV_s2"/>
      <sheetName val="B_IV_t2"/>
      <sheetName val="B_IV_u2"/>
      <sheetName val="B_IV_v2"/>
      <sheetName val="B_IV_w2"/>
      <sheetName val="B_IV_x2"/>
      <sheetName val="B_IV_y2"/>
      <sheetName val="B_IV_z2"/>
      <sheetName val="B_V_a2"/>
      <sheetName val="B_V_b2"/>
      <sheetName val="B_VI_a2"/>
      <sheetName val="B_VI_b2"/>
      <sheetName val="B_VI_c2"/>
      <sheetName val="C_a-12"/>
      <sheetName val="C_a-22"/>
      <sheetName val="C_a-32"/>
      <sheetName val="C_a-42"/>
      <sheetName val="D_a2"/>
      <sheetName val="S&amp;E_ADD_ONS2"/>
      <sheetName val="Macro_Assumptions2"/>
      <sheetName val="File_Paths2"/>
      <sheetName val="P&amp;L-BS-CF_Mes_Coralsa2"/>
      <sheetName val="Tela_Inicial2"/>
      <sheetName val="Cálculo_TMEF-TMR2"/>
      <sheetName val="PPM_Strategic_Diagnostics_TEMP2"/>
      <sheetName val="TMEF_-_TMR_1312"/>
      <sheetName val="TMEF_-_TMR_1512"/>
      <sheetName val="TH_DZ352"/>
      <sheetName val="Comentarios_de_las_Cuentas2"/>
      <sheetName val="Volumes_Canada_20062"/>
      <sheetName val="Database_(RUR)Mar_YTD1"/>
      <sheetName val="Pg_11"/>
      <sheetName val="Точки_доставки"/>
      <sheetName val="Farol_de_Metas1"/>
      <sheetName val="BU13_Fx_Rates"/>
      <sheetName val="ID_Card3"/>
      <sheetName val="READ_ME3"/>
      <sheetName val="A_I_3"/>
      <sheetName val="A_II_3"/>
      <sheetName val="B_I_a3"/>
      <sheetName val="B_I_b3"/>
      <sheetName val="B_I_c3"/>
      <sheetName val="B_I_d13"/>
      <sheetName val="B_I_d2_-_B_I_d33"/>
      <sheetName val="B_I_d43"/>
      <sheetName val="B_I_d53"/>
      <sheetName val="B_I_e3"/>
      <sheetName val="B_I_f3"/>
      <sheetName val="B_I_g3"/>
      <sheetName val="B_I_h3"/>
      <sheetName val="B_I_i3"/>
      <sheetName val="B_I_j3"/>
      <sheetName val="B_II_a3"/>
      <sheetName val="B_II_b13"/>
      <sheetName val="B_II_b23"/>
      <sheetName val="B_II_b33"/>
      <sheetName val="B_II_b-EX3"/>
      <sheetName val="B_II_c3"/>
      <sheetName val="B_II_d13"/>
      <sheetName val="B_II_d23"/>
      <sheetName val="B_II_d33"/>
      <sheetName val="B_II_e3"/>
      <sheetName val="B_II_f3"/>
      <sheetName val="B_II_g3"/>
      <sheetName val="B_II_h3"/>
      <sheetName val="B_II_i3"/>
      <sheetName val="B_II_j3"/>
      <sheetName val="B_II_k3"/>
      <sheetName val="B_II_l3"/>
      <sheetName val="B_II_m3"/>
      <sheetName val="B_III_a3"/>
      <sheetName val="B_III_b3"/>
      <sheetName val="B_III_c3"/>
      <sheetName val="B_III_d3"/>
      <sheetName val="B_III_e3"/>
      <sheetName val="B_III_f3"/>
      <sheetName val="B_III_g3"/>
      <sheetName val="B_III_h3"/>
      <sheetName val="B_III_i3"/>
      <sheetName val="B_III_j3"/>
      <sheetName val="B_III_k3"/>
      <sheetName val="B_IV_a3"/>
      <sheetName val="B_IV_b3"/>
      <sheetName val="B_IV_c3"/>
      <sheetName val="B_IV_d3"/>
      <sheetName val="B_IV_e3"/>
      <sheetName val="B_IV_f3"/>
      <sheetName val="B_IV_g3"/>
      <sheetName val="B_IV_h3"/>
      <sheetName val="B_IV_i3"/>
      <sheetName val="B_IV_j3"/>
      <sheetName val="B_IV_k3"/>
      <sheetName val="B_IV_l3"/>
      <sheetName val="B_IV_m3"/>
      <sheetName val="B_IV_n3"/>
      <sheetName val="B_IV_o3"/>
      <sheetName val="B_IV_p3"/>
      <sheetName val="B_IV_q3"/>
      <sheetName val="B_IV_r3"/>
      <sheetName val="B_IV_s3"/>
      <sheetName val="B_IV_t3"/>
      <sheetName val="B_IV_u3"/>
      <sheetName val="B_IV_v3"/>
      <sheetName val="B_IV_w3"/>
      <sheetName val="B_IV_x3"/>
      <sheetName val="B_IV_y3"/>
      <sheetName val="B_IV_z3"/>
      <sheetName val="B_V_a3"/>
      <sheetName val="B_V_b3"/>
      <sheetName val="B_VI_a3"/>
      <sheetName val="B_VI_b3"/>
      <sheetName val="B_VI_c3"/>
      <sheetName val="C_a-13"/>
      <sheetName val="C_a-23"/>
      <sheetName val="C_a-33"/>
      <sheetName val="C_a-43"/>
      <sheetName val="D_a3"/>
      <sheetName val="S&amp;E_ADD_ONS3"/>
      <sheetName val="Macro_Assumptions3"/>
      <sheetName val="File_Paths3"/>
      <sheetName val="P&amp;L-BS-CF_Mes_Coralsa3"/>
      <sheetName val="Tela_Inicial3"/>
      <sheetName val="Cálculo_TMEF-TMR3"/>
      <sheetName val="PPM_Strategic_Diagnostics_TEMP3"/>
      <sheetName val="TMEF_-_TMR_1313"/>
      <sheetName val="TMEF_-_TMR_1513"/>
      <sheetName val="TH_DZ353"/>
      <sheetName val="Comentarios_de_las_Cuentas3"/>
      <sheetName val="Volumes_Canada_20063"/>
      <sheetName val="Database_(RUR)Mar_YTD2"/>
      <sheetName val="Pg_12"/>
      <sheetName val="Точки_доставки1"/>
      <sheetName val="Farol_de_Metas2"/>
      <sheetName val="BU13_Fx_Rat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Iassump"/>
      <sheetName val="WMIfin'l"/>
      <sheetName val="WMIavp"/>
      <sheetName val="WMIdcf"/>
      <sheetName val="CGEfin'l"/>
      <sheetName val="CGEavp"/>
      <sheetName val="CGEdcf"/>
      <sheetName val="CGEown"/>
      <sheetName val="Synergy"/>
      <sheetName val="Multiples"/>
      <sheetName val="WmiWacc"/>
      <sheetName val="Comp"/>
      <sheetName val="Notes"/>
      <sheetName val="Deals"/>
      <sheetName val="PresCurncy"/>
      <sheetName val="Danone OpProf Marg Bar_D"/>
      <sheetName val="Fron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Input"/>
      <sheetName val="Pro forma"/>
      <sheetName val="Macro Assumptions"/>
      <sheetName val="Premium"/>
      <sheetName val="Input - Notes"/>
      <sheetName val="__FDSCACHE__"/>
      <sheetName val="Fact Set"/>
      <sheetName val="List"/>
      <sheetName val="Statistics"/>
      <sheetName val="Comps"/>
      <sheetName val="Ownership"/>
      <sheetName val="Module1"/>
      <sheetName val="Module2"/>
      <sheetName val="Supporting Data"/>
      <sheetName val="Cases"/>
      <sheetName val="Revenues"/>
      <sheetName val="Assumption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Front"/>
      <sheetName val="Estratificação"/>
      <sheetName val="Matriz_Unidade"/>
      <sheetName val="Dev.SAC "/>
      <sheetName val="Volumen"/>
      <sheetName val="Farol de Metas"/>
      <sheetName val="Stratification TotalScore (1)"/>
      <sheetName val="Pro_forma"/>
      <sheetName val="Macro_Assumptions"/>
      <sheetName val="Input_-_Notes"/>
      <sheetName val="Fact_Set"/>
      <sheetName val="Supporting_Data"/>
      <sheetName val="TMEF_-_TMR_131"/>
      <sheetName val="TMEF_-_TMR_151"/>
      <sheetName val="Tela_Inicial"/>
      <sheetName val="TMEF___TMR__121"/>
      <sheetName val="Dev_SAC_"/>
      <sheetName val="GUINNESS"/>
      <sheetName val="Plan1"/>
      <sheetName val="WMIassump"/>
      <sheetName val="Parameters"/>
      <sheetName val="Comentarios de las Cuentas"/>
      <sheetName val="Cuenta"/>
      <sheetName val="Ajustes"/>
      <sheetName val="tra-vat-lieu"/>
      <sheetName val="StartSheet"/>
      <sheetName val="Pyramid questions"/>
      <sheetName val="Currency"/>
      <sheetName val="Canal"/>
      <sheetName val="variable"/>
      <sheetName val="File Paths"/>
      <sheetName val="Mapping"/>
      <sheetName val="Pg 1"/>
      <sheetName val="2"/>
      <sheetName val="Database (RUR)Mar YTD"/>
      <sheetName val="손익분석"/>
      <sheetName val="Front_s"/>
      <sheetName val="ORB"/>
      <sheetName val=""/>
      <sheetName val="brand definitions"/>
      <sheetName val="plant"/>
      <sheetName val="Como Estamos"/>
      <sheetName val="CADASTRO"/>
      <sheetName val="validation"/>
      <sheetName val="Sheet1"/>
      <sheetName val="Точки доставки"/>
      <sheetName val="Заявка"/>
      <sheetName val="Volumes Canada 2006"/>
      <sheetName val="drop-down_lists"/>
      <sheetName val="Stratification_TotalScore_(1)"/>
      <sheetName val="Comentarios_de_las_Cuentas"/>
      <sheetName val="Pyramid_questions"/>
      <sheetName val="File_Paths"/>
      <sheetName val="Pro_forma1"/>
      <sheetName val="Macro_Assumptions1"/>
      <sheetName val="Input_-_Notes1"/>
      <sheetName val="Fact_Set1"/>
      <sheetName val="Supporting_Data1"/>
      <sheetName val="TMEF_-_TMR_1311"/>
      <sheetName val="TMEF_-_TMR_1511"/>
      <sheetName val="Tela_Inicial1"/>
      <sheetName val="TMEF___TMR__1211"/>
      <sheetName val="Stratification_TotalScore_(1)1"/>
      <sheetName val="Comentarios_de_las_Cuentas1"/>
      <sheetName val="Dev_SAC_1"/>
      <sheetName val="Pyramid_questions1"/>
      <sheetName val="File_Paths1"/>
      <sheetName val="Farol_de_Metas"/>
      <sheetName val="Pg_1"/>
      <sheetName val="Database_(RUR)Mar_YTD"/>
      <sheetName val="brand_definitions"/>
      <sheetName val="Como_Estamos"/>
      <sheetName val="Pro_forma2"/>
      <sheetName val="Macro_Assumptions2"/>
      <sheetName val="Input_-_Notes2"/>
      <sheetName val="Fact_Set2"/>
      <sheetName val="Stratification_TotalScore_(1)2"/>
      <sheetName val="TMEF_-_TMR_1312"/>
      <sheetName val="TMEF_-_TMR_1512"/>
      <sheetName val="Tela_Inicial2"/>
      <sheetName val="TMEF___TMR__1212"/>
      <sheetName val="Supporting_Data2"/>
      <sheetName val="Comentarios_de_las_Cuentas2"/>
      <sheetName val="Dev_SAC_2"/>
      <sheetName val="Pyramid_questions2"/>
      <sheetName val="Farol_de_Metas1"/>
      <sheetName val="Pg_11"/>
      <sheetName val="File_Paths2"/>
      <sheetName val="Database_(RUR)Mar_YTD1"/>
      <sheetName val="brand_definitions1"/>
      <sheetName val="Como_Estamos1"/>
      <sheetName val="Точки_доставки"/>
      <sheetName val="Volumes_Canada_2006"/>
      <sheetName val="Pro_forma3"/>
      <sheetName val="Macro_Assumptions3"/>
      <sheetName val="Input_-_Notes3"/>
      <sheetName val="Fact_Set3"/>
      <sheetName val="Stratification_TotalScore_(1)3"/>
      <sheetName val="TMEF_-_TMR_1313"/>
      <sheetName val="TMEF_-_TMR_1513"/>
      <sheetName val="Tela_Inicial3"/>
      <sheetName val="TMEF___TMR__1213"/>
      <sheetName val="Supporting_Data3"/>
      <sheetName val="Comentarios_de_las_Cuentas3"/>
      <sheetName val="Dev_SAC_3"/>
      <sheetName val="Pyramid_questions3"/>
      <sheetName val="Farol_de_Metas2"/>
      <sheetName val="Pg_12"/>
      <sheetName val="File_Paths3"/>
      <sheetName val="Database_(RUR)Mar_YTD2"/>
      <sheetName val="brand_definitions2"/>
      <sheetName val="Como_Estamos2"/>
      <sheetName val="Точки_доставки1"/>
      <sheetName val="Volumes_Canada_20061"/>
      <sheetName val="Setup"/>
      <sheetName val="CDI"/>
      <sheetName val="Feriados"/>
      <sheetName val="Bloomberg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Sheet"/>
      <sheetName val="Overview INDUSTRIAL K-EUR"/>
      <sheetName val="Overview INDUSTRIAL REP CURR"/>
      <sheetName val="Overview NON IND K-EUR"/>
      <sheetName val="Overview NON IND REP CURR"/>
      <sheetName val="INVESTMENTS K-EUR"/>
      <sheetName val="INVESTMENTS REP CURR"/>
      <sheetName val="DIVESTMENTS K-EUR"/>
      <sheetName val="DIVESTMENTS REP CURR"/>
      <sheetName val="CHARTS ADHOC K-EUR"/>
      <sheetName val="CHARTS ADHOC REP CURR"/>
      <sheetName val="CHARTS ADHOC2 K-EUR"/>
      <sheetName val="CHARTS ADHOC2 REP CURR"/>
      <sheetName val="CHARTS IGCE K-EUR"/>
      <sheetName val="CHARTS IGCE REP CURR"/>
      <sheetName val="CHARTS FREE"/>
      <sheetName val="SYSTEM"/>
      <sheetName val="capex"/>
      <sheetName val="Front"/>
      <sheetName val="Macro Assumptions"/>
      <sheetName val="Hidden"/>
      <sheetName val="Ventas"/>
      <sheetName val="parameters"/>
      <sheetName val="Supporting Data"/>
      <sheetName val="Overview_INDUSTRIAL_K-EUR"/>
      <sheetName val="Overview_INDUSTRIAL_REP_CURR"/>
      <sheetName val="Overview_NON_IND_K-EUR"/>
      <sheetName val="Overview_NON_IND_REP_CURR"/>
      <sheetName val="INVESTMENTS_K-EUR"/>
      <sheetName val="INVESTMENTS_REP_CURR"/>
      <sheetName val="DIVESTMENTS_K-EUR"/>
      <sheetName val="DIVESTMENTS_REP_CURR"/>
      <sheetName val="CHARTS_ADHOC_K-EUR"/>
      <sheetName val="CHARTS_ADHOC_REP_CURR"/>
      <sheetName val="CHARTS_ADHOC2_K-EUR"/>
      <sheetName val="CHARTS_ADHOC2_REP_CURR"/>
      <sheetName val="CHARTS_IGCE_K-EUR"/>
      <sheetName val="CHARTS_IGCE_REP_CURR"/>
      <sheetName val="CHARTS_FREE"/>
      <sheetName val="Macro_Assumptions"/>
      <sheetName val="TMEF - TMR 131"/>
      <sheetName val="TMEF - TMR 151"/>
      <sheetName val="Tela Inicial"/>
      <sheetName val="Assumptions"/>
      <sheetName val="1"/>
      <sheetName val="TMEF _ TMR  121"/>
      <sheetName val="Vermelha"/>
      <sheetName val="#¡REF"/>
      <sheetName val="RESULTADOS"/>
      <sheetName val="WMIassump"/>
      <sheetName val="Estratificação"/>
      <sheetName val="Matriz_Unidade"/>
      <sheetName val="Farol de Metas"/>
      <sheetName val="Paygrade"/>
      <sheetName val="Back-up"/>
      <sheetName val="Volumen"/>
      <sheetName val="menu"/>
      <sheetName val="Supporting_Data"/>
      <sheetName val="Overview_INDUSTRIAL_K-EUR1"/>
      <sheetName val="Overview_INDUSTRIAL_REP_CURR1"/>
      <sheetName val="Overview_NON_IND_K-EUR1"/>
      <sheetName val="Overview_NON_IND_REP_CURR1"/>
      <sheetName val="INVESTMENTS_K-EUR1"/>
      <sheetName val="INVESTMENTS_REP_CURR1"/>
      <sheetName val="DIVESTMENTS_K-EUR1"/>
      <sheetName val="DIVESTMENTS_REP_CURR1"/>
      <sheetName val="CHARTS_ADHOC_K-EUR1"/>
      <sheetName val="CHARTS_ADHOC_REP_CURR1"/>
      <sheetName val="CHARTS_ADHOC2_K-EUR1"/>
      <sheetName val="CHARTS_ADHOC2_REP_CURR1"/>
      <sheetName val="CHARTS_IGCE_K-EUR1"/>
      <sheetName val="CHARTS_IGCE_REP_CURR1"/>
      <sheetName val="CHARTS_FREE1"/>
      <sheetName val="Macro_Assumptions1"/>
      <sheetName val="Supporting_Data1"/>
      <sheetName val="TMEF_-_TMR_131"/>
      <sheetName val="TMEF_-_TMR_151"/>
      <sheetName val="Tela_Inicial"/>
      <sheetName val="TMEF___TMR__121"/>
      <sheetName val="Farol_de_Metas"/>
      <sheetName val="2016 eComm data"/>
      <sheetName val="CURRENCY"/>
      <sheetName val="Overview_INDUSTRIAL_K-EUR2"/>
      <sheetName val="Overview_INDUSTRIAL_REP_CURR2"/>
      <sheetName val="Overview_NON_IND_K-EUR2"/>
      <sheetName val="Overview_NON_IND_REP_CURR2"/>
      <sheetName val="INVESTMENTS_K-EUR2"/>
      <sheetName val="INVESTMENTS_REP_CURR2"/>
      <sheetName val="DIVESTMENTS_K-EUR2"/>
      <sheetName val="DIVESTMENTS_REP_CURR2"/>
      <sheetName val="CHARTS_ADHOC_K-EUR2"/>
      <sheetName val="CHARTS_ADHOC_REP_CURR2"/>
      <sheetName val="CHARTS_ADHOC2_K-EUR2"/>
      <sheetName val="CHARTS_ADHOC2_REP_CURR2"/>
      <sheetName val="CHARTS_IGCE_K-EUR2"/>
      <sheetName val="CHARTS_IGCE_REP_CURR2"/>
      <sheetName val="CHARTS_FREE2"/>
      <sheetName val="Macro_Assumptions2"/>
      <sheetName val="Supporting_Data2"/>
      <sheetName val="TMEF_-_TMR_1311"/>
      <sheetName val="TMEF_-_TMR_1511"/>
      <sheetName val="Tela_Inicial1"/>
      <sheetName val="TMEF___TMR__1211"/>
      <sheetName val="Farol_de_Metas1"/>
      <sheetName val="2016_eComm_data"/>
      <sheetName val="Overview_INDUSTRIAL_K-EUR3"/>
      <sheetName val="Overview_INDUSTRIAL_REP_CURR3"/>
      <sheetName val="Overview_NON_IND_K-EUR3"/>
      <sheetName val="Overview_NON_IND_REP_CURR3"/>
      <sheetName val="INVESTMENTS_K-EUR3"/>
      <sheetName val="INVESTMENTS_REP_CURR3"/>
      <sheetName val="DIVESTMENTS_K-EUR3"/>
      <sheetName val="DIVESTMENTS_REP_CURR3"/>
      <sheetName val="CHARTS_ADHOC_K-EUR3"/>
      <sheetName val="CHARTS_ADHOC_REP_CURR3"/>
      <sheetName val="CHARTS_ADHOC2_K-EUR3"/>
      <sheetName val="CHARTS_ADHOC2_REP_CURR3"/>
      <sheetName val="CHARTS_IGCE_K-EUR3"/>
      <sheetName val="CHARTS_IGCE_REP_CURR3"/>
      <sheetName val="CHARTS_FREE3"/>
      <sheetName val="Macro_Assumptions3"/>
      <sheetName val="Supporting_Data3"/>
      <sheetName val="TMEF_-_TMR_1312"/>
      <sheetName val="TMEF_-_TMR_1512"/>
      <sheetName val="Tela_Inicial2"/>
      <sheetName val="TMEF___TMR__1212"/>
      <sheetName val="Farol_de_Metas2"/>
      <sheetName val="2016_eComm_data1"/>
      <sheetName val="Plan1"/>
      <sheetName val="Dev.SA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_97x98"/>
      <sheetName val="Cust_97x98-Ing"/>
      <sheetName val="StartSheet"/>
      <sheetName val="Cover"/>
      <sheetName val="WMI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_conv"/>
      <sheetName val="Cust_conv-Ing"/>
      <sheetName val="Plan2 (2)"/>
      <sheetName val="Plan2-ing"/>
      <sheetName val="custo_Real99"/>
      <sheetName val="Cust_97x98"/>
      <sheetName val="Plan2_(2)"/>
      <sheetName val="Cover"/>
      <sheetName val="Plan2_(2)1"/>
      <sheetName val="Plan2_(2)2"/>
      <sheetName val="Plan2_(2)3"/>
      <sheetName val="Plan2_(2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_Fab"/>
      <sheetName val="cust_Fab-Ing"/>
      <sheetName val="cust_Fab (3)"/>
      <sheetName val="cust_Fab (2)"/>
      <sheetName val="Cust_conv"/>
      <sheetName val="cust_Fab_(3)"/>
      <sheetName val="cust_Fab_(2)"/>
      <sheetName val="Cover"/>
      <sheetName val="cust_Fab_(3)1"/>
      <sheetName val="cust_Fab_(2)1"/>
      <sheetName val="cust_Fab_(3)2"/>
      <sheetName val="cust_Fab_(2)2"/>
      <sheetName val="cust_Fab_(3)3"/>
      <sheetName val="cust_Fab_(2)3"/>
      <sheetName val="cust_Fab_(3)4"/>
      <sheetName val="cust_Fab_(2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Mod"/>
      <sheetName val="Base sku"/>
      <sheetName val="Menu"/>
      <sheetName val="SKU"/>
      <sheetName val="mês - Cerv - MP, Emb e Qb"/>
      <sheetName val="mês - Refr - MP, Emb e Qb"/>
      <sheetName val="Acum - Cerv - MP, Emb e Qb"/>
      <sheetName val="Acum - Refr - MP, Emb e Qb"/>
      <sheetName val="Fab"/>
      <sheetName val="Fab2"/>
      <sheetName val="MOD R$ mil"/>
      <sheetName val="MOD R$ hl"/>
      <sheetName val="MOD entidade"/>
      <sheetName val="Base da Dif"/>
      <sheetName val="EElétrica"/>
      <sheetName val="DIF"/>
      <sheetName val="Preço e consumo Cluster"/>
      <sheetName val="Plan2"/>
      <sheetName val="Base evolução"/>
      <sheetName val="Evolução pct CV Fábrica"/>
      <sheetName val="Pacotes CV Cluster e período"/>
      <sheetName val="Base para pacotes"/>
      <sheetName val="Base Ros para CV plan"/>
      <sheetName val="Cadastro de fábricas"/>
      <sheetName val="Base Ros para CV real"/>
      <sheetName val="geral"/>
      <sheetName val="Custos"/>
      <sheetName val="StartSheet"/>
      <sheetName val="Crit"/>
      <sheetName val="Dados"/>
      <sheetName val="TMEF - TMR  121"/>
      <sheetName val="Vermelha"/>
      <sheetName val="Plan1"/>
      <sheetName val="Processos"/>
      <sheetName val="Lists"/>
      <sheetName val="Step2_Correlation"/>
      <sheetName val="Step2_Histogram"/>
      <sheetName val="SMT1"/>
      <sheetName val="BASE DE DADOS"/>
      <sheetName val="PM"/>
      <sheetName val="Estratificação"/>
      <sheetName val="Participantes"/>
      <sheetName val="Empresas"/>
      <sheetName val="Matriz_Unidade"/>
      <sheetName val="Farol de Metas"/>
      <sheetName val="Tela Inicial"/>
      <sheetName val="Hoja3"/>
      <sheetName val="Cálculo TMEF-TMR"/>
      <sheetName val="Custo Variável12"/>
      <sheetName val="TMEF - TMR 131"/>
      <sheetName val="TMEF - TMR 151"/>
      <sheetName val="Hoja2"/>
      <sheetName val="#¡REF"/>
      <sheetName val="RESULTADOS"/>
      <sheetName val="GUINNESS"/>
      <sheetName val="Unidades SAC-REVENDA"/>
      <sheetName val="Base_Mod"/>
      <sheetName val="Base_sku"/>
      <sheetName val="mês_-_Cerv_-_MP,_Emb_e_Qb"/>
      <sheetName val="mês_-_Refr_-_MP,_Emb_e_Qb"/>
      <sheetName val="Acum_-_Cerv_-_MP,_Emb_e_Qb"/>
      <sheetName val="Acum_-_Refr_-_MP,_Emb_e_Qb"/>
      <sheetName val="MOD_R$_mil"/>
      <sheetName val="MOD_R$_hl"/>
      <sheetName val="MOD_entidade"/>
      <sheetName val="Base_da_Dif"/>
      <sheetName val="Preço_e_consumo_Cluster"/>
      <sheetName val="Base_evolução"/>
      <sheetName val="Evolução_pct_CV_Fábrica"/>
      <sheetName val="Pacotes_CV_Cluster_e_período"/>
      <sheetName val="Base_para_pacotes"/>
      <sheetName val="Base_Ros_para_CV_plan"/>
      <sheetName val="Cadastro_de_fábricas"/>
      <sheetName val="Base_Ros_para_CV_real"/>
      <sheetName val="Como Estamos"/>
      <sheetName val="CADASTRO"/>
      <sheetName val="Ago 99"/>
      <sheetName val="Setup"/>
      <sheetName val="Brainstorming1"/>
      <sheetName val="Dev.SAC "/>
      <sheetName val="Análise"/>
      <sheetName val="Diversas"/>
      <sheetName val="Controle"/>
      <sheetName val="BASE_DE_DADOS"/>
      <sheetName val="Farol_de_Metas"/>
      <sheetName val="Custo_Variável12"/>
      <sheetName val="Dev_SAC_"/>
      <sheetName val="Planilha resultados"/>
      <sheetName val="Padrão"/>
      <sheetName val="Custo Volume Lucro"/>
      <sheetName val="Total e unitário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roduction REP CURR"/>
      <sheetName val="Macro Assumptions"/>
      <sheetName val="WMIassump"/>
      <sheetName val="Parameters"/>
      <sheetName val="drop-down_lists"/>
      <sheetName val="Base_Mod1"/>
      <sheetName val="Base_sku1"/>
      <sheetName val="mês_-_Cerv_-_MP,_Emb_e_Qb1"/>
      <sheetName val="mês_-_Refr_-_MP,_Emb_e_Qb1"/>
      <sheetName val="Acum_-_Cerv_-_MP,_Emb_e_Qb1"/>
      <sheetName val="Acum_-_Refr_-_MP,_Emb_e_Qb1"/>
      <sheetName val="MOD_R$_mil1"/>
      <sheetName val="MOD_R$_hl1"/>
      <sheetName val="MOD_entidade1"/>
      <sheetName val="Base_da_Dif1"/>
      <sheetName val="Preço_e_consumo_Cluster1"/>
      <sheetName val="Base_evolução1"/>
      <sheetName val="Evolução_pct_CV_Fábrica1"/>
      <sheetName val="Pacotes_CV_Cluster_e_período1"/>
      <sheetName val="Base_para_pacotes1"/>
      <sheetName val="Base_Ros_para_CV_plan1"/>
      <sheetName val="Cadastro_de_fábricas1"/>
      <sheetName val="Base_Ros_para_CV_real1"/>
      <sheetName val="TMEF_-_TMR__121"/>
      <sheetName val="Custo_Variável121"/>
      <sheetName val="Farol_de_Metas1"/>
      <sheetName val="BASE_DE_DADOS1"/>
      <sheetName val="Unidades_SAC-REVENDA"/>
      <sheetName val="Ago_99"/>
      <sheetName val="Como_Estamos"/>
      <sheetName val="Tela_Inicial"/>
      <sheetName val="Cálculo_TMEF-TMR"/>
      <sheetName val="TMEF_-_TMR_131"/>
      <sheetName val="TMEF_-_TMR_151"/>
      <sheetName val="Dev_SAC_1"/>
      <sheetName val="Planilha_resultados"/>
      <sheetName val="Custo_Volume_Lucro"/>
      <sheetName val="Total_e_unitário"/>
      <sheetName val="Proced_"/>
      <sheetName val="Capa_Segm_"/>
      <sheetName val="EBITDA_Breakdown_org"/>
      <sheetName val="EBITDA_Perfomance"/>
      <sheetName val="EBITDA_Adjust"/>
      <sheetName val="EBITDA_Breakdown_org_(HILA)"/>
      <sheetName val="EBITDA_Adjust_Países"/>
      <sheetName val="EBITDA_Break_org_IFRS"/>
      <sheetName val="Rol_HL"/>
      <sheetName val="Custo_HL"/>
      <sheetName val="Margem_HL"/>
      <sheetName val="Production_REP_CURR"/>
      <sheetName val="Macro_Assumptions"/>
      <sheetName val="cust_F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SHEET"/>
      <sheetName val="LOG REPORT"/>
      <sheetName val="INVESTMENTS EUR"/>
      <sheetName val="INVESTMENTS OTHER CURRENCY"/>
      <sheetName val="DIVESTMENTS EUR"/>
      <sheetName val="DIVESTMENTS OTHER CURRENCY"/>
      <sheetName val="CALC PREP EUR"/>
      <sheetName val="CALC PREP OTHER CURRENCY"/>
      <sheetName val="PRINT"/>
      <sheetName val="CHARTS ADHOC2 REP CURR"/>
      <sheetName val="CHARTS ADHOC2 K-EUR"/>
      <sheetName val="SYSTEM"/>
      <sheetName val="Variables"/>
      <sheetName val="Fab2"/>
      <sheetName val="Fab"/>
      <sheetName val="Variable"/>
      <sheetName val="Macro Assumptions"/>
      <sheetName val="Front"/>
      <sheetName val="LOG_REPORT"/>
      <sheetName val="INVESTMENTS_EUR"/>
      <sheetName val="INVESTMENTS_OTHER_CURRENCY"/>
      <sheetName val="DIVESTMENTS_EUR"/>
      <sheetName val="DIVESTMENTS_OTHER_CURRENCY"/>
      <sheetName val="CALC_PREP_EUR"/>
      <sheetName val="CALC_PREP_OTHER_CURRENCY"/>
      <sheetName val="CHARTS_ADHOC2_REP_CURR"/>
      <sheetName val="CHARTS_ADHOC2_K-EUR"/>
      <sheetName val="Macro_Assumptions"/>
      <sheetName val="LOG_REPORT1"/>
      <sheetName val="INVESTMENTS_EUR1"/>
      <sheetName val="INVESTMENTS_OTHER_CURRENCY1"/>
      <sheetName val="DIVESTMENTS_EUR1"/>
      <sheetName val="DIVESTMENTS_OTHER_CURRENCY1"/>
      <sheetName val="CALC_PREP_EUR1"/>
      <sheetName val="CALC_PREP_OTHER_CURRENCY1"/>
      <sheetName val="CHARTS_ADHOC2_REP_CURR1"/>
      <sheetName val="CHARTS_ADHOC2_K-EUR1"/>
      <sheetName val="Macro_Assumption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3 (2)"/>
      <sheetName val="SCO3"/>
      <sheetName val="GVs"/>
      <sheetName val="LDE"/>
      <sheetName val="Data"/>
      <sheetName val="Target Book"/>
      <sheetName val="Лист1"/>
      <sheetName val="STARTSHEET"/>
      <sheetName val="AYELEN"/>
      <sheetName val="Step2_Correlation"/>
      <sheetName val="Step2_Histogram"/>
      <sheetName val="Production REP CURR"/>
      <sheetName val="Summary"/>
      <sheetName val="CADASTRO"/>
      <sheetName val="GR"/>
      <sheetName val="Front"/>
      <sheetName val="variable"/>
      <sheetName val="Macro Assumptions"/>
      <sheetName val="Parameters"/>
      <sheetName val="SCO3_(2)"/>
      <sheetName val="Target_Book"/>
      <sheetName val="Indiv. information"/>
      <sheetName val="PRINCIPAL"/>
      <sheetName val="European Standard "/>
      <sheetName val="21.07.08"/>
      <sheetName val="R&amp;P"/>
      <sheetName val="GiaVL"/>
      <sheetName val="Lists"/>
      <sheetName val="Months and Countries"/>
      <sheetName val="COMPS"/>
      <sheetName val="Schroder Small Caps"/>
      <sheetName val="FRA"/>
      <sheetName val="COUPOM"/>
      <sheetName val="BASE2"/>
      <sheetName val="SEP LE Submissions"/>
      <sheetName val="Target Rejection"/>
      <sheetName val="Package_Subpackage"/>
      <sheetName val="Soc 30"/>
      <sheetName val="Soc 68"/>
      <sheetName val="Variables"/>
      <sheetName val="step8 pull+adj"/>
      <sheetName val="Step5 Lgl Pkg"/>
      <sheetName val="CRITERIA1"/>
      <sheetName val="Barcelona"/>
      <sheetName val="Ingreso de Datos"/>
      <sheetName val="Data CY-1"/>
      <sheetName val="KPI Impact values"/>
      <sheetName val="KPI_Data"/>
      <sheetName val="validation"/>
      <sheetName val="CONT."/>
      <sheetName val="Fab2"/>
      <sheetName val="Fab"/>
      <sheetName val="bud99"/>
      <sheetName val="brand definitions"/>
      <sheetName val="plant"/>
      <sheetName val="Custos"/>
      <sheetName val="Trade spend - Input"/>
      <sheetName val="Pg 1"/>
      <sheetName val="skyegraph"/>
      <sheetName val="European_Standard_"/>
      <sheetName val="21_07_08"/>
      <sheetName val="Production_REP_CURR"/>
      <sheetName val="Macro_Assumptions"/>
      <sheetName val="Months_and_Countries"/>
      <sheetName val="Schroder_Small_Caps"/>
      <sheetName val="step8_pull+adj"/>
      <sheetName val="Step5_Lgl_Pkg"/>
      <sheetName val="SEP_LE_Submissions"/>
      <sheetName val="Target_Rejection"/>
      <sheetName val="Soc_30"/>
      <sheetName val="Soc_68"/>
      <sheetName val="SCO3_(2)1"/>
      <sheetName val="Target_Book1"/>
      <sheetName val="European_Standard_1"/>
      <sheetName val="21_07_081"/>
      <sheetName val="Production_REP_CURR1"/>
      <sheetName val="Macro_Assumptions1"/>
      <sheetName val="Months_and_Countries1"/>
      <sheetName val="Schroder_Small_Caps1"/>
      <sheetName val="step8_pull+adj1"/>
      <sheetName val="Step5_Lgl_Pkg1"/>
      <sheetName val="SEP_LE_Submissions1"/>
      <sheetName val="Target_Rejection1"/>
      <sheetName val="Soc_301"/>
      <sheetName val="Soc_681"/>
      <sheetName val="Data_CY-1"/>
      <sheetName val="KPI_Impact_values"/>
      <sheetName val="Indiv__information"/>
      <sheetName val="Ingreso_de_Datos"/>
      <sheetName val="CONT_"/>
      <sheetName val="brand_definitions"/>
      <sheetName val="Trade_spend_-_Input"/>
      <sheetName val="SCO3_(2)2"/>
      <sheetName val="Target_Book2"/>
      <sheetName val="Production_REP_CURR2"/>
      <sheetName val="Months_and_Countries2"/>
      <sheetName val="European_Standard_2"/>
      <sheetName val="21_07_082"/>
      <sheetName val="Macro_Assumptions2"/>
      <sheetName val="Indiv__information1"/>
      <sheetName val="Ingreso_de_Datos1"/>
      <sheetName val="Schroder_Small_Caps2"/>
      <sheetName val="step8_pull+adj2"/>
      <sheetName val="Step5_Lgl_Pkg2"/>
      <sheetName val="SEP_LE_Submissions2"/>
      <sheetName val="Target_Rejection2"/>
      <sheetName val="Soc_302"/>
      <sheetName val="Soc_682"/>
      <sheetName val="Data_CY-11"/>
      <sheetName val="KPI_Impact_values1"/>
      <sheetName val="CONT_1"/>
      <sheetName val="brand_definitions1"/>
      <sheetName val="Trade_spend_-_Input1"/>
      <sheetName val="Pg_1"/>
      <sheetName val="SCO3_(2)3"/>
      <sheetName val="Target_Book3"/>
      <sheetName val="Production_REP_CURR3"/>
      <sheetName val="Months_and_Countries3"/>
      <sheetName val="European_Standard_3"/>
      <sheetName val="21_07_083"/>
      <sheetName val="Macro_Assumptions3"/>
      <sheetName val="Indiv__information2"/>
      <sheetName val="Ingreso_de_Datos2"/>
      <sheetName val="Schroder_Small_Caps3"/>
      <sheetName val="step8_pull+adj3"/>
      <sheetName val="Step5_Lgl_Pkg3"/>
      <sheetName val="SEP_LE_Submissions3"/>
      <sheetName val="Target_Rejection3"/>
      <sheetName val="Soc_303"/>
      <sheetName val="Soc_683"/>
      <sheetName val="Data_CY-12"/>
      <sheetName val="KPI_Impact_values2"/>
      <sheetName val="CONT_2"/>
      <sheetName val="brand_definitions2"/>
      <sheetName val="Trade_spend_-_Input2"/>
      <sheetName val="Pg_11"/>
      <sheetName val="Celula2"/>
      <sheetName val="M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GRAF TOTAL"/>
      <sheetName val="GRAF ROTA"/>
      <sheetName val="GRAF AS"/>
      <sheetName val="vol. CERV. TOTAL"/>
      <sheetName val="vol. CERV. ROTA"/>
      <sheetName val="vol. CERV. AS"/>
      <sheetName val="vol. REFRI. TOTAL"/>
      <sheetName val="vol. REFRI. ROTA"/>
      <sheetName val="vol. REFRI. AS"/>
      <sheetName val="ttv CERV. TOTAL"/>
      <sheetName val="ttv CERV. ROTA"/>
      <sheetName val="ttv CERV. AS"/>
      <sheetName val="ttv REFRI. TOTAL"/>
      <sheetName val="ttv REFRI. ROTA"/>
      <sheetName val="ttv REFRI. AS"/>
      <sheetName val="DIA_VOL"/>
      <sheetName val="DIA_TTV"/>
      <sheetName val="MIGRAÇAO"/>
      <sheetName val="SDG VOL"/>
      <sheetName val="BASE TTV"/>
      <sheetName val="SDG TTV-COM"/>
      <sheetName val="arruma"/>
      <sheetName val="SDG TTV-CDD"/>
      <sheetName val="MES ATUAL"/>
      <sheetName val="MES ANTERIOR"/>
      <sheetName val="BASE GRAF"/>
      <sheetName val="NOVO A.A. TOTAL"/>
      <sheetName val="NOVO A.A. ROTA"/>
      <sheetName val="NOVO A.A. AS"/>
      <sheetName val="Árvore"/>
      <sheetName val="Data"/>
      <sheetName val="SCO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Fab2"/>
      <sheetName val="Fab"/>
      <sheetName val="Curve"/>
      <sheetName val="Engine"/>
      <sheetName val="Assumptions"/>
      <sheetName val="Validate"/>
      <sheetName val="Financials"/>
      <sheetName val="EI Calc"/>
      <sheetName val="Registro"/>
      <sheetName val="CADASTRO"/>
      <sheetName val="TABELAS"/>
      <sheetName val="DIST"/>
      <sheetName val="MALHAD"/>
      <sheetName val="PUXADIA"/>
      <sheetName val="BASE DE DADOS"/>
      <sheetName val="SCO3"/>
      <sheetName val="PRINCIPAL"/>
      <sheetName val="Step2_Correlation"/>
      <sheetName val="Step2_Histogram"/>
      <sheetName val="SMT1"/>
      <sheetName val="Como Estamos"/>
      <sheetName val="Lists"/>
      <sheetName val="dados"/>
      <sheetName val="Target Book"/>
      <sheetName val="Production REP CURR"/>
      <sheetName val="ANS-Ap_Result_2003"/>
      <sheetName val="SAP info"/>
      <sheetName val="Input_Sheet"/>
      <sheetName val="Cash_Flow"/>
      <sheetName val="Income_&amp;_EVA"/>
      <sheetName val="FU-Metrics_Report"/>
      <sheetName val="EI_Calc"/>
      <sheetName val="BASE_DE_DADOS"/>
      <sheetName val="Como_Estamos"/>
      <sheetName val="aliquotas"/>
      <sheetName val="STARTSHEET"/>
      <sheetName val="Sheet1"/>
      <sheetName val="Sales Seasonality by Month"/>
      <sheetName val="Budget"/>
      <sheetName val="Indicadores (Inglês)"/>
      <sheetName val="KLHT"/>
      <sheetName val="Barcelona"/>
      <sheetName val="Estratificação"/>
      <sheetName val="Empresas"/>
      <sheetName val="#REF!"/>
      <sheetName val="赣州片区"/>
      <sheetName val="条件筛选"/>
      <sheetName val="aux"/>
      <sheetName val="Company"/>
      <sheetName val="Select"/>
      <sheetName val="PREVISÃO"/>
      <sheetName val="Template"/>
      <sheetName val="Entrada"/>
      <sheetName val="Base Graf"/>
      <sheetName val="Gauge"/>
      <sheetName val="Parameters"/>
      <sheetName val="Projects"/>
      <sheetName val="Pyramid questions"/>
      <sheetName val="geography"/>
      <sheetName val="Volumen"/>
      <sheetName val="Canal"/>
      <sheetName val="Ajustes"/>
      <sheetName val="Placas"/>
      <sheetName val="Raw Data"/>
      <sheetName val="Gráficos Gestão"/>
      <sheetName val="Logística"/>
      <sheetName val="Manutenção"/>
      <sheetName val="Qualidade"/>
      <sheetName val="Gente"/>
      <sheetName val="Meio Ambiente"/>
      <sheetName val="Gestão"/>
      <sheetName val="DRILLDOWN"/>
      <sheetName val="GR"/>
      <sheetName val="GVs"/>
      <sheetName val="Input_Sheet1"/>
      <sheetName val="Cash_Flow1"/>
      <sheetName val="Income_&amp;_EVA1"/>
      <sheetName val="FU-Metrics_Report1"/>
      <sheetName val="EI_Calc1"/>
      <sheetName val="BASE_DE_DADOS1"/>
      <sheetName val="Como_Estamos1"/>
      <sheetName val="Target_Book"/>
      <sheetName val="Production_REP_CURR"/>
      <sheetName val="SAP_info"/>
      <sheetName val="Sales_Seasonality_by_Month"/>
      <sheetName val="Indicadores_(Inglês)"/>
      <sheetName val="SAP Budget by Contain_Loc"/>
      <sheetName val="Fevereiro"/>
      <sheetName val="Março2203"/>
      <sheetName val="Curvas"/>
      <sheetName val="Futuros"/>
      <sheetName val="CDI"/>
      <sheetName val="Bloomberg"/>
      <sheetName val="M-Quest"/>
      <sheetName val="8_LIST"/>
      <sheetName val="Pg 1"/>
      <sheetName val="Base PEF"/>
      <sheetName val="Corresp. Tables"/>
      <sheetName val="Tuc"/>
      <sheetName val="SAP"/>
      <sheetName val="CHARTS ADHOC2 K-EUR"/>
      <sheetName val="SYSTEM"/>
      <sheetName val="锅炉PM"/>
      <sheetName val="select DATAcy"/>
      <sheetName val="Modelo - Commodity Coverage"/>
      <sheetName val="MODELO"/>
      <sheetName val="segment"/>
      <sheetName val="Cash Flow Q2"/>
      <sheetName val="Cadastro.Comercial"/>
      <sheetName val="Current week"/>
      <sheetName val="Previous week"/>
      <sheetName val="variable"/>
      <sheetName val="CRITERIA1"/>
      <sheetName val="Ago 99"/>
      <sheetName val="Conversion Rates"/>
      <sheetName val="Korea"/>
      <sheetName val="Masterlist"/>
      <sheetName val="WORKSHEET"/>
      <sheetName val="Input"/>
      <sheetName val="транзит"/>
      <sheetName val="6016...-6019.."/>
      <sheetName val=""/>
      <sheetName val="ZBB"/>
      <sheetName val="Input_Sheet2"/>
      <sheetName val="Cash_Flow2"/>
      <sheetName val="Income_&amp;_EVA2"/>
      <sheetName val="FU-Metrics_Report2"/>
      <sheetName val="EI_Calc2"/>
      <sheetName val="Como_Estamos2"/>
      <sheetName val="BASE_DE_DADOS2"/>
      <sheetName val="Target_Book1"/>
      <sheetName val="Production_REP_CURR1"/>
      <sheetName val="SAP_info1"/>
      <sheetName val="Sales_Seasonality_by_Month1"/>
      <sheetName val="Indicadores_(Inglês)1"/>
      <sheetName val="Base_Graf"/>
      <sheetName val="Pyramid_questions"/>
      <sheetName val="Raw_Data"/>
      <sheetName val="Gráficos_Gestão"/>
      <sheetName val="Meio_Ambiente"/>
      <sheetName val="SAP_Budget_by_Contain_Loc"/>
      <sheetName val="Pg_1"/>
      <sheetName val="Base_PEF"/>
      <sheetName val="Corresp__Tables"/>
      <sheetName val="CHARTS_ADHOC2_K-EUR"/>
      <sheetName val="select_DATAcy"/>
      <sheetName val="Modelo_-_Commodity_Coverage"/>
      <sheetName val="Cadastro_Comercial"/>
      <sheetName val="PM"/>
      <sheetName val="Action Log"/>
      <sheetName val="Macro Assumptions"/>
      <sheetName val="Matriz_Unidade"/>
      <sheetName val="Plan1"/>
      <sheetName val="FLOTA SE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paqsyn"/>
      <sheetName val="Assumptions"/>
      <sheetName val="Multiple_Elder-Beerman"/>
      <sheetName val="Elder-Beerman  Finsum"/>
      <sheetName val="Elder-Beerman"/>
      <sheetName val="Store Buildup"/>
      <sheetName val="Buildup2"/>
      <sheetName val="Buildup3"/>
      <sheetName val="New Stores"/>
      <sheetName val="Merg_Scen"/>
      <sheetName val="Merger Cons"/>
      <sheetName val="PF_Financials"/>
      <sheetName val="Bon-Ton Finsum"/>
      <sheetName val="Bon-Ton_DCF"/>
      <sheetName val="Multiple_BonTon"/>
      <sheetName val="stop"/>
      <sheetName val="Comparison"/>
      <sheetName val="EPS_Acc.Dil."/>
      <sheetName val="basis_analysis"/>
      <sheetName val="results"/>
      <sheetName val="Oper_Assp."/>
      <sheetName val="SCO3"/>
      <sheetName val="Hist Inputs"/>
      <sheetName val="DCF Inputs"/>
      <sheetName val="Tabela1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LBO"/>
      <sheetName val="LBO Sensitivity"/>
      <sheetName val="LBO IRR"/>
      <sheetName val="FB Finsum"/>
      <sheetName val="Multiple Analysis"/>
      <sheetName val="execsumm"/>
      <sheetName val="reconciliation"/>
      <sheetName val="keyass."/>
      <sheetName val="Cases"/>
      <sheetName val="SAFTDCF"/>
      <sheetName val="Rubbermaid"/>
      <sheetName val="Rubbermaid Finsum"/>
      <sheetName val="Merg_Con"/>
      <sheetName val="shares"/>
      <sheetName val="differences"/>
      <sheetName val="expenses"/>
      <sheetName val="Hoja1"/>
      <sheetName val="Set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ncome Statement"/>
      <sheetName val="DCF"/>
      <sheetName val="DCF (2)"/>
      <sheetName val="income_stmt"/>
      <sheetName val="Summary"/>
      <sheetName val="presto wacc"/>
      <sheetName val="DB"/>
      <sheetName val="Menu"/>
      <sheetName val="geography"/>
      <sheetName val="KPIs"/>
      <sheetName val="ACUMULADOS OPER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OVER"/>
      <sheetName val="MARKET"/>
      <sheetName val="METAL"/>
      <sheetName val="METALPURCHASE"/>
      <sheetName val="OPERATING COST"/>
      <sheetName val="OTHER COST (ENDS)"/>
      <sheetName val="EXPENSES"/>
      <sheetName val="INCOME STT"/>
      <sheetName val="BREAK EVEN"/>
      <sheetName val="BALANCE SHEET"/>
      <sheetName val="INTEREST ON DEBT"/>
      <sheetName val="WP 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dar"/>
      <sheetName val="Definitions"/>
      <sheetName val="Comments"/>
      <sheetName val="Variables"/>
      <sheetName val="RG Depots"/>
      <sheetName val="SCO3"/>
      <sheetName val="Tabela1"/>
      <sheetName val="Assumptions"/>
      <sheetName val="DB"/>
      <sheetName val="Menu"/>
      <sheetName val="Gauge"/>
      <sheetName val="geography"/>
      <sheetName val="KPIs"/>
      <sheetName val="Production REP CURR"/>
      <sheetName val="Sheet1"/>
      <sheetName val="data liste déroulante"/>
      <sheetName val="VariablesDocumentacionISO"/>
      <sheetName val="KPI Radar Direct Distributie"/>
      <sheetName val="Ingreso de Datos"/>
      <sheetName val="STAX"/>
      <sheetName val="Tabla Datos ADicionales"/>
      <sheetName val="Dropdownlists"/>
      <sheetName val="Step2_Correlation"/>
      <sheetName val="Step2_Histogram"/>
      <sheetName val="PREVISÃO"/>
      <sheetName val="Proced."/>
      <sheetName val="validation"/>
      <sheetName val="beerflow"/>
      <sheetName val="Front"/>
      <sheetName val="Sound9월"/>
      <sheetName val="Lists"/>
      <sheetName val="Overview BU13 R2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."/>
      <sheetName val="Taxas"/>
      <sheetName val="DRE"/>
      <sheetName val="Ebt PE"/>
      <sheetName val="Ebt RD"/>
      <sheetName val="Ebt VE"/>
      <sheetName val="Ebt EC"/>
      <sheetName val="Ebt CA"/>
      <sheetName val="Ebt QUI"/>
      <sheetName val="Calc PE"/>
      <sheetName val="Calc RD"/>
      <sheetName val="Calc VE"/>
      <sheetName val="Calc EC"/>
      <sheetName val="Calc CA"/>
      <sheetName val="Calc QUI"/>
      <sheetName val="Graf PE"/>
      <sheetName val="Graf RD"/>
      <sheetName val="Graf VE"/>
      <sheetName val="Graf EC"/>
      <sheetName val="Graf CA"/>
      <sheetName val="Graf QUI"/>
      <sheetName val="Calc HILAex"/>
      <sheetName val="Graf HILAex"/>
      <sheetName val="Graf HILAex Países"/>
      <sheetName val="Calc HILA"/>
      <sheetName val="Graf HILA"/>
      <sheetName val="Graf HILA Países"/>
      <sheetName val="Gabarito HILA-ex Beer"/>
      <sheetName val="Gabarito HILA-ex CSD"/>
      <sheetName val="Definitions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Setup"/>
      <sheetName val="Match"/>
      <sheetName val="Region"/>
      <sheetName val="Wslr List"/>
      <sheetName val="DB"/>
      <sheetName val="Menu"/>
      <sheetName val="geography"/>
      <sheetName val="KPIs"/>
      <sheetName val="Tabela1"/>
      <sheetName val="Target Book"/>
      <sheetName val="Dropdownlists"/>
      <sheetName val="VariablesDocumentacionISO"/>
      <sheetName val="POL VTA CHILE"/>
      <sheetName val="Tabla Datos ADicionales"/>
      <sheetName val="STAX"/>
      <sheetName val="Lists"/>
      <sheetName val="Step2_Histogram"/>
      <sheetName val="data liste déroulante"/>
      <sheetName val="Proced_"/>
      <sheetName val="Ebt_PE"/>
      <sheetName val="Ebt_RD"/>
      <sheetName val="Ebt_VE"/>
      <sheetName val="Ebt_EC"/>
      <sheetName val="Ebt_CA"/>
      <sheetName val="Ebt_QUI"/>
      <sheetName val="Calc_PE"/>
      <sheetName val="Calc_RD"/>
      <sheetName val="Calc_VE"/>
      <sheetName val="Calc_EC"/>
      <sheetName val="Calc_CA"/>
      <sheetName val="Calc_QUI"/>
      <sheetName val="Graf_PE"/>
      <sheetName val="Graf_RD"/>
      <sheetName val="Graf_VE"/>
      <sheetName val="Graf_EC"/>
      <sheetName val="Graf_CA"/>
      <sheetName val="Graf_QUI"/>
      <sheetName val="Calc_HILAex"/>
      <sheetName val="Graf_HILAex"/>
      <sheetName val="Graf_HILAex_Países"/>
      <sheetName val="Calc_HILA"/>
      <sheetName val="Graf_HILA"/>
      <sheetName val="Graf_HILA_Países"/>
      <sheetName val="Gabarito_HILA-ex_Beer"/>
      <sheetName val="Gabarito_HILA-ex_CSD"/>
      <sheetName val="Capa_Segm_"/>
      <sheetName val="EBITDA_Breakdown_org"/>
      <sheetName val="EBITDA_Perfomance"/>
      <sheetName val="EBITDA_Adjust"/>
      <sheetName val="EBITDA_Breakdown_org_(HILA)"/>
      <sheetName val="EBITDA_Adjust_Países"/>
      <sheetName val="EBITDA_Break_org_IFRS"/>
      <sheetName val="Rol_HL"/>
      <sheetName val="Custo_HL"/>
      <sheetName val="Margem_HL"/>
      <sheetName val="Step2_Correlation"/>
      <sheetName val="Sheet2"/>
      <sheetName val="Data"/>
      <sheetName val="Parameters"/>
      <sheetName val="Projects"/>
      <sheetName val="Pyramid questions"/>
      <sheetName val="Volumen"/>
      <sheetName val="行动跟踪"/>
      <sheetName val="下拉清单"/>
      <sheetName val="Production REP CURR"/>
      <sheetName val="Gauge"/>
      <sheetName val="ref"/>
      <sheetName val="Lookup"/>
      <sheetName val="Hidden"/>
      <sheetName val="Resumen"/>
      <sheetName val="Cover &amp; Parameters"/>
      <sheetName val="SCO3"/>
      <sheetName val="Hoja1"/>
      <sheetName val="Curvas"/>
      <sheetName val="Futuros"/>
      <sheetName val="Elimination"/>
      <sheetName val="Canal"/>
      <sheetName val="Ajustes"/>
      <sheetName val="drop-down_lists"/>
      <sheetName val="PM"/>
      <sheetName val="Assumptions"/>
      <sheetName val="DEPARA"/>
      <sheetName val="CDI"/>
      <sheetName val="Feriados"/>
      <sheetName val="Bloomberg"/>
      <sheetName val="2"/>
      <sheetName val="Variables"/>
      <sheetName val="Proc."/>
      <sheetName val="Proced_1"/>
      <sheetName val="Ebt_PE1"/>
      <sheetName val="Ebt_RD1"/>
      <sheetName val="Ebt_VE1"/>
      <sheetName val="Ebt_EC1"/>
      <sheetName val="Ebt_CA1"/>
      <sheetName val="Ebt_QUI1"/>
      <sheetName val="Calc_PE1"/>
      <sheetName val="Calc_RD1"/>
      <sheetName val="Calc_VE1"/>
      <sheetName val="Calc_EC1"/>
      <sheetName val="Calc_CA1"/>
      <sheetName val="Calc_QUI1"/>
      <sheetName val="Graf_PE1"/>
      <sheetName val="Graf_RD1"/>
      <sheetName val="Graf_VE1"/>
      <sheetName val="Graf_EC1"/>
      <sheetName val="Graf_CA1"/>
      <sheetName val="Graf_QUI1"/>
      <sheetName val="Calc_HILAex1"/>
      <sheetName val="Graf_HILAex1"/>
      <sheetName val="Graf_HILAex_Países1"/>
      <sheetName val="Calc_HILA1"/>
      <sheetName val="Graf_HILA1"/>
      <sheetName val="Graf_HILA_Países1"/>
      <sheetName val="Gabarito_HILA-ex_Beer1"/>
      <sheetName val="Gabarito_HILA-ex_CSD1"/>
      <sheetName val="Capa_Segm_1"/>
      <sheetName val="EBITDA_Breakdown_org1"/>
      <sheetName val="EBITDA_Perfomance1"/>
      <sheetName val="EBITDA_Adjust1"/>
      <sheetName val="EBITDA_Breakdown_org_(HILA)1"/>
      <sheetName val="EBITDA_Adjust_Países1"/>
      <sheetName val="EBITDA_Break_org_IFRS1"/>
      <sheetName val="Rol_HL1"/>
      <sheetName val="Custo_HL1"/>
      <sheetName val="Margem_HL1"/>
      <sheetName val="Wslr_List"/>
      <sheetName val="Tabla_Datos_ADicionales"/>
      <sheetName val="POL_VTA_CHILE"/>
      <sheetName val="data_liste_déroulante"/>
      <sheetName val="Target_Book"/>
      <sheetName val="Pyramid_questions"/>
      <sheetName val="Production_REP_CURR"/>
      <sheetName val="Cover_&amp;_Parameters"/>
      <sheetName val="Proced_2"/>
      <sheetName val="Ebt_PE2"/>
      <sheetName val="Ebt_RD2"/>
      <sheetName val="Ebt_VE2"/>
      <sheetName val="Ebt_EC2"/>
      <sheetName val="Ebt_CA2"/>
      <sheetName val="Ebt_QUI2"/>
      <sheetName val="Calc_PE2"/>
      <sheetName val="Calc_RD2"/>
      <sheetName val="Calc_VE2"/>
      <sheetName val="Calc_EC2"/>
      <sheetName val="Calc_CA2"/>
      <sheetName val="Calc_QUI2"/>
      <sheetName val="Graf_PE2"/>
      <sheetName val="Graf_RD2"/>
      <sheetName val="Graf_VE2"/>
      <sheetName val="Graf_EC2"/>
      <sheetName val="Graf_CA2"/>
      <sheetName val="Graf_QUI2"/>
      <sheetName val="Calc_HILAex2"/>
      <sheetName val="Graf_HILAex2"/>
      <sheetName val="Graf_HILAex_Países2"/>
      <sheetName val="Calc_HILA2"/>
      <sheetName val="Graf_HILA2"/>
      <sheetName val="Graf_HILA_Países2"/>
      <sheetName val="Gabarito_HILA-ex_Beer2"/>
      <sheetName val="Gabarito_HILA-ex_CSD2"/>
      <sheetName val="Capa_Segm_2"/>
      <sheetName val="EBITDA_Breakdown_org2"/>
      <sheetName val="EBITDA_Perfomance2"/>
      <sheetName val="EBITDA_Adjust2"/>
      <sheetName val="EBITDA_Breakdown_org_(HILA)2"/>
      <sheetName val="EBITDA_Adjust_Países2"/>
      <sheetName val="EBITDA_Break_org_IFRS2"/>
      <sheetName val="Rol_HL2"/>
      <sheetName val="Custo_HL2"/>
      <sheetName val="Margem_HL2"/>
      <sheetName val="Wslr_List1"/>
      <sheetName val="Tabla_Datos_ADicionales1"/>
      <sheetName val="POL_VTA_CHILE1"/>
      <sheetName val="data_liste_déroulante1"/>
      <sheetName val="Target_Book1"/>
      <sheetName val="Pyramid_questions1"/>
      <sheetName val="Production_REP_CURR1"/>
      <sheetName val="Cover_&amp;_Parameters1"/>
      <sheetName val="INCOME STT"/>
      <sheetName val="CI"/>
      <sheetName val="M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p_adm"/>
      <sheetName val="Desp_adm-Ing"/>
      <sheetName val="Proced."/>
      <sheetName val="Proced_"/>
      <sheetName val="EBITDA Breakdown org"/>
      <sheetName val="EBITDA Perfomance"/>
      <sheetName val="Capa Segm.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roced_1"/>
      <sheetName val="Proced_2"/>
      <sheetName val="Proced_3"/>
      <sheetName val="Proced_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p_ven"/>
      <sheetName val="Desp_ven-Ing"/>
      <sheetName val="Desp_ad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tock"/>
      <sheetName val="Rubros"/>
      <sheetName val="Materials"/>
      <sheetName val="Prec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tos"/>
      <sheetName val="Fornecedores"/>
      <sheetName val="Produtos_Fornecedores"/>
      <sheetName val="Produtos_Desvios"/>
      <sheetName val="Controle"/>
      <sheetName val="RDT"/>
      <sheetName val="Diversas"/>
      <sheetName val="DePara"/>
      <sheetName val="Cadas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tos"/>
      <sheetName val="Fornecedores"/>
      <sheetName val="Produtos_Fornecedores"/>
      <sheetName val="Produtos_Desvios"/>
      <sheetName val="Controle"/>
      <sheetName val="RDT"/>
      <sheetName val="Diversas"/>
      <sheetName val="DePara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adas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ha"/>
      <sheetName val="Gráfico"/>
      <sheetName val="Plan3"/>
      <sheetName val="zsv34"/>
      <sheetName val="AG's"/>
      <sheetName val="Barril &amp; Cilindros"/>
      <sheetName val="Painel"/>
      <sheetName val="cadastro"/>
      <sheetName val="Farol"/>
      <sheetName val="Relatório_temp"/>
      <sheetName val="Relatório Histórico"/>
      <sheetName val="Hoja3"/>
      <sheetName val="PM"/>
      <sheetName val="Tela Inicial"/>
      <sheetName val="Cálculo TMEF-TMR"/>
      <sheetName val="TMEF - TMR 151"/>
      <sheetName val="Hoja2"/>
      <sheetName val="#¡REF"/>
      <sheetName val="RESULTADOS"/>
      <sheetName val="Devolução_Cx_Mês"/>
      <sheetName val="Barril_&amp;_Cilindros"/>
      <sheetName val="Relatório_Histórico"/>
      <sheetName val="Tela_Inicial"/>
      <sheetName val="Cálculo_TMEF-TMR"/>
      <sheetName val="TMEF_-_TMR_15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Plan2"/>
      <sheetName val="Pag1"/>
      <sheetName val="Base Mês"/>
      <sheetName val="C M"/>
      <sheetName val="C M-1"/>
      <sheetName val="BAse Comercial"/>
      <sheetName val="Base AS"/>
      <sheetName val="Lojas"/>
      <sheetName val="IC"/>
      <sheetName val="Diário"/>
      <sheetName val="SDG"/>
      <sheetName val="SDG temp"/>
      <sheetName val="CADPROD"/>
      <sheetName val="Plan1"/>
      <sheetName val="Pag2"/>
      <sheetName val="GVPROMAX"/>
      <sheetName val="Plan4"/>
      <sheetName val="Base Real"/>
      <sheetName val="SAP-RT"/>
      <sheetName val="SAP-AS"/>
      <sheetName val="PEL-RT"/>
      <sheetName val="PEL-AS"/>
      <sheetName val="2v"/>
      <sheetName val="2p"/>
      <sheetName val="2J"/>
      <sheetName val="2V (2)"/>
      <sheetName val="Proced."/>
      <sheetName val="ProductCosts"/>
      <sheetName val="Gauge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Data"/>
      <sheetName val="POL VTA CHILE"/>
      <sheetName val="Hidden"/>
      <sheetName val="ce-an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uge"/>
      <sheetName val="PREVISÃO"/>
      <sheetName val="Proced."/>
      <sheetName val="Employee Targets Sharp LF"/>
      <sheetName val="Target B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 &amp; PET"/>
      <sheetName val="Champions PI"/>
      <sheetName val="CANs PI - Crown"/>
      <sheetName val="CANs PI - Rexam"/>
      <sheetName val="CAN Supplier-Mix On Off"/>
      <sheetName val="Boca de Jacaré Scenario 1"/>
      <sheetName val="Boca de Jacaré Scenario 2"/>
      <sheetName val="Boca Jacaré as is"/>
      <sheetName val="Cans Volumes 3YP"/>
      <sheetName val="Preço = P1 + P2 + P3"/>
      <sheetName val="Presidente PI"/>
      <sheetName val="Super-End Roll Out"/>
      <sheetName val="CDL Roll Out"/>
      <sheetName val="Payback CDL"/>
      <sheetName val="PET Short Finish 2012 CarryOver"/>
      <sheetName val="PET Short Finish 2013 Newlines"/>
      <sheetName val="New Short Finish 2013"/>
      <sheetName val="PI PET PPK"/>
      <sheetName val="PI PET Supplier Footprint"/>
      <sheetName val="Sheet1"/>
      <sheetName val="1YP 2013 - Procurement Initiati"/>
    </sheetNames>
    <definedNames>
      <definedName name="Dis" refersTo="#REF!" sheetId="6"/>
      <definedName name="Free" refersTo="#REF!" sheetId="6"/>
      <definedName name="fsdfsa" refersTo="#REF!" sheetId="6"/>
      <definedName name="po" refersTo="#REF!" sheetId="6"/>
      <definedName name="wewqewqe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cf"/>
      <sheetName val="Sheet2"/>
      <sheetName val="Presentation"/>
      <sheetName val="multiples"/>
      <sheetName val="Operating Model-SF"/>
      <sheetName val="SetUp"/>
      <sheetName val="Processo - Adegas"/>
      <sheetName val="Dados - Apronte"/>
      <sheetName val="Produção Líquida Brassagem"/>
      <sheetName val="Produção filtração"/>
      <sheetName val="Mix de Produção"/>
      <sheetName val="Tabela Volumes"/>
      <sheetName val="negociaciones1"/>
      <sheetName val="Gráfico"/>
      <sheetName val="Gauge"/>
      <sheetName val="PREVISÃO"/>
      <sheetName val="Prec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+ Syn"/>
      <sheetName val="EVA"/>
      <sheetName val="EVA test"/>
      <sheetName val="Accretion"/>
      <sheetName val="Simple_AD"/>
      <sheetName val="Pres_1"/>
      <sheetName val="Pres_2"/>
      <sheetName val="Pres_3"/>
      <sheetName val="Pres_4 Seller"/>
      <sheetName val="Pres_4 Buyer"/>
      <sheetName val="Pres_5"/>
      <sheetName val="Pres_7"/>
      <sheetName val="Pres_6 (2)"/>
      <sheetName val="Syn Rationale"/>
      <sheetName val="Assumptions"/>
      <sheetName val="WC_Seller"/>
      <sheetName val="WC_Buyer"/>
      <sheetName val="IS_Seller"/>
      <sheetName val="IS_Buyer"/>
      <sheetName val="DCF_Seller"/>
      <sheetName val="DCF_Buyer"/>
      <sheetName val="DCF_Sum_Seller"/>
      <sheetName val="DCF_Sum_Buyer"/>
      <sheetName val="WACC"/>
      <sheetName val="Formatted_Deal Information"/>
      <sheetName val="Precedents"/>
      <sheetName val="__FDSCACHE__"/>
      <sheetName val="Comps"/>
      <sheetName val="Comps_Notes"/>
      <sheetName val="FactSet"/>
      <sheetName val="BS_Seller"/>
      <sheetName val="Treadco_History"/>
      <sheetName val="Comps_Options"/>
      <sheetName val="AVP"/>
      <sheetName val="Private_Sum"/>
      <sheetName val="Public_Sum"/>
      <sheetName val="Merger"/>
      <sheetName val="Has_Gets"/>
      <sheetName val="Contribution"/>
      <sheetName val="U&amp;S"/>
      <sheetName val="IS-MIcheli"/>
      <sheetName val="BS-Michelin"/>
      <sheetName val="Sum_Val"/>
      <sheetName val="Pres_4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umbent Data"/>
      <sheetName val="Sheet1"/>
      <sheetName val="Assumptions"/>
      <sheetName val="Gaug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."/>
      <sheetName val="CONT_"/>
      <sheetName val="Gauge"/>
      <sheetName val="COMPS"/>
      <sheetName val="Sheet1"/>
      <sheetName val="De_Para"/>
      <sheetName val="SetUp"/>
      <sheetName val="Processo - Adegas"/>
      <sheetName val="Dados - Apronte"/>
      <sheetName val="Produção Líquida Brassagem"/>
      <sheetName val="Produção filtração"/>
      <sheetName val="Mix de Produção"/>
      <sheetName val="Tabela Volumes"/>
      <sheetName val="DATOS"/>
      <sheetName val="PREVISÃO"/>
      <sheetName val="CONT_1"/>
      <sheetName val="dados"/>
      <sheetName val="Gráfico"/>
      <sheetName val="Definitions"/>
      <sheetName val="Custo 1% 2009"/>
      <sheetName val="Plan2"/>
      <sheetName val="Base Real"/>
      <sheetName val="Tabela1"/>
      <sheetName val="SMT1"/>
      <sheetName val="Proced."/>
      <sheetName val="Divestment Russia"/>
      <sheetName val="SCO3"/>
      <sheetName val="GVs"/>
      <sheetName val="Step2_Correlation"/>
      <sheetName val="Step2_Histogram"/>
      <sheetName val="DATA"/>
      <sheetName val="Shipments"/>
      <sheetName val="Custos"/>
      <sheetName val="600ML"/>
      <sheetName val="Assumptions"/>
      <sheetName val="CONT_2"/>
      <sheetName val="Processo_-_Adegas"/>
      <sheetName val="Dados_-_Apronte"/>
      <sheetName val="Produção_Líquida_Brassagem"/>
      <sheetName val="Produção_filtração"/>
      <sheetName val="Mix_de_Produção"/>
      <sheetName val="Tabela_Volumes"/>
      <sheetName val="Custo_1%_2009"/>
      <sheetName val="Base_Real"/>
      <sheetName val="Divestment_Russia"/>
      <sheetName val="Proced_"/>
      <sheetName val="CONT_3"/>
      <sheetName val="Processo_-_Adegas1"/>
      <sheetName val="Dados_-_Apronte1"/>
      <sheetName val="Produção_Líquida_Brassagem1"/>
      <sheetName val="Produção_filtração1"/>
      <sheetName val="Mix_de_Produção1"/>
      <sheetName val="Tabela_Volumes1"/>
      <sheetName val="Custo_1%_20091"/>
      <sheetName val="Base_Real1"/>
      <sheetName val="Divestment_Russia1"/>
      <sheetName val="Proced_1"/>
      <sheetName val="Ta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uternes_Case"/>
      <sheetName val="Medoc FY US$"/>
      <sheetName val="Medoc CY US$"/>
      <sheetName val="Medoc CY Euro"/>
      <sheetName val="Medoc DCF Euro"/>
      <sheetName val="Sensitivity"/>
      <sheetName val="International"/>
      <sheetName val="Int'l Buildup"/>
      <sheetName val="Consol. Buildup"/>
      <sheetName val="Consol. DCF"/>
      <sheetName val="Sauternes CY Euro"/>
      <sheetName val="Stub Calc"/>
      <sheetName val="Sauternes AVP"/>
      <sheetName val="__FDSCACHE__"/>
      <sheetName val="Merger Summary"/>
      <sheetName val="Consolidated Balance Adjust"/>
      <sheetName val="Consolidated CY Euro"/>
      <sheetName val="EPS Accretion Analysis"/>
      <sheetName val="Valuation Analysis"/>
      <sheetName val="Shareholder Value"/>
      <sheetName val="Medoc AVP"/>
      <sheetName val="Medoc AVP Margins"/>
      <sheetName val="Contribution"/>
      <sheetName val="Contribution Margins"/>
      <sheetName val="Collar"/>
      <sheetName val="1999 Expense Adjust"/>
      <sheetName val="1999 Comp"/>
      <sheetName val="1999 Expenses Detail"/>
      <sheetName val="2000 Expense Adjust"/>
      <sheetName val="2000 Comp"/>
      <sheetName val="2000 Expenses Detail"/>
      <sheetName val="Pro Forma Summary"/>
      <sheetName val="US&amp;Canada Summary"/>
      <sheetName val="Operate Detail"/>
      <sheetName val="Affiliates Detail"/>
      <sheetName val="Affiliates Summary"/>
      <sheetName val="Summary_Sauternes"/>
      <sheetName val="Consolidated US Euro"/>
      <sheetName val="US and Canada Euro"/>
      <sheetName val="Operate Euro"/>
      <sheetName val="Affiliates Euro"/>
      <sheetName val="DO NOT USE FOLLOWING"/>
      <sheetName val="US Buildup"/>
      <sheetName val="Intl Expense"/>
      <sheetName val="Medoc Summary"/>
      <sheetName val="Medoc Detail"/>
      <sheetName val="Margin Sensitivity"/>
      <sheetName val="Margin Analysis"/>
      <sheetName val="Ownership"/>
      <sheetName val="Medoc DCF US$"/>
      <sheetName val="IS_Medoc"/>
      <sheetName val="Expense - Alain"/>
      <sheetName val="Quarterly"/>
      <sheetName val="Operate_Medoc"/>
      <sheetName val="Operate_Sauternes"/>
      <sheetName val="Operate Graphs"/>
      <sheetName val="Expense by Function"/>
      <sheetName val="Medoc_Management"/>
      <sheetName val="Medoc_Management_2"/>
      <sheetName val="Summary_Medoc"/>
      <sheetName val="Base_Case"/>
      <sheetName val="Assumptions"/>
      <sheetName val="CONT.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ransk"/>
      <sheetName val="Rosar"/>
      <sheetName val="Povolzhie"/>
      <sheetName val="Perm"/>
      <sheetName val="Kursk"/>
      <sheetName val="Klin"/>
      <sheetName val="Bavaria"/>
      <sheetName val="Ivanovo"/>
      <sheetName val="SDC"/>
      <sheetName val="Russia"/>
      <sheetName val="Charts"/>
      <sheetName val="KPI 23-Q1"/>
      <sheetName val="KPI 23-Q2"/>
      <sheetName val="KPI 23-Q3"/>
      <sheetName val="KPI 23-Q4"/>
      <sheetName val="Divestment Russia"/>
      <sheetName val="Ind. project justif"/>
      <sheetName val="CONT."/>
      <sheetName val="Medoc Detail"/>
      <sheetName val="Gauge"/>
      <sheetName val="Sheet1"/>
      <sheetName val="Reuniáo"/>
      <sheetName val="De_Para"/>
      <sheetName val="Planilha_Auxiliar"/>
      <sheetName val="KPI_23-Q1"/>
      <sheetName val="KPI_23-Q2"/>
      <sheetName val="KPI_23-Q3"/>
      <sheetName val="KPI_23-Q4"/>
      <sheetName val="Divestment_Russia"/>
      <sheetName val="Ind__project_justif"/>
      <sheetName val="CONT_"/>
      <sheetName val="ICD'S"/>
      <sheetName val="M_I_MDT"/>
      <sheetName val="Parametres"/>
      <sheetName val="Assumptions"/>
      <sheetName val="Custo 1% 2009"/>
      <sheetName val="SetUp"/>
      <sheetName val="Processo - Adegas"/>
      <sheetName val="Dados - Apronte"/>
      <sheetName val="Produção Líquida Brassagem"/>
      <sheetName val="Produção filtração"/>
      <sheetName val="Mix de Produção"/>
      <sheetName val="Tabela Volumes"/>
      <sheetName val="Hoja2"/>
      <sheetName val="Data USA Adj US$"/>
      <sheetName val="99판매상세"/>
      <sheetName val="Medoc_Detail"/>
      <sheetName val="Custo_1%_2009"/>
      <sheetName val="Data_USA_Adj_US$"/>
      <sheetName val="KPI_23-Q11"/>
      <sheetName val="KPI_23-Q21"/>
      <sheetName val="KPI_23-Q31"/>
      <sheetName val="KPI_23-Q41"/>
      <sheetName val="Divestment_Russia1"/>
      <sheetName val="Ind__project_justif1"/>
      <sheetName val="CONT_1"/>
      <sheetName val="Medoc_Detail1"/>
      <sheetName val="Custo_1%_20091"/>
      <sheetName val="Data_USA_Adj_US$1"/>
      <sheetName val="KPI_23-Q12"/>
      <sheetName val="KPI_23-Q22"/>
      <sheetName val="KPI_23-Q32"/>
      <sheetName val="KPI_23-Q42"/>
      <sheetName val="Divestment_Russia2"/>
      <sheetName val="Ind__project_justif2"/>
      <sheetName val="CONT_2"/>
      <sheetName val="Medoc_Detail2"/>
      <sheetName val="Custo_1%_20092"/>
      <sheetName val="Data_USA_Adj_US$2"/>
      <sheetName val="Processo_-_Adegas"/>
      <sheetName val="Dados_-_Apronte"/>
      <sheetName val="Produção_Líquida_Brassagem"/>
      <sheetName val="Produção_filtração"/>
      <sheetName val="Mix_de_Produção"/>
      <sheetName val="Tabela_Volumes"/>
      <sheetName val="KPI_23-Q13"/>
      <sheetName val="KPI_23-Q23"/>
      <sheetName val="KPI_23-Q33"/>
      <sheetName val="KPI_23-Q43"/>
      <sheetName val="Divestment_Russia3"/>
      <sheetName val="Ind__project_justif3"/>
      <sheetName val="CONT_3"/>
      <sheetName val="Medoc_Detail3"/>
      <sheetName val="Custo_1%_20093"/>
      <sheetName val="Data_USA_Adj_US$3"/>
      <sheetName val="Processo_-_Adegas1"/>
      <sheetName val="Dados_-_Apronte1"/>
      <sheetName val="Produção_Líquida_Brassagem1"/>
      <sheetName val="Produção_filtração1"/>
      <sheetName val="Mix_de_Produção1"/>
      <sheetName val="Tabela_Volumes1"/>
      <sheetName val="cad"/>
      <sheetName val="tabelas"/>
      <sheetName val="Fab2"/>
      <sheetName val="F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olume - Size"/>
      <sheetName val="Volume Quality"/>
      <sheetName val="Distribution"/>
      <sheetName val="Innovation"/>
      <sheetName val="Cost Leadership Capacity"/>
      <sheetName val="Cost LeadershipCapex Inv."/>
      <sheetName val="Cost Leadership Capex Div."/>
      <sheetName val="Cost Leadership KPI Malting"/>
      <sheetName val="Cost Leadership KPI Brewery"/>
      <sheetName val="Cost Leadership KPI Logistics"/>
      <sheetName val="Cost Leadersship Fin Data Prod"/>
      <sheetName val="Cost Leadership Fin Data Distr"/>
      <sheetName val="Cost Leadership IT"/>
      <sheetName val="IS"/>
      <sheetName val="BS"/>
      <sheetName val="CF"/>
      <sheetName val="Other op. &amp; Extraordinary"/>
      <sheetName val="Payroll"/>
      <sheetName val="Tax"/>
      <sheetName val="Prov"/>
      <sheetName val="Treasury"/>
      <sheetName val="Employee benefits"/>
      <sheetName val="Cost LeadershipCapex Inv_"/>
      <sheetName val="Divestment Russia"/>
      <sheetName val="SKU info"/>
      <sheetName val="segment"/>
      <sheetName val="CONT."/>
      <sheetName val="Entrada de Dados"/>
      <sheetName val="Projects list"/>
      <sheetName val="Cost Leadership Capex Div_"/>
      <sheetName val="Case"/>
      <sheetName val="SumVal"/>
      <sheetName val="De_Para"/>
      <sheetName val="Sheet1"/>
      <sheetName val="Budget book_v211002"/>
      <sheetName val="Volume_-_Size"/>
      <sheetName val="Volume_Quality"/>
      <sheetName val="Cost_Leadership_Capacity"/>
      <sheetName val="Cost_LeadershipCapex_Inv_"/>
      <sheetName val="Cost_Leadership_Capex_Div_"/>
      <sheetName val="Cost_Leadership_KPI_Malting"/>
      <sheetName val="Cost_Leadership_KPI_Brewery"/>
      <sheetName val="Cost_Leadership_KPI_Logistics"/>
      <sheetName val="Cost_Leadersship_Fin_Data_Prod"/>
      <sheetName val="Cost_Leadership_Fin_Data_Distr"/>
      <sheetName val="Cost_Leadership_IT"/>
      <sheetName val="Other_op__&amp;_Extraordinary"/>
      <sheetName val="Employee_benefits"/>
      <sheetName val="Cost_LeadershipCapex_Inv_1"/>
      <sheetName val="Divestment_Russia"/>
      <sheetName val="SKU_info"/>
      <sheetName val="CONT_"/>
      <sheetName val="Entrada_de_Dados"/>
      <sheetName val="Projects_list"/>
      <sheetName val="Cost_Leadership_Capex_Div_1"/>
      <sheetName val="Budget_book_v211002"/>
      <sheetName val="Volume_-_Size1"/>
      <sheetName val="Volume_Quality1"/>
      <sheetName val="Cost_Leadership_Capacity1"/>
      <sheetName val="Cost_LeadershipCapex_Inv_2"/>
      <sheetName val="Cost_Leadership_Capex_Div_2"/>
      <sheetName val="Cost_Leadership_KPI_Malting1"/>
      <sheetName val="Cost_Leadership_KPI_Brewery1"/>
      <sheetName val="Cost_Leadership_KPI_Logistics1"/>
      <sheetName val="Cost_Leadersship_Fin_Data_Prod1"/>
      <sheetName val="Cost_Leadership_Fin_Data_Distr1"/>
      <sheetName val="Cost_Leadership_IT1"/>
      <sheetName val="Other_op__&amp;_Extraordinary1"/>
      <sheetName val="Employee_benefits1"/>
      <sheetName val="Cost_LeadershipCapex_Inv_3"/>
      <sheetName val="Divestment_Russia1"/>
      <sheetName val="SKU_info1"/>
      <sheetName val="CONT_1"/>
      <sheetName val="Entrada_de_Dados1"/>
      <sheetName val="Projects_list1"/>
      <sheetName val="Cost_Leadership_Capex_Div_3"/>
      <sheetName val="Budget_book_v211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Title "/>
      <sheetName val="Case"/>
      <sheetName val="Sensitivities"/>
      <sheetName val="Bank Yield"/>
      <sheetName val="PB Yield"/>
      <sheetName val="Sheet1"/>
      <sheetName val="SumVal"/>
      <sheetName val="Bank DDM"/>
      <sheetName val="Assumptions"/>
      <sheetName val="Bank Sum"/>
      <sheetName val="Bank Sum2"/>
      <sheetName val="Bank BS"/>
      <sheetName val="Bank BS Buildup"/>
      <sheetName val="Bank IS"/>
      <sheetName val="Bank IS Buildup"/>
      <sheetName val="Premier Bank"/>
      <sheetName val="PB Admin"/>
      <sheetName val="Work-Out Bank"/>
      <sheetName val="WO Admin"/>
      <sheetName val="TaxCalc"/>
      <sheetName val="Provisions"/>
      <sheetName val="RWA"/>
      <sheetName val="OffBal"/>
      <sheetName val="CzechBanking"/>
      <sheetName val="Synergies"/>
      <sheetName val="Interest"/>
      <sheetName val="2000NAV"/>
      <sheetName val="Multiples"/>
      <sheetName val="Ke"/>
      <sheetName val="Subsidiaries"/>
      <sheetName val="CompVal"/>
      <sheetName val="OUTput--&gt;"/>
      <sheetName val="Intro"/>
      <sheetName val="macro2"/>
      <sheetName val="scena"/>
      <sheetName val="Cavaets"/>
      <sheetName val="Macro"/>
      <sheetName val="Lending"/>
      <sheetName val="Deposits"/>
      <sheetName val="Other "/>
      <sheetName val="Results"/>
      <sheetName val="OUT--&gt;"/>
      <sheetName val="HR"/>
      <sheetName val="CapEx"/>
      <sheetName val="OffBalLoan"/>
      <sheetName val="TotalLoan"/>
      <sheetName val="KBB"/>
      <sheetName val="VSS"/>
      <sheetName val="CACL"/>
      <sheetName val="IKS-IS"/>
      <sheetName val="IKS-BS"/>
      <sheetName val="TOC"/>
      <sheetName val="Divestment Russia"/>
      <sheetName val="Macro Assumptions"/>
      <sheetName val="Hidden"/>
      <sheetName val="Cost Leadership Capex Div."/>
      <sheetName val="Cost LeadershipCapex Inv."/>
      <sheetName val="General Assumptions"/>
      <sheetName val="RawData"/>
      <sheetName val="Overview"/>
      <sheetName val="Lists"/>
      <sheetName val="Data"/>
      <sheetName val="CONT."/>
      <sheetName val="Title_"/>
      <sheetName val="Bank_Yield"/>
      <sheetName val="PB_Yield"/>
      <sheetName val="Bank_DDM"/>
      <sheetName val="Bank_Sum"/>
      <sheetName val="Bank_Sum2"/>
      <sheetName val="Bank_BS"/>
      <sheetName val="Bank_BS_Buildup"/>
      <sheetName val="Bank_IS"/>
      <sheetName val="Bank_IS_Buildup"/>
      <sheetName val="Premier_Bank"/>
      <sheetName val="PB_Admin"/>
      <sheetName val="Work-Out_Bank"/>
      <sheetName val="WO_Admin"/>
      <sheetName val="Other_"/>
      <sheetName val="Divestment_Russia"/>
      <sheetName val="Macro_Assumptions"/>
      <sheetName val="Cost_Leadership_Capex_Div_"/>
      <sheetName val="Cost_LeadershipCapex_Inv_"/>
      <sheetName val="Proced."/>
      <sheetName val="Check IV´s"/>
      <sheetName val="sgversion14"/>
      <sheetName val="Cover"/>
      <sheetName val="DT 1999 (abst. from model)"/>
      <sheetName val="Validation"/>
      <sheetName val="ДЦ"/>
      <sheetName val="Custo 1% 2009"/>
      <sheetName val="Lendijg"/>
      <sheetName val="Custos"/>
      <sheetName val="STARTSHEET"/>
      <sheetName val="Дистрики"/>
      <sheetName val="SCO3"/>
      <sheetName val="General_Assumptions"/>
      <sheetName val="CONT_"/>
      <sheetName val="DT_1999_(abst__from_model)"/>
      <sheetName val="Title_1"/>
      <sheetName val="Bank_Yield1"/>
      <sheetName val="PB_Yield1"/>
      <sheetName val="Bank_DDM1"/>
      <sheetName val="Bank_Sum1"/>
      <sheetName val="Bank_Sum21"/>
      <sheetName val="Bank_BS1"/>
      <sheetName val="Bank_BS_Buildup1"/>
      <sheetName val="Bank_IS1"/>
      <sheetName val="Bank_IS_Buildup1"/>
      <sheetName val="Premier_Bank1"/>
      <sheetName val="PB_Admin1"/>
      <sheetName val="Work-Out_Bank1"/>
      <sheetName val="WO_Admin1"/>
      <sheetName val="Other_1"/>
      <sheetName val="Cost_Leadership_Capex_Div_1"/>
      <sheetName val="Cost_LeadershipCapex_Inv_1"/>
      <sheetName val="Divestment_Russia1"/>
      <sheetName val="Macro_Assumptions1"/>
      <sheetName val="General_Assumptions1"/>
      <sheetName val="CONT_1"/>
      <sheetName val="DT_1999_(abst__from_model)1"/>
      <sheetName val="Proced_"/>
      <sheetName val="Custo_1%_2009"/>
      <sheetName val="Check_IV´s"/>
      <sheetName val="Title_2"/>
      <sheetName val="Bank_Yield2"/>
      <sheetName val="PB_Yield2"/>
      <sheetName val="Bank_DDM2"/>
      <sheetName val="Bank_Sum3"/>
      <sheetName val="Bank_Sum22"/>
      <sheetName val="Bank_BS2"/>
      <sheetName val="Bank_BS_Buildup2"/>
      <sheetName val="Bank_IS2"/>
      <sheetName val="Bank_IS_Buildup2"/>
      <sheetName val="Premier_Bank2"/>
      <sheetName val="PB_Admin2"/>
      <sheetName val="Work-Out_Bank2"/>
      <sheetName val="WO_Admin2"/>
      <sheetName val="Other_2"/>
      <sheetName val="Cost_Leadership_Capex_Div_2"/>
      <sheetName val="Cost_LeadershipCapex_Inv_2"/>
      <sheetName val="Divestment_Russia2"/>
      <sheetName val="Macro_Assumptions2"/>
      <sheetName val="General_Assumptions2"/>
      <sheetName val="CONT_2"/>
      <sheetName val="Proced_1"/>
      <sheetName val="DT_1999_(abst__from_model)2"/>
      <sheetName val="Custo_1%_20091"/>
      <sheetName val="Check_IV´s1"/>
      <sheetName val="Title_3"/>
      <sheetName val="Bank_Yield3"/>
      <sheetName val="PB_Yield3"/>
      <sheetName val="Bank_DDM3"/>
      <sheetName val="Bank_Sum4"/>
      <sheetName val="Bank_Sum23"/>
      <sheetName val="Bank_BS3"/>
      <sheetName val="Bank_BS_Buildup3"/>
      <sheetName val="Bank_IS3"/>
      <sheetName val="Bank_IS_Buildup3"/>
      <sheetName val="Premier_Bank3"/>
      <sheetName val="PB_Admin3"/>
      <sheetName val="Work-Out_Bank3"/>
      <sheetName val="WO_Admin3"/>
      <sheetName val="Other_3"/>
      <sheetName val="Cost_Leadership_Capex_Div_3"/>
      <sheetName val="Cost_LeadershipCapex_Inv_3"/>
      <sheetName val="Divestment_Russia3"/>
      <sheetName val="Macro_Assumptions3"/>
      <sheetName val="General_Assumptions3"/>
      <sheetName val="CONT_3"/>
      <sheetName val="Proced_2"/>
      <sheetName val="DT_1999_(abst__from_model)3"/>
      <sheetName val="Custo_1%_20092"/>
      <sheetName val="Check_IV´s2"/>
      <sheetName val="SM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 Case"/>
      <sheetName val="Barra - Beta raw data"/>
      <sheetName val="Wacc calcs"/>
      <sheetName val="WACC"/>
      <sheetName val="eCA Inputs"/>
      <sheetName val="Credit Ap"/>
      <sheetName val="Average Life"/>
      <sheetName val="Public 2 Private"/>
      <sheetName val="Currency Base Case"/>
      <sheetName val="Module1"/>
      <sheetName val="Module2"/>
      <sheetName val="Medoc Detail"/>
      <sheetName val="Store Summary"/>
      <sheetName val="SETUP"/>
      <sheetName val="Grá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IM C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CVsk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  <sheetName val="Dados"/>
      <sheetName val="Menu"/>
      <sheetName val="Base_Apt1A"/>
      <sheetName val="Extrai"/>
      <sheetName val="Parada"/>
      <sheetName val="Estat"/>
      <sheetName val="Base_Inef"/>
      <sheetName val="Email"/>
      <sheetName val="Paradas"/>
      <sheetName val="Assumptions"/>
      <sheetName val="GER FABRIL"/>
      <sheetName val="APRESClaudio10"/>
      <sheetName val="Supporting Data"/>
      <sheetName val="EBM Manager LIST"/>
      <sheetName val="Case"/>
      <sheetName val="SumVal"/>
      <sheetName val="Análisis"/>
      <sheetName val="CVsku"/>
      <sheetName val="#REF"/>
      <sheetName val="REALxMETA - CERVEJA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Empresas"/>
      <sheetName val="GER_FABRIL"/>
      <sheetName val="Drop Downs"/>
      <sheetName val="Set up"/>
      <sheetName val="Planilha resultados"/>
      <sheetName val="Plan3"/>
      <sheetName val="Setup"/>
      <sheetName val="Premissas"/>
      <sheetName val="Validação"/>
      <sheetName val="Gauge"/>
      <sheetName val="12."/>
      <sheetName val="GER_FABRIL1"/>
      <sheetName val="Supporting_Data"/>
      <sheetName val="EBM_Manager_LIST"/>
      <sheetName val="REALxMETA_-_CERVEJA"/>
      <sheetName val="Drop_Downs"/>
      <sheetName val="Packaging_Cerv+Refri"/>
      <sheetName val="Packaging_Cerv"/>
      <sheetName val="Packaging_Inteira"/>
      <sheetName val="Packaging_Lata_Cerv"/>
      <sheetName val="Packaging_Long_Neck"/>
      <sheetName val="Packaging_Chopp"/>
      <sheetName val="Packaging_Refri"/>
      <sheetName val="Packaging_Lata_Refri"/>
      <sheetName val="Packaging_PET"/>
      <sheetName val="Packaging_Meia"/>
      <sheetName val="Packaging_Sopro"/>
      <sheetName val="Índice_MALTE"/>
      <sheetName val="Índice_H_M_"/>
      <sheetName val="Índice_DIF1"/>
      <sheetName val="Índice_DIF2"/>
      <sheetName val="Índice_DIF3"/>
      <sheetName val="Índice_QUEBRA"/>
      <sheetName val="Índice_LATA"/>
      <sheetName val="Índice_LN"/>
      <sheetName val="Índice_Emb"/>
      <sheetName val="Índice_Açúcar"/>
      <sheetName val="Índice_M_P__Refri"/>
      <sheetName val="Índice_PET"/>
      <sheetName val="Índice_Emb2_Refri"/>
      <sheetName val="Índice_Emb3_Refri"/>
      <sheetName val="Índice_Emb4_Refri"/>
      <sheetName val="Índice_DIF1_Refri"/>
      <sheetName val="Índice_DIF2_Refri"/>
      <sheetName val="RGD_2"/>
      <sheetName val="RGD_CERVEJA"/>
      <sheetName val="RGD_CERVEJA_2"/>
      <sheetName val="RGD_CERVEJA_INTEIRA"/>
      <sheetName val="RGD_CERVEJA_LATA"/>
      <sheetName val="RGD_CERVEJA_LN"/>
      <sheetName val="RGD_CERVEJA_MEIA"/>
      <sheetName val="RGD_CERVEJA_CHOPP"/>
      <sheetName val="RGD_REFRI"/>
      <sheetName val="RGD_REFRI_2"/>
      <sheetName val="RGD_RefB"/>
      <sheetName val="RGD_RefB_PET1"/>
      <sheetName val="RGD_RefB_PET2"/>
      <sheetName val="RGD_RefB_LATA"/>
      <sheetName val="RGD_RefB_MEIA"/>
      <sheetName val="RGD_RefB_PTM"/>
      <sheetName val="RGD_PEPSI"/>
      <sheetName val="RGD_PEPSI_PET2"/>
      <sheetName val="RGD_PEPSI_LATA"/>
      <sheetName val="Set_up"/>
      <sheetName val="Planilha_resultados"/>
      <sheetName val="12_"/>
      <sheetName val="Tabela1"/>
      <sheetName val="Start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c 11"/>
      <sheetName val="Soc 14"/>
      <sheetName val="Soc 16"/>
      <sheetName val="Soc 23"/>
      <sheetName val="Soc 24"/>
      <sheetName val="Soc 30"/>
      <sheetName val="Soc 59"/>
      <sheetName val="Soc 68"/>
      <sheetName val="Losgrößen"/>
      <sheetName val="Leistungen"/>
      <sheetName val="Mutteranlage"/>
      <sheetName val="Stückliste"/>
      <sheetName val="Zeiten"/>
      <sheetName val="Case"/>
      <sheetName val="SumVal"/>
      <sheetName val="Custos"/>
      <sheetName val="Cost Leadership Capex Div."/>
      <sheetName val="Cost LeadershipCapex Inv."/>
      <sheetName val="Divestment Russia"/>
      <sheetName val="Sheet1"/>
      <sheetName val="Configuração"/>
      <sheetName val="Schroder Small Caps"/>
      <sheetName val="PARA TITULOS"/>
      <sheetName val="MODELO"/>
      <sheetName val="536-100"/>
      <sheetName val="Benchmark category"/>
      <sheetName val="VL,NC,MTC"/>
      <sheetName val="Sheet2"/>
      <sheetName val="Supporting Data"/>
      <sheetName val="EBM Manager LIST"/>
      <sheetName val="dep pre"/>
      <sheetName val="Brainstormin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MB_ANT"/>
      <sheetName val="EMB_BR"/>
      <sheetName val="EMB_SKOL"/>
      <sheetName val="VOL_BR"/>
      <sheetName val="VOL_ANT"/>
      <sheetName val="VOL_SKOL"/>
      <sheetName val="CERVEJA"/>
      <sheetName val="GERENCIAL"/>
      <sheetName val="REFRINANC"/>
      <sheetName val="Resumo"/>
      <sheetName val="MARC_01"/>
      <sheetName val="MARC_02"/>
      <sheetName val="MARC_03"/>
      <sheetName val="MARC_04"/>
      <sheetName val="Balizador"/>
      <sheetName val="Farol"/>
      <sheetName val="BASE"/>
      <sheetName val="PRODUTOS"/>
      <sheetName val="Tabela1"/>
      <sheetName val="Soc 30"/>
      <sheetName val="Soc 68"/>
      <sheetName val="Sheet1"/>
      <sheetName val="Definitions"/>
      <sheetName val="Gauge"/>
      <sheetName val="SCO3"/>
      <sheetName val="PARA TITULOS"/>
      <sheetName val="ASGATORADE TANGERINA 473 M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JOB LIST"/>
      <sheetName val="Working List"/>
      <sheetName val="Supporting Data"/>
      <sheetName val="Entity Structure"/>
      <sheetName val="EBM Manager LIST"/>
      <sheetName val="Montenegro"/>
      <sheetName val="Cadastro"/>
      <sheetName val="Soc 30"/>
      <sheetName val="Soc 6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q"/>
      <sheetName val="Margins"/>
      <sheetName val="LTM"/>
      <sheetName val="wacc"/>
      <sheetName val="NFY"/>
      <sheetName val="Assumptions"/>
      <sheetName val="LBO Sensitivity"/>
      <sheetName val="LBO IRR"/>
      <sheetName val="LBO"/>
      <sheetName val="Income"/>
      <sheetName val="Target Finsum"/>
      <sheetName val="Target Oper and FCF"/>
      <sheetName val="Target BS and ULCFC"/>
      <sheetName val="Multiple Analysis"/>
      <sheetName val="DCF Perpet Growth"/>
      <sheetName val="Principal"/>
      <sheetName val="Menu"/>
      <sheetName val="Consol AC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Plan1"/>
      <sheetName val="Cover &amp; 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"/>
      <sheetName val="Summary"/>
      <sheetName val="AVP"/>
      <sheetName val="Valuation Analysis"/>
      <sheetName val="DCF Sauternes Case  (2)"/>
      <sheetName val="wacc"/>
      <sheetName val="Valo Sauternes Case "/>
      <sheetName val="Valo Medoc Case"/>
      <sheetName val="Detailed Sauternes Case"/>
      <sheetName val="Adjustments"/>
      <sheetName val="Detailed Medoc Case "/>
      <sheetName val="Q Medoc Case  Graph"/>
      <sheetName val="Q Medoc Case "/>
      <sheetName val="Q Medoc Case 28-01"/>
      <sheetName val="B vs Actual"/>
      <sheetName val="Allocation"/>
      <sheetName val="Working Capital"/>
      <sheetName val="Source graphs"/>
      <sheetName val="M Working Capital"/>
      <sheetName val="Graphs"/>
      <sheetName val="DCF Sauternes Case "/>
      <sheetName val="Q Medoc Case 28-01 adj."/>
      <sheetName val="Q Medoc Case 28-01 adjustments"/>
      <sheetName val="Q Medoc Case 28-01 unadj."/>
      <sheetName val="IM Case"/>
      <sheetName val="Supporting Data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F Remessa"/>
      <sheetName val="Receivables &amp; Turnover Toro"/>
      <sheetName val="Câmbio p BRL"/>
      <sheetName val="Câmbio Custo"/>
      <sheetName val="Validação"/>
      <sheetName val="Resumo Toro"/>
      <sheetName val="Resumo Outros"/>
      <sheetName val="Plan2"/>
      <sheetName val="Upload"/>
      <sheetName val="SAP"/>
      <sheetName val="Plan5"/>
      <sheetName val="Plan4"/>
      <sheetName val="Plan3"/>
      <sheetName val="Turnover Toro a estornar "/>
      <sheetName val="Turnover Outros a estonar"/>
      <sheetName val="Receivables &amp; Turnover Outros"/>
      <sheetName val="Câmbio SAP"/>
      <sheetName val="Câmbio"/>
      <sheetName val="Plan1"/>
      <sheetName val="receita a estornar"/>
      <sheetName val="Hyp"/>
      <sheetName val="Drop Downs"/>
      <sheetName val="Custos"/>
      <sheetName val="Setup"/>
      <sheetName val="Intercompany Matriz 2006"/>
      <sheetName val="Fobing MPSA"/>
      <sheetName val="D. Op. MPSA"/>
      <sheetName val="ROL MPSA"/>
      <sheetName val="CPV MPSA"/>
      <sheetName val="TOR"/>
      <sheetName val="Painel HH"/>
      <sheetName val="Painel Custos"/>
      <sheetName val="Cumprimento P3M"/>
      <sheetName val="P3M DADOS"/>
      <sheetName val="CustoxVBZ"/>
      <sheetName val="Eventual"/>
      <sheetName val="P1A_MES ATUAL"/>
      <sheetName val="P1A_3M"/>
      <sheetName val="Permanente"/>
      <sheetName val="Sheet1"/>
      <sheetName val="Supporting Data"/>
      <sheetName val="EBM Manager LIST"/>
      <sheetName val="AUX"/>
      <sheetName val="Tabela1"/>
      <sheetName val="parameters"/>
      <sheetName val="Resultado"/>
      <sheetName val="Variables"/>
      <sheetName val="Feriados"/>
      <sheetName val="NF_Remessa"/>
      <sheetName val="Receivables_&amp;_Turnover_Toro"/>
      <sheetName val="Câmbio_p_BRL"/>
      <sheetName val="Câmbio_Custo"/>
      <sheetName val="Resumo_Toro"/>
      <sheetName val="Resumo_Outros"/>
      <sheetName val="Turnover_Toro_a_estornar_"/>
      <sheetName val="Turnover_Outros_a_estonar"/>
      <sheetName val="Receivables_&amp;_Turnover_Outros"/>
      <sheetName val="Câmbio_SAP"/>
      <sheetName val="receita_a_estornar"/>
      <sheetName val="Drop_Downs"/>
      <sheetName val="EBM-2 GHQ"/>
      <sheetName val="grafLabSP"/>
      <sheetName val="Table"/>
      <sheetName val="NF_Remessa1"/>
      <sheetName val="Receivables_&amp;_Turnover_Toro1"/>
      <sheetName val="Câmbio_p_BRL1"/>
      <sheetName val="Câmbio_Custo1"/>
      <sheetName val="Resumo_Toro1"/>
      <sheetName val="Resumo_Outros1"/>
      <sheetName val="Turnover_Toro_a_estornar_1"/>
      <sheetName val="Turnover_Outros_a_estonar1"/>
      <sheetName val="Receivables_&amp;_Turnover_Outros1"/>
      <sheetName val="Câmbio_SAP1"/>
      <sheetName val="receita_a_estornar1"/>
      <sheetName val="Drop_Downs1"/>
      <sheetName val="Intercompany_Matriz_2006"/>
      <sheetName val="Supporting_Data"/>
      <sheetName val="EBM_Manager_LIST"/>
      <sheetName val="Fobing_MPSA"/>
      <sheetName val="D__Op__MPSA"/>
      <sheetName val="ROL_MPSA"/>
      <sheetName val="CPV_MPSA"/>
      <sheetName val="Painel_HH"/>
      <sheetName val="Painel_Custos"/>
      <sheetName val="Cumprimento_P3M"/>
      <sheetName val="P3M_DADOS"/>
      <sheetName val="P1A_MES_ATUAL"/>
      <sheetName val="EBM-2_GHQ"/>
      <sheetName val="NF_Remessa2"/>
      <sheetName val="Receivables_&amp;_Turnover_Toro2"/>
      <sheetName val="Câmbio_p_BRL2"/>
      <sheetName val="Câmbio_Custo2"/>
      <sheetName val="Resumo_Toro2"/>
      <sheetName val="Resumo_Outros2"/>
      <sheetName val="Turnover_Toro_a_estornar_2"/>
      <sheetName val="Turnover_Outros_a_estonar2"/>
      <sheetName val="Receivables_&amp;_Turnover_Outros2"/>
      <sheetName val="Câmbio_SAP2"/>
      <sheetName val="receita_a_estornar2"/>
      <sheetName val="Drop_Downs2"/>
      <sheetName val="Intercompany_Matriz_20061"/>
      <sheetName val="Supporting_Data1"/>
      <sheetName val="EBM_Manager_LIST1"/>
      <sheetName val="Fobing_MPSA1"/>
      <sheetName val="D__Op__MPSA1"/>
      <sheetName val="ROL_MPSA1"/>
      <sheetName val="CPV_MPSA1"/>
      <sheetName val="Painel_HH1"/>
      <sheetName val="Painel_Custos1"/>
      <sheetName val="Cumprimento_P3M1"/>
      <sheetName val="P3M_DADOS1"/>
      <sheetName val="P1A_MES_ATUAL1"/>
      <sheetName val="EBM-2_GHQ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"/>
      <sheetName val="galpao"/>
      <sheetName val="CANPA97"/>
      <sheetName val="CANPA97.XLS"/>
      <sheetName val="CANPA97_XLS"/>
      <sheetName val="Hyp"/>
      <sheetName val="CANPA97_XLS1"/>
      <sheetName val="CANPA97_XLS2"/>
      <sheetName val="CANPA97_XLS3"/>
      <sheetName val="CANPA97_XLS4"/>
    </sheetNames>
    <definedNames>
      <definedName name="impressão_CTB"/>
      <definedName name="impressão_GER"/>
      <definedName name="impressão_GER_CTB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_Medidas"/>
      <sheetName val="Matriz_Unidade"/>
      <sheetName val="Responsáveis"/>
      <sheetName val="Plano_avaliação"/>
      <sheetName val="Causas"/>
      <sheetName val="Priorização_de_Causas"/>
      <sheetName val="Empresas"/>
      <sheetName val="Cadastro"/>
      <sheetName val="Control"/>
      <sheetName val="Set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Meta Atual"/>
      <sheetName val="Aux"/>
      <sheetName val="Meta Proposta"/>
      <sheetName val="Resumo"/>
      <sheetName val="NBZ"/>
      <sheetName val="Entidade"/>
      <sheetName val="VBZ"/>
      <sheetName val="DeParaNBZ"/>
      <sheetName val="Tabela1"/>
      <sheetName val="Settings"/>
      <sheetName val="Hidden"/>
      <sheetName val="Orientation"/>
      <sheetName val="Delivery"/>
      <sheetName val="Qui"/>
      <sheetName val="Edu2"/>
      <sheetName val="apr07"/>
      <sheetName val="Overview"/>
      <sheetName val="Lists"/>
      <sheetName val="Distribución D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PF"/>
    </sheetNames>
    <definedNames>
      <definedName name="Entra"/>
      <definedName name="MenuCerv"/>
    </definedNames>
    <sheetDataSet>
      <sheetData sheetId="0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Check List - Pontuação máxima"/>
      <sheetName val="Planilha resultados"/>
      <sheetName val="Critérios de Pontuação"/>
      <sheetName val="DIAGNÓSTICO DO PTP"/>
      <sheetName val="Agenda viagem-1º tri"/>
      <sheetName val="Check Operador supervisor"/>
      <sheetName val="agenda viagem 2º tri"/>
      <sheetName val="Plan1"/>
      <sheetName val="Plan2"/>
      <sheetName val="Plan3"/>
      <sheetName val="Crit"/>
      <sheetName val="Dados"/>
      <sheetName val="PM"/>
      <sheetName val="Modelo Final"/>
      <sheetName val="Set up"/>
      <sheetName val="Custos"/>
      <sheetName val="Inv-Gobierno"/>
      <sheetName val="Tabela1"/>
      <sheetName val="Custo Variável"/>
      <sheetName val="Empresas"/>
      <sheetName val="Sigma"/>
      <sheetName val="Sigma Validação 3 - Ordens de M"/>
      <sheetName val="Overview"/>
      <sheetName val="Lists"/>
      <sheetName val="Setup"/>
      <sheetName val="Engagement"/>
      <sheetName val="Hay"/>
      <sheetName val="#¡REF"/>
      <sheetName val="Modelo%20Final.xls"/>
      <sheetName val="Parameters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Resultado"/>
      <sheetName val="Feriados"/>
      <sheetName val="Gauge"/>
      <sheetName val="Data-Tables"/>
      <sheetName val="12."/>
      <sheetName val="Gráfico"/>
      <sheetName val="Entity Score"/>
      <sheetName val="Summary"/>
      <sheetName val="PS Entity 1"/>
      <sheetName val="PS Entity 2"/>
      <sheetName val="Qui"/>
      <sheetName val="Tablas"/>
      <sheetName val="SMT1"/>
      <sheetName val="Lookup Tables"/>
      <sheetName val="1_INPUT_TP_No Tank Resales"/>
      <sheetName val="Fab"/>
      <sheetName val="Resumen Costo"/>
      <sheetName val="GER FABRIL"/>
      <sheetName val="Check_List"/>
      <sheetName val="Check_List_-_Pontuação_máxima"/>
      <sheetName val="Planilha_resultados"/>
      <sheetName val="Critérios_de_Pontuação"/>
      <sheetName val="DIAGNÓSTICO_DO_PTP"/>
      <sheetName val="Agenda_viagem-1º_tri"/>
      <sheetName val="Check_Operador_supervisor"/>
      <sheetName val="agenda_viagem_2º_tri"/>
      <sheetName val="Modelo_Final"/>
      <sheetName val="Graf Cesta"/>
      <sheetName val="FRA"/>
      <sheetName val="COUPOM"/>
      <sheetName val="MODELO"/>
      <sheetName val="600ML"/>
      <sheetName val="#REF"/>
      <sheetName val="REALxMETA - CERVEJA"/>
      <sheetName val="Check_List1"/>
      <sheetName val="Check_List_-_Pontuação_máxima1"/>
      <sheetName val="Planilha_resultados1"/>
      <sheetName val="Critérios_de_Pontuação1"/>
      <sheetName val="DIAGNÓSTICO_DO_PTP1"/>
      <sheetName val="Agenda_viagem-1º_tri1"/>
      <sheetName val="Check_Operador_supervisor1"/>
      <sheetName val="agenda_viagem_2º_tri1"/>
      <sheetName val="Modelo_Final1"/>
      <sheetName val="GER_FABRIL"/>
      <sheetName val="Set_up"/>
      <sheetName val="Engine"/>
      <sheetName val="EI Calc"/>
      <sheetName val="blp"/>
      <sheetName val="Planilha_Auxili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overview"/>
      <sheetName val="Plan-on-a-Page"/>
      <sheetName val="Market Programs Matrix (2)"/>
      <sheetName val="Market Programs Sum On Trade"/>
      <sheetName val="Market Programs Sum Off Trade"/>
      <sheetName val="4% Thrust"/>
      <sheetName val="Lease Co T Bar"/>
      <sheetName val="Assumptions"/>
      <sheetName val="Ind Retail Prog Off Wsale"/>
      <sheetName val="SA 4% Off Trade"/>
      <sheetName val="MUs Off Mults"/>
      <sheetName val="Market Programs consolidation"/>
      <sheetName val="SOB &amp; SOT definitions"/>
      <sheetName val="Comp review"/>
      <sheetName val="PTC&amp;Ex InBev pricing evol CORE "/>
      <sheetName val="PTC&amp;Ex InBev pricing evol V&amp;P"/>
      <sheetName val="PTC&amp;InBev pricing P&amp;Sp"/>
      <sheetName val="Margin Pool Initiatives"/>
      <sheetName val="Mix"/>
      <sheetName val="Planilha resultados"/>
      <sheetName val="Market Program ALL FINAL edited"/>
      <sheetName val="Plan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ualização diaria"/>
      <sheetName val="Boleta"/>
      <sheetName val="GERA BOLETOS"/>
      <sheetName val="Registro"/>
      <sheetName val="Registro Opções"/>
      <sheetName val="Lista"/>
      <sheetName val="Exposure2005"/>
      <sheetName val="Curve"/>
      <sheetName val="Exposure ao Aluminio Ambev 2005"/>
      <sheetName val="Exposure ao Aluminio Ambev"/>
      <sheetName val="S&amp;D"/>
      <sheetName val="exposure aluminio"/>
      <sheetName val="Sheet1"/>
      <sheetName val="     T    "/>
      <sheetName val="T - Aluminio"/>
      <sheetName val="StressTest"/>
      <sheetName val="Assumptions"/>
      <sheetName val="Menu"/>
      <sheetName val="Curvas"/>
      <sheetName val="Parâmetros"/>
      <sheetName val="Tabelas De Para"/>
      <sheetName val="Critérios"/>
      <sheetName val="Futuros"/>
      <sheetName val="Swaps"/>
      <sheetName val="Crit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OES_LATASA"/>
      <sheetName val="PROJECOES_LATASA_ING"/>
      <sheetName val="PROJECOES_LANESA"/>
      <sheetName val="PROJECOES_LANESA_ING"/>
      <sheetName val="PROJECOES_LAT_LAN"/>
      <sheetName val="PROJECOES_LAT_LAN_ING"/>
      <sheetName val="Prod_lata"/>
      <sheetName val="Prod_lata_ing"/>
      <sheetName val="Prod_tampa"/>
      <sheetName val="Prod_tampa_ing"/>
      <sheetName val="Lista"/>
      <sheetName val="Planilha 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mp"/>
      <sheetName val="comptable"/>
      <sheetName val="SBHdcf"/>
      <sheetName val="Wacc"/>
      <sheetName val="Notes"/>
      <sheetName val="SBHstandalone"/>
      <sheetName val="SBHfin"/>
      <sheetName val="GLXstandalone"/>
      <sheetName val="GLXfin"/>
      <sheetName val="Merger"/>
      <sheetName val="ProForma"/>
      <sheetName val="EVA"/>
      <sheetName val="Sheet1"/>
      <sheetName val="Income"/>
      <sheetName val="Income2"/>
      <sheetName val="PROJECOES_LAT_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  <sheetName val="Plano Estratégico Anual"/>
      <sheetName val="Metodologia"/>
      <sheetName val="Detalhamento"/>
      <sheetName val="Folha de Memória"/>
      <sheetName val="Plano de Ação + 3G"/>
      <sheetName val="DadosRefer"/>
      <sheetName val="1"/>
      <sheetName val="Planilha resultados"/>
      <sheetName val="Plan1"/>
      <sheetName val="Tabelas"/>
      <sheetName val="Crit"/>
      <sheetName val="Custos"/>
      <sheetName val="análise"/>
      <sheetName val="Planilha_Auxiliar"/>
      <sheetName val="Vermelha"/>
      <sheetName val="TMEF _ TMR  121"/>
      <sheetName val="Acompanhamento"/>
      <sheetName val="ICD_EENR"/>
      <sheetName val="ICD'sNR"/>
      <sheetName val="600ML"/>
      <sheetName val="CI"/>
      <sheetName val="MU"/>
      <sheetName val="Set up"/>
      <sheetName val="DePara"/>
      <sheetName val="#REF"/>
      <sheetName val="REALxMETA - CERVEJA"/>
      <sheetName val="Menu"/>
      <sheetName val="FRA"/>
      <sheetName val="COUPOM"/>
      <sheetName val="MODELO"/>
      <sheetName val="Assumptions"/>
      <sheetName val="validation"/>
      <sheetName val="Árvore"/>
      <sheetName val="Feriados"/>
      <sheetName val="bd_1"/>
      <sheetName val="Plano_Estratégico_Anual"/>
      <sheetName val="Folha_de_Memória"/>
      <sheetName val="Plano_de_Ação_+_3G"/>
      <sheetName val="Planilha_resultados"/>
      <sheetName val="Empresas"/>
      <sheetName val="Supporting Data"/>
      <sheetName val="Capa"/>
      <sheetName val="DADOS"/>
      <sheetName val="Como Estamos"/>
      <sheetName val="CADASTRO"/>
      <sheetName val="EssbasePOA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 &amp; PET"/>
      <sheetName val="Champions PI"/>
      <sheetName val="CANs PI - Crown"/>
      <sheetName val="CANs PI - Rexam"/>
      <sheetName val="CAN Supplier-Mix On Off"/>
      <sheetName val="Boca de Jacaré Scenario 1"/>
      <sheetName val="Boca de Jacaré Scenario 2"/>
      <sheetName val="Cans Volumes 3YP"/>
      <sheetName val="Preço = P1 + P2 + P3"/>
      <sheetName val="Presidente PI"/>
      <sheetName val="Super-End Roll Out"/>
      <sheetName val="CDL Roll Out"/>
      <sheetName val="Payback CDL"/>
      <sheetName val="PET Short Finish 2012 CarryOver"/>
      <sheetName val="PET Short Finish 2013 Newlines"/>
      <sheetName val="New Short Finish 2013"/>
      <sheetName val="1YP 2013 - Procurement Initiati"/>
    </sheetNames>
    <definedNames>
      <definedName name="explll" refersTo="#REF!"/>
      <definedName name="H_Distrib" refersTo="#REF!"/>
      <definedName name="Name1" refersTo="#REF!"/>
      <definedName name="ooop" refersTo="#REF!"/>
      <definedName name="Outro" refersTo="#REF!"/>
      <definedName name="pto" refersTo="#REF!"/>
      <definedName name="S_Distrib" refersTo="#REF!"/>
      <definedName name="sName" refersTo="#REF!"/>
      <definedName name="sName1" refersTo="#REF!"/>
      <definedName name="START" sheetId="5"/>
      <definedName name="Ultimo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ilhame meta"/>
      <sheetName val="Tela Inicial"/>
      <sheetName val="TMEF - TMR  121"/>
      <sheetName val="TMEF - TMR 131"/>
      <sheetName val="TMEF - TMR 151"/>
      <sheetName val="Vermelha"/>
      <sheetName val="Cálculo TMEF-TMR"/>
      <sheetName val="RESULTADOS"/>
      <sheetName val="#¡REF"/>
      <sheetName val="TMEF _ TMR  121"/>
      <sheetName val="TMEF _ TMR 131"/>
      <sheetName val="TMEF _ TMR 151"/>
      <sheetName val="Cálculo TMEF_TMR"/>
      <sheetName val="__REF"/>
      <sheetName val="Merger"/>
      <sheetName val="DCF"/>
      <sheetName val="Fobing MPSA"/>
      <sheetName val="D. Op. MPSA"/>
      <sheetName val="ROL MPSA"/>
      <sheetName val="CPV MPSA"/>
      <sheetName val="PM"/>
      <sheetName val="Árvore"/>
      <sheetName val="Drop down lists"/>
      <sheetName val="Hoja1"/>
      <sheetName val="Volumen"/>
      <sheetName val="Supporting Data"/>
      <sheetName val="Principal"/>
      <sheetName val="Estratificação"/>
      <sheetName val="VariablesDocumentacionISO"/>
      <sheetName val="Plan3"/>
      <sheetName val="VOLUME CA"/>
      <sheetName val="1"/>
      <sheetName val="Farol de Metas"/>
      <sheetName val="menu"/>
      <sheetName val="fabricas"/>
      <sheetName val="Vasilhame_meta"/>
      <sheetName val="Tela_Inicial"/>
      <sheetName val="TMEF_-_TMR__121"/>
      <sheetName val="TMEF_-_TMR_131"/>
      <sheetName val="TMEF_-_TMR_151"/>
      <sheetName val="Cálculo_TMEF-TMR"/>
      <sheetName val="TMEF___TMR__121"/>
      <sheetName val="TMEF___TMR_131"/>
      <sheetName val="TMEF___TMR_151"/>
      <sheetName val="Cálculo_TMEF_TMR"/>
      <sheetName val="Fobing_MPSA"/>
      <sheetName val="D__Op__MPSA"/>
      <sheetName val="ROL_MPSA"/>
      <sheetName val="CPV_MPSA"/>
      <sheetName val="Plan1"/>
      <sheetName val="Hidden"/>
      <sheetName val="Matriz_Unidade"/>
      <sheetName val="STARTSHEET"/>
      <sheetName val="Dados"/>
      <sheetName val="Base_Apt1A"/>
      <sheetName val="Base_Inef"/>
      <sheetName val="Extrai"/>
      <sheetName val="Parada"/>
      <sheetName val="Estat"/>
      <sheetName val="Email"/>
      <sheetName val="Paradas"/>
      <sheetName val="Empresas"/>
      <sheetName val="Entidade"/>
      <sheetName val="NBZ"/>
      <sheetName val="VBZ"/>
      <sheetName val="Supporting_Data"/>
      <sheetName val="Drop_down_lists"/>
      <sheetName val="Assumptions"/>
      <sheetName val="Gestão Ação"/>
      <sheetName val="Industria"/>
      <sheetName val="AO"/>
      <sheetName val="BG"/>
      <sheetName val="EE"/>
      <sheetName val="PV"/>
      <sheetName val="SG"/>
      <sheetName val="TI"/>
      <sheetName val="Placas"/>
      <sheetName val="Canal"/>
      <sheetName val="Ajustes"/>
      <sheetName val="Planilha_Auxiliar"/>
      <sheetName val="Planilha resultados"/>
      <sheetName val="MATRIZ"/>
      <sheetName val="ESTACIONAL CIFO"/>
      <sheetName val=""/>
      <sheetName val="Custos"/>
      <sheetName val="2014-10"/>
      <sheetName val="Priority"/>
      <sheetName val="Conuber"/>
      <sheetName val="QUEBRACHO"/>
      <sheetName val="Share Price 2002"/>
      <sheetName val="CADASTRO"/>
      <sheetName val="TABELAS"/>
      <sheetName val="DIST"/>
      <sheetName val="MALHAD"/>
      <sheetName val="PUXADIA"/>
      <sheetName val="Vasilhame_meta1"/>
      <sheetName val="Tela_Inicial1"/>
      <sheetName val="TMEF_-_TMR__1211"/>
      <sheetName val="TMEF_-_TMR_1311"/>
      <sheetName val="TMEF_-_TMR_1511"/>
      <sheetName val="Cálculo_TMEF-TMR1"/>
      <sheetName val="TMEF___TMR__1211"/>
      <sheetName val="TMEF___TMR_1311"/>
      <sheetName val="TMEF___TMR_1511"/>
      <sheetName val="Cálculo_TMEF_TMR1"/>
      <sheetName val="Fobing_MPSA1"/>
      <sheetName val="D__Op__MPSA1"/>
      <sheetName val="ROL_MPSA1"/>
      <sheetName val="CPV_MPSA1"/>
      <sheetName val="Supporting_Data1"/>
      <sheetName val="Drop_down_lists1"/>
      <sheetName val="VOLUME_CA"/>
      <sheetName val="Farol_de_Metas"/>
      <sheetName val="Gestão_Ação"/>
      <sheetName val="Planilha_resultados"/>
      <sheetName val="ESTACIONAL_CIFO"/>
      <sheetName val="Share_Price_2002"/>
      <sheetName val="Matriz Unidade (Supervisão)"/>
      <sheetName val="Setup"/>
      <sheetName val="ASUNCIONES GENERALES"/>
      <sheetName val="Matriz_Unidade_(Supervisão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Template"/>
      <sheetName val="MultiplesTemplate"/>
      <sheetName val="MarginsTemplate"/>
      <sheetName val="WACC"/>
      <sheetName val="Multiples"/>
      <sheetName val="TLXN"/>
      <sheetName val="SBL"/>
      <sheetName val="PON"/>
      <sheetName val="PSCX"/>
      <sheetName val="Contribution"/>
      <sheetName val="AVP"/>
      <sheetName val="MTLG"/>
      <sheetName val="TKX"/>
      <sheetName val="__FDSCACHE__"/>
      <sheetName val="ZBRA"/>
      <sheetName val="RestrMultiplesTemplate"/>
      <sheetName val="Cov&amp;LevTemplate"/>
      <sheetName val="StockTemplate"/>
      <sheetName val="RanksMultiplesTemplate"/>
      <sheetName val="XXXXX"/>
      <sheetName val="RanksTemplate"/>
      <sheetName val="SummaryTemplate"/>
      <sheetName val="Vermelh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Module2"/>
      <sheetName val="Module3"/>
      <sheetName val="Module4"/>
      <sheetName val="Module5"/>
      <sheetName val="Module6"/>
      <sheetName val="Val Matrix"/>
      <sheetName val="TRY Val"/>
      <sheetName val="Beverages"/>
      <sheetName val="Cases"/>
      <sheetName val="Capitalization build"/>
      <sheetName val="Sheet1"/>
      <sheetName val="InitialPrintDialog"/>
      <sheetName val="AdditionalPrintCode"/>
      <sheetName val="MainPrintCode"/>
      <sheetName val="TLX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Dados"/>
      <sheetName val="Rio"/>
      <sheetName val="Pirai"/>
      <sheetName val="Cases"/>
      <sheetName val="Proportions des emballages"/>
      <sheetName val="RESUME"/>
      <sheetName val="Plan3"/>
      <sheetName val="Store Reconciliation"/>
      <sheetName val="Shipments"/>
      <sheetName val="2-Daily Report"/>
      <sheetName val="TLXN"/>
      <sheetName val="Planilha 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  <sheetName val="Empresas"/>
      <sheetName val="BASE"/>
      <sheetName val="fabricas"/>
      <sheetName val="Plan3"/>
      <sheetName val="Planilha resultados"/>
      <sheetName val="Internet"/>
      <sheetName val="Escala Mercer"/>
      <sheetName val="Factores"/>
      <sheetName val="PPFPACK.XLS"/>
      <sheetName val="Cover"/>
      <sheetName val="Mfg-Curr.Prod. - 14"/>
      <sheetName val="G&amp;A-Controllership - 27"/>
      <sheetName val="G&amp;A-Total - 25"/>
      <sheetName val="calendario"/>
      <sheetName val="Estandares"/>
      <sheetName val="Menu"/>
    </sheetNames>
    <definedNames>
      <definedName name="FazFiltro"/>
      <definedName name="OrdenarFábrica"/>
      <definedName name="OrdenarÍndices"/>
      <definedName name="OrdenarMelhore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dra"/>
      <sheetName val="RES_FIN"/>
      <sheetName val="JAN"/>
      <sheetName val="FEB"/>
      <sheetName val="MAR"/>
      <sheetName val="APR"/>
      <sheetName val="MAY"/>
      <sheetName val="FCD"/>
      <sheetName val="RMS_FIN_TAX_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puts_IM"/>
      <sheetName val="DCF"/>
      <sheetName val="DCF (Exit multiple basis)"/>
      <sheetName val="WACC"/>
      <sheetName val="&gt;&gt;&gt;&gt;&gt;&gt;&gt;&gt;&gt;"/>
      <sheetName val="AVP"/>
      <sheetName val="Russia_Transactions"/>
      <sheetName val="Greenfield"/>
      <sheetName val="ROIC"/>
      <sheetName val="Synergies"/>
      <sheetName val="Market_growth_vol"/>
      <sheetName val="Market_growth_val"/>
      <sheetName val="Margins"/>
      <sheetName val="Chart"/>
      <sheetName val="Football field"/>
      <sheetName val="Trading_Output"/>
      <sheetName val="Transaction_Output"/>
      <sheetName val="Assumptions"/>
      <sheetName val="Hoja1"/>
      <sheetName val="FCD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 DCF"/>
      <sheetName val="Cases"/>
      <sheetName val="Global Assumptions"/>
      <sheetName val="DCF"/>
      <sheetName val="FCD"/>
      <sheetName val="BASE DADOS"/>
      <sheetName val="XLR_NoRangeSheet"/>
      <sheetName val="Cxs_Int"/>
      <sheetName val="TLXN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Renda Fixa"/>
      <sheetName val="Swap"/>
      <sheetName val="Futuros"/>
      <sheetName val="Ajustes"/>
      <sheetName val="Feriados"/>
      <sheetName val="2004"/>
      <sheetName val="Entidade"/>
      <sheetName val="NBZ"/>
      <sheetName val="VBZ"/>
      <sheetName val="Rel_Histórico"/>
      <sheetName val="CO"/>
      <sheetName val="Menu"/>
      <sheetName val="Plan3"/>
      <sheetName val="análise"/>
      <sheetName val="Jupiter 022002"/>
      <sheetName val="transf - imp&amp;exp"/>
      <sheetName val="POA"/>
      <sheetName val="FE"/>
      <sheetName val="Renda_Fixa"/>
      <sheetName val="Jupiter_022002"/>
      <sheetName val="Plan2"/>
      <sheetName val="Assumptions"/>
      <sheetName val="Planilha resultados"/>
      <sheetName val="Base PEF"/>
      <sheetName val="Custos"/>
      <sheetName val="#REF"/>
      <sheetName val="Data"/>
      <sheetName val="Sum. DCF"/>
      <sheetName val="Fab"/>
      <sheetName val="Sheet1"/>
      <sheetName val="Proportions des emballages"/>
      <sheetName val="RESUME"/>
      <sheetName val="2-Daily Report"/>
      <sheetName val="DATA P&amp;L"/>
      <sheetName val="FCD"/>
      <sheetName val="Aux"/>
      <sheetName val="Overview"/>
      <sheetName val="Lists"/>
      <sheetName val="Focus Plants"/>
      <sheetName val="V06"/>
      <sheetName val="Y06"/>
      <sheetName val="Plan1"/>
      <sheetName val="Gauge"/>
      <sheetName val="T-LIST"/>
      <sheetName val="Sheet2"/>
      <sheetName val="PM"/>
      <sheetName val="Store Reconciliation"/>
      <sheetName val="FX IR"/>
      <sheetName val="CRITERIA1"/>
      <sheetName val="EJ (Ass. - Immat.)"/>
      <sheetName val="Parameters"/>
      <sheetName val="SMT1"/>
      <sheetName val="Validação"/>
      <sheetName val="Empresas"/>
      <sheetName val="1"/>
      <sheetName val="Resultado"/>
      <sheetName val="BOQ-1"/>
      <sheetName val="EBM-2 GHQ"/>
      <sheetName val="Ref"/>
      <sheetName val="Qui"/>
      <sheetName val="VariablesDocumentacionISO"/>
      <sheetName val="Estandares"/>
      <sheetName val="BD - Realizado"/>
      <sheetName val="Cadastro de Veículos"/>
      <sheetName val="Apr by Dim"/>
      <sheetName val="KE30 Check"/>
      <sheetName val="Proced."/>
      <sheetName val="USD"/>
      <sheetName val="Lista"/>
      <sheetName val="TMEF _ TMR  121"/>
      <sheetName val="Vermelha"/>
      <sheetName val="Tabela1"/>
      <sheetName val="Step2_Correlation"/>
      <sheetName val="Step2_Histogram"/>
      <sheetName val="Projects"/>
      <sheetName val="geography"/>
      <sheetName val="Supporting Data"/>
      <sheetName val="Renda_Fixa1"/>
      <sheetName val="Jupiter_0220021"/>
      <sheetName val="transf_-_imp&amp;exp"/>
      <sheetName val="Planilha_resultados"/>
      <sheetName val="Base_PEF"/>
      <sheetName val="calendario"/>
      <sheetName val="RESULTS"/>
      <sheetName val="XLR_NoRangeSheet"/>
      <sheetName val="TABELAS"/>
      <sheetName val="DIST"/>
      <sheetName val="Usiminas "/>
      <sheetName val="Bajada Cognos"/>
      <sheetName val="Caratula"/>
      <sheetName val="Case"/>
      <sheetName val="SumVal"/>
      <sheetName val="Resumen Costo"/>
      <sheetName val="Escala Mercer"/>
      <sheetName val="Months and Countries"/>
      <sheetName val="Jupiter 022002.xls"/>
      <sheetName val="Action Log"/>
      <sheetName val="FattMese"/>
      <sheetName val="Canal"/>
      <sheetName val="Placas"/>
      <sheetName val="11"/>
      <sheetName val="7 Análise das Causas Ret1"/>
      <sheetName val="Planilha_Auxiliar"/>
      <sheetName val="Parametros"/>
      <sheetName val="F-Prev"/>
      <sheetName val="DCF"/>
      <sheetName val="INVESTMENTS REP CURR"/>
      <sheetName val="DIVESTMENTS REP CURR"/>
      <sheetName val="MêsBase"/>
      <sheetName val="Data-Tables"/>
      <sheetName val="PREVISÃO"/>
      <sheetName val="Renda_Fixa2"/>
      <sheetName val="Jupiter_0220022"/>
      <sheetName val="transf_-_imp&amp;exp1"/>
      <sheetName val="Planilha_resultados1"/>
      <sheetName val="Base_PEF1"/>
      <sheetName val="FX_IR"/>
      <sheetName val="Proportions_des_emballages"/>
      <sheetName val="2-Daily_Report"/>
      <sheetName val="DATA_P&amp;L"/>
      <sheetName val="Store_Reconciliation"/>
      <sheetName val="Sum__DCF"/>
      <sheetName val="Focus_Plants"/>
      <sheetName val="EBM-2_GHQ"/>
      <sheetName val="EJ_(Ass__-_Immat_)"/>
      <sheetName val="BD_-_Realizado"/>
      <sheetName val="Cadastro_de_Veículos"/>
      <sheetName val="Apr_by_Dim"/>
      <sheetName val="KE30_Check"/>
      <sheetName val="Proced_"/>
      <sheetName val="TMEF___TMR__121"/>
      <sheetName val="Supporting_Data"/>
      <sheetName val="Bajada_Cognos"/>
      <sheetName val="Resumen_Costo"/>
      <sheetName val="Usiminas_"/>
      <sheetName val="Escala_Mercer"/>
      <sheetName val="Months_and_Countries"/>
      <sheetName val="Jupiter_022002_xls"/>
      <sheetName val="INVESTMENTS_REP_CURR"/>
      <sheetName val="DIVESTMENTS_REP_CURR"/>
      <sheetName val="Action_Log"/>
      <sheetName val="7_Análise_das_Causas_Ret1"/>
      <sheetName val="Renda_Fixa3"/>
      <sheetName val="Jupiter_0220023"/>
      <sheetName val="transf_-_imp&amp;exp2"/>
      <sheetName val="Planilha_resultados2"/>
      <sheetName val="Base_PEF2"/>
      <sheetName val="FX_IR1"/>
      <sheetName val="Proportions_des_emballages1"/>
      <sheetName val="2-Daily_Report1"/>
      <sheetName val="DATA_P&amp;L1"/>
      <sheetName val="Store_Reconciliation1"/>
      <sheetName val="Sum__DCF1"/>
      <sheetName val="Focus_Plants1"/>
      <sheetName val="EBM-2_GHQ1"/>
      <sheetName val="EJ_(Ass__-_Immat_)1"/>
      <sheetName val="BD_-_Realizado1"/>
      <sheetName val="Cadastro_de_Veículos1"/>
      <sheetName val="Apr_by_Dim1"/>
      <sheetName val="KE30_Check1"/>
      <sheetName val="Proced_1"/>
      <sheetName val="TMEF___TMR__1211"/>
      <sheetName val="Supporting_Data1"/>
      <sheetName val="Bajada_Cognos1"/>
      <sheetName val="Resumen_Costo1"/>
      <sheetName val="Usiminas_1"/>
      <sheetName val="Escala_Mercer1"/>
      <sheetName val="Months_and_Countries1"/>
      <sheetName val="Jupiter_022002_xls1"/>
      <sheetName val="INVESTMENTS_REP_CURR1"/>
      <sheetName val="DIVESTMENTS_REP_CURR1"/>
      <sheetName val="Action_Log1"/>
      <sheetName val="7_Análise_das_Causas_Ret11"/>
      <sheetName val="KPIs"/>
      <sheetName val="FRA"/>
      <sheetName val="COUPOM"/>
      <sheetName val="Renda_Fixa4"/>
      <sheetName val="Jupiter_0220024"/>
      <sheetName val="transf_-_imp&amp;exp3"/>
      <sheetName val="Planilha_resultados3"/>
      <sheetName val="Base_PEF3"/>
      <sheetName val="Sum__DCF2"/>
      <sheetName val="Proportions_des_emballages2"/>
      <sheetName val="2-Daily_Report2"/>
      <sheetName val="Focus_Plants2"/>
      <sheetName val="DATA_P&amp;L2"/>
      <sheetName val="Store_Reconciliation2"/>
      <sheetName val="FX_IR2"/>
      <sheetName val="EJ_(Ass__-_Immat_)2"/>
      <sheetName val="EBM-2_GHQ2"/>
      <sheetName val="BD_-_Realizado2"/>
      <sheetName val="Cadastro_de_Veículos2"/>
      <sheetName val="Apr_by_Dim2"/>
      <sheetName val="KE30_Check2"/>
      <sheetName val="Proced_2"/>
      <sheetName val="TMEF___TMR__1212"/>
      <sheetName val="Supporting_Data2"/>
      <sheetName val="INVESTMENTS_REP_CURR2"/>
      <sheetName val="DIVESTMENTS_REP_CURR2"/>
      <sheetName val="Months_and_Countries2"/>
      <sheetName val="Jupiter_022002_xls2"/>
      <sheetName val="Usiminas_2"/>
      <sheetName val="Bajada_Cognos2"/>
      <sheetName val="Resumen_Costo2"/>
      <sheetName val="Escala_Mercer2"/>
      <sheetName val="Action_Log2"/>
      <sheetName val="7_Análise_das_Causas_Ret12"/>
      <sheetName val="Renda_Fixa5"/>
      <sheetName val="Jupiter_0220025"/>
      <sheetName val="transf_-_imp&amp;exp4"/>
      <sheetName val="Planilha_resultados4"/>
      <sheetName val="Base_PEF4"/>
      <sheetName val="Focus_Plants3"/>
      <sheetName val="Sum__DCF3"/>
      <sheetName val="Proportions_des_emballages3"/>
      <sheetName val="2-Daily_Report3"/>
      <sheetName val="DATA_P&amp;L3"/>
      <sheetName val="Store_Reconciliation3"/>
      <sheetName val="FX_IR3"/>
      <sheetName val="EBM-2_GHQ3"/>
      <sheetName val="TMEF___TMR__1213"/>
      <sheetName val="EJ_(Ass__-_Immat_)3"/>
      <sheetName val="Proced_3"/>
      <sheetName val="Supporting_Data3"/>
      <sheetName val="BD_-_Realizado3"/>
      <sheetName val="Cadastro_de_Veículos3"/>
      <sheetName val="Apr_by_Dim3"/>
      <sheetName val="KE30_Check3"/>
      <sheetName val="Usiminas_3"/>
      <sheetName val="Bajada_Cognos3"/>
      <sheetName val="Resumen_Costo3"/>
      <sheetName val="Months_and_Countries3"/>
      <sheetName val="Jupiter_022002_xls3"/>
      <sheetName val="Escala_Mercer3"/>
      <sheetName val="INVESTMENTS_REP_CURR3"/>
      <sheetName val="DIVESTMENTS_REP_CURR3"/>
      <sheetName val="Action_Log3"/>
      <sheetName val="7_Análise_das_Causas_Ret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Intro"/>
      <sheetName val="ID Card"/>
      <sheetName val="Content"/>
      <sheetName val="Front1"/>
      <sheetName val="A.I."/>
      <sheetName val="A.II."/>
      <sheetName val="A.II. (back-up)"/>
      <sheetName val="B.I.a"/>
      <sheetName val="B.I.b"/>
      <sheetName val="B.I.c."/>
      <sheetName val="Front2"/>
      <sheetName val="B.I.d1."/>
      <sheetName val="B.I.d2 - B.I.d3."/>
      <sheetName val="B.I.d4"/>
      <sheetName val="B.I.d5"/>
      <sheetName val="B.I.e"/>
      <sheetName val="B.I.f"/>
      <sheetName val="B.I.g"/>
      <sheetName val="B.I.h"/>
      <sheetName val="B.I.i"/>
      <sheetName val="B.I.j"/>
      <sheetName val="B.II.a"/>
      <sheetName val="B.II.b1"/>
      <sheetName val="B.II.c"/>
      <sheetName val="B.II.d1"/>
      <sheetName val="B.II.d2"/>
      <sheetName val="B.II.d3"/>
      <sheetName val="B.II.d3(2)"/>
      <sheetName val="B.II.d4 Packaging"/>
      <sheetName val="B.II.e"/>
      <sheetName val="B.II.f"/>
      <sheetName val="B.II.g"/>
      <sheetName val="B.II.h"/>
      <sheetName val="B.II.i"/>
      <sheetName val="B.II.j"/>
      <sheetName val="B.II.k2jup"/>
      <sheetName val="B.II.k1stella"/>
      <sheetName val="B.II.k3leffe"/>
      <sheetName val="B.II.k4hoeg"/>
      <sheetName val="B.II.k5bvkriek"/>
      <sheetName val="B.II.k6beck's"/>
      <sheetName val="B.II.l"/>
      <sheetName val="B.II.m"/>
      <sheetName val="B.III.a"/>
      <sheetName val="B.III.b"/>
      <sheetName val="B.III.c"/>
      <sheetName val="B.III.d.1"/>
      <sheetName val="B.III.d.2"/>
      <sheetName val="B.III.e"/>
      <sheetName val="B.III.e (back-up)"/>
      <sheetName val="B.III.f"/>
      <sheetName val="B.III.g"/>
      <sheetName val="B.III.h"/>
      <sheetName val="B.III.i.1"/>
      <sheetName val="B.III.i.2"/>
      <sheetName val="B.III.j"/>
      <sheetName val="B.III.k"/>
      <sheetName val="B.IV.b"/>
      <sheetName val="B.IV.c"/>
      <sheetName val="B.IV.d"/>
      <sheetName val="B.IV.e"/>
      <sheetName val="B.V.a"/>
      <sheetName val="B.V.b"/>
      <sheetName val="C.a-1"/>
      <sheetName val="C.a-2"/>
      <sheetName val="C.a-3"/>
      <sheetName val="C.a-4"/>
      <sheetName val="Feriados"/>
      <sheetName val="Plan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din Relatório para CoPlan"/>
      <sheetName val="Valor gerado"/>
      <sheetName val="Valor gerado por Empresa"/>
      <sheetName val="Gráfico"/>
      <sheetName val="tabdin Relatório"/>
      <sheetName val="Anexo D Saving mes"/>
      <sheetName val="análise"/>
      <sheetName val="análise saving"/>
      <sheetName val="consolidado"/>
      <sheetName val="qyrMetas_Real"/>
      <sheetName val="Control"/>
      <sheetName val="Tables"/>
      <sheetName val="Feriados"/>
      <sheetName val="query Dezembro v 1"/>
      <sheetName val="PM"/>
      <sheetName val="BD - Realizado"/>
      <sheetName val="Cadastro de Veículos"/>
      <sheetName val="tabdin_Relatório_para_CoPlan"/>
      <sheetName val="Valor_gerado"/>
      <sheetName val="Valor_gerado_por_Empresa"/>
      <sheetName val="tabdin_Relatório"/>
      <sheetName val="Anexo_D_Saving_mes"/>
      <sheetName val="análise_saving"/>
      <sheetName val="PA_Ar_Total_II"/>
      <sheetName val="FE"/>
      <sheetName val="Front"/>
      <sheetName val="Menu"/>
      <sheetName val="Ref"/>
      <sheetName val="tabdin_Relatório_para_CoPlan1"/>
      <sheetName val="Valor_gerado1"/>
      <sheetName val="Valor_gerado_por_Empresa1"/>
      <sheetName val="tabdin_Relatório1"/>
      <sheetName val="Anexo_D_Saving_mes1"/>
      <sheetName val="análise_saving1"/>
      <sheetName val="query_Dezembro_v_1"/>
      <sheetName val="BD_-_Realizado"/>
      <sheetName val="Cadastro_de_Veículos"/>
      <sheetName val="Action Log"/>
      <sheetName val="an?lise"/>
      <sheetName val="Plan2"/>
      <sheetName val="Custos"/>
      <sheetName val="hidden"/>
      <sheetName val="Volumes"/>
      <sheetName val="Tabelas"/>
      <sheetName val="Plan3"/>
      <sheetName val="Hoja2"/>
      <sheetName val="Cadastro"/>
      <sheetName val="9"/>
      <sheetName val="Parametros"/>
      <sheetName val="Usiminas "/>
      <sheetName val="EQR"/>
      <sheetName val="EBM-2 GHQ"/>
      <sheetName val="INVESTMENTS REP CURR"/>
      <sheetName val="DIVESTMENTS REP CURR"/>
      <sheetName val="ponderacion"/>
      <sheetName val="Plan1"/>
      <sheetName val="graf1"/>
      <sheetName val="an_lise"/>
      <sheetName val="DePara"/>
      <sheetName val="Paineis"/>
      <sheetName val="Ago 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Detalhamento"/>
      <sheetName val="Plano Anual"/>
      <sheetName val="Cubo OBZ"/>
      <sheetName val="MENU"/>
      <sheetName val="CONSOLIDADO CH"/>
      <sheetName val="RAZAO096"/>
      <sheetName val="Plano Ctas SAP"/>
      <sheetName val="CONSOLIDADO BP"/>
      <sheetName val="RAZAO633"/>
      <sheetName val="CONSOLIDADO XT"/>
      <sheetName val="RAZAO211"/>
      <sheetName val="CONSOLIDADO XU"/>
      <sheetName val="RAZAO660"/>
      <sheetName val="CONSOLIDADO ZD"/>
      <sheetName val="RAZAO664"/>
      <sheetName val="CONSOLIDADO Leste"/>
      <sheetName val="RAZAO696"/>
      <sheetName val="CONSOLIDADO Oeste"/>
      <sheetName val="RAZAO688"/>
      <sheetName val="CONSOLIDADO GEO"/>
      <sheetName val="RAZAO591"/>
      <sheetName val="CONSOLIDADO CAT"/>
      <sheetName val="Não localizado"/>
      <sheetName val="RAZAOCAT"/>
      <sheetName val="REAL SAP"/>
      <sheetName val="CONSOLIDADO CAT UBERABA"/>
      <sheetName val="RAZAOCAT UBERABA"/>
      <sheetName val="CONSOLIDADO CAT UBERLANDIA"/>
      <sheetName val="RAZAOCAT UBERLANDIA"/>
      <sheetName val="CONSOLIDADO CAT VITORIA"/>
      <sheetName val="RAZAOCAT VITORIA"/>
      <sheetName val="CONSOLIDADO CAT MINAS "/>
      <sheetName val="RAZAOCAT MINAS"/>
      <sheetName val="CONSOLIDADO DIR MG_ES"/>
      <sheetName val="Tabelas"/>
      <sheetName val="Perda_Lata"/>
      <sheetName val="Custos"/>
      <sheetName val="análise"/>
      <sheetName val="Plan3"/>
      <sheetName val="qyrMetas_Real"/>
      <sheetName val="Medidas prioritárias 2002 - Con"/>
      <sheetName val="MODELO"/>
      <sheetName val="Feriados"/>
      <sheetName val="BD - Realizado"/>
      <sheetName val="Cadastro de Veículos"/>
      <sheetName val="PM"/>
      <sheetName val="#¡REF"/>
      <sheetName val="validation"/>
      <sheetName val="Plan2"/>
      <sheetName val="aux"/>
      <sheetName val="Plano_Anual"/>
      <sheetName val="hidden"/>
      <sheetName val="Volumes"/>
      <sheetName val="Assumptions"/>
      <sheetName val="Set Up"/>
      <sheetName val="Entrada de Dados"/>
      <sheetName val="1994"/>
      <sheetName val="Riscos-Oport."/>
      <sheetName val="PEF_Mes"/>
      <sheetName val="Fábricas"/>
      <sheetName val="Resumo"/>
      <sheetName val="FE"/>
      <sheetName val="Projects list"/>
      <sheetName val="DePara"/>
      <sheetName val="Ref"/>
      <sheetName val="Cubo_OBZ"/>
      <sheetName val="CONSOLIDADO_CH"/>
      <sheetName val="Plano_Ctas_SAP"/>
      <sheetName val="CONSOLIDADO_BP"/>
      <sheetName val="CONSOLIDADO_XT"/>
      <sheetName val="CONSOLIDADO_XU"/>
      <sheetName val="CONSOLIDADO_ZD"/>
      <sheetName val="CONSOLIDADO_Leste"/>
      <sheetName val="CONSOLIDADO_Oeste"/>
      <sheetName val="CONSOLIDADO_GEO"/>
      <sheetName val="CONSOLIDADO_CAT"/>
      <sheetName val="Não_localizado"/>
      <sheetName val="REAL_SAP"/>
      <sheetName val="CONSOLIDADO_CAT_UBERABA"/>
      <sheetName val="RAZAOCAT_UBERABA"/>
      <sheetName val="CONSOLIDADO_CAT_UBERLANDIA"/>
      <sheetName val="RAZAOCAT_UBERLANDIA"/>
      <sheetName val="CONSOLIDADO_CAT_VITORIA"/>
      <sheetName val="RAZAOCAT_VITORIA"/>
      <sheetName val="CONSOLIDADO_CAT_MINAS_"/>
      <sheetName val="RAZAOCAT_MINAS"/>
      <sheetName val="CONSOLIDADO_DIR_MG_ES"/>
      <sheetName val="Setup"/>
      <sheetName val="600ML"/>
      <sheetName val="FRA"/>
      <sheetName val="COUPOM"/>
      <sheetName val="Months and Countries"/>
      <sheetName val="ESTAT"/>
      <sheetName val="Schroder Small Caps"/>
      <sheetName val="Cadastro"/>
      <sheetName val="Figures Report"/>
      <sheetName val="Front"/>
      <sheetName val="Store Reconciliation"/>
      <sheetName val="Shipments"/>
      <sheetName val="Volume"/>
      <sheetName val="Base_Acidentes"/>
      <sheetName val="Base_Horas"/>
      <sheetName val="Base_QLP"/>
      <sheetName val="Base_TO"/>
      <sheetName val="Template"/>
      <sheetName val="Phone Systems"/>
      <sheetName val="Físico Anterior"/>
      <sheetName val="JUNIO"/>
      <sheetName val="Supporting data"/>
      <sheetName val="Interface"/>
      <sheetName val="PDS"/>
      <sheetName val="Usimina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SS1"/>
      <sheetName val="ASS2"/>
      <sheetName val="ASS4"/>
      <sheetName val="FIN4"/>
      <sheetName val="output-FIN4"/>
      <sheetName val="FIN5"/>
      <sheetName val="output-FIN5"/>
      <sheetName val="FIN6"/>
      <sheetName val="CGE7"/>
      <sheetName val="CAP8"/>
      <sheetName val="PRICE -LT"/>
      <sheetName val="INVEST-LT"/>
      <sheetName val="SAD"/>
      <sheetName val="Result"/>
      <sheetName val="Módulo1"/>
      <sheetName val="IND"/>
      <sheetName val="Result (2)"/>
      <sheetName val="PRICE_-LT"/>
      <sheetName val="Result_(2)"/>
      <sheetName val="Feriados"/>
      <sheetName val="PRICE_-LT1"/>
      <sheetName val="Result_(2)1"/>
      <sheetName val="PRICE_-LT2"/>
      <sheetName val="Result_(2)2"/>
      <sheetName val="PRICE_-LT3"/>
      <sheetName val="Result_(2)3"/>
      <sheetName val="PRICE_-LT4"/>
      <sheetName val="Result_(2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Telecom"/>
      <sheetName val="Belgacom"/>
      <sheetName val="Cegetel"/>
      <sheetName val="CompleTel"/>
      <sheetName val="Genesys"/>
      <sheetName val="Infosources"/>
      <sheetName val="Intercall"/>
      <sheetName val="ISDNet"/>
      <sheetName val="ISPs"/>
      <sheetName val="Kertel"/>
      <sheetName val="Lyonnaise"/>
      <sheetName val="9 Telecom"/>
      <sheetName val="Omnicom"/>
      <sheetName val="Phone Systems"/>
      <sheetName val="Siris"/>
      <sheetName val="Telcité"/>
      <sheetName val="Tele2"/>
      <sheetName val="Western Telecom"/>
      <sheetName val="Other Carriers"/>
      <sheetName val="Other Carriers (2)"/>
      <sheetName val="Sum. DCF"/>
      <sheetName val="Plan1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2"/>
      <sheetName val="#REF"/>
      <sheetName val="Acquiror Finsum"/>
      <sheetName val="Target Finsum"/>
      <sheetName val="Has-Gets"/>
      <sheetName val="Params"/>
      <sheetName val="Phone Sys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_summ"/>
      <sheetName val="belden"/>
      <sheetName val="BICC"/>
      <sheetName val="Cable_Design"/>
      <sheetName val="commscope"/>
      <sheetName val="essex"/>
      <sheetName val="superior"/>
      <sheetName val="GCN Events"/>
      <sheetName val="Gph_1"/>
      <sheetName val="Output"/>
      <sheetName val="WACC"/>
      <sheetName val="COMPS"/>
      <sheetName val="SUT_ESSEX"/>
      <sheetName val="Phone Systems"/>
      <sheetName val="#REF"/>
      <sheetName val="prison_comps"/>
      <sheetName val="EST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rev_summ"/>
      <sheetName val="belden"/>
      <sheetName val="BICC"/>
      <sheetName val="Cable_Design"/>
      <sheetName val="commscope"/>
      <sheetName val="essex"/>
      <sheetName val="superior"/>
      <sheetName val="GCN Events"/>
      <sheetName val="Gph_1"/>
      <sheetName val="Output"/>
      <sheetName val="WACC"/>
      <sheetName val="SUT_ESSEX"/>
      <sheetName val="Pro 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P&amp;L"/>
      <sheetName val="AcqyrP&amp;L"/>
      <sheetName val="Acq+1P&amp;L"/>
      <sheetName val="Acq+2P&amp;L"/>
      <sheetName val="Acq+3P&amp;L"/>
      <sheetName val="Acq+4P&amp;L"/>
      <sheetName val="HistCF"/>
      <sheetName val="AcqyrCF"/>
      <sheetName val="Acq+1CF"/>
      <sheetName val="Acq+2CF"/>
      <sheetName val="Acq+3CF"/>
      <sheetName val="Acq+4CF"/>
      <sheetName val="BalSheet"/>
      <sheetName val="Data"/>
      <sheetName val="Assumps"/>
      <sheetName val="SidebySide"/>
      <sheetName val="Tgtcap"/>
      <sheetName val="Tgt,ann"/>
      <sheetName val="Target"/>
      <sheetName val="Bidder"/>
      <sheetName val="Y&amp;R"/>
      <sheetName val="WPP"/>
      <sheetName val="PERs"/>
      <sheetName val="Options"/>
      <sheetName val="Titles"/>
      <sheetName val="Vodafone- Operations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1"/>
      <sheetName val="PREM"/>
      <sheetName val="ICMS-WACC"/>
      <sheetName val="CPA"/>
      <sheetName val="Plan2"/>
      <sheetName val="Plan1"/>
      <sheetName val="macro"/>
      <sheetName val="Plan2 (2)"/>
      <sheetName val="Módulo1"/>
      <sheetName val="Módulo2"/>
      <sheetName val="Módulo3"/>
      <sheetName val="Módulo4"/>
      <sheetName val="FORM_1"/>
      <sheetName val="Plan2_(2)"/>
      <sheetName val="Assumps"/>
      <sheetName val="FORM_11"/>
      <sheetName val="Plan2_(2)1"/>
      <sheetName val="FORM_12"/>
      <sheetName val="Plan2_(2)2"/>
      <sheetName val="FORM_13"/>
      <sheetName val="Plan2_(2)3"/>
      <sheetName val="FORM_14"/>
      <sheetName val="Plan2_(2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JRC"/>
      <sheetName val="MNI"/>
      <sheetName val="WPO"/>
      <sheetName val="GCI"/>
      <sheetName val="TRB"/>
      <sheetName val="KRI"/>
      <sheetName val="NYT"/>
      <sheetName val="Summary"/>
      <sheetName val="Circulation"/>
      <sheetName val="Revenue and EBITDA"/>
      <sheetName val="Model"/>
      <sheetName val="Assu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"/>
      <sheetName val="Curvas"/>
      <sheetName val="Sheet2"/>
      <sheetName val="COUPOM"/>
      <sheetName val="Sheet3"/>
      <sheetName val="Analise"/>
      <sheetName val="Holidays"/>
      <sheetName val="CURVA DE FRA"/>
      <sheetName val="FR-A"/>
      <sheetName val="CDI"/>
      <sheetName val="Feriados"/>
      <sheetName val="Bloomberg"/>
      <sheetName val="Schroder Small Caps"/>
      <sheetName val="Plan1"/>
      <sheetName val="Options"/>
      <sheetName val="Entidade"/>
      <sheetName val="Registro"/>
      <sheetName val="análise"/>
      <sheetName val="Drop Down Lists"/>
      <sheetName val="Overview"/>
      <sheetName val="Lists"/>
      <sheetName val="ESTAT"/>
      <sheetName val="dados"/>
      <sheetName val="Store Reconciliation"/>
      <sheetName val="Shipments"/>
      <sheetName val="Front"/>
      <sheetName val="validation"/>
      <sheetName val="START"/>
      <sheetName val="Waterfall VLC BU13_LE13"/>
      <sheetName val="Volume"/>
      <sheetName val="PRINTMACRO"/>
      <sheetName val="Lista_de_Feriados"/>
      <sheetName val="AUX"/>
      <sheetName val="Sugar"/>
      <sheetName val="Trsy"/>
      <sheetName val="ddis"/>
      <sheetName val="DATA"/>
      <sheetName val="2-Daily Report"/>
      <sheetName val="CRITERIA1"/>
      <sheetName val="Sheet1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URVA_DE_FRA"/>
      <sheetName val="Schroder_Small_Caps"/>
      <sheetName val="Físico Anterior"/>
      <sheetName val="Relatório"/>
      <sheetName val="Parametrização"/>
      <sheetName val="NS"/>
      <sheetName val="Micro_Fisico_Index"/>
      <sheetName val="Vol_Fornec"/>
      <sheetName val="Vol_Mês"/>
      <sheetName val="ICD_1"/>
      <sheetName val="Plan3"/>
      <sheetName val="Fábricas"/>
      <sheetName val="Control Panel"/>
      <sheetName val="DATA P&amp;L"/>
      <sheetName val="Control"/>
      <sheetName val="Tables"/>
      <sheetName val="Projects list"/>
      <sheetName val="MODELO"/>
      <sheetName val="PM"/>
      <sheetName val="BD - Realizado"/>
      <sheetName val="Cadastro de Veículos"/>
      <sheetName val="CURVA_DE_FRA1"/>
      <sheetName val="Schroder_Small_Caps1"/>
      <sheetName val="Físico_Anterior"/>
      <sheetName val="__FDSCACHE__"/>
      <sheetName val="WPO"/>
      <sheetName val="TRB"/>
      <sheetName val="POA"/>
      <sheetName val="600ML"/>
      <sheetName val="Tabela1"/>
      <sheetName val="Master FIF Flutuação"/>
      <sheetName val="Lead"/>
      <sheetName val="CC"/>
      <sheetName val="Datos ACUM"/>
      <sheetName val="Datos DIA"/>
      <sheetName val="calendario"/>
      <sheetName val="Porlamar"/>
      <sheetName val="Unidades"/>
      <sheetName val="Mercado"/>
      <sheetName val="Operações de Swap"/>
      <sheetName val="Gauge"/>
      <sheetName val="Custos"/>
      <sheetName val="Menu"/>
      <sheetName val="hidden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TA"/>
      <sheetName val="BANCO-DE-DADOS"/>
      <sheetName val="X"/>
      <sheetName val="MACRO-DESATIVADA"/>
      <sheetName val="TABELA"/>
      <sheetName val="PLACA"/>
      <sheetName val="VIRTUAL"/>
      <sheetName val="PAINEL"/>
      <sheetName val="MODELO"/>
      <sheetName val="Sistema - CDD"/>
      <sheetName val="Análise Acumulado"/>
      <sheetName val="Análise Mês"/>
      <sheetName val="Plan1"/>
      <sheetName val="Sistema_-_CDD"/>
      <sheetName val="Análise_Acumulado"/>
      <sheetName val="Análise_Mês"/>
      <sheetName val="Setup"/>
      <sheetName val="Defaults"/>
      <sheetName val="Assumps"/>
      <sheetName val="MATRIZ"/>
      <sheetName val="Hidden"/>
      <sheetName val="FRA"/>
      <sheetName val="COUPOM"/>
      <sheetName val="Curvas"/>
      <sheetName val="600ML"/>
      <sheetName val="CDI"/>
      <sheetName val="Feriados"/>
      <sheetName val="Bloomberg"/>
      <sheetName val="ESTAT"/>
      <sheetName val="Schroder Small Caps"/>
      <sheetName val="Custos"/>
      <sheetName val="MUG"/>
      <sheetName val="SispecPSAP"/>
      <sheetName val="Custo Variá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00ML"/>
      <sheetName val="Acumulado Novembro"/>
      <sheetName val="Farol CR"/>
      <sheetName val="inf. cubo SDG"/>
      <sheetName val="inf. cubo - Cr mensal"/>
      <sheetName val="ROTA"/>
      <sheetName val="PDD aS"/>
      <sheetName val="Acum. ROB - rota AS"/>
      <sheetName val="acum rob AS ROTA- form."/>
      <sheetName val="Acum. ROB"/>
      <sheetName val="arq. original"/>
      <sheetName val="acum. variaveis 2"/>
      <sheetName val="acum. variáveis-1"/>
      <sheetName val="inf. acum. variveis"/>
      <sheetName val="entrega direta"/>
      <sheetName val="Cadastro"/>
      <sheetName val="Inf. Cubo_CR"/>
      <sheetName val="Gráf A Vencer"/>
      <sheetName val="Gráf Vencido"/>
      <sheetName val="ICs TI"/>
      <sheetName val="teste"/>
      <sheetName val="Brahma"/>
      <sheetName val="Nov04"/>
      <sheetName val="Dez04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MODELO"/>
      <sheetName val="Preços SAP"/>
      <sheetName val="Acumulado_Novembro"/>
      <sheetName val="Farol_CR"/>
      <sheetName val="inf__cubo_SDG"/>
      <sheetName val="inf__cubo_-_Cr_mensal"/>
      <sheetName val="PDD_aS"/>
      <sheetName val="Acum__ROB_-_rota_AS"/>
      <sheetName val="acum_rob_AS_ROTA-_form_"/>
      <sheetName val="Acum__ROB"/>
      <sheetName val="arq__original"/>
      <sheetName val="acum__variaveis_2"/>
      <sheetName val="acum__variáveis-1"/>
      <sheetName val="inf__acum__variveis"/>
      <sheetName val="entrega_direta"/>
      <sheetName val="Inf__Cubo_CR"/>
      <sheetName val="Gráf_A_Vencer"/>
      <sheetName val="Gráf_Vencido"/>
      <sheetName val="ICs_TI"/>
      <sheetName val="Dados_Prod"/>
      <sheetName val="Rel_Histórico"/>
      <sheetName val="Base PEF"/>
      <sheetName val="FRA"/>
      <sheetName val="COUPOM"/>
      <sheetName val="Empresas"/>
      <sheetName val="Plan1"/>
      <sheetName val="Lab Microb"/>
      <sheetName val="Acumulado_Novembro1"/>
      <sheetName val="Farol_CR1"/>
      <sheetName val="inf__cubo_SDG1"/>
      <sheetName val="inf__cubo_-_Cr_mensal1"/>
      <sheetName val="PDD_aS1"/>
      <sheetName val="Acum__ROB_-_rota_AS1"/>
      <sheetName val="acum_rob_AS_ROTA-_form_1"/>
      <sheetName val="Acum__ROB1"/>
      <sheetName val="arq__original1"/>
      <sheetName val="acum__variaveis_21"/>
      <sheetName val="acum__variáveis-11"/>
      <sheetName val="inf__acum__variveis1"/>
      <sheetName val="entrega_direta1"/>
      <sheetName val="Inf__Cubo_CR1"/>
      <sheetName val="Gráf_A_Vencer1"/>
      <sheetName val="Gráf_Vencido1"/>
      <sheetName val="ICs_TI1"/>
      <sheetName val="Preços_SAP"/>
      <sheetName val="Base_PEF"/>
      <sheetName val="__FDSCACHE__"/>
      <sheetName val="WPO"/>
      <sheetName val="TRB"/>
      <sheetName val="BD - Realizado"/>
      <sheetName val="Cadastro de Veículos"/>
      <sheetName val=""/>
      <sheetName val="ESTAT"/>
      <sheetName val="Planilha resultados"/>
      <sheetName val="Acumulado_Novembro2"/>
      <sheetName val="Farol_CR2"/>
      <sheetName val="inf__cubo_SDG2"/>
      <sheetName val="inf__cubo_-_Cr_mensal2"/>
      <sheetName val="PDD_aS2"/>
      <sheetName val="Acum__ROB_-_rota_AS2"/>
      <sheetName val="acum_rob_AS_ROTA-_form_2"/>
      <sheetName val="Acum__ROB2"/>
      <sheetName val="arq__original2"/>
      <sheetName val="acum__variaveis_22"/>
      <sheetName val="acum__variáveis-12"/>
      <sheetName val="inf__acum__variveis2"/>
      <sheetName val="entrega_direta2"/>
      <sheetName val="Inf__Cubo_CR2"/>
      <sheetName val="Gráf_A_Vencer2"/>
      <sheetName val="Gráf_Vencido2"/>
      <sheetName val="ICs_TI2"/>
      <sheetName val="Preços_SAP1"/>
      <sheetName val="Base_PEF1"/>
      <sheetName val="Lab_Microb"/>
      <sheetName val="BD_-_Realizado"/>
      <sheetName val="Cadastro_de_Veículos"/>
      <sheetName val="SER"/>
      <sheetName val="Meta"/>
      <sheetName val="SMT1"/>
      <sheetName val="BaseDados"/>
      <sheetName val="Pilares"/>
      <sheetName val="XLR_NoRangeSheet"/>
      <sheetName val="CDI"/>
      <sheetName val="Feriados"/>
      <sheetName val="Bloomberg"/>
      <sheetName val="Custos"/>
      <sheetName val="Rate input tab"/>
      <sheetName val="Schroder Small Caps"/>
      <sheetName val="Store Reconciliation"/>
      <sheetName val="Shipments"/>
      <sheetName val="Assumps"/>
      <sheetName val="Fábricas"/>
      <sheetName val="Projects list"/>
      <sheetName val="Planilha_resultados"/>
      <sheetName val="análise"/>
      <sheetName val="Dados Perdas"/>
      <sheetName val="PTP crerscimento"/>
      <sheetName val="Plano de Ação"/>
      <sheetName val="Acumulado_Novembro3"/>
      <sheetName val="Farol_CR3"/>
      <sheetName val="inf__cubo_SDG3"/>
      <sheetName val="inf__cubo_-_Cr_mensal3"/>
      <sheetName val="PDD_aS3"/>
      <sheetName val="Acum__ROB_-_rota_AS3"/>
      <sheetName val="acum_rob_AS_ROTA-_form_3"/>
      <sheetName val="Acum__ROB3"/>
      <sheetName val="arq__original3"/>
      <sheetName val="acum__variaveis_23"/>
      <sheetName val="acum__variáveis-13"/>
      <sheetName val="inf__acum__variveis3"/>
      <sheetName val="entrega_direta3"/>
      <sheetName val="Inf__Cubo_CR3"/>
      <sheetName val="Gráf_A_Vencer3"/>
      <sheetName val="Gráf_Vencido3"/>
      <sheetName val="ICs_TI3"/>
      <sheetName val="Preços_SAP2"/>
      <sheetName val="Base_PEF2"/>
      <sheetName val="Lab_Microb1"/>
      <sheetName val="BD_-_Realizado1"/>
      <sheetName val="Cadastro_de_Veículos1"/>
      <sheetName val="Físico Anterior"/>
      <sheetName val="FE"/>
      <sheetName val="Lists"/>
      <sheetName val="Plan2"/>
      <sheetName val="Plan3"/>
      <sheetName val="Supporting data"/>
      <sheetName val="Controle"/>
      <sheetName val="Prog_Mes"/>
      <sheetName val="PM"/>
      <sheetName val="DADOS"/>
      <sheetName val="1. QLP - Gráfico- 2016.xlsx"/>
      <sheetName val="FPLIST"/>
      <sheetName val="focus"/>
      <sheetName val="COMPS"/>
      <sheetName val="Acumulado_Novembro4"/>
      <sheetName val="Farol_CR4"/>
      <sheetName val="inf__cubo_SDG4"/>
      <sheetName val="inf__cubo_-_Cr_mensal4"/>
      <sheetName val="PDD_aS4"/>
      <sheetName val="Acum__ROB_-_rota_AS4"/>
      <sheetName val="acum_rob_AS_ROTA-_form_4"/>
      <sheetName val="Acum__ROB4"/>
      <sheetName val="arq__original4"/>
      <sheetName val="acum__variaveis_24"/>
      <sheetName val="acum__variáveis-14"/>
      <sheetName val="inf__acum__variveis4"/>
      <sheetName val="entrega_direta4"/>
      <sheetName val="Inf__Cubo_CR4"/>
      <sheetName val="Gráf_A_Vencer4"/>
      <sheetName val="Gráf_Vencido4"/>
      <sheetName val="ICs_TI4"/>
      <sheetName val="Preços_SAP3"/>
      <sheetName val="Base_PEF3"/>
      <sheetName val="Lab_Microb2"/>
      <sheetName val="BD_-_Realizado2"/>
      <sheetName val="Cadastro_de_Veículos2"/>
      <sheetName val="Planilha_resultados1"/>
      <sheetName val="Rate_input_tab"/>
      <sheetName val="Schroder_Small_Caps"/>
      <sheetName val="Store_Reconciliation"/>
      <sheetName val="Projects_list"/>
      <sheetName val="Dados_Perdas"/>
      <sheetName val="PTP_crerscimento"/>
      <sheetName val="Plano_de_Ação"/>
      <sheetName val="Físico_Anterior"/>
      <sheetName val="Supporting_data"/>
      <sheetName val="1__QLP_-_Gráfico-_2016_xlsx"/>
      <sheetName val="Plan4"/>
      <sheetName val="Sist_Gerencial_Check-List"/>
      <sheetName val="Base"/>
      <sheetName val="CEE"/>
      <sheetName val="Teste.xls"/>
      <sheetName val="B.D"/>
      <sheetName val="ANALI. DE CREDITOS"/>
      <sheetName val="qyrMetas_Real"/>
      <sheetName val="Acumulado_Novembro5"/>
      <sheetName val="Farol_CR5"/>
      <sheetName val="inf__cubo_SDG5"/>
      <sheetName val="inf__cubo_-_Cr_mensal5"/>
      <sheetName val="PDD_aS5"/>
      <sheetName val="Acum__ROB_-_rota_AS5"/>
      <sheetName val="acum_rob_AS_ROTA-_form_5"/>
      <sheetName val="Acum__ROB5"/>
      <sheetName val="arq__original5"/>
      <sheetName val="acum__variaveis_25"/>
      <sheetName val="acum__variáveis-15"/>
      <sheetName val="inf__acum__variveis5"/>
      <sheetName val="entrega_direta5"/>
      <sheetName val="Inf__Cubo_CR5"/>
      <sheetName val="Gráf_A_Vencer5"/>
      <sheetName val="Gráf_Vencido5"/>
      <sheetName val="ICs_TI5"/>
      <sheetName val="Preços_SAP4"/>
      <sheetName val="Base_PEF4"/>
      <sheetName val="Lab_Microb3"/>
      <sheetName val="BD_-_Realizado3"/>
      <sheetName val="Cadastro_de_Veículos3"/>
      <sheetName val="Planilha_resultados2"/>
      <sheetName val="Rate_input_tab1"/>
      <sheetName val="Schroder_Small_Caps1"/>
      <sheetName val="Store_Reconciliation1"/>
      <sheetName val="Projects_list1"/>
      <sheetName val="Dados_Perdas1"/>
      <sheetName val="PTP_crerscimento1"/>
      <sheetName val="Plano_de_Ação1"/>
      <sheetName val="Físico_Anterior1"/>
      <sheetName val="Supporting_data1"/>
      <sheetName val="1__QLP_-_Gráfico-_2016_xlsx1"/>
      <sheetName val="Teste_xls"/>
      <sheetName val="Dados BLP"/>
      <sheetName val="2-Daily Report"/>
      <sheetName val="Master"/>
      <sheetName val="2-Daily_Report"/>
      <sheetName val="ANALI__DE_CREDITOS"/>
      <sheetName val="Config"/>
      <sheetName val="ANALI__DE_CREDITOS1"/>
      <sheetName val="ANALI__DE_CREDITOS2"/>
      <sheetName val="TABELAS"/>
      <sheetName val="DIST"/>
      <sheetName val="MALHAD"/>
      <sheetName val="PUXADIA"/>
      <sheetName val="Acumulado_Novembro6"/>
      <sheetName val="Farol_CR6"/>
      <sheetName val="inf__cubo_SDG6"/>
      <sheetName val="inf__cubo_-_Cr_mensal6"/>
      <sheetName val="PDD_aS6"/>
      <sheetName val="Acum__ROB_-_rota_AS6"/>
      <sheetName val="acum_rob_AS_ROTA-_form_6"/>
      <sheetName val="Acum__ROB6"/>
      <sheetName val="arq__original6"/>
      <sheetName val="acum__variaveis_26"/>
      <sheetName val="acum__variáveis-16"/>
      <sheetName val="inf__acum__variveis6"/>
      <sheetName val="entrega_direta6"/>
      <sheetName val="Inf__Cubo_CR6"/>
      <sheetName val="Gráf_A_Vencer6"/>
      <sheetName val="Gráf_Vencido6"/>
      <sheetName val="ICs_TI6"/>
      <sheetName val="Preços_SAP5"/>
      <sheetName val="Base_PEF5"/>
      <sheetName val="Lab_Microb4"/>
      <sheetName val="BD_-_Realizado4"/>
      <sheetName val="Cadastro_de_Veículos4"/>
      <sheetName val="Planilha_resultados3"/>
      <sheetName val="Rate_input_tab2"/>
      <sheetName val="Schroder_Small_Caps2"/>
      <sheetName val="Store_Reconciliation2"/>
      <sheetName val="Projects_list2"/>
      <sheetName val="Físico_Anterior2"/>
      <sheetName val="Dados_Perdas2"/>
      <sheetName val="PTP_crerscimento2"/>
      <sheetName val="Plano_de_Ação2"/>
      <sheetName val="Supporting_data2"/>
      <sheetName val="1__QLP_-_Gráfico-_2016_xlsx2"/>
      <sheetName val="Teste_xls1"/>
      <sheetName val="B_D"/>
      <sheetName val="2-Daily_Report1"/>
      <sheetName val="pacotes"/>
      <sheetName val="Acumulado_Novembro7"/>
      <sheetName val="Farol_CR7"/>
      <sheetName val="inf__cubo_SDG7"/>
      <sheetName val="inf__cubo_-_Cr_mensal7"/>
      <sheetName val="PDD_aS7"/>
      <sheetName val="Acum__ROB_-_rota_AS7"/>
      <sheetName val="acum_rob_AS_ROTA-_form_7"/>
      <sheetName val="Acum__ROB7"/>
      <sheetName val="arq__original7"/>
      <sheetName val="acum__variaveis_27"/>
      <sheetName val="acum__variáveis-17"/>
      <sheetName val="inf__acum__variveis7"/>
      <sheetName val="entrega_direta7"/>
      <sheetName val="Inf__Cubo_CR7"/>
      <sheetName val="Gráf_A_Vencer7"/>
      <sheetName val="Gráf_Vencido7"/>
      <sheetName val="ICs_TI7"/>
      <sheetName val="Preços_SAP6"/>
      <sheetName val="Base_PEF6"/>
      <sheetName val="Lab_Microb5"/>
      <sheetName val="BD_-_Realizado5"/>
      <sheetName val="Cadastro_de_Veículos5"/>
      <sheetName val="Rate_input_tab3"/>
      <sheetName val="Schroder_Small_Caps3"/>
      <sheetName val="Planilha_resultados4"/>
      <sheetName val="Store_Reconciliation3"/>
      <sheetName val="Projects_list3"/>
      <sheetName val="Físico_Anterior3"/>
      <sheetName val="Dados_Perdas3"/>
      <sheetName val="PTP_crerscimento3"/>
      <sheetName val="Plano_de_Ação3"/>
      <sheetName val="Supporting_data3"/>
      <sheetName val="ANALI__DE_CREDITOS3"/>
      <sheetName val="1__QLP_-_Gráfico-_2016_xlsx3"/>
      <sheetName val="Teste_xls2"/>
      <sheetName val="B_D1"/>
      <sheetName val="2-Daily_Report2"/>
      <sheetName val="Dados_BLP"/>
      <sheetName val="Acumulado_Novembro8"/>
      <sheetName val="Farol_CR8"/>
      <sheetName val="inf__cubo_SDG8"/>
      <sheetName val="inf__cubo_-_Cr_mensal8"/>
      <sheetName val="PDD_aS8"/>
      <sheetName val="Acum__ROB_-_rota_AS8"/>
      <sheetName val="acum_rob_AS_ROTA-_form_8"/>
      <sheetName val="Acum__ROB8"/>
      <sheetName val="arq__original8"/>
      <sheetName val="acum__variaveis_28"/>
      <sheetName val="acum__variáveis-18"/>
      <sheetName val="inf__acum__variveis8"/>
      <sheetName val="entrega_direta8"/>
      <sheetName val="Inf__Cubo_CR8"/>
      <sheetName val="Gráf_A_Vencer8"/>
      <sheetName val="Gráf_Vencido8"/>
      <sheetName val="ICs_TI8"/>
      <sheetName val="Preços_SAP7"/>
      <sheetName val="Base_PEF7"/>
      <sheetName val="Lab_Microb6"/>
      <sheetName val="BD_-_Realizado6"/>
      <sheetName val="Cadastro_de_Veículos6"/>
      <sheetName val="Rate_input_tab4"/>
      <sheetName val="Schroder_Small_Caps4"/>
      <sheetName val="Planilha_resultados5"/>
      <sheetName val="Store_Reconciliation4"/>
      <sheetName val="Projects_list4"/>
      <sheetName val="Físico_Anterior4"/>
      <sheetName val="Dados_Perdas4"/>
      <sheetName val="PTP_crerscimento4"/>
      <sheetName val="Plano_de_Ação4"/>
      <sheetName val="Supporting_data4"/>
      <sheetName val="ANALI__DE_CREDITOS4"/>
      <sheetName val="1__QLP_-_Gráfico-_2016_xlsx4"/>
      <sheetName val="Teste_xls3"/>
      <sheetName val="B_D2"/>
      <sheetName val="2-Daily_Report3"/>
      <sheetName val="Dados_BLP1"/>
      <sheetName val="aux"/>
      <sheetName val="MêsBase"/>
      <sheetName val="#REF"/>
      <sheetName val="Sispec"/>
      <sheetName val="Sispec99"/>
      <sheetName val="SispecPSAP"/>
      <sheetName val="Inserção de Dados"/>
      <sheetName val="RELATÓRIO"/>
      <sheetName val="Gr.Indisp."/>
      <sheetName val="Gr.Oper-Conf"/>
      <sheetName val="Inserção_de_Dados"/>
      <sheetName val="Menu"/>
      <sheetName val="Inserção_de_Dados1"/>
      <sheetName val="Gr_Indisp_"/>
      <sheetName val="Gr_Oper-Conf"/>
      <sheetName val="Drop Downs"/>
      <sheetName val="Drop_Downs"/>
      <sheetName val="Drop_Downs1"/>
      <sheetName val="Dados_BLP2"/>
      <sheetName val="Drop_Downs2"/>
      <sheetName val="Acumulado_Novembro9"/>
      <sheetName val="Farol_CR9"/>
      <sheetName val="inf__cubo_SDG9"/>
      <sheetName val="inf__cubo_-_Cr_mensal9"/>
      <sheetName val="PDD_aS9"/>
      <sheetName val="Acum__ROB_-_rota_AS9"/>
      <sheetName val="acum_rob_AS_ROTA-_form_9"/>
      <sheetName val="Acum__ROB9"/>
      <sheetName val="arq__original9"/>
      <sheetName val="acum__variaveis_29"/>
      <sheetName val="acum__variáveis-19"/>
      <sheetName val="inf__acum__variveis9"/>
      <sheetName val="entrega_direta9"/>
      <sheetName val="Inf__Cubo_CR9"/>
      <sheetName val="Gráf_A_Vencer9"/>
      <sheetName val="Gráf_Vencido9"/>
      <sheetName val="ICs_TI9"/>
      <sheetName val="Preços_SAP8"/>
      <sheetName val="Base_PEF8"/>
      <sheetName val="Lab_Microb7"/>
      <sheetName val="BD_-_Realizado7"/>
      <sheetName val="Cadastro_de_Veículos7"/>
      <sheetName val="Planilha_resultados6"/>
      <sheetName val="Rate_input_tab5"/>
      <sheetName val="Schroder_Small_Caps5"/>
      <sheetName val="Store_Reconciliation5"/>
      <sheetName val="Projects_list5"/>
      <sheetName val="Dados_Perdas5"/>
      <sheetName val="PTP_crerscimento5"/>
      <sheetName val="Plano_de_Ação5"/>
      <sheetName val="Físico_Anterior5"/>
      <sheetName val="Supporting_data5"/>
      <sheetName val="Dados_BLP3"/>
      <sheetName val="1__QLP_-_Gráfico-_2016_xlsx5"/>
      <sheetName val="Teste_xls4"/>
      <sheetName val="B_D3"/>
      <sheetName val="Drop_Downs3"/>
      <sheetName val="2-Daily_Repor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&gt;&gt;"/>
      <sheetName val="SUMMARY"/>
      <sheetName val="SUMMARY DETAILS"/>
      <sheetName val="ZBB Ratio Evolution"/>
      <sheetName val="TOP 10 Projects"/>
      <sheetName val="RECONCILIATION CHECKS"/>
      <sheetName val="DEEPDIVE &gt;&gt;"/>
      <sheetName val="SALES &amp; MARKETING"/>
      <sheetName val="TRANSPORT &amp; LOGISTICS SUPPORT"/>
      <sheetName val="PEOPLE - FTE Evolution"/>
      <sheetName val="PEOPLE - Waterfall Table"/>
      <sheetName val="People Waterfall"/>
      <sheetName val="Salary Costs drivers"/>
      <sheetName val="Training, Recruit, Expats"/>
      <sheetName val="Severances, Vacancies"/>
      <sheetName val="Savings Initiatives"/>
      <sheetName val="Other data"/>
      <sheetName val="INSTITUTIONAL"/>
      <sheetName val="FEES"/>
      <sheetName val="TECHNOLOGY Overview"/>
      <sheetName val="TECHNOLOGY Deepdive"/>
      <sheetName val="TRAVEL"/>
      <sheetName val="UTILITIES"/>
      <sheetName val="LEASES &amp; RENTALS"/>
      <sheetName val="MAINTENANCE"/>
      <sheetName val="SERVICES"/>
      <sheetName val="SUPPLY CHAIN LOSSES"/>
      <sheetName val="LEGAL"/>
      <sheetName val="Waterfall techno Calc"/>
      <sheetName val="People Calc"/>
      <sheetName val="600M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etion_dilution"/>
      <sheetName val="__FDSCACHE__"/>
      <sheetName val="avp_czn"/>
      <sheetName val="avp"/>
      <sheetName val="synergy"/>
      <sheetName val="deals"/>
      <sheetName val="pres_accretion_dilution"/>
      <sheetName val="pres_comps_bigco"/>
      <sheetName val="pres_comps_smallco"/>
      <sheetName val="FACTTEST"/>
      <sheetName val="comps"/>
      <sheetName val="C_List"/>
      <sheetName val="vivendi"/>
      <sheetName val="american_water_works"/>
      <sheetName val="MODELO"/>
      <sheetName val="DCF"/>
      <sheetName val="600ML"/>
      <sheetName val="Salary Costs drivers"/>
      <sheetName val="Input preparation - Future"/>
      <sheetName val="Checks"/>
      <sheetName val="Base_Acidentes"/>
      <sheetName val="Base_Horas"/>
      <sheetName val="Base_QLP"/>
      <sheetName val="Base_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Back_up"/>
      <sheetName val="DATA"/>
      <sheetName val="Bloom"/>
      <sheetName val="HR2009"/>
      <sheetName val="HRTau"/>
      <sheetName val="HRJup"/>
      <sheetName val="HRMky"/>
      <sheetName val="HRMkyBRL"/>
      <sheetName val="RC"/>
      <sheetName val="V@R"/>
      <sheetName val="Monkey"/>
      <sheetName val="bberg_hist"/>
      <sheetName val="Call"/>
      <sheetName val="Graphs"/>
      <sheetName val="Instructions"/>
      <sheetName val="Hedge Reserves"/>
      <sheetName val="accretion_dilu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Inputs"/>
      <sheetName val="Hist Inputs"/>
      <sheetName val="DCF"/>
      <sheetName val="accretion_dilution"/>
      <sheetName val="Start"/>
      <sheetName val="Dados_Dev"/>
      <sheetName val="Cxs_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Divisions split per Bank Book"/>
      <sheetName val="Bank Borrower Financials"/>
      <sheetName val="Annual Operating Model"/>
      <sheetName val="Quarterly Operating Model"/>
      <sheetName val="Quarterly LBO Model"/>
      <sheetName val="Annual LBO Model"/>
      <sheetName val="LTM Detail"/>
      <sheetName val="LTM Summary"/>
      <sheetName val="Additives"/>
      <sheetName val="Pigments"/>
      <sheetName val="Compounding"/>
      <sheetName val="Timber"/>
      <sheetName val="Water Tech"/>
      <sheetName val="Electronic Chemicals"/>
      <sheetName val="Wafer Reclaim"/>
      <sheetName val="Photomasks"/>
      <sheetName val="Electronics SBU Costs"/>
      <sheetName val="LTM Calculations"/>
      <sheetName val="Depreciation"/>
      <sheetName val="FX Rates"/>
      <sheetName val="LTM Detail to 30-8-2000"/>
      <sheetName val="Summary Revs, EBITDA &amp; EBIT"/>
      <sheetName val="Summary NWC &amp; Capex"/>
      <sheetName val="2000 USD"/>
      <sheetName val="1999 USD"/>
      <sheetName val="1998 USD"/>
      <sheetName val="1997 USD"/>
      <sheetName val="1999 NWC &amp; Capex"/>
      <sheetName val="1998 NWC &amp; Capex"/>
      <sheetName val="1997 NWC &amp; Capex"/>
      <sheetName val="Scenario Controls"/>
      <sheetName val="Central Cost Estimates"/>
      <sheetName val="Separator"/>
      <sheetName val="2000 - Summary - P7 dep extrap"/>
      <sheetName val="2000 - Summary Bud dep"/>
      <sheetName val="2000 - PrimaExtract"/>
      <sheetName val="98-99 - Mike Kenny"/>
      <sheetName val="1998-99 - PrimaExtract"/>
      <sheetName val="2000 - Clive Rankin"/>
      <sheetName val="2000 - Mike Kenny"/>
      <sheetName val="98-99 - Clive Rankin"/>
      <sheetName val="2000 Conversion"/>
      <sheetName val="LTM June - Mike Kenny"/>
      <sheetName val="LTM June - Clive Rankin"/>
      <sheetName val="1999 Quarterly in LC"/>
      <sheetName val="1998 Quarterly in $"/>
      <sheetName val="1998 Quarterly in LC"/>
      <sheetName val="1999 Quarterly in $"/>
      <sheetName val="2000 Quarterly in LC"/>
      <sheetName val="2000 Quarterly in $"/>
      <sheetName val="Summary NWC"/>
      <sheetName val="PrintMacro"/>
      <sheetName val="DebtMacro"/>
      <sheetName val="Module1"/>
      <sheetName val="Input preparation - Future"/>
      <sheetName val="LBO Model"/>
      <sheetName val="Fungicide"/>
      <sheetName val="MK 244"/>
      <sheetName val="Others"/>
      <sheetName val="Thiabendazole"/>
      <sheetName val="Supporting data"/>
      <sheetName val="Salary Costs drivers"/>
      <sheetName val="DCF Inputs"/>
      <sheetName val="Hist Inputs"/>
      <sheetName val="Plan1"/>
      <sheetName val="#REF"/>
      <sheetName val="Perda_Lata"/>
      <sheetName val="REALxMETA - CERVEJA"/>
      <sheetName val="G.Acum.(R-P)"/>
      <sheetName val="MODELO"/>
      <sheetName val="600ML"/>
      <sheetName val="FRA"/>
      <sheetName val="COUPOM"/>
      <sheetName val="Divisions_split_per_Bank_Book"/>
      <sheetName val="Bank_Borrower_Financials"/>
      <sheetName val="Annual_Operating_Model"/>
      <sheetName val="Quarterly_Operating_Model"/>
      <sheetName val="Quarterly_LBO_Model"/>
      <sheetName val="Annual_LBO_Model"/>
      <sheetName val="LTM_Detail"/>
      <sheetName val="LTM_Summary"/>
      <sheetName val="Water_Tech"/>
      <sheetName val="Electronic_Chemicals"/>
      <sheetName val="Wafer_Reclaim"/>
      <sheetName val="Electronics_SBU_Costs"/>
      <sheetName val="LTM_Calculations"/>
      <sheetName val="FX_Rates"/>
      <sheetName val="LTM_Detail_to_30-8-2000"/>
      <sheetName val="Summary_Revs,_EBITDA_&amp;_EBIT"/>
      <sheetName val="Summary_NWC_&amp;_Capex"/>
      <sheetName val="2000_USD"/>
      <sheetName val="1999_USD"/>
      <sheetName val="1998_USD"/>
      <sheetName val="1997_USD"/>
      <sheetName val="1999_NWC_&amp;_Capex"/>
      <sheetName val="1998_NWC_&amp;_Capex"/>
      <sheetName val="1997_NWC_&amp;_Capex"/>
      <sheetName val="Scenario_Controls"/>
      <sheetName val="Central_Cost_Estimates"/>
      <sheetName val="2000_-_Summary_-_P7_dep_extrap"/>
      <sheetName val="2000_-_Summary_Bud_dep"/>
      <sheetName val="2000_-_PrimaExtract"/>
      <sheetName val="98-99_-_Mike_Kenny"/>
      <sheetName val="1998-99_-_PrimaExtract"/>
      <sheetName val="2000_-_Clive_Rankin"/>
      <sheetName val="2000_-_Mike_Kenny"/>
      <sheetName val="98-99_-_Clive_Rankin"/>
      <sheetName val="2000_Conversion"/>
      <sheetName val="LTM_June_-_Mike_Kenny"/>
      <sheetName val="LTM_June_-_Clive_Rankin"/>
      <sheetName val="1999_Quarterly_in_LC"/>
      <sheetName val="1998_Quarterly_in_$"/>
      <sheetName val="1998_Quarterly_in_LC"/>
      <sheetName val="1999_Quarterly_in_$"/>
      <sheetName val="2000_Quarterly_in_LC"/>
      <sheetName val="2000_Quarterly_in_$"/>
      <sheetName val="Summary_NWC"/>
      <sheetName val="Input_preparation_-_Future"/>
      <sheetName val="LBO_Model"/>
      <sheetName val="MK_244"/>
      <sheetName val="Supporting_data"/>
      <sheetName val="Salary_Costs_drivers"/>
      <sheetName val="procv"/>
      <sheetName val="accretion_dilution"/>
      <sheetName val="VIC LE2013 Waterfall"/>
      <sheetName val="Tapa"/>
      <sheetName val="tuong"/>
      <sheetName val="DG "/>
      <sheetName val="KKR Model"/>
      <sheetName val="Datos ACUM"/>
      <sheetName val="Datos DIA"/>
      <sheetName val="Rate input tab"/>
      <sheetName val="Parameters"/>
      <sheetName val="List"/>
      <sheetName val="data input"/>
      <sheetName val="validation"/>
      <sheetName val="Дистрики"/>
      <sheetName val="Case"/>
      <sheetName val="SumVal"/>
      <sheetName val="CONT."/>
      <sheetName val="Names"/>
      <sheetName val="Critérios"/>
      <sheetName val="Input"/>
      <sheetName val="BD - Realizado"/>
      <sheetName val="Cadastro de Veículos"/>
      <sheetName val="Divestment Russia"/>
      <sheetName val="The Gap!"/>
      <sheetName val="Cost Leadership Capex Div."/>
      <sheetName val="Cost LeadershipCapex Inv."/>
      <sheetName val="ДЦ"/>
      <sheetName val="SCO3"/>
      <sheetName val="drop-down_lists"/>
      <sheetName val="DCF_Inputs"/>
      <sheetName val="Hist_Inputs"/>
      <sheetName val="DG_"/>
      <sheetName val="REALxMETA_-_CERVEJA"/>
      <sheetName val="Rate_input_tab"/>
      <sheetName val="KKR_Model"/>
      <sheetName val="Divisions_split_per_Bank_Book1"/>
      <sheetName val="Bank_Borrower_Financials1"/>
      <sheetName val="Annual_Operating_Model1"/>
      <sheetName val="Quarterly_Operating_Model1"/>
      <sheetName val="Quarterly_LBO_Model1"/>
      <sheetName val="Annual_LBO_Model1"/>
      <sheetName val="LTM_Detail1"/>
      <sheetName val="LTM_Summary1"/>
      <sheetName val="Water_Tech1"/>
      <sheetName val="Electronic_Chemicals1"/>
      <sheetName val="Wafer_Reclaim1"/>
      <sheetName val="Electronics_SBU_Costs1"/>
      <sheetName val="LTM_Calculations1"/>
      <sheetName val="FX_Rates1"/>
      <sheetName val="LTM_Detail_to_30-8-20001"/>
      <sheetName val="Summary_Revs,_EBITDA_&amp;_EBIT1"/>
      <sheetName val="Summary_NWC_&amp;_Capex1"/>
      <sheetName val="2000_USD1"/>
      <sheetName val="1999_USD1"/>
      <sheetName val="1998_USD1"/>
      <sheetName val="1997_USD1"/>
      <sheetName val="1999_NWC_&amp;_Capex1"/>
      <sheetName val="1998_NWC_&amp;_Capex1"/>
      <sheetName val="1997_NWC_&amp;_Capex1"/>
      <sheetName val="Scenario_Controls1"/>
      <sheetName val="Central_Cost_Estimates1"/>
      <sheetName val="2000_-_Summary_-_P7_dep_extrap1"/>
      <sheetName val="2000_-_Summary_Bud_dep1"/>
      <sheetName val="2000_-_PrimaExtract1"/>
      <sheetName val="98-99_-_Mike_Kenny1"/>
      <sheetName val="1998-99_-_PrimaExtract1"/>
      <sheetName val="2000_-_Clive_Rankin1"/>
      <sheetName val="2000_-_Mike_Kenny1"/>
      <sheetName val="98-99_-_Clive_Rankin1"/>
      <sheetName val="2000_Conversion1"/>
      <sheetName val="LTM_June_-_Mike_Kenny1"/>
      <sheetName val="LTM_June_-_Clive_Rankin1"/>
      <sheetName val="1999_Quarterly_in_LC1"/>
      <sheetName val="1998_Quarterly_in_$1"/>
      <sheetName val="1998_Quarterly_in_LC1"/>
      <sheetName val="1999_Quarterly_in_$1"/>
      <sheetName val="2000_Quarterly_in_LC1"/>
      <sheetName val="2000_Quarterly_in_$1"/>
      <sheetName val="Summary_NWC1"/>
      <sheetName val="Input_preparation_-_Future1"/>
      <sheetName val="MK_2441"/>
      <sheetName val="Salary_Costs_drivers1"/>
      <sheetName val="LBO_Model1"/>
      <sheetName val="Supporting_data1"/>
      <sheetName val="DCF_Inputs1"/>
      <sheetName val="Hist_Inputs1"/>
      <sheetName val="DG_1"/>
      <sheetName val="REALxMETA_-_CERVEJA1"/>
      <sheetName val="Rate_input_tab1"/>
      <sheetName val="KKR_Model1"/>
      <sheetName val="G_Acum_(R-P)"/>
      <sheetName val="Datos_ACUM"/>
      <sheetName val="Datos_DIA"/>
      <sheetName val="data_input"/>
      <sheetName val="CONT_"/>
      <sheetName val="BD_-_Realizado"/>
      <sheetName val="Cadastro_de_Veículos"/>
      <sheetName val="Divestment_Russia"/>
      <sheetName val="The_Gap!"/>
      <sheetName val="Cost_Leadership_Capex_Div_"/>
      <sheetName val="Cost_LeadershipCapex_Inv_"/>
      <sheetName val="VIC_LE2013_Waterfall"/>
      <sheetName val="Divisions_split_per_Bank_Book2"/>
      <sheetName val="Bank_Borrower_Financials2"/>
      <sheetName val="Annual_Operating_Model2"/>
      <sheetName val="Quarterly_Operating_Model2"/>
      <sheetName val="Quarterly_LBO_Model2"/>
      <sheetName val="Annual_LBO_Model2"/>
      <sheetName val="LTM_Detail2"/>
      <sheetName val="LTM_Summary2"/>
      <sheetName val="Water_Tech2"/>
      <sheetName val="Electronic_Chemicals2"/>
      <sheetName val="Wafer_Reclaim2"/>
      <sheetName val="Electronics_SBU_Costs2"/>
      <sheetName val="LTM_Calculations2"/>
      <sheetName val="FX_Rates2"/>
      <sheetName val="LTM_Detail_to_30-8-20002"/>
      <sheetName val="Summary_Revs,_EBITDA_&amp;_EBIT2"/>
      <sheetName val="Summary_NWC_&amp;_Capex2"/>
      <sheetName val="2000_USD2"/>
      <sheetName val="1999_USD2"/>
      <sheetName val="1998_USD2"/>
      <sheetName val="1997_USD2"/>
      <sheetName val="1999_NWC_&amp;_Capex2"/>
      <sheetName val="1998_NWC_&amp;_Capex2"/>
      <sheetName val="1997_NWC_&amp;_Capex2"/>
      <sheetName val="Scenario_Controls2"/>
      <sheetName val="Central_Cost_Estimates2"/>
      <sheetName val="2000_-_Summary_-_P7_dep_extrap2"/>
      <sheetName val="2000_-_Summary_Bud_dep2"/>
      <sheetName val="2000_-_PrimaExtract2"/>
      <sheetName val="98-99_-_Mike_Kenny2"/>
      <sheetName val="1998-99_-_PrimaExtract2"/>
      <sheetName val="2000_-_Clive_Rankin2"/>
      <sheetName val="2000_-_Mike_Kenny2"/>
      <sheetName val="98-99_-_Clive_Rankin2"/>
      <sheetName val="2000_Conversion2"/>
      <sheetName val="LTM_June_-_Mike_Kenny2"/>
      <sheetName val="LTM_June_-_Clive_Rankin2"/>
      <sheetName val="1999_Quarterly_in_LC2"/>
      <sheetName val="1998_Quarterly_in_$2"/>
      <sheetName val="1998_Quarterly_in_LC2"/>
      <sheetName val="1999_Quarterly_in_$2"/>
      <sheetName val="2000_Quarterly_in_LC2"/>
      <sheetName val="2000_Quarterly_in_$2"/>
      <sheetName val="Summary_NWC2"/>
      <sheetName val="MK_2442"/>
      <sheetName val="Salary_Costs_drivers2"/>
      <sheetName val="Input_preparation_-_Future2"/>
      <sheetName val="LBO_Model2"/>
      <sheetName val="Supporting_data2"/>
      <sheetName val="DCF_Inputs2"/>
      <sheetName val="Hist_Inputs2"/>
      <sheetName val="DG_2"/>
      <sheetName val="REALxMETA_-_CERVEJA2"/>
      <sheetName val="G_Acum_(R-P)1"/>
      <sheetName val="data_input1"/>
      <sheetName val="Datos_ACUM1"/>
      <sheetName val="Datos_DIA1"/>
      <sheetName val="VIC_LE2013_Waterfall1"/>
      <sheetName val="Rate_input_tab2"/>
      <sheetName val="KKR_Model2"/>
      <sheetName val="CONT_1"/>
      <sheetName val="BD_-_Realizado1"/>
      <sheetName val="Cadastro_de_Veículos1"/>
      <sheetName val="Divestment_Russia1"/>
      <sheetName val="The_Gap!1"/>
      <sheetName val="Cost_Leadership_Capex_Div_1"/>
      <sheetName val="Cost_LeadershipCapex_Inv_1"/>
      <sheetName val="Divisions_split_per_Bank_Book3"/>
      <sheetName val="Bank_Borrower_Financials3"/>
      <sheetName val="Annual_Operating_Model3"/>
      <sheetName val="Quarterly_Operating_Model3"/>
      <sheetName val="Quarterly_LBO_Model3"/>
      <sheetName val="Annual_LBO_Model3"/>
      <sheetName val="LTM_Detail3"/>
      <sheetName val="LTM_Summary3"/>
      <sheetName val="Water_Tech3"/>
      <sheetName val="Electronic_Chemicals3"/>
      <sheetName val="Wafer_Reclaim3"/>
      <sheetName val="Electronics_SBU_Costs3"/>
      <sheetName val="LTM_Calculations3"/>
      <sheetName val="FX_Rates3"/>
      <sheetName val="LTM_Detail_to_30-8-20003"/>
      <sheetName val="Summary_Revs,_EBITDA_&amp;_EBIT3"/>
      <sheetName val="Summary_NWC_&amp;_Capex3"/>
      <sheetName val="2000_USD3"/>
      <sheetName val="1999_USD3"/>
      <sheetName val="1998_USD3"/>
      <sheetName val="1997_USD3"/>
      <sheetName val="1999_NWC_&amp;_Capex3"/>
      <sheetName val="1998_NWC_&amp;_Capex3"/>
      <sheetName val="1997_NWC_&amp;_Capex3"/>
      <sheetName val="Scenario_Controls3"/>
      <sheetName val="Central_Cost_Estimates3"/>
      <sheetName val="2000_-_Summary_-_P7_dep_extrap3"/>
      <sheetName val="2000_-_Summary_Bud_dep3"/>
      <sheetName val="2000_-_PrimaExtract3"/>
      <sheetName val="98-99_-_Mike_Kenny3"/>
      <sheetName val="1998-99_-_PrimaExtract3"/>
      <sheetName val="2000_-_Clive_Rankin3"/>
      <sheetName val="2000_-_Mike_Kenny3"/>
      <sheetName val="98-99_-_Clive_Rankin3"/>
      <sheetName val="2000_Conversion3"/>
      <sheetName val="LTM_June_-_Mike_Kenny3"/>
      <sheetName val="LTM_June_-_Clive_Rankin3"/>
      <sheetName val="1999_Quarterly_in_LC3"/>
      <sheetName val="1998_Quarterly_in_$3"/>
      <sheetName val="1998_Quarterly_in_LC3"/>
      <sheetName val="1999_Quarterly_in_$3"/>
      <sheetName val="2000_Quarterly_in_LC3"/>
      <sheetName val="2000_Quarterly_in_$3"/>
      <sheetName val="Summary_NWC3"/>
      <sheetName val="MK_2443"/>
      <sheetName val="Salary_Costs_drivers3"/>
      <sheetName val="Input_preparation_-_Future3"/>
      <sheetName val="LBO_Model3"/>
      <sheetName val="Supporting_data3"/>
      <sheetName val="DCF_Inputs3"/>
      <sheetName val="Hist_Inputs3"/>
      <sheetName val="DG_3"/>
      <sheetName val="REALxMETA_-_CERVEJA3"/>
      <sheetName val="G_Acum_(R-P)2"/>
      <sheetName val="data_input2"/>
      <sheetName val="Datos_ACUM2"/>
      <sheetName val="Datos_DIA2"/>
      <sheetName val="VIC_LE2013_Waterfall2"/>
      <sheetName val="Rate_input_tab3"/>
      <sheetName val="KKR_Model3"/>
      <sheetName val="CONT_2"/>
      <sheetName val="BD_-_Realizado2"/>
      <sheetName val="Cadastro_de_Veículos2"/>
      <sheetName val="Divestment_Russia2"/>
      <sheetName val="The_Gap!2"/>
      <sheetName val="Cost_Leadership_Capex_Div_2"/>
      <sheetName val="Cost_LeadershipCapex_Inv_2"/>
      <sheetName val="12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ySell Side"/>
      <sheetName val="Buy - Sell"/>
      <sheetName val="Natural One"/>
      <sheetName val="Indexadores"/>
      <sheetName val="Custos "/>
      <sheetName val="Custo Taxa Hora Máquina"/>
      <sheetName val="Tabela Natural One Jan-26"/>
    </sheetNames>
    <definedNames>
      <definedName name="Interest_Rate" refersTo="#REF!"/>
    </defined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validation"/>
      <sheetName val="instruction"/>
      <sheetName val="Quarterly LBO Model"/>
      <sheetName val="Plan1"/>
      <sheetName val="Custos"/>
      <sheetName val="Salary Costs drivers"/>
      <sheetName val="600ML"/>
      <sheetName val="Input preparation - Future"/>
      <sheetName val="Quarterly_LBO_Model"/>
      <sheetName val="FX rates"/>
      <sheetName val="geography"/>
      <sheetName val="DT 1999 (abst. from model)"/>
      <sheetName val="NEW-PANEL"/>
      <sheetName val="FY Bgt"/>
      <sheetName val="Resumo por P"/>
      <sheetName val="DCF Inputs"/>
      <sheetName val="Hist Inputs"/>
      <sheetName val="Salary_Costs_drivers"/>
      <sheetName val="FX_rates"/>
      <sheetName val="DT_1999_(abst__from_model)"/>
      <sheetName val="Input_preparation_-_Future"/>
      <sheetName val="Resumo_por_P"/>
      <sheetName val="FY_Bgt"/>
      <sheetName val="Quarterly_LBO_Model1"/>
      <sheetName val="Salary_Costs_drivers1"/>
      <sheetName val="FX_rates1"/>
      <sheetName val="DT_1999_(abst__from_model)1"/>
      <sheetName val="Input_preparation_-_Future1"/>
      <sheetName val="Resumo_por_P1"/>
      <sheetName val="FY_Bgt1"/>
      <sheetName val="MODELO"/>
      <sheetName val="Quarterly_LBO_Model2"/>
      <sheetName val="Salary_Costs_drivers2"/>
      <sheetName val="FX_rates2"/>
      <sheetName val="Input_preparation_-_Future2"/>
      <sheetName val="DT_1999_(abst__from_model)2"/>
      <sheetName val="FY_Bgt2"/>
      <sheetName val="Resumo_por_P2"/>
      <sheetName val="DCF_Inputs"/>
      <sheetName val="Hist_Inputs"/>
      <sheetName val="Quarterly_LBO_Model3"/>
      <sheetName val="Salary_Costs_drivers3"/>
      <sheetName val="FX_rates3"/>
      <sheetName val="Input_preparation_-_Future3"/>
      <sheetName val="DT_1999_(abst__from_model)3"/>
      <sheetName val="FY_Bgt3"/>
      <sheetName val="Resumo_por_P3"/>
      <sheetName val="DCF_Inputs1"/>
      <sheetName val="Hist_Inputs1"/>
      <sheetName val="Supporting Data"/>
      <sheetName val="EBM Manager LIST"/>
      <sheetName val="Planilha 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m 2000 DT"/>
      <sheetName val="IAS DT Forecast 2000"/>
      <sheetName val="DT GAAP IAS  Rollforward 2000"/>
      <sheetName val="GAAP DT (abstr. FRANGO) 2000"/>
      <sheetName val="IAS DT (abstr. FRANGO) 2000"/>
      <sheetName val="IAS DT (abstr.  Models) 2000"/>
      <sheetName val="IAS DT From Models 1999"/>
      <sheetName val="Summary from FA registers 2000"/>
      <sheetName val="TD Perm 2000"/>
      <sheetName val="TD Ivanovo 2000"/>
      <sheetName val="TD Kursk 2000"/>
      <sheetName val="TD Saransk 2000"/>
      <sheetName val="TD Povolzhe 2000"/>
      <sheetName val="TD Bavaria 2000"/>
      <sheetName val="TD Rosar 2000"/>
      <sheetName val="TD Klin 2000"/>
      <sheetName val="TD Star 2000"/>
      <sheetName val="TD Yantar 2000"/>
      <sheetName val="TD Desna 2000"/>
      <sheetName val="TD Rogan 2000"/>
      <sheetName val="TD NSD 2000"/>
      <sheetName val=" Provision for IT at 30 % 1999"/>
      <sheetName val="Income Tax for 1999 FS"/>
      <sheetName val="DT SUMMARY IAS &amp; GAAP 2000"/>
      <sheetName val="DT by Co 1999"/>
      <sheetName val="DT 1999 (abst. from model)"/>
      <sheetName val="FS correction"/>
      <sheetName val="Allowance"/>
      <sheetName val="DT SUMMARY GAAP 2000 (ver.2)"/>
      <sheetName val="DT SUMMARY GAAP 2000 (ver.1)"/>
      <sheetName val="DT 2000 (abst. from Frango)"/>
      <sheetName val="DT IAS 2000"/>
      <sheetName val="DT disclosure variants"/>
      <sheetName val="DT disclosure"/>
      <sheetName val="DT SUMMARY GAAP 2000"/>
      <sheetName val="Июль"/>
      <sheetName val="Январь-июль"/>
      <sheetName val="затраты"/>
      <sheetName val="Январь-август"/>
      <sheetName val="октябрь"/>
      <sheetName val="сентябрь"/>
      <sheetName val="август"/>
      <sheetName val="Январь-а"/>
      <sheetName val="Январь-Сентябрь"/>
      <sheetName val="январь-октябрь"/>
      <sheetName val="Q1,2,3,4 2000 TB &amp; Cons"/>
      <sheetName val="IAS DT"/>
      <sheetName val="DT Rollforward."/>
      <sheetName val="GAAP DT (abstr. from FRANGO)"/>
      <sheetName val="IAS DT (abstr. from FRANGO)"/>
      <sheetName val="IAS DT (abstr. from Models)"/>
      <sheetName val="IAS DT From Models"/>
      <sheetName val="Instruction"/>
      <sheetName val="Summary from register"/>
      <sheetName val="TD Perm"/>
      <sheetName val="TD Ivanovo"/>
      <sheetName val="TD Kursk"/>
      <sheetName val="TD Saransk"/>
      <sheetName val="TD Povolzhe"/>
      <sheetName val="TD Bavaria"/>
      <sheetName val="TD Rosar"/>
      <sheetName val="TD Klin"/>
      <sheetName val="TD Star"/>
      <sheetName val="TD Yantar"/>
      <sheetName val="TD Desna"/>
      <sheetName val="TD Rogan"/>
      <sheetName val="TD NSD"/>
      <sheetName val="Sheet3"/>
      <sheetName val="Income Tax"/>
      <sheetName val="TD SUMMARY IAS &amp; GAAP"/>
      <sheetName val="TD SUMMARY GAAP"/>
      <sheetName val="Sheet1"/>
      <sheetName val="DT By Co"/>
      <sheetName val="DT Group GAAP"/>
      <sheetName val="12m 2000 Trial Balnce &amp; Conso"/>
      <sheetName val="DT 1999 _abst_ from model_"/>
      <sheetName val="Tabelas"/>
      <sheetName val="Divestment Russia"/>
      <sheetName val="validation"/>
      <sheetName val="Dados gefab"/>
      <sheetName val="Fevereiro"/>
      <sheetName val="Parameters"/>
      <sheetName val="Schroder Small Caps"/>
      <sheetName val="Master"/>
      <sheetName val="Lists"/>
      <sheetName val="Plan3"/>
      <sheetName val="Plan1"/>
      <sheetName val="COMPS"/>
      <sheetName val="Custos"/>
      <sheetName val="Quarterly LBO Model"/>
      <sheetName val="Salary Costs drivers"/>
      <sheetName val="Input preparation - Future"/>
      <sheetName val="11m_2000_DT"/>
      <sheetName val="IAS_DT_Forecast_2000"/>
      <sheetName val="DT_GAAP_IAS__Rollforward_2000"/>
      <sheetName val="GAAP_DT_(abstr__FRANGO)_2000"/>
      <sheetName val="IAS_DT_(abstr__FRANGO)_2000"/>
      <sheetName val="IAS_DT_(abstr___Models)_2000"/>
      <sheetName val="IAS_DT_From_Models_1999"/>
      <sheetName val="Summary_from_FA_registers_2000"/>
      <sheetName val="TD_Perm_2000"/>
      <sheetName val="TD_Ivanovo_2000"/>
      <sheetName val="TD_Kursk_2000"/>
      <sheetName val="TD_Saransk_2000"/>
      <sheetName val="TD_Povolzhe_2000"/>
      <sheetName val="TD_Bavaria_2000"/>
      <sheetName val="TD_Rosar_2000"/>
      <sheetName val="TD_Klin_2000"/>
      <sheetName val="TD_Star_2000"/>
      <sheetName val="TD_Yantar_2000"/>
      <sheetName val="TD_Desna_2000"/>
      <sheetName val="TD_Rogan_2000"/>
      <sheetName val="TD_NSD_2000"/>
      <sheetName val="_Provision_for_IT_at_30_%_1999"/>
      <sheetName val="Income_Tax_for_1999_FS"/>
      <sheetName val="DT_SUMMARY_IAS_&amp;_GAAP_2000"/>
      <sheetName val="DT_by_Co_1999"/>
      <sheetName val="DT_1999_(abst__from_model)"/>
      <sheetName val="FS_correction"/>
      <sheetName val="DT_SUMMARY_GAAP_2000_(ver_2)"/>
      <sheetName val="DT_SUMMARY_GAAP_2000_(ver_1)"/>
      <sheetName val="DT_2000_(abst__from_Frango)"/>
      <sheetName val="DT_IAS_2000"/>
      <sheetName val="DT_disclosure_variants"/>
      <sheetName val="DT_disclosure"/>
      <sheetName val="DT_SUMMARY_GAAP_2000"/>
      <sheetName val="Q1,2,3,4_2000_TB_&amp;_Cons"/>
      <sheetName val="IAS_DT"/>
      <sheetName val="DT_Rollforward_"/>
      <sheetName val="GAAP_DT_(abstr__from_FRANGO)"/>
      <sheetName val="IAS_DT_(abstr__from_FRANGO)"/>
      <sheetName val="IAS_DT_(abstr__from_Models)"/>
      <sheetName val="IAS_DT_From_Models"/>
      <sheetName val="Summary_from_register"/>
      <sheetName val="TD_Perm"/>
      <sheetName val="TD_Ivanovo"/>
      <sheetName val="TD_Kursk"/>
      <sheetName val="TD_Saransk"/>
      <sheetName val="TD_Povolzhe"/>
      <sheetName val="TD_Bavaria"/>
      <sheetName val="TD_Rosar"/>
      <sheetName val="TD_Klin"/>
      <sheetName val="TD_Star"/>
      <sheetName val="TD_Yantar"/>
      <sheetName val="TD_Desna"/>
      <sheetName val="TD_Rogan"/>
      <sheetName val="TD_NSD"/>
      <sheetName val="Income_Tax"/>
      <sheetName val="TD_SUMMARY_IAS_&amp;_GAAP"/>
      <sheetName val="TD_SUMMARY_GAAP"/>
      <sheetName val="DT_By_Co"/>
      <sheetName val="DT_Group_GAAP"/>
      <sheetName val="12m_2000_Trial_Balnce_&amp;_Conso"/>
      <sheetName val="DT_1999__abst__from_model_"/>
      <sheetName val="Divestment_Russia"/>
      <sheetName val="Dados_gefab"/>
      <sheetName val="#REF!"/>
      <sheetName val="#¡REF"/>
      <sheetName val="#REF"/>
      <sheetName val="Planilha resultados"/>
      <sheetName val="Brew rub"/>
      <sheetName val="Brainstorming1"/>
      <sheetName val="Deferred Tax 12m 2000 Summary"/>
      <sheetName val="dep pre"/>
      <sheetName val="Rel_Histórico"/>
      <sheetName val="11m_2000_DT1"/>
      <sheetName val="IAS_DT_Forecast_20001"/>
      <sheetName val="DT_GAAP_IAS__Rollforward_20001"/>
      <sheetName val="GAAP_DT_(abstr__FRANGO)_20001"/>
      <sheetName val="IAS_DT_(abstr__FRANGO)_20001"/>
      <sheetName val="IAS_DT_(abstr___Models)_20001"/>
      <sheetName val="IAS_DT_From_Models_19991"/>
      <sheetName val="Summary_from_FA_registers_20001"/>
      <sheetName val="TD_Perm_20001"/>
      <sheetName val="TD_Ivanovo_20001"/>
      <sheetName val="TD_Kursk_20001"/>
      <sheetName val="TD_Saransk_20001"/>
      <sheetName val="TD_Povolzhe_20001"/>
      <sheetName val="TD_Bavaria_20001"/>
      <sheetName val="TD_Rosar_20001"/>
      <sheetName val="TD_Klin_20001"/>
      <sheetName val="TD_Star_20001"/>
      <sheetName val="TD_Yantar_20001"/>
      <sheetName val="TD_Desna_20001"/>
      <sheetName val="TD_Rogan_20001"/>
      <sheetName val="TD_NSD_20001"/>
      <sheetName val="_Provision_for_IT_at_30_%_19991"/>
      <sheetName val="Income_Tax_for_1999_FS1"/>
      <sheetName val="DT_SUMMARY_IAS_&amp;_GAAP_20001"/>
      <sheetName val="DT_by_Co_19991"/>
      <sheetName val="DT_1999_(abst__from_model)1"/>
      <sheetName val="FS_correction1"/>
      <sheetName val="DT_SUMMARY_GAAP_2000_(ver_2)1"/>
      <sheetName val="DT_SUMMARY_GAAP_2000_(ver_1)1"/>
      <sheetName val="DT_2000_(abst__from_Frango)1"/>
      <sheetName val="DT_IAS_20001"/>
      <sheetName val="DT_disclosure_variants1"/>
      <sheetName val="DT_disclosure1"/>
      <sheetName val="DT_SUMMARY_GAAP_20001"/>
      <sheetName val="Q1,2,3,4_2000_TB_&amp;_Cons1"/>
      <sheetName val="IAS_DT1"/>
      <sheetName val="DT_Rollforward_1"/>
      <sheetName val="GAAP_DT_(abstr__from_FRANGO)1"/>
      <sheetName val="IAS_DT_(abstr__from_FRANGO)1"/>
      <sheetName val="IAS_DT_(abstr__from_Models)1"/>
      <sheetName val="IAS_DT_From_Models1"/>
      <sheetName val="Summary_from_register1"/>
      <sheetName val="TD_Perm1"/>
      <sheetName val="TD_Ivanovo1"/>
      <sheetName val="TD_Kursk1"/>
      <sheetName val="TD_Saransk1"/>
      <sheetName val="TD_Povolzhe1"/>
      <sheetName val="TD_Bavaria1"/>
      <sheetName val="TD_Rosar1"/>
      <sheetName val="TD_Klin1"/>
      <sheetName val="TD_Star1"/>
      <sheetName val="TD_Yantar1"/>
      <sheetName val="TD_Desna1"/>
      <sheetName val="TD_Rogan1"/>
      <sheetName val="TD_NSD1"/>
      <sheetName val="Income_Tax1"/>
      <sheetName val="TD_SUMMARY_IAS_&amp;_GAAP1"/>
      <sheetName val="TD_SUMMARY_GAAP1"/>
      <sheetName val="DT_By_Co1"/>
      <sheetName val="DT_Group_GAAP1"/>
      <sheetName val="12m_2000_Trial_Balnce_&amp;_Conso1"/>
      <sheetName val="DT_1999__abst__from_model_1"/>
      <sheetName val="Divestment_Russia1"/>
      <sheetName val="Dados_gefab1"/>
      <sheetName val="Quarterly_LBO_Model"/>
      <sheetName val="Planilha_resultados"/>
      <sheetName val="Brew_rub"/>
      <sheetName val="Schroder_Small_Caps"/>
      <sheetName val="Salary_Costs_drivers"/>
      <sheetName val="Input_preparation_-_Future"/>
      <sheetName val="Deferred_Tax_12m_2000_Summary"/>
      <sheetName val="dep_pre"/>
      <sheetName val="11m_2000_DT2"/>
      <sheetName val="IAS_DT_Forecast_20002"/>
      <sheetName val="DT_GAAP_IAS__Rollforward_20002"/>
      <sheetName val="GAAP_DT_(abstr__FRANGO)_20002"/>
      <sheetName val="IAS_DT_(abstr__FRANGO)_20002"/>
      <sheetName val="IAS_DT_(abstr___Models)_20002"/>
      <sheetName val="IAS_DT_From_Models_19992"/>
      <sheetName val="Summary_from_FA_registers_20002"/>
      <sheetName val="TD_Perm_20002"/>
      <sheetName val="TD_Ivanovo_20002"/>
      <sheetName val="TD_Kursk_20002"/>
      <sheetName val="TD_Saransk_20002"/>
      <sheetName val="TD_Povolzhe_20002"/>
      <sheetName val="TD_Bavaria_20002"/>
      <sheetName val="TD_Rosar_20002"/>
      <sheetName val="TD_Klin_20002"/>
      <sheetName val="TD_Star_20002"/>
      <sheetName val="TD_Yantar_20002"/>
      <sheetName val="TD_Desna_20002"/>
      <sheetName val="TD_Rogan_20002"/>
      <sheetName val="TD_NSD_20002"/>
      <sheetName val="_Provision_for_IT_at_30_%_19992"/>
      <sheetName val="Income_Tax_for_1999_FS2"/>
      <sheetName val="DT_SUMMARY_IAS_&amp;_GAAP_20002"/>
      <sheetName val="DT_by_Co_19992"/>
      <sheetName val="DT_1999_(abst__from_model)2"/>
      <sheetName val="FS_correction2"/>
      <sheetName val="DT_SUMMARY_GAAP_2000_(ver_2)2"/>
      <sheetName val="DT_SUMMARY_GAAP_2000_(ver_1)2"/>
      <sheetName val="DT_2000_(abst__from_Frango)2"/>
      <sheetName val="DT_IAS_20002"/>
      <sheetName val="DT_disclosure_variants2"/>
      <sheetName val="DT_disclosure2"/>
      <sheetName val="DT_SUMMARY_GAAP_20002"/>
      <sheetName val="Q1,2,3,4_2000_TB_&amp;_Cons2"/>
      <sheetName val="IAS_DT2"/>
      <sheetName val="DT_Rollforward_2"/>
      <sheetName val="GAAP_DT_(abstr__from_FRANGO)2"/>
      <sheetName val="IAS_DT_(abstr__from_FRANGO)2"/>
      <sheetName val="IAS_DT_(abstr__from_Models)2"/>
      <sheetName val="IAS_DT_From_Models2"/>
      <sheetName val="Summary_from_register2"/>
      <sheetName val="TD_Perm2"/>
      <sheetName val="TD_Ivanovo2"/>
      <sheetName val="TD_Kursk2"/>
      <sheetName val="TD_Saransk2"/>
      <sheetName val="TD_Povolzhe2"/>
      <sheetName val="TD_Bavaria2"/>
      <sheetName val="TD_Rosar2"/>
      <sheetName val="TD_Klin2"/>
      <sheetName val="TD_Star2"/>
      <sheetName val="TD_Yantar2"/>
      <sheetName val="TD_Desna2"/>
      <sheetName val="TD_Rogan2"/>
      <sheetName val="TD_NSD2"/>
      <sheetName val="Income_Tax2"/>
      <sheetName val="TD_SUMMARY_IAS_&amp;_GAAP2"/>
      <sheetName val="TD_SUMMARY_GAAP2"/>
      <sheetName val="DT_By_Co2"/>
      <sheetName val="DT_Group_GAAP2"/>
      <sheetName val="12m_2000_Trial_Balnce_&amp;_Conso2"/>
      <sheetName val="DT_1999__abst__from_model_2"/>
      <sheetName val="Divestment_Russia2"/>
      <sheetName val="Dados_gefab2"/>
      <sheetName val="Quarterly_LBO_Model1"/>
      <sheetName val="Planilha_resultados1"/>
      <sheetName val="Brew_rub1"/>
      <sheetName val="Schroder_Small_Caps1"/>
      <sheetName val="Salary_Costs_drivers1"/>
      <sheetName val="Input_preparation_-_Future1"/>
      <sheetName val="Deferred_Tax_12m_2000_Summary1"/>
      <sheetName val="dep_pr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DT 1999 (abst. from model)"/>
      <sheetName val="CONT."/>
      <sheetName val="dep pre"/>
      <sheetName val="Tabelas"/>
      <sheetName val="Dados gefab"/>
      <sheetName val="Schroder Small Caps"/>
      <sheetName val="Menu"/>
      <sheetName val="hidden"/>
      <sheetName val="Volumes"/>
      <sheetName val="Plan1"/>
      <sheetName val="DT_1999_(abst__from_model)"/>
      <sheetName val="CONT_"/>
      <sheetName val="dep_pre"/>
      <sheetName val="Setup"/>
      <sheetName val="Target Book"/>
      <sheetName val="Brainstorming1"/>
      <sheetName val="Plan3"/>
      <sheetName val="validation"/>
      <sheetName val="Listas"/>
      <sheetName val="Lists"/>
      <sheetName val="AL_HIST"/>
      <sheetName val="VariablesDocumentacionISO"/>
      <sheetName val="CRITERIA1"/>
      <sheetName val="Parameters"/>
      <sheetName val="Rate input tab"/>
      <sheetName val="Case"/>
      <sheetName val="SumVal"/>
      <sheetName val="Cost Leadership Capex Div."/>
      <sheetName val="Cost LeadershipCapex Inv."/>
      <sheetName val="GVL"/>
      <sheetName val="Resumo por P"/>
      <sheetName val="Quarterly LBO Model"/>
      <sheetName val="PPRAnalysis"/>
      <sheetName val="dep_pre1"/>
      <sheetName val="DT_1999_(abst__from_model)1"/>
      <sheetName val="CONT_1"/>
      <sheetName val="Dados_gefab"/>
      <sheetName val="Schroder_Small_Caps"/>
      <sheetName val="Cost_Leadership_Capex_Div_"/>
      <sheetName val="Cost_LeadershipCapex_Inv_"/>
      <sheetName val="Rate_input_tab"/>
      <sheetName val="Resumo_por_P"/>
      <sheetName val="Quarterly_LBO_Model"/>
      <sheetName val="Target_Book"/>
      <sheetName val="2RF98 (Mkt 9%)"/>
      <sheetName val="dep_pre2"/>
      <sheetName val="DT_1999_(abst__from_model)2"/>
      <sheetName val="CONT_2"/>
      <sheetName val="Dados_gefab1"/>
      <sheetName val="Schroder_Small_Caps1"/>
      <sheetName val="Cost_Leadership_Capex_Div_1"/>
      <sheetName val="Cost_LeadershipCapex_Inv_1"/>
      <sheetName val="Rate_input_tab1"/>
      <sheetName val="Resumo_por_P1"/>
      <sheetName val="Quarterly_LBO_Model1"/>
      <sheetName val="Target_Book1"/>
      <sheetName val="dep_pre3"/>
      <sheetName val="DT_1999_(abst__from_model)3"/>
      <sheetName val="CONT_3"/>
      <sheetName val="Dados_gefab2"/>
      <sheetName val="Schroder_Small_Caps2"/>
      <sheetName val="Cost_Leadership_Capex_Div_2"/>
      <sheetName val="Cost_LeadershipCapex_Inv_2"/>
      <sheetName val="Rate_input_tab2"/>
      <sheetName val="Resumo_por_P2"/>
      <sheetName val="Quarterly_LBO_Model2"/>
      <sheetName val="Target_Book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Schroder Small Caps"/>
      <sheetName val="dados"/>
      <sheetName val="dados (2)"/>
      <sheetName val="Setores"/>
      <sheetName val="Schroder Small Caps"/>
      <sheetName val="Schroder_Small_Ca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Instructions NEW"/>
      <sheetName val="Instructions 3YP"/>
      <sheetName val="3YP"/>
      <sheetName val="Budget"/>
      <sheetName val="SCFD"/>
      <sheetName val="Projects"/>
      <sheetName val="Impact"/>
      <sheetName val="Activity"/>
      <sheetName val="Zone"/>
      <sheetName val="Top 10"/>
      <sheetName val="Waterfall"/>
      <sheetName val="Definitions"/>
      <sheetName val="Months and Countries"/>
      <sheetName val="Chart data"/>
      <sheetName val="Chart data 2"/>
      <sheetName val="Meta"/>
      <sheetName val="Schroder Small Caps"/>
      <sheetName val="Comparativo"/>
      <sheetName val="Set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 pre"/>
      <sheetName val="DT 1999 (abst. from model)"/>
      <sheetName val="Share Price 2002"/>
      <sheetName val="COMPS"/>
      <sheetName val="Parameters"/>
      <sheetName val="Step2_Histogram"/>
      <sheetName val="Months and Countries"/>
      <sheetName val="Plan1"/>
      <sheetName val="Named_Ranges"/>
      <sheetName val="Cost Elements to Use"/>
      <sheetName val="Lists"/>
      <sheetName val="Brainstorming1"/>
      <sheetName val="c3_ fto"/>
      <sheetName val="C3 Base Tran"/>
      <sheetName val="pbg pbgpc "/>
      <sheetName val="pbg1 pbg2 pbg3"/>
      <sheetName val="vab rem"/>
      <sheetName val="ex"/>
      <sheetName val="pre1_4"/>
      <sheetName val="Sales Seasonality by Month"/>
      <sheetName val="MODELO"/>
      <sheetName val="Gauge"/>
      <sheetName val="FRA"/>
      <sheetName val="COUPOM"/>
      <sheetName val="Custos"/>
      <sheetName val="Par"/>
      <sheetName val="WCOL INDEX"/>
      <sheetName val="WCOL INPUT"/>
      <sheetName val="Validate List"/>
      <sheetName val="dep_pre"/>
      <sheetName val="DT_1999_(abst__from_model)"/>
      <sheetName val="Share_Price_2002"/>
      <sheetName val="MK 244"/>
      <sheetName val="Fungicide"/>
      <sheetName val="Others"/>
      <sheetName val="Thiabendazole"/>
      <sheetName val="validation"/>
      <sheetName val="DB2002"/>
      <sheetName val="Sheet3"/>
      <sheetName val="DrillDown"/>
      <sheetName val="FinanceSummary"/>
      <sheetName val="Sheet2"/>
      <sheetName val="MOL"/>
      <sheetName val="Dados BLP"/>
      <sheetName val="Financials"/>
      <sheetName val="EI Calc"/>
      <sheetName val="Distribución D"/>
      <sheetName val="IRR"/>
      <sheetName val="Base &amp; LBO Assumptions"/>
      <sheetName val="JAII Income"/>
      <sheetName val="Holding Page"/>
      <sheetName val="JAII Balance"/>
      <sheetName val="Sensitivity Data"/>
      <sheetName val="variable"/>
      <sheetName val="GRALES"/>
      <sheetName val="FX rates"/>
      <sheetName val="SAP Budget by Contain_Loc"/>
      <sheetName val="Brazil Sovereign"/>
      <sheetName val="Constants"/>
      <sheetName val="NIUs"/>
      <sheetName val="capex"/>
      <sheetName val="Projects list"/>
      <sheetName val="COTAÇÕES"/>
      <sheetName val="Qui"/>
      <sheetName val="BLP"/>
      <sheetName val="bud99"/>
      <sheetName val="Prod2001"/>
      <sheetName val="Target Book"/>
      <sheetName val="Volumen"/>
      <sheetName val="Données LMU"/>
      <sheetName val="PPM Waterfall"/>
      <sheetName val="Cost_Elements_to_Use"/>
      <sheetName val="c3__fto"/>
      <sheetName val="C3_Base_Tran"/>
      <sheetName val="pbg_pbgpc_"/>
      <sheetName val="pbg1_pbg2_pbg3"/>
      <sheetName val="vab_rem"/>
      <sheetName val="WCOL_INDEX"/>
      <sheetName val="WCOL_INPUT"/>
      <sheetName val="Validate_List"/>
      <sheetName val="Sales_Seasonality_by_Month"/>
      <sheetName val="MK_244"/>
      <sheetName val="Base_&amp;_LBO_Assumptions"/>
      <sheetName val="JAII_Income"/>
      <sheetName val="Holding_Page"/>
      <sheetName val="JAII_Balance"/>
      <sheetName val="Sensitivity_Data"/>
      <sheetName val="EI_Calc"/>
      <sheetName val="Dados_BLP"/>
      <sheetName val="Months_and_Countries"/>
      <sheetName val="Distribución_D"/>
      <sheetName val="FX_rates"/>
      <sheetName val="SAP_Budget_by_Contain_Loc"/>
      <sheetName val="Brazil_Sovereign"/>
      <sheetName val="Projects_list"/>
      <sheetName val="Target_Book"/>
      <sheetName val="Données_LMU"/>
      <sheetName val="PPM_Waterfall"/>
      <sheetName val="Salary Costs drivers"/>
      <sheetName val="NEW-PANEL"/>
      <sheetName val="Summary - LAN"/>
      <sheetName val="Sheet1"/>
      <sheetName val="list"/>
      <sheetName val="Tabelas"/>
      <sheetName val="Names"/>
      <sheetName val="ct"/>
      <sheetName val="material data"/>
      <sheetName val="other data"/>
      <sheetName val="Ajustes"/>
      <sheetName val="Bloomberg (Aluminio)"/>
      <sheetName val="Bloomberg (Libor)"/>
      <sheetName val="ListView"/>
      <sheetName val="data input"/>
      <sheetName val="600ML"/>
      <sheetName val="aux"/>
      <sheetName val="Tuc"/>
      <sheetName val="Constantes"/>
      <sheetName val="Proced."/>
      <sheetName val="Лист2"/>
      <sheetName val="Daten"/>
      <sheetName val="IS BS actual"/>
      <sheetName val="Hoja1"/>
      <sheetName val="Quarterly LBO Model"/>
      <sheetName val="RG Depots"/>
      <sheetName val="Cover Page"/>
      <sheetName val="User Input"/>
      <sheetName val="Controls"/>
      <sheetName val="Pg 1"/>
      <sheetName val="4. NWABC"/>
      <sheetName val="MgnEnero"/>
      <sheetName val="Drop Down"/>
      <sheetName val="drop down list"/>
      <sheetName val="LDE"/>
      <sheetName val="Engine"/>
      <sheetName val="Validate"/>
      <sheetName val="Assumptions"/>
      <sheetName val="MUG"/>
      <sheetName val="Budget Summary"/>
      <sheetName val="Master"/>
      <sheetName val="BASE BUD Ratios"/>
      <sheetName val="dep_pre1"/>
      <sheetName val="DT_1999_(abst__from_model)1"/>
      <sheetName val="Share_Price_20021"/>
      <sheetName val="Cost_Elements_to_Use1"/>
      <sheetName val="Sales_Seasonality_by_Month1"/>
      <sheetName val="c3__fto1"/>
      <sheetName val="C3_Base_Tran1"/>
      <sheetName val="pbg_pbgpc_1"/>
      <sheetName val="pbg1_pbg2_pbg31"/>
      <sheetName val="vab_rem1"/>
      <sheetName val="WCOL_INDEX1"/>
      <sheetName val="WCOL_INPUT1"/>
      <sheetName val="Validate_List1"/>
      <sheetName val="EI_Calc1"/>
      <sheetName val="MK_2441"/>
      <sheetName val="Months_and_Countries1"/>
      <sheetName val="Dados_BLP1"/>
      <sheetName val="Base_&amp;_LBO_Assumptions1"/>
      <sheetName val="JAII_Income1"/>
      <sheetName val="Holding_Page1"/>
      <sheetName val="JAII_Balance1"/>
      <sheetName val="Sensitivity_Data1"/>
      <sheetName val="Distribución_D1"/>
      <sheetName val="FX_rates1"/>
      <sheetName val="SAP_Budget_by_Contain_Loc1"/>
      <sheetName val="Brazil_Sovereign1"/>
      <sheetName val="Projects_list1"/>
      <sheetName val="Target_Book1"/>
      <sheetName val="Données_LMU1"/>
      <sheetName val="PPM_Waterfall1"/>
      <sheetName val="Salary_Costs_drivers"/>
      <sheetName val="material_data"/>
      <sheetName val="other_data"/>
      <sheetName val="Bloomberg_(Aluminio)"/>
      <sheetName val="Bloomberg_(Libor)"/>
      <sheetName val="data_input"/>
      <sheetName val="Summary_-_LAN"/>
      <sheetName val="Proced_"/>
      <sheetName val="IS_BS_actual"/>
      <sheetName val="RG_Depots"/>
      <sheetName val="Quarterly_LBO_Model"/>
      <sheetName val="Cover_Page"/>
      <sheetName val="User_Input"/>
      <sheetName val="Pg_1"/>
      <sheetName val="4__NWABC"/>
      <sheetName val="Drop_Down"/>
      <sheetName val="drop_down_list"/>
      <sheetName val="Budget_Summary"/>
      <sheetName val="BASE_BUD_Ratios"/>
      <sheetName val="Summary Input"/>
      <sheetName val="Списки"/>
      <sheetName val="Merger"/>
      <sheetName val="DCF"/>
      <sheetName val="Ayuda desplegables"/>
      <sheetName val="Datos"/>
      <sheetName val="Set Up"/>
      <sheetName val="Cases"/>
      <sheetName val="Revenues"/>
      <sheetName val="Resumo por P"/>
      <sheetName val="cc"/>
      <sheetName val="packages"/>
      <sheetName val="Database (RUR)Mar YTD"/>
      <sheetName val="Macro"/>
      <sheetName val="RLP"/>
      <sheetName val="Argentina"/>
      <sheetName val="AR_Beer"/>
      <sheetName val="AR_SD"/>
      <sheetName val="AR_DGO"/>
      <sheetName val="AR_EComm"/>
      <sheetName val="AR_Agro"/>
      <sheetName val="Uruguay"/>
      <sheetName val="UY_Beer"/>
      <sheetName val="UY_SD"/>
      <sheetName val="UY_DGO"/>
      <sheetName val="Segmentacion"/>
      <sheetName val="LE - Input"/>
      <sheetName val="Case"/>
      <sheetName val="SumVal"/>
      <sheetName val="VariablesDocumentacionISO"/>
      <sheetName val="Schroder Small Caps"/>
      <sheetName val="x"/>
      <sheetName val="Completion Instructions"/>
      <sheetName val="Cover"/>
      <sheetName val="Mfg-Curr.Prod. - 14"/>
      <sheetName val="G&amp;A-Controllership - 27"/>
      <sheetName val="G&amp;A-Total - 25"/>
      <sheetName val="Despliegue Legal"/>
      <sheetName val="Plan3"/>
      <sheetName val="250CC"/>
      <sheetName val="Mat x categ"/>
      <sheetName val="dep_pre2"/>
      <sheetName val="DT_1999_(abst__from_model)2"/>
      <sheetName val="Share_Price_20022"/>
      <sheetName val="Cost_Elements_to_Use2"/>
      <sheetName val="Sales_Seasonality_by_Month2"/>
      <sheetName val="Months_and_Countries2"/>
      <sheetName val="c3__fto2"/>
      <sheetName val="C3_Base_Tran2"/>
      <sheetName val="pbg_pbgpc_2"/>
      <sheetName val="pbg1_pbg2_pbg32"/>
      <sheetName val="vab_rem2"/>
      <sheetName val="WCOL_INDEX2"/>
      <sheetName val="WCOL_INPUT2"/>
      <sheetName val="Validate_List2"/>
      <sheetName val="Dados_BLP2"/>
      <sheetName val="EI_Calc2"/>
      <sheetName val="MK_2442"/>
      <sheetName val="Base_&amp;_LBO_Assumptions2"/>
      <sheetName val="JAII_Income2"/>
      <sheetName val="Holding_Page2"/>
      <sheetName val="JAII_Balance2"/>
      <sheetName val="Sensitivity_Data2"/>
      <sheetName val="Distribución_D2"/>
      <sheetName val="FX_rates2"/>
      <sheetName val="Brazil_Sovereign2"/>
      <sheetName val="Projects_list2"/>
      <sheetName val="SAP_Budget_by_Contain_Loc2"/>
      <sheetName val="Target_Book2"/>
      <sheetName val="Données_LMU2"/>
      <sheetName val="PPM_Waterfall2"/>
      <sheetName val="Salary_Costs_drivers1"/>
      <sheetName val="material_data1"/>
      <sheetName val="other_data1"/>
      <sheetName val="Bloomberg_(Aluminio)1"/>
      <sheetName val="Bloomberg_(Libor)1"/>
      <sheetName val="Proced_1"/>
      <sheetName val="Summary_-_LAN1"/>
      <sheetName val="data_input1"/>
      <sheetName val="IS_BS_actual1"/>
      <sheetName val="BASE_BUD_Ratios1"/>
      <sheetName val="Cover_Page1"/>
      <sheetName val="User_Input1"/>
      <sheetName val="Budget_Summary1"/>
      <sheetName val="Pg_11"/>
      <sheetName val="4__NWABC1"/>
      <sheetName val="Drop_Down1"/>
      <sheetName val="drop_down_list1"/>
      <sheetName val="Ayuda_desplegables"/>
      <sheetName val="RG_Depots1"/>
      <sheetName val="Quarterly_LBO_Model1"/>
      <sheetName val="Summary_Input"/>
      <sheetName val="Resumo_por_P"/>
      <sheetName val="Database_(RUR)Mar_YTD"/>
      <sheetName val="Set_Up"/>
      <sheetName val="LE_-_Input"/>
      <sheetName val="Schroder_Small_Caps"/>
      <sheetName val="Help"/>
      <sheetName val=""/>
      <sheetName val="CCTO_COUNTRY"/>
      <sheetName val="GCOA_SUBP"/>
      <sheetName val="Input"/>
      <sheetName val="Selection Lists"/>
      <sheetName val="Mat_x_categ"/>
      <sheetName val="Sales Package Input"/>
      <sheetName val="Subs_2141"/>
      <sheetName val="dep_pre3"/>
      <sheetName val="DT_1999_(abst__from_model)3"/>
      <sheetName val="Share_Price_20023"/>
      <sheetName val="Cost_Elements_to_Use3"/>
      <sheetName val="c3__fto3"/>
      <sheetName val="C3_Base_Tran3"/>
      <sheetName val="pbg_pbgpc_3"/>
      <sheetName val="pbg1_pbg2_pbg33"/>
      <sheetName val="vab_rem3"/>
      <sheetName val="Sales_Seasonality_by_Month3"/>
      <sheetName val="WCOL_INDEX3"/>
      <sheetName val="WCOL_INPUT3"/>
      <sheetName val="Validate_List3"/>
      <sheetName val="MK_2443"/>
      <sheetName val="EI_Calc3"/>
      <sheetName val="Dados_BLP3"/>
      <sheetName val="Distribución_D3"/>
      <sheetName val="Months_and_Countries3"/>
      <sheetName val="Base_&amp;_LBO_Assumptions3"/>
      <sheetName val="JAII_Income3"/>
      <sheetName val="Holding_Page3"/>
      <sheetName val="JAII_Balance3"/>
      <sheetName val="Sensitivity_Data3"/>
      <sheetName val="FX_rates3"/>
      <sheetName val="SAP_Budget_by_Contain_Loc3"/>
      <sheetName val="Brazil_Sovereign3"/>
      <sheetName val="Projects_list3"/>
      <sheetName val="Target_Book3"/>
      <sheetName val="Données_LMU3"/>
      <sheetName val="PPM_Waterfall3"/>
      <sheetName val="Salary_Costs_drivers2"/>
      <sheetName val="Bloomberg_(Aluminio)2"/>
      <sheetName val="Bloomberg_(Libor)2"/>
      <sheetName val="material_data2"/>
      <sheetName val="other_data2"/>
      <sheetName val="Summary_-_LAN2"/>
      <sheetName val="data_input2"/>
      <sheetName val="Proced_2"/>
      <sheetName val="IS_BS_actual2"/>
      <sheetName val="Cover_Page2"/>
      <sheetName val="User_Input2"/>
      <sheetName val="Pg_12"/>
      <sheetName val="4__NWABC2"/>
      <sheetName val="Drop_Down2"/>
      <sheetName val="drop_down_list2"/>
      <sheetName val="Budget_Summary2"/>
      <sheetName val="RG_Depots2"/>
      <sheetName val="Quarterly_LBO_Model2"/>
      <sheetName val="BASE_BUD_Ratios2"/>
      <sheetName val="Summary_Input1"/>
      <sheetName val="Ayuda_desplegables1"/>
      <sheetName val="Resumo_por_P1"/>
      <sheetName val="Database_(RUR)Mar_YTD1"/>
      <sheetName val="Set_Up1"/>
      <sheetName val="LE_-_Input1"/>
      <sheetName val="GEO"/>
      <sheetName val="tab prod"/>
      <sheetName val="CUENTAS SAP"/>
      <sheetName val="Mat_x_categ1"/>
      <sheetName val="CAD"/>
      <sheetName val="Explanations"/>
      <sheetName val="IPLs"/>
      <sheetName val="Load Data"/>
      <sheetName val="Risk"/>
      <sheetName val="Data"/>
      <sheetName val="Sales &amp; MKT Cost "/>
      <sheetName val="Sales &amp; MKT Cost AC"/>
      <sheetName val="OHC+OP+CCC"/>
      <sheetName val="OHC+OP+CCC AC"/>
      <sheetName val="Tabla1"/>
      <sheetName val="Maco AC"/>
      <sheetName val="MacoBU"/>
      <sheetName val="Parámetros"/>
      <sheetName val="Masterdata"/>
      <sheetName val="POA"/>
      <sheetName val="Cognos"/>
      <sheetName val="análise"/>
      <sheetName val="Dados gefab"/>
      <sheetName val="Summ"/>
      <sheetName val="Validacion #1"/>
      <sheetName val="Listas"/>
      <sheetName val="GASTO-01"/>
      <sheetName val="synthgraph"/>
      <sheetName val="Overview"/>
      <sheetName val="Config"/>
      <sheetName val="Entities"/>
      <sheetName val="Producción"/>
      <sheetName val="Dados_Energia"/>
      <sheetName val="Gráficos volúmen"/>
      <sheetName val="BS Flows"/>
      <sheetName val="Feriados"/>
      <sheetName val="dep_pre4"/>
      <sheetName val="DT_1999_(abst__from_model)4"/>
      <sheetName val="Share_Price_20024"/>
      <sheetName val="Cost_Elements_to_Use4"/>
      <sheetName val="Sales_Seasonality_by_Month4"/>
      <sheetName val="c3__fto4"/>
      <sheetName val="C3_Base_Tran4"/>
      <sheetName val="pbg_pbgpc_4"/>
      <sheetName val="pbg1_pbg2_pbg34"/>
      <sheetName val="vab_rem4"/>
      <sheetName val="WCOL_INDEX4"/>
      <sheetName val="WCOL_INPUT4"/>
      <sheetName val="Validate_List4"/>
      <sheetName val="MK_2444"/>
      <sheetName val="Months_and_Countries4"/>
      <sheetName val="EI_Calc4"/>
      <sheetName val="Dados_BLP4"/>
      <sheetName val="Distribución_D4"/>
      <sheetName val="Base_&amp;_LBO_Assumptions4"/>
      <sheetName val="JAII_Income4"/>
      <sheetName val="Holding_Page4"/>
      <sheetName val="JAII_Balance4"/>
      <sheetName val="Sensitivity_Data4"/>
      <sheetName val="FX_rates4"/>
      <sheetName val="SAP_Budget_by_Contain_Loc4"/>
      <sheetName val="Brazil_Sovereign4"/>
      <sheetName val="Projects_list4"/>
      <sheetName val="Target_Book4"/>
      <sheetName val="Données_LMU4"/>
      <sheetName val="PPM_Waterfall4"/>
      <sheetName val="Salary_Costs_drivers3"/>
      <sheetName val="material_data3"/>
      <sheetName val="other_data3"/>
      <sheetName val="Summary_-_LAN3"/>
      <sheetName val="Bloomberg_(Aluminio)3"/>
      <sheetName val="Bloomberg_(Libor)3"/>
      <sheetName val="data_input3"/>
      <sheetName val="Proced_3"/>
      <sheetName val="IS_BS_actual3"/>
      <sheetName val="RG_Depots3"/>
      <sheetName val="Quarterly_LBO_Model3"/>
      <sheetName val="Cover_Page3"/>
      <sheetName val="User_Input3"/>
      <sheetName val="Pg_13"/>
      <sheetName val="4__NWABC3"/>
      <sheetName val="Drop_Down3"/>
      <sheetName val="drop_down_list3"/>
      <sheetName val="Budget_Summary3"/>
      <sheetName val="BASE_BUD_Ratios3"/>
      <sheetName val="Summary_Input2"/>
      <sheetName val="Ayuda_desplegables2"/>
      <sheetName val="Resumo_por_P2"/>
      <sheetName val="Set_Up2"/>
      <sheetName val="Database_(RUR)Mar_YTD2"/>
      <sheetName val="LE_-_Input2"/>
      <sheetName val="Schroder_Small_Caps1"/>
      <sheetName val="Completion_Instructions"/>
      <sheetName val="Mfg-Curr_Prod__-_14"/>
      <sheetName val="G&amp;A-Controllership_-_27"/>
      <sheetName val="G&amp;A-Total_-_25"/>
      <sheetName val="Despliegue_Legal"/>
      <sheetName val="Mat_x_categ2"/>
      <sheetName val="Selection_Lists"/>
      <sheetName val="Sales_Package_Input"/>
      <sheetName val="CUENTAS_SAP"/>
      <sheetName val="tab_prod"/>
      <sheetName val="Load_Data"/>
      <sheetName val="Sales_&amp;_MKT_Cost_"/>
      <sheetName val="Sales_&amp;_MKT_Cost_AC"/>
      <sheetName val="OHC+OP+CCC_AC"/>
      <sheetName val="Maco_AC"/>
      <sheetName val="BS_Flows"/>
      <sheetName val="dep_pre5"/>
      <sheetName val="DT_1999_(abst__from_model)5"/>
      <sheetName val="Share_Price_20025"/>
      <sheetName val="Cost_Elements_to_Use5"/>
      <sheetName val="Sales_Seasonality_by_Month5"/>
      <sheetName val="c3__fto5"/>
      <sheetName val="C3_Base_Tran5"/>
      <sheetName val="pbg_pbgpc_5"/>
      <sheetName val="pbg1_pbg2_pbg35"/>
      <sheetName val="vab_rem5"/>
      <sheetName val="WCOL_INDEX5"/>
      <sheetName val="WCOL_INPUT5"/>
      <sheetName val="Validate_List5"/>
      <sheetName val="MK_2445"/>
      <sheetName val="EI_Calc5"/>
      <sheetName val="Dados_BLP5"/>
      <sheetName val="Distribución_D5"/>
      <sheetName val="Months_and_Countries5"/>
      <sheetName val="Base_&amp;_LBO_Assumptions5"/>
      <sheetName val="JAII_Income5"/>
      <sheetName val="Holding_Page5"/>
      <sheetName val="JAII_Balance5"/>
      <sheetName val="Sensitivity_Data5"/>
      <sheetName val="FX_rates5"/>
      <sheetName val="SAP_Budget_by_Contain_Loc5"/>
      <sheetName val="Brazil_Sovereign5"/>
      <sheetName val="Projects_list5"/>
      <sheetName val="Target_Book5"/>
      <sheetName val="Données_LMU5"/>
      <sheetName val="PPM_Waterfall5"/>
      <sheetName val="Salary_Costs_drivers4"/>
      <sheetName val="Bloomberg_(Aluminio)4"/>
      <sheetName val="Bloomberg_(Libor)4"/>
      <sheetName val="material_data4"/>
      <sheetName val="other_data4"/>
      <sheetName val="Summary_-_LAN4"/>
      <sheetName val="data_input4"/>
      <sheetName val="Proced_4"/>
      <sheetName val="Cover_Page4"/>
      <sheetName val="User_Input4"/>
      <sheetName val="IS_BS_actual4"/>
      <sheetName val="Pg_14"/>
      <sheetName val="4__NWABC4"/>
      <sheetName val="Drop_Down4"/>
      <sheetName val="drop_down_list4"/>
      <sheetName val="Budget_Summary4"/>
      <sheetName val="RG_Depots4"/>
      <sheetName val="Quarterly_LBO_Model4"/>
      <sheetName val="BASE_BUD_Ratios4"/>
      <sheetName val="Summary_Input3"/>
      <sheetName val="Ayuda_desplegables3"/>
      <sheetName val="Resumo_por_P3"/>
      <sheetName val="Database_(RUR)Mar_YTD3"/>
      <sheetName val="Set_Up3"/>
      <sheetName val="LE_-_Input3"/>
      <sheetName val="Schroder_Small_Caps2"/>
      <sheetName val="Completion_Instructions1"/>
      <sheetName val="Mfg-Curr_Prod__-_141"/>
      <sheetName val="G&amp;A-Controllership_-_271"/>
      <sheetName val="G&amp;A-Total_-_251"/>
      <sheetName val="Despliegue_Legal1"/>
      <sheetName val="Mat_x_categ3"/>
      <sheetName val="Selection_Lists1"/>
      <sheetName val="CUENTAS_SAP1"/>
      <sheetName val="Sales_Package_Input1"/>
      <sheetName val="tab_prod1"/>
      <sheetName val="Load_Data1"/>
      <sheetName val="Sales_&amp;_MKT_Cost_1"/>
      <sheetName val="Sales_&amp;_MKT_Cost_AC1"/>
      <sheetName val="OHC+OP+CCC_AC1"/>
      <sheetName val="Maco_AC1"/>
      <sheetName val="BS_Flows1"/>
      <sheetName val="TOC"/>
      <sheetName val="EU Comps"/>
      <sheetName val="Combined Financials"/>
      <sheetName val="FF"/>
      <sheetName val="Validacion_#1"/>
      <sheetName val="Combined_Financials"/>
      <sheetName val="Validacion_#11"/>
      <sheetName val="Combined_Financials1"/>
      <sheetName val="Scoring - Do not update"/>
      <sheetName val="Tablas"/>
      <sheetName val="Quantity"/>
      <sheetName val="SCHEDULE 3 98"/>
      <sheetName val="EXPL.AGUA"/>
      <sheetName val="ConversionNames"/>
      <sheetName val="CURRENCY"/>
      <sheetName val="GCOA"/>
      <sheetName val="UNIDADES"/>
      <sheetName val="dep_pre6"/>
      <sheetName val="DT_1999_(abst__from_model)6"/>
      <sheetName val="Share_Price_20026"/>
      <sheetName val="Cost_Elements_to_Use6"/>
      <sheetName val="Sales_Seasonality_by_Month6"/>
      <sheetName val="c3__fto6"/>
      <sheetName val="C3_Base_Tran6"/>
      <sheetName val="pbg_pbgpc_6"/>
      <sheetName val="pbg1_pbg2_pbg36"/>
      <sheetName val="vab_rem6"/>
      <sheetName val="WCOL_INDEX6"/>
      <sheetName val="WCOL_INPUT6"/>
      <sheetName val="Validate_List6"/>
      <sheetName val="MK_2446"/>
      <sheetName val="EI_Calc6"/>
      <sheetName val="Dados_BLP6"/>
      <sheetName val="Distribución_D6"/>
      <sheetName val="Months_and_Countries6"/>
      <sheetName val="Base_&amp;_LBO_Assumptions6"/>
      <sheetName val="JAII_Income6"/>
      <sheetName val="Holding_Page6"/>
      <sheetName val="JAII_Balance6"/>
      <sheetName val="Sensitivity_Data6"/>
      <sheetName val="FX_rates6"/>
      <sheetName val="SAP_Budget_by_Contain_Loc6"/>
      <sheetName val="Brazil_Sovereign6"/>
      <sheetName val="Projects_list6"/>
      <sheetName val="Target_Book6"/>
      <sheetName val="Données_LMU6"/>
      <sheetName val="PPM_Waterfall6"/>
      <sheetName val="Salary_Costs_drivers5"/>
      <sheetName val="Bloomberg_(Aluminio)5"/>
      <sheetName val="Bloomberg_(Libor)5"/>
      <sheetName val="material_data5"/>
      <sheetName val="other_data5"/>
      <sheetName val="Summary_-_LAN5"/>
      <sheetName val="data_input5"/>
      <sheetName val="Proced_5"/>
      <sheetName val="Cover_Page5"/>
      <sheetName val="User_Input5"/>
      <sheetName val="IS_BS_actual5"/>
      <sheetName val="Pg_15"/>
      <sheetName val="4__NWABC5"/>
      <sheetName val="Drop_Down5"/>
      <sheetName val="drop_down_list5"/>
      <sheetName val="Budget_Summary5"/>
      <sheetName val="RG_Depots5"/>
      <sheetName val="Quarterly_LBO_Model5"/>
      <sheetName val="BASE_BUD_Ratios5"/>
      <sheetName val="Summary_Input4"/>
      <sheetName val="Ayuda_desplegables4"/>
      <sheetName val="Resumo_por_P4"/>
      <sheetName val="Database_(RUR)Mar_YTD4"/>
      <sheetName val="Set_Up4"/>
      <sheetName val="LE_-_Input4"/>
      <sheetName val="Schroder_Small_Caps3"/>
      <sheetName val="Completion_Instructions2"/>
      <sheetName val="Mfg-Curr_Prod__-_142"/>
      <sheetName val="G&amp;A-Controllership_-_272"/>
      <sheetName val="G&amp;A-Total_-_252"/>
      <sheetName val="Despliegue_Legal2"/>
      <sheetName val="Mat_x_categ4"/>
      <sheetName val="Selection_Lists2"/>
      <sheetName val="CUENTAS_SAP2"/>
      <sheetName val="Sales_Package_Input2"/>
      <sheetName val="tab_prod2"/>
      <sheetName val="Load_Data2"/>
      <sheetName val="Sales_&amp;_MKT_Cost_2"/>
      <sheetName val="Sales_&amp;_MKT_Cost_AC2"/>
      <sheetName val="OHC+OP+CCC_AC2"/>
      <sheetName val="Maco_AC2"/>
      <sheetName val="BS_Flows2"/>
      <sheetName val="Resumen"/>
      <sheetName val="UNG"/>
      <sheetName val="KF6"/>
      <sheetName val="FINALPHP"/>
      <sheetName val="dep_pre7"/>
      <sheetName val="DT_1999_(abst__from_model)7"/>
      <sheetName val="Share_Price_20027"/>
      <sheetName val="Cost_Elements_to_Use7"/>
      <sheetName val="Sales_Seasonality_by_Month7"/>
      <sheetName val="c3__fto7"/>
      <sheetName val="C3_Base_Tran7"/>
      <sheetName val="pbg_pbgpc_7"/>
      <sheetName val="pbg1_pbg2_pbg37"/>
      <sheetName val="vab_rem7"/>
      <sheetName val="WCOL_INDEX7"/>
      <sheetName val="WCOL_INPUT7"/>
      <sheetName val="Validate_List7"/>
      <sheetName val="MK_2447"/>
      <sheetName val="EI_Calc7"/>
      <sheetName val="Dados_BLP7"/>
      <sheetName val="Distribución_D7"/>
      <sheetName val="Months_and_Countries7"/>
      <sheetName val="Base_&amp;_LBO_Assumptions7"/>
      <sheetName val="JAII_Income7"/>
      <sheetName val="Holding_Page7"/>
      <sheetName val="JAII_Balance7"/>
      <sheetName val="Sensitivity_Data7"/>
      <sheetName val="FX_rates7"/>
      <sheetName val="SAP_Budget_by_Contain_Loc7"/>
      <sheetName val="Brazil_Sovereign7"/>
      <sheetName val="Projects_list7"/>
      <sheetName val="Target_Book7"/>
      <sheetName val="Données_LMU7"/>
      <sheetName val="PPM_Waterfall7"/>
      <sheetName val="Salary_Costs_drivers6"/>
      <sheetName val="Bloomberg_(Aluminio)6"/>
      <sheetName val="Bloomberg_(Libor)6"/>
      <sheetName val="material_data6"/>
      <sheetName val="other_data6"/>
      <sheetName val="Summary_-_LAN6"/>
      <sheetName val="data_input6"/>
      <sheetName val="Proced_6"/>
      <sheetName val="Cover_Page6"/>
      <sheetName val="User_Input6"/>
      <sheetName val="IS_BS_actual6"/>
      <sheetName val="Pg_16"/>
      <sheetName val="4__NWABC6"/>
      <sheetName val="Drop_Down6"/>
      <sheetName val="drop_down_list6"/>
      <sheetName val="Budget_Summary6"/>
      <sheetName val="RG_Depots6"/>
      <sheetName val="Quarterly_LBO_Model6"/>
      <sheetName val="BASE_BUD_Ratios6"/>
      <sheetName val="Summary_Input5"/>
      <sheetName val="Ayuda_desplegables5"/>
      <sheetName val="Resumo_por_P5"/>
      <sheetName val="Database_(RUR)Mar_YTD5"/>
      <sheetName val="Set_Up5"/>
      <sheetName val="LE_-_Input5"/>
      <sheetName val="Schroder_Small_Caps4"/>
      <sheetName val="Completion_Instructions3"/>
      <sheetName val="Mfg-Curr_Prod__-_143"/>
      <sheetName val="G&amp;A-Controllership_-_273"/>
      <sheetName val="G&amp;A-Total_-_253"/>
      <sheetName val="Despliegue_Legal3"/>
      <sheetName val="Mat_x_categ5"/>
      <sheetName val="Selection_Lists3"/>
      <sheetName val="CUENTAS_SAP3"/>
      <sheetName val="Sales_Package_Input3"/>
      <sheetName val="tab_prod3"/>
      <sheetName val="Load_Data3"/>
      <sheetName val="Sales_&amp;_MKT_Cost_3"/>
      <sheetName val="Sales_&amp;_MKT_Cost_AC3"/>
      <sheetName val="OHC+OP+CCC_AC3"/>
      <sheetName val="Maco_AC3"/>
      <sheetName val="BS_Flows3"/>
      <sheetName val="EXPL_AGUA"/>
      <sheetName val="Dados_gefab"/>
      <sheetName val="Gráficos_volúmen"/>
      <sheetName val="dep_pre8"/>
      <sheetName val="DT_1999_(abst__from_model)8"/>
      <sheetName val="Share_Price_20028"/>
      <sheetName val="Cost_Elements_to_Use8"/>
      <sheetName val="Sales_Seasonality_by_Month8"/>
      <sheetName val="c3__fto8"/>
      <sheetName val="C3_Base_Tran8"/>
      <sheetName val="pbg_pbgpc_8"/>
      <sheetName val="pbg1_pbg2_pbg38"/>
      <sheetName val="vab_rem8"/>
      <sheetName val="WCOL_INDEX8"/>
      <sheetName val="WCOL_INPUT8"/>
      <sheetName val="Validate_List8"/>
      <sheetName val="MK_2448"/>
      <sheetName val="EI_Calc8"/>
      <sheetName val="Dados_BLP8"/>
      <sheetName val="Distribución_D8"/>
      <sheetName val="Months_and_Countries8"/>
      <sheetName val="Base_&amp;_LBO_Assumptions8"/>
      <sheetName val="JAII_Income8"/>
      <sheetName val="Holding_Page8"/>
      <sheetName val="JAII_Balance8"/>
      <sheetName val="Sensitivity_Data8"/>
      <sheetName val="FX_rates8"/>
      <sheetName val="SAP_Budget_by_Contain_Loc8"/>
      <sheetName val="Brazil_Sovereign8"/>
      <sheetName val="Projects_list8"/>
      <sheetName val="Target_Book8"/>
      <sheetName val="Données_LMU8"/>
      <sheetName val="PPM_Waterfall8"/>
      <sheetName val="Salary_Costs_drivers7"/>
      <sheetName val="Bloomberg_(Aluminio)7"/>
      <sheetName val="Bloomberg_(Libor)7"/>
      <sheetName val="material_data7"/>
      <sheetName val="other_data7"/>
      <sheetName val="Summary_-_LAN7"/>
      <sheetName val="data_input7"/>
      <sheetName val="Proced_7"/>
      <sheetName val="Cover_Page7"/>
      <sheetName val="User_Input7"/>
      <sheetName val="IS_BS_actual7"/>
      <sheetName val="Pg_17"/>
      <sheetName val="4__NWABC7"/>
      <sheetName val="Drop_Down7"/>
      <sheetName val="drop_down_list7"/>
      <sheetName val="Budget_Summary7"/>
      <sheetName val="RG_Depots7"/>
      <sheetName val="Quarterly_LBO_Model7"/>
      <sheetName val="BASE_BUD_Ratios7"/>
      <sheetName val="Summary_Input6"/>
      <sheetName val="Ayuda_desplegables6"/>
      <sheetName val="Resumo_por_P6"/>
      <sheetName val="Database_(RUR)Mar_YTD6"/>
      <sheetName val="Set_Up6"/>
      <sheetName val="LE_-_Input6"/>
      <sheetName val="Schroder_Small_Caps5"/>
      <sheetName val="Completion_Instructions4"/>
      <sheetName val="Mfg-Curr_Prod__-_144"/>
      <sheetName val="G&amp;A-Controllership_-_274"/>
      <sheetName val="G&amp;A-Total_-_254"/>
      <sheetName val="Despliegue_Legal4"/>
      <sheetName val="Mat_x_categ6"/>
      <sheetName val="Selection_Lists4"/>
      <sheetName val="CUENTAS_SAP4"/>
      <sheetName val="Sales_Package_Input4"/>
      <sheetName val="tab_prod4"/>
      <sheetName val="Load_Data4"/>
      <sheetName val="Sales_&amp;_MKT_Cost_4"/>
      <sheetName val="Sales_&amp;_MKT_Cost_AC4"/>
      <sheetName val="OHC+OP+CCC_AC4"/>
      <sheetName val="Maco_AC4"/>
      <sheetName val="BS_Flows4"/>
      <sheetName val="EXPL_AGUA1"/>
      <sheetName val="Dados_gefab1"/>
      <sheetName val="Gráficos_volúmen1"/>
      <sheetName val="dep_pre9"/>
      <sheetName val="DT_1999_(abst__from_model)9"/>
      <sheetName val="Share_Price_20029"/>
      <sheetName val="Cost_Elements_to_Use9"/>
      <sheetName val="Sales_Seasonality_by_Month9"/>
      <sheetName val="c3__fto9"/>
      <sheetName val="C3_Base_Tran9"/>
      <sheetName val="pbg_pbgpc_9"/>
      <sheetName val="pbg1_pbg2_pbg39"/>
      <sheetName val="vab_rem9"/>
      <sheetName val="WCOL_INDEX9"/>
      <sheetName val="WCOL_INPUT9"/>
      <sheetName val="Validate_List9"/>
      <sheetName val="MK_2449"/>
      <sheetName val="EI_Calc9"/>
      <sheetName val="Dados_BLP9"/>
      <sheetName val="Distribución_D9"/>
      <sheetName val="Months_and_Countries9"/>
      <sheetName val="Base_&amp;_LBO_Assumptions9"/>
      <sheetName val="JAII_Income9"/>
      <sheetName val="Holding_Page9"/>
      <sheetName val="JAII_Balance9"/>
      <sheetName val="Sensitivity_Data9"/>
      <sheetName val="FX_rates9"/>
      <sheetName val="SAP_Budget_by_Contain_Loc9"/>
      <sheetName val="Brazil_Sovereign9"/>
      <sheetName val="Projects_list9"/>
      <sheetName val="Target_Book9"/>
      <sheetName val="Données_LMU9"/>
      <sheetName val="PPM_Waterfall9"/>
      <sheetName val="Salary_Costs_drivers8"/>
      <sheetName val="Bloomberg_(Aluminio)8"/>
      <sheetName val="Bloomberg_(Libor)8"/>
      <sheetName val="material_data8"/>
      <sheetName val="other_data8"/>
      <sheetName val="Summary_-_LAN8"/>
      <sheetName val="data_input8"/>
      <sheetName val="Proced_8"/>
      <sheetName val="Cover_Page8"/>
      <sheetName val="User_Input8"/>
      <sheetName val="IS_BS_actual8"/>
      <sheetName val="Pg_18"/>
      <sheetName val="4__NWABC8"/>
      <sheetName val="Drop_Down8"/>
      <sheetName val="drop_down_list8"/>
      <sheetName val="Budget_Summary8"/>
      <sheetName val="RG_Depots8"/>
      <sheetName val="Quarterly_LBO_Model8"/>
      <sheetName val="BASE_BUD_Ratios8"/>
      <sheetName val="Summary_Input7"/>
      <sheetName val="Ayuda_desplegables7"/>
      <sheetName val="Resumo_por_P7"/>
      <sheetName val="Database_(RUR)Mar_YTD7"/>
      <sheetName val="Set_Up7"/>
      <sheetName val="LE_-_Input7"/>
      <sheetName val="Schroder_Small_Caps6"/>
      <sheetName val="Completion_Instructions5"/>
      <sheetName val="Mfg-Curr_Prod__-_145"/>
      <sheetName val="G&amp;A-Controllership_-_275"/>
      <sheetName val="G&amp;A-Total_-_255"/>
      <sheetName val="Despliegue_Legal5"/>
      <sheetName val="Mat_x_categ7"/>
      <sheetName val="Selection_Lists5"/>
      <sheetName val="CUENTAS_SAP5"/>
      <sheetName val="Sales_Package_Input5"/>
      <sheetName val="tab_prod5"/>
      <sheetName val="Load_Data5"/>
      <sheetName val="Sales_&amp;_MKT_Cost_5"/>
      <sheetName val="Sales_&amp;_MKT_Cost_AC5"/>
      <sheetName val="OHC+OP+CCC_AC5"/>
      <sheetName val="Maco_AC5"/>
      <sheetName val="BS_Flows5"/>
      <sheetName val="EXPL_AGUA2"/>
      <sheetName val="Validacion_#12"/>
      <sheetName val="Dados_gefab2"/>
      <sheetName val="Gráficos_volúmen2"/>
      <sheetName val="EU_Comps"/>
      <sheetName val="Combined_Financials2"/>
      <sheetName val="Scoring_-_Do_not_update"/>
      <sheetName val="Total"/>
      <sheetName val="Asfalto"/>
      <sheetName val="Validacion_#13"/>
      <sheetName val="Combined_Financials3"/>
      <sheetName val="Scoring_-_Do_not_update1"/>
      <sheetName val="SCHEDULE_3_98"/>
      <sheetName val="Setting"/>
      <sheetName val="Gen-2"/>
      <sheetName val="Validacion_#14"/>
      <sheetName val="Combined_Financials4"/>
      <sheetName val="Scoring_-_Do_not_update2"/>
      <sheetName val="SCHEDULE_3_981"/>
      <sheetName val=" "/>
      <sheetName val="drop-down_lists"/>
      <sheetName val="Forecast"/>
      <sheetName val="Setup"/>
      <sheetName val="dep_pre10"/>
      <sheetName val="DT_1999_(abst__from_model)10"/>
      <sheetName val="Share_Price_200210"/>
      <sheetName val="Cost_Elements_to_Use10"/>
      <sheetName val="Months_and_Countries10"/>
      <sheetName val="Sales_Seasonality_by_Month10"/>
      <sheetName val="c3__fto10"/>
      <sheetName val="C3_Base_Tran10"/>
      <sheetName val="pbg_pbgpc_10"/>
      <sheetName val="pbg1_pbg2_pbg310"/>
      <sheetName val="vab_rem10"/>
      <sheetName val="WCOL_INDEX10"/>
      <sheetName val="WCOL_INPUT10"/>
      <sheetName val="Validate_List10"/>
      <sheetName val="EI_Calc10"/>
      <sheetName val="Dados_BLP10"/>
      <sheetName val="MK_24410"/>
      <sheetName val="Base_&amp;_LBO_Assumptions10"/>
      <sheetName val="JAII_Income10"/>
      <sheetName val="Holding_Page10"/>
      <sheetName val="JAII_Balance10"/>
      <sheetName val="Sensitivity_Data10"/>
      <sheetName val="Distribución_D10"/>
      <sheetName val="FX_rates10"/>
      <sheetName val="SAP_Budget_by_Contain_Loc10"/>
      <sheetName val="Brazil_Sovereign10"/>
      <sheetName val="Projects_list10"/>
      <sheetName val="Target_Book10"/>
      <sheetName val="Données_LMU10"/>
      <sheetName val="PPM_Waterfall10"/>
      <sheetName val="Salary_Costs_drivers9"/>
      <sheetName val="material_data9"/>
      <sheetName val="other_data9"/>
      <sheetName val="Proced_9"/>
      <sheetName val="Bloomberg_(Aluminio)9"/>
      <sheetName val="Bloomberg_(Libor)9"/>
      <sheetName val="Summary_-_LAN9"/>
      <sheetName val="data_input9"/>
      <sheetName val="Cover_Page9"/>
      <sheetName val="User_Input9"/>
      <sheetName val="IS_BS_actual9"/>
      <sheetName val="Pg_19"/>
      <sheetName val="4__NWABC9"/>
      <sheetName val="Drop_Down9"/>
      <sheetName val="drop_down_list9"/>
      <sheetName val="Budget_Summary9"/>
      <sheetName val="BASE_BUD_Ratios9"/>
      <sheetName val="RG_Depots9"/>
      <sheetName val="Quarterly_LBO_Model9"/>
      <sheetName val="Ayuda_desplegables8"/>
      <sheetName val="Summary_Input8"/>
      <sheetName val="Resumo_por_P8"/>
      <sheetName val="Database_(RUR)Mar_YTD8"/>
      <sheetName val="Set_Up8"/>
      <sheetName val="LE_-_Input8"/>
      <sheetName val="Schroder_Small_Caps7"/>
      <sheetName val="Completion_Instructions6"/>
      <sheetName val="Mfg-Curr_Prod__-_146"/>
      <sheetName val="G&amp;A-Controllership_-_276"/>
      <sheetName val="G&amp;A-Total_-_256"/>
      <sheetName val="Despliegue_Legal6"/>
      <sheetName val="Mat_x_categ8"/>
      <sheetName val="Selection_Lists6"/>
      <sheetName val="tab_prod6"/>
      <sheetName val="Sales_Package_Input6"/>
      <sheetName val="CUENTAS_SAP6"/>
      <sheetName val="Sales_&amp;_MKT_Cost_6"/>
      <sheetName val="Sales_&amp;_MKT_Cost_AC6"/>
      <sheetName val="OHC+OP+CCC_AC6"/>
      <sheetName val="Maco_AC6"/>
      <sheetName val="Load_Data6"/>
      <sheetName val="Dados_gefab3"/>
      <sheetName val="Gráficos_volúmen3"/>
      <sheetName val="EU_Comps1"/>
      <sheetName val="BS_Flows6"/>
      <sheetName val="EXPL_AGUA3"/>
      <sheetName val="dep_pre11"/>
      <sheetName val="DT_1999_(abst__from_model)11"/>
      <sheetName val="Share_Price_200211"/>
      <sheetName val="Cost_Elements_to_Use11"/>
      <sheetName val="Sales_Seasonality_by_Month11"/>
      <sheetName val="c3__fto11"/>
      <sheetName val="C3_Base_Tran11"/>
      <sheetName val="pbg_pbgpc_11"/>
      <sheetName val="pbg1_pbg2_pbg311"/>
      <sheetName val="vab_rem11"/>
      <sheetName val="WCOL_INDEX11"/>
      <sheetName val="WCOL_INPUT11"/>
      <sheetName val="Validate_List11"/>
      <sheetName val="MK_24411"/>
      <sheetName val="EI_Calc11"/>
      <sheetName val="Dados_BLP11"/>
      <sheetName val="Distribución_D11"/>
      <sheetName val="Months_and_Countries11"/>
      <sheetName val="Base_&amp;_LBO_Assumptions11"/>
      <sheetName val="JAII_Income11"/>
      <sheetName val="Holding_Page11"/>
      <sheetName val="JAII_Balance11"/>
      <sheetName val="Sensitivity_Data11"/>
      <sheetName val="FX_rates11"/>
      <sheetName val="SAP_Budget_by_Contain_Loc11"/>
      <sheetName val="Brazil_Sovereign11"/>
      <sheetName val="Projects_list11"/>
      <sheetName val="Target_Book11"/>
      <sheetName val="Données_LMU11"/>
      <sheetName val="PPM_Waterfall11"/>
      <sheetName val="Salary_Costs_drivers10"/>
      <sheetName val="Bloomberg_(Aluminio)10"/>
      <sheetName val="Bloomberg_(Libor)10"/>
      <sheetName val="material_data10"/>
      <sheetName val="other_data10"/>
      <sheetName val="Summary_-_LAN10"/>
      <sheetName val="data_input10"/>
      <sheetName val="Proced_10"/>
      <sheetName val="Cover_Page10"/>
      <sheetName val="User_Input10"/>
      <sheetName val="IS_BS_actual10"/>
      <sheetName val="Pg_110"/>
      <sheetName val="4__NWABC10"/>
      <sheetName val="Drop_Down10"/>
      <sheetName val="drop_down_list10"/>
      <sheetName val="Budget_Summary10"/>
      <sheetName val="RG_Depots10"/>
      <sheetName val="Quarterly_LBO_Model10"/>
      <sheetName val="BASE_BUD_Ratios10"/>
      <sheetName val="Summary_Input9"/>
      <sheetName val="Ayuda_desplegables9"/>
      <sheetName val="Resumo_por_P9"/>
      <sheetName val="Database_(RUR)Mar_YTD9"/>
      <sheetName val="Set_Up9"/>
      <sheetName val="LE_-_Input9"/>
      <sheetName val="Schroder_Small_Caps8"/>
      <sheetName val="Completion_Instructions7"/>
      <sheetName val="Mfg-Curr_Prod__-_147"/>
      <sheetName val="G&amp;A-Controllership_-_277"/>
      <sheetName val="G&amp;A-Total_-_257"/>
      <sheetName val="Despliegue_Legal7"/>
      <sheetName val="Mat_x_categ9"/>
      <sheetName val="Selection_Lists7"/>
      <sheetName val="CUENTAS_SAP7"/>
      <sheetName val="Sales_Package_Input7"/>
      <sheetName val="tab_prod7"/>
      <sheetName val="Load_Data7"/>
      <sheetName val="Sales_&amp;_MKT_Cost_7"/>
      <sheetName val="Sales_&amp;_MKT_Cost_AC7"/>
      <sheetName val="OHC+OP+CCC_AC7"/>
      <sheetName val="Maco_AC7"/>
      <sheetName val="BS_Flows7"/>
      <sheetName val="Validacion_#15"/>
      <sheetName val="Combined_Financials5"/>
      <sheetName val="Scoring_-_Do_not_update3"/>
      <sheetName val="SCHEDULE_3_982"/>
      <sheetName val="Validacion_#16"/>
      <sheetName val="Combined_Financials6"/>
      <sheetName val="Scoring_-_Do_not_update4"/>
      <sheetName val="SCHEDULE_3_983"/>
      <sheetName val="MD"/>
      <sheetName val="BIBLE"/>
      <sheetName val="4"/>
      <sheetName val="BAM Focus Brands"/>
      <sheetName val="Hoja2"/>
      <sheetName val="CDI"/>
      <sheetName val="Bloomberg"/>
      <sheetName val="Entrada de Dados"/>
      <sheetName val="ACUMULADOS OPERARIOS"/>
      <sheetName val="Supporting Data"/>
      <sheetName val="2022"/>
      <sheetName val="Validacion_#17"/>
      <sheetName val="Combined_Financials7"/>
      <sheetName val="Scoring_-_Do_not_update5"/>
      <sheetName val="EU_Comps2"/>
      <sheetName val="SCHEDULE_3_984"/>
      <sheetName val="EXPL_AGUA4"/>
      <sheetName val="dep_pre12"/>
      <sheetName val="DT_1999_(abst__from_model)12"/>
      <sheetName val="Share_Price_200212"/>
      <sheetName val="Cost_Elements_to_Use12"/>
      <sheetName val="Sales_Seasonality_by_Month12"/>
      <sheetName val="c3__fto12"/>
      <sheetName val="C3_Base_Tran12"/>
      <sheetName val="pbg_pbgpc_12"/>
      <sheetName val="pbg1_pbg2_pbg312"/>
      <sheetName val="vab_rem12"/>
      <sheetName val="WCOL_INDEX12"/>
      <sheetName val="WCOL_INPUT12"/>
      <sheetName val="Validate_List12"/>
      <sheetName val="EI_Calc12"/>
      <sheetName val="Dados_BLP12"/>
      <sheetName val="MK_24412"/>
      <sheetName val="Months_and_Countries12"/>
      <sheetName val="Base_&amp;_LBO_Assumptions12"/>
      <sheetName val="JAII_Income12"/>
      <sheetName val="Holding_Page12"/>
      <sheetName val="JAII_Balance12"/>
      <sheetName val="Sensitivity_Data12"/>
      <sheetName val="Distribución_D12"/>
      <sheetName val="FX_rates12"/>
      <sheetName val="Brazil_Sovereign12"/>
      <sheetName val="Projects_list12"/>
      <sheetName val="SAP_Budget_by_Contain_Loc12"/>
      <sheetName val="Target_Book12"/>
      <sheetName val="Données_LMU12"/>
      <sheetName val="PPM_Waterfall12"/>
      <sheetName val="Salary_Costs_drivers11"/>
      <sheetName val="data_input11"/>
      <sheetName val="material_data11"/>
      <sheetName val="other_data11"/>
      <sheetName val="Bloomberg_(Aluminio)11"/>
      <sheetName val="Bloomberg_(Libor)11"/>
      <sheetName val="Summary_-_LAN11"/>
      <sheetName val="Proced_11"/>
      <sheetName val="IS_BS_actual11"/>
      <sheetName val="Cover_Page11"/>
      <sheetName val="User_Input11"/>
      <sheetName val="Pg_111"/>
      <sheetName val="4__NWABC11"/>
      <sheetName val="Drop_Down11"/>
      <sheetName val="drop_down_list11"/>
      <sheetName val="Budget_Summary11"/>
      <sheetName val="RG_Depots11"/>
      <sheetName val="Quarterly_LBO_Model11"/>
      <sheetName val="BASE_BUD_Ratios11"/>
      <sheetName val="Summary_Input10"/>
      <sheetName val="Ayuda_desplegables10"/>
      <sheetName val="Resumo_por_P10"/>
      <sheetName val="Database_(RUR)Mar_YTD10"/>
      <sheetName val="Set_Up10"/>
      <sheetName val="LE_-_Input10"/>
      <sheetName val="Schroder_Small_Caps9"/>
      <sheetName val="Completion_Instructions8"/>
      <sheetName val="Mfg-Curr_Prod__-_148"/>
      <sheetName val="G&amp;A-Controllership_-_278"/>
      <sheetName val="G&amp;A-Total_-_258"/>
      <sheetName val="Despliegue_Legal8"/>
      <sheetName val="Mat_x_categ10"/>
      <sheetName val="Selection_Lists8"/>
      <sheetName val="Sales_Package_Input8"/>
      <sheetName val="CUENTAS_SAP8"/>
      <sheetName val="tab_prod8"/>
      <sheetName val="Load_Data8"/>
      <sheetName val="Sales_&amp;_MKT_Cost_8"/>
      <sheetName val="Sales_&amp;_MKT_Cost_AC8"/>
      <sheetName val="OHC+OP+CCC_AC8"/>
      <sheetName val="Maco_AC8"/>
      <sheetName val="BS_Flows8"/>
      <sheetName val="Dados_gefab4"/>
      <sheetName val="Gráficos_volúmen4"/>
      <sheetName val="_"/>
      <sheetName val="BAM_Focus_Brands"/>
      <sheetName val="Entrada_de_Dados"/>
      <sheetName val="ACUMULADOS_OPERARIOS"/>
      <sheetName val="Supporting_Data"/>
      <sheetName val="Cur.Ex Rate"/>
      <sheetName val="Non-Statistical Sampling"/>
      <sheetName val="AR Drop Downs"/>
      <sheetName val="DropDown"/>
      <sheetName val="Non-Statistical_Sampling"/>
      <sheetName val="AR_Drop_Downs"/>
      <sheetName val="Sheet291"/>
      <sheetName val="Validacion_#18"/>
      <sheetName val="Combined_Financials8"/>
      <sheetName val="Scoring_-_Do_not_update6"/>
      <sheetName val="SCHEDULE_3_985"/>
      <sheetName val="EXPL_AGUA5"/>
      <sheetName val="EU_Comps3"/>
      <sheetName val="dep_pre13"/>
      <sheetName val="DT_1999_(abst__from_model)13"/>
      <sheetName val="Share_Price_200213"/>
      <sheetName val="Cost_Elements_to_Use13"/>
      <sheetName val="Sales_Seasonality_by_Month13"/>
      <sheetName val="c3__fto13"/>
      <sheetName val="C3_Base_Tran13"/>
      <sheetName val="pbg_pbgpc_13"/>
      <sheetName val="pbg1_pbg2_pbg313"/>
      <sheetName val="vab_rem13"/>
      <sheetName val="WCOL_INDEX13"/>
      <sheetName val="WCOL_INPUT13"/>
      <sheetName val="Validate_List13"/>
      <sheetName val="MK_24413"/>
      <sheetName val="EI_Calc13"/>
      <sheetName val="Dados_BLP13"/>
      <sheetName val="Distribución_D13"/>
      <sheetName val="Months_and_Countries13"/>
      <sheetName val="Base_&amp;_LBO_Assumptions13"/>
      <sheetName val="JAII_Income13"/>
      <sheetName val="Holding_Page13"/>
      <sheetName val="JAII_Balance13"/>
      <sheetName val="Sensitivity_Data13"/>
      <sheetName val="FX_rates13"/>
      <sheetName val="SAP_Budget_by_Contain_Loc13"/>
      <sheetName val="Brazil_Sovereign13"/>
      <sheetName val="Projects_list13"/>
      <sheetName val="Target_Book13"/>
      <sheetName val="Données_LMU13"/>
      <sheetName val="PPM_Waterfall13"/>
      <sheetName val="Salary_Costs_drivers12"/>
      <sheetName val="Bloomberg_(Aluminio)12"/>
      <sheetName val="Bloomberg_(Libor)12"/>
      <sheetName val="material_data12"/>
      <sheetName val="other_data12"/>
      <sheetName val="Summary_-_LAN12"/>
      <sheetName val="data_input12"/>
      <sheetName val="Proced_12"/>
      <sheetName val="Cover_Page12"/>
      <sheetName val="User_Input12"/>
      <sheetName val="IS_BS_actual12"/>
      <sheetName val="Pg_112"/>
      <sheetName val="4__NWABC12"/>
      <sheetName val="Drop_Down12"/>
      <sheetName val="drop_down_list12"/>
      <sheetName val="Budget_Summary12"/>
      <sheetName val="RG_Depots12"/>
      <sheetName val="Quarterly_LBO_Model12"/>
      <sheetName val="BASE_BUD_Ratios12"/>
      <sheetName val="Summary_Input11"/>
      <sheetName val="Ayuda_desplegables11"/>
      <sheetName val="Resumo_por_P11"/>
      <sheetName val="Database_(RUR)Mar_YTD11"/>
      <sheetName val="Set_Up11"/>
      <sheetName val="LE_-_Input11"/>
      <sheetName val="Schroder_Small_Caps10"/>
      <sheetName val="Completion_Instructions9"/>
      <sheetName val="Mfg-Curr_Prod__-_149"/>
      <sheetName val="G&amp;A-Controllership_-_279"/>
      <sheetName val="G&amp;A-Total_-_259"/>
      <sheetName val="Despliegue_Legal9"/>
      <sheetName val="Mat_x_categ11"/>
      <sheetName val="Selection_Lists9"/>
      <sheetName val="CUENTAS_SAP9"/>
      <sheetName val="Sales_Package_Input9"/>
      <sheetName val="tab_prod9"/>
      <sheetName val="Load_Data9"/>
      <sheetName val="Sales_&amp;_MKT_Cost_9"/>
      <sheetName val="Sales_&amp;_MKT_Cost_AC9"/>
      <sheetName val="OHC+OP+CCC_AC9"/>
      <sheetName val="Maco_AC9"/>
      <sheetName val="BS_Flows9"/>
      <sheetName val="Validacion_#19"/>
      <sheetName val="Dados_gefab5"/>
      <sheetName val="Gráficos_volúmen5"/>
      <sheetName val="EU_Comps4"/>
      <sheetName val="Combined_Financials9"/>
      <sheetName val="Scoring_-_Do_not_update7"/>
      <sheetName val="EXPL_AGUA6"/>
      <sheetName val="SCHEDULE_3_986"/>
      <sheetName val="_1"/>
      <sheetName val="Non-Statistical_Sampling1"/>
      <sheetName val="AR_Drop_Downs1"/>
      <sheetName val="BAM_Focus_Brands1"/>
      <sheetName val="Entrada_de_Dados1"/>
      <sheetName val="ACUMULADOS_OPERARIOS1"/>
      <sheetName val="Supporting_Data1"/>
      <sheetName val="Cur_Ex_Rate"/>
      <sheetName val="dep_pre14"/>
      <sheetName val="DT_1999_(abst__from_model)14"/>
      <sheetName val="Share_Price_200214"/>
      <sheetName val="Cost_Elements_to_Use14"/>
      <sheetName val="Sales_Seasonality_by_Month14"/>
      <sheetName val="c3__fto14"/>
      <sheetName val="C3_Base_Tran14"/>
      <sheetName val="pbg_pbgpc_14"/>
      <sheetName val="pbg1_pbg2_pbg314"/>
      <sheetName val="vab_rem14"/>
      <sheetName val="WCOL_INDEX14"/>
      <sheetName val="WCOL_INPUT14"/>
      <sheetName val="Validate_List14"/>
      <sheetName val="MK_24414"/>
      <sheetName val="EI_Calc14"/>
      <sheetName val="Dados_BLP14"/>
      <sheetName val="Distribución_D14"/>
      <sheetName val="Months_and_Countries14"/>
      <sheetName val="Base_&amp;_LBO_Assumptions14"/>
      <sheetName val="JAII_Income14"/>
      <sheetName val="Holding_Page14"/>
      <sheetName val="JAII_Balance14"/>
      <sheetName val="Sensitivity_Data14"/>
      <sheetName val="FX_rates14"/>
      <sheetName val="SAP_Budget_by_Contain_Loc14"/>
      <sheetName val="Brazil_Sovereign14"/>
      <sheetName val="Projects_list14"/>
      <sheetName val="Target_Book14"/>
      <sheetName val="Données_LMU14"/>
      <sheetName val="PPM_Waterfall14"/>
      <sheetName val="Salary_Costs_drivers13"/>
      <sheetName val="Bloomberg_(Aluminio)13"/>
      <sheetName val="Bloomberg_(Libor)13"/>
      <sheetName val="material_data13"/>
      <sheetName val="other_data13"/>
      <sheetName val="Summary_-_LAN13"/>
      <sheetName val="data_input13"/>
      <sheetName val="Proced_13"/>
      <sheetName val="Cover_Page13"/>
      <sheetName val="User_Input13"/>
      <sheetName val="IS_BS_actual13"/>
      <sheetName val="Pg_113"/>
      <sheetName val="4__NWABC13"/>
      <sheetName val="Drop_Down13"/>
      <sheetName val="drop_down_list13"/>
      <sheetName val="Budget_Summary13"/>
      <sheetName val="RG_Depots13"/>
      <sheetName val="Quarterly_LBO_Model13"/>
      <sheetName val="BASE_BUD_Ratios13"/>
      <sheetName val="Summary_Input12"/>
      <sheetName val="Ayuda_desplegables12"/>
      <sheetName val="Resumo_por_P12"/>
      <sheetName val="Database_(RUR)Mar_YTD12"/>
      <sheetName val="Set_Up12"/>
      <sheetName val="LE_-_Input12"/>
      <sheetName val="Schroder_Small_Caps11"/>
      <sheetName val="Completion_Instructions10"/>
      <sheetName val="Mfg-Curr_Prod__-_1410"/>
      <sheetName val="G&amp;A-Controllership_-_2710"/>
      <sheetName val="G&amp;A-Total_-_2510"/>
      <sheetName val="Despliegue_Legal10"/>
      <sheetName val="Mat_x_categ12"/>
      <sheetName val="Selection_Lists10"/>
      <sheetName val="CUENTAS_SAP10"/>
      <sheetName val="Sales_Package_Input10"/>
      <sheetName val="tab_prod10"/>
      <sheetName val="Load_Data10"/>
      <sheetName val="Sales_&amp;_MKT_Cost_10"/>
      <sheetName val="Sales_&amp;_MKT_Cost_AC10"/>
      <sheetName val="OHC+OP+CCC_AC10"/>
      <sheetName val="Maco_AC10"/>
      <sheetName val="BS_Flows10"/>
      <sheetName val="EXPL_AGUA7"/>
      <sheetName val="Validacion_#110"/>
      <sheetName val="Dados_gefab6"/>
      <sheetName val="Gráficos_volúmen6"/>
      <sheetName val="EU_Comps5"/>
      <sheetName val="Combined_Financials10"/>
      <sheetName val="Scoring_-_Do_not_update8"/>
      <sheetName val="SCHEDULE_3_987"/>
      <sheetName val="_2"/>
      <sheetName val="BAM_Focus_Brands2"/>
      <sheetName val="Entrada_de_Dados2"/>
      <sheetName val="ACUMULADOS_OPERARIOS2"/>
      <sheetName val="Supporting_Data2"/>
      <sheetName val="Non-Statistical_Sampling2"/>
      <sheetName val="AR_Drop_Downs2"/>
      <sheetName val="Cur_Ex_Rate1"/>
      <sheetName val="dep_pre15"/>
      <sheetName val="c3__fto15"/>
      <sheetName val="C3_Base_Tran15"/>
      <sheetName val="pbg_pbgpc_15"/>
      <sheetName val="pbg1_pbg2_pbg315"/>
      <sheetName val="vab_rem15"/>
      <sheetName val="WCOL_INDEX15"/>
      <sheetName val="WCOL_INPUT15"/>
      <sheetName val="Validate_List15"/>
      <sheetName val="Share_Price_200215"/>
      <sheetName val="DT_1999_(abst__from_model)15"/>
      <sheetName val="Cost_Elements_to_Use15"/>
      <sheetName val="MK_24415"/>
      <sheetName val="Base_&amp;_LBO_Assumptions15"/>
      <sheetName val="JAII_Income15"/>
      <sheetName val="Holding_Page15"/>
      <sheetName val="JAII_Balance15"/>
      <sheetName val="Sensitivity_Data15"/>
      <sheetName val="Sales_Seasonality_by_Month15"/>
      <sheetName val="EI_Calc15"/>
      <sheetName val="Dados_BLP15"/>
      <sheetName val="Months_and_Countries15"/>
      <sheetName val="Distribución_D15"/>
      <sheetName val="FX_rates15"/>
      <sheetName val="SAP_Budget_by_Contain_Loc15"/>
      <sheetName val="Projects_list15"/>
      <sheetName val="Target_Book15"/>
      <sheetName val="Données_LMU15"/>
      <sheetName val="Brazil_Sovereign15"/>
      <sheetName val="PPM_Waterfall15"/>
      <sheetName val="Salary_Costs_drivers14"/>
      <sheetName val="data_input14"/>
      <sheetName val="material_data14"/>
      <sheetName val="other_data14"/>
      <sheetName val="Proced_14"/>
      <sheetName val="Bloomberg_(Aluminio)14"/>
      <sheetName val="Bloomberg_(Libor)14"/>
      <sheetName val="Summary_-_LAN14"/>
      <sheetName val="IS_BS_actual14"/>
      <sheetName val="Budget_Summary14"/>
      <sheetName val="Pg_114"/>
      <sheetName val="4__NWABC14"/>
      <sheetName val="Drop_Down14"/>
      <sheetName val="drop_down_list14"/>
      <sheetName val="Cover_Page14"/>
      <sheetName val="User_Input14"/>
      <sheetName val="RG_Depots14"/>
      <sheetName val="Quarterly_LBO_Model14"/>
      <sheetName val="BASE_BUD_Ratios14"/>
      <sheetName val="Ayuda_desplegables13"/>
      <sheetName val="Summary_Input13"/>
      <sheetName val="Set_Up13"/>
      <sheetName val="LE_-_Input13"/>
      <sheetName val="Resumo_por_P13"/>
      <sheetName val="Database_(RUR)Mar_YTD13"/>
      <sheetName val="Schroder_Small_Caps12"/>
      <sheetName val="Mfg-Curr_Prod__-_1411"/>
      <sheetName val="G&amp;A-Controllership_-_2711"/>
      <sheetName val="G&amp;A-Total_-_2511"/>
      <sheetName val="Mat_x_categ13"/>
      <sheetName val="Despliegue_Legal11"/>
      <sheetName val="Completion_Instructions11"/>
      <sheetName val="Selection_Lists11"/>
      <sheetName val="CUENTAS_SAP11"/>
      <sheetName val="Sales_Package_Input11"/>
      <sheetName val="Load_Data11"/>
      <sheetName val="tab_prod11"/>
      <sheetName val="Sales_&amp;_MKT_Cost_11"/>
      <sheetName val="Sales_&amp;_MKT_Cost_AC11"/>
      <sheetName val="OHC+OP+CCC_AC11"/>
      <sheetName val="Maco_AC11"/>
      <sheetName val="Validacion_#111"/>
      <sheetName val="Combined_Financials11"/>
      <sheetName val="Scoring_-_Do_not_update9"/>
      <sheetName val="BS_Flows11"/>
      <sheetName val="Dados_gefab7"/>
      <sheetName val="EU_Comps6"/>
      <sheetName val="Gráficos_volúmen7"/>
      <sheetName val="SCHEDULE_3_988"/>
      <sheetName val="EXPL_AGUA8"/>
      <sheetName val="_3"/>
      <sheetName val="BAM_Focus_Brands3"/>
      <sheetName val="Entrada_de_Dados3"/>
      <sheetName val="ACUMULADOS_OPERARIOS3"/>
      <sheetName val="Supporting_Data3"/>
      <sheetName val="BDM"/>
      <sheetName val="Vols, GSV"/>
      <sheetName val="Tax"/>
      <sheetName val="VIC"/>
      <sheetName val="Salaries"/>
      <sheetName val="D&amp;A"/>
      <sheetName val="TM1"/>
      <sheetName val="FX"/>
      <sheetName val="TM1_Pivot"/>
      <sheetName val="Vols,_GSV"/>
      <sheetName val="Vols,_GSV1"/>
      <sheetName val="Vols,_GSV2"/>
      <sheetName val="Vols,_GSV3"/>
      <sheetName val="Vols,_GSV4"/>
      <sheetName val="Vols,_GSV5"/>
      <sheetName val="Vols,_GSV7"/>
      <sheetName val="Vols,_GSV6"/>
      <sheetName val="WUS$"/>
      <sheetName val="dep_pre16"/>
      <sheetName val="c3__fto16"/>
      <sheetName val="C3_Base_Tran16"/>
      <sheetName val="pbg_pbgpc_16"/>
      <sheetName val="pbg1_pbg2_pbg316"/>
      <sheetName val="vab_rem16"/>
      <sheetName val="WCOL_INDEX16"/>
      <sheetName val="WCOL_INPUT16"/>
      <sheetName val="MK_24416"/>
      <sheetName val="Validate_List16"/>
      <sheetName val="Share_Price_200216"/>
      <sheetName val="DT_1999_(abst__from_model)16"/>
      <sheetName val="Cost_Elements_to_Use16"/>
      <sheetName val="Base_&amp;_LBO_Assumptions16"/>
      <sheetName val="JAII_Income16"/>
      <sheetName val="Holding_Page16"/>
      <sheetName val="JAII_Balance16"/>
      <sheetName val="Sensitivity_Data16"/>
      <sheetName val="Sales_Seasonality_by_Month16"/>
      <sheetName val="EI_Calc16"/>
      <sheetName val="Dados_BLP16"/>
      <sheetName val="Months_and_Countries16"/>
      <sheetName val="Distribución_D16"/>
      <sheetName val="FX_rates16"/>
      <sheetName val="SAP_Budget_by_Contain_Loc16"/>
      <sheetName val="Projects_list16"/>
      <sheetName val="Target_Book16"/>
      <sheetName val="Données_LMU16"/>
      <sheetName val="Brazil_Sovereign16"/>
      <sheetName val="PPM_Waterfall16"/>
      <sheetName val="Salary_Costs_drivers15"/>
      <sheetName val="data_input15"/>
      <sheetName val="material_data15"/>
      <sheetName val="other_data15"/>
      <sheetName val="Proced_15"/>
      <sheetName val="Bloomberg_(Aluminio)15"/>
      <sheetName val="Bloomberg_(Libor)15"/>
      <sheetName val="Summary_-_LAN15"/>
      <sheetName val="IS_BS_actual15"/>
      <sheetName val="Budget_Summary15"/>
      <sheetName val="Pg_115"/>
      <sheetName val="4__NWABC15"/>
      <sheetName val="Drop_Down15"/>
      <sheetName val="drop_down_list15"/>
      <sheetName val="Cover_Page15"/>
      <sheetName val="User_Input15"/>
      <sheetName val="RG_Depots15"/>
      <sheetName val="Quarterly_LBO_Model15"/>
      <sheetName val="BASE_BUD_Ratios15"/>
      <sheetName val="Ayuda_desplegables14"/>
      <sheetName val="Summary_Input14"/>
      <sheetName val="LE_-_Input14"/>
      <sheetName val="Set_Up14"/>
      <sheetName val="Database_(RUR)Mar_YTD14"/>
      <sheetName val="Resumo_por_P14"/>
      <sheetName val="Mat_x_categ14"/>
      <sheetName val="Schroder_Small_Caps13"/>
      <sheetName val="Mfg-Curr_Prod__-_1412"/>
      <sheetName val="G&amp;A-Controllership_-_2712"/>
      <sheetName val="G&amp;A-Total_-_2512"/>
      <sheetName val="Despliegue_Legal12"/>
      <sheetName val="Completion_Instructions12"/>
      <sheetName val="Selection_Lists12"/>
      <sheetName val="Sales_Package_Input12"/>
      <sheetName val="CUENTAS_SAP12"/>
      <sheetName val="Load_Data12"/>
      <sheetName val="tab_prod12"/>
      <sheetName val="Sales_&amp;_MKT_Cost_12"/>
      <sheetName val="Sales_&amp;_MKT_Cost_AC12"/>
      <sheetName val="OHC+OP+CCC_AC12"/>
      <sheetName val="Maco_AC12"/>
      <sheetName val="Validacion_#112"/>
      <sheetName val="Combined_Financials12"/>
      <sheetName val="Scoring_-_Do_not_update10"/>
      <sheetName val="BS_Flows12"/>
      <sheetName val="SCHEDULE_3_989"/>
      <sheetName val="EXPL_AGUA9"/>
      <sheetName val="Dados_gefab8"/>
      <sheetName val="EU_Comps7"/>
      <sheetName val="Gráficos_volúmen8"/>
      <sheetName val="_4"/>
      <sheetName val="BAM_Focus_Brands4"/>
      <sheetName val="Entrada_de_Dados4"/>
      <sheetName val="ACUMULADOS_OPERARIOS4"/>
      <sheetName val="Supporting_Data4"/>
      <sheetName val="Cur_Ex_Rate2"/>
      <sheetName val="Non-Statistical_Sampling3"/>
      <sheetName val="AR_Drop_Downs3"/>
      <sheetName val="Vols,_GSV8"/>
      <sheetName val="Challenges"/>
      <sheetName val="FY Bgt"/>
      <sheetName val="YTD"/>
      <sheetName val="Mapping"/>
      <sheetName val="AS"/>
      <sheetName val="10IM"/>
      <sheetName val="RAW AUS"/>
      <sheetName val="RAW NZP"/>
      <sheetName val="Cockpit"/>
      <sheetName val="Qs"/>
      <sheetName val="Overview Waterfall"/>
      <sheetName val="Report-Daily"/>
      <sheetName val="MACOMixData"/>
      <sheetName val="NRMixData"/>
      <sheetName val="NRMixData_YTD"/>
      <sheetName val="Value lists"/>
      <sheetName val="SW-TEO"/>
      <sheetName val="Ref"/>
      <sheetName val="Cur_Ex_Rate3"/>
      <sheetName val="Non-Statistical_Sampling4"/>
      <sheetName val="AR_Drop_Downs4"/>
      <sheetName val="dep_pre17"/>
      <sheetName val="DT_1999_(abst__from_model)17"/>
      <sheetName val="Share_Price_200217"/>
      <sheetName val="Cost_Elements_to_Use17"/>
      <sheetName val="Sales_Seasonality_by_Month17"/>
      <sheetName val="c3__fto17"/>
      <sheetName val="C3_Base_Tran17"/>
      <sheetName val="pbg_pbgpc_17"/>
      <sheetName val="pbg1_pbg2_pbg317"/>
      <sheetName val="vab_rem17"/>
      <sheetName val="WCOL_INDEX17"/>
      <sheetName val="WCOL_INPUT17"/>
      <sheetName val="Validate_List17"/>
      <sheetName val="EI_Calc17"/>
      <sheetName val="Dados_BLP17"/>
      <sheetName val="MK_24417"/>
      <sheetName val="Months_and_Countries17"/>
      <sheetName val="Base_&amp;_LBO_Assumptions17"/>
      <sheetName val="JAII_Income17"/>
      <sheetName val="Holding_Page17"/>
      <sheetName val="JAII_Balance17"/>
      <sheetName val="Sensitivity_Data17"/>
      <sheetName val="Distribución_D17"/>
      <sheetName val="FX_rates17"/>
      <sheetName val="Brazil_Sovereign17"/>
      <sheetName val="Projects_list17"/>
      <sheetName val="SAP_Budget_by_Contain_Loc17"/>
      <sheetName val="Target_Book17"/>
      <sheetName val="Données_LMU17"/>
      <sheetName val="PPM_Waterfall17"/>
      <sheetName val="Salary_Costs_drivers16"/>
      <sheetName val="data_input16"/>
      <sheetName val="material_data16"/>
      <sheetName val="other_data16"/>
      <sheetName val="Bloomberg_(Aluminio)16"/>
      <sheetName val="Bloomberg_(Libor)16"/>
      <sheetName val="Summary_-_LAN16"/>
      <sheetName val="Proced_16"/>
      <sheetName val="IS_BS_actual16"/>
      <sheetName val="Cover_Page16"/>
      <sheetName val="User_Input16"/>
      <sheetName val="Pg_116"/>
      <sheetName val="4__NWABC16"/>
      <sheetName val="Drop_Down16"/>
      <sheetName val="drop_down_list16"/>
      <sheetName val="Budget_Summary16"/>
      <sheetName val="RG_Depots16"/>
      <sheetName val="Quarterly_LBO_Model16"/>
      <sheetName val="BASE_BUD_Ratios16"/>
      <sheetName val="Summary_Input15"/>
      <sheetName val="Ayuda_desplegables15"/>
      <sheetName val="Resumo_por_P15"/>
      <sheetName val="Database_(RUR)Mar_YTD15"/>
      <sheetName val="Set_Up15"/>
      <sheetName val="LE_-_Input15"/>
      <sheetName val="Schroder_Small_Caps14"/>
      <sheetName val="Completion_Instructions13"/>
      <sheetName val="Mfg-Curr_Prod__-_1413"/>
      <sheetName val="G&amp;A-Controllership_-_2713"/>
      <sheetName val="G&amp;A-Total_-_2513"/>
      <sheetName val="Despliegue_Legal13"/>
      <sheetName val="Mat_x_categ15"/>
      <sheetName val="Selection_Lists13"/>
      <sheetName val="Sales_Package_Input13"/>
      <sheetName val="CUENTAS_SAP13"/>
      <sheetName val="tab_prod13"/>
      <sheetName val="Load_Data13"/>
      <sheetName val="Sales_&amp;_MKT_Cost_13"/>
      <sheetName val="Sales_&amp;_MKT_Cost_AC13"/>
      <sheetName val="OHC+OP+CCC_AC13"/>
      <sheetName val="Maco_AC13"/>
      <sheetName val="BS_Flows13"/>
      <sheetName val="EXPL_AGUA10"/>
      <sheetName val="Validacion_#113"/>
      <sheetName val="Dados_gefab9"/>
      <sheetName val="Gráficos_volúmen9"/>
      <sheetName val="EU_Comps8"/>
      <sheetName val="Combined_Financials13"/>
      <sheetName val="Scoring_-_Do_not_update11"/>
      <sheetName val="SCHEDULE_3_9810"/>
      <sheetName val="_5"/>
      <sheetName val="BAM_Focus_Brands5"/>
      <sheetName val="Entrada_de_Dados5"/>
      <sheetName val="ACUMULADOS_OPERARIOS5"/>
      <sheetName val="Supporting_Data5"/>
      <sheetName val="Cur_Ex_Rate4"/>
      <sheetName val="Non-Statistical_Sampling5"/>
      <sheetName val="AR_Drop_Downs5"/>
      <sheetName val="dp_P"/>
      <sheetName val="ARMADO"/>
      <sheetName val="Income SAP PCS"/>
      <sheetName val="Income SAP LD"/>
      <sheetName val="Income SAP N S H"/>
      <sheetName val="Vols,_GSV9"/>
      <sheetName val="T-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/>
      <sheetData sheetId="855"/>
      <sheetData sheetId="856"/>
      <sheetData sheetId="857"/>
      <sheetData sheetId="858" refreshError="1"/>
      <sheetData sheetId="859" refreshError="1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/>
      <sheetData sheetId="1125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 refreshError="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/>
      <sheetData sheetId="1616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Unibanco"/>
      <sheetName val="HSBC"/>
      <sheetName val="Itau"/>
      <sheetName val="JP_Morgan"/>
      <sheetName val="Opportunity"/>
      <sheetName val="CSFB"/>
      <sheetName val="GP_Tecnologia"/>
      <sheetName val="AMBEV"/>
      <sheetName val="AMBEV_DATA"/>
      <sheetName val="IBOVESPA"/>
      <sheetName val="IBX"/>
      <sheetName val="CDI"/>
      <sheetName val="Feriados"/>
      <sheetName val="BLP"/>
      <sheetName val="Brainstorming1"/>
      <sheetName val="Schroder Small Caps"/>
      <sheetName val="Curve"/>
      <sheetName val="Registro"/>
      <sheetName val="MODELO"/>
      <sheetName val="Months and Countries"/>
      <sheetName val="dep pre"/>
      <sheetName val="COMPS"/>
      <sheetName val="step8 pull+adj"/>
      <sheetName val="Step5 Lgl Pkg"/>
      <sheetName val="Fevereiro"/>
      <sheetName val="Março2203"/>
      <sheetName val="BD_ESTRAT"/>
      <sheetName val="CRITERIA1"/>
      <sheetName val="PRESUPUESTO HORAS EXTRAS"/>
      <sheetName val="Custos"/>
      <sheetName val="Set Up"/>
      <sheetName val="Bloomberg"/>
      <sheetName val="Benchmark category"/>
      <sheetName val="Step2_Histogram"/>
      <sheetName val="Call"/>
      <sheetName val="AUX"/>
      <sheetName val="600ML"/>
      <sheetName val="TC Resumen"/>
      <sheetName val="Soc 68"/>
      <sheetName val="FRA"/>
      <sheetName val="COUPOM"/>
      <sheetName val="Físico Atual"/>
      <sheetName val="DT 1999 (abst. from model)"/>
      <sheetName val="Plan1"/>
      <sheetName val="XL4Poppy"/>
      <sheetName val="PhaDoMong"/>
      <sheetName val="ICD's"/>
      <sheetName val="Rate input tab"/>
      <sheetName val="Parameters"/>
      <sheetName val="Carteiras_BD"/>
      <sheetName val="SUIVI EXECUTION"/>
      <sheetName val="SCO3"/>
      <sheetName val="Entrada de Dados"/>
      <sheetName val="Schroder_Small_Caps"/>
      <sheetName val="Months_and_Countries"/>
      <sheetName val="dep_pre"/>
      <sheetName val="step8_pull+adj"/>
      <sheetName val="Step5_Lgl_Pkg"/>
      <sheetName val="Dados gefab"/>
      <sheetName val="Slide24"/>
      <sheetName val="Controls data"/>
      <sheetName val="Plan3"/>
      <sheetName val="Sheet2"/>
      <sheetName val="Planilha resultados"/>
      <sheetName val="Gauge"/>
      <sheetName val="Proced."/>
      <sheetName val="SETUP"/>
      <sheetName val="Income_Statement"/>
      <sheetName val="Brazil Sovereign"/>
      <sheetName val="Tabelas"/>
      <sheetName val="dados"/>
      <sheetName val="PARAMETROS"/>
      <sheetName val="Summary Information"/>
      <sheetName val="Aplic. Finac. - 30.09.02"/>
      <sheetName val="Extraor"/>
      <sheetName val="CAD"/>
      <sheetName val="Cadastro"/>
      <sheetName val="Share Price 2002"/>
      <sheetName val="Validaciones"/>
      <sheetName val="dp_P"/>
      <sheetName val="BD - Realizado"/>
      <sheetName val="Cadastro de Veículos"/>
      <sheetName val="Details"/>
      <sheetName val="DB"/>
      <sheetName val="Config"/>
      <sheetName val="Entities"/>
      <sheetName val="Schroder_Small_Caps1"/>
      <sheetName val="Months_and_Countries1"/>
      <sheetName val="step8_pull+adj1"/>
      <sheetName val="Step5_Lgl_Pkg1"/>
      <sheetName val="dep_pre1"/>
      <sheetName val="PRESUPUESTO_HORAS_EXTRAS"/>
      <sheetName val="Benchmark_category"/>
      <sheetName val="TC_Resumen"/>
      <sheetName val="Soc_68"/>
      <sheetName val="Set_Up"/>
      <sheetName val="Rate_input_tab"/>
      <sheetName val="SUIVI_EXECUTION"/>
      <sheetName val="Entrada_de_Dados"/>
      <sheetName val="Físico_Atual"/>
      <sheetName val="DT_1999_(abst__from_model)"/>
      <sheetName val="Dados_gefab"/>
      <sheetName val="Controls_data"/>
      <sheetName val="Planilha_resultados"/>
      <sheetName val="Proced_"/>
      <sheetName val="Brazil_Sovereign"/>
      <sheetName val="Summary_Information"/>
      <sheetName val="Aplic__Finac__-_30_09_02"/>
      <sheetName val="Schroder_Small_Caps2"/>
      <sheetName val="step8_pull+adj2"/>
      <sheetName val="Step5_Lgl_Pkg2"/>
      <sheetName val="Months_and_Countries2"/>
      <sheetName val="dep_pre2"/>
      <sheetName val="PRESUPUESTO_HORAS_EXTRAS1"/>
      <sheetName val="Benchmark_category1"/>
      <sheetName val="TC_Resumen1"/>
      <sheetName val="Soc_681"/>
      <sheetName val="Set_Up1"/>
      <sheetName val="Rate_input_tab1"/>
      <sheetName val="SUIVI_EXECUTION1"/>
      <sheetName val="Físico_Atual1"/>
      <sheetName val="Entrada_de_Dados1"/>
      <sheetName val="DT_1999_(abst__from_model)1"/>
      <sheetName val="Dados_gefab1"/>
      <sheetName val="Controls_data1"/>
      <sheetName val="Planilha_resultados1"/>
      <sheetName val="Proced_1"/>
      <sheetName val="Brazil_Sovereign1"/>
      <sheetName val="Summary_Information1"/>
      <sheetName val="Aplic__Finac__-_30_09_021"/>
      <sheetName val="Share_Price_2002"/>
      <sheetName val="BD_-_Realizado"/>
      <sheetName val="Cadastro_de_Veículos"/>
      <sheetName val="Schroder_Small_Caps3"/>
      <sheetName val="step8_pull+adj3"/>
      <sheetName val="Step5_Lgl_Pkg3"/>
      <sheetName val="Months_and_Countries3"/>
      <sheetName val="dep_pre3"/>
      <sheetName val="PRESUPUESTO_HORAS_EXTRAS2"/>
      <sheetName val="Benchmark_category2"/>
      <sheetName val="TC_Resumen2"/>
      <sheetName val="Soc_682"/>
      <sheetName val="Set_Up2"/>
      <sheetName val="Rate_input_tab2"/>
      <sheetName val="SUIVI_EXECUTION2"/>
      <sheetName val="Físico_Atual2"/>
      <sheetName val="Entrada_de_Dados2"/>
      <sheetName val="DT_1999_(abst__from_model)2"/>
      <sheetName val="Dados_gefab2"/>
      <sheetName val="Controls_data2"/>
      <sheetName val="Planilha_resultados2"/>
      <sheetName val="Proced_2"/>
      <sheetName val="Brazil_Sovereign2"/>
      <sheetName val="Summary_Information2"/>
      <sheetName val="Aplic__Finac__-_30_09_022"/>
      <sheetName val="Share_Price_20021"/>
      <sheetName val="BD_-_Realizado1"/>
      <sheetName val="Cadastro_de_Veículos1"/>
      <sheetName val="Conven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Validation"/>
      <sheetName val="Time Table"/>
      <sheetName val="Relacionamentos"/>
      <sheetName val="FUP"/>
      <sheetName val="Sheet1"/>
      <sheetName val="Plan1"/>
      <sheetName val="Análise"/>
      <sheetName val="Sheet2"/>
      <sheetName val="Plan2"/>
      <sheetName val="FUP Toro"/>
      <sheetName val="Master"/>
      <sheetName val="Validaçã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  <sheetName val="Master"/>
      <sheetName val="Validation"/>
      <sheetName val="CUSTOS.XLS"/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inputs"/>
      <sheetName val="Parameters"/>
      <sheetName val="IC's"/>
      <sheetName val="Schroder Small Caps"/>
      <sheetName val="Rel_Histórico"/>
      <sheetName val="PRESUPUESTO HORAS EXTRAS"/>
      <sheetName val="Months and Countries"/>
      <sheetName val="Interface"/>
      <sheetName val="Dados"/>
      <sheetName val="600ML"/>
      <sheetName val="MODELO"/>
      <sheetName val="aux"/>
    </sheetNames>
    <definedNames>
      <definedName name="Impressao"/>
      <definedName name="Impressao2"/>
      <definedName name="Muda_Cor"/>
      <definedName name="Muda_Cor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Summary 2"/>
      <sheetName val="Segment Buildups"/>
      <sheetName val="Savings Buildups"/>
      <sheetName val="Cashflow Statements"/>
      <sheetName val="DCF"/>
      <sheetName val="IRR"/>
      <sheetName val="Validation"/>
      <sheetName val="JAII Cashflow"/>
      <sheetName val="JAII Balance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a"/>
      <sheetName val="bco"/>
      <sheetName val="ind"/>
      <sheetName val="Plan1"/>
      <sheetName val="aux"/>
      <sheetName val="bco_metas"/>
      <sheetName val="Menu"/>
      <sheetName val="Ata"/>
      <sheetName val="Historico"/>
      <sheetName val="Equipe"/>
      <sheetName val="Objetivos"/>
      <sheetName val="Brainstorming"/>
      <sheetName val="Acompanhamento Resultados"/>
      <sheetName val="Diagrama de Árvore"/>
      <sheetName val="Análise de consistência"/>
      <sheetName val="Análise de causas "/>
      <sheetName val="GUT"/>
      <sheetName val="Plano de ação"/>
      <sheetName val="RAB"/>
      <sheetName val="Padronização"/>
      <sheetName val="Refri (2)"/>
      <sheetName val="Refri.03"/>
      <sheetName val="Módulo3"/>
      <sheetName val="Módulo2"/>
      <sheetName val="Módulo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hma"/>
      <sheetName val="Antarctica"/>
      <sheetName val="BD Fluxo"/>
      <sheetName val="Premissas"/>
      <sheetName val="Dado Bruto"/>
      <sheetName val="aux"/>
      <sheetName val="Resumo"/>
      <sheetName val="FLUXO TIAGO SETEMBRO"/>
      <sheetName val="Master"/>
      <sheetName val="Ranges"/>
      <sheetName val="Informacoes"/>
      <sheetName val="BD_QLP"/>
      <sheetName val="Data"/>
      <sheetName val="BD_Fluxo"/>
      <sheetName val="Dado_Bruto"/>
      <sheetName val="MUG"/>
      <sheetName val="Schroder Small Caps"/>
      <sheetName val="Ago 99"/>
      <sheetName val="SMT1"/>
      <sheetName val="step8 pull+adj"/>
      <sheetName val="Step5 Lgl Pkg"/>
      <sheetName val="Call"/>
      <sheetName val="Tabelas"/>
      <sheetName val="Tabela 5"/>
      <sheetName val="Validation"/>
      <sheetName val="Dropdownlists"/>
      <sheetName val="Relatorio"/>
      <sheetName val="Lista"/>
      <sheetName val="Brainstorming1"/>
      <sheetName val="dep pre"/>
      <sheetName val="600ML"/>
      <sheetName val="PEDESB"/>
      <sheetName val="Reference"/>
      <sheetName val="IBS"/>
      <sheetName val="Activity Individual"/>
      <sheetName val="Gráfico"/>
      <sheetName val="Parameters"/>
      <sheetName val="MODELO"/>
      <sheetName val="FRA"/>
      <sheetName val="COUPOM"/>
      <sheetName val="Plan1"/>
      <sheetName val="Feriados"/>
      <sheetName val="Plan3"/>
      <sheetName val="Dados Iniciais"/>
      <sheetName val="BD_Fluxo1"/>
      <sheetName val="Dado_Bruto1"/>
      <sheetName val="FLUXO_TIAGO_SETEMBRO"/>
      <sheetName val="Ago_99"/>
      <sheetName val="Schroder_Small_Caps"/>
      <sheetName val="step8_pull+adj"/>
      <sheetName val="Step5_Lgl_Pkg"/>
      <sheetName val="Engine"/>
      <sheetName val="Assumptions"/>
      <sheetName val="Validate"/>
      <sheetName val="Financials"/>
      <sheetName val="EI Calc"/>
      <sheetName val="ICD's"/>
      <sheetName val="SCO3"/>
      <sheetName val="Setup"/>
      <sheetName val="Cálculo TMEF-TMR"/>
      <sheetName val="RESULTADOS"/>
      <sheetName val="Months and Countries"/>
      <sheetName val="Macro1"/>
      <sheetName val="FLUXO%20TIAGO%20SETEMBRO.xls"/>
      <sheetName val="IRR"/>
      <sheetName val="Vol"/>
      <sheetName val="Indicadores Utilidades"/>
      <sheetName val="Eficiência Utilidades"/>
      <sheetName val="CBZ utilities"/>
      <sheetName val="CBZ GN"/>
      <sheetName val="Indicadores CO2"/>
      <sheetName val="Eficiência CO2"/>
      <sheetName val="CBZ CO2"/>
      <sheetName val="Vol 2017"/>
      <sheetName val="Vol 2016"/>
      <sheetName val="Comparativo"/>
      <sheetName val="REG SE"/>
      <sheetName val="CBZ"/>
      <sheetName val="Metas"/>
      <sheetName val="CNQ"/>
      <sheetName val="MIP"/>
      <sheetName val="SDG (ROL)"/>
      <sheetName val="VIC PLAN"/>
      <sheetName val="MOD"/>
      <sheetName val="Donos"/>
      <sheetName val="Metas de EE e Heat"/>
      <sheetName val="Farol Metas"/>
      <sheetName val="Testing Template Guidance"/>
      <sheetName val="Test Programs"/>
      <sheetName val="Qui"/>
      <sheetName val="BD_Fluxo2"/>
      <sheetName val="Dado_Bruto2"/>
      <sheetName val="FLUXO_TIAGO_SETEMBRO1"/>
      <sheetName val="Schroder_Small_Caps1"/>
      <sheetName val="step8_pull+adj1"/>
      <sheetName val="Step5_Lgl_Pkg1"/>
      <sheetName val="Ago_991"/>
      <sheetName val="Tabela_5"/>
      <sheetName val="dep_pre"/>
      <sheetName val="Dados_Iniciais"/>
      <sheetName val="Activity_Individual"/>
      <sheetName val="EI_Calc"/>
      <sheetName val="Cálculo_TMEF-TMR"/>
      <sheetName val="FLUXO%20TIAGO%20SETEMBRO_xls"/>
      <sheetName val="Menu"/>
      <sheetName val="Cadena Valor Gs Metro"/>
      <sheetName val="dados"/>
      <sheetName val="BD_Fluxo3"/>
      <sheetName val="Dado_Bruto3"/>
      <sheetName val="FLUXO_TIAGO_SETEMBRO2"/>
      <sheetName val="Ago_992"/>
      <sheetName val="Schroder_Small_Caps2"/>
      <sheetName val="step8_pull+adj2"/>
      <sheetName val="Step5_Lgl_Pkg2"/>
      <sheetName val="Tabela_51"/>
      <sheetName val="dep_pre1"/>
      <sheetName val="Activity_Individual1"/>
      <sheetName val="Cálculo_TMEF-TMR1"/>
      <sheetName val="Dados_Iniciais1"/>
      <sheetName val="EI_Calc1"/>
      <sheetName val="Months_and_Countries"/>
      <sheetName val="FLUXO%20TIAGO%20SETEMBRO_xls1"/>
      <sheetName val="Indicadores_Utilidades"/>
      <sheetName val="Eficiência_Utilidades"/>
      <sheetName val="CBZ_utilities"/>
      <sheetName val="CBZ_GN"/>
      <sheetName val="Indicadores_CO2"/>
      <sheetName val="Eficiência_CO2"/>
      <sheetName val="CBZ_CO2"/>
      <sheetName val="Vol_2017"/>
      <sheetName val="Vol_2016"/>
      <sheetName val="REG_SE"/>
      <sheetName val="SDG_(ROL)"/>
      <sheetName val="VIC_PLAN"/>
      <sheetName val="Metas_de_EE_e_Heat"/>
      <sheetName val="Farol_Metas"/>
      <sheetName val="Testing_Template_Guidance"/>
      <sheetName val="Test_Programs"/>
      <sheetName val="FLUXO_TIAGO_SETEMBRO3"/>
      <sheetName val="análise"/>
      <sheetName val="Action Log"/>
      <sheetName val="Supporting data"/>
      <sheetName val="Usiminas "/>
      <sheetName val="2 - TO"/>
      <sheetName val="Sig Cycles_Accts &amp; Processes"/>
      <sheetName val="matriz"/>
      <sheetName val="Coleta 6"/>
      <sheetName val="dados blp"/>
      <sheetName val="Interface"/>
      <sheetName val="BD_Fluxo4"/>
      <sheetName val="Dado_Bruto4"/>
      <sheetName val="FLUXO_TIAGO_SETEMBRO4"/>
      <sheetName val="Ago_993"/>
      <sheetName val="Schroder_Small_Caps3"/>
      <sheetName val="step8_pull+adj3"/>
      <sheetName val="Step5_Lgl_Pkg3"/>
      <sheetName val="Tabela_52"/>
      <sheetName val="dep_pre2"/>
      <sheetName val="Activity_Individual2"/>
      <sheetName val="Cálculo_TMEF-TMR2"/>
      <sheetName val="Dados_Iniciais2"/>
      <sheetName val="EI_Calc2"/>
      <sheetName val="Months_and_Countries1"/>
      <sheetName val="FLUXO%20TIAGO%20SETEMBRO_xls2"/>
      <sheetName val="Indicadores_Utilidades1"/>
      <sheetName val="Eficiência_Utilidades1"/>
      <sheetName val="CBZ_utilities1"/>
      <sheetName val="CBZ_GN1"/>
      <sheetName val="Indicadores_CO21"/>
      <sheetName val="Eficiência_CO21"/>
      <sheetName val="CBZ_CO21"/>
      <sheetName val="Vol_20171"/>
      <sheetName val="Vol_20161"/>
      <sheetName val="REG_SE1"/>
      <sheetName val="SDG_(ROL)1"/>
      <sheetName val="VIC_PLAN1"/>
      <sheetName val="Metas_de_EE_e_Heat1"/>
      <sheetName val="Farol_Metas1"/>
      <sheetName val="Testing_Template_Guidance1"/>
      <sheetName val="Test_Programs1"/>
      <sheetName val="Sig_Cycles_Accts_&amp;_Processes"/>
      <sheetName val="Coleta_6"/>
      <sheetName val="dados_blp"/>
      <sheetName val="Cadena_Valor_Gs_Metro"/>
      <sheetName val="Action_Log"/>
      <sheetName val="Supporting_data"/>
      <sheetName val="Gauge"/>
      <sheetName val="BD_Fluxo5"/>
      <sheetName val="Dado_Bruto5"/>
      <sheetName val="FLUXO_TIAGO_SETEMBRO5"/>
      <sheetName val="Ago_994"/>
      <sheetName val="Schroder_Small_Caps4"/>
      <sheetName val="step8_pull+adj4"/>
      <sheetName val="Step5_Lgl_Pkg4"/>
      <sheetName val="Tabela_53"/>
      <sheetName val="dep_pre3"/>
      <sheetName val="Activity_Individual3"/>
      <sheetName val="Cálculo_TMEF-TMR3"/>
      <sheetName val="Dados_Iniciais3"/>
      <sheetName val="EI_Calc3"/>
      <sheetName val="Months_and_Countries2"/>
      <sheetName val="FLUXO%20TIAGO%20SETEMBRO_xls3"/>
      <sheetName val="Indicadores_Utilidades2"/>
      <sheetName val="Eficiência_Utilidades2"/>
      <sheetName val="CBZ_utilities2"/>
      <sheetName val="CBZ_GN2"/>
      <sheetName val="Indicadores_CO22"/>
      <sheetName val="Eficiência_CO22"/>
      <sheetName val="CBZ_CO22"/>
      <sheetName val="Vol_20172"/>
      <sheetName val="Vol_20162"/>
      <sheetName val="REG_SE2"/>
      <sheetName val="SDG_(ROL)2"/>
      <sheetName val="VIC_PLAN2"/>
      <sheetName val="Metas_de_EE_e_Heat2"/>
      <sheetName val="Farol_Metas2"/>
      <sheetName val="Testing_Template_Guidance2"/>
      <sheetName val="Test_Programs2"/>
      <sheetName val="Sig_Cycles_Accts_&amp;_Processes1"/>
      <sheetName val="Coleta_61"/>
      <sheetName val="dados_blp1"/>
      <sheetName val="BD_Fluxo6"/>
      <sheetName val="Dado_Bruto6"/>
      <sheetName val="FLUXO_TIAGO_SETEMBRO6"/>
      <sheetName val="Ago_995"/>
      <sheetName val="Schroder_Small_Caps5"/>
      <sheetName val="step8_pull+adj5"/>
      <sheetName val="Step5_Lgl_Pkg5"/>
      <sheetName val="Tabela_54"/>
      <sheetName val="dep_pre4"/>
      <sheetName val="Activity_Individual4"/>
      <sheetName val="Dados_Iniciais4"/>
      <sheetName val="EI_Calc4"/>
      <sheetName val="Cálculo_TMEF-TMR4"/>
      <sheetName val="Months_and_Countries3"/>
      <sheetName val="FLUXO%20TIAGO%20SETEMBRO_xls4"/>
      <sheetName val="Indicadores_Utilidades3"/>
      <sheetName val="Eficiência_Utilidades3"/>
      <sheetName val="CBZ_utilities3"/>
      <sheetName val="CBZ_GN3"/>
      <sheetName val="Indicadores_CO23"/>
      <sheetName val="Eficiência_CO23"/>
      <sheetName val="CBZ_CO23"/>
      <sheetName val="Vol_20173"/>
      <sheetName val="Vol_20163"/>
      <sheetName val="REG_SE3"/>
      <sheetName val="SDG_(ROL)3"/>
      <sheetName val="VIC_PLAN3"/>
      <sheetName val="Metas_de_EE_e_Heat3"/>
      <sheetName val="Farol_Metas3"/>
      <sheetName val="Testing_Template_Guidance3"/>
      <sheetName val="Test_Programs3"/>
      <sheetName val="Sig_Cycles_Accts_&amp;_Processes2"/>
      <sheetName val="Coleta_62"/>
      <sheetName val="dados_blp2"/>
      <sheetName val="BD_Fluxo7"/>
      <sheetName val="Dado_Bruto7"/>
      <sheetName val="FLUXO_TIAGO_SETEMBRO7"/>
      <sheetName val="Schroder_Small_Caps6"/>
      <sheetName val="Ago_996"/>
      <sheetName val="step8_pull+adj6"/>
      <sheetName val="Step5_Lgl_Pkg6"/>
      <sheetName val="Tabela_55"/>
      <sheetName val="dep_pre5"/>
      <sheetName val="Activity_Individual5"/>
      <sheetName val="Dados_Iniciais5"/>
      <sheetName val="Cálculo_TMEF-TMR5"/>
      <sheetName val="Months_and_Countries4"/>
      <sheetName val="EI_Calc5"/>
      <sheetName val="FLUXO%20TIAGO%20SETEMBRO_xls5"/>
      <sheetName val="Indicadores_Utilidades4"/>
      <sheetName val="Eficiência_Utilidades4"/>
      <sheetName val="CBZ_utilities4"/>
      <sheetName val="CBZ_GN4"/>
      <sheetName val="Indicadores_CO24"/>
      <sheetName val="Eficiência_CO24"/>
      <sheetName val="CBZ_CO24"/>
      <sheetName val="Vol_20174"/>
      <sheetName val="Vol_20164"/>
      <sheetName val="REG_SE4"/>
      <sheetName val="SDG_(ROL)4"/>
      <sheetName val="VIC_PLAN4"/>
      <sheetName val="Metas_de_EE_e_Heat4"/>
      <sheetName val="Farol_Metas4"/>
      <sheetName val="Testing_Template_Guidance4"/>
      <sheetName val="Test_Programs4"/>
      <sheetName val="Sig_Cycles_Accts_&amp;_Processes3"/>
      <sheetName val="Coleta_63"/>
      <sheetName val="dados_blp3"/>
      <sheetName val="Usiminas_"/>
      <sheetName val="2_-_TO"/>
      <sheetName val="BD_Fluxo8"/>
      <sheetName val="Dado_Bruto8"/>
      <sheetName val="FLUXO_TIAGO_SETEMBRO8"/>
      <sheetName val="Schroder_Small_Caps7"/>
      <sheetName val="Ago_997"/>
      <sheetName val="step8_pull+adj7"/>
      <sheetName val="Step5_Lgl_Pkg7"/>
      <sheetName val="Tabela_56"/>
      <sheetName val="dep_pre6"/>
      <sheetName val="Activity_Individual6"/>
      <sheetName val="Dados_Iniciais6"/>
      <sheetName val="Cálculo_TMEF-TMR6"/>
      <sheetName val="Months_and_Countries5"/>
      <sheetName val="EI_Calc6"/>
      <sheetName val="FLUXO%20TIAGO%20SETEMBRO_xls6"/>
      <sheetName val="Indicadores_Utilidades5"/>
      <sheetName val="Eficiência_Utilidades5"/>
      <sheetName val="CBZ_utilities5"/>
      <sheetName val="CBZ_GN5"/>
      <sheetName val="Indicadores_CO25"/>
      <sheetName val="Eficiência_CO25"/>
      <sheetName val="CBZ_CO25"/>
      <sheetName val="Vol_20175"/>
      <sheetName val="Vol_20165"/>
      <sheetName val="REG_SE5"/>
      <sheetName val="SDG_(ROL)5"/>
      <sheetName val="VIC_PLAN5"/>
      <sheetName val="Metas_de_EE_e_Heat5"/>
      <sheetName val="Farol_Metas5"/>
      <sheetName val="Testing_Template_Guidance5"/>
      <sheetName val="Test_Programs5"/>
      <sheetName val="Sig_Cycles_Accts_&amp;_Processes4"/>
      <sheetName val="Coleta_64"/>
      <sheetName val="dados_blp4"/>
      <sheetName val="Cadena_Valor_Gs_Metro1"/>
      <sheetName val="BD_Fluxo10"/>
      <sheetName val="Dado_Bruto10"/>
      <sheetName val="FLUXO_TIAGO_SETEMBRO10"/>
      <sheetName val="Schroder_Small_Caps9"/>
      <sheetName val="Ago_999"/>
      <sheetName val="step8_pull+adj9"/>
      <sheetName val="Step5_Lgl_Pkg9"/>
      <sheetName val="Tabela_58"/>
      <sheetName val="dep_pre8"/>
      <sheetName val="Activity_Individual8"/>
      <sheetName val="Dados_Iniciais8"/>
      <sheetName val="Cálculo_TMEF-TMR8"/>
      <sheetName val="Months_and_Countries7"/>
      <sheetName val="EI_Calc8"/>
      <sheetName val="FLUXO%20TIAGO%20SETEMBRO_xls8"/>
      <sheetName val="Indicadores_Utilidades7"/>
      <sheetName val="Eficiência_Utilidades7"/>
      <sheetName val="CBZ_utilities7"/>
      <sheetName val="CBZ_GN7"/>
      <sheetName val="Indicadores_CO27"/>
      <sheetName val="Eficiência_CO27"/>
      <sheetName val="CBZ_CO27"/>
      <sheetName val="Vol_20177"/>
      <sheetName val="Vol_20167"/>
      <sheetName val="REG_SE7"/>
      <sheetName val="SDG_(ROL)7"/>
      <sheetName val="VIC_PLAN7"/>
      <sheetName val="Metas_de_EE_e_Heat7"/>
      <sheetName val="Farol_Metas7"/>
      <sheetName val="Testing_Template_Guidance7"/>
      <sheetName val="Test_Programs7"/>
      <sheetName val="Sig_Cycles_Accts_&amp;_Processes6"/>
      <sheetName val="Coleta_66"/>
      <sheetName val="dados_blp6"/>
      <sheetName val="Cadena_Valor_Gs_Metro3"/>
      <sheetName val="Action_Log2"/>
      <sheetName val="Supporting_data2"/>
      <sheetName val="Usiminas_2"/>
      <sheetName val="2_-_TO2"/>
      <sheetName val="BD_Fluxo9"/>
      <sheetName val="Dado_Bruto9"/>
      <sheetName val="FLUXO_TIAGO_SETEMBRO9"/>
      <sheetName val="Schroder_Small_Caps8"/>
      <sheetName val="Ago_998"/>
      <sheetName val="step8_pull+adj8"/>
      <sheetName val="Step5_Lgl_Pkg8"/>
      <sheetName val="Tabela_57"/>
      <sheetName val="dep_pre7"/>
      <sheetName val="Activity_Individual7"/>
      <sheetName val="Dados_Iniciais7"/>
      <sheetName val="Cálculo_TMEF-TMR7"/>
      <sheetName val="Months_and_Countries6"/>
      <sheetName val="EI_Calc7"/>
      <sheetName val="FLUXO%20TIAGO%20SETEMBRO_xls7"/>
      <sheetName val="Indicadores_Utilidades6"/>
      <sheetName val="Eficiência_Utilidades6"/>
      <sheetName val="CBZ_utilities6"/>
      <sheetName val="CBZ_GN6"/>
      <sheetName val="Indicadores_CO26"/>
      <sheetName val="Eficiência_CO26"/>
      <sheetName val="CBZ_CO26"/>
      <sheetName val="Vol_20176"/>
      <sheetName val="Vol_20166"/>
      <sheetName val="REG_SE6"/>
      <sheetName val="SDG_(ROL)6"/>
      <sheetName val="VIC_PLAN6"/>
      <sheetName val="Metas_de_EE_e_Heat6"/>
      <sheetName val="Farol_Metas6"/>
      <sheetName val="Testing_Template_Guidance6"/>
      <sheetName val="Test_Programs6"/>
      <sheetName val="Sig_Cycles_Accts_&amp;_Processes5"/>
      <sheetName val="Coleta_65"/>
      <sheetName val="dados_blp5"/>
      <sheetName val="Cadena_Valor_Gs_Metro2"/>
      <sheetName val="Action_Log1"/>
      <sheetName val="Supporting_data1"/>
      <sheetName val="Usiminas_1"/>
      <sheetName val="2_-_T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  <sheetName val="Top CSU"/>
      <sheetName val="CAPEX"/>
      <sheetName val="Outsourcing"/>
      <sheetName val="MKT-ATL"/>
      <sheetName val="MKT-BTL"/>
      <sheetName val="Merchandising"/>
      <sheetName val="MRO Maintenance"/>
      <sheetName val="MRO Operation"/>
      <sheetName val="IT"/>
      <sheetName val="List"/>
      <sheetName val="BSC"/>
      <sheetName val="Business Partner"/>
      <sheetName val="Corporate Affair"/>
      <sheetName val="Finance"/>
      <sheetName val="Finished Products"/>
      <sheetName val="Legal"/>
      <sheetName val="MKT"/>
      <sheetName val="Others"/>
      <sheetName val="People"/>
      <sheetName val="Regulated"/>
      <sheetName val="Malting"/>
      <sheetName val="Top Capex"/>
      <sheetName val="Top Out"/>
      <sheetName val="Top MKT - ATL"/>
      <sheetName val="Top MKT - BTL"/>
      <sheetName val="Top Merchan"/>
      <sheetName val="Top Maint"/>
      <sheetName val="Top Oper"/>
      <sheetName val="Top 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o 99"/>
      <sheetName val="Set 99"/>
      <sheetName val="Out 99"/>
      <sheetName val="Nov 99"/>
      <sheetName val="Dez 99"/>
      <sheetName val="Jan 00"/>
      <sheetName val="Fev 00"/>
      <sheetName val="21 Mar 00"/>
      <sheetName val="Dividas Vencidas"/>
      <sheetName val="Histórico de atraso"/>
      <sheetName val="Premis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RAnalysis-Beaute"/>
      <sheetName val="PPRAnalysis-YR "/>
      <sheetName val="PPRAnalysis-NR  "/>
      <sheetName val="Assumptions"/>
      <sheetName val="ValSumHrdwire"/>
      <sheetName val="Valuation Summary"/>
      <sheetName val="P&amp;L Consolidated"/>
      <sheetName val="summary YSLP"/>
      <sheetName val="DCF-YSL"/>
      <sheetName val="P&amp;L-YSL"/>
      <sheetName val="Depreciation YSLP"/>
      <sheetName val="Revenues-YSL Perfumes"/>
      <sheetName val="advertising-YSL"/>
      <sheetName val="Marge MKG-YSL"/>
      <sheetName val="Summary YSLC"/>
      <sheetName val="DCF Couture"/>
      <sheetName val="Depreciation Couture"/>
      <sheetName val="Summary VanCleef Arpels"/>
      <sheetName val="P&amp;L VanCleef"/>
      <sheetName val="VanCleef Revenues"/>
      <sheetName val="VanCleef Advert"/>
      <sheetName val="Van Cleef MargeMkg"/>
      <sheetName val="Summary ODLR"/>
      <sheetName val="P&amp;L ODLR"/>
      <sheetName val="Revenues-ODLR"/>
      <sheetName val="Advert-ODLR"/>
      <sheetName val="MargeMkg-ODLR"/>
      <sheetName val="Summary Roger&amp;Gallet"/>
      <sheetName val="P&amp;L R&amp;G"/>
      <sheetName val="Summary Krizia-Fendi"/>
      <sheetName val="Summary - Other Brands"/>
      <sheetName val="Others"/>
      <sheetName val="Summary-Yves Rocher"/>
      <sheetName val="DCF-YvesRocher (LB Proj)"/>
      <sheetName val="DCF-YvesRocher (Co Proj)"/>
      <sheetName val="Summary-Nina Ricci"/>
      <sheetName val="Equity Consolidated Companies"/>
      <sheetName val="PPRAnalysis"/>
      <sheetName val="Validation"/>
      <sheetName val="Ago 99"/>
      <sheetName val="Fungicide"/>
      <sheetName val="MK 244"/>
      <sheetName val="Thiabendazole"/>
      <sheetName val="Premissas"/>
      <sheetName val="Dropdownlists"/>
      <sheetName val="Sheet1"/>
      <sheetName val="Schroder Small Caps"/>
      <sheetName val="Set Up"/>
      <sheetName val="aux"/>
      <sheetName val="Income_Statement"/>
      <sheetName val="Master"/>
      <sheetName val="PPRAnalysis-YR_"/>
      <sheetName val="PPRAnalysis-NR__"/>
      <sheetName val="Valuation_Summary"/>
      <sheetName val="P&amp;L_Consolidated"/>
      <sheetName val="summary_YSLP"/>
      <sheetName val="Depreciation_YSLP"/>
      <sheetName val="Revenues-YSL_Perfumes"/>
      <sheetName val="Marge_MKG-YSL"/>
      <sheetName val="Summary_YSLC"/>
      <sheetName val="DCF_Couture"/>
      <sheetName val="Depreciation_Couture"/>
      <sheetName val="Summary_VanCleef_Arpels"/>
      <sheetName val="P&amp;L_VanCleef"/>
      <sheetName val="VanCleef_Revenues"/>
      <sheetName val="VanCleef_Advert"/>
      <sheetName val="Van_Cleef_MargeMkg"/>
      <sheetName val="Summary_ODLR"/>
      <sheetName val="P&amp;L_ODLR"/>
      <sheetName val="Summary_Roger&amp;Gallet"/>
      <sheetName val="P&amp;L_R&amp;G"/>
      <sheetName val="Summary_Krizia-Fendi"/>
      <sheetName val="Summary_-_Other_Brands"/>
      <sheetName val="Summary-Yves_Rocher"/>
      <sheetName val="DCF-YvesRocher_(LB_Proj)"/>
      <sheetName val="DCF-YvesRocher_(Co_Proj)"/>
      <sheetName val="Summary-Nina_Ricci"/>
      <sheetName val="Equity_Consolidated_Companies"/>
      <sheetName val="Ago_99"/>
      <sheetName val="MK_244"/>
      <sheetName val="Hoja1"/>
      <sheetName val="Distribución D"/>
      <sheetName val="MODEL1"/>
      <sheetName val="COMPS"/>
      <sheetName val="Unidades SAC-REVENDA"/>
      <sheetName val="Plan1"/>
      <sheetName val="#REF"/>
      <sheetName val="REALxMETA - CERVEJA"/>
      <sheetName val="REALxMETA - REFRI"/>
      <sheetName val="Gráfico"/>
      <sheetName val="Bco_Dados"/>
      <sheetName val="Inflation &amp; Industry"/>
      <sheetName val="Total Industry History 04-08"/>
      <sheetName val="Total Industry vs. target"/>
      <sheetName val="BOLETA"/>
      <sheetName val="SETTINGS"/>
      <sheetName val="__FDSCACHE__"/>
      <sheetName val="Factset"/>
      <sheetName val="Cockpit"/>
      <sheetName val="Target"/>
      <sheetName val="Selection"/>
      <sheetName val="Total Company"/>
      <sheetName val="---"/>
      <sheetName val="Summary - 2001"/>
      <sheetName val="Summary - 2002"/>
      <sheetName val="Summary - 2003"/>
      <sheetName val="Summary - 2004"/>
      <sheetName val="Disposal"/>
      <sheetName val="Projection Summary"/>
      <sheetName val="C&amp;S"/>
      <sheetName val="Defense"/>
      <sheetName val="Pumps"/>
      <sheetName val="Specialty"/>
      <sheetName val="Corporate"/>
      <sheetName val="FD Shares"/>
      <sheetName val="Total - DCF"/>
      <sheetName val="Breakup - DCF"/>
      <sheetName val="AVP - Total"/>
      <sheetName val="DCF - C&amp;S"/>
      <sheetName val="DCF - Defense"/>
      <sheetName val="DCF - Pumps"/>
      <sheetName val="DCF - Specialty"/>
      <sheetName val="DCF - Corporate"/>
      <sheetName val="Module1"/>
      <sheetName val="Balance Sheets"/>
      <sheetName val="2 Tiered AVP - non consolidated"/>
      <sheetName val="2 Tiered AVP"/>
      <sheetName val="Q Shareholdings"/>
      <sheetName val="TVP"/>
      <sheetName val="DevaluationAssumptions"/>
      <sheetName val="Control"/>
      <sheetName val="Synergy"/>
      <sheetName val="Improvement"/>
      <sheetName val="Base Case"/>
      <sheetName val="Qulmes Fin Sum"/>
      <sheetName val="Output"/>
      <sheetName val="DCF"/>
      <sheetName val="AVP"/>
      <sheetName val="Trends"/>
      <sheetName val="Scorecard"/>
      <sheetName val="Simul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Financials"/>
      <sheetName val="FACTSET"/>
      <sheetName val="PPRAnalysis"/>
      <sheetName val="BOLETA"/>
      <sheetName val="INFORMAÇÃO"/>
      <sheetName val="Tablas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CRO LAT"/>
      <sheetName val="IFPS_LAT"/>
      <sheetName val="IFPS_ LAN"/>
      <sheetName val="LATASA"/>
      <sheetName val="LANESA"/>
      <sheetName val="URU"/>
      <sheetName val="Argent"/>
      <sheetName val="Chile"/>
      <sheetName val="Forecast'99"/>
      <sheetName val="CONSOLIDATED"/>
      <sheetName val="CONSOLIDADO"/>
      <sheetName val="LUCRO_LAT"/>
      <sheetName val="IFPS__LAN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"/>
      <sheetName val="abonos"/>
      <sheetName val="REPORT"/>
      <sheetName val="CONS"/>
      <sheetName val="PROJETADO"/>
      <sheetName val="Sheet1"/>
      <sheetName val="Cash Flow"/>
      <sheetName val="Gráfico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para preenchimento"/>
      <sheetName val="Plano de Ação - Escore"/>
      <sheetName val="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M-BCSA-04"/>
      <sheetName val="TOTAL COST"/>
      <sheetName val="metal"/>
      <sheetName val="DADOS-BR-2004 JUN A DEZ04"/>
      <sheetName val="DADOS-BR-2004"/>
      <sheetName val="CPM-CHI-2004 12oz"/>
      <sheetName val="CPM-CHI-2004 8,4oz "/>
      <sheetName val="CPM-CHI-2004 8oz "/>
      <sheetName val="CPM-ARG CANS 12 Oz 2004"/>
      <sheetName val="CPM-ARG CANS 16 Oz 2004"/>
      <sheetName val="EXTREMA-03-04"/>
      <sheetName val="CPM-mapping"/>
      <sheetName val="CPM-BCSA-03"/>
      <sheetName val="CPM-BCSA-02"/>
      <sheetName val="Plan1"/>
      <sheetName val="DADOS-2004"/>
      <sheetName val="CPM-ARG 04"/>
      <sheetName val="DADOS-ARG-2004"/>
      <sheetName val="DADOS-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"/>
      <sheetName val="Ebitda"/>
      <sheetName val="Efeito"/>
      <sheetName val="Gr eff"/>
      <sheetName val="Efeito 7%"/>
      <sheetName val="Gr eff 7%"/>
      <sheetName val="Efeito bc"/>
      <sheetName val="Gr eff BC"/>
      <sheetName val="Base Line"/>
      <sheetName val="R&amp;O"/>
      <sheetName val="Gr"/>
      <sheetName val="2008 VLC"/>
      <sheetName val="VLC 2009"/>
      <sheetName val="Drivers"/>
      <sheetName val="TAX"/>
      <sheetName val="MIX Canal"/>
      <sheetName val="Gente"/>
      <sheetName val="Gr eff 7% (2)"/>
      <sheetName val="MODELO BR 1YP09 v11"/>
    </sheetNames>
    <definedNames>
      <definedName name="BefAft" sheetId="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bs customer"/>
      <sheetName val="YTD Shipments"/>
      <sheetName val="Scrp, Freight"/>
      <sheetName val="ARCO Melt"/>
      <sheetName val="Ingot Pricing"/>
      <sheetName val="ZXCONVALUE"/>
      <sheetName val="ZXSTDPRICE "/>
      <sheetName val="Arco Percentages"/>
      <sheetName val="Recap Jennifer Logic"/>
      <sheetName val="Recap For analysis"/>
      <sheetName val="Factor by Size Body"/>
      <sheetName val="Factor Size End"/>
      <sheetName val="Factor by  BEDTC"/>
      <sheetName val="PLC Ingot Cost"/>
      <sheetName val="Arco % split"/>
      <sheetName val="Factor by Sz Body for analysis"/>
      <sheetName val="Factor Size End for analysis"/>
      <sheetName val="Percent Calculations"/>
      <sheetName val="Weighted Average Conversion"/>
      <sheetName val="Weighted Average Ingot Calc"/>
      <sheetName val="Forecast Sales Data"/>
      <sheetName val="Forecast Sales Format"/>
      <sheetName val="Forecast Sales lookup"/>
      <sheetName val="2008 Budget Weights Can"/>
      <sheetName val="2008 Budget Weights End "/>
      <sheetName val="weighted Average all vend"/>
      <sheetName val="Coil Reciept Percentages"/>
      <sheetName val="Lookup Table"/>
      <sheetName val="FG Value  Mike"/>
      <sheetName val="ICFS"/>
      <sheetName val="Wgts per 000"/>
      <sheetName val="Price Compare 24oz"/>
      <sheetName val="Base Gauge-202"/>
      <sheetName val="Factor by Base Gauge"/>
      <sheetName val="Base Gauge-12 oz"/>
      <sheetName val="Plano de Ação - E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rade"/>
      <sheetName val="Newbuild"/>
      <sheetName val="Output"/>
      <sheetName val="IM_Data"/>
      <sheetName val="Subs vs Upgrade"/>
      <sheetName val="Constants"/>
      <sheetName val="NIUs"/>
      <sheetName val="Cautions!"/>
      <sheetName val="Rings"/>
      <sheetName val="RF &amp; SDH Ring"/>
      <sheetName val="Infastructure Required"/>
      <sheetName val="Video RINGs"/>
      <sheetName val="Switched Data RINGs"/>
      <sheetName val="VoIP Data RINGs"/>
      <sheetName val="CapEx Chart"/>
      <sheetName val="Subs by Combo Chart"/>
      <sheetName val="Database (RUR)Mar YTD"/>
      <sheetName val="A-4 JOB DATA"/>
      <sheetName val="picklists"/>
      <sheetName val="COMPS"/>
      <sheetName val="Flash Report SDC(EUR)"/>
      <sheetName val="Resultados"/>
      <sheetName val="CCR"/>
      <sheetName val="Segmento_DB"/>
      <sheetName val="&gt;&gt;Drop Downs"/>
      <sheetName val="Wgts per 000"/>
      <sheetName val="Setup"/>
      <sheetName val="MgnEnero"/>
      <sheetName val="Plan1"/>
      <sheetName val="DePara"/>
      <sheetName val="Scenarios"/>
      <sheetName val="Datos ACUM"/>
      <sheetName val="Lists"/>
      <sheetName val="Data ITW USA US$"/>
      <sheetName val="MIRINDAnar"/>
      <sheetName val="PDTpom"/>
      <sheetName val="PDTpomLight"/>
      <sheetName val="PDTton"/>
      <sheetName val="Pepsi"/>
      <sheetName val="PepsiLight"/>
      <sheetName val="7Up"/>
      <sheetName val="7UpLight"/>
      <sheetName val="A-2 COUNTRY DATA"/>
      <sheetName val="PPRAnalysis"/>
      <sheetName val="Sheet1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Shipments"/>
      <sheetName val="Chiet tinh"/>
      <sheetName val="dghn"/>
      <sheetName val="Plano de Ação - Escore"/>
      <sheetName val="Links"/>
      <sheetName val="Lead"/>
      <sheetName val="INSTAL00"/>
      <sheetName val="INSTEC00"/>
      <sheetName val="SHEET3 S&amp;U 1997 - 2RF"/>
      <sheetName val="CAT"/>
      <sheetName val="TNF_C_25JUN00"/>
      <sheetName val="Subs_vs_Upgrade"/>
      <sheetName val="RF_&amp;_SDH_Ring"/>
      <sheetName val="Infastructure_Required"/>
      <sheetName val="Video_RINGs"/>
      <sheetName val="Switched_Data_RINGs"/>
      <sheetName val="VoIP_Data_RINGs"/>
      <sheetName val="CapEx_Chart"/>
      <sheetName val="Subs_by_Combo_Chart"/>
      <sheetName val="Database_(RUR)Mar_YTD"/>
      <sheetName val="A-4_JOB_DATA"/>
      <sheetName val="Flash_Report_SDC(EUR)"/>
      <sheetName val="Comentários"/>
      <sheetName val="Tabelas Escore"/>
      <sheetName val="CONVERSION"/>
      <sheetName val="Plano de Ação _ Escore"/>
      <sheetName val="은행"/>
      <sheetName val="Asset"/>
      <sheetName val="Menu"/>
      <sheetName val="FRA"/>
      <sheetName val="COUPOM"/>
      <sheetName val="営業以外 評価賞与"/>
      <sheetName val="beerflow"/>
      <sheetName val="Prod2001"/>
      <sheetName val="Macro"/>
      <sheetName val="DT 1999 (abst. from model)"/>
      <sheetName val="validation"/>
      <sheetName val="Suporte"/>
      <sheetName val="Premissas"/>
      <sheetName val="Daily Report"/>
      <sheetName val="FrontPage"/>
      <sheetName val="Support"/>
      <sheetName val="Rec GL"/>
      <sheetName val="Names"/>
      <sheetName val="Cover"/>
      <sheetName val="dep pre"/>
      <sheetName val="Front"/>
      <sheetName val="Cost"/>
      <sheetName val="Rel_Histórico"/>
      <sheetName val="Quarterly LBO Model"/>
      <sheetName val="Case"/>
      <sheetName val="SumVal"/>
      <sheetName val="ponderacion"/>
      <sheetName val="Subs_vs_Upgrade1"/>
      <sheetName val="RF_&amp;_SDH_Ring1"/>
      <sheetName val="Infastructure_Required1"/>
      <sheetName val="Video_RINGs1"/>
      <sheetName val="Switched_Data_RINGs1"/>
      <sheetName val="VoIP_Data_RINGs1"/>
      <sheetName val="CapEx_Chart1"/>
      <sheetName val="Subs_by_Combo_Chart1"/>
      <sheetName val="Database_(RUR)Mar_YTD1"/>
      <sheetName val="Flash_Report_SDC(EUR)1"/>
      <sheetName val="A-4_JOB_DATA1"/>
      <sheetName val="&gt;&gt;Drop_Downs"/>
      <sheetName val="Datos_ACUM"/>
      <sheetName val="Data_ITW_USA_US$"/>
      <sheetName val="Wgts_per_000"/>
      <sheetName val="Chiet_tinh"/>
      <sheetName val="A-2_COUNTRY_DATA"/>
      <sheetName val="Plano_de_Ação_-_Escore"/>
      <sheetName val="SHEET3_S&amp;U_1997_-_2RF"/>
      <sheetName val="Plano_de_Ação___Escore"/>
      <sheetName val="A-C_Esp"/>
      <sheetName val="O_C_Oeste"/>
      <sheetName val="Tabelas_Escore"/>
      <sheetName val="営業以外_評価賞与"/>
      <sheetName val="DT_1999_(abst__from_model)"/>
      <sheetName val="dep_pre"/>
      <sheetName val="Quarterly_LBO_Model"/>
      <sheetName val="Daily_Report"/>
      <sheetName val="Rec_GL"/>
      <sheetName val="Subs_vs_Upgrade2"/>
      <sheetName val="RF_&amp;_SDH_Ring2"/>
      <sheetName val="Infastructure_Required2"/>
      <sheetName val="Video_RINGs2"/>
      <sheetName val="Switched_Data_RINGs2"/>
      <sheetName val="VoIP_Data_RINGs2"/>
      <sheetName val="CapEx_Chart2"/>
      <sheetName val="Subs_by_Combo_Chart2"/>
      <sheetName val="Database_(RUR)Mar_YTD2"/>
      <sheetName val="Flash_Report_SDC(EUR)2"/>
      <sheetName val="A-4_JOB_DATA2"/>
      <sheetName val="&gt;&gt;Drop_Downs1"/>
      <sheetName val="Datos_ACUM1"/>
      <sheetName val="Data_ITW_USA_US$1"/>
      <sheetName val="Wgts_per_0001"/>
      <sheetName val="Chiet_tinh1"/>
      <sheetName val="A-2_COUNTRY_DATA1"/>
      <sheetName val="Plano_de_Ação_-_Escore1"/>
      <sheetName val="SHEET3_S&amp;U_1997_-_2RF1"/>
      <sheetName val="Plano_de_Ação___Escore1"/>
      <sheetName val="A-C_Esp1"/>
      <sheetName val="O_C_Oeste1"/>
      <sheetName val="Tabelas_Escore1"/>
      <sheetName val="営業以外_評価賞与1"/>
      <sheetName val="DT_1999_(abst__from_model)1"/>
      <sheetName val="dep_pre1"/>
      <sheetName val="Quarterly_LBO_Model1"/>
      <sheetName val="Daily_Report1"/>
      <sheetName val="Rec_GL1"/>
      <sheetName val="Físico Anterior"/>
      <sheetName val="Tabela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3"/>
      <sheetName val="Constants"/>
      <sheetName val="NIUs"/>
      <sheetName val="aux"/>
      <sheetName val="Comentá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s"/>
      <sheetName val="prison_comps"/>
      <sheetName val="FACTTEST"/>
      <sheetName val="Judy Wacc"/>
      <sheetName val="Assumptions"/>
      <sheetName val="Plan1"/>
      <sheetName val="Constants"/>
      <sheetName val="NIUs"/>
      <sheetName val="Head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Cover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Dados"/>
      <sheetName val="IS(ytd)"/>
      <sheetName val="IS"/>
      <sheetName val="BS"/>
      <sheetName val="EBITDA"/>
      <sheetName val="DEMO"/>
      <sheetName val="IS Act"/>
      <sheetName val="BS Act"/>
      <sheetName val="IS yr"/>
      <sheetName val="BS yr"/>
      <sheetName val="Módulo1"/>
      <sheetName val="Módulo2"/>
      <sheetName val="prison_comps"/>
      <sheetName val="IS_Act"/>
      <sheetName val="BS_Act"/>
      <sheetName val="IS_yr"/>
      <sheetName val="BS_yr"/>
      <sheetName val="BCME"/>
      <sheetName val="SMT1"/>
      <sheetName val="IS_Act1"/>
      <sheetName val="BS_Act1"/>
      <sheetName val="IS_yr1"/>
      <sheetName val="BS_yr1"/>
      <sheetName val="IS_Act2"/>
      <sheetName val="BS_Act2"/>
      <sheetName val="IS_yr2"/>
      <sheetName val="BS_yr2"/>
      <sheetName val="IS_Act3"/>
      <sheetName val="BS_Act3"/>
      <sheetName val="IS_yr3"/>
      <sheetName val="BS_yr3"/>
      <sheetName val="IS_Act4"/>
      <sheetName val="BS_Act4"/>
      <sheetName val="IS_yr4"/>
      <sheetName val="BS_y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Acompanhamento"/>
      <sheetName val="Visão Item"/>
      <sheetName val="Visão Unidade"/>
      <sheetName val="Tabelas Escore"/>
      <sheetName val="Dados do Packaging"/>
      <sheetName val="Consolidado Escore"/>
      <sheetName val="Evolução de ICD's"/>
      <sheetName val="Produção"/>
      <sheetName val="Tabelas Brahma"/>
      <sheetName val="Tabelas Skol"/>
      <sheetName val="Tabelas Antarctica"/>
      <sheetName val="Relatório Brassagem"/>
      <sheetName val="Relatório Filtração"/>
      <sheetName val="Relatório Fermentação"/>
      <sheetName val="Relatório Estabilidade"/>
      <sheetName val="Consolidado ICD´s-Processo"/>
      <sheetName val="Consolidado ICD´s-Pack"/>
      <sheetName val="Planos de Ação"/>
      <sheetName val="SetUp"/>
      <sheetName val="DePara"/>
      <sheetName val="Dado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"/>
      <sheetName val="Dados"/>
      <sheetName val="SAC por dia de produção"/>
      <sheetName val="Setup"/>
      <sheetName val="Input"/>
      <sheetName val="Tabelas Escore"/>
      <sheetName val="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lador"/>
      <sheetName val="Capa"/>
      <sheetName val="Estratificação SAC Refrigerante"/>
      <sheetName val="Estratificação-emb-prob.produto"/>
      <sheetName val="Estratificação linha-emb.probl."/>
      <sheetName val="Estratificação linha"/>
      <sheetName val="Estratif. p-cidade"/>
      <sheetName val="Estratificação por resultado LC"/>
      <sheetName val="Estratficação SAC por problema "/>
      <sheetName val="Histórico problemas cerveja"/>
      <sheetName val="Reclamação por SKU"/>
      <sheetName val="SACCerv 2003 X 2004X2005X2006"/>
      <sheetName val="SAC Cerv 2006 curva de captura"/>
      <sheetName val="SAC Cerv dt pr 2003X2004X2005"/>
      <sheetName val="SAC Refri dt pr 2004X2005x2006"/>
      <sheetName val="SAC Refri 2003 x 2004X2005x2006"/>
      <sheetName val="SACRefri 2006"/>
      <sheetName val="SACRefri 2006 curva de captura"/>
      <sheetName val="SACRefri Twistao2006 curv capt"/>
      <sheetName val="Histórico problemas Refri"/>
      <sheetName val="SACTotal 2006 curva de captura"/>
      <sheetName val="SACTotal Twistao 2006 curv capt"/>
      <sheetName val="ARC Cerv 2006 curva de captura"/>
      <sheetName val="ARC Refri 2006 curva de captura"/>
      <sheetName val="Estratificação embalagem"/>
      <sheetName val=" Linha-emb-prob data fabricação"/>
      <sheetName val="Local-Emb-Prob. Data Produção"/>
      <sheetName val="Embalagem-Problema Local Compra"/>
      <sheetName val="Estratificação emb-problema"/>
      <sheetName val="Tab_din Análise SAC"/>
      <sheetName val="Análise SAC"/>
      <sheetName val="ARC Linha-Embalagem-Prob.- Data"/>
      <sheetName val="ARC Emb-Problema por Linha"/>
      <sheetName val="ARC Emb-Problema por Produto"/>
      <sheetName val="ARC Emb-Problema por Cliente"/>
      <sheetName val="ARC Problema por Embalagem"/>
      <sheetName val="ARC Por tipo de Problema"/>
      <sheetName val="ARC Tab_din"/>
      <sheetName val="ARC Diário"/>
      <sheetName val="Tab Rastreabilidade"/>
      <sheetName val="Tab Rastreabilidade I"/>
      <sheetName val="Rastreabilidade QI"/>
      <sheetName val="Metas SAC"/>
      <sheetName val="Tab_din Metas"/>
      <sheetName val="Tab_din Diário"/>
      <sheetName val="Diário"/>
      <sheetName val="Base simulador 2006"/>
      <sheetName val="SAC Diário"/>
      <sheetName val="Corporate"/>
      <sheetName val="Base simulador Corporate"/>
      <sheetName val="SAC por dia de produção"/>
      <sheetName val="Tab_din Corporate"/>
      <sheetName val="Estratificação por linha"/>
      <sheetName val="Metas por Problemas"/>
      <sheetName val="TMEF _ TMR  121"/>
      <sheetName val="Vermelha"/>
      <sheetName val="BD BagPV"/>
      <sheetName val="Fobing MPSA"/>
      <sheetName val="D. Op. MPSA"/>
      <sheetName val="ROL MPSA"/>
      <sheetName val="CPV MPSA"/>
      <sheetName val="Set Up"/>
      <sheetName val="Tabelas Escore"/>
      <sheetName val="12."/>
      <sheetName val="Lista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"/>
      <sheetName val="Dados Metas"/>
      <sheetName val="Pilares"/>
      <sheetName val="Farol de Metas"/>
      <sheetName val="Ebtida Geos"/>
      <sheetName val="Slide 1"/>
      <sheetName val="Slide 1.1"/>
      <sheetName val="Slide 3"/>
      <sheetName val="Slide 3.1"/>
      <sheetName val="Slide 3.2"/>
      <sheetName val="Volume SPD"/>
      <sheetName val="Slide 4"/>
      <sheetName val="Slide 4.1"/>
      <sheetName val="Slide 5"/>
      <sheetName val="Slide 5.1"/>
      <sheetName val="Slide 6"/>
      <sheetName val="Slide 6.1"/>
      <sheetName val="Slide 7"/>
      <sheetName val="Slide 7.1"/>
      <sheetName val="Slide 8"/>
      <sheetName val="Slide 8.1"/>
      <sheetName val="Slide 9"/>
      <sheetName val="Slide 9.1"/>
      <sheetName val="Slide 9.2"/>
      <sheetName val="Slide 9.2 (2)"/>
      <sheetName val="Slide 10"/>
      <sheetName val="Slide 10.1"/>
      <sheetName val="Slide 11"/>
      <sheetName val="Slide 11.1"/>
      <sheetName val="Slide 12"/>
      <sheetName val="Slide 12.1"/>
      <sheetName val="Slide 13"/>
      <sheetName val="Slide 13.1"/>
      <sheetName val="Slide 14"/>
      <sheetName val="Slide 14.1"/>
      <sheetName val="Slide 15"/>
      <sheetName val="Slide 15.1"/>
      <sheetName val="Slide 16"/>
      <sheetName val="Slide 17"/>
      <sheetName val="Slide 18"/>
      <sheetName val="Slide 18.1"/>
      <sheetName val="Slide 19"/>
      <sheetName val="Slide 19 (2)"/>
      <sheetName val="Slide 20"/>
      <sheetName val="Slide 20.1"/>
      <sheetName val="Slide 22"/>
      <sheetName val="Slide 23"/>
      <sheetName val="Slide 24"/>
      <sheetName val="Slide 25"/>
      <sheetName val="Base_Dados"/>
      <sheetName val="acomp plan JP "/>
      <sheetName val="CadAE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"/>
      <sheetName val="Dados.Calculados"/>
      <sheetName val="Dados Metas"/>
      <sheetName val="Pilares"/>
      <sheetName val="Metas"/>
      <sheetName val="Metas_DR"/>
      <sheetName val="Resumo"/>
      <sheetName val="Rentabilidade"/>
      <sheetName val="TTC"/>
      <sheetName val="Execução de Mercado"/>
      <sheetName val="Distribuição"/>
      <sheetName val="Operações"/>
      <sheetName val="Gente"/>
      <sheetName val="Refrigenanc"/>
      <sheetName val="Auto-Serviço"/>
      <sheetName val="Rota"/>
      <sheetName val="Detalhe"/>
      <sheetName val="Detalhe_Geograf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"/>
      <sheetName val="Consolidator"/>
      <sheetName val="Capacity"/>
      <sheetName val="Cost"/>
      <sheetName val="Upholding"/>
      <sheetName val="ESL"/>
      <sheetName val="Quality"/>
      <sheetName val="1st Tier"/>
      <sheetName val="2nd Tier"/>
      <sheetName val="RET PACK"/>
      <sheetName val="Consumer"/>
      <sheetName val="Coolers"/>
      <sheetName val="Dispensers"/>
      <sheetName val="MP Others"/>
      <sheetName val="IT"/>
      <sheetName val="CEMEX"/>
      <sheetName val="Divestments"/>
      <sheetName val="Oth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PINC output"/>
      <sheetName val="PINC simulator"/>
      <sheetName val="Price reco"/>
      <sheetName val="Price pack"/>
      <sheetName val="Summary"/>
      <sheetName val="Price Tech"/>
      <sheetName val="Cannib Calc Sheet"/>
      <sheetName val="Calc Sheet"/>
      <sheetName val="ABI Share"/>
      <sheetName val="AC MACO per HL"/>
      <sheetName val="Price History"/>
      <sheetName val="Lists"/>
      <sheetName val="Scenario selection"/>
      <sheetName val="Scenarios of games"/>
      <sheetName val="Listas"/>
      <sheetName val="Constants"/>
      <sheetName val="NI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CountryPlant"/>
      <sheetName val="Control Panel"/>
      <sheetName val="Lists"/>
      <sheetName val="Projects ALL"/>
      <sheetName val="T10 per Package"/>
      <sheetName val="DASHBOARD ZONE"/>
      <sheetName val="DASHBOARD PROJECTS"/>
      <sheetName val="ZONES VIEW"/>
      <sheetName val="DRIVER VIEW"/>
      <sheetName val="CATEGORIES VIEW"/>
      <sheetName val="data"/>
      <sheetName val="SUB CATEGORIES VIEW"/>
      <sheetName val="Instructions"/>
      <sheetName val="Definitions"/>
      <sheetName val="Projects"/>
      <sheetName val="BD BagPV"/>
      <sheetName val="Relatorio"/>
      <sheetName val="PlanilhaDados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Log"/>
      <sheetName val="Package"/>
      <sheetName val="Entity"/>
      <sheetName val="Specific"/>
      <sheetName val="Local FACAs"/>
      <sheetName val="Causes summary"/>
      <sheetName val="R &amp; O"/>
      <sheetName val="YTD &amp; YE"/>
      <sheetName val="Zone FACA"/>
      <sheetName val="People"/>
      <sheetName val="Lists"/>
      <sheetName val="2009Le vs 2010 BUDGET"/>
      <sheetName val="VOLUMES"/>
      <sheetName val="2009 BUDGET vs 2010 BUDGET"/>
      <sheetName val="2009 BUDGET vs 2009 LE"/>
      <sheetName val="Byproducts"/>
      <sheetName val="SCFD 09v10"/>
      <sheetName val="SCFD 09vLE"/>
      <sheetName val="SCFD LEv10"/>
      <sheetName val="VPO Slide"/>
      <sheetName val="So What B9 v LE"/>
      <sheetName val="So What B9 v B10"/>
      <sheetName val="So What LE v B10"/>
      <sheetName val="VIC per category B09 v B10"/>
      <sheetName val="RETRO Gent"/>
      <sheetName val="Supporting Data"/>
      <sheetName val="Define"/>
      <sheetName val="ZoneCountryPlant"/>
      <sheetName val="Atlantic"/>
      <sheetName val="BCR"/>
      <sheetName val="Ontario"/>
      <sheetName val="Prairies"/>
      <sheetName val="Quebec"/>
      <sheetName val="2006 Current Month Actuals"/>
      <sheetName val="Tabelas Escore"/>
      <sheetName val="CEARA"/>
      <sheetName val="Variables"/>
      <sheetName val="Soc 30"/>
      <sheetName val="Soc 68"/>
      <sheetName val="BD BagPV"/>
      <sheetName val="Others"/>
      <sheetName val="Case"/>
      <sheetName val="SumVal"/>
      <sheetName val="Instructions"/>
      <sheetName val="Summary"/>
      <sheetName val="Resultado"/>
      <sheetName val="MMR"/>
      <sheetName val="Other notes"/>
      <sheetName val="Constants"/>
      <sheetName val="NIUs"/>
      <sheetName val="TEMP"/>
      <sheetName val="Gauge"/>
      <sheetName val="Conversion Rates"/>
      <sheetName val="Cognos Lines"/>
      <sheetName val="Sheet2"/>
      <sheetName val="ANS-Ap_Result_2003"/>
      <sheetName val="Qui"/>
      <sheetName val="Ingreso de Datos"/>
      <sheetName val="Entidade"/>
      <sheetName val="NBZ"/>
      <sheetName val="VBZ"/>
      <sheetName val="JK Package Meeting Guide &amp; Temp"/>
      <sheetName val="Empresas"/>
      <sheetName val="Local_FACAs"/>
      <sheetName val="Causes_summary"/>
      <sheetName val="R_&amp;_O"/>
      <sheetName val="YTD_&amp;_YE"/>
      <sheetName val="Zone_FACA"/>
      <sheetName val="2009Le_vs_2010_BUDGET"/>
      <sheetName val="2009_BUDGET_vs_2010_BUDGET"/>
      <sheetName val="2009_BUDGET_vs_2009_LE"/>
      <sheetName val="SCFD_09v10"/>
      <sheetName val="SCFD_09vLE"/>
      <sheetName val="SCFD_LEv10"/>
      <sheetName val="VPO_Slide"/>
      <sheetName val="So_What_B9_v_LE"/>
      <sheetName val="So_What_B9_v_B10"/>
      <sheetName val="So_What_LE_v_B10"/>
      <sheetName val="VIC_per_category_B09_v_B10"/>
      <sheetName val="RETRO_Gent"/>
      <sheetName val="Supporting_Data"/>
      <sheetName val="Soc_30"/>
      <sheetName val="Soc_68"/>
      <sheetName val="Engagement"/>
      <sheetName val="Hay"/>
      <sheetName val="Custos"/>
      <sheetName val="Hidden"/>
      <sheetName val="Local_FACAs1"/>
      <sheetName val="Causes_summary1"/>
      <sheetName val="R_&amp;_O1"/>
      <sheetName val="YTD_&amp;_YE1"/>
      <sheetName val="Zone_FACA1"/>
      <sheetName val="Settings"/>
      <sheetName val="Orientation"/>
      <sheetName val="Delivery"/>
      <sheetName val="1st tier DP"/>
      <sheetName val="Complaints"/>
      <sheetName val="Micro"/>
      <sheetName val="Pack"/>
      <sheetName val="Physchem"/>
      <sheetName val="Quality"/>
      <sheetName val="DATA"/>
      <sheetName val="VBS View"/>
      <sheetName val="Cadastro"/>
      <sheetName val="support"/>
      <sheetName val="Cálculo TMEF-TMR"/>
      <sheetName val="RESULTADOS"/>
      <sheetName val="Fab2"/>
      <sheetName val="Fab"/>
      <sheetName val="Pilares"/>
      <sheetName val="Local_FACAs2"/>
      <sheetName val="Causes_summary2"/>
      <sheetName val="R_&amp;_O2"/>
      <sheetName val="YTD_&amp;_YE2"/>
      <sheetName val="Zone_FACA2"/>
      <sheetName val="2006_Current_Month_Actuals"/>
      <sheetName val="Tabelas_Escore"/>
      <sheetName val="Other_notes"/>
      <sheetName val="Conversion_Rates"/>
      <sheetName val="Cognos_Lines"/>
      <sheetName val="Ingreso_de_Datos"/>
      <sheetName val="BD_BagPV"/>
      <sheetName val="JK_Package_Meeting_Guide_&amp;_Temp"/>
      <sheetName val="Local_FACAs3"/>
      <sheetName val="Causes_summary3"/>
      <sheetName val="R_&amp;_O3"/>
      <sheetName val="YTD_&amp;_YE3"/>
      <sheetName val="Zone_FACA3"/>
      <sheetName val="2009Le_vs_2010_BUDGET1"/>
      <sheetName val="2009_BUDGET_vs_2010_BUDGET1"/>
      <sheetName val="2009_BUDGET_vs_2009_LE1"/>
      <sheetName val="SCFD_09v101"/>
      <sheetName val="SCFD_09vLE1"/>
      <sheetName val="SCFD_LEv101"/>
      <sheetName val="VPO_Slide1"/>
      <sheetName val="So_What_B9_v_LE1"/>
      <sheetName val="So_What_B9_v_B101"/>
      <sheetName val="So_What_LE_v_B101"/>
      <sheetName val="VIC_per_category_B09_v_B101"/>
      <sheetName val="Supporting_Data1"/>
      <sheetName val="Tabelas_Escore1"/>
      <sheetName val="RETRO_Gent1"/>
      <sheetName val="2006_Current_Month_Actuals1"/>
      <sheetName val="Soc_301"/>
      <sheetName val="Soc_681"/>
      <sheetName val="Other_notes1"/>
      <sheetName val="Conversion_Rates1"/>
      <sheetName val="Cognos_Lines1"/>
      <sheetName val="Ingreso_de_Datos1"/>
      <sheetName val="BD_BagPV1"/>
      <sheetName val="JK_Package_Meeting_Guide_&amp;_Tem1"/>
      <sheetName val="1st_tier_DP"/>
      <sheetName val="VBS_View"/>
      <sheetName val="Cálculo_TMEF-TMR"/>
      <sheetName val="Local_FACAs4"/>
      <sheetName val="Causes_summary4"/>
      <sheetName val="R_&amp;_O4"/>
      <sheetName val="YTD_&amp;_YE4"/>
      <sheetName val="Zone_FACA4"/>
      <sheetName val="2009Le_vs_2010_BUDGET2"/>
      <sheetName val="2009_BUDGET_vs_2010_BUDGET2"/>
      <sheetName val="2009_BUDGET_vs_2009_LE2"/>
      <sheetName val="SCFD_09v102"/>
      <sheetName val="SCFD_09vLE2"/>
      <sheetName val="SCFD_LEv102"/>
      <sheetName val="VPO_Slide2"/>
      <sheetName val="So_What_B9_v_LE2"/>
      <sheetName val="So_What_B9_v_B102"/>
      <sheetName val="So_What_LE_v_B102"/>
      <sheetName val="VIC_per_category_B09_v_B102"/>
      <sheetName val="Supporting_Data2"/>
      <sheetName val="RETRO_Gent2"/>
      <sheetName val="2006_Current_Month_Actuals2"/>
      <sheetName val="Tabelas_Escore2"/>
      <sheetName val="Soc_302"/>
      <sheetName val="Soc_682"/>
      <sheetName val="Other_notes2"/>
      <sheetName val="Conversion_Rates2"/>
      <sheetName val="Cognos_Lines2"/>
      <sheetName val="Ingreso_de_Datos2"/>
      <sheetName val="BD_BagPV2"/>
      <sheetName val="JK_Package_Meeting_Guide_&amp;_Tem2"/>
      <sheetName val="1st_tier_DP1"/>
      <sheetName val="VBS_View1"/>
      <sheetName val="Cálculo_TMEF-TMR1"/>
      <sheetName val="Local_FACAs5"/>
      <sheetName val="Causes_summary5"/>
      <sheetName val="R_&amp;_O5"/>
      <sheetName val="YTD_&amp;_YE5"/>
      <sheetName val="Zone_FACA5"/>
      <sheetName val="2009Le_vs_2010_BUDGET3"/>
      <sheetName val="2009_BUDGET_vs_2010_BUDGET3"/>
      <sheetName val="2009_BUDGET_vs_2009_LE3"/>
      <sheetName val="SCFD_09v103"/>
      <sheetName val="SCFD_09vLE3"/>
      <sheetName val="SCFD_LEv103"/>
      <sheetName val="VPO_Slide3"/>
      <sheetName val="So_What_B9_v_LE3"/>
      <sheetName val="So_What_B9_v_B103"/>
      <sheetName val="So_What_LE_v_B103"/>
      <sheetName val="VIC_per_category_B09_v_B103"/>
      <sheetName val="Supporting_Data3"/>
      <sheetName val="RETRO_Gent3"/>
      <sheetName val="2006_Current_Month_Actuals3"/>
      <sheetName val="Tabelas_Escore3"/>
      <sheetName val="Soc_303"/>
      <sheetName val="Soc_683"/>
      <sheetName val="Other_notes3"/>
      <sheetName val="Conversion_Rates3"/>
      <sheetName val="Cognos_Lines3"/>
      <sheetName val="Ingreso_de_Datos3"/>
      <sheetName val="BD_BagPV3"/>
      <sheetName val="JK_Package_Meeting_Guide_&amp;_Tem3"/>
      <sheetName val="1st_tier_DP2"/>
      <sheetName val="VBS_View2"/>
      <sheetName val="Cálculo_TMEF-TMR2"/>
      <sheetName val="BASE 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Update"/>
      <sheetName val="Input1"/>
      <sheetName val="Input2"/>
      <sheetName val="Adjustments"/>
      <sheetName val="K"/>
      <sheetName val="STRIKE"/>
      <sheetName val="Large"/>
      <sheetName val="Pillsbury"/>
      <sheetName val="CPB PF"/>
      <sheetName val="Sheet1"/>
      <sheetName val="IMC"/>
      <sheetName val="GIS"/>
      <sheetName val="Athens-Rome"/>
      <sheetName val="HNZ"/>
      <sheetName val="RAL"/>
      <sheetName val="MO"/>
      <sheetName val="MOCred"/>
      <sheetName val="MOSup"/>
      <sheetName val="Generic"/>
      <sheetName val="SLE"/>
      <sheetName val="Lists"/>
      <sheetName val="Overview"/>
      <sheetName val="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Ext + Syn TCI"/>
      <sheetName val="EVA Ext + Syn"/>
      <sheetName val="EVA Ext TCI"/>
      <sheetName val="EVA Ext"/>
      <sheetName val="EVA + Syn"/>
      <sheetName val="EVA"/>
      <sheetName val="Accretion"/>
      <sheetName val="Simple_AD"/>
      <sheetName val="Pres_1"/>
      <sheetName val="Pres_2"/>
      <sheetName val="Pres_3"/>
      <sheetName val="Pres_3 TCI"/>
      <sheetName val="Pres_4 Seller"/>
      <sheetName val="Pres_4 Buyer"/>
      <sheetName val="Pres_5"/>
      <sheetName val="Pres_7"/>
      <sheetName val="Pres_6 (2)"/>
      <sheetName val="Buyer Syn"/>
      <sheetName val="Plant Consol Syn (2)"/>
      <sheetName val="Plant Consol Syn"/>
      <sheetName val="Other Syn Rationale"/>
      <sheetName val="Supplier by Region"/>
      <sheetName val="Assumptions"/>
      <sheetName val="WC_Seller"/>
      <sheetName val="WC_Buyer"/>
      <sheetName val="IS_Seller"/>
      <sheetName val="IS_Buyer"/>
      <sheetName val="DCF_Seller"/>
      <sheetName val="DCF_Buyer"/>
      <sheetName val="DCF_Sum_Seller"/>
      <sheetName val="DCF_Sum_Buyer"/>
      <sheetName val="WACC"/>
      <sheetName val="Formatted_Deal Information"/>
      <sheetName val="Precedents"/>
      <sheetName val="__FDSCACHE__"/>
      <sheetName val="Comps"/>
      <sheetName val="Comps_Notes"/>
      <sheetName val="FactSet"/>
      <sheetName val="BS_Seller"/>
      <sheetName val="Treadco_History"/>
      <sheetName val="Comps_Options"/>
      <sheetName val="AVP"/>
      <sheetName val="IS-MIcheli"/>
      <sheetName val="BS-Michelin"/>
      <sheetName val="Sum_Val"/>
      <sheetName val="Athens-R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META97 Implantacion"/>
      <sheetName val="Assumptions"/>
    </sheetNames>
    <definedNames>
      <definedName name="Macro1"/>
    </definedNames>
    <sheetDataSet>
      <sheetData sheetId="0" refreshError="1"/>
      <sheetData sheetId="1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Gráficos"/>
      <sheetName val="Ishikawa - Tempo de Bombeamento"/>
      <sheetName val="Ishikawa - Tempo de Decantação"/>
      <sheetName val="Ishikawa - Tempo de Res. Sal 2 "/>
      <sheetName val="Plano Ação - MOD 1"/>
      <sheetName val="CAUSA EFEITO"/>
      <sheetName val="PLANO DE AÇÃO"/>
      <sheetName val="Gráfico1"/>
      <sheetName val="Plan1"/>
      <sheetName val="Ishikawa - RAB"/>
      <sheetName val="Graf acompanhamento"/>
      <sheetName val="Plano de Ação - MOD 1"/>
      <sheetName val="Plano Ação - MOD 2"/>
      <sheetName val="Consolidado"/>
      <sheetName val="L501"/>
      <sheetName val="L502"/>
      <sheetName val="L503"/>
      <sheetName val="L512"/>
      <sheetName val="L541"/>
      <sheetName val="L521"/>
      <sheetName val="L561"/>
      <sheetName val="L562"/>
      <sheetName val="L571"/>
      <sheetName val="Parametros"/>
      <sheetName val="programado"/>
      <sheetName val="PRHL"/>
      <sheetName val="Ajustado"/>
      <sheetName val="AJHL"/>
      <sheetName val="Real"/>
      <sheetName val="Conversão"/>
      <sheetName val="REHL"/>
      <sheetName val="Início"/>
      <sheetName val="1"/>
      <sheetName val="2"/>
      <sheetName val="3"/>
      <sheetName val="551"/>
      <sheetName val="5"/>
      <sheetName val="6"/>
      <sheetName val="7"/>
      <sheetName val="8"/>
      <sheetName val="9"/>
      <sheetName val="10"/>
      <sheetName val="11"/>
      <sheetName val="12"/>
      <sheetName val="DIRETRIZ"/>
      <sheetName val="0000"/>
      <sheetName val="Diretrizes Fbc rótulos"/>
      <sheetName val="ICD´s Fábrica de Rótulos"/>
      <sheetName val="Plano Ação"/>
      <sheetName val="P A Fbc rótulos"/>
      <sheetName val="Passivos &amp; Riscos"/>
      <sheetName val="Conceitos"/>
      <sheetName val="Prod2000"/>
      <sheetName val="Produt. 2001 Metas"/>
      <sheetName val="Produt. 2001 - Novas metas"/>
      <sheetName val="Produt. 2001 - Novas metas (2)"/>
      <sheetName val="Produt. 2001 - Novas metas (3)"/>
      <sheetName val="Produt. 2001 - Novas metas (4)"/>
      <sheetName val="Produt. 2001 - Novas metas (5)"/>
      <sheetName val="Produt. 2001 - Novas metas (6)"/>
      <sheetName val="Produt. 2003 - Real"/>
      <sheetName val="Ef fabril"/>
      <sheetName val="Ef 501"/>
      <sheetName val="Ef 502"/>
      <sheetName val="Ef 511c"/>
      <sheetName val="Ef 511 r"/>
      <sheetName val="Farol"/>
      <sheetName val="Produtividade"/>
      <sheetName val="TMP"/>
      <sheetName val="Ind.Ext"/>
      <sheetName val="Quadros Efic."/>
      <sheetName val="Quadros Prod."/>
      <sheetName val="ROS_Acum+Real_Orçado"/>
      <sheetName val="dados"/>
      <sheetName val="Produt. 2003 -meta"/>
      <sheetName val="Metas_Originais"/>
      <sheetName val="Gráficos - cerveja"/>
      <sheetName val="Sistema"/>
      <sheetName val="#REF"/>
      <sheetName val="CADASTRO"/>
      <sheetName val="Set Up"/>
      <sheetName val="Listas"/>
      <sheetName val="Plan3"/>
      <sheetName val="Ishikawa_-_RAB"/>
      <sheetName val="Plano_Ação_-_MOD_1"/>
      <sheetName val="Graf_acompanhamento"/>
      <sheetName val="Plano_de_Ação_-_MOD_1"/>
      <sheetName val="Plano_Ação_-_MOD_2"/>
      <sheetName val="Ishikawa_-_Tempo_de_Bombeamento"/>
      <sheetName val="Ishikawa_-_Tempo_de_Decantação"/>
      <sheetName val="Ishikawa_-_Tempo_de_Res__Sal_2_"/>
      <sheetName val="CAUSA_EFEITO"/>
      <sheetName val="PLANO_DE_AÇÃO"/>
      <sheetName val="Diretrizes_Fbc_rótulos"/>
      <sheetName val="ICD´s_Fábrica_de_Rótulos"/>
      <sheetName val="Plano_Ação"/>
      <sheetName val="P_A_Fbc_rótulos"/>
      <sheetName val="Passivos_&amp;_Riscos"/>
      <sheetName val="Produt__2001_Metas"/>
      <sheetName val="Produt__2001_-_Novas_metas"/>
      <sheetName val="Produt__2001_-_Novas_metas_(2)"/>
      <sheetName val="Produt__2001_-_Novas_metas_(3)"/>
      <sheetName val="Produt__2001_-_Novas_metas_(4)"/>
      <sheetName val="Produt__2001_-_Novas_metas_(5)"/>
      <sheetName val="Produt__2001_-_Novas_metas_(6)"/>
      <sheetName val="Produt__2003_-_Real"/>
      <sheetName val="Ef_fabril"/>
      <sheetName val="Ef_501"/>
      <sheetName val="Ef_502"/>
      <sheetName val="Ef_511c"/>
      <sheetName val="Ef_511_r"/>
      <sheetName val="Ind_Ext"/>
      <sheetName val="Quadros_Efic_"/>
      <sheetName val="Quadros_Prod_"/>
      <sheetName val="Produt__2003_-meta"/>
      <sheetName val="Gráficos_-_cerveja"/>
      <sheetName val="Relatorio"/>
      <sheetName val="EIT Line Summary"/>
      <sheetName val="Set_Up"/>
      <sheetName val="BD"/>
      <sheetName val="aux"/>
      <sheetName val="Tablas MP"/>
      <sheetName val="Tabla Suministros"/>
      <sheetName val="Electricidad y MOD"/>
      <sheetName val="FIJO PROD"/>
      <sheetName val="Premissas"/>
      <sheetName val="600ML"/>
      <sheetName val="Unidades SAC-REVENDA"/>
      <sheetName val="REALxMETA - CERVEJA"/>
      <sheetName val="Planilha resultados"/>
      <sheetName val="Tabs"/>
      <sheetName val="Lists"/>
      <sheetName val="Custos"/>
      <sheetName val="Tab"/>
      <sheetName val="Overview"/>
      <sheetName val="Ishikawa_-_RAB1"/>
      <sheetName val="Plano_Ação_-_MOD_11"/>
      <sheetName val="Graf_acompanhamento1"/>
      <sheetName val="Plano_de_Ação_-_MOD_11"/>
      <sheetName val="Plano_Ação_-_MOD_21"/>
      <sheetName val="Ishikawa_-_Tempo_de_Bombeament1"/>
      <sheetName val="Ishikawa_-_Tempo_de_Decantação1"/>
      <sheetName val="Ishikawa_-_Tempo_de_Res__Sal_21"/>
      <sheetName val="CAUSA_EFEITO1"/>
      <sheetName val="PLANO_DE_AÇÃO1"/>
      <sheetName val="Diretrizes_Fbc_rótulos1"/>
      <sheetName val="ICD´s_Fábrica_de_Rótulos1"/>
      <sheetName val="Plano_Ação1"/>
      <sheetName val="P_A_Fbc_rótulos1"/>
      <sheetName val="Passivos_&amp;_Riscos1"/>
      <sheetName val="Produt__2001_Metas1"/>
      <sheetName val="Produt__2001_-_Novas_metas1"/>
      <sheetName val="Produt__2001_-_Novas_metas_(2)1"/>
      <sheetName val="Produt__2001_-_Novas_metas_(3)1"/>
      <sheetName val="Produt__2001_-_Novas_metas_(4)1"/>
      <sheetName val="Produt__2001_-_Novas_metas_(5)1"/>
      <sheetName val="Produt__2001_-_Novas_metas_(6)1"/>
      <sheetName val="Produt__2003_-_Real1"/>
      <sheetName val="Ef_fabril1"/>
      <sheetName val="Ef_5011"/>
      <sheetName val="Ef_5021"/>
      <sheetName val="Ef_511c1"/>
      <sheetName val="Ef_511_r1"/>
      <sheetName val="Ind_Ext1"/>
      <sheetName val="Quadros_Efic_1"/>
      <sheetName val="Quadros_Prod_1"/>
      <sheetName val="Produt__2003_-meta1"/>
      <sheetName val="Gráficos_-_cerveja1"/>
      <sheetName val="Set_Up1"/>
      <sheetName val="EIT_Line_Summary"/>
      <sheetName val="Tablas_MP"/>
      <sheetName val="Tabla_Suministros"/>
      <sheetName val="Electricidad_y_MOD"/>
      <sheetName val="FIJO_PROD"/>
      <sheetName val="Projects"/>
      <sheetName val="Sheet1"/>
      <sheetName val="phrases"/>
      <sheetName val="PackAppear. (2)"/>
      <sheetName val="Ata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Meta"/>
      <sheetName val="1st tier DP"/>
      <sheetName val="Complaints"/>
      <sheetName val="Micro"/>
      <sheetName val="Pack"/>
      <sheetName val="Physchem"/>
      <sheetName val="Quality"/>
      <sheetName val="Dropdownlists"/>
      <sheetName val="Original Data from Gene"/>
      <sheetName val="VIC Savings Type Lookup"/>
      <sheetName val="TMEF - TMR 131"/>
      <sheetName val="Hoja3"/>
      <sheetName val="TMEF - TMR 151"/>
      <sheetName val="#¡REF"/>
      <sheetName val="Gauge"/>
      <sheetName val="FILIAL MINAS"/>
      <sheetName val="DIRETRIZ.XLS"/>
      <sheetName val="Fab2"/>
      <sheetName val="Fab"/>
      <sheetName val="Assumptions"/>
      <sheetName val="产成品BOM修改"/>
      <sheetName val="Minuta"/>
      <sheetName val="RETRO Gent"/>
      <sheetName val="Rec GL"/>
      <sheetName val="Dashboard"/>
      <sheetName val="Service Invoice"/>
      <sheetName val="Ago 99"/>
      <sheetName val="Daily Report"/>
      <sheetName val="Aug06"/>
      <sheetName val="Base_Graf"/>
      <sheetName val="Árvore_3v"/>
      <sheetName val="Macro1"/>
      <sheetName val="Lista_de_Feriados"/>
      <sheetName val="FrontPage"/>
      <sheetName val="Support"/>
      <sheetName val="BD BagPV"/>
      <sheetName val="Monitoring - LE Analysis"/>
      <sheetName val="Monitoring - YTD Analysis"/>
      <sheetName val="Monitoring - Act.Value Analysis"/>
      <sheetName val="TABELAS"/>
      <sheetName val="DIST"/>
      <sheetName val="MALHAD"/>
      <sheetName val="PUXADIA"/>
      <sheetName val="Empresas"/>
      <sheetName val="Participantes"/>
      <sheetName val="Cases"/>
      <sheetName val="Revenues"/>
      <sheetName val="Parameters"/>
      <sheetName val="Projects list"/>
      <sheetName val="Perda_Lata"/>
      <sheetName val="VPO-Item Obrigatório"/>
      <sheetName val="Setup"/>
      <sheetName val="Input"/>
      <sheetName val="3 Запланированные задачи "/>
      <sheetName val="保持计划-周"/>
      <sheetName val="Volume"/>
      <sheetName val="KPI Overview"/>
      <sheetName val="Ishikawa_-_RAB2"/>
      <sheetName val="Plano_Ação_-_MOD_12"/>
      <sheetName val="Graf_acompanhamento2"/>
      <sheetName val="Plano_de_Ação_-_MOD_12"/>
      <sheetName val="Plano_Ação_-_MOD_22"/>
      <sheetName val="Ishikawa_-_Tempo_de_Bombeament2"/>
      <sheetName val="Ishikawa_-_Tempo_de_Decantação2"/>
      <sheetName val="Ishikawa_-_Tempo_de_Res__Sal_22"/>
      <sheetName val="CAUSA_EFEITO2"/>
      <sheetName val="PLANO_DE_AÇÃO2"/>
      <sheetName val="Diretrizes_Fbc_rótulos2"/>
      <sheetName val="ICD´s_Fábrica_de_Rótulos2"/>
      <sheetName val="Plano_Ação2"/>
      <sheetName val="P_A_Fbc_rótulos2"/>
      <sheetName val="Passivos_&amp;_Riscos2"/>
      <sheetName val="Produt__2001_Metas2"/>
      <sheetName val="Produt__2001_-_Novas_metas2"/>
      <sheetName val="Produt__2001_-_Novas_metas_(2)2"/>
      <sheetName val="Produt__2001_-_Novas_metas_(3)2"/>
      <sheetName val="Produt__2001_-_Novas_metas_(4)2"/>
      <sheetName val="Produt__2001_-_Novas_metas_(5)2"/>
      <sheetName val="Produt__2001_-_Novas_metas_(6)2"/>
      <sheetName val="Produt__2003_-_Real2"/>
      <sheetName val="Ef_fabril2"/>
      <sheetName val="Ef_5012"/>
      <sheetName val="Ef_5022"/>
      <sheetName val="Ef_511c2"/>
      <sheetName val="Ef_511_r2"/>
      <sheetName val="Ind_Ext2"/>
      <sheetName val="Quadros_Efic_2"/>
      <sheetName val="Quadros_Prod_2"/>
      <sheetName val="Produt__2003_-meta2"/>
      <sheetName val="Gráficos_-_cerveja2"/>
      <sheetName val="Set_Up2"/>
      <sheetName val="EIT_Line_Summary1"/>
      <sheetName val="Tablas_MP1"/>
      <sheetName val="Tabla_Suministros1"/>
      <sheetName val="Electricidad_y_MOD1"/>
      <sheetName val="FIJO_PROD1"/>
      <sheetName val="Unidades_SAC-REVENDA"/>
      <sheetName val="REALxMETA_-_CERVEJA"/>
      <sheetName val="Planilha_resultados"/>
      <sheetName val="PackAppear__(2)"/>
      <sheetName val="OOO_(2)"/>
      <sheetName val="Riscos-Oport__CV"/>
      <sheetName val="PQCM_(2)"/>
      <sheetName val="PQRM_(2)"/>
      <sheetName val="TO_(2)"/>
      <sheetName val="Original_Data_from_Gene"/>
      <sheetName val="VIC_Savings_Type_Lookup"/>
      <sheetName val="TMEF_-_TMR_131"/>
      <sheetName val="TMEF_-_TMR_151"/>
      <sheetName val="FILIAL_MINAS"/>
      <sheetName val="1.MDF1공장"/>
      <sheetName val="TEMP"/>
      <sheetName val="List"/>
      <sheetName val="Gráfico"/>
      <sheetName val="INVESTMENTS REP CURR"/>
      <sheetName val="DIVESTMENTS REP CURR"/>
      <sheetName val="Sound9월"/>
      <sheetName val="ZoneCountryPlant"/>
      <sheetName val="1_MDF1공장"/>
      <sheetName val="\\PSSNA0\PROJETOS\DIRETRIZ\DIRE"/>
      <sheetName val="\\localhost\Users\ShirleyZhu\Do"/>
      <sheetName val="Front"/>
      <sheetName val="LE2 MACO per HL"/>
      <sheetName val="Table of Contents"/>
      <sheetName val="Dashboard Entity"/>
      <sheetName val="Data ITW USA US$"/>
      <sheetName val="20-may-08"/>
      <sheetName val="CEARA"/>
      <sheetName val="BOLETA"/>
      <sheetName val="FORMATED"/>
      <sheetName val="Instructions"/>
      <sheetName val="Summary"/>
      <sheetName val="__PSSNA0_PROJETOS_DIRETRIZ_DIRE"/>
      <sheetName val="__localhost_Users_ShirleyZhu_Do"/>
      <sheetName val=""/>
      <sheetName val="Tabelas Escore"/>
      <sheetName val="Operações de Swap"/>
      <sheetName val="KF6"/>
      <sheetName val="CLASIFICACION DE AI"/>
      <sheetName val="Ishikawa_-_RAB3"/>
      <sheetName val="Plano_Ação_-_MOD_13"/>
      <sheetName val="Graf_acompanhamento3"/>
      <sheetName val="Plano_de_Ação_-_MOD_13"/>
      <sheetName val="Plano_Ação_-_MOD_23"/>
      <sheetName val="Ishikawa_-_Tempo_de_Bombeament3"/>
      <sheetName val="Ishikawa_-_Tempo_de_Decantação3"/>
      <sheetName val="Ishikawa_-_Tempo_de_Res__Sal_23"/>
      <sheetName val="CAUSA_EFEITO3"/>
      <sheetName val="PLANO_DE_AÇÃO3"/>
      <sheetName val="Diretrizes_Fbc_rótulos3"/>
      <sheetName val="ICD´s_Fábrica_de_Rótulos3"/>
      <sheetName val="Plano_Ação3"/>
      <sheetName val="P_A_Fbc_rótulos3"/>
      <sheetName val="Passivos_&amp;_Riscos3"/>
      <sheetName val="Produt__2001_Metas3"/>
      <sheetName val="Produt__2001_-_Novas_metas3"/>
      <sheetName val="Produt__2001_-_Novas_metas_(2)3"/>
      <sheetName val="Produt__2001_-_Novas_metas_(3)3"/>
      <sheetName val="Produt__2001_-_Novas_metas_(4)3"/>
      <sheetName val="Produt__2001_-_Novas_metas_(5)3"/>
      <sheetName val="Produt__2001_-_Novas_metas_(6)3"/>
      <sheetName val="Produt__2003_-_Real3"/>
      <sheetName val="Ef_fabril3"/>
      <sheetName val="Ef_5013"/>
      <sheetName val="Ef_5023"/>
      <sheetName val="Ef_511c3"/>
      <sheetName val="Ef_511_r3"/>
      <sheetName val="Ind_Ext3"/>
      <sheetName val="Quadros_Efic_3"/>
      <sheetName val="Quadros_Prod_3"/>
      <sheetName val="Produt__2003_-meta3"/>
      <sheetName val="Gráficos_-_cerveja3"/>
      <sheetName val="Set_Up3"/>
      <sheetName val="EIT_Line_Summary2"/>
      <sheetName val="Tablas_MP2"/>
      <sheetName val="Tabla_Suministros2"/>
      <sheetName val="Electricidad_y_MOD2"/>
      <sheetName val="FIJO_PROD2"/>
      <sheetName val="Unidades_SAC-REVENDA1"/>
      <sheetName val="REALxMETA_-_CERVEJA1"/>
      <sheetName val="Planilha_resultados1"/>
      <sheetName val="Original_Data_from_Gene1"/>
      <sheetName val="VIC_Savings_Type_Lookup1"/>
      <sheetName val="PackAppear__(2)1"/>
      <sheetName val="OOO_(2)1"/>
      <sheetName val="Riscos-Oport__CV1"/>
      <sheetName val="PQCM_(2)1"/>
      <sheetName val="PQRM_(2)1"/>
      <sheetName val="TO_(2)1"/>
      <sheetName val="1st_tier_DP"/>
      <sheetName val="RETRO_Gent"/>
      <sheetName val="TMEF_-_TMR_1311"/>
      <sheetName val="TMEF_-_TMR_1511"/>
      <sheetName val="FILIAL_MINAS1"/>
      <sheetName val="Rec_GL"/>
      <sheetName val="Service_Invoice"/>
      <sheetName val="DIRETRIZ_XLS"/>
      <sheetName val="Ago_99"/>
      <sheetName val="Daily_Report"/>
      <sheetName val="BD_BagPV"/>
      <sheetName val="Monitoring_-_LE_Analysis"/>
      <sheetName val="Monitoring_-_YTD_Analysis"/>
      <sheetName val="Monitoring_-_Act_Value_Analysis"/>
      <sheetName val="Projects_list"/>
      <sheetName val="VPO-Item_Obrigatório"/>
      <sheetName val="3_Запланированные_задачи_"/>
      <sheetName val="KPI_Overview"/>
      <sheetName val="1_MDF1공장1"/>
      <sheetName val="INVESTMENTS_REP_CURR"/>
      <sheetName val="DIVESTMENTS_REP_CURR"/>
      <sheetName val="LE2_MACO_per_HL"/>
      <sheetName val="Table_of_Contents"/>
      <sheetName val="Dashboard_Entity"/>
      <sheetName val="Data_ITW_USA_US$"/>
      <sheetName val="Budget"/>
      <sheetName val="LEF"/>
      <sheetName val="OEE"/>
      <sheetName val="QUARTERLY PROJECTIONS"/>
      <sheetName val="[DIRETRIZ.XLS]\\PSSNA0\PROJETOS"/>
      <sheetName val="[DIRETRIZ.XLS]\\localhost\Users"/>
      <sheetName val="Brazil Sovereign"/>
      <sheetName val="Page9-2"/>
      <sheetName val="Plano de Ação - Escore"/>
      <sheetName val="[DIRETRIZ.XLS][DIRETRIZ.XLS]\\P"/>
      <sheetName val="[DIRETRIZ.XLS][DIRETRIZ.XLS]\\l"/>
      <sheetName val="199 (2)"/>
      <sheetName val="13 (2)"/>
      <sheetName val="MODELO"/>
      <sheetName val="Ishikawa_-_RAB4"/>
      <sheetName val="Plano_Ação_-_MOD_14"/>
      <sheetName val="Graf_acompanhamento4"/>
      <sheetName val="Plano_de_Ação_-_MOD_14"/>
      <sheetName val="Plano_Ação_-_MOD_24"/>
      <sheetName val="Ishikawa_-_Tempo_de_Bombeament4"/>
      <sheetName val="Ishikawa_-_Tempo_de_Decantação4"/>
      <sheetName val="Ishikawa_-_Tempo_de_Res__Sal_24"/>
      <sheetName val="CAUSA_EFEITO4"/>
      <sheetName val="PLANO_DE_AÇÃO4"/>
      <sheetName val="Diretrizes_Fbc_rótulos4"/>
      <sheetName val="ICD´s_Fábrica_de_Rótulos4"/>
      <sheetName val="Plano_Ação4"/>
      <sheetName val="P_A_Fbc_rótulos4"/>
      <sheetName val="Passivos_&amp;_Riscos4"/>
      <sheetName val="Produt__2001_Metas4"/>
      <sheetName val="Produt__2001_-_Novas_metas4"/>
      <sheetName val="Produt__2001_-_Novas_metas_(2)4"/>
      <sheetName val="Produt__2001_-_Novas_metas_(3)4"/>
      <sheetName val="Produt__2001_-_Novas_metas_(4)4"/>
      <sheetName val="Produt__2001_-_Novas_metas_(5)4"/>
      <sheetName val="Produt__2001_-_Novas_metas_(6)4"/>
      <sheetName val="Produt__2003_-_Real4"/>
      <sheetName val="Ef_fabril4"/>
      <sheetName val="Ef_5014"/>
      <sheetName val="Ef_5024"/>
      <sheetName val="Ef_511c4"/>
      <sheetName val="Ef_511_r4"/>
      <sheetName val="Ind_Ext4"/>
      <sheetName val="Quadros_Efic_4"/>
      <sheetName val="Quadros_Prod_4"/>
      <sheetName val="Produt__2003_-meta4"/>
      <sheetName val="Gráficos_-_cerveja4"/>
      <sheetName val="EIT_Line_Summary3"/>
      <sheetName val="Set_Up4"/>
      <sheetName val="Tablas_MP3"/>
      <sheetName val="Tabla_Suministros3"/>
      <sheetName val="Electricidad_y_MOD3"/>
      <sheetName val="FIJO_PROD3"/>
      <sheetName val="Unidades_SAC-REVENDA2"/>
      <sheetName val="REALxMETA_-_CERVEJA2"/>
      <sheetName val="Planilha_resultados2"/>
      <sheetName val="PackAppear__(2)2"/>
      <sheetName val="OOO_(2)2"/>
      <sheetName val="Riscos-Oport__CV2"/>
      <sheetName val="PQCM_(2)2"/>
      <sheetName val="PQRM_(2)2"/>
      <sheetName val="TO_(2)2"/>
      <sheetName val="FILIAL_MINAS2"/>
      <sheetName val="RETRO_Gent1"/>
      <sheetName val="Original_Data_from_Gene2"/>
      <sheetName val="VIC_Savings_Type_Lookup2"/>
      <sheetName val="TMEF_-_TMR_1312"/>
      <sheetName val="TMEF_-_TMR_1512"/>
      <sheetName val="Rec_GL1"/>
      <sheetName val="Service_Invoice1"/>
      <sheetName val="Daily_Report1"/>
      <sheetName val="1st_tier_DP1"/>
      <sheetName val="DIRETRIZ_XLS1"/>
      <sheetName val="Ago_991"/>
      <sheetName val="BD_BagPV1"/>
      <sheetName val="Monitoring_-_LE_Analysis1"/>
      <sheetName val="Monitoring_-_YTD_Analysis1"/>
      <sheetName val="Monitoring_-_Act_Value_Analysi1"/>
      <sheetName val="Projects_list1"/>
      <sheetName val="VPO-Item_Obrigatório1"/>
      <sheetName val="3_Запланированные_задачи_1"/>
      <sheetName val="KPI_Overview1"/>
      <sheetName val="1_MDF1공장2"/>
      <sheetName val="INVESTMENTS_REP_CURR1"/>
      <sheetName val="DIVESTMENTS_REP_CURR1"/>
      <sheetName val="LE2_MACO_per_HL1"/>
      <sheetName val="Table_of_Contents1"/>
      <sheetName val="Dashboard_Entity1"/>
      <sheetName val="Data_ITW_USA_US$1"/>
      <sheetName val="Tabelas_Escore"/>
      <sheetName val="Operações_de_Swap"/>
      <sheetName val="CLASIFICACION_DE_AI"/>
      <sheetName val="QUARTERLY_PROJECTIONS"/>
      <sheetName val="Brazil_Sovereign"/>
      <sheetName val="Plano_de_Ação_-_Escore"/>
      <sheetName val="[DIRETRIZ_XLS][DIRETRIZ_XLS]\\P"/>
      <sheetName val="[DIRETRIZ_XLS][DIRETRIZ_XLS]\\l"/>
      <sheetName val="[DIRETRIZ_XLS]\\PSSNA0\PROJETOS"/>
      <sheetName val="[DIRETRIZ_XLS]\\localhost\Users"/>
      <sheetName val="199_(2)"/>
      <sheetName val="13_(2)"/>
      <sheetName val="Ishikawa_-_RAB5"/>
      <sheetName val="Plano_Ação_-_MOD_15"/>
      <sheetName val="Graf_acompanhamento5"/>
      <sheetName val="Plano_de_Ação_-_MOD_15"/>
      <sheetName val="Plano_Ação_-_MOD_25"/>
      <sheetName val="Ishikawa_-_Tempo_de_Bombeament5"/>
      <sheetName val="Ishikawa_-_Tempo_de_Decantação5"/>
      <sheetName val="Ishikawa_-_Tempo_de_Res__Sal_25"/>
      <sheetName val="CAUSA_EFEITO5"/>
      <sheetName val="PLANO_DE_AÇÃO5"/>
      <sheetName val="Diretrizes_Fbc_rótulos5"/>
      <sheetName val="ICD´s_Fábrica_de_Rótulos5"/>
      <sheetName val="Plano_Ação5"/>
      <sheetName val="P_A_Fbc_rótulos5"/>
      <sheetName val="Passivos_&amp;_Riscos5"/>
      <sheetName val="Produt__2001_Metas5"/>
      <sheetName val="Produt__2001_-_Novas_metas5"/>
      <sheetName val="Produt__2001_-_Novas_metas_(2)5"/>
      <sheetName val="Produt__2001_-_Novas_metas_(3)5"/>
      <sheetName val="Produt__2001_-_Novas_metas_(4)5"/>
      <sheetName val="Produt__2001_-_Novas_metas_(5)5"/>
      <sheetName val="Produt__2001_-_Novas_metas_(6)5"/>
      <sheetName val="Produt__2003_-_Real5"/>
      <sheetName val="Ef_fabril5"/>
      <sheetName val="Ef_5015"/>
      <sheetName val="Ef_5025"/>
      <sheetName val="Ef_511c5"/>
      <sheetName val="Ef_511_r5"/>
      <sheetName val="Ind_Ext5"/>
      <sheetName val="Quadros_Efic_5"/>
      <sheetName val="Quadros_Prod_5"/>
      <sheetName val="Produt__2003_-meta5"/>
      <sheetName val="Gráficos_-_cerveja5"/>
      <sheetName val="Set_Up5"/>
      <sheetName val="EIT_Line_Summary4"/>
      <sheetName val="Tablas_MP4"/>
      <sheetName val="Tabla_Suministros4"/>
      <sheetName val="Electricidad_y_MOD4"/>
      <sheetName val="FIJO_PROD4"/>
      <sheetName val="Unidades_SAC-REVENDA3"/>
      <sheetName val="REALxMETA_-_CERVEJA3"/>
      <sheetName val="Planilha_resultados3"/>
      <sheetName val="PackAppear__(2)3"/>
      <sheetName val="OOO_(2)3"/>
      <sheetName val="Riscos-Oport__CV3"/>
      <sheetName val="PQCM_(2)3"/>
      <sheetName val="PQRM_(2)3"/>
      <sheetName val="TO_(2)3"/>
      <sheetName val="Original_Data_from_Gene3"/>
      <sheetName val="VIC_Savings_Type_Lookup3"/>
      <sheetName val="TMEF_-_TMR_1313"/>
      <sheetName val="TMEF_-_TMR_1513"/>
      <sheetName val="FILIAL_MINAS3"/>
      <sheetName val="1st_tier_DP2"/>
      <sheetName val="RETRO_Gent2"/>
      <sheetName val="DIRETRIZ_XLS2"/>
      <sheetName val="Rec_GL2"/>
      <sheetName val="Service_Invoice2"/>
      <sheetName val="Daily_Report2"/>
      <sheetName val="Ago_992"/>
      <sheetName val="BD_BagPV2"/>
      <sheetName val="Monitoring_-_LE_Analysis2"/>
      <sheetName val="Monitoring_-_YTD_Analysis2"/>
      <sheetName val="Monitoring_-_Act_Value_Analysi2"/>
      <sheetName val="Projects_list2"/>
      <sheetName val="3_Запланированные_задачи_2"/>
      <sheetName val="KPI_Overview2"/>
      <sheetName val="VPO-Item_Obrigatório2"/>
      <sheetName val="1_MDF1공장3"/>
      <sheetName val="INVESTMENTS_REP_CURR2"/>
      <sheetName val="DIVESTMENTS_REP_CURR2"/>
      <sheetName val="LE2_MACO_per_HL2"/>
      <sheetName val="Table_of_Contents2"/>
      <sheetName val="Dashboard_Entity2"/>
      <sheetName val="Data_ITW_USA_US$2"/>
      <sheetName val="Tabelas_Escore1"/>
      <sheetName val="Operações_de_Swap1"/>
      <sheetName val="CLASIFICACION_DE_AI1"/>
      <sheetName val="Brazil_Sovereign1"/>
      <sheetName val="Plano_de_Ação_-_Escore1"/>
      <sheetName val="[DIRETRIZ_XLS][DIRETRIZ_XLS]\\1"/>
      <sheetName val="[DIRETRIZ_XLS][DIRETRIZ_XLS]\\2"/>
      <sheetName val="[DIRETRIZ_XLS]\\PSSNA0\PROJETO1"/>
      <sheetName val="[DIRETRIZ_XLS]\\localhost\User1"/>
      <sheetName val="QUARTERLY_PROJECTIONS1"/>
    </sheetNames>
    <definedNames>
      <definedName name="Macro2"/>
      <definedName name="Macro3"/>
      <definedName name="Macro4" sheetId="1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UM"/>
      <sheetName val="Assumptions"/>
      <sheetName val="Athens-Rome"/>
      <sheetName val="Ishikawa - RAB"/>
    </sheetNames>
    <definedNames>
      <definedName name="Macro2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PF"/>
      <sheetName val="#REF"/>
      <sheetName val="Planilha resultados"/>
      <sheetName val="Set up"/>
      <sheetName val="DB"/>
      <sheetName val="Menu"/>
      <sheetName val="geography"/>
      <sheetName val="KPIs"/>
      <sheetName val="Plan1"/>
      <sheetName val="PROYEC. DE VENTAS"/>
      <sheetName val="Estratificação"/>
      <sheetName val="Participantes"/>
      <sheetName val="Empresas"/>
      <sheetName val="analisis"/>
      <sheetName val="CSD"/>
      <sheetName val="Entity Score"/>
      <sheetName val="Summary"/>
      <sheetName val="PS Entity 1"/>
      <sheetName val="PS Entity 2"/>
      <sheetName val="Setup"/>
      <sheetName val="Planilha_resultados"/>
      <sheetName val="12_"/>
      <sheetName val="Custos"/>
      <sheetName val="Gráfico"/>
      <sheetName val="Overview"/>
      <sheetName val="Lists"/>
      <sheetName val="CVsku"/>
      <sheetName val="Supporting Data"/>
      <sheetName val="Gauge"/>
      <sheetName val="EBM-2 GHQ"/>
      <sheetName val="Months and Countries"/>
      <sheetName val="Distribución D"/>
      <sheetName val="Parameters"/>
      <sheetName val="Proced."/>
      <sheetName val="Validação"/>
      <sheetName val="Engagement"/>
      <sheetName val="Hay"/>
      <sheetName val="REALxMETA - CERVEJA"/>
      <sheetName val="GER FABRIL"/>
      <sheetName val="4"/>
      <sheetName val="CHARTS ADHOC2 K-EUR"/>
      <sheetName val="SYSTEM"/>
      <sheetName val="MODELO"/>
      <sheetName val="VariablesDocumentacionISO"/>
      <sheetName val="Workings"/>
      <sheetName val="GIPF.XLS"/>
      <sheetName val="Qui"/>
      <sheetName val="DePara"/>
      <sheetName val="Case"/>
      <sheetName val="SumVal"/>
      <sheetName val="Cadastro"/>
      <sheetName val="Crit"/>
      <sheetName val="FRA"/>
      <sheetName val="COUPOM"/>
      <sheetName val="600ML"/>
      <sheetName val="Dropdowns"/>
      <sheetName val="COTAÇÕES"/>
      <sheetName val="Shipments"/>
      <sheetName val="Definitions"/>
      <sheetName val="Curve"/>
      <sheetName val="aux"/>
      <sheetName val="行动跟踪记录"/>
      <sheetName val="Plano de Ação - Escore"/>
      <sheetName val="Entidade"/>
      <sheetName val="NBZ"/>
      <sheetName val="VBZ"/>
      <sheetName val="Dados"/>
      <sheetName val="物流"/>
      <sheetName val="Entity_Tree"/>
      <sheetName val="Others"/>
      <sheetName val="Drop Down"/>
      <sheetName val="Tree"/>
      <sheetName val="Cost Leadership Capex Div."/>
      <sheetName val="Cost LeadershipCapex Inv."/>
      <sheetName val="Efic.Consumo I-II"/>
      <sheetName val="Paineis"/>
      <sheetName val="\\localhost\A\CERVEJA\GIPF\GIPF"/>
      <sheetName val="Sheet2"/>
      <sheetName val="全国方法（7月）"/>
      <sheetName val="Criteria1"/>
      <sheetName val="Dados BLP"/>
      <sheetName val="Tabela1"/>
      <sheetName val="filter"/>
      <sheetName val="Promo Reference"/>
      <sheetName val="StoreReport"/>
      <sheetName val="Data-Tables"/>
      <sheetName val="Table"/>
      <sheetName val="Variables"/>
      <sheetName val="Resultado"/>
      <sheetName val="Drawback"/>
      <sheetName val="Sheet1"/>
      <sheetName val="Home"/>
      <sheetName val="Atlantic"/>
      <sheetName val="Match"/>
      <sheetName val="Region"/>
      <sheetName val="Wslr List"/>
      <sheetName val="Emballages"/>
      <sheetName val="Historical Dailies"/>
      <sheetName val="Feriados"/>
      <sheetName val="Fab2"/>
      <sheetName val="Fab"/>
      <sheetName val="Producción"/>
      <sheetName val="小黑屋"/>
      <sheetName val="__localhost_A_CERVEJA_GIPF_GIPF"/>
      <sheetName val="Divestment Russia"/>
      <sheetName val="Soc 30"/>
      <sheetName val="Soc 68"/>
      <sheetName val="Dropdownlists"/>
      <sheetName val="Resumen Costo"/>
      <sheetName val="BD"/>
      <sheetName val="Hoja2"/>
      <sheetName val="Brazil Sovereign"/>
      <sheetName val="Share Price 2002"/>
      <sheetName val="BASE DADOS"/>
      <sheetName val="Conditionnement"/>
      <sheetName val="Premissas"/>
      <sheetName val="Cover &amp; Parameters"/>
      <sheetName val="Step2_Correlation"/>
      <sheetName val="Step2_Histogram"/>
      <sheetName val="[GIPF.XLS]\\localhost\A\CERVEJA"/>
      <sheetName val="Financials"/>
      <sheetName val="Registro de Eventos"/>
      <sheetName val="INFO_ev.Mes"/>
      <sheetName val="Engine"/>
      <sheetName val="EI Calc"/>
      <sheetName val="Tablas"/>
      <sheetName val="Lookup Tables"/>
      <sheetName val="1_INPUT_TP_No Tank Resales"/>
      <sheetName val="Planilha_resultados1"/>
      <sheetName val="Set_up"/>
      <sheetName val="PROYEC__DE_VENTAS"/>
      <sheetName val="Entity_Score"/>
      <sheetName val="PS_Entity_1"/>
      <sheetName val="PS_Entity_2"/>
      <sheetName val="Supporting_Data"/>
      <sheetName val="EBM-2_GHQ"/>
      <sheetName val="Months_and_Countries"/>
      <sheetName val="Distribución_D"/>
      <sheetName val="Proced_"/>
      <sheetName val="CHARTS_ADHOC2_K-EUR"/>
      <sheetName val="GIPF_XLS"/>
      <sheetName val="REALxMETA_-_CERVEJA"/>
      <sheetName val="Plano_de_Ação_-_Escore"/>
      <sheetName val="GER_FABRIL"/>
      <sheetName val="Drop_Down"/>
      <sheetName val="Cost_Leadership_Capex_Div_"/>
      <sheetName val="Cost_LeadershipCapex_Inv_"/>
      <sheetName val="Efic_Consumo_I-II"/>
      <sheetName val="Dados_BLP"/>
      <sheetName val="Promo_Reference"/>
      <sheetName val="Wslr_List"/>
      <sheetName val="Historical_Dailies"/>
      <sheetName val="Divestment_Russia"/>
      <sheetName val="Soc_30"/>
      <sheetName val="Soc_68"/>
      <sheetName val="Resumen_Costo"/>
      <sheetName val="Brazil_Sovereign"/>
      <sheetName val="Share_Price_2002"/>
      <sheetName val="BASE_DADOS"/>
      <sheetName val="Cover_&amp;_Parameters"/>
      <sheetName val="[GIPF_XLS]\\localhost\A\CERVEJA"/>
      <sheetName val="Registro_de_Eventos"/>
      <sheetName val="INFO_ev_Mes"/>
      <sheetName val="EI_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rol Diretorias"/>
      <sheetName val="Metas Zona e LF"/>
      <sheetName val="Slides LF"/>
      <sheetName val="Employee Targets Sharp LF"/>
      <sheetName val="Plan1"/>
      <sheetName val="Metas Diretorias "/>
      <sheetName val="Slides LF (2)"/>
      <sheetName val="Par"/>
      <sheetName val="Metas Diretorias Corporativas 2"/>
      <sheetName val="Constants"/>
      <sheetName val="NIUs"/>
      <sheetName val="Lists"/>
      <sheetName val="Overview"/>
      <sheetName val="Ishikawa - RAB"/>
      <sheetName val="Premissas"/>
      <sheetName val="Hidden"/>
      <sheetName val="Original Data from Gene"/>
      <sheetName val="VIC Savings Type Lookup"/>
      <sheetName val="CADASTRO"/>
      <sheetName val="INVOICE.XL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ens"/>
      <sheetName val="Margens-Ing"/>
      <sheetName val="MARGENS (2)"/>
      <sheetName val="Employee Targets Sharp LF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Summary"/>
      <sheetName val="Transaction"/>
      <sheetName val="Sources&amp;Uses"/>
      <sheetName val="Consolidated"/>
      <sheetName val="indif macro"/>
      <sheetName val="Data Table"/>
      <sheetName val="EPS"/>
      <sheetName val="Accrual"/>
      <sheetName val="debt_macro"/>
      <sheetName val="Locomotive"/>
      <sheetName val="Components"/>
      <sheetName val="MASTER"/>
      <sheetName val="Assumptions"/>
      <sheetName val="IRR"/>
      <sheetName val="Margens"/>
      <sheetName val="qyrMetas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ERV"/>
      <sheetName val="MARCAS"/>
      <sheetName val="REGIÕES"/>
      <sheetName val="Volume"/>
      <sheetName val="TTV"/>
      <sheetName val="FAROL DISPERSÃO"/>
      <sheetName val="melhor tend"/>
      <sheetName val="Rev_DD_(Fornec_D)"/>
      <sheetName val="DD_CDD'S_(Promax)"/>
      <sheetName val="DD_DIR_(Diarios)"/>
      <sheetName val="BASE_D_DIA-DIA(Diarios)"/>
      <sheetName val="Int+LT Pilsen (Diarios)"/>
      <sheetName val="ttv_diario(Diario)"/>
      <sheetName val="vol_diario(Diario)"/>
      <sheetName val="basecom"/>
      <sheetName val="basecdd"/>
      <sheetName val="BASE_SDG_VOLII(SDG)"/>
      <sheetName val="ttv_sdg(SDG)"/>
      <sheetName val="vol_sdg(SDG)"/>
      <sheetName val="Paraguay"/>
      <sheetName val="Employee Targets Sharp LF"/>
      <sheetName val="Engine"/>
      <sheetName val="Validate"/>
      <sheetName val="Financials"/>
      <sheetName val="Assumptions"/>
      <sheetName val="EI Calc"/>
      <sheetName val="novo_diario"/>
      <sheetName val="Ishikawa - RAB"/>
      <sheetName val="FILIAL MINAS"/>
      <sheetName val="Adiantamentos"/>
      <sheetName val="Aportes e Reduções"/>
      <sheetName val="Comprometido a Receber"/>
      <sheetName val="A comprometer"/>
      <sheetName val="Evolução de contratos"/>
      <sheetName val="Savings CSU"/>
      <sheetName val="TCE"/>
      <sheetName val="PO"/>
      <sheetName val="Alterações de Esco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Assumptions"/>
      <sheetName val="Transaction"/>
      <sheetName val="Components"/>
      <sheetName val="Consolidated"/>
      <sheetName val="Sources&amp;Uses"/>
      <sheetName val="Merger Model Summary"/>
      <sheetName val="Dados_Dev"/>
      <sheetName val="Cxs_Int"/>
      <sheetName val="MA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RIMA"/>
    </sheetNames>
    <definedNames>
      <definedName name="MenuPdca"/>
    </definedNames>
    <sheetDataSet>
      <sheetData sheetId="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_Trans_Sum"/>
      <sheetName val="__FDSCACHE__"/>
      <sheetName val="IRR"/>
      <sheetName val="income"/>
      <sheetName val="balance"/>
      <sheetName val="cash flow"/>
      <sheetName val="wkg cap "/>
      <sheetName val="cap ex_d&amp;a"/>
      <sheetName val="deferred_tax"/>
      <sheetName val="debt_paydown"/>
      <sheetName val="Hist Dep'n"/>
      <sheetName val="Merger Model Summary"/>
      <sheetName val="Data tables"/>
      <sheetName val="is combined  "/>
      <sheetName val="bs combined"/>
      <sheetName val="cf combined"/>
      <sheetName val="Debt Paydown combined"/>
      <sheetName val="Global Assumptions"/>
      <sheetName val="Midwest_LBO_Russ_10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BCSA 2010"/>
      <sheetName val="Budget ARG 2010"/>
      <sheetName val="Budget BRA 2010"/>
      <sheetName val="Budget CHI 2010"/>
      <sheetName val="Real BCSA"/>
      <sheetName val="Real Brasil 2010"/>
      <sheetName val="81 - Argentina"/>
      <sheetName val="83 - Chile"/>
      <sheetName val="10 - Águas Claras"/>
      <sheetName val="11 - Santa Cruz"/>
      <sheetName val="16 - Jacareí"/>
      <sheetName val="24 - Brasília"/>
      <sheetName val="45 - Cuiabá"/>
      <sheetName val="71 - Recife"/>
      <sheetName val="80 - Extrema"/>
      <sheetName val="41 - Manaus"/>
      <sheetName val="Ends"/>
      <sheetName val="Tab e Tampa Colorida"/>
      <sheetName val="Fábricas BCSA - Latas"/>
      <sheetName val="resumo"/>
      <sheetName val="produção - multi"/>
      <sheetName val="produção - mono"/>
      <sheetName val="Fábricas BCSA - Tampas"/>
      <sheetName val="transf - imp&amp;exp"/>
      <sheetName val="Matriz Log 2"/>
      <sheetName val="estoque formatos"/>
      <sheetName val="estoque vs. alvo"/>
      <sheetName val="caixa vs. alvo"/>
      <sheetName val="cálculo do mix"/>
      <sheetName val="Metal"/>
      <sheetName val="Cadastro"/>
      <sheetName val="Base de cálculo"/>
      <sheetName val="Inserção de dados"/>
      <sheetName val="Forecast Ventas 2010"/>
      <sheetName val="Merger Mode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_Medidas"/>
      <sheetName val="Matriz_Unidade"/>
      <sheetName val="Responsáveis"/>
      <sheetName val="Plano_avaliação"/>
      <sheetName val="Causas"/>
      <sheetName val="Priorização_de_Causas"/>
      <sheetName val="Empresas"/>
      <sheetName val="Meta"/>
      <sheetName val="BD BagPV"/>
      <sheetName val="Custos"/>
      <sheetName val="212405"/>
      <sheetName val="Supporting Data"/>
      <sheetName val="Plan3"/>
      <sheetName val="Organization"/>
      <sheetName val="Desdobramento_Mn1"/>
      <sheetName val="TMEF _ TMR  121"/>
      <sheetName val="Vermelha"/>
      <sheetName val="EBM-2 GH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Opções"/>
      <sheetName val="Relatório SDG"/>
      <sheetName val="Pareto por Reclamação"/>
      <sheetName val="Pareto por Unidade"/>
      <sheetName val="SetUp"/>
      <sheetName val="Rel_Histórico"/>
      <sheetName val="BaseCerv"/>
      <sheetName val="BaseNanc"/>
      <sheetName val="2002.12 Nanc"/>
      <sheetName val="2002.09 Nanc"/>
      <sheetName val="2002.03 Cerv"/>
      <sheetName val="Farol SAC Cerveja"/>
      <sheetName val="Farol SAC Refrigenanc"/>
      <sheetName val="2002.07 Cerv"/>
      <sheetName val="2002.08 Cerv"/>
      <sheetName val="2002.09 Cerv"/>
      <sheetName val="2002.10 Cerv"/>
      <sheetName val="2002.11 Cerv"/>
      <sheetName val="2002.12 Cerv"/>
      <sheetName val="2003.01 Cerv"/>
      <sheetName val="2003.01 Nanc"/>
      <sheetName val="2002.11 Nanc"/>
      <sheetName val="2002.07 Cerv.Velha"/>
      <sheetName val="2002.08 Nanc"/>
      <sheetName val="2002.07 Nanc"/>
      <sheetName val="2002.03 Nanc"/>
      <sheetName val="2002.06 Cerv"/>
      <sheetName val="2002.06 Nanc"/>
      <sheetName val="2002.02 Cerv"/>
      <sheetName val="2002.02 Nanc"/>
      <sheetName val="2000.01 Cerv"/>
      <sheetName val="2000.02 Cerv"/>
      <sheetName val="2000.03 Cerv"/>
      <sheetName val="2000.04 Cerv"/>
      <sheetName val="2000.05 Cerv"/>
      <sheetName val="2000.06 Cerv"/>
      <sheetName val="2000.07 Cerv"/>
      <sheetName val="2000.08 Cerv"/>
      <sheetName val="2000.09 Cerv"/>
      <sheetName val="2000.10 Cerv"/>
      <sheetName val="2000.11 Cerv"/>
      <sheetName val="2000.12 Cerv"/>
      <sheetName val="2000.01 Nanc"/>
      <sheetName val="2000.02 Nanc"/>
      <sheetName val="2000.03 Nanc"/>
      <sheetName val="2000.04 Nanc"/>
      <sheetName val="2000.05 Nanc"/>
      <sheetName val="2000.06 Nanc"/>
      <sheetName val="2000.07 Nanc"/>
      <sheetName val="2000.08 Nanc"/>
      <sheetName val="2000.09 Nanc"/>
      <sheetName val="2000.10 Nanc"/>
      <sheetName val="2000.11 Nanc"/>
      <sheetName val="2000.12 Nanc"/>
      <sheetName val="2001.01 Nanc"/>
      <sheetName val="2001.02 Nanc"/>
      <sheetName val="2001.03 Nanc"/>
      <sheetName val="2001.01 Cerv"/>
      <sheetName val="2001.02 Cerv"/>
      <sheetName val="2001.03 Cerv"/>
      <sheetName val="2001.04 Nanc"/>
      <sheetName val="2001.04 Cerv"/>
      <sheetName val="2002.10 Nanc"/>
      <sheetName val="2001.05 Cerv"/>
      <sheetName val="2002.04 Cerv"/>
      <sheetName val="2002.04 Nanc"/>
      <sheetName val="2002.05 Nanc"/>
      <sheetName val="2002.05 Cerv"/>
      <sheetName val="2001.05 Nanc"/>
      <sheetName val="2001.06 Cerv"/>
      <sheetName val="2001.06 Nanc"/>
      <sheetName val="2001.07 Nanc"/>
      <sheetName val="2001.07 Cerv"/>
      <sheetName val="2001.08 Cerv"/>
      <sheetName val="2001.08 Nanc"/>
      <sheetName val="2001.09 Nanc"/>
      <sheetName val="2001.09 Cerv"/>
      <sheetName val="2001.10 Cerv"/>
      <sheetName val="2001.10 Nanc"/>
      <sheetName val="2001.11 Nanc"/>
      <sheetName val="2001.12 Cerv"/>
      <sheetName val="2001.12 Nanc"/>
      <sheetName val="2001.11 Cerv"/>
      <sheetName val="2002.01 Nanc"/>
      <sheetName val="2002.01 Cerv"/>
      <sheetName val="Sap"/>
      <sheetName val="Spf"/>
      <sheetName val="SSap"/>
      <sheetName val="Poa"/>
      <sheetName val="SPoa"/>
      <sheetName val="Custos"/>
      <sheetName val="IC's"/>
      <sheetName val="Base SAC  jan 03"/>
      <sheetName val="Rel_Hist?rico"/>
      <sheetName val="análise"/>
      <sheetName val="Meta"/>
      <sheetName val="PLAN SAC Cerveja"/>
      <sheetName val="PLAN SAC RefrigeNanc"/>
      <sheetName val="Tabelas"/>
      <sheetName val="Brainstorming"/>
      <sheetName val="dep pre"/>
      <sheetName val="MODELO"/>
      <sheetName val="Principal"/>
      <sheetName val="Árvore"/>
      <sheetName val="Action Log"/>
      <sheetName val="Lists"/>
      <sheetName val="Employee Targets Sharp LF"/>
      <sheetName val="Monitoring - LE Analysis"/>
      <sheetName val="Monitoring - YTD Analysis"/>
      <sheetName val="Monitoring - Act.Value Analysis"/>
      <sheetName val="Others"/>
      <sheetName val="Merger Model Summary"/>
      <sheetName val="Relatório_SDG"/>
      <sheetName val="Pareto_por_Reclamação"/>
      <sheetName val="Pareto_por_Unidade"/>
      <sheetName val="2002_12_Nanc"/>
      <sheetName val="2002_09_Nanc"/>
      <sheetName val="2002_03_Cerv"/>
      <sheetName val="Farol_SAC_Cerveja"/>
      <sheetName val="Farol_SAC_Refrigenanc"/>
      <sheetName val="2002_07_Cerv"/>
      <sheetName val="2002_08_Cerv"/>
      <sheetName val="2002_09_Cerv"/>
      <sheetName val="2002_10_Cerv"/>
      <sheetName val="2002_11_Cerv"/>
      <sheetName val="2002_12_Cerv"/>
      <sheetName val="2003_01_Cerv"/>
      <sheetName val="2003_01_Nanc"/>
      <sheetName val="2002_11_Nanc"/>
      <sheetName val="2002_07_Cerv_Velha"/>
      <sheetName val="2002_08_Nanc"/>
      <sheetName val="2002_07_Nanc"/>
      <sheetName val="2002_03_Nanc"/>
      <sheetName val="2002_06_Cerv"/>
      <sheetName val="2002_06_Nanc"/>
      <sheetName val="2002_02_Cerv"/>
      <sheetName val="2002_02_Nanc"/>
      <sheetName val="2000_01_Cerv"/>
      <sheetName val="2000_02_Cerv"/>
      <sheetName val="2000_03_Cerv"/>
      <sheetName val="2000_04_Cerv"/>
      <sheetName val="2000_05_Cerv"/>
      <sheetName val="2000_06_Cerv"/>
      <sheetName val="2000_07_Cerv"/>
      <sheetName val="2000_08_Cerv"/>
      <sheetName val="2000_09_Cerv"/>
      <sheetName val="2000_10_Cerv"/>
      <sheetName val="2000_11_Cerv"/>
      <sheetName val="2000_12_Cerv"/>
      <sheetName val="2000_01_Nanc"/>
      <sheetName val="2000_02_Nanc"/>
      <sheetName val="2000_03_Nanc"/>
      <sheetName val="2000_04_Nanc"/>
      <sheetName val="2000_05_Nanc"/>
      <sheetName val="2000_06_Nanc"/>
      <sheetName val="2000_07_Nanc"/>
      <sheetName val="2000_08_Nanc"/>
      <sheetName val="2000_09_Nanc"/>
      <sheetName val="2000_10_Nanc"/>
      <sheetName val="2000_11_Nanc"/>
      <sheetName val="2000_12_Nanc"/>
      <sheetName val="2001_01_Nanc"/>
      <sheetName val="2001_02_Nanc"/>
      <sheetName val="2001_03_Nanc"/>
      <sheetName val="2001_01_Cerv"/>
      <sheetName val="2001_02_Cerv"/>
      <sheetName val="2001_03_Cerv"/>
      <sheetName val="2001_04_Nanc"/>
      <sheetName val="2001_04_Cerv"/>
      <sheetName val="2002_10_Nanc"/>
      <sheetName val="2001_05_Cerv"/>
      <sheetName val="2002_04_Cerv"/>
      <sheetName val="2002_04_Nanc"/>
      <sheetName val="2002_05_Nanc"/>
      <sheetName val="2002_05_Cerv"/>
      <sheetName val="2001_05_Nanc"/>
      <sheetName val="2001_06_Cerv"/>
      <sheetName val="2001_06_Nanc"/>
      <sheetName val="2001_07_Nanc"/>
      <sheetName val="2001_07_Cerv"/>
      <sheetName val="2001_08_Cerv"/>
      <sheetName val="2001_08_Nanc"/>
      <sheetName val="2001_09_Nanc"/>
      <sheetName val="2001_09_Cerv"/>
      <sheetName val="2001_10_Cerv"/>
      <sheetName val="2001_10_Nanc"/>
      <sheetName val="2001_11_Nanc"/>
      <sheetName val="2001_12_Cerv"/>
      <sheetName val="2001_12_Nanc"/>
      <sheetName val="2001_11_Cerv"/>
      <sheetName val="2002_01_Nanc"/>
      <sheetName val="2002_01_Cerv"/>
      <sheetName val="Metas 2001"/>
      <sheetName val="IBS"/>
      <sheetName val="Rel_Hist_rico"/>
      <sheetName val="inputs"/>
      <sheetName val="ponderacion"/>
      <sheetName val="Reference ANN"/>
      <sheetName val="GERSON"/>
      <sheetName val="Dados"/>
      <sheetName val="Plan1"/>
      <sheetName val="Relatório_SDG1"/>
      <sheetName val="Pareto_por_Reclamação1"/>
      <sheetName val="Pareto_por_Unidade1"/>
      <sheetName val="2002_12_Nanc1"/>
      <sheetName val="2002_09_Nanc1"/>
      <sheetName val="2002_03_Cerv1"/>
      <sheetName val="Farol_SAC_Cerveja1"/>
      <sheetName val="Farol_SAC_Refrigenanc1"/>
      <sheetName val="2002_07_Cerv1"/>
      <sheetName val="2002_08_Cerv1"/>
      <sheetName val="2002_09_Cerv1"/>
      <sheetName val="2002_10_Cerv1"/>
      <sheetName val="2002_11_Cerv1"/>
      <sheetName val="2002_12_Cerv1"/>
      <sheetName val="2003_01_Cerv1"/>
      <sheetName val="2003_01_Nanc1"/>
      <sheetName val="2002_11_Nanc1"/>
      <sheetName val="2002_07_Cerv_Velha1"/>
      <sheetName val="2002_08_Nanc1"/>
      <sheetName val="2002_07_Nanc1"/>
      <sheetName val="2002_03_Nanc1"/>
      <sheetName val="2002_06_Cerv1"/>
      <sheetName val="2002_06_Nanc1"/>
      <sheetName val="2002_02_Cerv1"/>
      <sheetName val="2002_02_Nanc1"/>
      <sheetName val="2000_01_Cerv1"/>
      <sheetName val="2000_02_Cerv1"/>
      <sheetName val="2000_03_Cerv1"/>
      <sheetName val="2000_04_Cerv1"/>
      <sheetName val="2000_05_Cerv1"/>
      <sheetName val="2000_06_Cerv1"/>
      <sheetName val="2000_07_Cerv1"/>
      <sheetName val="2000_08_Cerv1"/>
      <sheetName val="2000_09_Cerv1"/>
      <sheetName val="2000_10_Cerv1"/>
      <sheetName val="2000_11_Cerv1"/>
      <sheetName val="2000_12_Cerv1"/>
      <sheetName val="2000_01_Nanc1"/>
      <sheetName val="2000_02_Nanc1"/>
      <sheetName val="2000_03_Nanc1"/>
      <sheetName val="2000_04_Nanc1"/>
      <sheetName val="2000_05_Nanc1"/>
      <sheetName val="2000_06_Nanc1"/>
      <sheetName val="2000_07_Nanc1"/>
      <sheetName val="2000_08_Nanc1"/>
      <sheetName val="2000_09_Nanc1"/>
      <sheetName val="2000_10_Nanc1"/>
      <sheetName val="2000_11_Nanc1"/>
      <sheetName val="2000_12_Nanc1"/>
      <sheetName val="2001_01_Nanc1"/>
      <sheetName val="2001_02_Nanc1"/>
      <sheetName val="2001_03_Nanc1"/>
      <sheetName val="2001_01_Cerv1"/>
      <sheetName val="2001_02_Cerv1"/>
      <sheetName val="2001_03_Cerv1"/>
      <sheetName val="2001_04_Nanc1"/>
      <sheetName val="2001_04_Cerv1"/>
      <sheetName val="2002_10_Nanc1"/>
      <sheetName val="2001_05_Cerv1"/>
      <sheetName val="2002_04_Cerv1"/>
      <sheetName val="2002_04_Nanc1"/>
      <sheetName val="2002_05_Nanc1"/>
      <sheetName val="2002_05_Cerv1"/>
      <sheetName val="2001_05_Nanc1"/>
      <sheetName val="2001_06_Cerv1"/>
      <sheetName val="2001_06_Nanc1"/>
      <sheetName val="2001_07_Nanc1"/>
      <sheetName val="2001_07_Cerv1"/>
      <sheetName val="2001_08_Cerv1"/>
      <sheetName val="2001_08_Nanc1"/>
      <sheetName val="2001_09_Nanc1"/>
      <sheetName val="2001_09_Cerv1"/>
      <sheetName val="2001_10_Cerv1"/>
      <sheetName val="2001_10_Nanc1"/>
      <sheetName val="2001_11_Nanc1"/>
      <sheetName val="2001_12_Cerv1"/>
      <sheetName val="2001_12_Nanc1"/>
      <sheetName val="2001_11_Cerv1"/>
      <sheetName val="2002_01_Nanc1"/>
      <sheetName val="2002_01_Cerv1"/>
      <sheetName val="Base_SAC__jan_03"/>
      <sheetName val="PLAN_SAC_Cerveja"/>
      <sheetName val="PLAN_SAC_RefrigeNanc"/>
      <sheetName val="dep_pre"/>
      <sheetName val="Action_Log"/>
      <sheetName val="Employee_Targets_Sharp_LF"/>
      <sheetName val="Monitoring_-_LE_Analysis"/>
      <sheetName val="Monitoring_-_YTD_Analysis"/>
      <sheetName val="Monitoring_-_Act_Value_Analysis"/>
      <sheetName val="Merger_Model_Summary"/>
      <sheetName val="Metas_2001"/>
      <sheetName val="Reference_ANN"/>
      <sheetName val="A-2 COUNTRY DATA"/>
      <sheetName val="Targets - PBS"/>
      <sheetName val="Parâ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base res"/>
      <sheetName val="Resumo"/>
      <sheetName val="GERAL"/>
      <sheetName val="VOL GD1"/>
      <sheetName val="VOL GD2"/>
      <sheetName val="TTV GD1"/>
      <sheetName val="TTV GD2"/>
      <sheetName val="MÊS"/>
      <sheetName val="Base2"/>
      <sheetName val="PORTIFÓLIO"/>
      <sheetName val="CADPROMAX"/>
      <sheetName val="CADPONDERA"/>
      <sheetName val="CADPROD"/>
      <sheetName val="TTV PROD"/>
      <sheetName val="REAL"/>
      <sheetName val="META"/>
      <sheetName val="ESTIMATIVA"/>
      <sheetName val="AA E REAL"/>
      <sheetName val="AA E REAL (3)"/>
      <sheetName val="AA E REAL (2)"/>
      <sheetName val="CAPA"/>
      <sheetName val="BRSAP"/>
      <sheetName val="SKSAP"/>
      <sheetName val="PESAP"/>
      <sheetName val="BRPF"/>
      <sheetName val="BRPEL"/>
      <sheetName val="SKPEL"/>
      <sheetName val="ANPEL"/>
      <sheetName val="CBRSAP"/>
      <sheetName val="CSKSAP"/>
      <sheetName val="CPESAP"/>
      <sheetName val="CBRPEL"/>
      <sheetName val="CSKPEL"/>
      <sheetName val="CANPEL"/>
      <sheetName val="CBRPF"/>
      <sheetName val="GERENTES"/>
      <sheetName val="TENDGV"/>
      <sheetName val="Menu"/>
      <sheetName val="Parámetros"/>
      <sheetName val="tdBBDD"/>
      <sheetName val="IC's"/>
      <sheetName val="Action Log"/>
      <sheetName val="GERSON"/>
      <sheetName val="Codigos (ocultar)"/>
      <sheetName val="Reference ANN"/>
      <sheetName val="Suporte"/>
      <sheetName val="Commenti"/>
      <sheetName val="Instructi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nEnero"/>
      <sheetName val="Hoja1"/>
      <sheetName val="Distribución D"/>
      <sheetName val="Action Log"/>
      <sheetName val="Meta"/>
      <sheetName val="Employee Targets Sharp LF"/>
      <sheetName val="IC's"/>
      <sheetName val="Cont. Marginal 96"/>
      <sheetName val="ESTIMATIVA"/>
      <sheetName val="Rel_Histórico"/>
      <sheetName val="Lists"/>
      <sheetName val="Monitoring - LE Analysis"/>
      <sheetName val="Monitoring - YTD Analysis"/>
      <sheetName val="Monitoring - Act.Value Analysis"/>
      <sheetName val="Media Spend Total"/>
      <sheetName val="wFinal_Frct_Data"/>
      <sheetName val="wHist_Data"/>
      <sheetName val="wInit_Frct_Data"/>
      <sheetName val="Cxs_Int"/>
      <sheetName val="Constants"/>
      <sheetName val="NIUs"/>
      <sheetName val="Qui"/>
      <sheetName val="Contra_AA"/>
      <sheetName val="Hop Throw Brewhouse"/>
      <sheetName val="Product design表格"/>
      <sheetName val="phrases"/>
      <sheetName val="Implementation Status"/>
      <sheetName val="Drop down lists"/>
      <sheetName val="Sheet1"/>
      <sheetName val="Parameters"/>
      <sheetName val="Premissas"/>
      <sheetName val="1st tier DP"/>
      <sheetName val="Complaints"/>
      <sheetName val="Micro"/>
      <sheetName val="Pack"/>
      <sheetName val="Physchem"/>
      <sheetName val="Quality"/>
      <sheetName val="Tabs"/>
      <sheetName val="PLAN SAC Cerveja"/>
      <sheetName val="PLAN SAC RefrigeNanc"/>
      <sheetName val="2001.04 Cerv"/>
      <sheetName val="Farol SAC Cerveja"/>
      <sheetName val="2001.04 Nanc"/>
      <sheetName val="Farol SAC Refrigenanc"/>
      <sheetName val="Others"/>
      <sheetName val="Brew rub"/>
      <sheetName val="dep pre"/>
      <sheetName val="BAM Focus Brands"/>
      <sheetName val="Macro1"/>
      <sheetName val="Overview"/>
      <sheetName val="REPORT"/>
      <sheetName val="passa"/>
      <sheetName val="Desd 2001_MetA"/>
      <sheetName val="PM"/>
      <sheetName val="inicio"/>
      <sheetName val="ferm"/>
      <sheetName val="Months and Countries"/>
      <sheetName val="Action_Log"/>
      <sheetName val="Employee_Targets_Sharp_LF"/>
      <sheetName val="Distribución_D"/>
      <sheetName val="Cont__Marginal_96"/>
      <sheetName val="Media_Spend_Total"/>
      <sheetName val="Brew_rub"/>
      <sheetName val="Monitoring_-_LE_Analysis"/>
      <sheetName val="Monitoring_-_YTD_Analysis"/>
      <sheetName val="Monitoring_-_Act_Value_Analysis"/>
      <sheetName val="dep_pre"/>
      <sheetName val="BAM_Focus_Brands"/>
      <sheetName val="Months_and_Countries"/>
      <sheetName val="Hop_Throw_Brewhouse"/>
      <sheetName val="Product_design表格"/>
      <sheetName val="Implementation_Status"/>
      <sheetName val="Drop_down_lists"/>
      <sheetName val="1st_tier_DP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Desd_2001_MetA"/>
      <sheetName val="Action_Log1"/>
      <sheetName val="Employee_Targets_Sharp_LF1"/>
      <sheetName val="Distribución_D1"/>
      <sheetName val="Cont__Marginal_961"/>
      <sheetName val="Media_Spend_Total1"/>
      <sheetName val="Brew_rub1"/>
      <sheetName val="Monitoring_-_LE_Analysis1"/>
      <sheetName val="Monitoring_-_YTD_Analysis1"/>
      <sheetName val="Monitoring_-_Act_Value_Analysi1"/>
      <sheetName val="dep_pre1"/>
      <sheetName val="BAM_Focus_Brands1"/>
      <sheetName val="Months_and_Countries1"/>
      <sheetName val="Hop_Throw_Brewhouse1"/>
      <sheetName val="Product_design表格1"/>
      <sheetName val="Implementation_Status1"/>
      <sheetName val="Drop_down_lists1"/>
      <sheetName val="1st_tier_DP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Desd_2001_Me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o Oper"/>
      <sheetName val="Rdo Oper Forecast"/>
      <sheetName val="Evol Rdo Op"/>
      <sheetName val="Expl. Var. Rdo Op. Costeo Direc"/>
      <sheetName val="Expl. Var. EBITDA"/>
      <sheetName val="Key Figures"/>
      <sheetName val="Precios Marca Formato Nacional"/>
      <sheetName val="Precios Promedio por Region"/>
      <sheetName val="Precios Marca Formato Regiones"/>
      <sheetName val="Tasa Descuento Regiones"/>
      <sheetName val="Evol. Tasa de Descuento"/>
      <sheetName val="CMG Acum us$-hl"/>
      <sheetName val="CMG Acum mus$"/>
      <sheetName val="CMG Mes us$-hl"/>
      <sheetName val="CMG Marzo mus$"/>
      <sheetName val="Bec OW 1-1"/>
      <sheetName val="Bál 1-1"/>
      <sheetName val="lata bck sp"/>
      <sheetName val="hk lit"/>
      <sheetName val="hk lata sp"/>
      <sheetName val="HNK 330 Ret"/>
      <sheetName val="Volumen Acumulado"/>
      <sheetName val="Volumen Marzo"/>
      <sheetName val="MIX NACIONAL"/>
      <sheetName val="MIX REGIONES"/>
      <sheetName val="MIX METROPOLITANA"/>
      <sheetName val="MIX REGIONES DIRECTAS"/>
      <sheetName val="MIX REGIONES INDIRECTAS"/>
      <sheetName val="Evol Trim Cap Tra"/>
      <sheetName val="Com Cap Trabajo"/>
      <sheetName val="Evol Cap Trab"/>
      <sheetName val="VOLUMENES NACIONALES"/>
      <sheetName val="Apertura Vol Acum 02"/>
      <sheetName val="Apertura Vol acum 01"/>
      <sheetName val="Datos"/>
      <sheetName val="MgnEnero"/>
      <sheetName val="MIRINDAnar"/>
      <sheetName val="PDTpom"/>
      <sheetName val="PDTpomLight"/>
      <sheetName val="PDTton"/>
      <sheetName val="Pepsi"/>
      <sheetName val="PepsiLight"/>
      <sheetName val="7Up"/>
      <sheetName val="7UpLight"/>
      <sheetName val="Constantes"/>
      <sheetName val="Meta"/>
      <sheetName val="Constants"/>
      <sheetName val="Employee Targets Sharp LF"/>
      <sheetName val="Datos por SKU-categoria 2011 Ac"/>
      <sheetName val="Implementation Status"/>
      <sheetName val="Rel_Histórico"/>
      <sheetName val="PRESENT mARZO II"/>
      <sheetName val="ESTIMATIVA"/>
      <sheetName val="Sheet1"/>
      <sheetName val="Action Log"/>
      <sheetName val="passa"/>
      <sheetName val="inicio"/>
      <sheetName val="ferm"/>
      <sheetName val="look-up data"/>
      <sheetName val="Monitoring - LE Analysis"/>
      <sheetName val="Monitoring - YTD Analysis"/>
      <sheetName val="Monitoring - Act.Value Analysis"/>
      <sheetName val="phrases"/>
      <sheetName val="Drop down lists"/>
      <sheetName val="Stalni i ugovorci"/>
      <sheetName val="212405"/>
      <sheetName val="Cambio"/>
      <sheetName val="PM"/>
      <sheetName val="Desd 2001_MetA"/>
      <sheetName val="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Conden"/>
      <sheetName val="Graph rub"/>
      <sheetName val="Brew rub"/>
      <sheetName val="STAR rub"/>
      <sheetName val="Consol rub"/>
      <sheetName val="Brew euro"/>
      <sheetName val="STAR euro"/>
      <sheetName val="Consol euro"/>
      <sheetName val="Ukraine"/>
      <sheetName val="Data rub"/>
      <sheetName val="Data, euro"/>
      <sheetName val="Flexed bud"/>
      <sheetName val="Master month"/>
      <sheetName val="Mastercum"/>
      <sheetName val="Graph"/>
      <sheetName val="Instructions"/>
      <sheetName val="Штатные"/>
      <sheetName val="Трейнинг Рекрутинг"/>
      <sheetName val="Договор подряда"/>
      <sheetName val="Временные (Сезонные)"/>
      <sheetName val="Переработки"/>
      <sheetName val="Action Log"/>
      <sheetName val="Sheet1"/>
      <sheetName val="MIX NACIONAL"/>
      <sheetName val="VOLUMENES NACIONALES"/>
      <sheetName val="Primary"/>
      <sheetName val="IC's"/>
      <sheetName val="MgnEnero"/>
      <sheetName val="Implementation Status"/>
      <sheetName val="Cambio"/>
      <sheetName val="212405"/>
      <sheetName val="Rel_Histórico"/>
      <sheetName val="Constants"/>
      <sheetName val="NIUs"/>
      <sheetName val="Lists"/>
      <sheetName val="ProjectList"/>
      <sheetName val="passa"/>
      <sheetName val="PM"/>
      <sheetName val="inicio"/>
      <sheetName val="ferm"/>
      <sheetName val="Meta"/>
      <sheetName val="Graph_rub"/>
      <sheetName val="Brew_rub"/>
      <sheetName val="STAR_rub"/>
      <sheetName val="Consol_rub"/>
      <sheetName val="Brew_euro"/>
      <sheetName val="STAR_euro"/>
      <sheetName val="Consol_euro"/>
      <sheetName val="Data_rub"/>
      <sheetName val="Data,_euro"/>
      <sheetName val="Flexed_bud"/>
      <sheetName val="Master_month"/>
      <sheetName val="Трейнинг_Рекрутинг"/>
      <sheetName val="Договор_подряда"/>
      <sheetName val="Временные_(Сезонные)"/>
      <sheetName val="Action_Log"/>
      <sheetName val="MIX_NACIONAL"/>
      <sheetName val="VOLUMENES_NACIONALES"/>
      <sheetName val="Desd 2001_MetA"/>
      <sheetName val="CFR December 00 Russia month"/>
      <sheetName val="POA"/>
      <sheetName val="Location"/>
      <sheetName val="Tabs"/>
      <sheetName val="16 FIC overview-2"/>
      <sheetName val="1.4 price segment"/>
      <sheetName val="1.3 region"/>
      <sheetName val="MIRINDAnar"/>
      <sheetName val="PDTpom"/>
      <sheetName val="PDTpomLight"/>
      <sheetName val="PDTton"/>
      <sheetName val="Pepsi"/>
      <sheetName val="PepsiLight"/>
      <sheetName val="7Up"/>
      <sheetName val="7UpLight"/>
      <sheetName val="Indiv. information"/>
      <sheetName val="Lista"/>
      <sheetName val="Graph_rub1"/>
      <sheetName val="Brew_rub1"/>
      <sheetName val="STAR_rub1"/>
      <sheetName val="Consol_rub1"/>
      <sheetName val="Brew_euro1"/>
      <sheetName val="STAR_euro1"/>
      <sheetName val="Consol_euro1"/>
      <sheetName val="Data_rub1"/>
      <sheetName val="Data,_euro1"/>
      <sheetName val="Flexed_bud1"/>
      <sheetName val="Master_month1"/>
      <sheetName val="Трейнинг_Рекрутинг1"/>
      <sheetName val="Договор_подряда1"/>
      <sheetName val="Временные_(Сезонные)1"/>
      <sheetName val="MIX_NACIONAL1"/>
      <sheetName val="VOLUMENES_NACIONALES1"/>
      <sheetName val="Action_Log1"/>
      <sheetName val="Implementation_Status"/>
      <sheetName val="CFR_December_00_Russia_month"/>
      <sheetName val="Desd_2001_MetA"/>
      <sheetName val="Indiv__information"/>
      <sheetName val="Graph_rub2"/>
      <sheetName val="Brew_rub2"/>
      <sheetName val="STAR_rub2"/>
      <sheetName val="Consol_rub2"/>
      <sheetName val="Brew_euro2"/>
      <sheetName val="STAR_euro2"/>
      <sheetName val="Consol_euro2"/>
      <sheetName val="Data_rub2"/>
      <sheetName val="Data,_euro2"/>
      <sheetName val="Flexed_bud2"/>
      <sheetName val="Master_month2"/>
      <sheetName val="Трейнинг_Рекрутинг2"/>
      <sheetName val="Договор_подряда2"/>
      <sheetName val="Временные_(Сезонные)2"/>
      <sheetName val="MIX_NACIONAL2"/>
      <sheetName val="VOLUMENES_NACIONALES2"/>
      <sheetName val="Action_Log2"/>
      <sheetName val="Implementation_Status1"/>
      <sheetName val="CFR_December_00_Russia_month1"/>
      <sheetName val="Desd_2001_MetA1"/>
      <sheetName val="Indiv__information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_TAMPA"/>
      <sheetName val="PA_TAMPA.XLS"/>
      <sheetName val="2013 BCE Data - Nov"/>
      <sheetName val="PA_TAMPA_XLS"/>
      <sheetName val="Asfalto"/>
      <sheetName val="PA_TAMPA_XLS1"/>
      <sheetName val="2013_BCE_Data_-_Nov"/>
      <sheetName val="PA_TAMPA_XLS2"/>
      <sheetName val="2013_BCE_Data_-_Nov1"/>
      <sheetName val="PA_TAMPA_XLS3"/>
      <sheetName val="2013_BCE_Data_-_Nov2"/>
      <sheetName val="PA_TAMPA_XLS4"/>
      <sheetName val="2013_BCE_Data_-_Nov3"/>
    </sheetNames>
    <definedNames>
      <definedName name="Módulo1.impressão_CTB"/>
      <definedName name="Módulo1.impressão_GER"/>
      <definedName name="Módulo1.impressão_GER_CTB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ev"/>
      <sheetName val="HILA"/>
      <sheetName val="Brasil"/>
      <sheetName val="Eliminações"/>
      <sheetName val="Venezuela"/>
      <sheetName val="Peru"/>
      <sheetName val="Guatemala"/>
      <sheetName val="Dominicana"/>
      <sheetName val="CSC-Brasil"/>
      <sheetName val="CSC-Peru"/>
      <sheetName val="Malte - CBZ"/>
      <sheetName val="Lúpulo - CBZ"/>
      <sheetName val="Açúcar e Adjuntos - CBZ"/>
      <sheetName val="Utilidades - CBZ"/>
      <sheetName val="EE - CBZ e PPF"/>
      <sheetName val="Óleo BPF- CBZ e PPF"/>
      <sheetName val="MP. B &amp; C - CBZ"/>
      <sheetName val="Metais - CBZ"/>
      <sheetName val="Plásticos - CBZ"/>
      <sheetName val="Vidro e Papel - CBZ"/>
      <sheetName val="Emb. B &amp; C - CBZ"/>
      <sheetName val="Kit Refri - CBZ"/>
      <sheetName val="DePa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"/>
      <sheetName val="VPO"/>
      <sheetName val="VPO - KPI´s PEF"/>
      <sheetName val="VPO (Refri)"/>
      <sheetName val="VPO (Cerveja)"/>
      <sheetName val="HILA"/>
      <sheetName val="KPI's - PPF"/>
      <sheetName val="Volume - PPF"/>
      <sheetName val="Beta Glucanase - CBZ"/>
      <sheetName val="Acetolactato Descarb - CBZ"/>
      <sheetName val="Anti-Oxidante - CBZ"/>
      <sheetName val="Clarificante Fine - CBZ"/>
      <sheetName val="Clarificante Mosto - CBZ"/>
      <sheetName val="Estabilizante de Espuma - CBZ"/>
      <sheetName val="Silica - CBZ"/>
      <sheetName val="PVPP OW - CBZ"/>
      <sheetName val="PVPP Reg - CBZ"/>
      <sheetName val="Sabão Lub. - CBZ"/>
      <sheetName val="Detergente - CBZ"/>
      <sheetName val="Aditivo - CBZ"/>
      <sheetName val="CMP Anomalia"/>
      <sheetName val="Adesivo - CBZ"/>
      <sheetName val="C02 Refri - CBZ"/>
      <sheetName val="Pré-forma - CBZ"/>
      <sheetName val="Shrink - CBZ"/>
      <sheetName val="Stretch - CBZ"/>
      <sheetName val="Açúcar - SimCBZ"/>
      <sheetName val="Extrato - CBZ"/>
      <sheetName val="Extrato - CBZ Mês"/>
      <sheetName val="Elimin.Malte - CBZ"/>
      <sheetName val="Elimin.Malte - CBZ Mês"/>
      <sheetName val="Lata - CBZ"/>
      <sheetName val="Long Neck - CBZ"/>
      <sheetName val="PET - CBZ"/>
      <sheetName val="Quebra - CBZ"/>
      <sheetName val="C02 Cerv - CBZ PPF"/>
      <sheetName val="CNQ - SDG SDGi"/>
      <sheetName val="MOD - CBZ"/>
      <sheetName val="Água - SimCBZ"/>
      <sheetName val="E.Elétrica - SimCBZ"/>
      <sheetName val="Óleo BPF - SimCBZ"/>
      <sheetName val="S.Cáustica - SimCBZ"/>
      <sheetName val="T.Infusória - CBZ"/>
      <sheetName val="Cambio"/>
      <sheetName val="De_Para"/>
      <sheetName val="Extrato - CBZ Mes"/>
      <sheetName val="Açúcar - CBZ"/>
      <sheetName val="Concentrado - CBZ"/>
      <sheetName val="Água - CBZ"/>
      <sheetName val="E.Elétrica - CBZ"/>
      <sheetName val="Energia Elétrica - CBZ PPF"/>
      <sheetName val="Óleo BPF - CBZ"/>
      <sheetName val="S.Cáustica - CBZ"/>
      <sheetName val="Estab. Espuma - CBZ"/>
      <sheetName val="Clarif. Mosto - CBZ"/>
      <sheetName val="Clarif. Fine - CBZ"/>
      <sheetName val="Antiespumante - CBZ"/>
      <sheetName val="Rolha Plástica - CBZ"/>
      <sheetName val="Rolha Metálica - CBZ"/>
      <sheetName val="Elimin.Rolha Metálica - CBZ"/>
      <sheetName val="Caixa Cartão - CBZ"/>
      <sheetName val="Rótulo Plástico - CBZ"/>
      <sheetName val="Rótulo Papel - CBZ"/>
      <sheetName val="Cola Rótulo - CBZ"/>
      <sheetName val="Cola Rótulo Plástico - CBZ"/>
      <sheetName val="Separador Camadas - CBZ"/>
      <sheetName val="Lacre - CBZ"/>
      <sheetName val="Sobre Lacre - CBZ"/>
      <sheetName val="Tinta - CBZ"/>
      <sheetName val="Solvente - CBZ"/>
      <sheetName val="Bag - CBZ"/>
      <sheetName val="Mod Skol 1L"/>
      <sheetName val="Sabão Lub. - CBZ PPF"/>
      <sheetName val="Detergente - CBZ PPF"/>
      <sheetName val="Ef. Consumo Hop Yield"/>
      <sheetName val="Consumos Hop Yield"/>
      <sheetName val="Preços Hop Yield"/>
      <sheetName val="Hop Yield"/>
      <sheetName val="Eficiencia Manual"/>
      <sheetName val="Concentrado - CBZ (2)"/>
      <sheetName val="Consumos Hop Yield_CBZ"/>
      <sheetName val="Preços Hop Yield_CBZ"/>
      <sheetName val="Hop Yield_PPF"/>
      <sheetName val="VPO_AB_InBev"/>
      <sheetName val="Energia Elétrica - CBZ PPF_Ant"/>
      <sheetName val="Extrato - CBZ_Ant"/>
      <sheetName val="Água - CBZ_Ant"/>
      <sheetName val="Óleo BPF - CBZ_Ant"/>
      <sheetName val="S.Cáustica - CBZ_Ant"/>
      <sheetName val="CO2_CBZ_PPF"/>
      <sheetName val="VPO NR"/>
      <sheetName val="Ajustes_Natal"/>
      <sheetName val="Support"/>
      <sheetName val="Transferência"/>
      <sheetName val="Impressão_regionais"/>
      <sheetName val="Impressão_regionais (2)"/>
      <sheetName val="FM"/>
      <sheetName val="Extrato_FM"/>
      <sheetName val="Energia Elétrica - CBZ"/>
      <sheetName val="Ef. Consumo_CO2"/>
      <sheetName val="Volume (Cubo PPF)"/>
      <sheetName val="ICD (Cubo PPF_SDG)"/>
      <sheetName val="Custo (Cubo CBZ)"/>
      <sheetName val="Preço"/>
      <sheetName val="S.Cáustica Natal"/>
      <sheetName val="Ef. Consumo"/>
      <sheetName val="Dados_Prod"/>
      <sheetName val="RETRIEVE"/>
      <sheetName val="DePara"/>
      <sheetName val="Extrato_CBZ_FM"/>
      <sheetName val="Como Estamos"/>
      <sheetName val="CADASTRO"/>
      <sheetName val="Chart1"/>
      <sheetName val="Brew rub"/>
      <sheetName val="Meta"/>
      <sheetName val="212405"/>
      <sheetName val="Months and Countries"/>
      <sheetName val="Implementation Status"/>
      <sheetName val="Rel_Histórico"/>
      <sheetName val="MUG"/>
      <sheetName val="MIX NACIONAL"/>
      <sheetName val="INVESTMENTS REP CURR"/>
      <sheetName val="DIVESTMENTS REP CURR"/>
      <sheetName val="Indiv. information"/>
      <sheetName val="VOLUMENES NACIONALES"/>
      <sheetName val="PM"/>
      <sheetName val="passa"/>
      <sheetName val="inicio"/>
      <sheetName val="ferm"/>
      <sheetName val="A-4 JOB DATA"/>
      <sheetName val="Relato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Projects"/>
      <sheetName val="Impact"/>
      <sheetName val="Budget"/>
      <sheetName val="3YP"/>
      <sheetName val="SCFD"/>
      <sheetName val="Country"/>
      <sheetName val="Plant"/>
      <sheetName val="Activity"/>
      <sheetName val="Top 10"/>
      <sheetName val="Waterfall"/>
      <sheetName val="Global"/>
      <sheetName val="Chart Calculations"/>
      <sheetName val="Definitions"/>
      <sheetName val="Months and Countries"/>
      <sheetName val="Chart data"/>
      <sheetName val="Chart data 2"/>
      <sheetName val="Cambio"/>
      <sheetName val="212405"/>
      <sheetName val="Hoja1"/>
      <sheetName val="Nossa Meta"/>
      <sheetName val="VE Financial Data Template 2006"/>
      <sheetName val="025"/>
      <sheetName val="Brew rub"/>
      <sheetName val="JUNIO"/>
      <sheetName val="Meta"/>
      <sheetName val="Rel_Histórico"/>
      <sheetName val="PM"/>
      <sheetName val="passa"/>
      <sheetName val="Desd 2001_MetA"/>
      <sheetName val="inicio"/>
      <sheetName val="fe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a"/>
      <sheetName val="Bce 03 99"/>
      <sheetName val="112201"/>
      <sheetName val="112202"/>
      <sheetName val="112203"/>
      <sheetName val="112204"/>
      <sheetName val="112302"/>
      <sheetName val="212401"/>
      <sheetName val="212402"/>
      <sheetName val="212403"/>
      <sheetName val="212405"/>
      <sheetName val="Instruções"/>
      <sheetName val="10BS"/>
      <sheetName val="10IM"/>
      <sheetName val="Ativo"/>
      <sheetName val="Passivo"/>
      <sheetName val="Resultado"/>
      <sheetName val="Mutação do PL"/>
      <sheetName val="Imobilizado"/>
      <sheetName val="Diferido"/>
      <sheetName val="Outros Ativos"/>
      <sheetName val="EGA"/>
      <sheetName val="Outros passivos"/>
      <sheetName val="Custo"/>
      <sheetName val="Resultado financeiro"/>
      <sheetName val="Outras operac"/>
      <sheetName val="Outras não operac"/>
      <sheetName val="Financiamentos"/>
      <sheetName val="Nota Financiamentos"/>
      <sheetName val="Agenda dos financiamentos LP"/>
      <sheetName val="Provisões Contigênciais"/>
      <sheetName val="Reconciliação IR"/>
      <sheetName val="Prejuízos Fiscais"/>
      <sheetName val="Infs. para Cash Flow"/>
      <sheetName val="JUNIO"/>
      <sheetName val="Planilha resultados"/>
      <sheetName val="IC's"/>
      <sheetName val="Cambio"/>
      <sheetName val="Rel_Histórico"/>
      <sheetName val="REALxMETA - REFRI"/>
      <sheetName val="#REF"/>
      <sheetName val="Meta"/>
      <sheetName val="Proc"/>
      <sheetName val="CAD"/>
      <sheetName val="PM"/>
      <sheetName val="PLAN SAC Cerveja"/>
      <sheetName val="PLAN SAC RefrigeNanc"/>
      <sheetName val="2001.04 Cerv"/>
      <sheetName val="Farol SAC Cerveja"/>
      <sheetName val="2001.04 Nanc"/>
      <sheetName val="Farol SAC Refrigenanc"/>
      <sheetName val="Bce_03_99"/>
      <sheetName val="Mutação_do_PL"/>
      <sheetName val="Outros_Ativos"/>
      <sheetName val="Outros_passivos"/>
      <sheetName val="Resultado_financeiro"/>
      <sheetName val="Outras_operac"/>
      <sheetName val="Outras_não_operac"/>
      <sheetName val="Nota_Financiamentos"/>
      <sheetName val="Agenda_dos_financiamentos_LP"/>
      <sheetName val="Provisões_Contigênciais"/>
      <sheetName val="Reconciliação_IR"/>
      <sheetName val="Prejuízos_Fiscais"/>
      <sheetName val="Infs__para_Cash_Flow"/>
      <sheetName val="Planilha_resultados"/>
      <sheetName val="REALxMETA_-_REFRI"/>
      <sheetName val="32311 CCC 1999"/>
      <sheetName val="Cxs_Int"/>
      <sheetName val="Months and Countries"/>
      <sheetName val="Brew rub"/>
      <sheetName val="Implementation Status"/>
      <sheetName val="Action Log"/>
      <sheetName val="AUX"/>
      <sheetName val="Bce_03_991"/>
      <sheetName val="Mutação_do_PL1"/>
      <sheetName val="Outros_Ativos1"/>
      <sheetName val="Outros_passivos1"/>
      <sheetName val="Resultado_financeiro1"/>
      <sheetName val="Outras_operac1"/>
      <sheetName val="Outras_não_operac1"/>
      <sheetName val="Nota_Financiamentos1"/>
      <sheetName val="Agenda_dos_financiamentos_LP1"/>
      <sheetName val="Provisões_Contigênciais1"/>
      <sheetName val="Reconciliação_IR1"/>
      <sheetName val="Prejuízos_Fiscais1"/>
      <sheetName val="Infs__para_Cash_Flow1"/>
      <sheetName val="Planilha_resultados1"/>
      <sheetName val="REALxMETA_-_REFRI1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inputs"/>
      <sheetName val="DIVESTMENTS OTHER CURRENCY"/>
      <sheetName val="STARTSHEET"/>
      <sheetName val="INVOICE.XLS"/>
      <sheetName val="passa"/>
      <sheetName val="Desd 2001_MetA"/>
      <sheetName val="inicio"/>
      <sheetName val="ferm"/>
      <sheetName val="Plan1"/>
      <sheetName val="Sheet1"/>
      <sheetName val="Parameters"/>
      <sheetName val="New Emp"/>
      <sheetName val="Menu"/>
      <sheetName val="Ishikawa - RAB"/>
      <sheetName val="Tab"/>
      <sheetName val="TD.PL.Unidades"/>
      <sheetName val="DePara"/>
      <sheetName val="Brew_rub"/>
      <sheetName val="32311_CCC_1999"/>
      <sheetName val="Months_and_Countries"/>
      <sheetName val="Implementation_Status"/>
      <sheetName val="Action_Log"/>
      <sheetName val="Engine"/>
      <sheetName val="Assumptions"/>
      <sheetName val="EI Calc"/>
      <sheetName val="CADASTRO"/>
      <sheetName val="Base"/>
      <sheetName val="Dados_Dev"/>
      <sheetName val="SMT1"/>
      <sheetName val="INVESTMENTS REP CURR"/>
      <sheetName val="DIVESTMENTS REP CURR"/>
      <sheetName val="MUG"/>
      <sheetName val="Lista"/>
      <sheetName val="#¡REF"/>
      <sheetName val="Data ITW USA US$"/>
      <sheetName val="Month"/>
      <sheetName val="MIX NACIONAL"/>
      <sheetName val="VOLUMENES NACIONALES"/>
      <sheetName val="Presentation"/>
      <sheetName val="Cases"/>
      <sheetName val="ESTIMATIVA"/>
      <sheetName val="Parametros"/>
      <sheetName val="MgnEnero"/>
      <sheetName val="Others"/>
      <sheetName val="Pg 1"/>
      <sheetName val="3 ISo YTD"/>
      <sheetName val="phrases"/>
      <sheetName val="Indytd"/>
      <sheetName val="oos1999"/>
      <sheetName val="Variables"/>
      <sheetName val="Lists"/>
      <sheetName val="Brew_rub1"/>
      <sheetName val="MIX_NACIONAL"/>
      <sheetName val="VOLUMENES_NACIONALES"/>
      <sheetName val="Pg_1"/>
      <sheetName val="3_ISo_YTD"/>
      <sheetName val="Bce_03_992"/>
      <sheetName val="Mutação_do_PL2"/>
      <sheetName val="Outros_Ativos2"/>
      <sheetName val="Outros_passivos2"/>
      <sheetName val="Resultado_financeiro2"/>
      <sheetName val="Outras_operac2"/>
      <sheetName val="Outras_não_operac2"/>
      <sheetName val="Nota_Financiamentos2"/>
      <sheetName val="Agenda_dos_financiamentos_LP2"/>
      <sheetName val="Provisões_Contigênciais2"/>
      <sheetName val="Reconciliação_IR2"/>
      <sheetName val="Prejuízos_Fiscais2"/>
      <sheetName val="Infs__para_Cash_Flow2"/>
      <sheetName val="Planilha_resultados2"/>
      <sheetName val="REALxMETA_-_REFRI2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32311_CCC_19991"/>
      <sheetName val="Implementation_Status1"/>
      <sheetName val="Months_and_Countries1"/>
      <sheetName val="Action_Log1"/>
      <sheetName val="DIVESTMENTS_OTHER_CURRENCY"/>
      <sheetName val="INVOICE_XLS"/>
      <sheetName val="Desd_2001_MetA"/>
      <sheetName val="New_Emp"/>
      <sheetName val="Ishikawa_-_RAB"/>
      <sheetName val="TD_PL_Unidades"/>
      <sheetName val="EI_Calc"/>
      <sheetName val="Data_ITW_USA_US$"/>
      <sheetName val="INVESTMENTS_REP_CURR"/>
      <sheetName val="DIVESTMENTS_REP_CURR"/>
      <sheetName val="Monthly Forecast"/>
      <sheetName val="Demand"/>
      <sheetName val="Staff Costs"/>
      <sheetName val="Business Unit"/>
      <sheetName val="Brew_rub2"/>
      <sheetName val="MIX_NACIONAL1"/>
      <sheetName val="VOLUMENES_NACIONALES1"/>
      <sheetName val="Pg_11"/>
      <sheetName val="3_ISo_YTD1"/>
      <sheetName val="내역"/>
      <sheetName val="Key"/>
      <sheetName val="gift 신청내역"/>
      <sheetName val="별도예산_KR_consumer"/>
      <sheetName val="별도예산_OB_consumer"/>
      <sheetName val="별도예산_KR_consumer (2)"/>
      <sheetName val="32311%20CCC%201999.XLS"/>
      <sheetName val="CTA 110 MZ08"/>
      <sheetName val="Inv-Gobierno"/>
      <sheetName val="Bce_03_993"/>
      <sheetName val="Mutação_do_PL3"/>
      <sheetName val="Outros_Ativos3"/>
      <sheetName val="Outros_passivos3"/>
      <sheetName val="Resultado_financeiro3"/>
      <sheetName val="Outras_operac3"/>
      <sheetName val="Outras_não_operac3"/>
      <sheetName val="Nota_Financiamentos3"/>
      <sheetName val="Agenda_dos_financiamentos_LP3"/>
      <sheetName val="Provisões_Contigênciais3"/>
      <sheetName val="Reconciliação_IR3"/>
      <sheetName val="Prejuízos_Fiscais3"/>
      <sheetName val="Infs__para_Cash_Flow3"/>
      <sheetName val="Planilha_resultados3"/>
      <sheetName val="REALxMETA_-_REFRI3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32311_CCC_19992"/>
      <sheetName val="Brew_rub3"/>
      <sheetName val="Implementation_Status2"/>
      <sheetName val="Months_and_Countries2"/>
      <sheetName val="Action_Log2"/>
      <sheetName val="DIVESTMENTS_OTHER_CURRENCY1"/>
      <sheetName val="INVOICE_XLS1"/>
      <sheetName val="Desd_2001_MetA1"/>
      <sheetName val="New_Emp1"/>
      <sheetName val="Ishikawa_-_RAB1"/>
      <sheetName val="TD_PL_Unidades1"/>
      <sheetName val="EI_Calc1"/>
      <sheetName val="Data_ITW_USA_US$1"/>
      <sheetName val="INVESTMENTS_REP_CURR1"/>
      <sheetName val="DIVESTMENTS_REP_CURR1"/>
      <sheetName val="MIX_NACIONAL2"/>
      <sheetName val="VOLUMENES_NACIONALES2"/>
      <sheetName val="Pg_12"/>
      <sheetName val="3_ISo_YTD2"/>
      <sheetName val="Monthly_Forecast"/>
      <sheetName val="32311%20CCC%201999_XLS"/>
      <sheetName val="CTA_110_MZ08"/>
      <sheetName val="Staff_Costs"/>
      <sheetName val="Business_Unit"/>
      <sheetName val="gift_신청내역"/>
      <sheetName val="별도예산_KR_consumer_(2)"/>
      <sheetName val="Bce_03_994"/>
      <sheetName val="Mutação_do_PL4"/>
      <sheetName val="Outros_Ativos4"/>
      <sheetName val="Outros_passivos4"/>
      <sheetName val="Resultado_financeiro4"/>
      <sheetName val="Outras_operac4"/>
      <sheetName val="Outras_não_operac4"/>
      <sheetName val="Nota_Financiamentos4"/>
      <sheetName val="Agenda_dos_financiamentos_LP4"/>
      <sheetName val="Provisões_Contigênciais4"/>
      <sheetName val="Reconciliação_IR4"/>
      <sheetName val="Prejuízos_Fiscais4"/>
      <sheetName val="Infs__para_Cash_Flow4"/>
      <sheetName val="Planilha_resultados4"/>
      <sheetName val="REALxMETA_-_REFRI4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32311_CCC_19993"/>
      <sheetName val="Brew_rub4"/>
      <sheetName val="Implementation_Status3"/>
      <sheetName val="Months_and_Countries3"/>
      <sheetName val="Action_Log3"/>
      <sheetName val="DIVESTMENTS_OTHER_CURRENCY2"/>
      <sheetName val="INVOICE_XLS2"/>
      <sheetName val="Desd_2001_MetA2"/>
      <sheetName val="New_Emp2"/>
      <sheetName val="Ishikawa_-_RAB2"/>
      <sheetName val="TD_PL_Unidades2"/>
      <sheetName val="EI_Calc2"/>
      <sheetName val="Data_ITW_USA_US$2"/>
      <sheetName val="INVESTMENTS_REP_CURR2"/>
      <sheetName val="DIVESTMENTS_REP_CURR2"/>
      <sheetName val="MIX_NACIONAL3"/>
      <sheetName val="VOLUMENES_NACIONALES3"/>
      <sheetName val="Pg_13"/>
      <sheetName val="3_ISo_YTD3"/>
      <sheetName val="Monthly_Forecast1"/>
      <sheetName val="32311%20CCC%201999_XLS1"/>
      <sheetName val="CTA_110_MZ081"/>
      <sheetName val="Staff_Costs1"/>
      <sheetName val="Business_Unit1"/>
      <sheetName val="gift_신청내역1"/>
      <sheetName val="별도예산_KR_consumer_(2)1"/>
      <sheetName val="Bce_03_999"/>
      <sheetName val="Mutação_do_PL9"/>
      <sheetName val="Outros_Ativos9"/>
      <sheetName val="Outros_passivos9"/>
      <sheetName val="Resultado_financeiro9"/>
      <sheetName val="Outras_operac9"/>
      <sheetName val="Outras_não_operac9"/>
      <sheetName val="Nota_Financiamentos9"/>
      <sheetName val="Agenda_dos_financiamentos_LP9"/>
      <sheetName val="Provisões_Contigênciais9"/>
      <sheetName val="Reconciliação_IR9"/>
      <sheetName val="Prejuízos_Fiscais9"/>
      <sheetName val="Infs__para_Cash_Flow9"/>
      <sheetName val="Brew_rub9"/>
      <sheetName val="Months_and_Countries8"/>
      <sheetName val="MIX_NACIONAL8"/>
      <sheetName val="VOLUMENES_NACIONALES8"/>
      <sheetName val="Pg_18"/>
      <sheetName val="3_ISo_YTD8"/>
      <sheetName val="Planilha_resultados9"/>
      <sheetName val="REALxMETA_-_REFRI9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32311_CCC_19998"/>
      <sheetName val="Implementation_Status8"/>
      <sheetName val="Action_Log8"/>
      <sheetName val="DIVESTMENTS_OTHER_CURRENCY7"/>
      <sheetName val="Desd_2001_MetA7"/>
      <sheetName val="INVOICE_XLS7"/>
      <sheetName val="New_Emp7"/>
      <sheetName val="TD_PL_Unidades7"/>
      <sheetName val="Ishikawa_-_RAB7"/>
      <sheetName val="EI_Calc7"/>
      <sheetName val="INVESTMENTS_REP_CURR7"/>
      <sheetName val="DIVESTMENTS_REP_CURR7"/>
      <sheetName val="Data_ITW_USA_US$7"/>
      <sheetName val="Staff_Costs6"/>
      <sheetName val="Business_Unit6"/>
      <sheetName val="gift_신청내역6"/>
      <sheetName val="별도예산_KR_consumer_(2)6"/>
      <sheetName val="Monthly_Forecast6"/>
      <sheetName val="Bce_03_995"/>
      <sheetName val="Mutação_do_PL5"/>
      <sheetName val="Outros_Ativos5"/>
      <sheetName val="Outros_passivos5"/>
      <sheetName val="Resultado_financeiro5"/>
      <sheetName val="Outras_operac5"/>
      <sheetName val="Outras_não_operac5"/>
      <sheetName val="Nota_Financiamentos5"/>
      <sheetName val="Agenda_dos_financiamentos_LP5"/>
      <sheetName val="Provisões_Contigênciais5"/>
      <sheetName val="Reconciliação_IR5"/>
      <sheetName val="Prejuízos_Fiscais5"/>
      <sheetName val="Infs__para_Cash_Flow5"/>
      <sheetName val="Brew_rub5"/>
      <sheetName val="Months_and_Countries4"/>
      <sheetName val="MIX_NACIONAL4"/>
      <sheetName val="VOLUMENES_NACIONALES4"/>
      <sheetName val="Pg_14"/>
      <sheetName val="3_ISo_YTD4"/>
      <sheetName val="Planilha_resultados5"/>
      <sheetName val="REALxMETA_-_REFRI5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32311_CCC_19994"/>
      <sheetName val="Implementation_Status4"/>
      <sheetName val="Action_Log4"/>
      <sheetName val="DIVESTMENTS_OTHER_CURRENCY3"/>
      <sheetName val="Desd_2001_MetA3"/>
      <sheetName val="INVOICE_XLS3"/>
      <sheetName val="New_Emp3"/>
      <sheetName val="TD_PL_Unidades3"/>
      <sheetName val="Ishikawa_-_RAB3"/>
      <sheetName val="EI_Calc3"/>
      <sheetName val="INVESTMENTS_REP_CURR3"/>
      <sheetName val="DIVESTMENTS_REP_CURR3"/>
      <sheetName val="Data_ITW_USA_US$3"/>
      <sheetName val="Staff_Costs2"/>
      <sheetName val="Business_Unit2"/>
      <sheetName val="gift_신청내역2"/>
      <sheetName val="별도예산_KR_consumer_(2)2"/>
      <sheetName val="Monthly_Forecast2"/>
      <sheetName val="Bce_03_996"/>
      <sheetName val="Mutação_do_PL6"/>
      <sheetName val="Outros_Ativos6"/>
      <sheetName val="Outros_passivos6"/>
      <sheetName val="Resultado_financeiro6"/>
      <sheetName val="Outras_operac6"/>
      <sheetName val="Outras_não_operac6"/>
      <sheetName val="Nota_Financiamentos6"/>
      <sheetName val="Agenda_dos_financiamentos_LP6"/>
      <sheetName val="Provisões_Contigênciais6"/>
      <sheetName val="Reconciliação_IR6"/>
      <sheetName val="Prejuízos_Fiscais6"/>
      <sheetName val="Infs__para_Cash_Flow6"/>
      <sheetName val="Brew_rub6"/>
      <sheetName val="Months_and_Countries5"/>
      <sheetName val="MIX_NACIONAL5"/>
      <sheetName val="VOLUMENES_NACIONALES5"/>
      <sheetName val="Pg_15"/>
      <sheetName val="3_ISo_YTD5"/>
      <sheetName val="Planilha_resultados6"/>
      <sheetName val="REALxMETA_-_REFRI6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32311_CCC_19995"/>
      <sheetName val="Implementation_Status5"/>
      <sheetName val="Action_Log5"/>
      <sheetName val="DIVESTMENTS_OTHER_CURRENCY4"/>
      <sheetName val="Desd_2001_MetA4"/>
      <sheetName val="INVOICE_XLS4"/>
      <sheetName val="New_Emp4"/>
      <sheetName val="TD_PL_Unidades4"/>
      <sheetName val="Ishikawa_-_RAB4"/>
      <sheetName val="EI_Calc4"/>
      <sheetName val="INVESTMENTS_REP_CURR4"/>
      <sheetName val="DIVESTMENTS_REP_CURR4"/>
      <sheetName val="Data_ITW_USA_US$4"/>
      <sheetName val="Staff_Costs3"/>
      <sheetName val="Business_Unit3"/>
      <sheetName val="gift_신청내역3"/>
      <sheetName val="별도예산_KR_consumer_(2)3"/>
      <sheetName val="Monthly_Forecast3"/>
      <sheetName val="Bce_03_997"/>
      <sheetName val="Mutação_do_PL7"/>
      <sheetName val="Outros_Ativos7"/>
      <sheetName val="Outros_passivos7"/>
      <sheetName val="Resultado_financeiro7"/>
      <sheetName val="Outras_operac7"/>
      <sheetName val="Outras_não_operac7"/>
      <sheetName val="Nota_Financiamentos7"/>
      <sheetName val="Agenda_dos_financiamentos_LP7"/>
      <sheetName val="Provisões_Contigênciais7"/>
      <sheetName val="Reconciliação_IR7"/>
      <sheetName val="Prejuízos_Fiscais7"/>
      <sheetName val="Infs__para_Cash_Flow7"/>
      <sheetName val="Brew_rub7"/>
      <sheetName val="Months_and_Countries6"/>
      <sheetName val="MIX_NACIONAL6"/>
      <sheetName val="VOLUMENES_NACIONALES6"/>
      <sheetName val="Pg_16"/>
      <sheetName val="3_ISo_YTD6"/>
      <sheetName val="Planilha_resultados7"/>
      <sheetName val="REALxMETA_-_REFRI7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32311_CCC_19996"/>
      <sheetName val="Implementation_Status6"/>
      <sheetName val="Action_Log6"/>
      <sheetName val="DIVESTMENTS_OTHER_CURRENCY5"/>
      <sheetName val="Desd_2001_MetA5"/>
      <sheetName val="INVOICE_XLS5"/>
      <sheetName val="New_Emp5"/>
      <sheetName val="TD_PL_Unidades5"/>
      <sheetName val="Ishikawa_-_RAB5"/>
      <sheetName val="EI_Calc5"/>
      <sheetName val="INVESTMENTS_REP_CURR5"/>
      <sheetName val="DIVESTMENTS_REP_CURR5"/>
      <sheetName val="Data_ITW_USA_US$5"/>
      <sheetName val="Staff_Costs4"/>
      <sheetName val="Business_Unit4"/>
      <sheetName val="gift_신청내역4"/>
      <sheetName val="별도예산_KR_consumer_(2)4"/>
      <sheetName val="Monthly_Forecast4"/>
      <sheetName val="Bce_03_998"/>
      <sheetName val="Mutação_do_PL8"/>
      <sheetName val="Outros_Ativos8"/>
      <sheetName val="Outros_passivos8"/>
      <sheetName val="Resultado_financeiro8"/>
      <sheetName val="Outras_operac8"/>
      <sheetName val="Outras_não_operac8"/>
      <sheetName val="Nota_Financiamentos8"/>
      <sheetName val="Agenda_dos_financiamentos_LP8"/>
      <sheetName val="Provisões_Contigênciais8"/>
      <sheetName val="Reconciliação_IR8"/>
      <sheetName val="Prejuízos_Fiscais8"/>
      <sheetName val="Infs__para_Cash_Flow8"/>
      <sheetName val="Brew_rub8"/>
      <sheetName val="Months_and_Countries7"/>
      <sheetName val="MIX_NACIONAL7"/>
      <sheetName val="VOLUMENES_NACIONALES7"/>
      <sheetName val="Pg_17"/>
      <sheetName val="3_ISo_YTD7"/>
      <sheetName val="Planilha_resultados8"/>
      <sheetName val="REALxMETA_-_REFRI8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32311_CCC_19997"/>
      <sheetName val="Implementation_Status7"/>
      <sheetName val="Action_Log7"/>
      <sheetName val="DIVESTMENTS_OTHER_CURRENCY6"/>
      <sheetName val="Desd_2001_MetA6"/>
      <sheetName val="INVOICE_XLS6"/>
      <sheetName val="New_Emp6"/>
      <sheetName val="TD_PL_Unidades6"/>
      <sheetName val="Ishikawa_-_RAB6"/>
      <sheetName val="EI_Calc6"/>
      <sheetName val="INVESTMENTS_REP_CURR6"/>
      <sheetName val="DIVESTMENTS_REP_CURR6"/>
      <sheetName val="Data_ITW_USA_US$6"/>
      <sheetName val="Staff_Costs5"/>
      <sheetName val="Business_Unit5"/>
      <sheetName val="gift_신청내역5"/>
      <sheetName val="별도예산_KR_consumer_(2)5"/>
      <sheetName val="Monthly_Foreca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IC Net Debt Calculations"/>
      <sheetName val="Multiples &amp; Overview Inputs"/>
      <sheetName val="PPR - Valuation Book"/>
      <sheetName val="PPR - Board Book (NOT USED)"/>
      <sheetName val="Northwest Proposal"/>
      <sheetName val="Sears Proposal"/>
      <sheetName val="ServiceMaster Proposal"/>
      <sheetName val="Westcoast Proposal"/>
      <sheetName val="Change in Control Deals (OLD)"/>
      <sheetName val="Acquiror Premium Analysis"/>
      <sheetName val="Valuation Summary (NEW)"/>
      <sheetName val="Valuation Summary (OLD)"/>
      <sheetName val="10-K Inputs"/>
      <sheetName val="DCF - Pre Acq"/>
      <sheetName val="DCF - Sensitivity"/>
      <sheetName val="DCF - Management"/>
      <sheetName val="Compare Mngt vs Sensitivity"/>
      <sheetName val="WACC"/>
      <sheetName val="BARRA Betas"/>
      <sheetName val="CompAcqs"/>
      <sheetName val="DePara"/>
      <sheetName val="Assumptions"/>
      <sheetName val="212405"/>
      <sheetName val="IC's"/>
      <sheetName val="Inv-Gobierno"/>
      <sheetName val="ValuationModel_3_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JRC"/>
      <sheetName val="MNI"/>
      <sheetName val="WPO"/>
      <sheetName val="GCI"/>
      <sheetName val="TRB"/>
      <sheetName val="KRI"/>
      <sheetName val="NYT"/>
      <sheetName val="Summary"/>
      <sheetName val="Circulation"/>
      <sheetName val="Revenue and EBITDA"/>
      <sheetName val="Model"/>
      <sheetName val="Assumps"/>
      <sheetName val="Print Controls"/>
      <sheetName val="COMP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utput"/>
      <sheetName val="Coke"/>
      <sheetName val="Numico"/>
      <sheetName val="Uniq"/>
      <sheetName val="Wessanen"/>
      <sheetName val="Bongrain"/>
      <sheetName val="Dairy_Crest"/>
      <sheetName val="Orkla"/>
      <sheetName val="Dean_Foods"/>
      <sheetName val="Interstate_Bakeries"/>
      <sheetName val="Premier_Foods"/>
      <sheetName val="Ebro_Puleva"/>
      <sheetName val="Danisco"/>
      <sheetName val="Datastream"/>
      <sheetName val="Multiples &amp; Overview Inputs"/>
      <sheetName val="Plan1"/>
      <sheetName val="Porez15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P"/>
      <sheetName val="JurosBMF"/>
      <sheetName val="Curva_Over"/>
      <sheetName val="CurvaDI"/>
      <sheetName val="Calculadora"/>
      <sheetName val="SWAP"/>
      <sheetName val="Curvas"/>
      <sheetName val="Curva_Swap"/>
      <sheetName val="Arbitragem"/>
      <sheetName val="Over"/>
      <sheetName val="MUG"/>
      <sheetName val="Sheet1"/>
      <sheetName val="Feriados"/>
      <sheetName val="Base Datos"/>
      <sheetName val="Custo Variável"/>
      <sheetName val="212405"/>
      <sheetName val="Indiv. information"/>
      <sheetName val="Plan1"/>
      <sheetName val="MODELO"/>
      <sheetName val="Rel_Histórico"/>
      <sheetName val="INVESTMENTS REP CURR"/>
      <sheetName val="DIVESTMENTS REP CURR"/>
      <sheetName val="Inv-Gobierno"/>
      <sheetName val="look-up data"/>
      <sheetName val="Cadastro"/>
      <sheetName val="xCDI9"/>
      <sheetName val="Months and Countries"/>
      <sheetName val="DIVESTMENTS OTHER CURRENCY"/>
      <sheetName val="STARTSHEET"/>
      <sheetName val="New Emp"/>
      <sheetName val="PM"/>
      <sheetName val="Hoja1"/>
      <sheetName val="Brew rub"/>
      <sheetName val="IC's"/>
      <sheetName val="Base_Datos"/>
      <sheetName val="Custo_Variável"/>
      <sheetName val="INVESTMENTS_REP_CURR"/>
      <sheetName val="DIVESTMENTS_REP_CURR"/>
      <sheetName val="Indiv__information"/>
      <sheetName val="look-up_data"/>
      <sheetName val="Months_and_Countries"/>
      <sheetName val="5.1"/>
      <sheetName val="Lists"/>
      <sheetName val="Pg 1"/>
      <sheetName val="Porez15%"/>
      <sheetName val="variable"/>
      <sheetName val="TEMP"/>
      <sheetName val="MIX NACIONAL"/>
      <sheetName val="VOLUMENES NACIONALES"/>
      <sheetName val="Custo_Variável1"/>
      <sheetName val="Base_Datos1"/>
      <sheetName val="INVESTMENTS_REP_CURR1"/>
      <sheetName val="DIVESTMENTS_REP_CURR1"/>
      <sheetName val="Indiv__information1"/>
      <sheetName val="look-up_data1"/>
      <sheetName val="Months_and_Countries1"/>
      <sheetName val="DIVESTMENTS_OTHER_CURRENCY"/>
      <sheetName val="New_Emp"/>
      <sheetName val="Brew_rub"/>
      <sheetName val="TABELAS"/>
      <sheetName val="DIST"/>
      <sheetName val="MALHAD"/>
      <sheetName val="PUXADIA"/>
      <sheetName val="Dados"/>
      <sheetName val="Meta"/>
      <sheetName val="XLR_NoRangeSheet"/>
      <sheetName val="Pilares"/>
      <sheetName val="Lista"/>
      <sheetName val="Data ITW USA US$"/>
      <sheetName val="AUX"/>
      <sheetName val="Monitoring - LE Analysis"/>
      <sheetName val="Monitoring - YTD Analysis"/>
      <sheetName val="Monitoring - Act.Value Analysis"/>
      <sheetName val="Empresas"/>
      <sheetName val="&gt;&gt;Drop Downs"/>
      <sheetName val="SYSTEM"/>
      <sheetName val="Drop Down"/>
      <sheetName val="Variables"/>
      <sheetName val="CHARTS ADHOC2 REP CURR"/>
      <sheetName val="CHARTS ADHOC2 K-EUR"/>
      <sheetName val="Sig Cycles_Accts &amp; Processes"/>
      <sheetName val="CTbe tong"/>
      <sheetName val="CTDZ 0.4+cto"/>
      <sheetName val="SKU info"/>
      <sheetName val="segment"/>
      <sheetName val="Testing Template Guidance"/>
      <sheetName val="Test Programs"/>
      <sheetName val="INVESTMENTS EUR"/>
      <sheetName val="DIVESTMENTS EUR"/>
      <sheetName val="Premissas"/>
      <sheetName val="Gauge"/>
      <sheetName val="RESUMEN"/>
      <sheetName val="Dates"/>
      <sheetName val="Implementation Status"/>
      <sheetName val="SAP info"/>
      <sheetName val="Input"/>
      <sheetName val="T-LIST"/>
      <sheetName val="DadosRefer"/>
      <sheetName val="CONSTANTS"/>
      <sheetName val="Volume &amp; Share for Flash"/>
      <sheetName val="BW 2010"/>
      <sheetName val="#¡REF"/>
      <sheetName val="Support"/>
      <sheetName val="KF6"/>
      <sheetName val="Month"/>
      <sheetName val="Menu"/>
      <sheetName val="FrontPage"/>
      <sheetName val="Par"/>
      <sheetName val="ANS-Ap_Result_2003"/>
      <sheetName val="Targets - PBS"/>
      <sheetName val="BSC Turnover Report"/>
      <sheetName val="MgnEnero"/>
      <sheetName val="phrases"/>
      <sheetName val="Drop down lists"/>
      <sheetName val="便捷查询"/>
      <sheetName val="packages"/>
      <sheetName val="Daten"/>
      <sheetName val="IS BS actual"/>
      <sheetName val="SMT1"/>
      <sheetName val="Net Revenue"/>
      <sheetName val="COMPS"/>
      <sheetName val="Step2_Correlation"/>
      <sheetName val="Step2_Histogram"/>
      <sheetName val="Cambio"/>
      <sheetName val="Parameters"/>
      <sheetName val="行动跟踪"/>
      <sheetName val="Base PEF"/>
      <sheetName val="Brazil Sovereign"/>
      <sheetName val="Segmento_DB"/>
      <sheetName val="Instructivo"/>
      <sheetName val="은행"/>
      <sheetName val="ELECTRIC, POWER, FUEL"/>
      <sheetName val="Target Book"/>
      <sheetName val="Ch1&amp;3&amp;4"/>
      <sheetName val="Datastream"/>
      <sheetName val="LC-&gt;EURO"/>
      <sheetName val="Dados BLP"/>
      <sheetName val="Aprovadores"/>
      <sheetName val="Resumo"/>
      <sheetName val="Base_Datos2"/>
      <sheetName val="Custo_Variável2"/>
      <sheetName val="INVESTMENTS_REP_CURR2"/>
      <sheetName val="DIVESTMENTS_REP_CURR2"/>
      <sheetName val="Indiv__information2"/>
      <sheetName val="look-up_data2"/>
      <sheetName val="Months_and_Countries2"/>
      <sheetName val="DIVESTMENTS_OTHER_CURRENCY1"/>
      <sheetName val="New_Emp1"/>
      <sheetName val="Brew_rub1"/>
      <sheetName val="5_1"/>
      <sheetName val="Pg_1"/>
      <sheetName val="Monitoring_-_LE_Analysis"/>
      <sheetName val="Monitoring_-_YTD_Analysis"/>
      <sheetName val="Monitoring_-_Act_Value_Analysis"/>
      <sheetName val="&gt;&gt;Drop_Downs"/>
      <sheetName val="MIX_NACIONAL"/>
      <sheetName val="VOLUMENES_NACIONALES"/>
      <sheetName val="Drop_Down"/>
      <sheetName val="CHARTS_ADHOC2_REP_CURR"/>
      <sheetName val="CHARTS_ADHOC2_K-EUR"/>
      <sheetName val="Sig_Cycles_Accts_&amp;_Processes"/>
      <sheetName val="CTbe_tong"/>
      <sheetName val="CTDZ_0_4+cto"/>
      <sheetName val="SKU_info"/>
      <sheetName val="Testing_Template_Guidance"/>
      <sheetName val="Test_Programs"/>
      <sheetName val="INVESTMENTS_EUR"/>
      <sheetName val="DIVESTMENTS_EUR"/>
      <sheetName val="Implementation_Status"/>
      <sheetName val="SAP_info"/>
      <sheetName val="Sheet3"/>
      <sheetName val="Sheet2"/>
      <sheetName val="Cases"/>
      <sheetName val="Curve"/>
      <sheetName val="nombre"/>
      <sheetName val="Saving&amp;Retention"/>
      <sheetName val="DATABASE"/>
      <sheetName val="names"/>
      <sheetName val="Base"/>
      <sheetName val="Sap"/>
      <sheetName val="Spf"/>
      <sheetName val="SSap"/>
      <sheetName val="POA"/>
      <sheetName val="SPoa"/>
      <sheetName val="Dotacio 1"/>
      <sheetName val="Movimentação Imobilizado"/>
      <sheetName val="Control Sheet"/>
      <sheetName val="PAS FOPAG - 30.09.2009"/>
      <sheetName val="RESULTADOS"/>
      <sheetName val="Control Panel"/>
      <sheetName val="Data"/>
      <sheetName val="Flash Report SDC(EUR)"/>
      <sheetName val="Consolidación Acarreo"/>
      <sheetName val="De_Para"/>
      <sheetName val="Config"/>
      <sheetName val="Nanc"/>
      <sheetName val="Refri"/>
      <sheetName val="Pondera"/>
      <sheetName val="Proc"/>
      <sheetName val="CAD"/>
      <sheetName val="Base_Datos3"/>
      <sheetName val="Custo_Variável3"/>
      <sheetName val="Indiv__information3"/>
      <sheetName val="DIVESTMENTS_OTHER_CURRENCY2"/>
      <sheetName val="INVESTMENTS_REP_CURR3"/>
      <sheetName val="DIVESTMENTS_REP_CURR3"/>
      <sheetName val="look-up_data3"/>
      <sheetName val="New_Emp2"/>
      <sheetName val="Months_and_Countries3"/>
      <sheetName val="Brew_rub2"/>
      <sheetName val="MIX_NACIONAL1"/>
      <sheetName val="VOLUMENES_NACIONALES1"/>
      <sheetName val="5_11"/>
      <sheetName val="Pg_11"/>
      <sheetName val="Data_ITW_USA_US$"/>
      <sheetName val="Volume_&amp;_Share_for_Flash"/>
      <sheetName val="BW_2010"/>
      <sheetName val="Monitoring_-_LE_Analysis1"/>
      <sheetName val="Monitoring_-_YTD_Analysis1"/>
      <sheetName val="Monitoring_-_Act_Value_Analysi1"/>
      <sheetName val="&gt;&gt;Drop_Downs1"/>
      <sheetName val="Drop_Down1"/>
      <sheetName val="CHARTS_ADHOC2_REP_CURR1"/>
      <sheetName val="CHARTS_ADHOC2_K-EUR1"/>
      <sheetName val="Sig_Cycles_Accts_&amp;_Processes1"/>
      <sheetName val="CTbe_tong1"/>
      <sheetName val="CTDZ_0_4+cto1"/>
      <sheetName val="SKU_info1"/>
      <sheetName val="Testing_Template_Guidance1"/>
      <sheetName val="Test_Programs1"/>
      <sheetName val="INVESTMENTS_EUR1"/>
      <sheetName val="DIVESTMENTS_EUR1"/>
      <sheetName val="Implementation_Status1"/>
      <sheetName val="SAP_info1"/>
      <sheetName val="Targets_-_PBS"/>
      <sheetName val="Drop_down_lists"/>
      <sheetName val="Base_PEF"/>
      <sheetName val="Brazil_Sovereign"/>
      <sheetName val="BSC_Turnover_Report"/>
      <sheetName val="IS_BS_actual"/>
      <sheetName val="Net_Revenue"/>
      <sheetName val="ELECTRIC,_POWER,_FUEL"/>
      <sheetName val="Target_Book"/>
      <sheetName val="Dados_BLP"/>
      <sheetName val="Movimentação_Imobilizado"/>
      <sheetName val="Control_Sheet"/>
      <sheetName val="PAS_FOPAG_-_30_09_2009"/>
      <sheetName val="Dotacio_1"/>
      <sheetName val="MU"/>
      <sheetName val="VariablesDocumentacionISO"/>
      <sheetName val="BAM Focus Brands"/>
      <sheetName val="GERSON"/>
      <sheetName val="Hoja2"/>
      <sheetName val="Bcos.Calif.1105"/>
      <sheetName val="Resumen Beer"/>
      <sheetName val="ESTIMATIVA"/>
      <sheetName val="Reference ANN"/>
      <sheetName val="Assumptions"/>
      <sheetName val="Filtros"/>
      <sheetName val="Data_ITW_USA_US$1"/>
      <sheetName val="Bcos_Calif_1105"/>
      <sheetName val="Base_Datos4"/>
      <sheetName val="Custo_Variável4"/>
      <sheetName val="Indiv__information4"/>
      <sheetName val="INVESTMENTS_REP_CURR4"/>
      <sheetName val="DIVESTMENTS_REP_CURR4"/>
      <sheetName val="look-up_data4"/>
      <sheetName val="Months_and_Countries4"/>
      <sheetName val="DIVESTMENTS_OTHER_CURRENCY3"/>
      <sheetName val="New_Emp3"/>
      <sheetName val="Brew_rub3"/>
      <sheetName val="5_12"/>
      <sheetName val="Pg_12"/>
      <sheetName val="Monitoring_-_LE_Analysis2"/>
      <sheetName val="Monitoring_-_YTD_Analysis2"/>
      <sheetName val="Monitoring_-_Act_Value_Analysi2"/>
      <sheetName val="&gt;&gt;Drop_Downs2"/>
      <sheetName val="MIX_NACIONAL2"/>
      <sheetName val="VOLUMENES_NACIONALES2"/>
      <sheetName val="Drop_Down2"/>
      <sheetName val="CHARTS_ADHOC2_REP_CURR2"/>
      <sheetName val="CHARTS_ADHOC2_K-EUR2"/>
      <sheetName val="Sig_Cycles_Accts_&amp;_Processes2"/>
      <sheetName val="CTbe_tong2"/>
      <sheetName val="CTDZ_0_4+cto2"/>
      <sheetName val="SKU_info2"/>
      <sheetName val="Testing_Template_Guidance2"/>
      <sheetName val="Test_Programs2"/>
      <sheetName val="INVESTMENTS_EUR2"/>
      <sheetName val="DIVESTMENTS_EUR2"/>
      <sheetName val="Implementation_Status2"/>
      <sheetName val="SAP_info2"/>
      <sheetName val="Data_ITW_USA_US$2"/>
      <sheetName val="Volume_&amp;_Share_for_Flash1"/>
      <sheetName val="BW_20101"/>
      <sheetName val="Targets_-_PBS1"/>
      <sheetName val="Drop_down_lists1"/>
      <sheetName val="Base_PEF1"/>
      <sheetName val="Brazil_Sovereign1"/>
      <sheetName val="BSC_Turnover_Report1"/>
      <sheetName val="IS_BS_actual1"/>
      <sheetName val="Net_Revenue1"/>
      <sheetName val="Target_Book1"/>
      <sheetName val="ELECTRIC,_POWER,_FUEL1"/>
      <sheetName val="Dados_BLP1"/>
      <sheetName val="Bcos_Calif_11051"/>
      <sheetName val="Multiples &amp; Overview Inputs"/>
      <sheetName val="Base_Datos5"/>
      <sheetName val="Custo_Variável5"/>
      <sheetName val="INVESTMENTS_REP_CURR5"/>
      <sheetName val="DIVESTMENTS_REP_CURR5"/>
      <sheetName val="Indiv__information5"/>
      <sheetName val="look-up_data5"/>
      <sheetName val="Months_and_Countries5"/>
      <sheetName val="DIVESTMENTS_OTHER_CURRENCY4"/>
      <sheetName val="New_Emp4"/>
      <sheetName val="Brew_rub4"/>
      <sheetName val="5_13"/>
      <sheetName val="Pg_13"/>
      <sheetName val="MIX_NACIONAL3"/>
      <sheetName val="VOLUMENES_NACIONALES3"/>
      <sheetName val="Data_ITW_USA_US$3"/>
      <sheetName val="Monitoring_-_LE_Analysis3"/>
      <sheetName val="Monitoring_-_YTD_Analysis3"/>
      <sheetName val="Monitoring_-_Act_Value_Analysi3"/>
      <sheetName val="Implementation_Status3"/>
      <sheetName val="Volume_&amp;_Share_for_Flash2"/>
      <sheetName val="BW_20102"/>
      <sheetName val="CTbe_tong3"/>
      <sheetName val="CTDZ_0_4+cto3"/>
      <sheetName val="Sig_Cycles_Accts_&amp;_Processes3"/>
      <sheetName val="&gt;&gt;Drop_Downs3"/>
      <sheetName val="Drop_Down3"/>
      <sheetName val="CHARTS_ADHOC2_REP_CURR3"/>
      <sheetName val="CHARTS_ADHOC2_K-EUR3"/>
      <sheetName val="SKU_info3"/>
      <sheetName val="Testing_Template_Guidance3"/>
      <sheetName val="Test_Programs3"/>
      <sheetName val="INVESTMENTS_EUR3"/>
      <sheetName val="DIVESTMENTS_EUR3"/>
      <sheetName val="SAP_info3"/>
      <sheetName val="Targets_-_PBS2"/>
      <sheetName val="Drop_down_lists2"/>
      <sheetName val="Base_PEF2"/>
      <sheetName val="Brazil_Sovereign2"/>
      <sheetName val="BSC_Turnover_Report2"/>
      <sheetName val="IS_BS_actual2"/>
      <sheetName val="Net_Revenue2"/>
      <sheetName val="ELECTRIC,_POWER,_FUEL2"/>
      <sheetName val="Target_Book2"/>
      <sheetName val="Dados_BLP2"/>
      <sheetName val="Movimentação_Imobilizado1"/>
      <sheetName val="Control_Sheet1"/>
      <sheetName val="PAS_FOPAG_-_30_09_20091"/>
      <sheetName val="Dotacio_11"/>
      <sheetName val="Flash_Report_SDC(EUR)"/>
      <sheetName val="Control_Panel"/>
      <sheetName val="Consolidación_Acarreo"/>
      <sheetName val="Reference_ANN"/>
      <sheetName val="BAM_Focus_Brands"/>
      <sheetName val="Bcos_Calif_11052"/>
      <sheetName val="Resumen_Beer"/>
      <sheetName val="Resumen_JUN"/>
      <sheetName val="Resumen_JUL"/>
      <sheetName val="Detalle_Resumen"/>
      <sheetName val="Cumplimiento_x_área"/>
      <sheetName val="Cumplimiento_Mensual"/>
      <sheetName val="CONSUMO_DE_BUNKER_DIARIO"/>
      <sheetName val="Resumen JUN"/>
      <sheetName val="Resumen JUL"/>
      <sheetName val="Detalle Resumen"/>
      <sheetName val="Cumplimiento x área"/>
      <sheetName val="Cumplimiento Mensual"/>
      <sheetName val="CONSUMO DE BUNKER DIARIO"/>
      <sheetName val="Tablas"/>
      <sheetName val="Set Up"/>
      <sheetName val="Sistema"/>
      <sheetName val="Base_Datos7"/>
      <sheetName val="Custo_Variável7"/>
      <sheetName val="INVESTMENTS_REP_CURR7"/>
      <sheetName val="DIVESTMENTS_REP_CURR7"/>
      <sheetName val="Indiv__information7"/>
      <sheetName val="look-up_data7"/>
      <sheetName val="DIVESTMENTS_OTHER_CURRENCY6"/>
      <sheetName val="New_Emp6"/>
      <sheetName val="Months_and_Countries7"/>
      <sheetName val="Brew_rub6"/>
      <sheetName val="Base_Datos6"/>
      <sheetName val="Custo_Variável6"/>
      <sheetName val="INVESTMENTS_REP_CURR6"/>
      <sheetName val="DIVESTMENTS_REP_CURR6"/>
      <sheetName val="Indiv__information6"/>
      <sheetName val="look-up_data6"/>
      <sheetName val="DIVESTMENTS_OTHER_CURRENCY5"/>
      <sheetName val="New_Emp5"/>
      <sheetName val="Months_and_Countries6"/>
      <sheetName val="Brew_rub5"/>
      <sheetName val="Setup"/>
      <sheetName val="Negociados"/>
      <sheetName val="Input Sheet"/>
      <sheetName val="Sheet5"/>
      <sheetName val="Input_Sheet"/>
      <sheetName val="5_14"/>
      <sheetName val="Pg_14"/>
      <sheetName val="Monitoring_-_LE_Analysis4"/>
      <sheetName val="Monitoring_-_YTD_Analysis4"/>
      <sheetName val="Monitoring_-_Act_Value_Analysi4"/>
      <sheetName val="&gt;&gt;Drop_Downs4"/>
      <sheetName val="MIX_NACIONAL4"/>
      <sheetName val="VOLUMENES_NACIONALES4"/>
      <sheetName val="Drop_Down4"/>
      <sheetName val="CHARTS_ADHOC2_REP_CURR4"/>
      <sheetName val="CHARTS_ADHOC2_K-EUR4"/>
      <sheetName val="Sig_Cycles_Accts_&amp;_Processes4"/>
      <sheetName val="CTbe_tong4"/>
      <sheetName val="CTDZ_0_4+cto4"/>
      <sheetName val="SKU_info4"/>
      <sheetName val="Testing_Template_Guidance4"/>
      <sheetName val="Test_Programs4"/>
      <sheetName val="INVESTMENTS_EUR4"/>
      <sheetName val="DIVESTMENTS_EUR4"/>
      <sheetName val="Implementation_Status4"/>
      <sheetName val="SAP_info4"/>
      <sheetName val="Data_ITW_USA_US$4"/>
      <sheetName val="Volume_&amp;_Share_for_Flash3"/>
      <sheetName val="BW_20103"/>
      <sheetName val="Targets_-_PBS3"/>
      <sheetName val="Drop_down_lists3"/>
      <sheetName val="Base_PEF3"/>
      <sheetName val="Brazil_Sovereign3"/>
      <sheetName val="BSC_Turnover_Report3"/>
      <sheetName val="IS_BS_actual3"/>
      <sheetName val="Net_Revenue3"/>
      <sheetName val="Target_Book3"/>
      <sheetName val="ELECTRIC,_POWER,_FUEL3"/>
      <sheetName val="Dados_BLP3"/>
      <sheetName val="Bcos_Calif_11053"/>
      <sheetName val="Control_Panel1"/>
      <sheetName val="Flash_Report_SDC(EUR)1"/>
      <sheetName val="Consolidación_Acarreo1"/>
      <sheetName val="Resumen_JUN1"/>
      <sheetName val="Resumen_JUL1"/>
      <sheetName val="Detalle_Resumen1"/>
      <sheetName val="Cumplimiento_x_área1"/>
      <sheetName val="Cumplimiento_Mensual1"/>
      <sheetName val="CONSUMO_DE_BUNKER_DIARIO1"/>
      <sheetName val="Input_Sheet1"/>
      <sheetName val="5_15"/>
      <sheetName val="Pg_15"/>
      <sheetName val="Monitoring_-_LE_Analysis5"/>
      <sheetName val="Monitoring_-_YTD_Analysis5"/>
      <sheetName val="Monitoring_-_Act_Value_Analysi5"/>
      <sheetName val="&gt;&gt;Drop_Downs5"/>
      <sheetName val="MIX_NACIONAL5"/>
      <sheetName val="VOLUMENES_NACIONALES5"/>
      <sheetName val="Drop_Down5"/>
      <sheetName val="CHARTS_ADHOC2_REP_CURR5"/>
      <sheetName val="CHARTS_ADHOC2_K-EUR5"/>
      <sheetName val="Sig_Cycles_Accts_&amp;_Processes5"/>
      <sheetName val="CTbe_tong5"/>
      <sheetName val="CTDZ_0_4+cto5"/>
      <sheetName val="SKU_info5"/>
      <sheetName val="Testing_Template_Guidance5"/>
      <sheetName val="Test_Programs5"/>
      <sheetName val="INVESTMENTS_EUR5"/>
      <sheetName val="DIVESTMENTS_EUR5"/>
      <sheetName val="Implementation_Status5"/>
      <sheetName val="SAP_info5"/>
      <sheetName val="Data_ITW_USA_US$5"/>
      <sheetName val="Volume_&amp;_Share_for_Flash4"/>
      <sheetName val="BW_20104"/>
      <sheetName val="Targets_-_PBS4"/>
      <sheetName val="Drop_down_lists4"/>
      <sheetName val="Base_PEF4"/>
      <sheetName val="Brazil_Sovereign4"/>
      <sheetName val="BSC_Turnover_Report4"/>
      <sheetName val="IS_BS_actual4"/>
      <sheetName val="Net_Revenue4"/>
      <sheetName val="Target_Book4"/>
      <sheetName val="ELECTRIC,_POWER,_FUEL4"/>
      <sheetName val="Dados_BLP4"/>
      <sheetName val="Bcos_Calif_11054"/>
      <sheetName val="Dotacio_12"/>
      <sheetName val="Movimentação_Imobilizado2"/>
      <sheetName val="Control_Sheet2"/>
      <sheetName val="PAS_FOPAG_-_30_09_20092"/>
      <sheetName val="Control_Panel2"/>
      <sheetName val="Flash_Report_SDC(EUR)2"/>
      <sheetName val="Consolidación_Acarreo2"/>
      <sheetName val="Resumen_JUN2"/>
      <sheetName val="Resumen_JUL2"/>
      <sheetName val="Detalle_Resumen2"/>
      <sheetName val="Cumplimiento_x_área2"/>
      <sheetName val="Cumplimiento_Mensual2"/>
      <sheetName val="CONSUMO_DE_BUNKER_DIARIO2"/>
      <sheetName val="Input_Sheet2"/>
      <sheetName val="Base_Datos8"/>
      <sheetName val="Custo_Variável8"/>
      <sheetName val="INVESTMENTS_REP_CURR8"/>
      <sheetName val="DIVESTMENTS_REP_CURR8"/>
      <sheetName val="Indiv__information8"/>
      <sheetName val="look-up_data8"/>
      <sheetName val="DIVESTMENTS_OTHER_CURRENCY7"/>
      <sheetName val="New_Emp7"/>
      <sheetName val="Months_and_Countries8"/>
      <sheetName val="Brew_rub7"/>
      <sheetName val="MIX_NACIONAL6"/>
      <sheetName val="VOLUMENES_NACIONALES6"/>
      <sheetName val="5_16"/>
      <sheetName val="Pg_16"/>
      <sheetName val="Data_ITW_USA_US$6"/>
      <sheetName val="Monitoring_-_LE_Analysis6"/>
      <sheetName val="Monitoring_-_YTD_Analysis6"/>
      <sheetName val="Monitoring_-_Act_Value_Analysi6"/>
      <sheetName val="Implementation_Status6"/>
      <sheetName val="Volume_&amp;_Share_for_Flash5"/>
      <sheetName val="BW_20105"/>
      <sheetName val="CTbe_tong6"/>
      <sheetName val="CTDZ_0_4+cto6"/>
      <sheetName val="Sig_Cycles_Accts_&amp;_Processes6"/>
      <sheetName val="&gt;&gt;Drop_Downs6"/>
      <sheetName val="Drop_Down6"/>
      <sheetName val="CHARTS_ADHOC2_REP_CURR6"/>
      <sheetName val="CHARTS_ADHOC2_K-EUR6"/>
      <sheetName val="SKU_info6"/>
      <sheetName val="Testing_Template_Guidance6"/>
      <sheetName val="Test_Programs6"/>
      <sheetName val="INVESTMENTS_EUR6"/>
      <sheetName val="DIVESTMENTS_EUR6"/>
      <sheetName val="SAP_info6"/>
      <sheetName val="Targets_-_PBS5"/>
      <sheetName val="Drop_down_lists5"/>
      <sheetName val="Base_PEF5"/>
      <sheetName val="Brazil_Sovereign5"/>
      <sheetName val="BSC_Turnover_Report5"/>
      <sheetName val="IS_BS_actual5"/>
      <sheetName val="Net_Revenue5"/>
      <sheetName val="ELECTRIC,_POWER,_FUEL5"/>
      <sheetName val="Target_Book5"/>
      <sheetName val="Dados_BLP5"/>
      <sheetName val="Movimentação_Imobilizado3"/>
      <sheetName val="Control_Sheet3"/>
      <sheetName val="PAS_FOPAG_-_30_09_20093"/>
      <sheetName val="Dotacio_13"/>
      <sheetName val="Flash_Report_SDC(EUR)3"/>
      <sheetName val="Control_Panel3"/>
      <sheetName val="Consolidación_Acarreo3"/>
      <sheetName val="Reference_ANN1"/>
      <sheetName val="BAM_Focus_Brands1"/>
      <sheetName val="Bcos_Calif_11055"/>
      <sheetName val="Resumen_Beer1"/>
      <sheetName val="Resumen_JUN3"/>
      <sheetName val="Resumen_JUL3"/>
      <sheetName val="Detalle_Resumen3"/>
      <sheetName val="Cumplimiento_x_área3"/>
      <sheetName val="Cumplimiento_Mensual3"/>
      <sheetName val="CONSUMO_DE_BUNKER_DIARIO3"/>
      <sheetName val="Input_Sheet3"/>
      <sheetName val="Multiples_&amp;_Overview_Inputs"/>
      <sheetName val="TipoBienes"/>
      <sheetName val="Set_Up"/>
      <sheetName val="Invoice "/>
      <sheetName val="13-May"/>
      <sheetName val="Custos"/>
      <sheetName val="BD - Realizado"/>
      <sheetName val="Cadastro de Veículos"/>
      <sheetName val="Dados_Dev"/>
      <sheetName val="Cxs_Int"/>
      <sheetName val="01. Painel Processos"/>
      <sheetName val="02. Painel Programas"/>
      <sheetName val="Base_Datos9"/>
      <sheetName val="Custo_Variável9"/>
      <sheetName val="INVESTMENTS_REP_CURR9"/>
      <sheetName val="DIVESTMENTS_REP_CURR9"/>
      <sheetName val="Indiv__information9"/>
      <sheetName val="look-up_data9"/>
      <sheetName val="Months_and_Countries9"/>
      <sheetName val="DIVESTMENTS_OTHER_CURRENCY8"/>
      <sheetName val="New_Emp8"/>
      <sheetName val="Brew_rub8"/>
      <sheetName val="5_17"/>
      <sheetName val="Pg_17"/>
      <sheetName val="MIX_NACIONAL7"/>
      <sheetName val="VOLUMENES_NACIONALES7"/>
      <sheetName val="Data_ITW_USA_US$7"/>
      <sheetName val="Monitoring_-_LE_Analysis7"/>
      <sheetName val="Monitoring_-_YTD_Analysis7"/>
      <sheetName val="Monitoring_-_Act_Value_Analysi7"/>
      <sheetName val="Implementation_Status7"/>
      <sheetName val="Volume_&amp;_Share_for_Flash6"/>
      <sheetName val="BW_20106"/>
      <sheetName val="CTbe_tong7"/>
      <sheetName val="CTDZ_0_4+cto7"/>
      <sheetName val="Sig_Cycles_Accts_&amp;_Processes7"/>
      <sheetName val="&gt;&gt;Drop_Downs7"/>
      <sheetName val="Drop_Down7"/>
      <sheetName val="CHARTS_ADHOC2_REP_CURR7"/>
      <sheetName val="CHARTS_ADHOC2_K-EUR7"/>
      <sheetName val="SKU_info7"/>
      <sheetName val="Testing_Template_Guidance7"/>
      <sheetName val="Test_Programs7"/>
      <sheetName val="INVESTMENTS_EUR7"/>
      <sheetName val="DIVESTMENTS_EUR7"/>
      <sheetName val="SAP_info7"/>
      <sheetName val="Targets_-_PBS6"/>
      <sheetName val="Drop_down_lists6"/>
      <sheetName val="Base_PEF6"/>
      <sheetName val="Brazil_Sovereign6"/>
      <sheetName val="BSC_Turnover_Report6"/>
      <sheetName val="IS_BS_actual6"/>
      <sheetName val="Net_Revenue6"/>
      <sheetName val="ELECTRIC,_POWER,_FUEL6"/>
      <sheetName val="Target_Book6"/>
      <sheetName val="Dados_BLP6"/>
      <sheetName val="Movimentação_Imobilizado4"/>
      <sheetName val="Control_Sheet4"/>
      <sheetName val="PAS_FOPAG_-_30_09_20094"/>
      <sheetName val="Dotacio_14"/>
      <sheetName val="Flash_Report_SDC(EUR)4"/>
      <sheetName val="Control_Panel4"/>
      <sheetName val="Consolidación_Acarreo4"/>
      <sheetName val="Reference_ANN2"/>
      <sheetName val="BAM_Focus_Brands2"/>
      <sheetName val="Bcos_Calif_11056"/>
      <sheetName val="Resumen_Beer2"/>
      <sheetName val="Resumen_JUN4"/>
      <sheetName val="Resumen_JUL4"/>
      <sheetName val="Detalle_Resumen4"/>
      <sheetName val="Cumplimiento_x_área4"/>
      <sheetName val="Cumplimiento_Mensual4"/>
      <sheetName val="CONSUMO_DE_BUNKER_DIARIO4"/>
      <sheetName val="Input_Sheet4"/>
      <sheetName val="Multiples_&amp;_Overview_Inputs1"/>
      <sheetName val="BD_-_Realizado"/>
      <sheetName val="Cadastro_de_Veículos"/>
      <sheetName val="Plan"/>
      <sheetName val="VTAACUM07"/>
      <sheetName val="Base_Datos10"/>
      <sheetName val="Custo_Variável10"/>
      <sheetName val="INVESTMENTS_REP_CURR10"/>
      <sheetName val="DIVESTMENTS_REP_CURR10"/>
      <sheetName val="Indiv__information10"/>
      <sheetName val="look-up_data10"/>
      <sheetName val="DIVESTMENTS_OTHER_CURRENCY9"/>
      <sheetName val="New_Emp9"/>
      <sheetName val="Months_and_Countries10"/>
      <sheetName val="Brew_rub9"/>
      <sheetName val="BAM_Focus_Brands3"/>
      <sheetName val="Resumen_Beer3"/>
      <sheetName val="Reference_ANN3"/>
      <sheetName val="Base_Datos11"/>
      <sheetName val="Custo_Variável11"/>
      <sheetName val="INVESTMENTS_REP_CURR11"/>
      <sheetName val="DIVESTMENTS_REP_CURR11"/>
      <sheetName val="Indiv__information11"/>
      <sheetName val="look-up_data11"/>
      <sheetName val="DIVESTMENTS_OTHER_CURRENCY10"/>
      <sheetName val="New_Emp10"/>
      <sheetName val="Months_and_Countries11"/>
      <sheetName val="Brew_rub10"/>
      <sheetName val="MIX_NACIONAL8"/>
      <sheetName val="VOLUMENES_NACIONALES8"/>
      <sheetName val="5_18"/>
      <sheetName val="Pg_18"/>
      <sheetName val="Data_ITW_USA_US$8"/>
      <sheetName val="CTbe_tong8"/>
      <sheetName val="CTDZ_0_4+cto8"/>
      <sheetName val="Sig_Cycles_Accts_&amp;_Processes8"/>
      <sheetName val="&gt;&gt;Drop_Downs8"/>
      <sheetName val="Monitoring_-_LE_Analysis8"/>
      <sheetName val="Monitoring_-_YTD_Analysis8"/>
      <sheetName val="Monitoring_-_Act_Value_Analysi8"/>
      <sheetName val="Drop_Down8"/>
      <sheetName val="CHARTS_ADHOC2_REP_CURR8"/>
      <sheetName val="CHARTS_ADHOC2_K-EUR8"/>
      <sheetName val="SKU_info8"/>
      <sheetName val="Implementation_Status8"/>
      <sheetName val="Testing_Template_Guidance8"/>
      <sheetName val="Test_Programs8"/>
      <sheetName val="INVESTMENTS_EUR8"/>
      <sheetName val="DIVESTMENTS_EUR8"/>
      <sheetName val="SAP_info8"/>
      <sheetName val="Targets_-_PBS7"/>
      <sheetName val="Volume_&amp;_Share_for_Flash7"/>
      <sheetName val="BW_20107"/>
      <sheetName val="Drop_down_lists7"/>
      <sheetName val="Base_PEF7"/>
      <sheetName val="Brazil_Sovereign7"/>
      <sheetName val="BSC_Turnover_Report7"/>
      <sheetName val="IS_BS_actual7"/>
      <sheetName val="Net_Revenue7"/>
      <sheetName val="ELECTRIC,_POWER,_FUEL7"/>
      <sheetName val="Target_Book7"/>
      <sheetName val="Dados_BLP7"/>
      <sheetName val="Movimentação_Imobilizado5"/>
      <sheetName val="Control_Sheet5"/>
      <sheetName val="PAS_FOPAG_-_30_09_20095"/>
      <sheetName val="Dotacio_15"/>
      <sheetName val="Flash_Report_SDC(EUR)5"/>
      <sheetName val="Control_Panel5"/>
      <sheetName val="Consolidación_Acarreo5"/>
      <sheetName val="BAM_Focus_Brands4"/>
      <sheetName val="Bcos_Calif_11057"/>
      <sheetName val="Resumen_Beer4"/>
      <sheetName val="Reference_ANN4"/>
      <sheetName val="Resumen_JUN5"/>
      <sheetName val="Resumen_JUL5"/>
      <sheetName val="Detalle_Resumen5"/>
      <sheetName val="Cumplimiento_x_área5"/>
      <sheetName val="Cumplimiento_Mensual5"/>
      <sheetName val="CONSUMO_DE_BUNKER_DIARIO5"/>
      <sheetName val="Input_Sheet5"/>
      <sheetName val="Multiples_&amp;_Overview_Inputs2"/>
      <sheetName val="Base_Datos12"/>
      <sheetName val="Custo_Variável12"/>
      <sheetName val="INVESTMENTS_REP_CURR12"/>
      <sheetName val="DIVESTMENTS_REP_CURR12"/>
      <sheetName val="Indiv__information12"/>
      <sheetName val="look-up_data12"/>
      <sheetName val="DIVESTMENTS_OTHER_CURRENCY11"/>
      <sheetName val="New_Emp11"/>
      <sheetName val="Months_and_Countries12"/>
      <sheetName val="Brew_rub11"/>
      <sheetName val="MIX_NACIONAL9"/>
      <sheetName val="VOLUMENES_NACIONALES9"/>
      <sheetName val="5_19"/>
      <sheetName val="Pg_19"/>
      <sheetName val="Data_ITW_USA_US$9"/>
      <sheetName val="CTbe_tong9"/>
      <sheetName val="CTDZ_0_4+cto9"/>
      <sheetName val="Sig_Cycles_Accts_&amp;_Processes9"/>
      <sheetName val="&gt;&gt;Drop_Downs9"/>
      <sheetName val="Monitoring_-_LE_Analysis9"/>
      <sheetName val="Monitoring_-_YTD_Analysis9"/>
      <sheetName val="Monitoring_-_Act_Value_Analysi9"/>
      <sheetName val="Drop_Down9"/>
      <sheetName val="CHARTS_ADHOC2_REP_CURR9"/>
      <sheetName val="CHARTS_ADHOC2_K-EUR9"/>
      <sheetName val="SKU_info9"/>
      <sheetName val="Implementation_Status9"/>
      <sheetName val="Testing_Template_Guidance9"/>
      <sheetName val="Test_Programs9"/>
      <sheetName val="INVESTMENTS_EUR9"/>
      <sheetName val="DIVESTMENTS_EUR9"/>
      <sheetName val="SAP_info9"/>
      <sheetName val="Targets_-_PBS8"/>
      <sheetName val="Volume_&amp;_Share_for_Flash8"/>
      <sheetName val="BW_20108"/>
      <sheetName val="Drop_down_lists8"/>
      <sheetName val="Base_PEF8"/>
      <sheetName val="Brazil_Sovereign8"/>
      <sheetName val="BSC_Turnover_Report8"/>
      <sheetName val="IS_BS_actual8"/>
      <sheetName val="Net_Revenue8"/>
      <sheetName val="ELECTRIC,_POWER,_FUEL8"/>
      <sheetName val="Target_Book8"/>
      <sheetName val="Dados_BLP8"/>
      <sheetName val="Movimentação_Imobilizado6"/>
      <sheetName val="Control_Sheet6"/>
      <sheetName val="PAS_FOPAG_-_30_09_20096"/>
      <sheetName val="Dotacio_16"/>
      <sheetName val="Flash_Report_SDC(EUR)6"/>
      <sheetName val="Control_Panel6"/>
      <sheetName val="Consolidación_Acarreo6"/>
      <sheetName val="BAM_Focus_Brands5"/>
      <sheetName val="Bcos_Calif_11058"/>
      <sheetName val="Resumen_Beer5"/>
      <sheetName val="Reference_ANN5"/>
      <sheetName val="Resumen_JUN6"/>
      <sheetName val="Resumen_JUL6"/>
      <sheetName val="Detalle_Resumen6"/>
      <sheetName val="Cumplimiento_x_área6"/>
      <sheetName val="Cumplimiento_Mensual6"/>
      <sheetName val="CONSUMO_DE_BUNKER_DIARIO6"/>
      <sheetName val="Input_Sheet6"/>
      <sheetName val="Multiples_&amp;_Overview_Inputs3"/>
      <sheetName val="Base_Datos13"/>
      <sheetName val="Custo_Variável13"/>
      <sheetName val="INVESTMENTS_REP_CURR13"/>
      <sheetName val="DIVESTMENTS_REP_CURR13"/>
      <sheetName val="Indiv__information13"/>
      <sheetName val="look-up_data13"/>
      <sheetName val="DIVESTMENTS_OTHER_CURRENCY12"/>
      <sheetName val="New_Emp12"/>
      <sheetName val="Months_and_Countries13"/>
      <sheetName val="Brew_rub12"/>
      <sheetName val="MIX_NACIONAL10"/>
      <sheetName val="VOLUMENES_NACIONALES10"/>
      <sheetName val="5_110"/>
      <sheetName val="Pg_110"/>
      <sheetName val="Data_ITW_USA_US$10"/>
      <sheetName val="CTbe_tong10"/>
      <sheetName val="CTDZ_0_4+cto10"/>
      <sheetName val="Sig_Cycles_Accts_&amp;_Processes10"/>
      <sheetName val="&gt;&gt;Drop_Downs10"/>
      <sheetName val="Monitoring_-_LE_Analysis10"/>
      <sheetName val="Monitoring_-_YTD_Analysis10"/>
      <sheetName val="Monitoring_-_Act_Value_Analys10"/>
      <sheetName val="Drop_Down10"/>
      <sheetName val="CHARTS_ADHOC2_REP_CURR10"/>
      <sheetName val="CHARTS_ADHOC2_K-EUR10"/>
      <sheetName val="SKU_info10"/>
      <sheetName val="Implementation_Status10"/>
      <sheetName val="Testing_Template_Guidance10"/>
      <sheetName val="Test_Programs10"/>
      <sheetName val="INVESTMENTS_EUR10"/>
      <sheetName val="DIVESTMENTS_EUR10"/>
      <sheetName val="SAP_info10"/>
      <sheetName val="Targets_-_PBS9"/>
      <sheetName val="Volume_&amp;_Share_for_Flash9"/>
      <sheetName val="BW_20109"/>
      <sheetName val="Drop_down_lists9"/>
      <sheetName val="Base_PEF9"/>
      <sheetName val="Brazil_Sovereign9"/>
      <sheetName val="BSC_Turnover_Report9"/>
      <sheetName val="IS_BS_actual9"/>
      <sheetName val="Net_Revenue9"/>
      <sheetName val="ELECTRIC,_POWER,_FUEL9"/>
      <sheetName val="Target_Book9"/>
      <sheetName val="Dados_BLP9"/>
      <sheetName val="Movimentação_Imobilizado7"/>
      <sheetName val="Control_Sheet7"/>
      <sheetName val="PAS_FOPAG_-_30_09_20097"/>
      <sheetName val="Dotacio_17"/>
      <sheetName val="Flash_Report_SDC(EUR)7"/>
      <sheetName val="Control_Panel7"/>
      <sheetName val="Consolidación_Acarreo7"/>
      <sheetName val="BAM_Focus_Brands6"/>
      <sheetName val="Bcos_Calif_11059"/>
      <sheetName val="Resumen_Beer6"/>
      <sheetName val="Reference_ANN6"/>
      <sheetName val="Resumen_JUN7"/>
      <sheetName val="Resumen_JUL7"/>
      <sheetName val="Detalle_Resumen7"/>
      <sheetName val="Cumplimiento_x_área7"/>
      <sheetName val="Cumplimiento_Mensual7"/>
      <sheetName val="CONSUMO_DE_BUNKER_DIARIO7"/>
      <sheetName val="Input_Sheet7"/>
      <sheetName val="Multiples_&amp;_Overview_Inputs4"/>
      <sheetName val="BD_-_Realizado1"/>
      <sheetName val="Cadastro_de_Veículos1"/>
      <sheetName val="BD_-_Realizado2"/>
      <sheetName val="Cadastro_de_Veículos2"/>
      <sheetName val="Set_Up1"/>
      <sheetName val="Set_Up2"/>
      <sheetName val="Set_Up3"/>
      <sheetName val="BD_-_Realizado3"/>
      <sheetName val="Cadastro_de_Veículos3"/>
      <sheetName val="MIX_NACIONAL11"/>
      <sheetName val="VOLUMENES_NACIONALES11"/>
      <sheetName val="5_111"/>
      <sheetName val="Pg_111"/>
      <sheetName val="Data_ITW_USA_US$11"/>
      <sheetName val="CTbe_tong11"/>
      <sheetName val="CTDZ_0_4+cto11"/>
      <sheetName val="Sig_Cycles_Accts_&amp;_Processes11"/>
      <sheetName val="&gt;&gt;Drop_Downs11"/>
      <sheetName val="Monitoring_-_LE_Analysis11"/>
      <sheetName val="Monitoring_-_YTD_Analysis11"/>
      <sheetName val="Monitoring_-_Act_Value_Analys11"/>
      <sheetName val="Drop_Down11"/>
      <sheetName val="CHARTS_ADHOC2_REP_CURR11"/>
      <sheetName val="CHARTS_ADHOC2_K-EUR11"/>
      <sheetName val="SKU_info11"/>
      <sheetName val="Implementation_Status11"/>
      <sheetName val="Testing_Template_Guidance11"/>
      <sheetName val="Test_Programs11"/>
      <sheetName val="INVESTMENTS_EUR11"/>
      <sheetName val="DIVESTMENTS_EUR11"/>
      <sheetName val="SAP_info11"/>
      <sheetName val="Targets_-_PBS10"/>
      <sheetName val="Volume_&amp;_Share_for_Flash10"/>
      <sheetName val="BW_201010"/>
      <sheetName val="Drop_down_lists10"/>
      <sheetName val="Base_PEF10"/>
      <sheetName val="Brazil_Sovereign10"/>
      <sheetName val="BSC_Turnover_Report10"/>
      <sheetName val="IS_BS_actual10"/>
      <sheetName val="Net_Revenue10"/>
      <sheetName val="ELECTRIC,_POWER,_FUEL10"/>
      <sheetName val="Target_Book10"/>
      <sheetName val="Dados_BLP10"/>
      <sheetName val="Movimentação_Imobilizado8"/>
      <sheetName val="Control_Sheet8"/>
      <sheetName val="PAS_FOPAG_-_30_09_20098"/>
      <sheetName val="Dotacio_18"/>
      <sheetName val="Flash_Report_SDC(EUR)8"/>
      <sheetName val="Control_Panel8"/>
      <sheetName val="Consolidación_Acarreo8"/>
      <sheetName val="Bcos_Calif_110510"/>
      <sheetName val="Resumen_JUN8"/>
      <sheetName val="Resumen_JUL8"/>
      <sheetName val="Detalle_Resumen8"/>
      <sheetName val="Cumplimiento_x_área8"/>
      <sheetName val="Cumplimiento_Mensual8"/>
      <sheetName val="CONSUMO_DE_BUNKER_DIARIO8"/>
      <sheetName val="Multiples_&amp;_Overview_Inputs5"/>
      <sheetName val="Set_Up4"/>
      <sheetName val="Input_Sheet8"/>
      <sheetName val="BD_-_Realizado4"/>
      <sheetName val="Cadastro_de_Veículos4"/>
      <sheetName val="Base_Datos14"/>
      <sheetName val="Custo_Variável14"/>
      <sheetName val="INVESTMENTS_REP_CURR14"/>
      <sheetName val="DIVESTMENTS_REP_CURR14"/>
      <sheetName val="Indiv__information14"/>
      <sheetName val="look-up_data14"/>
      <sheetName val="DIVESTMENTS_OTHER_CURRENCY13"/>
      <sheetName val="New_Emp13"/>
      <sheetName val="Months_and_Countries14"/>
      <sheetName val="Brew_rub13"/>
      <sheetName val="MIX_NACIONAL12"/>
      <sheetName val="VOLUMENES_NACIONALES12"/>
      <sheetName val="5_112"/>
      <sheetName val="Pg_112"/>
      <sheetName val="Data_ITW_USA_US$12"/>
      <sheetName val="CTbe_tong12"/>
      <sheetName val="CTDZ_0_4+cto12"/>
      <sheetName val="Sig_Cycles_Accts_&amp;_Processes12"/>
      <sheetName val="&gt;&gt;Drop_Downs12"/>
      <sheetName val="Monitoring_-_LE_Analysis12"/>
      <sheetName val="Monitoring_-_YTD_Analysis12"/>
      <sheetName val="Monitoring_-_Act_Value_Analys12"/>
      <sheetName val="Drop_Down12"/>
      <sheetName val="CHARTS_ADHOC2_REP_CURR12"/>
      <sheetName val="CHARTS_ADHOC2_K-EUR12"/>
      <sheetName val="SKU_info12"/>
      <sheetName val="Implementation_Status12"/>
      <sheetName val="Testing_Template_Guidance12"/>
      <sheetName val="Test_Programs12"/>
      <sheetName val="INVESTMENTS_EUR12"/>
      <sheetName val="DIVESTMENTS_EUR12"/>
      <sheetName val="SAP_info12"/>
      <sheetName val="Targets_-_PBS11"/>
      <sheetName val="Volume_&amp;_Share_for_Flash11"/>
      <sheetName val="BW_201011"/>
      <sheetName val="Drop_down_lists11"/>
      <sheetName val="Base_PEF11"/>
      <sheetName val="Brazil_Sovereign11"/>
      <sheetName val="BSC_Turnover_Report11"/>
      <sheetName val="IS_BS_actual11"/>
      <sheetName val="Net_Revenue11"/>
      <sheetName val="ELECTRIC,_POWER,_FUEL11"/>
      <sheetName val="Target_Book11"/>
      <sheetName val="Dados_BLP11"/>
      <sheetName val="Movimentação_Imobilizado9"/>
      <sheetName val="Control_Sheet9"/>
      <sheetName val="PAS_FOPAG_-_30_09_20099"/>
      <sheetName val="Dotacio_19"/>
      <sheetName val="Flash_Report_SDC(EUR)9"/>
      <sheetName val="Control_Panel9"/>
      <sheetName val="Consolidación_Acarreo9"/>
      <sheetName val="BAM_Focus_Brands7"/>
      <sheetName val="Bcos_Calif_110511"/>
      <sheetName val="Resumen_Beer7"/>
      <sheetName val="Reference_ANN7"/>
      <sheetName val="Resumen_JUN9"/>
      <sheetName val="Resumen_JUL9"/>
      <sheetName val="Detalle_Resumen9"/>
      <sheetName val="Cumplimiento_x_área9"/>
      <sheetName val="Cumplimiento_Mensual9"/>
      <sheetName val="CONSUMO_DE_BUNKER_DIARIO9"/>
      <sheetName val="Multiples_&amp;_Overview_Inputs6"/>
      <sheetName val="Set_Up5"/>
      <sheetName val="Input_Sheet9"/>
      <sheetName val="BD_-_Realizado5"/>
      <sheetName val="Cadastro_de_Veículos5"/>
      <sheetName val="Base_Datos15"/>
      <sheetName val="Custo_Variável15"/>
      <sheetName val="INVESTMENTS_REP_CURR15"/>
      <sheetName val="DIVESTMENTS_REP_CURR15"/>
      <sheetName val="Indiv__information15"/>
      <sheetName val="look-up_data15"/>
      <sheetName val="DIVESTMENTS_OTHER_CURRENCY14"/>
      <sheetName val="New_Emp14"/>
      <sheetName val="Months_and_Countries15"/>
      <sheetName val="Brew_rub14"/>
      <sheetName val="MIX_NACIONAL13"/>
      <sheetName val="VOLUMENES_NACIONALES13"/>
      <sheetName val="5_113"/>
      <sheetName val="Pg_113"/>
      <sheetName val="Data_ITW_USA_US$13"/>
      <sheetName val="CTbe_tong13"/>
      <sheetName val="CTDZ_0_4+cto13"/>
      <sheetName val="Sig_Cycles_Accts_&amp;_Processes13"/>
      <sheetName val="&gt;&gt;Drop_Downs13"/>
      <sheetName val="Monitoring_-_LE_Analysis13"/>
      <sheetName val="Monitoring_-_YTD_Analysis13"/>
      <sheetName val="Monitoring_-_Act_Value_Analys13"/>
      <sheetName val="Drop_Down13"/>
      <sheetName val="CHARTS_ADHOC2_REP_CURR13"/>
      <sheetName val="CHARTS_ADHOC2_K-EUR13"/>
      <sheetName val="SKU_info13"/>
      <sheetName val="Implementation_Status13"/>
      <sheetName val="Testing_Template_Guidance13"/>
      <sheetName val="Test_Programs13"/>
      <sheetName val="INVESTMENTS_EUR13"/>
      <sheetName val="DIVESTMENTS_EUR13"/>
      <sheetName val="SAP_info13"/>
      <sheetName val="Targets_-_PBS12"/>
      <sheetName val="Volume_&amp;_Share_for_Flash12"/>
      <sheetName val="BW_201012"/>
      <sheetName val="Drop_down_lists12"/>
      <sheetName val="Base_PEF12"/>
      <sheetName val="Brazil_Sovereign12"/>
      <sheetName val="BSC_Turnover_Report12"/>
      <sheetName val="IS_BS_actual12"/>
      <sheetName val="Net_Revenue12"/>
      <sheetName val="ELECTRIC,_POWER,_FUEL12"/>
      <sheetName val="Target_Book12"/>
      <sheetName val="Dados_BLP12"/>
      <sheetName val="Movimentação_Imobilizado10"/>
      <sheetName val="Control_Sheet10"/>
      <sheetName val="PAS_FOPAG_-_30_09_200910"/>
      <sheetName val="Dotacio_110"/>
      <sheetName val="Flash_Report_SDC(EUR)10"/>
      <sheetName val="Control_Panel10"/>
      <sheetName val="Consolidación_Acarreo10"/>
      <sheetName val="BAM_Focus_Brands8"/>
      <sheetName val="Bcos_Calif_110512"/>
      <sheetName val="Resumen_Beer8"/>
      <sheetName val="Reference_ANN8"/>
      <sheetName val="Resumen_JUN10"/>
      <sheetName val="Resumen_JUL10"/>
      <sheetName val="Detalle_Resumen10"/>
      <sheetName val="Cumplimiento_x_área10"/>
      <sheetName val="Cumplimiento_Mensual10"/>
      <sheetName val="CONSUMO_DE_BUNKER_DIARIO10"/>
      <sheetName val="Multiples_&amp;_Overview_Inputs7"/>
      <sheetName val="Set_Up6"/>
      <sheetName val="Input_Sheet10"/>
      <sheetName val="BD_-_Realizado6"/>
      <sheetName val="Cadastro_de_Veículos6"/>
      <sheetName val="Base_Datos16"/>
      <sheetName val="Custo_Variável16"/>
      <sheetName val="INVESTMENTS_REP_CURR16"/>
      <sheetName val="DIVESTMENTS_REP_CURR16"/>
      <sheetName val="Indiv__information16"/>
      <sheetName val="look-up_data16"/>
      <sheetName val="DIVESTMENTS_OTHER_CURRENCY15"/>
      <sheetName val="New_Emp15"/>
      <sheetName val="Months_and_Countries16"/>
      <sheetName val="Brew_rub15"/>
      <sheetName val="MIX_NACIONAL14"/>
      <sheetName val="VOLUMENES_NACIONALES14"/>
      <sheetName val="5_114"/>
      <sheetName val="Pg_114"/>
      <sheetName val="Data_ITW_USA_US$14"/>
      <sheetName val="CTbe_tong14"/>
      <sheetName val="CTDZ_0_4+cto14"/>
      <sheetName val="Sig_Cycles_Accts_&amp;_Processes14"/>
      <sheetName val="&gt;&gt;Drop_Downs14"/>
      <sheetName val="Monitoring_-_LE_Analysis14"/>
      <sheetName val="Monitoring_-_YTD_Analysis14"/>
      <sheetName val="Monitoring_-_Act_Value_Analys14"/>
      <sheetName val="Drop_Down14"/>
      <sheetName val="CHARTS_ADHOC2_REP_CURR14"/>
      <sheetName val="CHARTS_ADHOC2_K-EUR14"/>
      <sheetName val="SKU_info14"/>
      <sheetName val="Implementation_Status14"/>
      <sheetName val="Testing_Template_Guidance14"/>
      <sheetName val="Test_Programs14"/>
      <sheetName val="INVESTMENTS_EUR14"/>
      <sheetName val="DIVESTMENTS_EUR14"/>
      <sheetName val="SAP_info14"/>
      <sheetName val="Targets_-_PBS13"/>
      <sheetName val="Volume_&amp;_Share_for_Flash13"/>
      <sheetName val="BW_201013"/>
      <sheetName val="Drop_down_lists13"/>
      <sheetName val="Base_PEF13"/>
      <sheetName val="Brazil_Sovereign13"/>
      <sheetName val="BSC_Turnover_Report13"/>
      <sheetName val="IS_BS_actual13"/>
      <sheetName val="Net_Revenue13"/>
      <sheetName val="ELECTRIC,_POWER,_FUEL13"/>
      <sheetName val="Target_Book13"/>
      <sheetName val="Dados_BLP13"/>
      <sheetName val="Movimentação_Imobilizado11"/>
      <sheetName val="Control_Sheet11"/>
      <sheetName val="PAS_FOPAG_-_30_09_200911"/>
      <sheetName val="Dotacio_111"/>
      <sheetName val="Flash_Report_SDC(EUR)11"/>
      <sheetName val="Control_Panel11"/>
      <sheetName val="Consolidación_Acarreo11"/>
      <sheetName val="BAM_Focus_Brands9"/>
      <sheetName val="Bcos_Calif_110513"/>
      <sheetName val="Resumen_Beer9"/>
      <sheetName val="Reference_ANN9"/>
      <sheetName val="Resumen_JUN11"/>
      <sheetName val="Resumen_JUL11"/>
      <sheetName val="Detalle_Resumen11"/>
      <sheetName val="Cumplimiento_x_área11"/>
      <sheetName val="Cumplimiento_Mensual11"/>
      <sheetName val="CONSUMO_DE_BUNKER_DIARIO11"/>
      <sheetName val="Multiples_&amp;_Overview_Inputs8"/>
      <sheetName val="Set_Up7"/>
      <sheetName val="Input_Sheet11"/>
      <sheetName val="BD_-_Realizado7"/>
      <sheetName val="Cadastro_de_Veículos7"/>
      <sheetName val="01__Painel_Processos"/>
      <sheetName val="02__Painel_Programas"/>
      <sheetName val="Base_Datos17"/>
      <sheetName val="Custo_Variável17"/>
      <sheetName val="INVESTMENTS_REP_CURR17"/>
      <sheetName val="DIVESTMENTS_REP_CURR17"/>
      <sheetName val="Indiv__information17"/>
      <sheetName val="look-up_data17"/>
      <sheetName val="DIVESTMENTS_OTHER_CURRENCY16"/>
      <sheetName val="New_Emp16"/>
      <sheetName val="Months_and_Countries17"/>
      <sheetName val="Brew_rub16"/>
      <sheetName val="MIX_NACIONAL15"/>
      <sheetName val="VOLUMENES_NACIONALES15"/>
      <sheetName val="5_115"/>
      <sheetName val="Pg_115"/>
      <sheetName val="Data_ITW_USA_US$15"/>
      <sheetName val="CTbe_tong15"/>
      <sheetName val="CTDZ_0_4+cto15"/>
      <sheetName val="Sig_Cycles_Accts_&amp;_Processes15"/>
      <sheetName val="&gt;&gt;Drop_Downs15"/>
      <sheetName val="Monitoring_-_LE_Analysis15"/>
      <sheetName val="Monitoring_-_YTD_Analysis15"/>
      <sheetName val="Monitoring_-_Act_Value_Analys15"/>
      <sheetName val="Drop_Down15"/>
      <sheetName val="CHARTS_ADHOC2_REP_CURR15"/>
      <sheetName val="CHARTS_ADHOC2_K-EUR15"/>
      <sheetName val="SKU_info15"/>
      <sheetName val="Implementation_Status15"/>
      <sheetName val="Testing_Template_Guidance15"/>
      <sheetName val="Test_Programs15"/>
      <sheetName val="INVESTMENTS_EUR15"/>
      <sheetName val="DIVESTMENTS_EUR15"/>
      <sheetName val="SAP_info15"/>
      <sheetName val="Targets_-_PBS14"/>
      <sheetName val="Volume_&amp;_Share_for_Flash14"/>
      <sheetName val="BW_201014"/>
      <sheetName val="Drop_down_lists14"/>
      <sheetName val="Base_PEF14"/>
      <sheetName val="Brazil_Sovereign14"/>
      <sheetName val="BSC_Turnover_Report14"/>
      <sheetName val="IS_BS_actual14"/>
      <sheetName val="Net_Revenue14"/>
      <sheetName val="ELECTRIC,_POWER,_FUEL14"/>
      <sheetName val="Target_Book14"/>
      <sheetName val="Dados_BLP14"/>
      <sheetName val="Movimentação_Imobilizado12"/>
      <sheetName val="Control_Sheet12"/>
      <sheetName val="PAS_FOPAG_-_30_09_200912"/>
      <sheetName val="Dotacio_112"/>
      <sheetName val="Flash_Report_SDC(EUR)12"/>
      <sheetName val="Control_Panel12"/>
      <sheetName val="Consolidación_Acarreo12"/>
      <sheetName val="BAM_Focus_Brands10"/>
      <sheetName val="Bcos_Calif_110514"/>
      <sheetName val="Resumen_Beer10"/>
      <sheetName val="Reference_ANN10"/>
      <sheetName val="Resumen_JUN12"/>
      <sheetName val="Resumen_JUL12"/>
      <sheetName val="Detalle_Resumen12"/>
      <sheetName val="Cumplimiento_x_área12"/>
      <sheetName val="Cumplimiento_Mensual12"/>
      <sheetName val="CONSUMO_DE_BUNKER_DIARIO12"/>
      <sheetName val="Multiples_&amp;_Overview_Inputs9"/>
      <sheetName val="Set_Up8"/>
      <sheetName val="Input_Sheet12"/>
      <sheetName val="BD_-_Realizado8"/>
      <sheetName val="Cadastro_de_Veículos8"/>
      <sheetName val="Base_Datos18"/>
      <sheetName val="Custo_Variável18"/>
      <sheetName val="INVESTMENTS_REP_CURR18"/>
      <sheetName val="DIVESTMENTS_REP_CURR18"/>
      <sheetName val="Indiv__information18"/>
      <sheetName val="look-up_data18"/>
      <sheetName val="DIVESTMENTS_OTHER_CURRENCY17"/>
      <sheetName val="New_Emp17"/>
      <sheetName val="Months_and_Countries18"/>
      <sheetName val="Brew_rub17"/>
      <sheetName val="MIX_NACIONAL16"/>
      <sheetName val="VOLUMENES_NACIONALES16"/>
      <sheetName val="5_116"/>
      <sheetName val="Pg_116"/>
      <sheetName val="Data_ITW_USA_US$16"/>
      <sheetName val="CTbe_tong16"/>
      <sheetName val="CTDZ_0_4+cto16"/>
      <sheetName val="Sig_Cycles_Accts_&amp;_Processes16"/>
      <sheetName val="&gt;&gt;Drop_Downs16"/>
      <sheetName val="Monitoring_-_LE_Analysis16"/>
      <sheetName val="Monitoring_-_YTD_Analysis16"/>
      <sheetName val="Monitoring_-_Act_Value_Analys16"/>
      <sheetName val="Drop_Down16"/>
      <sheetName val="CHARTS_ADHOC2_REP_CURR16"/>
      <sheetName val="CHARTS_ADHOC2_K-EUR16"/>
      <sheetName val="SKU_info16"/>
      <sheetName val="Implementation_Status16"/>
      <sheetName val="Testing_Template_Guidance16"/>
      <sheetName val="Test_Programs16"/>
      <sheetName val="INVESTMENTS_EUR16"/>
      <sheetName val="DIVESTMENTS_EUR16"/>
      <sheetName val="SAP_info16"/>
      <sheetName val="Targets_-_PBS15"/>
      <sheetName val="Volume_&amp;_Share_for_Flash15"/>
      <sheetName val="BW_201015"/>
      <sheetName val="Drop_down_lists15"/>
      <sheetName val="Base_PEF15"/>
      <sheetName val="Brazil_Sovereign15"/>
      <sheetName val="BSC_Turnover_Report15"/>
      <sheetName val="IS_BS_actual15"/>
      <sheetName val="Net_Revenue15"/>
      <sheetName val="ELECTRIC,_POWER,_FUEL15"/>
      <sheetName val="Target_Book15"/>
      <sheetName val="Dados_BLP15"/>
      <sheetName val="Movimentação_Imobilizado13"/>
      <sheetName val="Control_Sheet13"/>
      <sheetName val="PAS_FOPAG_-_30_09_200913"/>
      <sheetName val="Dotacio_113"/>
      <sheetName val="Flash_Report_SDC(EUR)13"/>
      <sheetName val="Control_Panel13"/>
      <sheetName val="Consolidación_Acarreo13"/>
      <sheetName val="BAM_Focus_Brands11"/>
      <sheetName val="Bcos_Calif_110515"/>
      <sheetName val="Resumen_Beer11"/>
      <sheetName val="Reference_ANN11"/>
      <sheetName val="Resumen_JUN13"/>
      <sheetName val="Resumen_JUL13"/>
      <sheetName val="Detalle_Resumen13"/>
      <sheetName val="Cumplimiento_x_área13"/>
      <sheetName val="Cumplimiento_Mensual13"/>
      <sheetName val="CONSUMO_DE_BUNKER_DIARIO13"/>
      <sheetName val="Multiples_&amp;_Overview_Inputs10"/>
      <sheetName val="Set_Up9"/>
      <sheetName val="Input_Sheet13"/>
      <sheetName val="BD_-_Realizado9"/>
      <sheetName val="Cadastro_de_Veículos9"/>
      <sheetName val="Base_Datos19"/>
      <sheetName val="Custo_Variável19"/>
      <sheetName val="INVESTMENTS_REP_CURR19"/>
      <sheetName val="DIVESTMENTS_REP_CURR19"/>
      <sheetName val="Indiv__information19"/>
      <sheetName val="look-up_data19"/>
      <sheetName val="DIVESTMENTS_OTHER_CURRENCY18"/>
      <sheetName val="New_Emp18"/>
      <sheetName val="Months_and_Countries19"/>
      <sheetName val="Brew_rub18"/>
      <sheetName val="MIX_NACIONAL17"/>
      <sheetName val="VOLUMENES_NACIONALES17"/>
      <sheetName val="5_117"/>
      <sheetName val="Pg_117"/>
      <sheetName val="Data_ITW_USA_US$17"/>
      <sheetName val="CTbe_tong17"/>
      <sheetName val="CTDZ_0_4+cto17"/>
      <sheetName val="Sig_Cycles_Accts_&amp;_Processes17"/>
      <sheetName val="&gt;&gt;Drop_Downs17"/>
      <sheetName val="Monitoring_-_LE_Analysis17"/>
      <sheetName val="Monitoring_-_YTD_Analysis17"/>
      <sheetName val="Monitoring_-_Act_Value_Analys17"/>
      <sheetName val="Drop_Down17"/>
      <sheetName val="CHARTS_ADHOC2_REP_CURR17"/>
      <sheetName val="CHARTS_ADHOC2_K-EUR17"/>
      <sheetName val="SKU_info17"/>
      <sheetName val="Implementation_Status17"/>
      <sheetName val="Testing_Template_Guidance17"/>
      <sheetName val="Test_Programs17"/>
      <sheetName val="INVESTMENTS_EUR17"/>
      <sheetName val="DIVESTMENTS_EUR17"/>
      <sheetName val="SAP_info17"/>
      <sheetName val="Targets_-_PBS16"/>
      <sheetName val="Volume_&amp;_Share_for_Flash16"/>
      <sheetName val="BW_201016"/>
      <sheetName val="Drop_down_lists16"/>
      <sheetName val="Base_PEF16"/>
      <sheetName val="Brazil_Sovereign16"/>
      <sheetName val="BSC_Turnover_Report16"/>
      <sheetName val="IS_BS_actual16"/>
      <sheetName val="Net_Revenue16"/>
      <sheetName val="ELECTRIC,_POWER,_FUEL16"/>
      <sheetName val="Target_Book16"/>
      <sheetName val="Dados_BLP16"/>
      <sheetName val="Movimentação_Imobilizado14"/>
      <sheetName val="Control_Sheet14"/>
      <sheetName val="PAS_FOPAG_-_30_09_200914"/>
      <sheetName val="Dotacio_114"/>
      <sheetName val="Flash_Report_SDC(EUR)14"/>
      <sheetName val="Control_Panel14"/>
      <sheetName val="Consolidación_Acarreo14"/>
      <sheetName val="BAM_Focus_Brands12"/>
      <sheetName val="Bcos_Calif_110516"/>
      <sheetName val="Resumen_Beer12"/>
      <sheetName val="Reference_ANN12"/>
      <sheetName val="Resumen_JUN14"/>
      <sheetName val="Resumen_JUL14"/>
      <sheetName val="Detalle_Resumen14"/>
      <sheetName val="Cumplimiento_x_área14"/>
      <sheetName val="Cumplimiento_Mensual14"/>
      <sheetName val="CONSUMO_DE_BUNKER_DIARIO14"/>
      <sheetName val="Multiples_&amp;_Overview_Inputs11"/>
      <sheetName val="Set_Up10"/>
      <sheetName val="Input_Sheet14"/>
      <sheetName val="BD_-_Realizado10"/>
      <sheetName val="Cadastro_de_Veículos10"/>
      <sheetName val="Base_Datos20"/>
      <sheetName val="Custo_Variável20"/>
      <sheetName val="INVESTMENTS_REP_CURR20"/>
      <sheetName val="DIVESTMENTS_REP_CURR20"/>
      <sheetName val="Indiv__information20"/>
      <sheetName val="look-up_data20"/>
      <sheetName val="DIVESTMENTS_OTHER_CURRENCY19"/>
      <sheetName val="New_Emp19"/>
      <sheetName val="Months_and_Countries20"/>
      <sheetName val="Brew_rub19"/>
      <sheetName val="MIX_NACIONAL18"/>
      <sheetName val="VOLUMENES_NACIONALES18"/>
      <sheetName val="5_118"/>
      <sheetName val="Pg_118"/>
      <sheetName val="Data_ITW_USA_US$18"/>
      <sheetName val="CTbe_tong18"/>
      <sheetName val="CTDZ_0_4+cto18"/>
      <sheetName val="Sig_Cycles_Accts_&amp;_Processes18"/>
      <sheetName val="&gt;&gt;Drop_Downs18"/>
      <sheetName val="Monitoring_-_LE_Analysis18"/>
      <sheetName val="Monitoring_-_YTD_Analysis18"/>
      <sheetName val="Monitoring_-_Act_Value_Analys18"/>
      <sheetName val="Drop_Down18"/>
      <sheetName val="CHARTS_ADHOC2_REP_CURR18"/>
      <sheetName val="CHARTS_ADHOC2_K-EUR18"/>
      <sheetName val="SKU_info18"/>
      <sheetName val="Implementation_Status18"/>
      <sheetName val="Testing_Template_Guidance18"/>
      <sheetName val="Test_Programs18"/>
      <sheetName val="INVESTMENTS_EUR18"/>
      <sheetName val="DIVESTMENTS_EUR18"/>
      <sheetName val="SAP_info18"/>
      <sheetName val="Targets_-_PBS17"/>
      <sheetName val="Volume_&amp;_Share_for_Flash17"/>
      <sheetName val="BW_201017"/>
      <sheetName val="Drop_down_lists17"/>
      <sheetName val="Base_PEF17"/>
      <sheetName val="Brazil_Sovereign17"/>
      <sheetName val="BSC_Turnover_Report17"/>
      <sheetName val="IS_BS_actual17"/>
      <sheetName val="Net_Revenue17"/>
      <sheetName val="ELECTRIC,_POWER,_FUEL17"/>
      <sheetName val="Target_Book17"/>
      <sheetName val="Dados_BLP17"/>
      <sheetName val="Movimentação_Imobilizado15"/>
      <sheetName val="Control_Sheet15"/>
      <sheetName val="PAS_FOPAG_-_30_09_200915"/>
      <sheetName val="Dotacio_115"/>
      <sheetName val="Flash_Report_SDC(EUR)15"/>
      <sheetName val="Control_Panel15"/>
      <sheetName val="Consolidación_Acarreo15"/>
      <sheetName val="BAM_Focus_Brands13"/>
      <sheetName val="Bcos_Calif_110517"/>
      <sheetName val="Resumen_Beer13"/>
      <sheetName val="Reference_ANN13"/>
      <sheetName val="Resumen_JUN15"/>
      <sheetName val="Resumen_JUL15"/>
      <sheetName val="Detalle_Resumen15"/>
      <sheetName val="Cumplimiento_x_área15"/>
      <sheetName val="Cumplimiento_Mensual15"/>
      <sheetName val="CONSUMO_DE_BUNKER_DIARIO15"/>
      <sheetName val="Multiples_&amp;_Overview_Inputs12"/>
      <sheetName val="Set_Up11"/>
      <sheetName val="Input_Sheet15"/>
      <sheetName val="BD_-_Realizado11"/>
      <sheetName val="Cadastro_de_Veículos11"/>
      <sheetName val="Base_Datos21"/>
      <sheetName val="Custo_Variável21"/>
      <sheetName val="INVESTMENTS_REP_CURR21"/>
      <sheetName val="DIVESTMENTS_REP_CURR21"/>
      <sheetName val="Indiv__information21"/>
      <sheetName val="look-up_data21"/>
      <sheetName val="DIVESTMENTS_OTHER_CURRENCY20"/>
      <sheetName val="New_Emp20"/>
      <sheetName val="Months_and_Countries21"/>
      <sheetName val="Brew_rub20"/>
      <sheetName val="MIX_NACIONAL19"/>
      <sheetName val="VOLUMENES_NACIONALES19"/>
      <sheetName val="5_119"/>
      <sheetName val="Pg_119"/>
      <sheetName val="Data_ITW_USA_US$19"/>
      <sheetName val="CTbe_tong19"/>
      <sheetName val="CTDZ_0_4+cto19"/>
      <sheetName val="Sig_Cycles_Accts_&amp;_Processes19"/>
      <sheetName val="&gt;&gt;Drop_Downs19"/>
      <sheetName val="Monitoring_-_LE_Analysis19"/>
      <sheetName val="Monitoring_-_YTD_Analysis19"/>
      <sheetName val="Monitoring_-_Act_Value_Analys19"/>
      <sheetName val="Drop_Down19"/>
      <sheetName val="CHARTS_ADHOC2_REP_CURR19"/>
      <sheetName val="CHARTS_ADHOC2_K-EUR19"/>
      <sheetName val="SKU_info19"/>
      <sheetName val="Implementation_Status19"/>
      <sheetName val="Testing_Template_Guidance19"/>
      <sheetName val="Test_Programs19"/>
      <sheetName val="INVESTMENTS_EUR19"/>
      <sheetName val="DIVESTMENTS_EUR19"/>
      <sheetName val="SAP_info19"/>
      <sheetName val="Targets_-_PBS18"/>
      <sheetName val="Volume_&amp;_Share_for_Flash18"/>
      <sheetName val="BW_201018"/>
      <sheetName val="Drop_down_lists18"/>
      <sheetName val="Base_PEF18"/>
      <sheetName val="Brazil_Sovereign18"/>
      <sheetName val="BSC_Turnover_Report18"/>
      <sheetName val="IS_BS_actual18"/>
      <sheetName val="Net_Revenue18"/>
      <sheetName val="ELECTRIC,_POWER,_FUEL18"/>
      <sheetName val="Target_Book18"/>
      <sheetName val="Dados_BLP18"/>
      <sheetName val="Movimentação_Imobilizado16"/>
      <sheetName val="Control_Sheet16"/>
      <sheetName val="PAS_FOPAG_-_30_09_200916"/>
      <sheetName val="Dotacio_116"/>
      <sheetName val="Flash_Report_SDC(EUR)16"/>
      <sheetName val="Control_Panel16"/>
      <sheetName val="Consolidación_Acarreo16"/>
      <sheetName val="BAM_Focus_Brands14"/>
      <sheetName val="Bcos_Calif_110518"/>
      <sheetName val="Resumen_Beer14"/>
      <sheetName val="Reference_ANN14"/>
      <sheetName val="Resumen_JUN16"/>
      <sheetName val="Resumen_JUL16"/>
      <sheetName val="Detalle_Resumen16"/>
      <sheetName val="Cumplimiento_x_área16"/>
      <sheetName val="Cumplimiento_Mensual16"/>
      <sheetName val="CONSUMO_DE_BUNKER_DIARIO16"/>
      <sheetName val="Multiples_&amp;_Overview_Inputs13"/>
      <sheetName val="Set_Up12"/>
      <sheetName val="Input_Sheet16"/>
      <sheetName val="BD_-_Realizado12"/>
      <sheetName val="Cadastro_de_Veículos12"/>
      <sheetName val="tabela1"/>
      <sheetName val="01__Painel_Processos1"/>
      <sheetName val="02__Painel_Programas1"/>
      <sheetName val="Invoice_1"/>
      <sheetName val="Invoice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/>
      <sheetData sheetId="1433"/>
      <sheetData sheetId="1434"/>
      <sheetData sheetId="1435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3 &amp; 5 Yr Avg Multiples"/>
      <sheetName val="Cov&amp;Lev"/>
      <sheetName val="Stock"/>
      <sheetName val="Ranks"/>
      <sheetName val="__FDSCACHE__"/>
      <sheetName val="Ranks2"/>
      <sheetName val="Notes"/>
      <sheetName val="Income"/>
      <sheetName val="Income2"/>
      <sheetName val="Balance"/>
      <sheetName val="Summary"/>
      <sheetName val="PRINT"/>
      <sheetName val="Segments"/>
      <sheetName val="Peak Yr Multiples"/>
      <sheetName val="modMacros"/>
      <sheetName val="modDeclares"/>
      <sheetName val="modErrorHandler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ffshore"/>
      <sheetName val="Futuros"/>
      <sheetName val="Custo Variável"/>
      <sheetName val="Swap Cambial"/>
      <sheetName val="T-Bill"/>
      <sheetName val="C-Bond"/>
      <sheetName val="Tab de Vencimentos do Passivo"/>
      <sheetName val="Collateral"/>
      <sheetName val="Opção USD"/>
      <sheetName val="NDF"/>
      <sheetName val="NBCE"/>
      <sheetName val="FinImp (Opera05)"/>
      <sheetName val="FinImp"/>
      <sheetName val="FinImpR"/>
      <sheetName val="Cesta de Moedas"/>
      <sheetName val="Cobranças"/>
      <sheetName val="Opção C"/>
      <sheetName val="IFC"/>
      <sheetName val="Bond500"/>
      <sheetName val="sindicato"/>
      <sheetName val="Feriados"/>
      <sheetName val="Exposição"/>
      <sheetName val="Duration"/>
      <sheetName val="DV01"/>
      <sheetName val="Op. Especiais"/>
      <sheetName val="Custo Variavel"/>
      <sheetName val="DDI"/>
      <sheetName val="PU Futuros"/>
      <sheetName val="Res.63"/>
      <sheetName val="Consol"/>
      <sheetName val="Grafico diário"/>
      <sheetName val="Gráfico mensal"/>
      <sheetName val="Sheet1"/>
      <sheetName val="Grafico"/>
      <sheetName val="RiscoUSD"/>
      <sheetName val="Data"/>
      <sheetName val="MUG"/>
      <sheetName val="Setup"/>
      <sheetName val="DadosRefer"/>
      <sheetName val="FRA"/>
      <sheetName val="COUPOM"/>
      <sheetName val="CDI"/>
      <sheetName val="Bloomberg"/>
      <sheetName val="Engine"/>
      <sheetName val="Financials"/>
      <sheetName val="Assumptions"/>
      <sheetName val="EI Calc"/>
      <sheetName val="Testing Template Guidance"/>
      <sheetName val="Test Programs"/>
      <sheetName val="Custo_Variável"/>
      <sheetName val="Swap_Cambial"/>
      <sheetName val="Tab_de_Vencimentos_do_Passivo"/>
      <sheetName val="Opção_USD"/>
      <sheetName val="FinImp_(Opera05)"/>
      <sheetName val="Cesta_de_Moedas"/>
      <sheetName val="Opção_C"/>
      <sheetName val="Op__Especiais"/>
      <sheetName val="Custo_Variavel"/>
      <sheetName val="PU_Futuros"/>
      <sheetName val="Res_63"/>
      <sheetName val="Grafico_diário"/>
      <sheetName val="Gráfico_mensal"/>
      <sheetName val="DIVESTMENTS OTHER CURRENCY"/>
      <sheetName val="STARTSHEET"/>
      <sheetName val="Premissas"/>
      <sheetName val="New Emp"/>
      <sheetName val="1994"/>
      <sheetName val="Custo_Variável1"/>
      <sheetName val="Swap_Cambial1"/>
      <sheetName val="Tab_de_Vencimentos_do_Passivo1"/>
      <sheetName val="Opção_USD1"/>
      <sheetName val="FinImp_(Opera05)1"/>
      <sheetName val="Cesta_de_Moedas1"/>
      <sheetName val="Opção_C1"/>
      <sheetName val="Op__Especiais1"/>
      <sheetName val="Custo_Variavel1"/>
      <sheetName val="PU_Futuros1"/>
      <sheetName val="Res_631"/>
      <sheetName val="Grafico_diário1"/>
      <sheetName val="Gráfico_mensal1"/>
      <sheetName val="Testing_Template_Guidance"/>
      <sheetName val="Test_Programs"/>
      <sheetName val="EI_Calc"/>
      <sheetName val="Menu"/>
      <sheetName val="Entrada de Dados"/>
      <sheetName val="Notes"/>
      <sheetName val="Benchmark Plan Non Runtime"/>
      <sheetName val="Benchmark Plan Runtime"/>
      <sheetName val="Defaults"/>
      <sheetName val="Indiv. information"/>
      <sheetName val="INVESTMENTS REP CURR"/>
      <sheetName val="DIVESTMENTS REP CURR"/>
      <sheetName val="Porez15%"/>
      <sheetName val="Apoio"/>
      <sheetName val="SIL Russia"/>
      <sheetName val="Aprovadores"/>
      <sheetName val="Formulas"/>
      <sheetName val="212405"/>
      <sheetName val="Projects list"/>
      <sheetName val="look-up data"/>
      <sheetName val=""/>
      <sheetName val="BEV MMR"/>
      <sheetName val="Data ITW USA US$"/>
      <sheetName val="Plan1"/>
      <sheetName val="Months and Countries"/>
      <sheetName val="Variables"/>
      <sheetName val="MIX NACIONAL"/>
      <sheetName val="VOLUMENES NACIONALES"/>
      <sheetName val="Implementation Status"/>
      <sheetName val="MgnEnero"/>
      <sheetName val="Monitoring - LE Analysis"/>
      <sheetName val="Monitoring - YTD Analysis"/>
      <sheetName val="Monitoring - Act.Value Analysis"/>
      <sheetName val="PM"/>
      <sheetName val="Custo_Variável2"/>
      <sheetName val="Swap_Cambial2"/>
      <sheetName val="Tab_de_Vencimentos_do_Passivo2"/>
      <sheetName val="Opção_USD2"/>
      <sheetName val="FinImp_(Opera05)2"/>
      <sheetName val="Cesta_de_Moedas2"/>
      <sheetName val="Opção_C2"/>
      <sheetName val="Op__Especiais2"/>
      <sheetName val="Custo_Variavel2"/>
      <sheetName val="PU_Futuros2"/>
      <sheetName val="Res_632"/>
      <sheetName val="Grafico_diário2"/>
      <sheetName val="Gráfico_mensal2"/>
      <sheetName val="Testing_Template_Guidance1"/>
      <sheetName val="Test_Programs1"/>
      <sheetName val="EI_Calc1"/>
      <sheetName val="DIVESTMENTS_OTHER_CURRENCY"/>
      <sheetName val="Entrada_de_Dados"/>
      <sheetName val="New_Emp"/>
      <sheetName val="Dev_Mercado"/>
      <sheetName val="Fábricas"/>
      <sheetName val="dados"/>
      <sheetName val="Cambio"/>
      <sheetName val="26-07"/>
      <sheetName val="PARAMETROS"/>
      <sheetName val="Movimentação Imobilizado"/>
      <sheetName val="Instructions"/>
      <sheetName val="Brew rub"/>
      <sheetName val="IC's"/>
      <sheetName val="BLP"/>
      <sheetName val="NOTAS"/>
      <sheetName val="PRINCIPAL"/>
      <sheetName val="Constants"/>
      <sheetName val="RiscoUSD.xls"/>
      <sheetName val="Indiv__information"/>
      <sheetName val="INVESTMENTS_REP_CURR"/>
      <sheetName val="DIVESTMENTS_REP_CURR"/>
      <sheetName val="Benchmark_Plan_Non_Runtime"/>
      <sheetName val="Benchmark_Plan_Runtime"/>
      <sheetName val="SIL_Russia"/>
      <sheetName val="Projects_list"/>
      <sheetName val="Custo_Variável3"/>
      <sheetName val="Swap_Cambial3"/>
      <sheetName val="Tab_de_Vencimentos_do_Passivo3"/>
      <sheetName val="Opção_USD3"/>
      <sheetName val="FinImp_(Opera05)3"/>
      <sheetName val="Cesta_de_Moedas3"/>
      <sheetName val="Opção_C3"/>
      <sheetName val="Op__Especiais3"/>
      <sheetName val="Custo_Variavel3"/>
      <sheetName val="PU_Futuros3"/>
      <sheetName val="Res_633"/>
      <sheetName val="Grafico_diário3"/>
      <sheetName val="Gráfico_mensal3"/>
      <sheetName val="EI_Calc2"/>
      <sheetName val="DIVESTMENTS_OTHER_CURRENCY1"/>
      <sheetName val="Testing_Template_Guidance2"/>
      <sheetName val="Test_Programs2"/>
      <sheetName val="New_Emp1"/>
      <sheetName val="Entrada_de_Dados1"/>
      <sheetName val="Data_ITW_USA_US$"/>
      <sheetName val="look-up_data"/>
      <sheetName val="BEV_MMR"/>
      <sheetName val="Months_and_Countries"/>
      <sheetName val="MIX_NACIONAL"/>
      <sheetName val="VOLUMENES_NACIONALES"/>
      <sheetName val="Implementation_Status"/>
      <sheetName val="Monitoring_-_LE_Analysis"/>
      <sheetName val="Monitoring_-_YTD_Analysis"/>
      <sheetName val="Monitoring_-_Act_Value_Analysis"/>
      <sheetName val="Brew_rub"/>
      <sheetName val="Movimentação_Imobilizado"/>
      <sheetName val="RiscoUSD_xls"/>
      <sheetName val="packages"/>
      <sheetName val="GERSON"/>
      <sheetName val="KF6"/>
      <sheetName val="META"/>
      <sheetName val="ESTIMATIVA"/>
      <sheetName val="Cases"/>
      <sheetName val="Ch1&amp;3&amp;4"/>
      <sheetName val="lists"/>
      <sheetName val="Control Panel"/>
      <sheetName val="Custo_Variável4"/>
      <sheetName val="Swap_Cambial4"/>
      <sheetName val="Tab_de_Vencimentos_do_Passivo4"/>
      <sheetName val="Opção_USD4"/>
      <sheetName val="FinImp_(Opera05)4"/>
      <sheetName val="Cesta_de_Moedas4"/>
      <sheetName val="Opção_C4"/>
      <sheetName val="Op__Especiais4"/>
      <sheetName val="Custo_Variavel4"/>
      <sheetName val="PU_Futuros4"/>
      <sheetName val="Res_634"/>
      <sheetName val="Grafico_diário4"/>
      <sheetName val="Gráfico_mensal4"/>
      <sheetName val="EI_Calc3"/>
      <sheetName val="Testing_Template_Guidance3"/>
      <sheetName val="Test_Programs3"/>
      <sheetName val="DIVESTMENTS_OTHER_CURRENCY2"/>
      <sheetName val="New_Emp2"/>
      <sheetName val="Indiv__information1"/>
      <sheetName val="INVESTMENTS_REP_CURR1"/>
      <sheetName val="DIVESTMENTS_REP_CURR1"/>
      <sheetName val="Entrada_de_Dados2"/>
      <sheetName val="Benchmark_Plan_Non_Runtime1"/>
      <sheetName val="Benchmark_Plan_Runtime1"/>
      <sheetName val="BEV_MMR1"/>
      <sheetName val="SIL_Russia1"/>
      <sheetName val="Projects_list1"/>
      <sheetName val="look-up_data1"/>
      <sheetName val="Data_ITW_USA_US$1"/>
      <sheetName val="Months_and_Countries1"/>
      <sheetName val="MIX_NACIONAL1"/>
      <sheetName val="VOLUMENES_NACIONALES1"/>
      <sheetName val="Implementation_Status1"/>
      <sheetName val="Monitoring_-_LE_Analysis1"/>
      <sheetName val="Monitoring_-_YTD_Analysis1"/>
      <sheetName val="Monitoring_-_Act_Value_Analysi1"/>
      <sheetName val="Movimentação_Imobilizado1"/>
      <sheetName val="Brew_rub1"/>
      <sheetName val="RiscoUSD_xls1"/>
      <sheetName val="BAM Focus Brands"/>
      <sheetName val="Custo_Variável6"/>
      <sheetName val="Swap_Cambial6"/>
      <sheetName val="Tab_de_Vencimentos_do_Passivo6"/>
      <sheetName val="Opção_USD6"/>
      <sheetName val="FinImp_(Opera05)6"/>
      <sheetName val="Cesta_de_Moedas6"/>
      <sheetName val="Opção_C6"/>
      <sheetName val="Op__Especiais6"/>
      <sheetName val="Custo_Variavel6"/>
      <sheetName val="PU_Futuros6"/>
      <sheetName val="Res_636"/>
      <sheetName val="Grafico_diário6"/>
      <sheetName val="Gráfico_mensal6"/>
      <sheetName val="EI_Calc5"/>
      <sheetName val="Testing_Template_Guidance5"/>
      <sheetName val="Test_Programs5"/>
      <sheetName val="DIVESTMENTS_OTHER_CURRENCY4"/>
      <sheetName val="New_Emp4"/>
      <sheetName val="Indiv__information3"/>
      <sheetName val="INVESTMENTS_REP_CURR3"/>
      <sheetName val="DIVESTMENTS_REP_CURR3"/>
      <sheetName val="Custo_Variável5"/>
      <sheetName val="Swap_Cambial5"/>
      <sheetName val="Tab_de_Vencimentos_do_Passivo5"/>
      <sheetName val="Opção_USD5"/>
      <sheetName val="FinImp_(Opera05)5"/>
      <sheetName val="Cesta_de_Moedas5"/>
      <sheetName val="Opção_C5"/>
      <sheetName val="Op__Especiais5"/>
      <sheetName val="Custo_Variavel5"/>
      <sheetName val="PU_Futuros5"/>
      <sheetName val="Res_635"/>
      <sheetName val="Grafico_diário5"/>
      <sheetName val="Gráfico_mensal5"/>
      <sheetName val="EI_Calc4"/>
      <sheetName val="Testing_Template_Guidance4"/>
      <sheetName val="Test_Programs4"/>
      <sheetName val="DIVESTMENTS_OTHER_CURRENCY3"/>
      <sheetName val="New_Emp3"/>
      <sheetName val="Indiv__information2"/>
      <sheetName val="INVESTMENTS_REP_CURR2"/>
      <sheetName val="DIVESTMENTS_REP_CURR2"/>
      <sheetName val="Relatorio"/>
      <sheetName val="List"/>
      <sheetName val="matriz"/>
      <sheetName val="Bco_Dados"/>
      <sheetName val="PREVISÃO"/>
      <sheetName val="estratificação"/>
      <sheetName val="matriz_unidade"/>
      <sheetName val="farol de metas"/>
      <sheetName val="600ml"/>
      <sheetName val="Custo_Variável7"/>
      <sheetName val="Swap_Cambial7"/>
      <sheetName val="Tab_de_Vencimentos_do_Passivo7"/>
      <sheetName val="Opção_USD7"/>
      <sheetName val="FinImp_(Opera05)7"/>
      <sheetName val="Cesta_de_Moedas7"/>
      <sheetName val="Opção_C7"/>
      <sheetName val="Op__Especiais7"/>
      <sheetName val="Custo_Variavel7"/>
      <sheetName val="PU_Futuros7"/>
      <sheetName val="Res_637"/>
      <sheetName val="Grafico_diário7"/>
      <sheetName val="Gráfico_mensal7"/>
      <sheetName val="EI_Calc6"/>
      <sheetName val="Testing_Template_Guidance6"/>
      <sheetName val="Test_Programs6"/>
      <sheetName val="DIVESTMENTS_OTHER_CURRENCY5"/>
      <sheetName val="New_Emp5"/>
      <sheetName val="Indiv__information4"/>
      <sheetName val="INVESTMENTS_REP_CURR4"/>
      <sheetName val="DIVESTMENTS_REP_CURR4"/>
      <sheetName val="Entrada_de_Dados3"/>
      <sheetName val="Benchmark_Plan_Non_Runtime2"/>
      <sheetName val="Benchmark_Plan_Runtime2"/>
      <sheetName val="BEV_MMR2"/>
      <sheetName val="SIL_Russia2"/>
      <sheetName val="Projects_list2"/>
      <sheetName val="look-up_data2"/>
      <sheetName val="Data_ITW_USA_US$2"/>
      <sheetName val="Months_and_Countries2"/>
      <sheetName val="MIX_NACIONAL2"/>
      <sheetName val="VOLUMENES_NACIONALES2"/>
      <sheetName val="Implementation_Status2"/>
      <sheetName val="Monitoring_-_LE_Analysis2"/>
      <sheetName val="Monitoring_-_YTD_Analysis2"/>
      <sheetName val="Monitoring_-_Act_Value_Analysi2"/>
      <sheetName val="Movimentação_Imobilizado2"/>
      <sheetName val="Brew_rub2"/>
      <sheetName val="RiscoUSD_xls2"/>
      <sheetName val="Control_Panel"/>
      <sheetName val="BAM_Focus_Brands"/>
      <sheetName val="farol_de_metas"/>
      <sheetName val="Custo_Variável8"/>
      <sheetName val="Swap_Cambial8"/>
      <sheetName val="Tab_de_Vencimentos_do_Passivo8"/>
      <sheetName val="Opção_USD8"/>
      <sheetName val="FinImp_(Opera05)8"/>
      <sheetName val="Cesta_de_Moedas8"/>
      <sheetName val="Opção_C8"/>
      <sheetName val="Op__Especiais8"/>
      <sheetName val="Custo_Variavel8"/>
      <sheetName val="PU_Futuros8"/>
      <sheetName val="Res_638"/>
      <sheetName val="Grafico_diário8"/>
      <sheetName val="Gráfico_mensal8"/>
      <sheetName val="EI_Calc7"/>
      <sheetName val="Testing_Template_Guidance7"/>
      <sheetName val="Test_Programs7"/>
      <sheetName val="DIVESTMENTS_OTHER_CURRENCY6"/>
      <sheetName val="New_Emp6"/>
      <sheetName val="Indiv__information5"/>
      <sheetName val="INVESTMENTS_REP_CURR5"/>
      <sheetName val="DIVESTMENTS_REP_CURR5"/>
      <sheetName val="Entrada_de_Dados4"/>
      <sheetName val="Benchmark_Plan_Non_Runtime3"/>
      <sheetName val="Benchmark_Plan_Runtime3"/>
      <sheetName val="BEV_MMR3"/>
      <sheetName val="SIL_Russia3"/>
      <sheetName val="Projects_list3"/>
      <sheetName val="look-up_data3"/>
      <sheetName val="Data_ITW_USA_US$3"/>
      <sheetName val="Months_and_Countries3"/>
      <sheetName val="MIX_NACIONAL3"/>
      <sheetName val="VOLUMENES_NACIONALES3"/>
      <sheetName val="Implementation_Status3"/>
      <sheetName val="Monitoring_-_LE_Analysis3"/>
      <sheetName val="Monitoring_-_YTD_Analysis3"/>
      <sheetName val="Monitoring_-_Act_Value_Analysi3"/>
      <sheetName val="Movimentação_Imobilizado3"/>
      <sheetName val="Brew_rub3"/>
      <sheetName val="RiscoUSD_xls3"/>
      <sheetName val="Control_Panel1"/>
      <sheetName val="BAM_Focus_Brands1"/>
      <sheetName val="farol_de_metas1"/>
      <sheetName val="Custo_Variável9"/>
      <sheetName val="Swap_Cambial9"/>
      <sheetName val="Tab_de_Vencimentos_do_Passivo9"/>
      <sheetName val="Opção_USD9"/>
      <sheetName val="FinImp_(Opera05)9"/>
      <sheetName val="Cesta_de_Moedas9"/>
      <sheetName val="Opção_C9"/>
      <sheetName val="Op__Especiais9"/>
      <sheetName val="Custo_Variavel9"/>
      <sheetName val="PU_Futuros9"/>
      <sheetName val="Res_639"/>
      <sheetName val="Grafico_diário9"/>
      <sheetName val="Gráfico_mensal9"/>
      <sheetName val="EI_Calc8"/>
      <sheetName val="Testing_Template_Guidance8"/>
      <sheetName val="Test_Programs8"/>
      <sheetName val="DIVESTMENTS_OTHER_CURRENCY7"/>
      <sheetName val="New_Emp7"/>
      <sheetName val="Indiv__information6"/>
      <sheetName val="INVESTMENTS_REP_CURR6"/>
      <sheetName val="DIVESTMENTS_REP_CURR6"/>
      <sheetName val="Entrada_de_Dados5"/>
      <sheetName val="Benchmark_Plan_Non_Runtime4"/>
      <sheetName val="Benchmark_Plan_Runtime4"/>
      <sheetName val="BEV_MMR4"/>
      <sheetName val="SIL_Russia4"/>
      <sheetName val="Projects_list4"/>
      <sheetName val="look-up_data4"/>
      <sheetName val="Data_ITW_USA_US$4"/>
      <sheetName val="Months_and_Countries4"/>
      <sheetName val="MIX_NACIONAL4"/>
      <sheetName val="VOLUMENES_NACIONALES4"/>
      <sheetName val="Implementation_Status4"/>
      <sheetName val="Monitoring_-_LE_Analysis4"/>
      <sheetName val="Monitoring_-_YTD_Analysis4"/>
      <sheetName val="Monitoring_-_Act_Value_Analysi4"/>
      <sheetName val="Movimentação_Imobilizado4"/>
      <sheetName val="Brew_rub4"/>
      <sheetName val="RiscoUSD_xls4"/>
      <sheetName val="Control_Panel2"/>
      <sheetName val="BAM_Focus_Brands2"/>
      <sheetName val="farol_de_metas2"/>
      <sheetName val="Custo_Variável10"/>
      <sheetName val="Swap_Cambial10"/>
      <sheetName val="Tab_de_Vencimentos_do_Passivo10"/>
      <sheetName val="Opção_USD10"/>
      <sheetName val="FinImp_(Opera05)10"/>
      <sheetName val="Cesta_de_Moedas10"/>
      <sheetName val="Opção_C10"/>
      <sheetName val="Op__Especiais10"/>
      <sheetName val="Custo_Variavel10"/>
      <sheetName val="PU_Futuros10"/>
      <sheetName val="Res_6310"/>
      <sheetName val="Grafico_diário10"/>
      <sheetName val="Gráfico_mensal10"/>
      <sheetName val="EI_Calc9"/>
      <sheetName val="Testing_Template_Guidance9"/>
      <sheetName val="Test_Programs9"/>
      <sheetName val="DIVESTMENTS_OTHER_CURRENCY8"/>
      <sheetName val="New_Emp8"/>
      <sheetName val="Indiv__information7"/>
      <sheetName val="INVESTMENTS_REP_CURR7"/>
      <sheetName val="DIVESTMENTS_REP_CURR7"/>
      <sheetName val="Entrada_de_Dados6"/>
      <sheetName val="Benchmark_Plan_Non_Runtime5"/>
      <sheetName val="Benchmark_Plan_Runtime5"/>
      <sheetName val="BEV_MMR5"/>
      <sheetName val="SIL_Russia5"/>
      <sheetName val="Projects_list5"/>
      <sheetName val="look-up_data5"/>
      <sheetName val="Data_ITW_USA_US$5"/>
      <sheetName val="Months_and_Countries5"/>
      <sheetName val="MIX_NACIONAL5"/>
      <sheetName val="VOLUMENES_NACIONALES5"/>
      <sheetName val="Implementation_Status5"/>
      <sheetName val="Monitoring_-_LE_Analysis5"/>
      <sheetName val="Monitoring_-_YTD_Analysis5"/>
      <sheetName val="Monitoring_-_Act_Value_Analysi5"/>
      <sheetName val="Movimentação_Imobilizado5"/>
      <sheetName val="Brew_rub5"/>
      <sheetName val="RiscoUSD_xls5"/>
      <sheetName val="BAM_Focus_Brands3"/>
      <sheetName val="Control_Panel3"/>
      <sheetName val="Custo_Variável11"/>
      <sheetName val="Swap_Cambial11"/>
      <sheetName val="Tab_de_Vencimentos_do_Passivo11"/>
      <sheetName val="Opção_USD11"/>
      <sheetName val="FinImp_(Opera05)11"/>
      <sheetName val="Cesta_de_Moedas11"/>
      <sheetName val="Opção_C11"/>
      <sheetName val="Op__Especiais11"/>
      <sheetName val="Custo_Variavel11"/>
      <sheetName val="PU_Futuros11"/>
      <sheetName val="Res_6311"/>
      <sheetName val="Grafico_diário11"/>
      <sheetName val="Gráfico_mensal11"/>
      <sheetName val="EI_Calc10"/>
      <sheetName val="Testing_Template_Guidance10"/>
      <sheetName val="Test_Programs10"/>
      <sheetName val="DIVESTMENTS_OTHER_CURRENCY9"/>
      <sheetName val="New_Emp9"/>
      <sheetName val="Indiv__information8"/>
      <sheetName val="INVESTMENTS_REP_CURR8"/>
      <sheetName val="DIVESTMENTS_REP_CURR8"/>
      <sheetName val="Entrada_de_Dados7"/>
      <sheetName val="Benchmark_Plan_Non_Runtime6"/>
      <sheetName val="Benchmark_Plan_Runtime6"/>
      <sheetName val="BEV_MMR6"/>
      <sheetName val="SIL_Russia6"/>
      <sheetName val="Projects_list6"/>
      <sheetName val="look-up_data6"/>
      <sheetName val="Data_ITW_USA_US$6"/>
      <sheetName val="Months_and_Countries6"/>
      <sheetName val="MIX_NACIONAL6"/>
      <sheetName val="VOLUMENES_NACIONALES6"/>
      <sheetName val="Implementation_Status6"/>
      <sheetName val="Monitoring_-_LE_Analysis6"/>
      <sheetName val="Monitoring_-_YTD_Analysis6"/>
      <sheetName val="Monitoring_-_Act_Value_Analysi6"/>
      <sheetName val="Movimentação_Imobilizado6"/>
      <sheetName val="Brew_rub6"/>
      <sheetName val="RiscoUSD_xls6"/>
      <sheetName val="BAM_Focus_Brands4"/>
      <sheetName val="Control_Panel4"/>
      <sheetName val="farol_de_metas3"/>
      <sheetName val="Custo_Variável12"/>
      <sheetName val="Swap_Cambial12"/>
      <sheetName val="Tab_de_Vencimentos_do_Passivo12"/>
      <sheetName val="Opção_USD12"/>
      <sheetName val="FinImp_(Opera05)12"/>
      <sheetName val="Cesta_de_Moedas12"/>
      <sheetName val="Opção_C12"/>
      <sheetName val="Op__Especiais12"/>
      <sheetName val="Custo_Variavel12"/>
      <sheetName val="PU_Futuros12"/>
      <sheetName val="Res_6312"/>
      <sheetName val="Grafico_diário12"/>
      <sheetName val="Gráfico_mensal12"/>
      <sheetName val="EI_Calc11"/>
      <sheetName val="Testing_Template_Guidance11"/>
      <sheetName val="Test_Programs11"/>
      <sheetName val="DIVESTMENTS_OTHER_CURRENCY10"/>
      <sheetName val="New_Emp10"/>
      <sheetName val="Indiv__information9"/>
      <sheetName val="INVESTMENTS_REP_CURR9"/>
      <sheetName val="DIVESTMENTS_REP_CURR9"/>
      <sheetName val="Entrada_de_Dados8"/>
      <sheetName val="Benchmark_Plan_Non_Runtime7"/>
      <sheetName val="Benchmark_Plan_Runtime7"/>
      <sheetName val="BEV_MMR7"/>
      <sheetName val="SIL_Russia7"/>
      <sheetName val="Projects_list7"/>
      <sheetName val="look-up_data7"/>
      <sheetName val="Data_ITW_USA_US$7"/>
      <sheetName val="Months_and_Countries7"/>
      <sheetName val="MIX_NACIONAL7"/>
      <sheetName val="VOLUMENES_NACIONALES7"/>
      <sheetName val="Implementation_Status7"/>
      <sheetName val="Monitoring_-_LE_Analysis7"/>
      <sheetName val="Monitoring_-_YTD_Analysis7"/>
      <sheetName val="Monitoring_-_Act_Value_Analysi7"/>
      <sheetName val="Movimentação_Imobilizado7"/>
      <sheetName val="Brew_rub7"/>
      <sheetName val="RiscoUSD_xls7"/>
      <sheetName val="BAM_Focus_Brands5"/>
      <sheetName val="Control_Panel5"/>
      <sheetName val="farol_de_metas4"/>
      <sheetName val="farol_de_metas5"/>
      <sheetName val="Custo_Variável13"/>
      <sheetName val="Swap_Cambial13"/>
      <sheetName val="Tab_de_Vencimentos_do_Passivo13"/>
      <sheetName val="Opção_USD13"/>
      <sheetName val="FinImp_(Opera05)13"/>
      <sheetName val="Cesta_de_Moedas13"/>
      <sheetName val="Opção_C13"/>
      <sheetName val="Op__Especiais13"/>
      <sheetName val="Custo_Variavel13"/>
      <sheetName val="PU_Futuros13"/>
      <sheetName val="Res_6313"/>
      <sheetName val="Grafico_diário13"/>
      <sheetName val="Gráfico_mensal13"/>
      <sheetName val="EI_Calc12"/>
      <sheetName val="Testing_Template_Guidance12"/>
      <sheetName val="Test_Programs12"/>
      <sheetName val="DIVESTMENTS_OTHER_CURRENCY11"/>
      <sheetName val="New_Emp11"/>
      <sheetName val="Indiv__information10"/>
      <sheetName val="INVESTMENTS_REP_CURR10"/>
      <sheetName val="DIVESTMENTS_REP_CURR10"/>
      <sheetName val="Entrada_de_Dados9"/>
      <sheetName val="Benchmark_Plan_Non_Runtime8"/>
      <sheetName val="Benchmark_Plan_Runtime8"/>
      <sheetName val="BEV_MMR8"/>
      <sheetName val="SIL_Russia8"/>
      <sheetName val="Projects_list8"/>
      <sheetName val="look-up_data8"/>
      <sheetName val="Data_ITW_USA_US$8"/>
      <sheetName val="Months_and_Countries8"/>
      <sheetName val="MIX_NACIONAL8"/>
      <sheetName val="VOLUMENES_NACIONALES8"/>
      <sheetName val="Implementation_Status8"/>
      <sheetName val="Monitoring_-_LE_Analysis8"/>
      <sheetName val="Monitoring_-_YTD_Analysis8"/>
      <sheetName val="Monitoring_-_Act_Value_Analysi8"/>
      <sheetName val="Movimentação_Imobilizado8"/>
      <sheetName val="Brew_rub8"/>
      <sheetName val="RiscoUSD_xls8"/>
      <sheetName val="Control_Panel6"/>
      <sheetName val="BAM_Focus_Brands6"/>
      <sheetName val="farol_de_metas6"/>
      <sheetName val="Custo_Variável14"/>
      <sheetName val="Swap_Cambial14"/>
      <sheetName val="Tab_de_Vencimentos_do_Passivo14"/>
      <sheetName val="Opção_USD14"/>
      <sheetName val="FinImp_(Opera05)14"/>
      <sheetName val="Cesta_de_Moedas14"/>
      <sheetName val="Opção_C14"/>
      <sheetName val="Op__Especiais14"/>
      <sheetName val="Custo_Variavel14"/>
      <sheetName val="PU_Futuros14"/>
      <sheetName val="Res_6314"/>
      <sheetName val="Grafico_diário14"/>
      <sheetName val="Gráfico_mensal14"/>
      <sheetName val="EI_Calc13"/>
      <sheetName val="Testing_Template_Guidance13"/>
      <sheetName val="Test_Programs13"/>
      <sheetName val="DIVESTMENTS_OTHER_CURRENCY12"/>
      <sheetName val="New_Emp12"/>
      <sheetName val="Indiv__information11"/>
      <sheetName val="INVESTMENTS_REP_CURR11"/>
      <sheetName val="DIVESTMENTS_REP_CURR11"/>
      <sheetName val="Entrada_de_Dados10"/>
      <sheetName val="Benchmark_Plan_Non_Runtime9"/>
      <sheetName val="Benchmark_Plan_Runtime9"/>
      <sheetName val="BEV_MMR9"/>
      <sheetName val="SIL_Russia9"/>
      <sheetName val="Projects_list9"/>
      <sheetName val="look-up_data9"/>
      <sheetName val="Data_ITW_USA_US$9"/>
      <sheetName val="Months_and_Countries9"/>
      <sheetName val="MIX_NACIONAL9"/>
      <sheetName val="VOLUMENES_NACIONALES9"/>
      <sheetName val="Implementation_Status9"/>
      <sheetName val="Monitoring_-_LE_Analysis9"/>
      <sheetName val="Monitoring_-_YTD_Analysis9"/>
      <sheetName val="Monitoring_-_Act_Value_Analysi9"/>
      <sheetName val="Movimentação_Imobilizado9"/>
      <sheetName val="Brew_rub9"/>
      <sheetName val="RiscoUSD_xls9"/>
      <sheetName val="Control_Panel7"/>
      <sheetName val="BAM_Focus_Brands7"/>
      <sheetName val="farol_de_metas7"/>
      <sheetName val="Custo_Variável15"/>
      <sheetName val="Swap_Cambial15"/>
      <sheetName val="Tab_de_Vencimentos_do_Passivo15"/>
      <sheetName val="Opção_USD15"/>
      <sheetName val="FinImp_(Opera05)15"/>
      <sheetName val="Cesta_de_Moedas15"/>
      <sheetName val="Opção_C15"/>
      <sheetName val="Op__Especiais15"/>
      <sheetName val="Custo_Variavel15"/>
      <sheetName val="PU_Futuros15"/>
      <sheetName val="Res_6315"/>
      <sheetName val="Grafico_diário15"/>
      <sheetName val="Gráfico_mensal15"/>
      <sheetName val="EI_Calc14"/>
      <sheetName val="Testing_Template_Guidance14"/>
      <sheetName val="Test_Programs14"/>
      <sheetName val="DIVESTMENTS_OTHER_CURRENCY13"/>
      <sheetName val="New_Emp13"/>
      <sheetName val="Indiv__information12"/>
      <sheetName val="INVESTMENTS_REP_CURR12"/>
      <sheetName val="DIVESTMENTS_REP_CURR12"/>
      <sheetName val="Entrada_de_Dados11"/>
      <sheetName val="Benchmark_Plan_Non_Runtime10"/>
      <sheetName val="Benchmark_Plan_Runtime10"/>
      <sheetName val="BEV_MMR10"/>
      <sheetName val="SIL_Russia10"/>
      <sheetName val="Projects_list10"/>
      <sheetName val="look-up_data10"/>
      <sheetName val="Data_ITW_USA_US$10"/>
      <sheetName val="Months_and_Countries10"/>
      <sheetName val="MIX_NACIONAL10"/>
      <sheetName val="VOLUMENES_NACIONALES10"/>
      <sheetName val="Implementation_Status10"/>
      <sheetName val="Monitoring_-_LE_Analysis10"/>
      <sheetName val="Monitoring_-_YTD_Analysis10"/>
      <sheetName val="Monitoring_-_Act_Value_Analys10"/>
      <sheetName val="Movimentação_Imobilizado10"/>
      <sheetName val="Brew_rub10"/>
      <sheetName val="RiscoUSD_xls10"/>
      <sheetName val="Control_Panel8"/>
      <sheetName val="BAM_Focus_Brands8"/>
      <sheetName val="farol_de_metas8"/>
      <sheetName val="Custo_Variável16"/>
      <sheetName val="Swap_Cambial16"/>
      <sheetName val="Tab_de_Vencimentos_do_Passivo16"/>
      <sheetName val="Opção_USD16"/>
      <sheetName val="FinImp_(Opera05)16"/>
      <sheetName val="Cesta_de_Moedas16"/>
      <sheetName val="Opção_C16"/>
      <sheetName val="Op__Especiais16"/>
      <sheetName val="Custo_Variavel16"/>
      <sheetName val="PU_Futuros16"/>
      <sheetName val="Res_6316"/>
      <sheetName val="Grafico_diário16"/>
      <sheetName val="Gráfico_mensal16"/>
      <sheetName val="EI_Calc15"/>
      <sheetName val="Testing_Template_Guidance15"/>
      <sheetName val="Test_Programs15"/>
      <sheetName val="DIVESTMENTS_OTHER_CURRENCY14"/>
      <sheetName val="New_Emp14"/>
      <sheetName val="Indiv__information13"/>
      <sheetName val="INVESTMENTS_REP_CURR13"/>
      <sheetName val="DIVESTMENTS_REP_CURR13"/>
      <sheetName val="Entrada_de_Dados12"/>
      <sheetName val="Benchmark_Plan_Non_Runtime11"/>
      <sheetName val="Benchmark_Plan_Runtime11"/>
      <sheetName val="BEV_MMR11"/>
      <sheetName val="SIL_Russia11"/>
      <sheetName val="Projects_list11"/>
      <sheetName val="look-up_data11"/>
      <sheetName val="Data_ITW_USA_US$11"/>
      <sheetName val="Months_and_Countries11"/>
      <sheetName val="MIX_NACIONAL11"/>
      <sheetName val="VOLUMENES_NACIONALES11"/>
      <sheetName val="Implementation_Status11"/>
      <sheetName val="Monitoring_-_LE_Analysis11"/>
      <sheetName val="Monitoring_-_YTD_Analysis11"/>
      <sheetName val="Monitoring_-_Act_Value_Analys11"/>
      <sheetName val="Movimentação_Imobilizado11"/>
      <sheetName val="Brew_rub11"/>
      <sheetName val="RiscoUSD_xls11"/>
      <sheetName val="Control_Panel9"/>
      <sheetName val="BAM_Focus_Brands9"/>
      <sheetName val="farol_de_metas9"/>
      <sheetName val="Custo_Variável17"/>
      <sheetName val="Swap_Cambial17"/>
      <sheetName val="Tab_de_Vencimentos_do_Passivo17"/>
      <sheetName val="Opção_USD17"/>
      <sheetName val="FinImp_(Opera05)17"/>
      <sheetName val="Cesta_de_Moedas17"/>
      <sheetName val="Opção_C17"/>
      <sheetName val="Op__Especiais17"/>
      <sheetName val="Custo_Variavel17"/>
      <sheetName val="PU_Futuros17"/>
      <sheetName val="Res_6317"/>
      <sheetName val="Grafico_diário17"/>
      <sheetName val="Gráfico_mensal17"/>
      <sheetName val="EI_Calc16"/>
      <sheetName val="Testing_Template_Guidance16"/>
      <sheetName val="Test_Programs16"/>
      <sheetName val="DIVESTMENTS_OTHER_CURRENCY15"/>
      <sheetName val="New_Emp15"/>
      <sheetName val="Indiv__information14"/>
      <sheetName val="INVESTMENTS_REP_CURR14"/>
      <sheetName val="DIVESTMENTS_REP_CURR14"/>
      <sheetName val="Entrada_de_Dados13"/>
      <sheetName val="Benchmark_Plan_Non_Runtime12"/>
      <sheetName val="Benchmark_Plan_Runtime12"/>
      <sheetName val="BEV_MMR12"/>
      <sheetName val="SIL_Russia12"/>
      <sheetName val="Projects_list12"/>
      <sheetName val="look-up_data12"/>
      <sheetName val="Data_ITW_USA_US$12"/>
      <sheetName val="Months_and_Countries12"/>
      <sheetName val="MIX_NACIONAL12"/>
      <sheetName val="VOLUMENES_NACIONALES12"/>
      <sheetName val="Implementation_Status12"/>
      <sheetName val="Monitoring_-_LE_Analysis12"/>
      <sheetName val="Monitoring_-_YTD_Analysis12"/>
      <sheetName val="Monitoring_-_Act_Value_Analys12"/>
      <sheetName val="Movimentação_Imobilizado12"/>
      <sheetName val="Brew_rub12"/>
      <sheetName val="RiscoUSD_xls12"/>
      <sheetName val="Control_Panel10"/>
      <sheetName val="BAM_Focus_Brands10"/>
      <sheetName val="farol_de_metas10"/>
      <sheetName val="Custo_Variável18"/>
      <sheetName val="Swap_Cambial18"/>
      <sheetName val="Tab_de_Vencimentos_do_Passivo18"/>
      <sheetName val="Opção_USD18"/>
      <sheetName val="FinImp_(Opera05)18"/>
      <sheetName val="Cesta_de_Moedas18"/>
      <sheetName val="Opção_C18"/>
      <sheetName val="Op__Especiais18"/>
      <sheetName val="Custo_Variavel18"/>
      <sheetName val="PU_Futuros18"/>
      <sheetName val="Res_6318"/>
      <sheetName val="Grafico_diário18"/>
      <sheetName val="Gráfico_mensal18"/>
      <sheetName val="EI_Calc17"/>
      <sheetName val="Testing_Template_Guidance17"/>
      <sheetName val="Test_Programs17"/>
      <sheetName val="DIVESTMENTS_OTHER_CURRENCY16"/>
      <sheetName val="New_Emp16"/>
      <sheetName val="Indiv__information15"/>
      <sheetName val="INVESTMENTS_REP_CURR15"/>
      <sheetName val="DIVESTMENTS_REP_CURR15"/>
      <sheetName val="Entrada_de_Dados14"/>
      <sheetName val="Benchmark_Plan_Non_Runtime13"/>
      <sheetName val="Benchmark_Plan_Runtime13"/>
      <sheetName val="BEV_MMR13"/>
      <sheetName val="SIL_Russia13"/>
      <sheetName val="Projects_list13"/>
      <sheetName val="look-up_data13"/>
      <sheetName val="Data_ITW_USA_US$13"/>
      <sheetName val="Months_and_Countries13"/>
      <sheetName val="MIX_NACIONAL13"/>
      <sheetName val="VOLUMENES_NACIONALES13"/>
      <sheetName val="Implementation_Status13"/>
      <sheetName val="Monitoring_-_LE_Analysis13"/>
      <sheetName val="Monitoring_-_YTD_Analysis13"/>
      <sheetName val="Monitoring_-_Act_Value_Analys13"/>
      <sheetName val="Movimentação_Imobilizado13"/>
      <sheetName val="Brew_rub13"/>
      <sheetName val="RiscoUSD_xls13"/>
      <sheetName val="Control_Panel11"/>
      <sheetName val="BAM_Focus_Brands11"/>
      <sheetName val="farol_de_metas11"/>
      <sheetName val="Custo_Variável19"/>
      <sheetName val="Swap_Cambial19"/>
      <sheetName val="Tab_de_Vencimentos_do_Passivo19"/>
      <sheetName val="Opção_USD19"/>
      <sheetName val="FinImp_(Opera05)19"/>
      <sheetName val="Cesta_de_Moedas19"/>
      <sheetName val="Opção_C19"/>
      <sheetName val="Op__Especiais19"/>
      <sheetName val="Custo_Variavel19"/>
      <sheetName val="PU_Futuros19"/>
      <sheetName val="Res_6319"/>
      <sheetName val="Grafico_diário19"/>
      <sheetName val="Gráfico_mensal19"/>
      <sheetName val="EI_Calc18"/>
      <sheetName val="Testing_Template_Guidance18"/>
      <sheetName val="Test_Programs18"/>
      <sheetName val="DIVESTMENTS_OTHER_CURRENCY17"/>
      <sheetName val="New_Emp17"/>
      <sheetName val="Indiv__information16"/>
      <sheetName val="INVESTMENTS_REP_CURR16"/>
      <sheetName val="DIVESTMENTS_REP_CURR16"/>
      <sheetName val="Entrada_de_Dados15"/>
      <sheetName val="Benchmark_Plan_Non_Runtime14"/>
      <sheetName val="Benchmark_Plan_Runtime14"/>
      <sheetName val="BEV_MMR14"/>
      <sheetName val="SIL_Russia14"/>
      <sheetName val="Projects_list14"/>
      <sheetName val="look-up_data14"/>
      <sheetName val="Data_ITW_USA_US$14"/>
      <sheetName val="Months_and_Countries14"/>
      <sheetName val="MIX_NACIONAL14"/>
      <sheetName val="VOLUMENES_NACIONALES14"/>
      <sheetName val="Implementation_Status14"/>
      <sheetName val="Monitoring_-_LE_Analysis14"/>
      <sheetName val="Monitoring_-_YTD_Analysis14"/>
      <sheetName val="Monitoring_-_Act_Value_Analys14"/>
      <sheetName val="Movimentação_Imobilizado14"/>
      <sheetName val="Brew_rub14"/>
      <sheetName val="RiscoUSD_xls14"/>
      <sheetName val="Control_Panel12"/>
      <sheetName val="BAM_Focus_Brands12"/>
      <sheetName val="farol_de_metas12"/>
      <sheetName val="Custo_Variável20"/>
      <sheetName val="Swap_Cambial20"/>
      <sheetName val="Tab_de_Vencimentos_do_Passivo20"/>
      <sheetName val="Opção_USD20"/>
      <sheetName val="FinImp_(Opera05)20"/>
      <sheetName val="Cesta_de_Moedas20"/>
      <sheetName val="Opção_C20"/>
      <sheetName val="Op__Especiais20"/>
      <sheetName val="Custo_Variavel20"/>
      <sheetName val="PU_Futuros20"/>
      <sheetName val="Res_6320"/>
      <sheetName val="Grafico_diário20"/>
      <sheetName val="Gráfico_mensal20"/>
      <sheetName val="EI_Calc19"/>
      <sheetName val="Testing_Template_Guidance19"/>
      <sheetName val="Test_Programs19"/>
      <sheetName val="DIVESTMENTS_OTHER_CURRENCY18"/>
      <sheetName val="New_Emp18"/>
      <sheetName val="Indiv__information17"/>
      <sheetName val="INVESTMENTS_REP_CURR17"/>
      <sheetName val="DIVESTMENTS_REP_CURR17"/>
      <sheetName val="Entrada_de_Dados16"/>
      <sheetName val="Benchmark_Plan_Non_Runtime15"/>
      <sheetName val="Benchmark_Plan_Runtime15"/>
      <sheetName val="BEV_MMR15"/>
      <sheetName val="SIL_Russia15"/>
      <sheetName val="Projects_list15"/>
      <sheetName val="look-up_data15"/>
      <sheetName val="Data_ITW_USA_US$15"/>
      <sheetName val="Months_and_Countries15"/>
      <sheetName val="MIX_NACIONAL15"/>
      <sheetName val="VOLUMENES_NACIONALES15"/>
      <sheetName val="Implementation_Status15"/>
      <sheetName val="Monitoring_-_LE_Analysis15"/>
      <sheetName val="Monitoring_-_YTD_Analysis15"/>
      <sheetName val="Monitoring_-_Act_Value_Analys15"/>
      <sheetName val="Movimentação_Imobilizado15"/>
      <sheetName val="Brew_rub15"/>
      <sheetName val="RiscoUSD_xls15"/>
      <sheetName val="Control_Panel13"/>
      <sheetName val="BAM_Focus_Brands13"/>
      <sheetName val="farol_de_metas13"/>
      <sheetName val="BU06_SMGM"/>
      <sheetName val="BU07_SMGM"/>
      <sheetName val="item"/>
      <sheetName val="LE06_SMGM"/>
      <sheetName val="rk_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  <sheetName val="Tabela"/>
      <sheetName val="Entrada de Dados"/>
      <sheetName val="Vol. Acum. Cervejas"/>
      <sheetName val="Vol. no mês Cervejas"/>
      <sheetName val="Vol. Acum. Refrigerantes"/>
      <sheetName val="Vol. no mês Refrigerantes"/>
      <sheetName val="1 - Identificação Problema"/>
      <sheetName val="Modelo de Preenchimento"/>
      <sheetName val="Tab Aux"/>
      <sheetName val="Resumo"/>
      <sheetName val="DadosRefer"/>
      <sheetName val="Setup"/>
      <sheetName val="Defaults"/>
      <sheetName val="SIL Russia"/>
      <sheetName val="Entrada_de_Dados"/>
      <sheetName val="Vol__Acum__Cervejas"/>
      <sheetName val="Vol__no_mês_Cervejas"/>
      <sheetName val="Vol__Acum__Refrigerantes"/>
      <sheetName val="Vol__no_mês_Refrigerantes"/>
      <sheetName val="1_-_Identificação_Problema"/>
      <sheetName val="Tab_Aux"/>
      <sheetName val="Modelo_de_Preenchimento"/>
      <sheetName val="Plan1"/>
      <sheetName val="Testing Template Guidance"/>
      <sheetName val="Test Programs"/>
      <sheetName val="NS"/>
      <sheetName val="Paineis"/>
      <sheetName val="TO"/>
      <sheetName val="MUG"/>
      <sheetName val="Data ITW Cuba Cdn$"/>
      <sheetName val="Data ITW LBNA"/>
      <sheetName val="Data ITW USA Cdn$"/>
      <sheetName val="Data USA Cdn$"/>
      <sheetName val="DIVESTMENTS OTHER CURRENCY"/>
      <sheetName val="STARTSHEET"/>
      <sheetName val="Entrada_de_Dados1"/>
      <sheetName val="Vol__Acum__Cervejas1"/>
      <sheetName val="Vol__no_mês_Cervejas1"/>
      <sheetName val="Vol__Acum__Refrigerantes1"/>
      <sheetName val="Vol__no_mês_Refrigerantes1"/>
      <sheetName val="1_-_Identificação_Problema1"/>
      <sheetName val="Modelo_de_Preenchimento1"/>
      <sheetName val="Tab_Aux1"/>
      <sheetName val="SIL_Russia"/>
      <sheetName val="Testing_Template_Guidance"/>
      <sheetName val="Test_Programs"/>
      <sheetName val="Rel_Histórico"/>
      <sheetName val="Schroder Small Caps"/>
      <sheetName val="Aprovadores"/>
      <sheetName val="New Emp"/>
      <sheetName val="1994"/>
      <sheetName val="Menu"/>
      <sheetName val="VariablesDocumentacionISO"/>
      <sheetName val="Resumen Costo"/>
      <sheetName val="Assumptions"/>
      <sheetName val="Engine"/>
      <sheetName val="EI Calc"/>
      <sheetName val="Financials"/>
      <sheetName val="Sheet1"/>
      <sheetName val="Feriados"/>
      <sheetName val="look-up data"/>
      <sheetName val="212405"/>
      <sheetName val="Prod2001"/>
      <sheetName val="INVESTMENTS REP CURR"/>
      <sheetName val="DIVESTMENTS REP CURR"/>
      <sheetName val="Entrada_de_Dados2"/>
      <sheetName val="Vol__Acum__Cervejas2"/>
      <sheetName val="Vol__no_mês_Cervejas2"/>
      <sheetName val="Vol__Acum__Refrigerantes2"/>
      <sheetName val="Vol__no_mês_Refrigerantes2"/>
      <sheetName val="1_-_Identificação_Problema2"/>
      <sheetName val="Tab_Aux2"/>
      <sheetName val="Modelo_de_Preenchimento2"/>
      <sheetName val="SIL_Russia1"/>
      <sheetName val="Testing_Template_Guidance1"/>
      <sheetName val="Test_Programs1"/>
      <sheetName val="Data_ITW_Cuba_Cdn$"/>
      <sheetName val="Data_ITW_LBNA"/>
      <sheetName val="Data_ITW_USA_Cdn$"/>
      <sheetName val="Data_USA_Cdn$"/>
      <sheetName val="DIVESTMENTS_OTHER_CURRENCY"/>
      <sheetName val="Analisis"/>
      <sheetName val="Proveedores"/>
      <sheetName val="Vermelha"/>
      <sheetName val="Tablas"/>
      <sheetName val="PM"/>
      <sheetName val="POA"/>
      <sheetName val="PARAMETROS"/>
      <sheetName val="Projects list"/>
      <sheetName val="Benchmark Plan Non Runtime"/>
      <sheetName val="Benchmark Plan Runtime"/>
      <sheetName val="4. NWABC"/>
      <sheetName val="Março2203"/>
      <sheetName val="Modelo%20de%20Preenchimento.xls"/>
      <sheetName val="Entrada_de_Dados3"/>
      <sheetName val="Vol__Acum__Cervejas3"/>
      <sheetName val="Vol__no_mês_Cervejas3"/>
      <sheetName val="Vol__Acum__Refrigerantes3"/>
      <sheetName val="Vol__no_mês_Refrigerantes3"/>
      <sheetName val="1_-_Identificação_Problema3"/>
      <sheetName val="Modelo_de_Preenchimento3"/>
      <sheetName val="Tab_Aux3"/>
      <sheetName val="SIL_Russia2"/>
      <sheetName val="Data_ITW_Cuba_Cdn$1"/>
      <sheetName val="Data_ITW_LBNA1"/>
      <sheetName val="Data_ITW_USA_Cdn$1"/>
      <sheetName val="Data_USA_Cdn$1"/>
      <sheetName val="DIVESTMENTS_OTHER_CURRENCY1"/>
      <sheetName val="Testing_Template_Guidance2"/>
      <sheetName val="Test_Programs2"/>
      <sheetName val="New_Emp"/>
      <sheetName val="Schroder_Small_Caps"/>
      <sheetName val="Resumen_Costo"/>
      <sheetName val="look-up_data"/>
      <sheetName val="INVESTMENTS_REP_CURR"/>
      <sheetName val="DIVESTMENTS_REP_CURR"/>
      <sheetName val="EI_Calc"/>
      <sheetName val="Modelo%20de%20Preenchimento_xls"/>
      <sheetName val="packages"/>
      <sheetName val="Carga de Datos"/>
      <sheetName val="5.1"/>
      <sheetName val="Lists"/>
      <sheetName val="Notes"/>
      <sheetName val="Reuniáo"/>
      <sheetName val="Planilha_Auxiliar"/>
      <sheetName val="Empresas"/>
      <sheetName val="Gauge"/>
      <sheetName val="Entrada_de_Dados4"/>
      <sheetName val="Vol__Acum__Cervejas4"/>
      <sheetName val="Vol__no_mês_Cervejas4"/>
      <sheetName val="Vol__Acum__Refrigerantes4"/>
      <sheetName val="Vol__no_mês_Refrigerantes4"/>
      <sheetName val="1_-_Identificação_Problema4"/>
      <sheetName val="Modelo_de_Preenchimento4"/>
      <sheetName val="Tab_Aux4"/>
      <sheetName val="SIL_Russia3"/>
      <sheetName val="Testing_Template_Guidance3"/>
      <sheetName val="Test_Programs3"/>
      <sheetName val="Data_ITW_Cuba_Cdn$2"/>
      <sheetName val="Data_ITW_LBNA2"/>
      <sheetName val="Data_ITW_USA_Cdn$2"/>
      <sheetName val="Data_USA_Cdn$2"/>
      <sheetName val="DIVESTMENTS_OTHER_CURRENCY2"/>
      <sheetName val="Schroder_Small_Caps1"/>
      <sheetName val="New_Emp1"/>
      <sheetName val="Resumen_Costo1"/>
      <sheetName val="EI_Calc1"/>
      <sheetName val="look-up_data1"/>
      <sheetName val="INVESTMENTS_REP_CURR1"/>
      <sheetName val="DIVESTMENTS_REP_CURR1"/>
      <sheetName val="Benchmark_Plan_Non_Runtime"/>
      <sheetName val="Benchmark_Plan_Runtime"/>
      <sheetName val="4__NWABC"/>
      <sheetName val="Projects_list"/>
      <sheetName val="Modelo%20de%20Preenchimento_xl1"/>
      <sheetName val="Carga_de_Datos"/>
      <sheetName val="5_1"/>
      <sheetName val="BD BagPV"/>
      <sheetName val="Cxs_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(RUR)"/>
      <sheetName val="Database RUR 1"/>
      <sheetName val="Database RUR per Hl"/>
      <sheetName val="By brand RUR"/>
      <sheetName val="By DC per RUR"/>
      <sheetName val="By DC per hl"/>
      <sheetName val="February (KRUR)"/>
      <sheetName val="4. NWABC"/>
      <sheetName val="Sheet1"/>
      <sheetName val="4_ NWABC"/>
      <sheetName val="SIL Russia"/>
      <sheetName val="Entrada de Dados"/>
      <sheetName val="Database (RUR)Mar YTD"/>
      <sheetName val="Fábricas"/>
      <sheetName val="Tab Aux"/>
      <sheetName val="Plan1"/>
      <sheetName val="Projects list"/>
      <sheetName val="Resumo"/>
      <sheetName val="Preço Médio"/>
      <sheetName val="1994"/>
      <sheetName val="Database_(RUR)"/>
      <sheetName val="Database_RUR_1"/>
      <sheetName val="Database_RUR_per_Hl"/>
      <sheetName val="By_brand_RUR"/>
      <sheetName val="By_DC_per_RUR"/>
      <sheetName val="By_DC_per_hl"/>
      <sheetName val="February_(KRUR)"/>
      <sheetName val="4__NWABC"/>
      <sheetName val="4__NWABC1"/>
      <sheetName val="SIL_Russia"/>
      <sheetName val="Entrada_de_Dados"/>
      <sheetName val="Database_(RUR)Mar_YTD"/>
      <sheetName val="Entrada_de_Dados2"/>
      <sheetName val="Setup"/>
      <sheetName val="#¡REF"/>
      <sheetName val="EQR"/>
      <sheetName val="DadosRefer"/>
      <sheetName val="Analisis"/>
      <sheetName val="VariablesDocumentacionISO"/>
      <sheetName val="Março2203"/>
      <sheetName val="Newspaper"/>
      <sheetName val="De-Para"/>
      <sheetName val="Testing Template Guidance"/>
      <sheetName val="Test Programs"/>
      <sheetName val="Daily Report"/>
      <sheetName val="ONTDATA"/>
      <sheetName val="NETH"/>
      <sheetName val="Database_(RUR)1"/>
      <sheetName val="Database_RUR_11"/>
      <sheetName val="Database_RUR_per_Hl1"/>
      <sheetName val="By_brand_RUR1"/>
      <sheetName val="By_DC_per_RUR1"/>
      <sheetName val="By_DC_per_hl1"/>
      <sheetName val="February_(KRUR)1"/>
      <sheetName val="4__NWABC2"/>
      <sheetName val="4__NWABC3"/>
      <sheetName val="Entrada_de_Dados1"/>
      <sheetName val="SIL_Russia1"/>
      <sheetName val="Database_(RUR)Mar_YTD1"/>
      <sheetName val="Tab_Aux"/>
      <sheetName val="Projects_list"/>
      <sheetName val="Preço_Médio"/>
      <sheetName val="Database_(RUR)2"/>
      <sheetName val="Database_RUR_12"/>
      <sheetName val="Database_RUR_per_Hl2"/>
      <sheetName val="By_brand_RUR2"/>
      <sheetName val="By_DC_per_RUR2"/>
      <sheetName val="By_DC_per_hl2"/>
      <sheetName val="February_(KRUR)2"/>
      <sheetName val="4__NWABC4"/>
      <sheetName val="4__NWABC5"/>
      <sheetName val="Entrada_de_Dados3"/>
      <sheetName val="SIL_Russia2"/>
      <sheetName val="Database_(RUR)Mar_YTD2"/>
      <sheetName val="Tab_Aux1"/>
      <sheetName val="Projects_list1"/>
      <sheetName val="Preço_Médio1"/>
      <sheetName val="Daily_Report"/>
      <sheetName val="Database_(RUR)3"/>
      <sheetName val="Database_RUR_13"/>
      <sheetName val="Database_RUR_per_Hl3"/>
      <sheetName val="By_brand_RUR3"/>
      <sheetName val="By_DC_per_RUR3"/>
      <sheetName val="By_DC_per_hl3"/>
      <sheetName val="February_(KRUR)3"/>
      <sheetName val="4__NWABC6"/>
      <sheetName val="4__NWABC7"/>
      <sheetName val="Entrada_de_Dados4"/>
      <sheetName val="SIL_Russia3"/>
      <sheetName val="Database_(RUR)Mar_YTD3"/>
      <sheetName val="Tab_Aux2"/>
      <sheetName val="Projects_list2"/>
      <sheetName val="Preço_Médio2"/>
      <sheetName val="Daily_Report1"/>
      <sheetName val="CEARA"/>
      <sheetName val="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Summary"/>
      <sheetName val="Modified Man (2)"/>
      <sheetName val="Modified Man"/>
      <sheetName val="Management (2)"/>
      <sheetName val="Management"/>
      <sheetName val="Notes"/>
      <sheetName val="Assumptions"/>
      <sheetName val="Target Finsum"/>
      <sheetName val="4. NWA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&amp;L"/>
      <sheetName val="JDE data"/>
      <sheetName val="Var reporting"/>
      <sheetName val="Volumes"/>
      <sheetName val="Management"/>
      <sheetName val="4. NWA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B 05 vs LEIII 04"/>
      <sheetName val="LEIII 05 vs B 05"/>
      <sheetName val="B 06 vs LEIII 05"/>
      <sheetName val="Projects list"/>
      <sheetName val="Definitions"/>
      <sheetName val="Lists"/>
      <sheetName val="Months and Countries"/>
      <sheetName val="Tabela1"/>
      <sheetName val="Plan1"/>
      <sheetName val="Fábricas"/>
      <sheetName val="Entrada de Dados"/>
      <sheetName val="Value_Engineering_Projects_WE_ "/>
      <sheetName val="JDE data"/>
      <sheetName val="Setup"/>
      <sheetName val="Março2203"/>
      <sheetName val="Fevereiro"/>
      <sheetName val="#¡REF"/>
      <sheetName val="4. NWABC"/>
      <sheetName val="PREMISAS"/>
      <sheetName val="Resumo"/>
      <sheetName val="SIL Russia"/>
      <sheetName val="quick report"/>
      <sheetName val="Drop down lists"/>
      <sheetName val="DB2002"/>
      <sheetName val="Meta"/>
      <sheetName val="Sheet2"/>
      <sheetName val="Testing Template Guidance"/>
      <sheetName val="Test Programs"/>
      <sheetName val="Riscos-Oport."/>
      <sheetName val="PEF_Mes"/>
      <sheetName val="DePara"/>
      <sheetName val="Curve"/>
      <sheetName val="Drop Down"/>
      <sheetName val="DadosRefer"/>
      <sheetName val="MUG"/>
      <sheetName val="PM"/>
      <sheetName val="De-Para"/>
      <sheetName val="Sig Cycles_Accts &amp; Processes"/>
      <sheetName val="Data"/>
      <sheetName val="ONTDATA"/>
      <sheetName val="TEMP"/>
      <sheetName val="Dados"/>
      <sheetName val="geography"/>
      <sheetName val="Value_Engineering_Projects_WE_%"/>
      <sheetName val="_Value_Engineering_Projects__47"/>
      <sheetName val="POA"/>
      <sheetName val="análise"/>
      <sheetName val="INVESTMENTS REP CURR"/>
      <sheetName val="DIVESTMENTS REP CURR"/>
      <sheetName val="Lab Microb"/>
      <sheetName val="5.1"/>
      <sheetName val="Table_of_contents"/>
      <sheetName val="B_05_vs_LEIII_04"/>
      <sheetName val="LEIII_05_vs_B_05"/>
      <sheetName val="B_06_vs_LEIII_05"/>
      <sheetName val="Projects_list"/>
      <sheetName val="Months_and_Countries"/>
      <sheetName val="Variavel"/>
      <sheetName val="MIX NACIONAL"/>
      <sheetName val="VOLUMENES NACIONALES"/>
      <sheetName val="Hoja1 (2)"/>
      <sheetName val="_Value_Engineering_Projects__44"/>
      <sheetName val="_Value_Engineering_Projects__15"/>
      <sheetName val="_Value_Engineering_Projects__14"/>
      <sheetName val="_Value_Engineering_Projects__13"/>
      <sheetName val="_Value_Engineering_Projects_W_2"/>
      <sheetName val="_Value_Engineering_Projects__12"/>
      <sheetName val="_Value_Engineering_Projects__10"/>
      <sheetName val="_Value_Engineering_Projects_W_3"/>
      <sheetName val="_Value_Engineering_Projects_W_4"/>
      <sheetName val="_Value_Engineering_Projects_W_5"/>
      <sheetName val="_Value_Engineering_Projects_W_7"/>
      <sheetName val="_Value_Engineering_Projects_W_6"/>
      <sheetName val="_Value_Engineering_Projects_W_9"/>
      <sheetName val="_Value_Engineering_Projects_W_8"/>
      <sheetName val="_Value_Engineering_Projects__11"/>
      <sheetName val="_Value_Engineering_Projects__17"/>
      <sheetName val="_Value_Engineering_Projects__16"/>
      <sheetName val="_Value_Engineering_Projects__18"/>
      <sheetName val="_Value_Engineering_Projects__19"/>
      <sheetName val="_Value_Engineering_Projects__20"/>
      <sheetName val="_Value_Engineering_Projects__22"/>
      <sheetName val="_Value_Engineering_Projects__21"/>
      <sheetName val="_Value_Engineering_Projects__24"/>
      <sheetName val="_Value_Engineering_Projects__23"/>
      <sheetName val="_Value_Engineering_Projects__25"/>
      <sheetName val="[Value_Engineering_Projects_WE_"/>
      <sheetName val="_Value_Engineering_Projects__26"/>
      <sheetName val="_Value_Engineering_Projects__37"/>
      <sheetName val="_Value_Engineering_Projects__27"/>
      <sheetName val="_Value_Engineering_Projects__28"/>
      <sheetName val="_Value_Engineering_Projects__29"/>
      <sheetName val="_Value_Engineering_Projects__30"/>
      <sheetName val="_Value_Engineering_Projects__31"/>
      <sheetName val="_Value_Engineering_Projects__32"/>
      <sheetName val="_Value_Engineering_Projects__33"/>
      <sheetName val="_Value_Engineering_Projects__34"/>
      <sheetName val="_Value_Engineering_Projects__35"/>
      <sheetName val="_Value_Engineering_Projects__36"/>
      <sheetName val="_Value_Engineering_Projects__38"/>
      <sheetName val="_Value_Engineering_Projects__39"/>
      <sheetName val="_Value_Engineering_Projects__40"/>
      <sheetName val="_Value_Engineering_Projects__41"/>
      <sheetName val="_Value_Engineering_Projects__42"/>
      <sheetName val="_Value_Engineering_Projects__43"/>
      <sheetName val="_Value_Engineering_Projects__45"/>
      <sheetName val="_Value_Engineering_Projects__46"/>
      <sheetName val="_Value_Engineering_Projects__48"/>
      <sheetName val="_Value_Engineering_Projects__55"/>
      <sheetName val="_Value_Engineering_Projects__49"/>
      <sheetName val="_Value_Engineering_Projects__51"/>
      <sheetName val="_Value_Engineering_Projects__50"/>
      <sheetName val="_Value_Engineering_Projects__52"/>
      <sheetName val="_Value_Engineering_Projects__53"/>
      <sheetName val="_Value_Engineering_Projects__54"/>
      <sheetName val="_Value_Engineering_Projects__56"/>
      <sheetName val="_Value_Engineering_Projects__57"/>
      <sheetName val="_Value_Engineering_Projects__58"/>
      <sheetName val="_Value_Engineering_Projects__59"/>
      <sheetName val="_Value_Engineering_Projects__61"/>
      <sheetName val="_Value_Engineering_Projects__60"/>
      <sheetName val="_Value_Engineering_Projects__62"/>
      <sheetName val="_Value_Engineering_Projects__63"/>
      <sheetName val="_Value_Engineering_Projects__64"/>
      <sheetName val="_Value_Engineering_Projects__66"/>
      <sheetName val="List"/>
      <sheetName val="_Value_Engineering_Projects__65"/>
      <sheetName val="_Value_Engineering_Projects__67"/>
      <sheetName val="_Value_Engineering_Projects__69"/>
      <sheetName val="_Value_Engineering_Projects__68"/>
      <sheetName val="_Value_Engineering_Projects__71"/>
      <sheetName val="_Value_Engineering_Projects__70"/>
      <sheetName val="_Value_Engineering_Projects__73"/>
      <sheetName val="_Value_Engineering_Projects__72"/>
      <sheetName val="_Value_Engineering_Projects__75"/>
      <sheetName val="_Value_Engineering_Projects__74"/>
      <sheetName val="_Value_Engineering_Projects__76"/>
      <sheetName val="_Value_Engineering_Projects__82"/>
      <sheetName val="_Value_Engineering_Projects__77"/>
      <sheetName val="_Value_Engineering_Projects__78"/>
      <sheetName val="_Value_Engineering_Projects__79"/>
      <sheetName val="_Value_Engineering_Projects__80"/>
      <sheetName val="_Value_Engineering_Projects__81"/>
      <sheetName val="_Value_Engineering_Projects__84"/>
      <sheetName val="_Value_Engineering_Projects__83"/>
      <sheetName val="_Value_Engineering_Projects__85"/>
      <sheetName val="_Value_Engineering_Projects__86"/>
      <sheetName val="_Value_Engineering_Projects__88"/>
      <sheetName val="_Value_Engineering_Projects__87"/>
      <sheetName val="_Value_Engineering_Projects__89"/>
      <sheetName val="_Value_Engineering_Projects__90"/>
      <sheetName val="_Value_Engineering_Projects__91"/>
      <sheetName val="_Value_Engineering_Projects__92"/>
      <sheetName val="_Value_Engineering_Projects__95"/>
      <sheetName val="_Value_Engineering_Projects__93"/>
      <sheetName val="_Value_Engineering_Projects__94"/>
      <sheetName val="_Value_Engineering_Projects__96"/>
      <sheetName val="_Value_Engineering_Projects__97"/>
      <sheetName val="_Value_Engineering_Projects__98"/>
      <sheetName val="_Value_Engineering_Projects__99"/>
      <sheetName val="_Value_Engineering_Projects_101"/>
      <sheetName val="_Value_Engineering_Projects_100"/>
      <sheetName val="_Value_Engineering_Projects_105"/>
      <sheetName val="_Value_Engineering_Projects_102"/>
      <sheetName val="_Value_Engineering_Projects_103"/>
      <sheetName val="_Value_Engineering_Projects_104"/>
      <sheetName val="_Value_Engineering_Projects_107"/>
      <sheetName val="_Value_Engineering_Projects_106"/>
      <sheetName val="_Value_Engineering_Projects_112"/>
      <sheetName val="_Value_Engineering_Projects_108"/>
      <sheetName val="_Value_Engineering_Projects_109"/>
      <sheetName val="_Value_Engineering_Projects_110"/>
      <sheetName val="_Value_Engineering_Projects_111"/>
      <sheetName val="_Value_Engineering_Projects_115"/>
      <sheetName val="_Value_Engineering_Projects_113"/>
      <sheetName val="_Value_Engineering_Projects_114"/>
      <sheetName val="_Value_Engineering_Projects_116"/>
      <sheetName val="_Value_Engineering_Projects_117"/>
      <sheetName val="_Value_Engineering_Projects_118"/>
      <sheetName val="_Value_Engineering_Projects_119"/>
      <sheetName val="_Value_Engineering_Projects_120"/>
      <sheetName val="LE05"/>
      <sheetName val="SP06"/>
      <sheetName val="SP07"/>
      <sheetName val="SP08"/>
      <sheetName val="Input"/>
      <sheetName val="SKU INFORMATION"/>
      <sheetName val="Implementation Status"/>
      <sheetName val="Recon_Pivot"/>
      <sheetName val="Parameters"/>
      <sheetName val="Empresas"/>
      <sheetName val="Participantes"/>
      <sheetName val="packages"/>
      <sheetName val="NT"/>
      <sheetName val="NT IND"/>
      <sheetName val="DEP"/>
      <sheetName val="DEP IND"/>
      <sheetName val="CHARTS OVERALL"/>
      <sheetName val="INDUSTRIAL"/>
      <sheetName val="StartSheet"/>
      <sheetName val="CADASTRO"/>
      <sheetName val="TABELAS"/>
      <sheetName val="DIST"/>
      <sheetName val="MALHAD"/>
      <sheetName val="PUXADIA"/>
      <sheetName val="look-up data"/>
      <sheetName val="Prod2001"/>
      <sheetName val="Variables"/>
      <sheetName val="SKU info"/>
      <sheetName val="segment"/>
      <sheetName val="SupplyChainData"/>
      <sheetName val="_Value_Engineering_Projects_121"/>
      <sheetName val="_Value_Engineering_Projects_123"/>
      <sheetName val="_Value_Engineering_Projects_122"/>
      <sheetName val="_Value_Engineering_Projects_124"/>
      <sheetName val="_Value_Engineering_Projects_125"/>
      <sheetName val="_Value_Engineering_Projects_126"/>
      <sheetName val="_Value_Engineering_Projects_127"/>
      <sheetName val="_Value_Engineering_Projects_128"/>
      <sheetName val="_Value_Engineering_Projects_129"/>
      <sheetName val="_Value_Engineering_Projects_135"/>
      <sheetName val="_Value_Engineering_Projects_130"/>
      <sheetName val="_Value_Engineering_Projects_131"/>
      <sheetName val="_Value_Engineering_Projects_132"/>
      <sheetName val="_Value_Engineering_Projects_133"/>
      <sheetName val="_Value_Engineering_Projects_134"/>
      <sheetName val="_Value_Engineering_Projects_136"/>
      <sheetName val="_Value_Engineering_Projects_137"/>
      <sheetName val="_Value_Engineering_Projects_146"/>
      <sheetName val="_Value_Engineering_Projects_140"/>
      <sheetName val="_Value_Engineering_Projects_139"/>
      <sheetName val="_Value_Engineering_Projects_138"/>
      <sheetName val="_Value_Engineering_Projects_141"/>
      <sheetName val="_Value_Engineering_Projects_142"/>
      <sheetName val="_Value_Engineering_Projects_143"/>
      <sheetName val="_Value_Engineering_Projects_144"/>
      <sheetName val="_Value_Engineering_Projects_145"/>
      <sheetName val="_Value_Engineering_Projects_147"/>
      <sheetName val="_Value_Engineering_Projects_153"/>
      <sheetName val="_Value_Engineering_Projects_148"/>
      <sheetName val="_Value_Engineering_Projects_150"/>
      <sheetName val="_Value_Engineering_Projects_149"/>
      <sheetName val="_Value_Engineering_Projects_152"/>
      <sheetName val="_Value_Engineering_Projects_151"/>
      <sheetName val="_Value_Engineering_Projects_154"/>
      <sheetName val="_Value_Engineering_Projects_155"/>
      <sheetName val="_Value_Engineering_Projects_156"/>
      <sheetName val="_Value_Engineering_Projects_157"/>
      <sheetName val="_Value_Engineering_Projects_159"/>
      <sheetName val="_Value_Engineering_Projects_158"/>
      <sheetName val="_Value_Engineering_Projects_160"/>
      <sheetName val="_Value_Engineering_Projects_161"/>
      <sheetName val="_Value_Engineering_Projects_162"/>
      <sheetName val="_Value_Engineering_Projects_163"/>
      <sheetName val="_Value_Engineering_Projects_164"/>
      <sheetName val="_Value_Engineering_Projects_166"/>
      <sheetName val="_Value_Engineering_Projects_165"/>
      <sheetName val="_Value_Engineering_Projects_167"/>
      <sheetName val="_Value_Engineering_Projects_168"/>
      <sheetName val="_Value_Engineering_Projects_169"/>
      <sheetName val="_Value_Engineering_Projects_170"/>
      <sheetName val="_Value_Engineering_Projects_171"/>
      <sheetName val="_Value_Engineering_Projects_172"/>
      <sheetName val="_Value_Engineering_Projects_173"/>
      <sheetName val="_Value_Engineering_Projects_174"/>
      <sheetName val="_Value_Engineering_Projects_175"/>
      <sheetName val="_Value_Engineering_Projects_176"/>
      <sheetName val="_Value_Engineering_Projects_177"/>
      <sheetName val="_Value_Engineering_Projects_179"/>
      <sheetName val="_Value_Engineering_Projects_178"/>
      <sheetName val="_Value_Engineering_Projects_180"/>
      <sheetName val="_Value_Engineering_Projects_181"/>
      <sheetName val="_Value_Engineering_Projects_182"/>
      <sheetName val="_Value_Engineering_Projects_183"/>
      <sheetName val="_Value_Engineering_Projects_241"/>
      <sheetName val="_Value_Engineering_Projects_184"/>
      <sheetName val="_Value_Engineering_Projects_186"/>
      <sheetName val="_Value_Engineering_Projects_185"/>
      <sheetName val="_Value_Engineering_Projects_187"/>
      <sheetName val="_Value_Engineering_Projects_188"/>
      <sheetName val="_Value_Engineering_Projects_189"/>
      <sheetName val="_Value_Engineering_Projects_190"/>
      <sheetName val="_Value_Engineering_Projects_219"/>
      <sheetName val="_Value_Engineering_Projects_191"/>
      <sheetName val="_Value_Engineering_Projects_192"/>
      <sheetName val="_Value_Engineering_Projects_215"/>
      <sheetName val="_Value_Engineering_Projects_201"/>
      <sheetName val="_Value_Engineering_Projects_193"/>
      <sheetName val="_Value_Engineering_Projects_194"/>
      <sheetName val="_Value_Engineering_Projects_195"/>
      <sheetName val="_Value_Engineering_Projects_196"/>
      <sheetName val="_Value_Engineering_Projects_197"/>
      <sheetName val="_Value_Engineering_Projects_198"/>
      <sheetName val="_Value_Engineering_Projects_199"/>
      <sheetName val="_Value_Engineering_Projects_200"/>
      <sheetName val="_Value_Engineering_Projects_202"/>
      <sheetName val="_Value_Engineering_Projects_203"/>
      <sheetName val="_Value_Engineering_Projects_204"/>
      <sheetName val="_Value_Engineering_Projects_205"/>
      <sheetName val="_Value_Engineering_Projects_206"/>
      <sheetName val="_Value_Engineering_Projects_207"/>
      <sheetName val="_Value_Engineering_Projects_208"/>
      <sheetName val="_Value_Engineering_Projects_209"/>
      <sheetName val="_Value_Engineering_Projects_210"/>
      <sheetName val="_Value_Engineering_Projects_212"/>
      <sheetName val="_Value_Engineering_Projects_211"/>
      <sheetName val="_Value_Engineering_Projects_213"/>
      <sheetName val="_Value_Engineering_Projects_214"/>
      <sheetName val="_Value_Engineering_Projects_216"/>
      <sheetName val="_Value_Engineering_Projects_217"/>
      <sheetName val="_Value_Engineering_Projects_218"/>
      <sheetName val="_Value_Engineering_Projects_239"/>
      <sheetName val="_Value_Engineering_Projects_226"/>
      <sheetName val="_Value_Engineering_Projects_220"/>
      <sheetName val="_Value_Engineering_Projects_225"/>
      <sheetName val="_Value_Engineering_Projects_221"/>
      <sheetName val="_Value_Engineering_Projects_222"/>
      <sheetName val="_Value_Engineering_Projects_223"/>
      <sheetName val="_Value_Engineering_Projects_224"/>
      <sheetName val="_Value_Engineering_Projects_227"/>
      <sheetName val="_Value_Engineering_Projects_228"/>
      <sheetName val="_Value_Engineering_Projects_231"/>
      <sheetName val="_Value_Engineering_Projects_229"/>
      <sheetName val="_Value_Engineering_Projects_230"/>
      <sheetName val="_Value_Engineering_Projects_232"/>
      <sheetName val="_Value_Engineering_Projects_233"/>
      <sheetName val="_Value_Engineering_Projects_234"/>
      <sheetName val="_Value_Engineering_Projects_235"/>
      <sheetName val="_Value_Engineering_Projects_236"/>
      <sheetName val="_Value_Engineering_Projects_237"/>
      <sheetName val="_Value_Engineering_Projects_238"/>
      <sheetName val="_Value_Engineering_Projects_240"/>
      <sheetName val="_Value_Engineering_Projects_268"/>
      <sheetName val="_Value_Engineering_Projects_248"/>
      <sheetName val="_Value_Engineering_Projects_242"/>
      <sheetName val="_Value_Engineering_Projects_243"/>
      <sheetName val="_Value_Engineering_Projects_244"/>
      <sheetName val="_Value_Engineering_Projects_245"/>
      <sheetName val="_Value_Engineering_Projects_246"/>
      <sheetName val="_Value_Engineering_Projects_247"/>
      <sheetName val="_Value_Engineering_Projects_249"/>
      <sheetName val="_Value_Engineering_Projects_250"/>
      <sheetName val="_Value_Engineering_Projects_251"/>
      <sheetName val="_Value_Engineering_Projects_252"/>
      <sheetName val="_Value_Engineering_Projects_253"/>
      <sheetName val="_Value_Engineering_Projects_254"/>
      <sheetName val="_Value_Engineering_Projects_255"/>
      <sheetName val="_Value_Engineering_Projects_257"/>
      <sheetName val="_Value_Engineering_Projects_256"/>
      <sheetName val="_Value_Engineering_Projects_258"/>
      <sheetName val="_Value_Engineering_Projects_263"/>
      <sheetName val="_Value_Engineering_Projects_259"/>
      <sheetName val="_Value_Engineering_Projects_260"/>
      <sheetName val="_Value_Engineering_Projects_261"/>
      <sheetName val="_Value_Engineering_Projects_262"/>
      <sheetName val="_Value_Engineering_Projects_264"/>
      <sheetName val="_Value_Engineering_Projects_265"/>
      <sheetName val="_Value_Engineering_Projects_266"/>
      <sheetName val="_Value_Engineering_Projects_267"/>
      <sheetName val="_Value_Engineering_Projects_306"/>
      <sheetName val="_Value_Engineering_Projects_269"/>
      <sheetName val="_Value_Engineering_Projects_305"/>
      <sheetName val="_Value_Engineering_Projects_270"/>
      <sheetName val="_Value_Engineering_Projects_271"/>
      <sheetName val="_Value_Engineering_Projects_272"/>
      <sheetName val="_Value_Engineering_Projects_273"/>
      <sheetName val="_Value_Engineering_Projects_274"/>
      <sheetName val="_Value_Engineering_Projects_275"/>
      <sheetName val="_Value_Engineering_Projects_276"/>
      <sheetName val="_Value_Engineering_Projects_277"/>
      <sheetName val="_Value_Engineering_Projects_278"/>
      <sheetName val="_Value_Engineering_Projects_279"/>
      <sheetName val="_Value_Engineering_Projects_280"/>
      <sheetName val="_Value_Engineering_Projects_281"/>
      <sheetName val="_Value_Engineering_Projects_282"/>
      <sheetName val="_Value_Engineering_Projects_283"/>
      <sheetName val="_Value_Engineering_Projects_284"/>
      <sheetName val="_Value_Engineering_Projects_285"/>
      <sheetName val="_Value_Engineering_Projects_286"/>
      <sheetName val="_Value_Engineering_Projects_287"/>
      <sheetName val="_Value_Engineering_Projects_288"/>
      <sheetName val="_Value_Engineering_Projects_289"/>
      <sheetName val="_Value_Engineering_Projects_290"/>
      <sheetName val="_Value_Engineering_Projects_291"/>
      <sheetName val="_Value_Engineering_Projects_292"/>
      <sheetName val="_Value_Engineering_Projects_293"/>
      <sheetName val="_Value_Engineering_Projects_294"/>
      <sheetName val="_Value_Engineering_Projects_295"/>
      <sheetName val="_Value_Engineering_Projects_296"/>
      <sheetName val="_Value_Engineering_Projects_297"/>
      <sheetName val="_Value_Engineering_Projects_298"/>
      <sheetName val="_Value_Engineering_Projects_299"/>
      <sheetName val="_Value_Engineering_Projects_300"/>
      <sheetName val="_Value_Engineering_Projects_301"/>
      <sheetName val="_Value_Engineering_Projects_302"/>
      <sheetName val="_Value_Engineering_Projects_303"/>
      <sheetName val="_Value_Engineering_Projects_304"/>
      <sheetName val="_Value_Engineering_Projects_307"/>
      <sheetName val="_Value_Engineering_Projects_308"/>
      <sheetName val="_Value_Engineering_Projects_309"/>
      <sheetName val="_Value_Engineering_Projects_310"/>
      <sheetName val="_Value_Engineering_Projects_312"/>
      <sheetName val="_Value_Engineering_Projects_311"/>
      <sheetName val="_Value_Engineering_Projects_313"/>
      <sheetName val="_Value_Engineering_Projects_314"/>
      <sheetName val="_Value_Engineering_Projects_315"/>
      <sheetName val="_Value_Engineering_Projects_316"/>
      <sheetName val="_Value_Engineering_Projects_341"/>
      <sheetName val="_Value_Engineering_Projects_340"/>
      <sheetName val="_Value_Engineering_Projects_339"/>
      <sheetName val="_Value_Engineering_Projects_317"/>
      <sheetName val="_Value_Engineering_Projects_318"/>
      <sheetName val="_Value_Engineering_Projects_319"/>
      <sheetName val="_Value_Engineering_Projects_320"/>
      <sheetName val="_Value_Engineering_Projects_321"/>
      <sheetName val="_Value_Engineering_Projects_322"/>
      <sheetName val="_Value_Engineering_Projects_323"/>
      <sheetName val="_Value_Engineering_Projects_324"/>
      <sheetName val="_Value_Engineering_Projects_325"/>
      <sheetName val="_Value_Engineering_Projects_326"/>
      <sheetName val="_Value_Engineering_Projects_327"/>
      <sheetName val="_Value_Engineering_Projects_328"/>
      <sheetName val="_Value_Engineering_Projects_329"/>
      <sheetName val="_Value_Engineering_Projects_330"/>
      <sheetName val="_Value_Engineering_Projects_331"/>
      <sheetName val="_Value_Engineering_Projects_332"/>
      <sheetName val="_Value_Engineering_Projects_333"/>
      <sheetName val="_Value_Engineering_Projects_334"/>
      <sheetName val="_Value_Engineering_Projects_335"/>
      <sheetName val="_Value_Engineering_Projects_336"/>
      <sheetName val="_Value_Engineering_Projects_337"/>
      <sheetName val="_Value_Engineering_Projects_338"/>
      <sheetName val="_Value_Engineering_Projects_342"/>
      <sheetName val="_Value_Engineering_Projects_343"/>
      <sheetName val="_Value_Engineering_Projects_344"/>
      <sheetName val="_Value_Engineering_Projects_345"/>
      <sheetName val="_Value_Engineering_Projects_346"/>
      <sheetName val="_Value_Engineering_Projects_347"/>
      <sheetName val="_Value_Engineering_Projects_348"/>
      <sheetName val="_Value_Engineering_Projects_349"/>
      <sheetName val="_Value_Engineering_Projects_352"/>
      <sheetName val="_Value_Engineering_Projects_350"/>
      <sheetName val="_Value_Engineering_Projects_351"/>
      <sheetName val="_Value_Engineering_Projects_353"/>
      <sheetName val="_Value_Engineering_Projects_354"/>
      <sheetName val="_Value_Engineering_Projects_355"/>
      <sheetName val="_Value_Engineering_Projects_356"/>
      <sheetName val="Targets YTD - SCE"/>
      <sheetName val="Brew rub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Produção"/>
      <sheetName val="Partic. produto"/>
      <sheetName val="Res_Bud Total"/>
      <sheetName val="BUDGET 08OZ"/>
      <sheetName val="BUDGET 12OZ"/>
      <sheetName val="BUDGET 16OZ"/>
      <sheetName val="CONSUMO QDT"/>
      <sheetName val="CONSUMO US$"/>
      <sheetName val="DESPESAS TOTAL R$"/>
      <sheetName val="TOTAL OVERHEAD"/>
      <sheetName val="PESSOAL TERCERIZADO"/>
      <sheetName val="qua_RATEIO"/>
      <sheetName val="prj_RATEIO"/>
      <sheetName val="despesas"/>
      <sheetName val="Res_Inv"/>
      <sheetName val="Invest.2001"/>
      <sheetName val="CAPA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(1) COM"/>
      <sheetName val="(2) COM"/>
      <sheetName val="(3) COM"/>
      <sheetName val="(4) COM"/>
      <sheetName val="(5) COM"/>
      <sheetName val="(6) COM"/>
      <sheetName val="(7) COM"/>
      <sheetName val="(8) COM"/>
      <sheetName val="(9) COM"/>
      <sheetName val="(10) COM"/>
      <sheetName val="(11) COM"/>
      <sheetName val="(12) COM"/>
      <sheetName val="(1) ADM"/>
      <sheetName val="(2) ADM"/>
      <sheetName val="(3) ADM"/>
      <sheetName val="(4) ADM"/>
      <sheetName val="(5) ADM"/>
      <sheetName val="(6) ADM"/>
      <sheetName val="(7) ADM"/>
      <sheetName val="(8) ADM"/>
      <sheetName val="(9) ADM"/>
      <sheetName val="(10) ADM"/>
      <sheetName val="(11) ADM"/>
      <sheetName val="(12) ADM"/>
      <sheetName val="(1) FIN"/>
      <sheetName val="(2) FIN"/>
      <sheetName val="(3) FIN"/>
      <sheetName val="(4) FIN"/>
      <sheetName val="(5) FIN"/>
      <sheetName val="(6) FIN"/>
      <sheetName val="(7) FIN"/>
      <sheetName val="(8) FIN"/>
      <sheetName val="(9) FIN"/>
      <sheetName val="(10) FIN"/>
      <sheetName val="(11) FIN"/>
      <sheetName val="(12) FIN"/>
      <sheetName val="(1) PCP"/>
      <sheetName val="(2) PCP"/>
      <sheetName val="(3) PCP"/>
      <sheetName val="(4) PCP"/>
      <sheetName val="(5) PCP"/>
      <sheetName val="(6) PCP"/>
      <sheetName val="(7) PCP"/>
      <sheetName val="(8) PCP"/>
      <sheetName val="(9) PCP"/>
      <sheetName val="(10) PCP"/>
      <sheetName val="(11) PCP"/>
      <sheetName val="(12) PCP"/>
      <sheetName val="(1) IND"/>
      <sheetName val="(2) IND"/>
      <sheetName val="(3) IND"/>
      <sheetName val="(4) IND"/>
      <sheetName val="(5) IND"/>
      <sheetName val="(6) IND"/>
      <sheetName val="(7) IND"/>
      <sheetName val="(8) IND"/>
      <sheetName val="(9) IND"/>
      <sheetName val="(10) IND"/>
      <sheetName val="(11) IND"/>
      <sheetName val="(12) IND"/>
      <sheetName val="SUP (1)"/>
      <sheetName val="SUP (2)"/>
      <sheetName val="SUP (3)"/>
      <sheetName val="SUP (4)"/>
      <sheetName val="SUP (5)"/>
      <sheetName val="SUP (6)"/>
      <sheetName val="SUP (7)"/>
      <sheetName val="SUP (8)"/>
      <sheetName val="SUP (9)"/>
      <sheetName val="SUP (10)"/>
      <sheetName val="SUP (11)"/>
      <sheetName val="SUP (12)"/>
      <sheetName val="INF (1)"/>
      <sheetName val="INF (2)"/>
      <sheetName val="INF (3)"/>
      <sheetName val="INF (4)"/>
      <sheetName val="INF (5)"/>
      <sheetName val="INF (6)"/>
      <sheetName val="INF (7)"/>
      <sheetName val="INF (8)"/>
      <sheetName val="INF (9)"/>
      <sheetName val="INF (10)"/>
      <sheetName val="INF (11)"/>
      <sheetName val="INF (12)"/>
      <sheetName val="(1) L01"/>
      <sheetName val="(2) L01"/>
      <sheetName val="(3) L01"/>
      <sheetName val="(4) L01"/>
      <sheetName val="(5) L01"/>
      <sheetName val="(6) L01"/>
      <sheetName val="(7) L01"/>
      <sheetName val="(8) L01"/>
      <sheetName val="(9) L01"/>
      <sheetName val="(10) L01"/>
      <sheetName val="(11) L01"/>
      <sheetName val="(12) L01"/>
      <sheetName val="(1) L02"/>
      <sheetName val="(2) L02"/>
      <sheetName val="(3) L02"/>
      <sheetName val="(4) L02"/>
      <sheetName val="(5) L02"/>
      <sheetName val="(6) L02"/>
      <sheetName val="(7) L02"/>
      <sheetName val="(8) L02"/>
      <sheetName val="(9) L02"/>
      <sheetName val="(10) L02"/>
      <sheetName val="(11) L02"/>
      <sheetName val="(12) L02"/>
      <sheetName val="(1) L03"/>
      <sheetName val="(2) L03"/>
      <sheetName val="(3) L03"/>
      <sheetName val="(4) L03"/>
      <sheetName val="(5) L03"/>
      <sheetName val="(6) L03"/>
      <sheetName val="(7) L03"/>
      <sheetName val="(8) L03"/>
      <sheetName val="(9) L03"/>
      <sheetName val="(10) L03"/>
      <sheetName val="(11) L03"/>
      <sheetName val="(12) L03"/>
      <sheetName val="(1) L04"/>
      <sheetName val="(2) L04"/>
      <sheetName val="(3) L04"/>
      <sheetName val="(4) L04"/>
      <sheetName val="(5) L04"/>
      <sheetName val="(6) L04"/>
      <sheetName val="(7) L04"/>
      <sheetName val="(8) L04"/>
      <sheetName val="(9) L04"/>
      <sheetName val="(10) L04"/>
      <sheetName val="(11) L04"/>
      <sheetName val="(12) L04"/>
      <sheetName val="(1) L05"/>
      <sheetName val="(2) L05"/>
      <sheetName val="(3) L05"/>
      <sheetName val="(4) L05"/>
      <sheetName val="(5) L05"/>
      <sheetName val="(6) L05"/>
      <sheetName val="(7) L05"/>
      <sheetName val="(8) L05"/>
      <sheetName val="(9) L05"/>
      <sheetName val="(10) L05"/>
      <sheetName val="(11) L05"/>
      <sheetName val="(12) L05"/>
      <sheetName val="(1) QUA"/>
      <sheetName val="(2) QUA"/>
      <sheetName val="(3) QUA"/>
      <sheetName val="(4) QUA"/>
      <sheetName val="(5) QUA"/>
      <sheetName val="(6) QUA"/>
      <sheetName val="(7) QUA"/>
      <sheetName val="(8) QUA"/>
      <sheetName val="(9) QUA"/>
      <sheetName val="(10) QUA"/>
      <sheetName val="(11) QUA"/>
      <sheetName val="(12) QUA"/>
      <sheetName val="(1) QUA (2)"/>
      <sheetName val="(2) QUA (2)"/>
      <sheetName val="(3) QUA (2)"/>
      <sheetName val="(4) QUA (2)"/>
      <sheetName val="(5) QUA (2)"/>
      <sheetName val="(6) QUA (2)"/>
      <sheetName val="(7) QUA (2)"/>
      <sheetName val="(8) QUA (2)"/>
      <sheetName val="(9) QUA (2)"/>
      <sheetName val="(10) QUA (2)"/>
      <sheetName val="(11) QUA (2)"/>
      <sheetName val="(12) QU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od2001"/>
      <sheetName val="Agosto"/>
      <sheetName val="Septiembre"/>
      <sheetName val="Octubre"/>
      <sheetName val="Noviembre"/>
      <sheetName val="Diciembre"/>
      <sheetName val="Projects list"/>
      <sheetName val="Value Driver IV (Capex inv.)"/>
      <sheetName val="Front"/>
      <sheetName val="Entrada de Dados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4. NWABC"/>
      <sheetName val="Resumo"/>
      <sheetName val="JDE data"/>
      <sheetName val="Others"/>
      <sheetName val="Thiabendazole"/>
      <sheetName val="Riscos-Oport."/>
      <sheetName val="Setup"/>
      <sheetName val="PEF_Mes"/>
      <sheetName val=" 3 oct Lt DES"/>
      <sheetName val="TOTAL OVERHEAD"/>
      <sheetName val="MgnEnero"/>
      <sheetName val="MIX NACIONAL"/>
      <sheetName val="VOLUMENES NACIONALES"/>
      <sheetName val="packages"/>
      <sheetName val="Testing Template Guidance"/>
      <sheetName val="Test Programs"/>
      <sheetName val="MUG"/>
      <sheetName val="INVESTMENTS REP CURR"/>
      <sheetName val="DIVESTMENTS REP CURR"/>
      <sheetName val="look-up data"/>
      <sheetName val="Tuc"/>
      <sheetName val="Variables"/>
      <sheetName val="Plan1"/>
      <sheetName val="Fobing MPSA"/>
      <sheetName val="D. Op. MPSA"/>
      <sheetName val="ROL MPSA"/>
      <sheetName val="CPV MPSA"/>
      <sheetName val="KF6"/>
      <sheetName val="#¡REF"/>
      <sheetName val="Base"/>
      <sheetName val="VariablesDocumentacionISO"/>
      <sheetName val="Legislação Trabalhista"/>
      <sheetName val="Paineis"/>
      <sheetName val="Dev_Mercado"/>
      <sheetName val="Semanas"/>
      <sheetName val="Employee Targets Sharp 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ge"/>
      <sheetName val="synthgraph"/>
      <sheetName val="Notes"/>
      <sheetName val="Prod200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itda Explicaciones"/>
      <sheetName val="Macro"/>
      <sheetName val="Acum"/>
      <sheetName val="Mes-MPSA"/>
      <sheetName val="Plantilla Cheq"/>
      <sheetName val="Premisas"/>
      <sheetName val="Fobing MPSA"/>
      <sheetName val="ROL MPSA"/>
      <sheetName val="CPV MPSA"/>
      <sheetName val="D. Op. MPSA"/>
      <sheetName val="D_ Op_ MPSA"/>
      <sheetName val="Dados"/>
      <sheetName val="Menu"/>
      <sheetName val="Base_Apt1A"/>
      <sheetName val="Notes"/>
      <sheetName val="compsge"/>
      <sheetName val="Resume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ed Food"/>
      <sheetName val="Modified Alc"/>
      <sheetName val="Modified Tobacco"/>
      <sheetName val="Tobac WACC"/>
      <sheetName val="Food WACC"/>
      <sheetName val="Beer WACC"/>
      <sheetName val="MO WACC"/>
      <sheetName val="Fobing MPSA"/>
      <sheetName val="D. Op. MPSA"/>
      <sheetName val="ROL MPSA"/>
      <sheetName val="CPV MPSA"/>
      <sheetName val="Assumptions"/>
      <sheetName val="Target Fin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T1"/>
      <sheetName val="TC Resumen"/>
      <sheetName val="1994"/>
      <sheetName val="Entrada de Dados"/>
      <sheetName val="Defaults"/>
      <sheetName val="Nossa Meta"/>
      <sheetName val="Projects list"/>
      <sheetName val="212405"/>
      <sheetName val="apoio"/>
      <sheetName val="Fobing MPSA"/>
      <sheetName val="D. Op. MPSA"/>
      <sheetName val="ROL MPSA"/>
      <sheetName val="CPV MPSA"/>
      <sheetName val="TC_Resumen"/>
      <sheetName val="Nossa_Meta"/>
      <sheetName val="Paineis"/>
      <sheetName val="ONTDATA"/>
      <sheetName val="Prod2001"/>
      <sheetName val="Dev_Mercado"/>
      <sheetName val="Participantes"/>
      <sheetName val="Empresas"/>
      <sheetName val="Plan1"/>
      <sheetName val="#¡REF"/>
      <sheetName val="Data ITW USA US$"/>
      <sheetName val="Resumo"/>
      <sheetName val="TC_Resumen1"/>
      <sheetName val="Nossa_Meta1"/>
      <sheetName val="Entrada_de_Dados"/>
      <sheetName val="Projects_list"/>
      <sheetName val="Fobing_MPSA"/>
      <sheetName val="D__Op__MPSA"/>
      <sheetName val="ROL_MPSA"/>
      <sheetName val="CPV_MPSA"/>
      <sheetName val="Validação"/>
      <sheetName val="MFG"/>
      <sheetName val="packages"/>
      <sheetName val="Budget_2009_Production_Targets"/>
      <sheetName val="Tabelas"/>
      <sheetName val="Engine"/>
      <sheetName val="Assumptions"/>
      <sheetName val="Validate"/>
      <sheetName val="Financials"/>
      <sheetName val="EI Calc"/>
      <sheetName val="CDI"/>
      <sheetName val="Feriados"/>
      <sheetName val="Bloomberg"/>
      <sheetName val="Meta"/>
      <sheetName val="Gráfico de colunas"/>
      <sheetName val="Gráfico de pareto"/>
      <sheetName val="Vermelha"/>
      <sheetName val="Setup"/>
      <sheetName val="Pg 1"/>
      <sheetName val="cad"/>
      <sheetName val="EI_Calc"/>
      <sheetName val="BASE_DADOS"/>
      <sheetName val="Company"/>
      <sheetName val="DATA"/>
      <sheetName val="Select"/>
      <sheetName val="2"/>
      <sheetName val="meses"/>
      <sheetName val="Farol metas"/>
      <sheetName val="025"/>
      <sheetName val="StartSheet"/>
      <sheetName val="#REF"/>
      <sheetName val="EI_Calc1"/>
      <sheetName val="Gráfico_de_colunas"/>
      <sheetName val="Gráfico_de_pareto"/>
      <sheetName val="Pg_1"/>
      <sheetName val="Farol_metas"/>
      <sheetName val="Constants"/>
      <sheetName val="Parameters"/>
      <sheetName val="Cover &amp; Parameters"/>
      <sheetName val="Database (RUR)Mar YTD"/>
      <sheetName val="BAM Focus Brands"/>
      <sheetName val="Lists"/>
      <sheetName val="Base"/>
      <sheetName val="D-1"/>
      <sheetName val="MD"/>
      <sheetName val="TEMP"/>
      <sheetName val="JDE data"/>
      <sheetName val="Master"/>
      <sheetName val="Aprovadores"/>
      <sheetName val="Base PEF"/>
      <sheetName val="ValidDataDrops"/>
      <sheetName val="Parche0405"/>
      <sheetName val="Registro"/>
      <sheetName val="Flash Report SDC(EUR)"/>
      <sheetName val="Share Price 2002"/>
      <sheetName val="Dados BLP"/>
      <sheetName val="codigos"/>
      <sheetName val="Cognos Lines"/>
      <sheetName val="Conversion Rates"/>
      <sheetName val="Overview"/>
      <sheetName val="aux"/>
      <sheetName val="dados"/>
      <sheetName val="BOLETA"/>
      <sheetName val="SETTINGS"/>
      <sheetName val="operações"/>
      <sheetName val="RESULTS"/>
      <sheetName val="Tabela 5"/>
      <sheetName val="MgnEnero"/>
      <sheetName val="Hoja1"/>
      <sheetName val="Distribución D"/>
      <sheetName val="ANS-Ap_Result_2003"/>
      <sheetName val="M-Quest"/>
      <sheetName val="Gauge"/>
      <sheetName val="Distribución C"/>
      <sheetName val="Sheet3"/>
      <sheetName val="macro d'éval"/>
      <sheetName val="ctmg"/>
      <sheetName val="10IM - Full Detail"/>
      <sheetName val="Par"/>
      <sheetName val="Planilha resultados"/>
      <sheetName val="Company &amp; plan data"/>
      <sheetName val="LocalActuaryData"/>
      <sheetName val="Drawback"/>
      <sheetName val="NETH"/>
      <sheetName val="Daily Report"/>
      <sheetName val="IC's"/>
      <sheetName val="DIVESTMENTS OTHER CURRENCY"/>
      <sheetName val="USA Vol 08"/>
      <sheetName val="Masters"/>
      <sheetName val="LDE"/>
      <sheetName val="SCFD"/>
      <sheetName val="BEER STANDARDS"/>
      <sheetName val="Consumo Est. Elaboracion"/>
      <sheetName val="TABLA 2001"/>
      <sheetName val="Rk"/>
      <sheetName val="Cadastro"/>
      <sheetName val="Pilares"/>
      <sheetName val="TC_Resumen2"/>
      <sheetName val="Nossa_Meta2"/>
      <sheetName val="Entrada_de_Dados1"/>
      <sheetName val="Fobing_MPSA1"/>
      <sheetName val="D__Op__MPSA1"/>
      <sheetName val="ROL_MPSA1"/>
      <sheetName val="CPV_MPSA1"/>
      <sheetName val="Projects_list1"/>
      <sheetName val="EQR"/>
      <sheetName val="Months and Countries"/>
      <sheetName val="inputs"/>
      <sheetName val="New Emp"/>
      <sheetName val="MUG"/>
      <sheetName val="Parameter"/>
      <sheetName val="Testing Template Guidance"/>
      <sheetName val="Test Programs"/>
      <sheetName val="Curve"/>
      <sheetName val="Income_Statement"/>
      <sheetName val="Input"/>
      <sheetName val="D_ Op_ MPSA"/>
      <sheetName val="Como Estamos"/>
      <sheetName val="PONDERA"/>
      <sheetName val="Controls"/>
      <sheetName val="LBO Model"/>
      <sheetName val="MKT_Terr"/>
      <sheetName val="lookup"/>
      <sheetName val="Canal"/>
      <sheetName val="Ajustes"/>
      <sheetName val="Placas"/>
      <sheetName val="CHARTS ADHOC2 K-EUR"/>
      <sheetName val="SYSTEM"/>
      <sheetName val="NT"/>
      <sheetName val="NT IND"/>
      <sheetName val="DEP"/>
      <sheetName val="DEP IND"/>
      <sheetName val="CHARTS OVERALL"/>
      <sheetName val="INDUSTRIAL"/>
      <sheetName val="DIST"/>
      <sheetName val="MALHAD"/>
      <sheetName val="PUXADIA"/>
      <sheetName val="Daten"/>
      <sheetName val="IS BS actual"/>
      <sheetName val="EI_Calc2"/>
      <sheetName val="Gráfico_de_colunas1"/>
      <sheetName val="Gráfico_de_pareto1"/>
      <sheetName val="Pg_11"/>
      <sheetName val="Farol_metas1"/>
      <sheetName val="Revised Industry Slide"/>
      <sheetName val="Total Industry History 04-08"/>
      <sheetName val="SIL Russia"/>
      <sheetName val="Critérios"/>
      <sheetName val="Árvore"/>
      <sheetName val="MAIO-03"/>
      <sheetName val="Principal"/>
      <sheetName val="Menu"/>
      <sheetName val="DePara"/>
      <sheetName val="Maestro Final"/>
      <sheetName val="Sheet1"/>
      <sheetName val="Tela Inicial"/>
      <sheetName val="TMEF _ TMR  121"/>
      <sheetName val="RESULTADOS"/>
      <sheetName val="Schroder Small Caps"/>
      <sheetName val="Case"/>
      <sheetName val="SumVal"/>
      <sheetName val="producto"/>
      <sheetName val="Tab Aux"/>
      <sheetName val="BLP"/>
      <sheetName val="Benchmarks"/>
      <sheetName val="hidden"/>
      <sheetName val="KpiList"/>
      <sheetName val="Data CY"/>
      <sheetName val="Simulator"/>
      <sheetName val="std wrk hrs"/>
      <sheetName val="Trends"/>
      <sheetName val="Constantes"/>
      <sheetName val="MIX NACIONAL"/>
      <sheetName val="VOLUMENES NACIONALES"/>
      <sheetName val="MOL"/>
      <sheetName val=" 3 oct Lt DES"/>
      <sheetName val="AMS-SCITUM-Seguridad"/>
      <sheetName val="Quarterly LBO Model"/>
      <sheetName val="NIUs"/>
      <sheetName val="Comparable Analysis"/>
      <sheetName val="EI_Calc3"/>
      <sheetName val="Pg_12"/>
      <sheetName val="Gráfico_de_colunas2"/>
      <sheetName val="Gráfico_de_pareto2"/>
      <sheetName val="Farol_metas2"/>
      <sheetName val="Cover_&amp;_Parameters"/>
      <sheetName val="Data_ITW_USA_US$"/>
      <sheetName val="Share_Price_2002"/>
      <sheetName val="Dados_BLP"/>
      <sheetName val="Database_(RUR)Mar_YTD"/>
      <sheetName val="Distribución_D"/>
      <sheetName val="Distribución_C"/>
      <sheetName val="macro_d'éval"/>
      <sheetName val="Cognos_Lines"/>
      <sheetName val="Conversion_Rates"/>
      <sheetName val="Tabela_5"/>
      <sheetName val="BAM_Focus_Brands"/>
      <sheetName val="JDE_data"/>
      <sheetName val="10IM_-_Full_Detail"/>
      <sheetName val="Planilha_resultados"/>
      <sheetName val="Company_&amp;_plan_data"/>
      <sheetName val="Consumo_Est__Elaboracion"/>
      <sheetName val="Base_PEF"/>
      <sheetName val="Flash_Report_SDC(EUR)"/>
      <sheetName val="TABLA_2001"/>
      <sheetName val="Daily_Report"/>
      <sheetName val="DIVESTMENTS_OTHER_CURRENCY"/>
      <sheetName val="CHARTS_ADHOC2_K-EUR"/>
      <sheetName val="NT_IND"/>
      <sheetName val="DEP_IND"/>
      <sheetName val="CHARTS_OVERALL"/>
      <sheetName val="IS_BS_actual"/>
      <sheetName val="Como_Estamos"/>
      <sheetName val="Schroder_Small_Caps"/>
      <sheetName val="USA_Vol_08"/>
      <sheetName val="BEER_STANDARDS"/>
      <sheetName val="LBO_Model"/>
      <sheetName val="Tela_Inicial"/>
      <sheetName val="TMEF___TMR__121"/>
      <sheetName val="Revised_Industry_Slide"/>
      <sheetName val="Total_Industry_History_04-08"/>
      <sheetName val="Premissas"/>
      <sheetName val="Value Driver IV (Capex inv.)"/>
      <sheetName val="Gráfico5"/>
      <sheetName val="Gráfico4"/>
      <sheetName val="Gráfico3"/>
      <sheetName val="Gráfico2"/>
      <sheetName val="Gráfico1"/>
      <sheetName val="SEM 31"/>
      <sheetName val="SEM.36"/>
      <sheetName val="SEM.37"/>
      <sheetName val="SEM.38"/>
      <sheetName val="SEM.39"/>
      <sheetName val="IW38"/>
      <sheetName val="IW49"/>
      <sheetName val="Sem"/>
      <sheetName val="Dom"/>
      <sheetName val="Lun"/>
      <sheetName val="Mar"/>
      <sheetName val="Mie"/>
      <sheetName val="Jue"/>
      <sheetName val="Vie"/>
      <sheetName val="Sab"/>
      <sheetName val="IMPRESION"/>
      <sheetName val="Reuniones"/>
      <sheetName val="Grafica con tiempos de Paros"/>
      <sheetName val="Grafica con Costos"/>
      <sheetName val="IW47"/>
      <sheetName val="MB24"/>
      <sheetName val="capex"/>
      <sheetName val="EBM-2 GHQ"/>
      <sheetName val="support"/>
      <sheetName val="Resultado"/>
      <sheetName val="Coleta"/>
      <sheetName val="TC_Resumen3"/>
      <sheetName val="Entrada_de_Dados2"/>
      <sheetName val="Nossa_Meta3"/>
      <sheetName val="Projects_list2"/>
      <sheetName val="Fobing_MPSA2"/>
      <sheetName val="D__Op__MPSA2"/>
      <sheetName val="ROL_MPSA2"/>
      <sheetName val="CPV_MPSA2"/>
      <sheetName val="Testing_Template_Guidance"/>
      <sheetName val="Test_Programs"/>
      <sheetName val="Tab_Aux"/>
      <sheetName val="Data_CY"/>
      <sheetName val="std_wrk_hrs"/>
      <sheetName val="MIX_NACIONAL"/>
      <sheetName val="VOLUMENES_NACIONALES"/>
      <sheetName val="Months_and_Countries"/>
      <sheetName val="New_Emp"/>
      <sheetName val="SIL_Russia"/>
      <sheetName val="D__Op__MPSA3"/>
      <sheetName val="P-01 (Dez)"/>
      <sheetName val="FRA"/>
      <sheetName val="COUPOM"/>
      <sheetName val="Val Matrix"/>
      <sheetName val="Model"/>
      <sheetName val="Plan de producción"/>
      <sheetName val="NCS"/>
      <sheetName val="DRCO"/>
      <sheetName val="SPAB"/>
      <sheetName val="TTN"/>
      <sheetName val="Sound9월"/>
      <sheetName val="validation"/>
      <sheetName val="Brazil Sovereign"/>
      <sheetName val="CI"/>
      <sheetName val="MU"/>
      <sheetName val="LOG template"/>
      <sheetName val="LE File (Gabi)"/>
      <sheetName val="Cognos YTD BU"/>
      <sheetName val="Tables"/>
      <sheetName val="VLC R&amp;O Summary"/>
      <sheetName val="Rel_Histórico"/>
      <sheetName val="EI_Calc4"/>
      <sheetName val="Gráfico_de_colunas3"/>
      <sheetName val="Gráfico_de_pareto3"/>
      <sheetName val="Pg_13"/>
      <sheetName val="Farol_metas3"/>
      <sheetName val="TC_Resumen4"/>
      <sheetName val="Entrada_de_Dados3"/>
      <sheetName val="Nossa_Meta4"/>
      <sheetName val="Projects_list3"/>
      <sheetName val="Fobing_MPSA3"/>
      <sheetName val="D__Op__MPSA4"/>
      <sheetName val="ROL_MPSA3"/>
      <sheetName val="CPV_MPSA3"/>
      <sheetName val="Cover_&amp;_Parameters1"/>
      <sheetName val="Data_ITW_USA_US$1"/>
      <sheetName val="Database_(RUR)Mar_YTD1"/>
      <sheetName val="Share_Price_20021"/>
      <sheetName val="Dados_BLP1"/>
      <sheetName val="BAM_Focus_Brands1"/>
      <sheetName val="Cognos_Lines1"/>
      <sheetName val="Conversion_Rates1"/>
      <sheetName val="Tabela_51"/>
      <sheetName val="Distribución_D1"/>
      <sheetName val="Distribución_C1"/>
      <sheetName val="macro_d'éval1"/>
      <sheetName val="Base_PEF1"/>
      <sheetName val="Flash_Report_SDC(EUR)1"/>
      <sheetName val="10IM_-_Full_Detail1"/>
      <sheetName val="JDE_data1"/>
      <sheetName val="Daily_Report1"/>
      <sheetName val="DIVESTMENTS_OTHER_CURRENCY1"/>
      <sheetName val="Planilha_resultados1"/>
      <sheetName val="Company_&amp;_plan_data1"/>
      <sheetName val="Consumo_Est__Elaboracion1"/>
      <sheetName val="TABLA_20011"/>
      <sheetName val="LBO_Model1"/>
      <sheetName val="USA_Vol_081"/>
      <sheetName val="BEER_STANDARDS1"/>
      <sheetName val="CHARTS_ADHOC2_K-EUR1"/>
      <sheetName val="NT_IND1"/>
      <sheetName val="DEP_IND1"/>
      <sheetName val="CHARTS_OVERALL1"/>
      <sheetName val="IS_BS_actual1"/>
      <sheetName val="Como_Estamos1"/>
      <sheetName val="Testing_Template_Guidance1"/>
      <sheetName val="Test_Programs1"/>
      <sheetName val="Revised_Industry_Slide1"/>
      <sheetName val="Total_Industry_History_04-081"/>
      <sheetName val="Tab_Aux1"/>
      <sheetName val="Data_CY1"/>
      <sheetName val="std_wrk_hrs1"/>
      <sheetName val="MIX_NACIONAL1"/>
      <sheetName val="VOLUMENES_NACIONALES1"/>
      <sheetName val="Months_and_Countries1"/>
      <sheetName val="New_Emp1"/>
      <sheetName val="SIL_Russia1"/>
      <sheetName val="D__Op__MPSA5"/>
      <sheetName val="Tela_Inicial1"/>
      <sheetName val="TMEF___TMR__1211"/>
      <sheetName val="Schroder_Small_Caps1"/>
      <sheetName val="_3_oct_Lt_DES"/>
      <sheetName val="Quarterly_LBO_Model"/>
      <sheetName val="EBM-2_GHQ"/>
      <sheetName val="Maestro_Final"/>
      <sheetName val="Comparable_Analysis"/>
      <sheetName val="SEM_31"/>
      <sheetName val="SEM_36"/>
      <sheetName val="SEM_37"/>
      <sheetName val="SEM_38"/>
      <sheetName val="SEM_39"/>
      <sheetName val="Grafica_con_tiempos_de_Paros"/>
      <sheetName val="Grafica_con_Costos"/>
      <sheetName val="Value_Driver_IV_(Capex_inv_)"/>
      <sheetName val="quick report"/>
      <sheetName val="P-01_(Dez)"/>
      <sheetName val="Val_Matrix"/>
      <sheetName val="Plan_de_producción"/>
      <sheetName val="Brazil_Sovereign"/>
      <sheetName val="LOG_template"/>
      <sheetName val="LE_File_(Gabi)"/>
      <sheetName val="Cognos_YTD_BU"/>
      <sheetName val="VLC_R&amp;O_Summary"/>
      <sheetName val="Package.Level Detail"/>
      <sheetName val="Employee Targets Sharp LF"/>
      <sheetName val="Comps"/>
      <sheetName val="Cognos PL"/>
      <sheetName val="FX"/>
      <sheetName val="LIST"/>
      <sheetName val="PARAM"/>
      <sheetName val="GR_ORC_DRILL"/>
      <sheetName val="EI_Calc5"/>
      <sheetName val="Gráfico_de_colunas4"/>
      <sheetName val="Gráfico_de_pareto4"/>
      <sheetName val="Pg_14"/>
      <sheetName val="Farol_metas4"/>
      <sheetName val="TC_Resumen5"/>
      <sheetName val="Entrada_de_Dados4"/>
      <sheetName val="Nossa_Meta5"/>
      <sheetName val="Projects_list4"/>
      <sheetName val="Fobing_MPSA4"/>
      <sheetName val="D__Op__MPSA6"/>
      <sheetName val="ROL_MPSA4"/>
      <sheetName val="CPV_MPSA4"/>
      <sheetName val="Cover_&amp;_Parameters2"/>
      <sheetName val="Data_ITW_USA_US$2"/>
      <sheetName val="Database_(RUR)Mar_YTD2"/>
      <sheetName val="Share_Price_20022"/>
      <sheetName val="Dados_BLP2"/>
      <sheetName val="BAM_Focus_Brands2"/>
      <sheetName val="Cognos_Lines2"/>
      <sheetName val="Conversion_Rates2"/>
      <sheetName val="Tabela_52"/>
      <sheetName val="Distribución_D2"/>
      <sheetName val="Distribución_C2"/>
      <sheetName val="macro_d'éval2"/>
      <sheetName val="Base_PEF2"/>
      <sheetName val="Flash_Report_SDC(EUR)2"/>
      <sheetName val="10IM_-_Full_Detail2"/>
      <sheetName val="JDE_data2"/>
      <sheetName val="Daily_Report2"/>
      <sheetName val="DIVESTMENTS_OTHER_CURRENCY2"/>
      <sheetName val="Planilha_resultados2"/>
      <sheetName val="Company_&amp;_plan_data2"/>
      <sheetName val="Consumo_Est__Elaboracion2"/>
      <sheetName val="TABLA_20012"/>
      <sheetName val="LBO_Model2"/>
      <sheetName val="USA_Vol_082"/>
      <sheetName val="BEER_STANDARDS2"/>
      <sheetName val="CHARTS_ADHOC2_K-EUR2"/>
      <sheetName val="NT_IND2"/>
      <sheetName val="DEP_IND2"/>
      <sheetName val="CHARTS_OVERALL2"/>
      <sheetName val="IS_BS_actual2"/>
      <sheetName val="Como_Estamos2"/>
      <sheetName val="Testing_Template_Guidance2"/>
      <sheetName val="Test_Programs2"/>
      <sheetName val="Revised_Industry_Slide2"/>
      <sheetName val="Total_Industry_History_04-082"/>
      <sheetName val="Tab_Aux2"/>
      <sheetName val="Data_CY2"/>
      <sheetName val="std_wrk_hrs2"/>
      <sheetName val="MIX_NACIONAL2"/>
      <sheetName val="VOLUMENES_NACIONALES2"/>
      <sheetName val="Months_and_Countries2"/>
      <sheetName val="New_Emp2"/>
      <sheetName val="SIL_Russia2"/>
      <sheetName val="D__Op__MPSA7"/>
      <sheetName val="Tela_Inicial2"/>
      <sheetName val="TMEF___TMR__1212"/>
      <sheetName val="Schroder_Small_Caps2"/>
      <sheetName val="_3_oct_Lt_DES1"/>
      <sheetName val="Quarterly_LBO_Model1"/>
      <sheetName val="EBM-2_GHQ1"/>
      <sheetName val="Maestro_Final1"/>
      <sheetName val="Comparable_Analysis1"/>
      <sheetName val="SEM_311"/>
      <sheetName val="SEM_361"/>
      <sheetName val="SEM_371"/>
      <sheetName val="SEM_381"/>
      <sheetName val="SEM_391"/>
      <sheetName val="Grafica_con_tiempos_de_Paros1"/>
      <sheetName val="Grafica_con_Costos1"/>
      <sheetName val="Value_Driver_IV_(Capex_inv_)1"/>
      <sheetName val="CHARTS ADHOC2 REP CURR"/>
      <sheetName val="Vieja"/>
      <sheetName val="prison_comps"/>
      <sheetName val="exportPDVsCensolATA"/>
      <sheetName val="P-01_(Dez)1"/>
      <sheetName val="TC_Resumen6"/>
      <sheetName val="Entrada_de_Dados5"/>
      <sheetName val="Nossa_Meta6"/>
      <sheetName val="Projects_list5"/>
      <sheetName val="Fobing_MPSA5"/>
      <sheetName val="D__Op__MPSA8"/>
      <sheetName val="ROL_MPSA5"/>
      <sheetName val="CPV_MPSA5"/>
      <sheetName val="Data_ITW_USA_US$3"/>
      <sheetName val="EI_Calc6"/>
      <sheetName val="Gráfico_de_colunas5"/>
      <sheetName val="Gráfico_de_pareto5"/>
      <sheetName val="Pg_15"/>
      <sheetName val="Farol_metas5"/>
      <sheetName val="Cover_&amp;_Parameters3"/>
      <sheetName val="Database_(RUR)Mar_YTD3"/>
      <sheetName val="BAM_Focus_Brands3"/>
      <sheetName val="JDE_data3"/>
      <sheetName val="Base_PEF3"/>
      <sheetName val="Flash_Report_SDC(EUR)3"/>
      <sheetName val="Daily_Report3"/>
      <sheetName val="DIVESTMENTS_OTHER_CURRENCY3"/>
      <sheetName val="USA_Vol_083"/>
      <sheetName val="Share_Price_20023"/>
      <sheetName val="Dados_BLP3"/>
      <sheetName val="Cognos_Lines3"/>
      <sheetName val="Conversion_Rates3"/>
      <sheetName val="Tabela_53"/>
      <sheetName val="Distribución_D3"/>
      <sheetName val="Distribución_C3"/>
      <sheetName val="macro_d'éval3"/>
      <sheetName val="10IM_-_Full_Detail3"/>
      <sheetName val="Planilha_resultados3"/>
      <sheetName val="Company_&amp;_plan_data3"/>
      <sheetName val="BEER_STANDARDS3"/>
      <sheetName val="Consumo_Est__Elaboracion3"/>
      <sheetName val="TABLA_20013"/>
      <sheetName val="Testing_Template_Guidance3"/>
      <sheetName val="Test_Programs3"/>
      <sheetName val="Months_and_Countries3"/>
      <sheetName val="New_Emp3"/>
      <sheetName val="D__Op__MPSA9"/>
      <sheetName val="Como_Estamos3"/>
      <sheetName val="SIL_Russia3"/>
      <sheetName val="LBO_Model3"/>
      <sheetName val="CHARTS_ADHOC2_K-EUR3"/>
      <sheetName val="NT_IND3"/>
      <sheetName val="DEP_IND3"/>
      <sheetName val="CHARTS_OVERALL3"/>
      <sheetName val="IS_BS_actual3"/>
      <sheetName val="Revised_Industry_Slide3"/>
      <sheetName val="Total_Industry_History_04-083"/>
      <sheetName val="Maestro_Final2"/>
      <sheetName val="_3_oct_Lt_DES2"/>
      <sheetName val="Schroder_Small_Caps3"/>
      <sheetName val="Comparable_Analysis2"/>
      <sheetName val="Tela_Inicial3"/>
      <sheetName val="TMEF___TMR__1213"/>
      <sheetName val="Tab_Aux3"/>
      <sheetName val="Data_CY3"/>
      <sheetName val="std_wrk_hrs3"/>
      <sheetName val="MIX_NACIONAL3"/>
      <sheetName val="VOLUMENES_NACIONALES3"/>
      <sheetName val="Quarterly_LBO_Model2"/>
      <sheetName val="Value_Driver_IV_(Capex_inv_)2"/>
      <sheetName val="SEM_312"/>
      <sheetName val="SEM_362"/>
      <sheetName val="SEM_372"/>
      <sheetName val="SEM_382"/>
      <sheetName val="SEM_392"/>
      <sheetName val="Grafica_con_tiempos_de_Paros2"/>
      <sheetName val="Grafica_con_Costos2"/>
      <sheetName val="EBM-2_GHQ2"/>
      <sheetName val="P-01_(Dez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JOB LIST"/>
      <sheetName val="Working List"/>
      <sheetName val="Supporting Data"/>
      <sheetName val="Entity Structure"/>
      <sheetName val="EBM Manager LIST"/>
      <sheetName val="reviewed"/>
      <sheetName val="SMT1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 Forma"/>
      <sheetName val="PF_Bal"/>
      <sheetName val="PF_INC"/>
      <sheetName val="CBE"/>
      <sheetName val="SWK"/>
      <sheetName val="avp"/>
      <sheetName val="DCF"/>
      <sheetName val="ebit"/>
      <sheetName val="Tobac WACC"/>
      <sheetName val="Supporting Data"/>
      <sheetName val="COMPS"/>
      <sheetName val="SM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 Forma"/>
      <sheetName val="PF_Bal"/>
      <sheetName val="PF_INC"/>
      <sheetName val="CBE"/>
      <sheetName val="SWK"/>
      <sheetName val="avp"/>
      <sheetName val="DCF"/>
      <sheetName val="ebit"/>
      <sheetName val="accretion_dil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4"/>
      <sheetName val="Input Data"/>
      <sheetName val="SMT1"/>
      <sheetName val="Tab Aux"/>
      <sheetName val="Nossa Meta"/>
      <sheetName val="Supporting Data"/>
      <sheetName val="Defaults"/>
      <sheetName val="Dev_Mercado"/>
      <sheetName val="ANN-PRIORYR"/>
      <sheetName val="Input_Data"/>
      <sheetName val="Tab_Aux"/>
      <sheetName val="Nossa_Meta"/>
      <sheetName val="Supporting_Data"/>
      <sheetName val="ONTDATA"/>
      <sheetName val="600ML"/>
      <sheetName val="Rec GL"/>
      <sheetName val="Entrada de Dados"/>
      <sheetName val="Daily Report"/>
      <sheetName val="Registro"/>
      <sheetName val="Preço Médio"/>
      <sheetName val="Curve"/>
      <sheetName val="Base"/>
      <sheetName val="Distribución "/>
      <sheetName val="Operações de Swap"/>
      <sheetName val="Risks"/>
      <sheetName val="Entrada_de_Dados"/>
      <sheetName val="Preço_Médio"/>
      <sheetName val="Setup"/>
      <sheetName val="Calgary-input"/>
      <sheetName val="Plano_3G"/>
      <sheetName val="Porez15%"/>
      <sheetName val="Consolidated"/>
      <sheetName val="Resumen Costo"/>
      <sheetName val="Pro Forma"/>
      <sheetName val="Slide24"/>
      <sheetName val="Fobing MPSA"/>
      <sheetName val="D. Op. MPSA"/>
      <sheetName val="ROL MPSA"/>
      <sheetName val="CPV MPSA"/>
      <sheetName val="Plan1"/>
      <sheetName val="ValidDataDrops"/>
      <sheetName val="packages"/>
      <sheetName val="Master"/>
      <sheetName val="Constantes"/>
      <sheetName val="Tuc"/>
      <sheetName val="BAM Focus Brands"/>
      <sheetName val="Input_Data1"/>
      <sheetName val="Entrada_de_Dados1"/>
      <sheetName val="Preço_Médio1"/>
      <sheetName val="Tab_Aux1"/>
      <sheetName val="Operações_de_Swap"/>
      <sheetName val="Distribución_"/>
      <sheetName val="COUPOM"/>
      <sheetName val="qyrMetas_Real"/>
      <sheetName val="Newspaper"/>
      <sheetName val="Budget_ProdLog_2012"/>
      <sheetName val="Lists"/>
      <sheetName val="&gt;&gt;Drop downs"/>
      <sheetName val="Premissas"/>
      <sheetName val="Par"/>
      <sheetName val="#REF!"/>
      <sheetName val="Report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ADASTRO"/>
      <sheetName val="EI_SANI"/>
      <sheetName val="Gauge"/>
      <sheetName val="Unidades SAC-REVENDA"/>
      <sheetName val="REALxMETA - CERVEJA"/>
      <sheetName val="REALxMETA - REFRI"/>
      <sheetName val="Comercial"/>
      <sheetName val="Base Vol Exp"/>
      <sheetName val="Base Vol Total"/>
      <sheetName val="Base TTV"/>
      <sheetName val="Mercado"/>
      <sheetName val="Volume s Toro"/>
      <sheetName val="Volume"/>
      <sheetName val="PPRAnalysis"/>
      <sheetName val="PM"/>
      <sheetName val="Desd 2001_MetA"/>
      <sheetName val="Production REP CURR"/>
      <sheetName val="RPT 71-VOLUME DATA-PCI "/>
      <sheetName val="RPT 50-VOLUME DATA-PCI "/>
      <sheetName val="MUG"/>
      <sheetName val="Payfactor"/>
      <sheetName val="MFG"/>
      <sheetName val="Orientation"/>
      <sheetName val="Settings"/>
      <sheetName val="Delivery"/>
      <sheetName val="Hidden"/>
      <sheetName val="DePara"/>
      <sheetName val="DATOS"/>
      <sheetName val="Payment 2"/>
      <sheetName val="Oracle Data - Paste Here"/>
      <sheetName val="Oracle Data - 2005 - PYR"/>
      <sheetName val="NETH"/>
      <sheetName val="EQR"/>
      <sheetName val="Paineis"/>
      <sheetName val="Nossa_Meta1"/>
      <sheetName val="Supporting_Data1"/>
      <sheetName val="Step2_Correlation"/>
      <sheetName val="Step2_Histogram"/>
      <sheetName val="Budget_2009_Production_Targets"/>
      <sheetName val="Prod2001"/>
      <sheetName val="Projects list"/>
      <sheetName val="TEMP"/>
      <sheetName val="Resumo"/>
      <sheetName val="Testing Template Guidance"/>
      <sheetName val="Test Programs"/>
      <sheetName val="INVESTMENTS REP CURR"/>
      <sheetName val="DIVESTMENTS REP CURR"/>
      <sheetName val="look-up data"/>
      <sheetName val="发酵KPI"/>
      <sheetName val="Base PEF"/>
      <sheetName val="Semilla"/>
      <sheetName val="Glossário"/>
      <sheetName val="Plan2"/>
      <sheetName val="Ranking Geral - Mês"/>
      <sheetName val="10IM - Full Detail"/>
      <sheetName val="apoio"/>
      <sheetName val="SIL Russia"/>
      <sheetName val="은행"/>
      <sheetName val="Netting Participants"/>
      <sheetName val="9"/>
      <sheetName val="Plan de producción"/>
      <sheetName val="SALESPOL (upd)"/>
      <sheetName val="Parameter"/>
      <sheetName val="Empresas"/>
      <sheetName val="RESUMEN"/>
      <sheetName val="Input_Data2"/>
      <sheetName val="Entrada_de_Dados2"/>
      <sheetName val="Preço_Médio2"/>
      <sheetName val="Tab_Aux2"/>
      <sheetName val="Operações_de_Swap1"/>
      <sheetName val="Distribución_1"/>
      <sheetName val="Resumen_Costo"/>
      <sheetName val="MgnEnero"/>
      <sheetName val="Parameters"/>
      <sheetName val="Sig Cycles_Accts &amp; Processes"/>
      <sheetName val="Rental Payables"/>
      <sheetName val="SCL"/>
      <sheetName val="包装接酒"/>
      <sheetName val="发酵液出酒"/>
      <sheetName val="浸出物"/>
      <sheetName val="Lookups"/>
      <sheetName val="Menu"/>
      <sheetName val="Pilares"/>
      <sheetName val="Definitions"/>
      <sheetName val="Evaluación Semestral"/>
      <sheetName val="TO 2012"/>
      <sheetName val="De_Para"/>
      <sheetName val="Management"/>
      <sheetName val="Fábricas"/>
      <sheetName val="DadosRefer"/>
      <sheetName val="Steuerung"/>
      <sheetName val="Rec_GL"/>
      <sheetName val="Daily_Report"/>
      <sheetName val="Fobing_MPSA"/>
      <sheetName val="D__Op__MPSA"/>
      <sheetName val="ROL_MPSA"/>
      <sheetName val="CPV_MPSA"/>
      <sheetName val="Pro_Forma"/>
      <sheetName val="BAM_Focus_Brands"/>
      <sheetName val="&gt;&gt;Drop_downs"/>
      <sheetName val="Production_REP_CURR"/>
      <sheetName val="RPT_71-VOLUME_DATA-PCI_"/>
      <sheetName val="RPT_50-VOLUME_DATA-PCI_"/>
      <sheetName val="Pg 1"/>
      <sheetName val="Gráfico5"/>
      <sheetName val="Gráfico4"/>
      <sheetName val="Gráfico3"/>
      <sheetName val="Gráfico2"/>
      <sheetName val="Gráfico1"/>
      <sheetName val="SEM 31"/>
      <sheetName val="SEM.36"/>
      <sheetName val="SEM.37"/>
      <sheetName val="SEM.38"/>
      <sheetName val="SEM.39"/>
      <sheetName val="IW38"/>
      <sheetName val="IW49"/>
      <sheetName val="Sem"/>
      <sheetName val="Dom"/>
      <sheetName val="Lun"/>
      <sheetName val="Mar"/>
      <sheetName val="Mie"/>
      <sheetName val="Jue"/>
      <sheetName val="Vie"/>
      <sheetName val="Sab"/>
      <sheetName val="IMPRESION"/>
      <sheetName val="Reuniones"/>
      <sheetName val="Hoja1"/>
      <sheetName val="Grafica con tiempos de Paros"/>
      <sheetName val="Grafica con Costos"/>
      <sheetName val="IW47"/>
      <sheetName val="MB24"/>
      <sheetName val="META"/>
      <sheetName val="ESTIMATIVA"/>
      <sheetName val="Reporte x Planta"/>
      <sheetName val="Reporte x Sector"/>
      <sheetName val="Nossa_Meta2"/>
      <sheetName val="Supporting_Data2"/>
      <sheetName val="Proced_"/>
      <sheetName val="Capa_Segm_"/>
      <sheetName val="EBITDA_Breakdown_org"/>
      <sheetName val="EBITDA_Perfomance"/>
      <sheetName val="EBITDA_Adjust"/>
      <sheetName val="EBITDA_Breakdown_org_(HILA)"/>
      <sheetName val="EBITDA_Adjust_Países"/>
      <sheetName val="EBITDA_Break_org_IFRS"/>
      <sheetName val="Rol_HL"/>
      <sheetName val="Custo_HL"/>
      <sheetName val="Margem_HL"/>
      <sheetName val="Unidades_SAC-REVENDA"/>
      <sheetName val="REALxMETA_-_CERVEJA"/>
      <sheetName val="REALxMETA_-_REFRI"/>
      <sheetName val="Base_Vol_Exp"/>
      <sheetName val="Base_Vol_Total"/>
      <sheetName val="Base_TTV"/>
      <sheetName val="Volume_s_Toro"/>
      <sheetName val="Desd_2001_MetA"/>
      <sheetName val="Payment_2"/>
      <sheetName val="Oracle_Data_-_Paste_Here"/>
      <sheetName val="Oracle_Data_-_2005_-_PYR"/>
      <sheetName val="Ranking_Geral_-_Mês"/>
      <sheetName val="Projects_list"/>
      <sheetName val="Testing_Template_Guidance"/>
      <sheetName val="Test_Programs"/>
      <sheetName val="INVESTMENTS_REP_CURR"/>
      <sheetName val="DIVESTMENTS_REP_CURR"/>
      <sheetName val="look-up_data"/>
      <sheetName val="Base_PEF"/>
      <sheetName val="10IM_-_Full_Detail"/>
      <sheetName val="Plan_de_producción"/>
      <sheetName val="SALESPOL_(upd)"/>
      <sheetName val="SIL_Russia"/>
      <sheetName val="Netting_Participants"/>
      <sheetName val="Sig_Cycles_Accts_&amp;_Processes"/>
      <sheetName val="Rental_Payables"/>
      <sheetName val="List"/>
      <sheetName val="Bonus 2006 MNT"/>
      <sheetName val="Instructions"/>
      <sheetName val="Sheet1"/>
      <sheetName val="Reclama Totais MI"/>
      <sheetName val="호프"/>
      <sheetName val="BSC Turnover Report"/>
      <sheetName val="Distribución C"/>
      <sheetName val="Input_Data3"/>
      <sheetName val="Tab_Aux3"/>
      <sheetName val="Nossa_Meta3"/>
      <sheetName val="Supporting_Data3"/>
      <sheetName val="Entrada_de_Dados3"/>
      <sheetName val="Preço_Médio3"/>
      <sheetName val="Distribución_2"/>
      <sheetName val="Operações_de_Swap2"/>
      <sheetName val="Resumen_Costo1"/>
      <sheetName val="Rec_GL1"/>
      <sheetName val="Daily_Report1"/>
      <sheetName val="Pro_Forma1"/>
      <sheetName val="BAM_Focus_Brands1"/>
      <sheetName val="&gt;&gt;Drop_downs1"/>
      <sheetName val="RPT_71-VOLUME_DATA-PCI_1"/>
      <sheetName val="RPT_50-VOLUME_DATA-PCI_1"/>
      <sheetName val="Fobing_MPSA1"/>
      <sheetName val="D__Op__MPSA1"/>
      <sheetName val="ROL_MPSA1"/>
      <sheetName val="CPV_MPSA1"/>
      <sheetName val="Proced_1"/>
      <sheetName val="Capa_Segm_1"/>
      <sheetName val="EBITDA_Breakdown_org1"/>
      <sheetName val="EBITDA_Perfomance1"/>
      <sheetName val="EBITDA_Adjust1"/>
      <sheetName val="EBITDA_Breakdown_org_(HILA)1"/>
      <sheetName val="EBITDA_Adjust_Países1"/>
      <sheetName val="EBITDA_Break_org_IFRS1"/>
      <sheetName val="Rol_HL1"/>
      <sheetName val="Custo_HL1"/>
      <sheetName val="Margem_HL1"/>
      <sheetName val="Unidades_SAC-REVENDA1"/>
      <sheetName val="REALxMETA_-_CERVEJA1"/>
      <sheetName val="REALxMETA_-_REFRI1"/>
      <sheetName val="Base_Vol_Exp1"/>
      <sheetName val="Base_Vol_Total1"/>
      <sheetName val="Base_TTV1"/>
      <sheetName val="Volume_s_Toro1"/>
      <sheetName val="Desd_2001_MetA1"/>
      <sheetName val="Production_REP_CURR1"/>
      <sheetName val="Payment_21"/>
      <sheetName val="Oracle_Data_-_Paste_Here1"/>
      <sheetName val="Oracle_Data_-_2005_-_PYR1"/>
      <sheetName val="Ranking_Geral_-_Mês1"/>
      <sheetName val="Projects_list1"/>
      <sheetName val="Testing_Template_Guidance1"/>
      <sheetName val="Test_Programs1"/>
      <sheetName val="INVESTMENTS_REP_CURR1"/>
      <sheetName val="DIVESTMENTS_REP_CURR1"/>
      <sheetName val="look-up_data1"/>
      <sheetName val="Base_PEF1"/>
      <sheetName val="10IM_-_Full_Detail1"/>
      <sheetName val="Plan_de_producción1"/>
      <sheetName val="SALESPOL_(upd)1"/>
      <sheetName val="SIL_Russia1"/>
      <sheetName val="Netting_Participants1"/>
      <sheetName val="Sig_Cycles_Accts_&amp;_Processes1"/>
      <sheetName val="Rental_Payables1"/>
      <sheetName val="Evaluación_Semestral"/>
      <sheetName val="Pg_1"/>
      <sheetName val="TO_2012"/>
      <sheetName val="SEM_31"/>
      <sheetName val="SEM_36"/>
      <sheetName val="SEM_37"/>
      <sheetName val="SEM_38"/>
      <sheetName val="SEM_39"/>
      <sheetName val="Grafica_con_tiempos_de_Paros"/>
      <sheetName val="Grafica_con_Costos"/>
      <sheetName val="Bonus_2006_MNT"/>
      <sheetName val="Reporte_x_Planta"/>
      <sheetName val="Reporte_x_Sector"/>
      <sheetName val="De-Para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tabela1"/>
      <sheetName val="LBO"/>
      <sheetName val="Input_Data4"/>
      <sheetName val="Tab_Aux4"/>
      <sheetName val="Nossa_Meta4"/>
      <sheetName val="Supporting_Data4"/>
      <sheetName val="Entrada_de_Dados4"/>
      <sheetName val="Preço_Médio4"/>
      <sheetName val="Distribución_3"/>
      <sheetName val="Operações_de_Swap3"/>
      <sheetName val="Resumen_Costo2"/>
      <sheetName val="Rec_GL2"/>
      <sheetName val="Daily_Report2"/>
      <sheetName val="Pro_Forma2"/>
      <sheetName val="BAM_Focus_Brands2"/>
      <sheetName val="&gt;&gt;Drop_downs2"/>
      <sheetName val="RPT_71-VOLUME_DATA-PCI_2"/>
      <sheetName val="RPT_50-VOLUME_DATA-PCI_2"/>
      <sheetName val="Fobing_MPSA2"/>
      <sheetName val="D__Op__MPSA2"/>
      <sheetName val="ROL_MPSA2"/>
      <sheetName val="CPV_MPSA2"/>
      <sheetName val="Proced_2"/>
      <sheetName val="Capa_Segm_2"/>
      <sheetName val="EBITDA_Breakdown_org2"/>
      <sheetName val="EBITDA_Perfomance2"/>
      <sheetName val="EBITDA_Adjust2"/>
      <sheetName val="EBITDA_Breakdown_org_(HILA)2"/>
      <sheetName val="EBITDA_Adjust_Países2"/>
      <sheetName val="EBITDA_Break_org_IFRS2"/>
      <sheetName val="Rol_HL2"/>
      <sheetName val="Custo_HL2"/>
      <sheetName val="Margem_HL2"/>
      <sheetName val="Unidades_SAC-REVENDA2"/>
      <sheetName val="REALxMETA_-_CERVEJA2"/>
      <sheetName val="REALxMETA_-_REFRI2"/>
      <sheetName val="Base_Vol_Exp2"/>
      <sheetName val="Base_Vol_Total2"/>
      <sheetName val="Base_TTV2"/>
      <sheetName val="Volume_s_Toro2"/>
      <sheetName val="Desd_2001_MetA2"/>
      <sheetName val="Production_REP_CURR2"/>
      <sheetName val="Payment_22"/>
      <sheetName val="Oracle_Data_-_Paste_Here2"/>
      <sheetName val="Oracle_Data_-_2005_-_PYR2"/>
      <sheetName val="Ranking_Geral_-_Mês2"/>
      <sheetName val="Projects_list2"/>
      <sheetName val="Testing_Template_Guidance2"/>
      <sheetName val="Test_Programs2"/>
      <sheetName val="INVESTMENTS_REP_CURR2"/>
      <sheetName val="DIVESTMENTS_REP_CURR2"/>
      <sheetName val="look-up_data2"/>
      <sheetName val="Base_PEF2"/>
      <sheetName val="10IM_-_Full_Detail2"/>
      <sheetName val="Plan_de_producción2"/>
      <sheetName val="SALESPOL_(upd)2"/>
      <sheetName val="SIL_Russia2"/>
      <sheetName val="Netting_Participants2"/>
      <sheetName val="Sig_Cycles_Accts_&amp;_Processes2"/>
      <sheetName val="Rental_Payables2"/>
      <sheetName val="Evaluación_Semestral1"/>
      <sheetName val="Pg_11"/>
      <sheetName val="TO_20121"/>
      <sheetName val="SEM_311"/>
      <sheetName val="SEM_361"/>
      <sheetName val="SEM_371"/>
      <sheetName val="SEM_381"/>
      <sheetName val="SEM_391"/>
      <sheetName val="Grafica_con_tiempos_de_Paros1"/>
      <sheetName val="Grafica_con_Costos1"/>
      <sheetName val="Bonus_2006_MNT1"/>
      <sheetName val="Reporte_x_Planta1"/>
      <sheetName val="Reporte_x_Sector1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Reclama_Totais_MI"/>
      <sheetName val="BSC_Turnover_Report"/>
      <sheetName val="Distribución_C"/>
      <sheetName val="Set Up"/>
      <sheetName val="12."/>
      <sheetName val="Input_Data5"/>
      <sheetName val="Tab_Aux5"/>
      <sheetName val="Nossa_Meta5"/>
      <sheetName val="Supporting_Data5"/>
      <sheetName val="Entrada_de_Dados5"/>
      <sheetName val="Preço_Médio5"/>
      <sheetName val="Distribución_4"/>
      <sheetName val="Operações_de_Swap4"/>
      <sheetName val="Resumen_Costo3"/>
      <sheetName val="Rec_GL3"/>
      <sheetName val="Daily_Report3"/>
      <sheetName val="Pro_Forma3"/>
      <sheetName val="BAM_Focus_Brands3"/>
      <sheetName val="&gt;&gt;Drop_downs3"/>
      <sheetName val="RPT_71-VOLUME_DATA-PCI_3"/>
      <sheetName val="RPT_50-VOLUME_DATA-PCI_3"/>
      <sheetName val="Fobing_MPSA3"/>
      <sheetName val="D__Op__MPSA3"/>
      <sheetName val="ROL_MPSA3"/>
      <sheetName val="CPV_MPSA3"/>
      <sheetName val="Proced_3"/>
      <sheetName val="Capa_Segm_3"/>
      <sheetName val="EBITDA_Breakdown_org3"/>
      <sheetName val="EBITDA_Perfomance3"/>
      <sheetName val="EBITDA_Adjust3"/>
      <sheetName val="EBITDA_Breakdown_org_(HILA)3"/>
      <sheetName val="EBITDA_Adjust_Países3"/>
      <sheetName val="EBITDA_Break_org_IFRS3"/>
      <sheetName val="Rol_HL3"/>
      <sheetName val="Custo_HL3"/>
      <sheetName val="Margem_HL3"/>
      <sheetName val="Unidades_SAC-REVENDA3"/>
      <sheetName val="REALxMETA_-_CERVEJA3"/>
      <sheetName val="REALxMETA_-_REFRI3"/>
      <sheetName val="Base_Vol_Exp3"/>
      <sheetName val="Base_Vol_Total3"/>
      <sheetName val="Base_TTV3"/>
      <sheetName val="Volume_s_Toro3"/>
      <sheetName val="Desd_2001_MetA3"/>
      <sheetName val="Production_REP_CURR3"/>
      <sheetName val="Payment_23"/>
      <sheetName val="Oracle_Data_-_Paste_Here3"/>
      <sheetName val="Oracle_Data_-_2005_-_PYR3"/>
      <sheetName val="Ranking_Geral_-_Mês3"/>
      <sheetName val="Projects_list3"/>
      <sheetName val="Testing_Template_Guidance3"/>
      <sheetName val="Test_Programs3"/>
      <sheetName val="INVESTMENTS_REP_CURR3"/>
      <sheetName val="DIVESTMENTS_REP_CURR3"/>
      <sheetName val="look-up_data3"/>
      <sheetName val="Base_PEF3"/>
      <sheetName val="10IM_-_Full_Detail3"/>
      <sheetName val="Plan_de_producción3"/>
      <sheetName val="SALESPOL_(upd)3"/>
      <sheetName val="SIL_Russia3"/>
      <sheetName val="Netting_Participants3"/>
      <sheetName val="Sig_Cycles_Accts_&amp;_Processes3"/>
      <sheetName val="Rental_Payables3"/>
      <sheetName val="Evaluación_Semestral2"/>
      <sheetName val="Pg_12"/>
      <sheetName val="TO_20122"/>
      <sheetName val="SEM_312"/>
      <sheetName val="SEM_362"/>
      <sheetName val="SEM_372"/>
      <sheetName val="SEM_382"/>
      <sheetName val="SEM_392"/>
      <sheetName val="Grafica_con_tiempos_de_Paros2"/>
      <sheetName val="Grafica_con_Costos2"/>
      <sheetName val="Bonus_2006_MNT2"/>
      <sheetName val="Reporte_x_Planta2"/>
      <sheetName val="Reporte_x_Sector2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Set_Up"/>
      <sheetName val="Input_Data6"/>
      <sheetName val="Tab_Aux6"/>
      <sheetName val="Nossa_Meta6"/>
      <sheetName val="Supporting_Data6"/>
      <sheetName val="Entrada_de_Dados6"/>
      <sheetName val="Preço_Médio6"/>
      <sheetName val="Distribución_5"/>
      <sheetName val="Operações_de_Swap5"/>
      <sheetName val="Resumen_Costo4"/>
      <sheetName val="Rec_GL4"/>
      <sheetName val="Daily_Report4"/>
      <sheetName val="Pro_Forma4"/>
      <sheetName val="BAM_Focus_Brands4"/>
      <sheetName val="&gt;&gt;Drop_downs4"/>
      <sheetName val="RPT_71-VOLUME_DATA-PCI_4"/>
      <sheetName val="RPT_50-VOLUME_DATA-PCI_4"/>
      <sheetName val="Fobing_MPSA4"/>
      <sheetName val="D__Op__MPSA4"/>
      <sheetName val="ROL_MPSA4"/>
      <sheetName val="CPV_MPSA4"/>
      <sheetName val="Proced_4"/>
      <sheetName val="Capa_Segm_4"/>
      <sheetName val="EBITDA_Breakdown_org4"/>
      <sheetName val="EBITDA_Perfomance4"/>
      <sheetName val="EBITDA_Adjust4"/>
      <sheetName val="EBITDA_Breakdown_org_(HILA)4"/>
      <sheetName val="EBITDA_Adjust_Países4"/>
      <sheetName val="EBITDA_Break_org_IFRS4"/>
      <sheetName val="Rol_HL4"/>
      <sheetName val="Custo_HL4"/>
      <sheetName val="Margem_HL4"/>
      <sheetName val="Unidades_SAC-REVENDA4"/>
      <sheetName val="REALxMETA_-_CERVEJA4"/>
      <sheetName val="REALxMETA_-_REFRI4"/>
      <sheetName val="Base_Vol_Exp4"/>
      <sheetName val="Base_Vol_Total4"/>
      <sheetName val="Base_TTV4"/>
      <sheetName val="Volume_s_Toro4"/>
      <sheetName val="Desd_2001_MetA4"/>
      <sheetName val="Production_REP_CURR4"/>
      <sheetName val="Payment_24"/>
      <sheetName val="Oracle_Data_-_Paste_Here4"/>
      <sheetName val="Oracle_Data_-_2005_-_PYR4"/>
      <sheetName val="Ranking_Geral_-_Mês4"/>
      <sheetName val="Projects_list4"/>
      <sheetName val="Testing_Template_Guidance4"/>
      <sheetName val="Test_Programs4"/>
      <sheetName val="INVESTMENTS_REP_CURR4"/>
      <sheetName val="DIVESTMENTS_REP_CURR4"/>
      <sheetName val="look-up_data4"/>
      <sheetName val="Base_PEF4"/>
      <sheetName val="10IM_-_Full_Detail4"/>
      <sheetName val="Plan_de_producción4"/>
      <sheetName val="SALESPOL_(upd)4"/>
      <sheetName val="SIL_Russia4"/>
      <sheetName val="Netting_Participants4"/>
      <sheetName val="Sig_Cycles_Accts_&amp;_Processes4"/>
      <sheetName val="Rental_Payables4"/>
      <sheetName val="Evaluación_Semestral3"/>
      <sheetName val="Pg_13"/>
      <sheetName val="TO_20123"/>
      <sheetName val="SEM_313"/>
      <sheetName val="SEM_363"/>
      <sheetName val="SEM_373"/>
      <sheetName val="SEM_383"/>
      <sheetName val="SEM_393"/>
      <sheetName val="Grafica_con_tiempos_de_Paros3"/>
      <sheetName val="Grafica_con_Costos3"/>
      <sheetName val="Bonus_2006_MNT3"/>
      <sheetName val="Reporte_x_Planta3"/>
      <sheetName val="Reporte_x_Sector3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SC_Turnover_Report1"/>
      <sheetName val="Distribución_C1"/>
      <sheetName val="Reclama_Totais_MI1"/>
      <sheetName val="Set_Up1"/>
      <sheetName val=""/>
      <sheetName val="Input_Data7"/>
      <sheetName val="Tab_Aux7"/>
      <sheetName val="Nossa_Meta7"/>
      <sheetName val="Supporting_Data7"/>
      <sheetName val="Rec_GL5"/>
      <sheetName val="Entrada_de_Dados7"/>
      <sheetName val="Daily_Report5"/>
      <sheetName val="Preço_Médio7"/>
      <sheetName val="Distribución_6"/>
      <sheetName val="Operações_de_Swap6"/>
      <sheetName val="Resumen_Costo5"/>
      <sheetName val="Pro_Forma5"/>
      <sheetName val="Fobing_MPSA5"/>
      <sheetName val="D__Op__MPSA5"/>
      <sheetName val="ROL_MPSA5"/>
      <sheetName val="CPV_MPSA5"/>
      <sheetName val="BAM_Focus_Brands5"/>
      <sheetName val="&gt;&gt;Drop_downs5"/>
      <sheetName val="Production_REP_CURR5"/>
      <sheetName val="RPT_71-VOLUME_DATA-PCI_5"/>
      <sheetName val="RPT_50-VOLUME_DATA-PCI_5"/>
      <sheetName val="Proced_5"/>
      <sheetName val="Capa_Segm_5"/>
      <sheetName val="EBITDA_Breakdown_org5"/>
      <sheetName val="EBITDA_Perfomance5"/>
      <sheetName val="EBITDA_Adjust5"/>
      <sheetName val="EBITDA_Breakdown_org_(HILA)5"/>
      <sheetName val="EBITDA_Adjust_Países5"/>
      <sheetName val="EBITDA_Break_org_IFRS5"/>
      <sheetName val="Rol_HL5"/>
      <sheetName val="Custo_HL5"/>
      <sheetName val="Margem_HL5"/>
      <sheetName val="Unidades_SAC-REVENDA5"/>
      <sheetName val="REALxMETA_-_CERVEJA5"/>
      <sheetName val="REALxMETA_-_REFRI5"/>
      <sheetName val="Base_Vol_Exp5"/>
      <sheetName val="Base_Vol_Total5"/>
      <sheetName val="Base_TTV5"/>
      <sheetName val="Volume_s_Toro5"/>
      <sheetName val="Desd_2001_MetA5"/>
      <sheetName val="Projects_list5"/>
      <sheetName val="Testing_Template_Guidance5"/>
      <sheetName val="Test_Programs5"/>
      <sheetName val="INVESTMENTS_REP_CURR5"/>
      <sheetName val="DIVESTMENTS_REP_CURR5"/>
      <sheetName val="look-up_data5"/>
      <sheetName val="Base_PEF5"/>
      <sheetName val="Payment_25"/>
      <sheetName val="Oracle_Data_-_Paste_Here5"/>
      <sheetName val="Oracle_Data_-_2005_-_PYR5"/>
      <sheetName val="10IM_-_Full_Detail5"/>
      <sheetName val="Ranking_Geral_-_Mês5"/>
      <sheetName val="Plan_de_producción5"/>
      <sheetName val="SALESPOL_(upd)5"/>
      <sheetName val="SIL_Russia5"/>
      <sheetName val="Netting_Participants5"/>
      <sheetName val="Sig_Cycles_Accts_&amp;_Processes5"/>
      <sheetName val="Rental_Payables5"/>
      <sheetName val="Evaluación_Semestral4"/>
      <sheetName val="TO_20124"/>
      <sheetName val="SEM_314"/>
      <sheetName val="SEM_364"/>
      <sheetName val="SEM_374"/>
      <sheetName val="SEM_384"/>
      <sheetName val="SEM_394"/>
      <sheetName val="Grafica_con_tiempos_de_Paros4"/>
      <sheetName val="Grafica_con_Costos4"/>
      <sheetName val="Pg_14"/>
      <sheetName val="Bonus_2006_MNT4"/>
      <sheetName val="Reporte_x_Planta4"/>
      <sheetName val="Reporte_x_Sector4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BSC_Turnover_Report2"/>
      <sheetName val="Distribución_C2"/>
      <sheetName val="Reclama_Totais_MI2"/>
      <sheetName val="Set_Up2"/>
      <sheetName val="Input_Data9"/>
      <sheetName val="Tab_Aux9"/>
      <sheetName val="Nossa_Meta9"/>
      <sheetName val="Supporting_Data9"/>
      <sheetName val="Rec_GL7"/>
      <sheetName val="Entrada_de_Dados9"/>
      <sheetName val="Daily_Report7"/>
      <sheetName val="Preço_Médio9"/>
      <sheetName val="Distribución_8"/>
      <sheetName val="Operações_de_Swap8"/>
      <sheetName val="Resumen_Costo7"/>
      <sheetName val="Pro_Forma7"/>
      <sheetName val="Fobing_MPSA7"/>
      <sheetName val="D__Op__MPSA7"/>
      <sheetName val="ROL_MPSA7"/>
      <sheetName val="CPV_MPSA7"/>
      <sheetName val="BAM_Focus_Brands7"/>
      <sheetName val="&gt;&gt;Drop_downs7"/>
      <sheetName val="Production_REP_CURR7"/>
      <sheetName val="RPT_71-VOLUME_DATA-PCI_7"/>
      <sheetName val="RPT_50-VOLUME_DATA-PCI_7"/>
      <sheetName val="Proced_7"/>
      <sheetName val="Capa_Segm_7"/>
      <sheetName val="EBITDA_Breakdown_org7"/>
      <sheetName val="EBITDA_Perfomance7"/>
      <sheetName val="EBITDA_Adjust7"/>
      <sheetName val="EBITDA_Breakdown_org_(HILA)7"/>
      <sheetName val="EBITDA_Adjust_Países7"/>
      <sheetName val="EBITDA_Break_org_IFRS7"/>
      <sheetName val="Rol_HL7"/>
      <sheetName val="Custo_HL7"/>
      <sheetName val="Margem_HL7"/>
      <sheetName val="Unidades_SAC-REVENDA7"/>
      <sheetName val="REALxMETA_-_CERVEJA7"/>
      <sheetName val="REALxMETA_-_REFRI7"/>
      <sheetName val="Base_Vol_Exp7"/>
      <sheetName val="Base_Vol_Total7"/>
      <sheetName val="Base_TTV7"/>
      <sheetName val="Volume_s_Toro7"/>
      <sheetName val="Desd_2001_MetA7"/>
      <sheetName val="Projects_list7"/>
      <sheetName val="Testing_Template_Guidance7"/>
      <sheetName val="Test_Programs7"/>
      <sheetName val="INVESTMENTS_REP_CURR7"/>
      <sheetName val="DIVESTMENTS_REP_CURR7"/>
      <sheetName val="look-up_data7"/>
      <sheetName val="Base_PEF7"/>
      <sheetName val="Payment_27"/>
      <sheetName val="Oracle_Data_-_Paste_Here7"/>
      <sheetName val="Oracle_Data_-_2005_-_PYR7"/>
      <sheetName val="10IM_-_Full_Detail7"/>
      <sheetName val="Ranking_Geral_-_Mês7"/>
      <sheetName val="Plan_de_producción7"/>
      <sheetName val="SALESPOL_(upd)7"/>
      <sheetName val="SIL_Russia7"/>
      <sheetName val="Netting_Participants7"/>
      <sheetName val="Sig_Cycles_Accts_&amp;_Processes7"/>
      <sheetName val="Rental_Payables7"/>
      <sheetName val="Evaluación_Semestral6"/>
      <sheetName val="TO_20126"/>
      <sheetName val="SEM_316"/>
      <sheetName val="SEM_366"/>
      <sheetName val="SEM_376"/>
      <sheetName val="SEM_386"/>
      <sheetName val="SEM_396"/>
      <sheetName val="Grafica_con_tiempos_de_Paros6"/>
      <sheetName val="Grafica_con_Costos6"/>
      <sheetName val="Pg_16"/>
      <sheetName val="Bonus_2006_MNT6"/>
      <sheetName val="Reporte_x_Planta6"/>
      <sheetName val="Reporte_x_Sector6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BSC_Turnover_Report4"/>
      <sheetName val="Distribución_C4"/>
      <sheetName val="Reclama_Totais_MI4"/>
      <sheetName val="Set_Up4"/>
      <sheetName val="Input_Data8"/>
      <sheetName val="Tab_Aux8"/>
      <sheetName val="Nossa_Meta8"/>
      <sheetName val="Supporting_Data8"/>
      <sheetName val="Rec_GL6"/>
      <sheetName val="Entrada_de_Dados8"/>
      <sheetName val="Daily_Report6"/>
      <sheetName val="Preço_Médio8"/>
      <sheetName val="Distribución_7"/>
      <sheetName val="Operações_de_Swap7"/>
      <sheetName val="Resumen_Costo6"/>
      <sheetName val="Pro_Forma6"/>
      <sheetName val="Fobing_MPSA6"/>
      <sheetName val="D__Op__MPSA6"/>
      <sheetName val="ROL_MPSA6"/>
      <sheetName val="CPV_MPSA6"/>
      <sheetName val="BAM_Focus_Brands6"/>
      <sheetName val="&gt;&gt;Drop_downs6"/>
      <sheetName val="Production_REP_CURR6"/>
      <sheetName val="RPT_71-VOLUME_DATA-PCI_6"/>
      <sheetName val="RPT_50-VOLUME_DATA-PCI_6"/>
      <sheetName val="Proced_6"/>
      <sheetName val="Capa_Segm_6"/>
      <sheetName val="EBITDA_Breakdown_org6"/>
      <sheetName val="EBITDA_Perfomance6"/>
      <sheetName val="EBITDA_Adjust6"/>
      <sheetName val="EBITDA_Breakdown_org_(HILA)6"/>
      <sheetName val="EBITDA_Adjust_Países6"/>
      <sheetName val="EBITDA_Break_org_IFRS6"/>
      <sheetName val="Rol_HL6"/>
      <sheetName val="Custo_HL6"/>
      <sheetName val="Margem_HL6"/>
      <sheetName val="Unidades_SAC-REVENDA6"/>
      <sheetName val="REALxMETA_-_CERVEJA6"/>
      <sheetName val="REALxMETA_-_REFRI6"/>
      <sheetName val="Base_Vol_Exp6"/>
      <sheetName val="Base_Vol_Total6"/>
      <sheetName val="Base_TTV6"/>
      <sheetName val="Volume_s_Toro6"/>
      <sheetName val="Desd_2001_MetA6"/>
      <sheetName val="Projects_list6"/>
      <sheetName val="Testing_Template_Guidance6"/>
      <sheetName val="Test_Programs6"/>
      <sheetName val="INVESTMENTS_REP_CURR6"/>
      <sheetName val="DIVESTMENTS_REP_CURR6"/>
      <sheetName val="look-up_data6"/>
      <sheetName val="Base_PEF6"/>
      <sheetName val="Payment_26"/>
      <sheetName val="Oracle_Data_-_Paste_Here6"/>
      <sheetName val="Oracle_Data_-_2005_-_PYR6"/>
      <sheetName val="10IM_-_Full_Detail6"/>
      <sheetName val="Ranking_Geral_-_Mês6"/>
      <sheetName val="Plan_de_producción6"/>
      <sheetName val="SALESPOL_(upd)6"/>
      <sheetName val="SIL_Russia6"/>
      <sheetName val="Netting_Participants6"/>
      <sheetName val="Sig_Cycles_Accts_&amp;_Processes6"/>
      <sheetName val="Rental_Payables6"/>
      <sheetName val="Evaluación_Semestral5"/>
      <sheetName val="TO_20125"/>
      <sheetName val="SEM_315"/>
      <sheetName val="SEM_365"/>
      <sheetName val="SEM_375"/>
      <sheetName val="SEM_385"/>
      <sheetName val="SEM_395"/>
      <sheetName val="Grafica_con_tiempos_de_Paros5"/>
      <sheetName val="Grafica_con_Costos5"/>
      <sheetName val="Pg_15"/>
      <sheetName val="Bonus_2006_MNT5"/>
      <sheetName val="Reporte_x_Planta5"/>
      <sheetName val="Reporte_x_Sector5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BSC_Turnover_Report3"/>
      <sheetName val="Distribución_C3"/>
      <sheetName val="Reclama_Totais_MI3"/>
      <sheetName val="Set_Up3"/>
      <sheetName val="Feri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Summary"/>
      <sheetName val="Control Dashboard"/>
      <sheetName val="Graphics Monthly"/>
      <sheetName val="Graphics YTD"/>
      <sheetName val="Beer VIC Panel"/>
      <sheetName val="Soft Drink VIC Panel"/>
      <sheetName val="Consolidated VIC Panel"/>
      <sheetName val="Eliminations 4 Efficiency"/>
      <sheetName val="DePara"/>
      <sheetName val="199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paqsyn"/>
      <sheetName val="Assumptions"/>
      <sheetName val="Multiple_Elder-Beerman"/>
      <sheetName val="Elder-Beerman  Finsum"/>
      <sheetName val="Elder-Beerman"/>
      <sheetName val="Store Buildup"/>
      <sheetName val="Buildup2"/>
      <sheetName val="Buildup3"/>
      <sheetName val="New Stores"/>
      <sheetName val="Merg_Scen"/>
      <sheetName val="Merger Cons"/>
      <sheetName val="PF_Financials"/>
      <sheetName val="Bon-Ton Finsum"/>
      <sheetName val="Bon-Ton_DCF"/>
      <sheetName val="Multiple_BonTon"/>
      <sheetName val="stop"/>
      <sheetName val="Comparison"/>
      <sheetName val="EPS_Acc.Dil."/>
      <sheetName val="basis_analysis"/>
      <sheetName val="results"/>
      <sheetName val="Oper_Assp."/>
      <sheetName val="DePara"/>
      <sheetName val="Presentation"/>
      <sheetName val="Desd 2001_MetA"/>
      <sheetName val="1994"/>
      <sheetName val="BalanzaSaldosIni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"/>
      <sheetName val="COMPS"/>
      <sheetName val="1994"/>
      <sheetName val="Assumptions"/>
      <sheetName val="Supporting Data"/>
      <sheetName val="Desd 2001_MetA"/>
      <sheetName val="SMT1"/>
      <sheetName val="D"/>
      <sheetName val="PM"/>
      <sheetName val="packages"/>
      <sheetName val="Prod2001"/>
      <sheetName val="Step2_Correlation"/>
      <sheetName val="Step2_Histogram"/>
      <sheetName val="Projects list"/>
      <sheetName val="Entrada de Dados"/>
      <sheetName val="Parameter"/>
      <sheetName val="Asset"/>
      <sheetName val="bud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Oz"/>
      <sheetName val="PET Price Composition 2012"/>
      <sheetName val="PET Base CSC 2012"/>
      <sheetName val="Abertura Real Fab"/>
      <sheetName val="GO SEEK"/>
      <sheetName val="Abertura Real Fab (2)"/>
      <sheetName val="Cubo Pre-forma"/>
      <sheetName val="SPEND Pet"/>
      <sheetName val="Amcor Inov."/>
      <sheetName val="PPK Prices"/>
      <sheetName val="Base Gramaturas"/>
      <sheetName val="PET 2012"/>
      <sheetName val="CPR"/>
      <sheetName val="Frompet"/>
      <sheetName val="NC PET"/>
      <sheetName val="PPK Conversão"/>
      <sheetName val="PPK conv. P1A"/>
      <sheetName val="Custo CBZ"/>
      <sheetName val="Base Dados"/>
      <sheetName val="Volume CBZ"/>
      <sheetName val="Eficiencia de Preços"/>
      <sheetName val="Efeito Geral"/>
      <sheetName val="Pivot Volume"/>
      <sheetName val="Volume PET"/>
      <sheetName val="Referencia"/>
      <sheetName val="PLAN Fab"/>
      <sheetName val="REAL Fab"/>
      <sheetName val="PLAN+Real"/>
      <sheetName val="REAL Total"/>
      <sheetName val="PLAN Total"/>
      <sheetName val="REAL Total Fáb"/>
      <sheetName val="PLAN Total Fáb"/>
      <sheetName val="Sumário CB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1"/>
      <sheetName val="Schedule-Entrega"/>
      <sheetName val="cntr"/>
      <sheetName val="P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s"/>
      <sheetName val=" Evol.salarial"/>
      <sheetName val="Comparación Categorías"/>
      <sheetName val="Selectivos por JG"/>
      <sheetName val="Evolución Mercado"/>
      <sheetName val="Escala FC"/>
      <sheetName val="Posicionamiento anterior"/>
      <sheetName val="Criterios"/>
      <sheetName val="Costos y Presupuesto"/>
      <sheetName val="Variación Payroll"/>
      <sheetName val="Posicionamiento Final"/>
      <sheetName val="Porcentajes"/>
      <sheetName val="Cobertura Aumento"/>
      <sheetName val="Back up Pauta Pres Proyectado"/>
      <sheetName val="Hoja1"/>
      <sheetName val="Repo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."/>
      <sheetName val="Check"/>
      <sheetName val="Mercado"/>
      <sheetName val="Q1 2008"/>
      <sheetName val="Q4 2007"/>
      <sheetName val="Q3 2007"/>
      <sheetName val="BRAZIL+HILA-EX"/>
      <sheetName val="QUINSA"/>
      <sheetName val="LABATT"/>
      <sheetName val="MS BRAZIL"/>
      <sheetName val="Volumes"/>
      <sheetName val="Volume"/>
      <sheetName val="Volume s Toro"/>
      <sheetName val="Evolução"/>
      <sheetName val="Geografias"/>
      <sheetName val="Geo Tri"/>
      <sheetName val="Comercial"/>
      <sheetName val="Mix"/>
      <sheetName val="Mix Marcas"/>
      <sheetName val="Comite Fin"/>
      <sheetName val="Mix Brasil"/>
      <sheetName val="Share Brasil"/>
      <sheetName val="Share InBev"/>
      <sheetName val="Preferência Brasil"/>
      <sheetName val="Consideração Brasil"/>
      <sheetName val="TTC Brasil"/>
      <sheetName val="TTV Brasil"/>
      <sheetName val="Apoio Cerveja"/>
      <sheetName val="Apoio Refri"/>
      <sheetName val="Apoio Nanc"/>
      <sheetName val="Base TTV"/>
      <sheetName val="Base Vol Total"/>
      <sheetName val="Base Vol Exp"/>
      <sheetName val="Base Vol Total Hila"/>
      <sheetName val="Total Vol sem 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Mix Litro"/>
      <sheetName val="Líquido "/>
      <sheetName val="PPTO "/>
      <sheetName val="Turnos "/>
      <sheetName val="Resumen Plantas"/>
      <sheetName val="Resumen Marcas"/>
      <sheetName val="Costos"/>
      <sheetName val="Cobertura "/>
      <sheetName val="Dias Cobertura"/>
      <sheetName val="BsAs"/>
      <sheetName val="Simulaciòn"/>
      <sheetName val="Qui"/>
      <sheetName val="Zar"/>
      <sheetName val="Luj"/>
      <sheetName val="Ctes"/>
      <sheetName val="Men"/>
      <sheetName val="Tuc"/>
      <sheetName val="Imp"/>
      <sheetName val="Pos Piso"/>
      <sheetName val="Asig region"/>
      <sheetName val="SOP"/>
      <sheetName val="Hoja2"/>
      <sheetName val="Hoja1"/>
      <sheetName val="SALESPOL (upd)"/>
      <sheetName val="Par"/>
      <sheetName val="IBASE"/>
      <sheetName val="Posiciones Ventas"/>
      <sheetName val="1994"/>
      <sheetName val="Prod2001"/>
      <sheetName val="Curve"/>
      <sheetName val="Registro"/>
      <sheetName val="Maestro Final"/>
      <sheetName val="Plano_3G"/>
      <sheetName val="Porez15%"/>
      <sheetName val="Tabela"/>
      <sheetName val="Parameter"/>
      <sheetName val="SMT1"/>
      <sheetName val="packages"/>
      <sheetName val="Projects list"/>
      <sheetName val="Entrada de Dados"/>
      <sheetName val="Resumo"/>
      <sheetName val="Testing Template Guidance"/>
      <sheetName val="Test Programs"/>
      <sheetName val="INVESTMENTS REP CURR"/>
      <sheetName val="DIVESTMENTS REP CURR"/>
      <sheetName val="Preço Médio"/>
      <sheetName val="Ajus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05 Forecast X Calibre_Cervez"/>
      <sheetName val="Constantes"/>
      <sheetName val="Tuc"/>
      <sheetName val="Hoja1"/>
      <sheetName val="SALESPOL (upd)"/>
      <sheetName val="Plano_3G"/>
      <sheetName val="PM"/>
      <sheetName val="Parameter"/>
      <sheetName val="Par"/>
      <sheetName val="1994"/>
      <sheetName val="SMT1"/>
      <sheetName val="packages"/>
      <sheetName val="Prod2001"/>
      <sheetName val="Curve"/>
      <sheetName val="Entrada de Dados"/>
      <sheetName val="Porez15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"/>
      <sheetName val="StandAlone"/>
      <sheetName val="LBO"/>
      <sheetName val="PostLBO"/>
      <sheetName val="Returns"/>
      <sheetName val="Comps"/>
      <sheetName val="DCF"/>
      <sheetName val="Wacc"/>
      <sheetName val="Notes"/>
      <sheetName val="Constantes"/>
      <sheetName val="Assumptions"/>
      <sheetName val="7 Análise das Causas R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  <sheetName val="BASE DE DADOS"/>
      <sheetName val="1994"/>
      <sheetName val="Target Book"/>
      <sheetName val="Operações de Swap"/>
      <sheetName val="Rel_Histórico"/>
      <sheetName val="SMT1"/>
      <sheetName val="Par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onstantes"/>
      <sheetName val="Plan1"/>
      <sheetName val="Controle PL exposicao ALUMINIO"/>
      <sheetName val="Plano_3G"/>
      <sheetName val="Porez15%"/>
      <sheetName val="DePara"/>
      <sheetName val="Base_Graf"/>
      <sheetName val="Árvore_3v"/>
      <sheetName val="INVOICE.XLS"/>
      <sheetName val="exposure_aluminio"/>
      <sheetName val="Registro_Opções"/>
      <sheetName val="BASE_DE_DADOS"/>
      <sheetName val="Target_Book"/>
      <sheetName val="MUG"/>
      <sheetName val="BOLETA"/>
      <sheetName val="SETTINGS"/>
      <sheetName val="TD.PL.Unidades"/>
      <sheetName val="Paineis"/>
      <sheetName val="LBO"/>
      <sheetName val="600ML"/>
      <sheetName val="FCD"/>
      <sheetName val="CADASTRO"/>
      <sheetName val="TABELAS"/>
      <sheetName val="DIST"/>
      <sheetName val="MALHAD"/>
      <sheetName val="PUXADIA"/>
      <sheetName val="Entrada de Dados"/>
      <sheetName val="MFG"/>
      <sheetName val="Instr"/>
      <sheetName val="pymts"/>
      <sheetName val="Statements"/>
      <sheetName val="BEER STANDARDS"/>
      <sheetName val="Consolidated"/>
      <sheetName val="Calgary-input"/>
      <sheetName val="Empresas"/>
      <sheetName val="212405"/>
      <sheetName val="packages"/>
      <sheetName val="Tuc"/>
      <sheetName val="Daily Report"/>
      <sheetName val="Input Sheet"/>
      <sheetName val="Macro1"/>
      <sheetName val="Cash Flow"/>
      <sheetName val="Income &amp; EVA"/>
      <sheetName val="Instructions"/>
      <sheetName val="FU-Metrics Report"/>
      <sheetName val="Cxs_Int"/>
      <sheetName val="Preço Médio"/>
      <sheetName val="Testing Template Guidance"/>
      <sheetName val="Test Programs"/>
      <sheetName val="Budget_2009_Production_Targets"/>
      <sheetName val="qyrMetas_Real"/>
      <sheetName val="Desd 2001_MetA"/>
      <sheetName val="Base"/>
      <sheetName val="Months_and_Countries"/>
      <sheetName val="Defaults"/>
      <sheetName val="PM"/>
      <sheetName val="INVESTMENTS REP CURR"/>
      <sheetName val="DIVESTMENTS REP CURR"/>
      <sheetName val="Fobing MPSA"/>
      <sheetName val="D. Op. MPSA"/>
      <sheetName val="ROL MPSA"/>
      <sheetName val="CPV MPSA"/>
      <sheetName val="exposure_aluminio1"/>
      <sheetName val="Registro_Opções1"/>
      <sheetName val="Desd_2001_MetA"/>
      <sheetName val="TD_PL_Unidades"/>
      <sheetName val="INVESTMENTS_REP_CURR"/>
      <sheetName val="DIVESTMENTS_REP_CURR"/>
      <sheetName val="Risks"/>
      <sheetName val="Nossa Meta"/>
      <sheetName val="look-up data"/>
      <sheetName val="Hoja1"/>
      <sheetName val="Projects list"/>
      <sheetName val="TC Resumen"/>
      <sheetName val="SIL Russia"/>
      <sheetName val="File Paths"/>
      <sheetName val="#¡REF"/>
      <sheetName val="PU-Old"/>
      <sheetName val="Menu"/>
      <sheetName val="Back-up"/>
      <sheetName val="Prod2001"/>
      <sheetName val="SALESPOL (upd)"/>
      <sheetName val="Parameter"/>
      <sheetName val="Resumo"/>
      <sheetName val="HH"/>
      <sheetName val="Orçado 2008"/>
      <sheetName val="TBB - GERAL"/>
      <sheetName val="valn"/>
      <sheetName val="Matrizes"/>
      <sheetName val="Comissões"/>
      <sheetName val="Capa"/>
      <sheetName val="Adtos Diversos"/>
      <sheetName val="CALCULATIONS"/>
      <sheetName val="Months and Countries"/>
      <sheetName val="Pmts"/>
      <sheetName val="Statement"/>
      <sheetName val="Posiciones Ventas"/>
      <sheetName val="Controls data"/>
      <sheetName val="Racional"/>
      <sheetName val="exposure_aluminio2"/>
      <sheetName val="Registro_Opções2"/>
      <sheetName val="BASE_DE_DADOS1"/>
      <sheetName val="Target_Book1"/>
      <sheetName val="Operações_de_Swap"/>
      <sheetName val="Proced_"/>
      <sheetName val="Capa_Segm_"/>
      <sheetName val="EBITDA_Breakdown_org"/>
      <sheetName val="EBITDA_Perfomance"/>
      <sheetName val="EBITDA_Adjust"/>
      <sheetName val="EBITDA_Breakdown_org_(HILA)"/>
      <sheetName val="EBITDA_Adjust_Países"/>
      <sheetName val="EBITDA_Break_org_IFRS"/>
      <sheetName val="Rol_HL"/>
      <sheetName val="Custo_HL"/>
      <sheetName val="Margem_HL"/>
      <sheetName val="Controle_PL_exposicao_ALUMINIO"/>
      <sheetName val="INVOICE_XLS"/>
      <sheetName val="TD_PL_Unidades1"/>
      <sheetName val="Entrada_de_Dados"/>
      <sheetName val="BEER_STANDARDS"/>
      <sheetName val="Daily_Report"/>
      <sheetName val="Input_Sheet"/>
      <sheetName val="Cash_Flow"/>
      <sheetName val="Income_&amp;_EVA"/>
      <sheetName val="FU-Metrics_Report"/>
      <sheetName val="Orçado_2008"/>
      <sheetName val="TBB_-_GERAL"/>
      <sheetName val="Preço_Médio"/>
      <sheetName val="Adtos_Diversos"/>
      <sheetName val="Desd_2001_MetA1"/>
      <sheetName val="INVESTMENTS_REP_CURR1"/>
      <sheetName val="DIVESTMENTS_REP_CURR1"/>
      <sheetName val="Testing_Template_Guidance"/>
      <sheetName val="Test_Programs"/>
      <sheetName val="Fobing_MPSA"/>
      <sheetName val="D__Op__MPSA"/>
      <sheetName val="ROL_MPSA"/>
      <sheetName val="CPV_MPSA"/>
      <sheetName val="Nossa_Meta"/>
      <sheetName val="look-up_data"/>
      <sheetName val="Projects_list"/>
      <sheetName val="TC_Resumen"/>
      <sheetName val="Months_and_Countries1"/>
      <sheetName val="SIL_Russia"/>
      <sheetName val="File_Paths"/>
      <sheetName val="SALESPOL_(upd)"/>
      <sheetName val="Controls_data"/>
      <sheetName val="Posiciones_V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  <sheetName val="LBO"/>
      <sheetName val="Operações de Swap"/>
      <sheetName val="BASE DE DADOS"/>
      <sheetName val="1994"/>
      <sheetName val="Target Book"/>
      <sheetName val="Rel_Histórico"/>
      <sheetName val="SMT1"/>
      <sheetName val="Par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onstantes"/>
      <sheetName val="Plan1"/>
      <sheetName val="Controle PL exposicao ALUMINIO"/>
      <sheetName val="Plano_3G"/>
      <sheetName val="Porez15%"/>
      <sheetName val="DePara"/>
      <sheetName val="Base_Graf"/>
      <sheetName val="Árvore_3v"/>
      <sheetName val="INVOICE.XLS"/>
      <sheetName val="exposure_aluminio"/>
      <sheetName val="Registro_Opções"/>
      <sheetName val="BASE_DE_DADOS"/>
      <sheetName val="Target_Book"/>
      <sheetName val="MUG"/>
      <sheetName val="BOLETA"/>
      <sheetName val="SETTINGS"/>
      <sheetName val="TD.PL.Unidades"/>
      <sheetName val="Paineis"/>
      <sheetName val="600ML"/>
      <sheetName val="FCD"/>
      <sheetName val="CADASTRO"/>
      <sheetName val="TABELAS"/>
      <sheetName val="DIST"/>
      <sheetName val="MALHAD"/>
      <sheetName val="PUXADIA"/>
      <sheetName val="Entrada de Dados"/>
      <sheetName val="MFG"/>
      <sheetName val="Instr"/>
      <sheetName val="pymts"/>
      <sheetName val="Statements"/>
      <sheetName val="BEER STANDARDS"/>
      <sheetName val="Consolidated"/>
      <sheetName val="Calgary-input"/>
      <sheetName val="Empresas"/>
      <sheetName val="212405"/>
      <sheetName val="Daily Report"/>
      <sheetName val="packages"/>
      <sheetName val="Tuc"/>
      <sheetName val="Input Sheet"/>
      <sheetName val="Macro1"/>
      <sheetName val="Cash Flow"/>
      <sheetName val="Income &amp; EVA"/>
      <sheetName val="Instructions"/>
      <sheetName val="FU-Metrics Report"/>
      <sheetName val="Cxs_Int"/>
      <sheetName val="HH"/>
      <sheetName val="Orçado 2008"/>
      <sheetName val="TBB - GERAL"/>
      <sheetName val="valn"/>
      <sheetName val="Matrizes"/>
      <sheetName val="Preço Médio"/>
      <sheetName val="Comissões"/>
      <sheetName val="Capa"/>
      <sheetName val="Adtos Diversos"/>
      <sheetName val="qyrMetas_Real"/>
      <sheetName val="Desd 2001_MetA"/>
      <sheetName val="Base"/>
      <sheetName val="Months_and_Countries"/>
      <sheetName val="Defaults"/>
      <sheetName val="PM"/>
      <sheetName val="INVESTMENTS REP CURR"/>
      <sheetName val="DIVESTMENTS REP CURR"/>
      <sheetName val="Testing Template Guidance"/>
      <sheetName val="Test Programs"/>
      <sheetName val="Budget_2009_Production_Targets"/>
      <sheetName val="Fobing MPSA"/>
      <sheetName val="D. Op. MPSA"/>
      <sheetName val="ROL MPSA"/>
      <sheetName val="CPV MPSA"/>
      <sheetName val="exposure_aluminio1"/>
      <sheetName val="Registro_Opções1"/>
      <sheetName val="Desd_2001_MetA"/>
      <sheetName val="TD_PL_Unidades"/>
      <sheetName val="INVESTMENTS_REP_CURR"/>
      <sheetName val="DIVESTMENTS_REP_CURR"/>
      <sheetName val="Risks"/>
      <sheetName val="Nossa Meta"/>
      <sheetName val="look-up data"/>
      <sheetName val="Projects list"/>
      <sheetName val="CALCULATIONS"/>
      <sheetName val="Hoja1"/>
      <sheetName val="TC Resumen"/>
      <sheetName val="Months and Countries"/>
      <sheetName val="SIL Russia"/>
      <sheetName val="File Paths"/>
      <sheetName val="Pmts"/>
      <sheetName val="Statement"/>
      <sheetName val="#¡REF"/>
      <sheetName val="PU-Old"/>
      <sheetName val="Menu"/>
      <sheetName val="Back-up"/>
      <sheetName val="Prod2001"/>
      <sheetName val="SALESPOL (upd)"/>
      <sheetName val="Parameter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  <sheetName val="Input Sheet"/>
      <sheetName val="Macro1"/>
      <sheetName val="Cash Flow"/>
      <sheetName val="Income &amp; EVA"/>
      <sheetName val="Instructions"/>
      <sheetName val="FU-Metrics Report"/>
      <sheetName val="Plano_3G"/>
      <sheetName val="Constantes"/>
      <sheetName val="Tuc"/>
      <sheetName val="packages"/>
      <sheetName val="1994"/>
      <sheetName val="Operações de Swap"/>
      <sheetName val="Testing Template Guidance"/>
      <sheetName val="Test Programs"/>
      <sheetName val="Target Book"/>
      <sheetName val="Budget_2009_Production_Targets"/>
      <sheetName val="BASE DE DADOS"/>
      <sheetName val="Rel_Histórico"/>
      <sheetName val="SMT1"/>
      <sheetName val="DePara"/>
      <sheetName val="Par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lan1"/>
      <sheetName val="Controle PL exposicao ALUMINIO"/>
      <sheetName val="TD.PL.Unidades"/>
      <sheetName val="Paineis"/>
      <sheetName val="LBO"/>
      <sheetName val="Preço Médio"/>
      <sheetName val="MUG"/>
      <sheetName val="qyrMetas_Real"/>
      <sheetName val="Desd 2001_MetA"/>
      <sheetName val="Base"/>
      <sheetName val="exposure_aluminio"/>
      <sheetName val="Registro_Opções"/>
      <sheetName val="Months_and_Countries"/>
      <sheetName val="Porez15%"/>
      <sheetName val="Defaults"/>
      <sheetName val="PM"/>
      <sheetName val="INVESTMENTS REP CURR"/>
      <sheetName val="DIVESTMENTS REP CURR"/>
      <sheetName val="Cockp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a Exposição e Preço Méd"/>
      <sheetName val="Operações de Swap"/>
      <sheetName val="Operações de Opções"/>
      <sheetName val="Série Histórica do Spo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a Exposição e Preço Méd"/>
      <sheetName val="Operações de Swap"/>
      <sheetName val="Operações de Opções"/>
      <sheetName val="Série Histórica do Spot"/>
      <sheetName val="Curve"/>
      <sheetName val="Preço Médi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Inputs"/>
      <sheetName val="Hist Inputs"/>
      <sheetName val="Trans Assump"/>
      <sheetName val="Operações de Swap"/>
      <sheetName val="Cur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COV"/>
      <sheetName val="PRINTMACRO"/>
      <sheetName val="scenario"/>
      <sheetName val="GUCOVER"/>
      <sheetName val="GU100100"/>
      <sheetName val="P&amp;l pACKAGE"/>
      <sheetName val="TABLE"/>
      <sheetName val="GU100100 (2)"/>
      <sheetName val="GU100100 (3)"/>
      <sheetName val="GU100100 (4)"/>
      <sheetName val="GU2000"/>
      <sheetName val="GU&amp;ED"/>
      <sheetName val="GU&amp;ED&amp;KINGS"/>
      <sheetName val="GUOPERASSUM"/>
      <sheetName val="GUBSASSUM"/>
      <sheetName val="KINGSASSUM"/>
      <sheetName val="EDWARDASSUM"/>
      <sheetName val="cap leases"/>
      <sheetName val="FINANCING"/>
      <sheetName val="P&amp;LGU"/>
      <sheetName val="P&amp;LKINGS"/>
      <sheetName val="SYNERGY"/>
      <sheetName val="P&amp;LKINGSwsyn"/>
      <sheetName val="synwork"/>
      <sheetName val="P&amp;LEDWARDS"/>
      <sheetName val="P&amp;LCOMBINED"/>
      <sheetName val="sum2001p&amp;L"/>
      <sheetName val="BALAN00"/>
      <sheetName val="Debt00"/>
      <sheetName val="cashflownew"/>
      <sheetName val="ratio"/>
      <sheetName val="kings bal"/>
      <sheetName val="SALESGU"/>
      <sheetName val="SALESDETAIL"/>
      <sheetName val="CONSOLCAPX"/>
      <sheetName val="CAPXDETAILGU"/>
      <sheetName val="INVENTORY"/>
      <sheetName val="Tax00"/>
      <sheetName val="coverINC"/>
      <sheetName val="INV00"/>
      <sheetName val="gROWTH"/>
      <sheetName val="OTHASS00"/>
      <sheetName val="EBITDA"/>
      <sheetName val="model"/>
      <sheetName val="Module1"/>
      <sheetName val="cover"/>
      <sheetName val="ass"/>
      <sheetName val="OPERPL"/>
      <sheetName val="INC00"/>
      <sheetName val="CashF00"/>
      <sheetName val="CASHFDET00"/>
      <sheetName val="CashQ1"/>
      <sheetName val="CashQ2"/>
      <sheetName val="CashQ3"/>
      <sheetName val="CashQ4"/>
      <sheetName val="CashYTD"/>
      <sheetName val="boardbal"/>
      <sheetName val="Int00"/>
      <sheetName val="LCASH00"/>
      <sheetName val="PPd_Exp00"/>
      <sheetName val="AR00"/>
      <sheetName val="ONonCL00"/>
      <sheetName val="ACCRU00"/>
      <sheetName val="CAP00"/>
      <sheetName val="Ldebtest_00"/>
      <sheetName val="Payables00"/>
      <sheetName val="INVDET00"/>
      <sheetName val="STRINV00"/>
      <sheetName val="Equip Leases"/>
      <sheetName val="Store Leases"/>
      <sheetName val="Int_support"/>
      <sheetName val="TAXIMPACT"/>
      <sheetName val="Hist Inputs"/>
      <sheetName val="DCF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"/>
      <sheetName val="Curvas"/>
      <sheetName val="Sheet2"/>
      <sheetName val="COUPOM"/>
      <sheetName val="Sheet3"/>
      <sheetName val="Analise"/>
      <sheetName val="Holidays"/>
      <sheetName val="CURVA DE FRA"/>
      <sheetName val="FR-A"/>
      <sheetName val="CDI"/>
      <sheetName val="Feriados"/>
      <sheetName val="Bloomberg"/>
      <sheetName val="Schroder Small Caps"/>
      <sheetName val="Plan1"/>
      <sheetName val="Options"/>
      <sheetName val="Entidade"/>
      <sheetName val="Registro"/>
      <sheetName val="análise"/>
      <sheetName val="Drop Down Lists"/>
      <sheetName val="dados"/>
      <sheetName val="Store Reconciliation"/>
      <sheetName val="Shipments"/>
      <sheetName val="Overview"/>
      <sheetName val="Lists"/>
      <sheetName val="ESTAT"/>
      <sheetName val="AUX"/>
      <sheetName val="Lista_de_Feriados"/>
      <sheetName val="Front"/>
      <sheetName val="2-Daily Report"/>
      <sheetName val="CRITERIA1"/>
      <sheetName val="Sheet1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Sugar"/>
      <sheetName val="Trsy"/>
      <sheetName val="ddis"/>
      <sheetName val="DATA"/>
      <sheetName val="validation"/>
      <sheetName val="START"/>
      <sheetName val="Waterfall VLC BU13_LE13"/>
      <sheetName val="Volume"/>
      <sheetName val="CURVA_DE_FRA"/>
      <sheetName val="Schroder_Small_Caps"/>
      <sheetName val="Físico Anterior"/>
      <sheetName val="Relatório"/>
      <sheetName val="Parametrização"/>
      <sheetName val="NS"/>
      <sheetName val="Micro_Fisico_Index"/>
      <sheetName val="Vol_Fornec"/>
      <sheetName val="Vol_Mês"/>
      <sheetName val="ICD_1"/>
      <sheetName val="Plan3"/>
      <sheetName val="Fábricas"/>
      <sheetName val="Control Panel"/>
      <sheetName val="DATA P&amp;L"/>
      <sheetName val="Control"/>
      <sheetName val="Tables"/>
      <sheetName val="PRINTMACRO"/>
      <sheetName val="Projects list"/>
      <sheetName val="MODELO"/>
      <sheetName val="PM"/>
      <sheetName val="BD - Realizado"/>
      <sheetName val="Cadastro de Veículos"/>
      <sheetName val="CURVA_DE_FRA1"/>
      <sheetName val="Schroder_Small_Caps1"/>
      <sheetName val="Físico_Anterior"/>
      <sheetName val="POA"/>
      <sheetName val="__FDSCACHE__"/>
      <sheetName val="WPO"/>
      <sheetName val="TRB"/>
      <sheetName val="Tabela1"/>
      <sheetName val="Master FIF Flutuação"/>
      <sheetName val="Lead"/>
      <sheetName val="CC"/>
      <sheetName val="600ML"/>
      <sheetName val="Operações de Swap"/>
      <sheetName val="Datos ACUM"/>
      <sheetName val="Datos DIA"/>
      <sheetName val="calendario"/>
      <sheetName val="Porlamar"/>
      <sheetName val="Unidades"/>
      <sheetName val="Mercado"/>
      <sheetName val="Gauge"/>
      <sheetName val="Custos"/>
      <sheetName val="Menu"/>
      <sheetName val="hidden"/>
      <sheetName val="Volumes"/>
      <sheetName val="1994"/>
      <sheetName val="CTRM_CN_0716_C"/>
      <sheetName val="Assu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ers"/>
      <sheetName val="Pearson"/>
      <sheetName val="Summary (2)"/>
      <sheetName val="Summary"/>
      <sheetName val="SSP"/>
      <sheetName val="Newspaper"/>
      <sheetName val="Newspaper Footnotes"/>
      <sheetName val="Newspaper WACC"/>
      <sheetName val="Newsppr_OtherAssts"/>
      <sheetName val="news-sum"/>
      <sheetName val="Mag Sum"/>
      <sheetName val="Mag-Rank"/>
      <sheetName val="Book-Rank"/>
      <sheetName val="Magazine WACC"/>
      <sheetName val="Sheet2"/>
      <sheetName val="Magazines"/>
      <sheetName val="Magnotes"/>
      <sheetName val="Penton"/>
      <sheetName val="Mag-reader"/>
      <sheetName val="Mag-readernotes"/>
      <sheetName val="Books"/>
      <sheetName val="BookNotes"/>
      <sheetName val="Sheet1"/>
      <sheetName val="NMG"/>
      <sheetName val="Book-reader"/>
      <sheetName val="Book Sum"/>
      <sheetName val="BookWACC"/>
      <sheetName val="International"/>
      <sheetName val="Prices"/>
      <sheetName val="International Notes"/>
      <sheetName val="__FDSCACHE__"/>
      <sheetName val="Specialty"/>
      <sheetName val="Mag &amp; Book Sum"/>
      <sheetName val="PRINTMACRO"/>
      <sheetName val="COUP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4"/>
      <sheetName val="Input Data"/>
      <sheetName val="Entrada de Dados"/>
      <sheetName val="Registro"/>
      <sheetName val="Preço Médio"/>
      <sheetName val="Tab Aux"/>
      <sheetName val="Curve"/>
      <sheetName val="Operações de Swap"/>
      <sheetName val="Risks"/>
      <sheetName val="Input_Data"/>
      <sheetName val="Entrada_de_Dados"/>
      <sheetName val="Preço_Médio"/>
      <sheetName val="Tab_Aux"/>
      <sheetName val="Setup"/>
      <sheetName val="Distribución "/>
      <sheetName val="Plano_3G"/>
      <sheetName val="Calgary-input"/>
      <sheetName val="Consolidated"/>
      <sheetName val="Porez15%"/>
      <sheetName val="Resumen Costo"/>
      <sheetName val="Base"/>
      <sheetName val="Input_Data1"/>
      <sheetName val="Entrada_de_Dados1"/>
      <sheetName val="Preço_Médio1"/>
      <sheetName val="Tab_Aux1"/>
      <sheetName val="Operações_de_Swap"/>
      <sheetName val="Distribución_"/>
      <sheetName val="COUPOM"/>
      <sheetName val="qyrMetas_Real"/>
      <sheetName val="Newspaper"/>
      <sheetName val="SMT1"/>
      <sheetName val="Nossa Meta"/>
      <sheetName val="Supporting Data"/>
      <sheetName val="ANN-PRIORYR"/>
      <sheetName val="Dev_Mercado"/>
      <sheetName val="Defaults"/>
      <sheetName val="#REF!"/>
      <sheetName val="EI_SANI"/>
      <sheetName val="Fobing MPSA"/>
      <sheetName val="D. Op. MPSA"/>
      <sheetName val="ROL MPSA"/>
      <sheetName val="CPV MPSA"/>
      <sheetName val="Tuc"/>
      <sheetName val="Gauge"/>
      <sheetName val="Unidades SAC-REVENDA"/>
      <sheetName val="REALxMETA - CERVEJA"/>
      <sheetName val="REALxMETA - REFRI"/>
      <sheetName val="Comercial"/>
      <sheetName val="Base Vol Exp"/>
      <sheetName val="Base Vol Total"/>
      <sheetName val="Base TTV"/>
      <sheetName val="Proced."/>
      <sheetName val="Mercado"/>
      <sheetName val="Volume s Toro"/>
      <sheetName val="Volume"/>
      <sheetName val="Plan1"/>
      <sheetName val="PPRAnalysis"/>
      <sheetName val="ONTDATA"/>
      <sheetName val="600ML"/>
      <sheetName val="Rec GL"/>
      <sheetName val="Nossa_Meta"/>
      <sheetName val="Supporting_Data"/>
      <sheetName val="Daily Report"/>
      <sheetName val="Pro Forma"/>
      <sheetName val="PM"/>
      <sheetName val="Par"/>
      <sheetName val="Report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ADASTRO"/>
      <sheetName val="Desd 2001_MetA"/>
      <sheetName val="DePara"/>
      <sheetName val="DATOS"/>
      <sheetName val="Constantes"/>
      <sheetName val="Orientation"/>
      <sheetName val="Settings"/>
      <sheetName val="Delivery"/>
      <sheetName val="Hidden"/>
      <sheetName val="Payment 2"/>
      <sheetName val="BAM Focus Brands"/>
      <sheetName val="Budget_ProdLog_2012"/>
      <sheetName val="Lists"/>
      <sheetName val="&gt;&gt;Drop downs"/>
      <sheetName val="Oracle Data - Paste Here"/>
      <sheetName val="Oracle Data - 2005 - PYR"/>
      <sheetName val="RPT 71-VOLUME DATA-PCI "/>
      <sheetName val="RPT 50-VOLUME DATA-PCI "/>
      <sheetName val="ValidDataDrops"/>
      <sheetName val="packages"/>
      <sheetName val="Master"/>
      <sheetName val="Slide24"/>
      <sheetName val="Premissas"/>
      <sheetName val="Production REP CURR"/>
      <sheetName val="Payfactor"/>
      <sheetName val="MFG"/>
      <sheetName val="Input_Data2"/>
      <sheetName val="Entrada_de_Dados2"/>
      <sheetName val="Preço_Médio2"/>
      <sheetName val="Tab_Aux2"/>
      <sheetName val="Operações_de_Swap1"/>
      <sheetName val="Distribución_1"/>
      <sheetName val="Resumen_Costo"/>
      <sheetName val="9"/>
      <sheetName val="apoio"/>
      <sheetName val="10IM - Full Detail"/>
      <sheetName val="Plan de producción"/>
      <sheetName val="SALESPOL (upd)"/>
      <sheetName val="Parameter"/>
      <sheetName val="Empresas"/>
      <sheetName val="RESUMEN"/>
      <sheetName val="Resumo"/>
      <sheetName val="Lookups"/>
      <sheetName val="MgnEnero"/>
      <sheetName val="MUG"/>
      <sheetName val="NETH"/>
      <sheetName val="Rental Payables"/>
      <sheetName val="Sig Cycles_Accts &amp; Processes"/>
      <sheetName val="De_Para"/>
      <sheetName val="Testing Template Guidance"/>
      <sheetName val="SIL Russia"/>
      <sheetName val="Test Programs"/>
      <sheetName val="Management"/>
      <sheetName val="Fábricas"/>
      <sheetName val="DadosRefer"/>
      <sheetName val="SCL"/>
      <sheetName val="包装接酒"/>
      <sheetName val="发酵液出酒"/>
      <sheetName val="浸出物"/>
      <sheetName val="Steuerung"/>
      <sheetName val="은행"/>
      <sheetName val="Step2_Correlation"/>
      <sheetName val="Step2_Histogram"/>
      <sheetName val="Budget_2009_Production_Targets"/>
      <sheetName val="Prod2001"/>
      <sheetName val="Projects list"/>
      <sheetName val="TEMP"/>
      <sheetName val="INVESTMENTS REP CURR"/>
      <sheetName val="DIVESTMENTS REP CURR"/>
      <sheetName val="look-up data"/>
      <sheetName val="发酵KPI"/>
      <sheetName val="Base PEF"/>
      <sheetName val="Semilla"/>
      <sheetName val="Parameters"/>
      <sheetName val="EQR"/>
      <sheetName val="Paineis"/>
      <sheetName val="Nossa_Meta1"/>
      <sheetName val="Supporting_Data1"/>
      <sheetName val="Glossário"/>
      <sheetName val="Plan2"/>
      <sheetName val="Bonus 2006 MNT"/>
      <sheetName val="Ranking Geral - Mês"/>
      <sheetName val="Netting Participants"/>
      <sheetName val="Fobing_MPSA"/>
      <sheetName val="D__Op__MPSA"/>
      <sheetName val="ROL_MPSA"/>
      <sheetName val="CPV_MPSA"/>
      <sheetName val="Unidades_SAC-REVENDA"/>
      <sheetName val="REALxMETA_-_CERVEJA"/>
      <sheetName val="REALxMETA_-_REFRI"/>
      <sheetName val="Base_Vol_Exp"/>
      <sheetName val="Base_Vol_Total"/>
      <sheetName val="Base_TTV"/>
      <sheetName val="Proced_"/>
      <sheetName val="Volume_s_Toro"/>
      <sheetName val="Desd_2001_MetA"/>
      <sheetName val="Rec_GL"/>
      <sheetName val="Daily_Report"/>
      <sheetName val="Pro_Forma"/>
      <sheetName val="Capa_Segm_"/>
      <sheetName val="EBITDA_Breakdown_org"/>
      <sheetName val="EBITDA_Perfomance"/>
      <sheetName val="EBITDA_Adjust"/>
      <sheetName val="EBITDA_Breakdown_org_(HILA)"/>
      <sheetName val="EBITDA_Adjust_Países"/>
      <sheetName val="EBITDA_Break_org_IFRS"/>
      <sheetName val="Rol_HL"/>
      <sheetName val="Custo_HL"/>
      <sheetName val="Margem_HL"/>
      <sheetName val="Input_Data3"/>
      <sheetName val="Entrada_de_Dados3"/>
      <sheetName val="Preço_Médio3"/>
      <sheetName val="Operações_de_Swap2"/>
      <sheetName val="Tab_Aux3"/>
      <sheetName val="Resumen_Costo1"/>
      <sheetName val="Distribución_2"/>
      <sheetName val="Oracle_Data_-_Paste_Here"/>
      <sheetName val="Oracle_Data_-_2005_-_PYR"/>
      <sheetName val="Payment_2"/>
      <sheetName val="10IM_-_Full_Detail"/>
      <sheetName val="BAM_Focus_Brands"/>
      <sheetName val="&gt;&gt;Drop_downs"/>
      <sheetName val="Rental_Payables"/>
      <sheetName val="Plan_de_producción"/>
      <sheetName val="SALESPOL_(upd)"/>
      <sheetName val="RPT_71-VOLUME_DATA-PCI_"/>
      <sheetName val="RPT_50-VOLUME_DATA-PCI_"/>
      <sheetName val="Production_REP_CURR"/>
      <sheetName val="SIL_Russia"/>
      <sheetName val="Netting_Participants"/>
      <sheetName val="Sig_Cycles_Accts_&amp;_Processes"/>
      <sheetName val="Definitions"/>
      <sheetName val="Pilares"/>
      <sheetName val="Menu"/>
      <sheetName val="Gráfico5"/>
      <sheetName val="Gráfico4"/>
      <sheetName val="Gráfico3"/>
      <sheetName val="Gráfico2"/>
      <sheetName val="Gráfico1"/>
      <sheetName val="SEM 31"/>
      <sheetName val="SEM.36"/>
      <sheetName val="SEM.37"/>
      <sheetName val="SEM.38"/>
      <sheetName val="SEM.39"/>
      <sheetName val="IW38"/>
      <sheetName val="IW49"/>
      <sheetName val="Sem"/>
      <sheetName val="Dom"/>
      <sheetName val="Lun"/>
      <sheetName val="Mar"/>
      <sheetName val="Mie"/>
      <sheetName val="Jue"/>
      <sheetName val="Vie"/>
      <sheetName val="Sab"/>
      <sheetName val="IMPRESION"/>
      <sheetName val="Reuniones"/>
      <sheetName val="Hoja1"/>
      <sheetName val="Grafica con tiempos de Paros"/>
      <sheetName val="Grafica con Costos"/>
      <sheetName val="IW47"/>
      <sheetName val="MB24"/>
      <sheetName val="호프"/>
      <sheetName val="De-Para"/>
      <sheetName val="Evaluación Semestral"/>
      <sheetName val="Input_Data4"/>
      <sheetName val="Entrada_de_Dados4"/>
      <sheetName val="Preço_Médio4"/>
      <sheetName val="Tab_Aux4"/>
      <sheetName val="Operações_de_Swap3"/>
      <sheetName val="Distribución_3"/>
      <sheetName val="Resumen_Costo2"/>
      <sheetName val="Nossa_Meta2"/>
      <sheetName val="Supporting_Data2"/>
      <sheetName val="Rec_GL1"/>
      <sheetName val="Daily_Report1"/>
      <sheetName val="Pro_Forma1"/>
      <sheetName val="Proced_1"/>
      <sheetName val="Capa_Segm_1"/>
      <sheetName val="EBITDA_Breakdown_org1"/>
      <sheetName val="EBITDA_Perfomance1"/>
      <sheetName val="EBITDA_Adjust1"/>
      <sheetName val="EBITDA_Breakdown_org_(HILA)1"/>
      <sheetName val="EBITDA_Adjust_Países1"/>
      <sheetName val="EBITDA_Break_org_IFRS1"/>
      <sheetName val="Rol_HL1"/>
      <sheetName val="Custo_HL1"/>
      <sheetName val="Margem_HL1"/>
      <sheetName val="Fobing_MPSA1"/>
      <sheetName val="D__Op__MPSA1"/>
      <sheetName val="ROL_MPSA1"/>
      <sheetName val="CPV_MPSA1"/>
      <sheetName val="Unidades_SAC-REVENDA1"/>
      <sheetName val="REALxMETA_-_CERVEJA1"/>
      <sheetName val="REALxMETA_-_REFRI1"/>
      <sheetName val="Base_Vol_Exp1"/>
      <sheetName val="Base_Vol_Total1"/>
      <sheetName val="Base_TTV1"/>
      <sheetName val="Volume_s_Toro1"/>
      <sheetName val="Desd_2001_MetA1"/>
      <sheetName val="Payment_21"/>
      <sheetName val="BAM_Focus_Brands1"/>
      <sheetName val="&gt;&gt;Drop_downs1"/>
      <sheetName val="Oracle_Data_-_Paste_Here1"/>
      <sheetName val="Oracle_Data_-_2005_-_PYR1"/>
      <sheetName val="RPT_71-VOLUME_DATA-PCI_1"/>
      <sheetName val="RPT_50-VOLUME_DATA-PCI_1"/>
      <sheetName val="Production_REP_CURR1"/>
      <sheetName val="Plan_de_producción1"/>
      <sheetName val="SALESPOL_(upd)1"/>
      <sheetName val="10IM_-_Full_Detail1"/>
      <sheetName val="Rental_Payables1"/>
      <sheetName val="Sig_Cycles_Accts_&amp;_Processes1"/>
      <sheetName val="SIL_Russia1"/>
      <sheetName val="Testing_Template_Guidance"/>
      <sheetName val="Test_Programs"/>
      <sheetName val="Projects_list"/>
      <sheetName val="INVESTMENTS_REP_CURR"/>
      <sheetName val="DIVESTMENTS_REP_CURR"/>
      <sheetName val="look-up_data"/>
      <sheetName val="Base_PEF"/>
      <sheetName val="Netting_Participants1"/>
      <sheetName val="Ranking_Geral_-_Mês"/>
      <sheetName val="Bonus_2006_MNT"/>
      <sheetName val="SEM_31"/>
      <sheetName val="SEM_36"/>
      <sheetName val="SEM_37"/>
      <sheetName val="SEM_38"/>
      <sheetName val="SEM_39"/>
      <sheetName val="Grafica_con_tiempos_de_Paros"/>
      <sheetName val="Grafica_con_Costos"/>
      <sheetName val="Evaluación_Semestral"/>
      <sheetName val="Inv-Gobierno"/>
      <sheetName val="LBO"/>
      <sheetName val="TO 2012"/>
      <sheetName val="Pg 1"/>
      <sheetName val="Instructions"/>
      <sheetName val="META"/>
      <sheetName val="ESTIMATIVA"/>
      <sheetName val="Reporte x Planta"/>
      <sheetName val="Reporte x Sector"/>
      <sheetName val="List"/>
      <sheetName val="Input_Data5"/>
      <sheetName val="Entrada_de_Dados5"/>
      <sheetName val="Preço_Médio5"/>
      <sheetName val="Tab_Aux5"/>
      <sheetName val="Operações_de_Swap4"/>
      <sheetName val="Distribución_4"/>
      <sheetName val="Resumen_Costo3"/>
      <sheetName val="Nossa_Meta3"/>
      <sheetName val="Supporting_Data3"/>
      <sheetName val="Rec_GL2"/>
      <sheetName val="Daily_Report2"/>
      <sheetName val="Pro_Forma2"/>
      <sheetName val="Proced_2"/>
      <sheetName val="Capa_Segm_2"/>
      <sheetName val="EBITDA_Breakdown_org2"/>
      <sheetName val="EBITDA_Perfomance2"/>
      <sheetName val="EBITDA_Adjust2"/>
      <sheetName val="EBITDA_Breakdown_org_(HILA)2"/>
      <sheetName val="EBITDA_Adjust_Países2"/>
      <sheetName val="EBITDA_Break_org_IFRS2"/>
      <sheetName val="Rol_HL2"/>
      <sheetName val="Custo_HL2"/>
      <sheetName val="Margem_HL2"/>
      <sheetName val="Fobing_MPSA2"/>
      <sheetName val="D__Op__MPSA2"/>
      <sheetName val="ROL_MPSA2"/>
      <sheetName val="CPV_MPSA2"/>
      <sheetName val="Unidades_SAC-REVENDA2"/>
      <sheetName val="REALxMETA_-_CERVEJA2"/>
      <sheetName val="REALxMETA_-_REFRI2"/>
      <sheetName val="Base_Vol_Exp2"/>
      <sheetName val="Base_Vol_Total2"/>
      <sheetName val="Base_TTV2"/>
      <sheetName val="Volume_s_Toro2"/>
      <sheetName val="Desd_2001_MetA2"/>
      <sheetName val="Payment_22"/>
      <sheetName val="BAM_Focus_Brands2"/>
      <sheetName val="&gt;&gt;Drop_downs2"/>
      <sheetName val="Oracle_Data_-_Paste_Here2"/>
      <sheetName val="Oracle_Data_-_2005_-_PYR2"/>
      <sheetName val="RPT_71-VOLUME_DATA-PCI_2"/>
      <sheetName val="RPT_50-VOLUME_DATA-PCI_2"/>
      <sheetName val="Production_REP_CURR2"/>
      <sheetName val="Plan_de_producción2"/>
      <sheetName val="SALESPOL_(upd)2"/>
      <sheetName val="10IM_-_Full_Detail2"/>
      <sheetName val="Rental_Payables2"/>
      <sheetName val="Sig_Cycles_Accts_&amp;_Processes2"/>
      <sheetName val="SIL_Russia2"/>
      <sheetName val="Testing_Template_Guidance1"/>
      <sheetName val="Test_Programs1"/>
      <sheetName val="Projects_list1"/>
      <sheetName val="INVESTMENTS_REP_CURR1"/>
      <sheetName val="DIVESTMENTS_REP_CURR1"/>
      <sheetName val="look-up_data1"/>
      <sheetName val="Base_PEF1"/>
      <sheetName val="Netting_Participants2"/>
      <sheetName val="Ranking_Geral_-_Mês1"/>
      <sheetName val="Bonus_2006_MNT1"/>
      <sheetName val="SEM_311"/>
      <sheetName val="SEM_361"/>
      <sheetName val="SEM_371"/>
      <sheetName val="SEM_381"/>
      <sheetName val="SEM_391"/>
      <sheetName val="Grafica_con_tiempos_de_Paros1"/>
      <sheetName val="Grafica_con_Costos1"/>
      <sheetName val="Evaluación_Semestral1"/>
      <sheetName val="TO_2012"/>
      <sheetName val="Pg_1"/>
      <sheetName val="cnq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tabela1"/>
      <sheetName val="Input_Data6"/>
      <sheetName val="Entrada_de_Dados6"/>
      <sheetName val="Preço_Médio6"/>
      <sheetName val="Tab_Aux6"/>
      <sheetName val="Operações_de_Swap5"/>
      <sheetName val="Distribución_5"/>
      <sheetName val="Resumen_Costo4"/>
      <sheetName val="Nossa_Meta4"/>
      <sheetName val="Supporting_Data4"/>
      <sheetName val="Rec_GL3"/>
      <sheetName val="Daily_Report3"/>
      <sheetName val="Pro_Forma3"/>
      <sheetName val="Proced_3"/>
      <sheetName val="Capa_Segm_3"/>
      <sheetName val="EBITDA_Breakdown_org3"/>
      <sheetName val="EBITDA_Perfomance3"/>
      <sheetName val="EBITDA_Adjust3"/>
      <sheetName val="EBITDA_Breakdown_org_(HILA)3"/>
      <sheetName val="EBITDA_Adjust_Países3"/>
      <sheetName val="EBITDA_Break_org_IFRS3"/>
      <sheetName val="Rol_HL3"/>
      <sheetName val="Custo_HL3"/>
      <sheetName val="Margem_HL3"/>
      <sheetName val="Fobing_MPSA3"/>
      <sheetName val="D__Op__MPSA3"/>
      <sheetName val="ROL_MPSA3"/>
      <sheetName val="CPV_MPSA3"/>
      <sheetName val="Unidades_SAC-REVENDA3"/>
      <sheetName val="REALxMETA_-_CERVEJA3"/>
      <sheetName val="REALxMETA_-_REFRI3"/>
      <sheetName val="Base_Vol_Exp3"/>
      <sheetName val="Base_Vol_Total3"/>
      <sheetName val="Base_TTV3"/>
      <sheetName val="Volume_s_Toro3"/>
      <sheetName val="Desd_2001_MetA3"/>
      <sheetName val="Payment_23"/>
      <sheetName val="BAM_Focus_Brands3"/>
      <sheetName val="&gt;&gt;Drop_downs3"/>
      <sheetName val="Oracle_Data_-_Paste_Here3"/>
      <sheetName val="Oracle_Data_-_2005_-_PYR3"/>
      <sheetName val="RPT_71-VOLUME_DATA-PCI_3"/>
      <sheetName val="RPT_50-VOLUME_DATA-PCI_3"/>
      <sheetName val="Production_REP_CURR3"/>
      <sheetName val="Plan_de_producción3"/>
      <sheetName val="SALESPOL_(upd)3"/>
      <sheetName val="10IM_-_Full_Detail3"/>
      <sheetName val="Rental_Payables3"/>
      <sheetName val="Sig_Cycles_Accts_&amp;_Processes3"/>
      <sheetName val="SIL_Russia3"/>
      <sheetName val="Testing_Template_Guidance2"/>
      <sheetName val="Test_Programs2"/>
      <sheetName val="Projects_list2"/>
      <sheetName val="INVESTMENTS_REP_CURR2"/>
      <sheetName val="DIVESTMENTS_REP_CURR2"/>
      <sheetName val="look-up_data2"/>
      <sheetName val="Base_PEF2"/>
      <sheetName val="Netting_Participants3"/>
      <sheetName val="Ranking_Geral_-_Mês2"/>
      <sheetName val="Bonus_2006_MNT2"/>
      <sheetName val="SEM_312"/>
      <sheetName val="SEM_362"/>
      <sheetName val="SEM_372"/>
      <sheetName val="SEM_382"/>
      <sheetName val="SEM_392"/>
      <sheetName val="Grafica_con_tiempos_de_Paros2"/>
      <sheetName val="Grafica_con_Costos2"/>
      <sheetName val="Evaluación_Semestral2"/>
      <sheetName val="TO_20121"/>
      <sheetName val="Pg_11"/>
      <sheetName val="Reporte_x_Planta"/>
      <sheetName val="Reporte_x_Sector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Input_Data7"/>
      <sheetName val="Entrada_de_Dados7"/>
      <sheetName val="Preço_Médio7"/>
      <sheetName val="Tab_Aux7"/>
      <sheetName val="Operações_de_Swap6"/>
      <sheetName val="Distribución_6"/>
      <sheetName val="Resumen_Costo5"/>
      <sheetName val="Nossa_Meta5"/>
      <sheetName val="Supporting_Data5"/>
      <sheetName val="Rec_GL4"/>
      <sheetName val="Daily_Report4"/>
      <sheetName val="Pro_Forma4"/>
      <sheetName val="Proced_4"/>
      <sheetName val="Capa_Segm_4"/>
      <sheetName val="EBITDA_Breakdown_org4"/>
      <sheetName val="EBITDA_Perfomance4"/>
      <sheetName val="EBITDA_Adjust4"/>
      <sheetName val="EBITDA_Breakdown_org_(HILA)4"/>
      <sheetName val="EBITDA_Adjust_Países4"/>
      <sheetName val="EBITDA_Break_org_IFRS4"/>
      <sheetName val="Rol_HL4"/>
      <sheetName val="Custo_HL4"/>
      <sheetName val="Margem_HL4"/>
      <sheetName val="Fobing_MPSA4"/>
      <sheetName val="D__Op__MPSA4"/>
      <sheetName val="ROL_MPSA4"/>
      <sheetName val="CPV_MPSA4"/>
      <sheetName val="Unidades_SAC-REVENDA4"/>
      <sheetName val="REALxMETA_-_CERVEJA4"/>
      <sheetName val="REALxMETA_-_REFRI4"/>
      <sheetName val="Base_Vol_Exp4"/>
      <sheetName val="Base_Vol_Total4"/>
      <sheetName val="Base_TTV4"/>
      <sheetName val="Volume_s_Toro4"/>
      <sheetName val="Desd_2001_MetA4"/>
      <sheetName val="Payment_24"/>
      <sheetName val="BAM_Focus_Brands4"/>
      <sheetName val="&gt;&gt;Drop_downs4"/>
      <sheetName val="Oracle_Data_-_Paste_Here4"/>
      <sheetName val="Oracle_Data_-_2005_-_PYR4"/>
      <sheetName val="RPT_71-VOLUME_DATA-PCI_4"/>
      <sheetName val="RPT_50-VOLUME_DATA-PCI_4"/>
      <sheetName val="Production_REP_CURR4"/>
      <sheetName val="Plan_de_producción4"/>
      <sheetName val="SALESPOL_(upd)4"/>
      <sheetName val="10IM_-_Full_Detail4"/>
      <sheetName val="Rental_Payables4"/>
      <sheetName val="Sig_Cycles_Accts_&amp;_Processes4"/>
      <sheetName val="SIL_Russia4"/>
      <sheetName val="Testing_Template_Guidance3"/>
      <sheetName val="Test_Programs3"/>
      <sheetName val="Projects_list3"/>
      <sheetName val="INVESTMENTS_REP_CURR3"/>
      <sheetName val="DIVESTMENTS_REP_CURR3"/>
      <sheetName val="look-up_data3"/>
      <sheetName val="Base_PEF3"/>
      <sheetName val="Netting_Participants4"/>
      <sheetName val="Ranking_Geral_-_Mês3"/>
      <sheetName val="Bonus_2006_MNT3"/>
      <sheetName val="SEM_313"/>
      <sheetName val="SEM_363"/>
      <sheetName val="SEM_373"/>
      <sheetName val="SEM_383"/>
      <sheetName val="SEM_393"/>
      <sheetName val="Grafica_con_tiempos_de_Paros3"/>
      <sheetName val="Grafica_con_Costos3"/>
      <sheetName val="Evaluación_Semestral3"/>
      <sheetName val="TO_20122"/>
      <sheetName val="Pg_12"/>
      <sheetName val="Reporte_x_Planta1"/>
      <sheetName val="Reporte_x_Sector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#¡REF"/>
      <sheetName val="Distribución C"/>
      <sheetName val="Distribución_C"/>
      <sheetName val="Input_Data8"/>
      <sheetName val="Entrada_de_Dados8"/>
      <sheetName val="Preço_Médio8"/>
      <sheetName val="Tab_Aux8"/>
      <sheetName val="Operações_de_Swap7"/>
      <sheetName val="Distribución_7"/>
      <sheetName val="Resumen_Costo6"/>
      <sheetName val="Nossa_Meta6"/>
      <sheetName val="Supporting_Data6"/>
      <sheetName val="Rec_GL5"/>
      <sheetName val="Daily_Report5"/>
      <sheetName val="Pro_Forma5"/>
      <sheetName val="Proced_5"/>
      <sheetName val="Capa_Segm_5"/>
      <sheetName val="EBITDA_Breakdown_org5"/>
      <sheetName val="EBITDA_Perfomance5"/>
      <sheetName val="EBITDA_Adjust5"/>
      <sheetName val="EBITDA_Breakdown_org_(HILA)5"/>
      <sheetName val="EBITDA_Adjust_Países5"/>
      <sheetName val="EBITDA_Break_org_IFRS5"/>
      <sheetName val="Rol_HL5"/>
      <sheetName val="Custo_HL5"/>
      <sheetName val="Margem_HL5"/>
      <sheetName val="Fobing_MPSA5"/>
      <sheetName val="D__Op__MPSA5"/>
      <sheetName val="ROL_MPSA5"/>
      <sheetName val="CPV_MPSA5"/>
      <sheetName val="Unidades_SAC-REVENDA5"/>
      <sheetName val="REALxMETA_-_CERVEJA5"/>
      <sheetName val="REALxMETA_-_REFRI5"/>
      <sheetName val="Base_Vol_Exp5"/>
      <sheetName val="Base_Vol_Total5"/>
      <sheetName val="Base_TTV5"/>
      <sheetName val="Volume_s_Toro5"/>
      <sheetName val="Desd_2001_MetA5"/>
      <sheetName val="Payment_25"/>
      <sheetName val="BAM_Focus_Brands5"/>
      <sheetName val="&gt;&gt;Drop_downs5"/>
      <sheetName val="Oracle_Data_-_Paste_Here5"/>
      <sheetName val="Oracle_Data_-_2005_-_PYR5"/>
      <sheetName val="RPT_71-VOLUME_DATA-PCI_5"/>
      <sheetName val="RPT_50-VOLUME_DATA-PCI_5"/>
      <sheetName val="Production_REP_CURR5"/>
      <sheetName val="Plan_de_producción5"/>
      <sheetName val="SALESPOL_(upd)5"/>
      <sheetName val="10IM_-_Full_Detail5"/>
      <sheetName val="Rental_Payables5"/>
      <sheetName val="Sig_Cycles_Accts_&amp;_Processes5"/>
      <sheetName val="SIL_Russia5"/>
      <sheetName val="Testing_Template_Guidance4"/>
      <sheetName val="Test_Programs4"/>
      <sheetName val="Projects_list4"/>
      <sheetName val="INVESTMENTS_REP_CURR4"/>
      <sheetName val="DIVESTMENTS_REP_CURR4"/>
      <sheetName val="look-up_data4"/>
      <sheetName val="Base_PEF4"/>
      <sheetName val="Netting_Participants5"/>
      <sheetName val="Ranking_Geral_-_Mês4"/>
      <sheetName val="Bonus_2006_MNT4"/>
      <sheetName val="SEM_314"/>
      <sheetName val="SEM_364"/>
      <sheetName val="SEM_374"/>
      <sheetName val="SEM_384"/>
      <sheetName val="SEM_394"/>
      <sheetName val="Grafica_con_tiempos_de_Paros4"/>
      <sheetName val="Grafica_con_Costos4"/>
      <sheetName val="Evaluación_Semestral4"/>
      <sheetName val="TO_20123"/>
      <sheetName val="Pg_13"/>
      <sheetName val="Reporte_x_Planta2"/>
      <sheetName val="Reporte_x_Sector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Distribución_C1"/>
      <sheetName val="Input_Data9"/>
      <sheetName val="Entrada_de_Dados9"/>
      <sheetName val="Preço_Médio9"/>
      <sheetName val="Tab_Aux9"/>
      <sheetName val="Operações_de_Swap8"/>
      <sheetName val="Distribución_8"/>
      <sheetName val="Resumen_Costo7"/>
      <sheetName val="Nossa_Meta7"/>
      <sheetName val="Supporting_Data7"/>
      <sheetName val="Rec_GL6"/>
      <sheetName val="Daily_Report6"/>
      <sheetName val="Pro_Forma6"/>
      <sheetName val="Proced_6"/>
      <sheetName val="Capa_Segm_6"/>
      <sheetName val="EBITDA_Breakdown_org6"/>
      <sheetName val="EBITDA_Perfomance6"/>
      <sheetName val="EBITDA_Adjust6"/>
      <sheetName val="EBITDA_Breakdown_org_(HILA)6"/>
      <sheetName val="EBITDA_Adjust_Países6"/>
      <sheetName val="EBITDA_Break_org_IFRS6"/>
      <sheetName val="Rol_HL6"/>
      <sheetName val="Custo_HL6"/>
      <sheetName val="Margem_HL6"/>
      <sheetName val="Fobing_MPSA6"/>
      <sheetName val="D__Op__MPSA6"/>
      <sheetName val="ROL_MPSA6"/>
      <sheetName val="CPV_MPSA6"/>
      <sheetName val="Unidades_SAC-REVENDA6"/>
      <sheetName val="REALxMETA_-_CERVEJA6"/>
      <sheetName val="REALxMETA_-_REFRI6"/>
      <sheetName val="Base_Vol_Exp6"/>
      <sheetName val="Base_Vol_Total6"/>
      <sheetName val="Base_TTV6"/>
      <sheetName val="Volume_s_Toro6"/>
      <sheetName val="Desd_2001_MetA6"/>
      <sheetName val="Payment_26"/>
      <sheetName val="BAM_Focus_Brands6"/>
      <sheetName val="&gt;&gt;Drop_downs6"/>
      <sheetName val="Oracle_Data_-_Paste_Here6"/>
      <sheetName val="Oracle_Data_-_2005_-_PYR6"/>
      <sheetName val="RPT_71-VOLUME_DATA-PCI_6"/>
      <sheetName val="RPT_50-VOLUME_DATA-PCI_6"/>
      <sheetName val="Production_REP_CURR6"/>
      <sheetName val="Plan_de_producción6"/>
      <sheetName val="SALESPOL_(upd)6"/>
      <sheetName val="10IM_-_Full_Detail6"/>
      <sheetName val="Rental_Payables6"/>
      <sheetName val="Sig_Cycles_Accts_&amp;_Processes6"/>
      <sheetName val="SIL_Russia6"/>
      <sheetName val="Testing_Template_Guidance5"/>
      <sheetName val="Test_Programs5"/>
      <sheetName val="Projects_list5"/>
      <sheetName val="INVESTMENTS_REP_CURR5"/>
      <sheetName val="DIVESTMENTS_REP_CURR5"/>
      <sheetName val="look-up_data5"/>
      <sheetName val="Base_PEF5"/>
      <sheetName val="Netting_Participants6"/>
      <sheetName val="Ranking_Geral_-_Mês5"/>
      <sheetName val="Bonus_2006_MNT5"/>
      <sheetName val="SEM_315"/>
      <sheetName val="SEM_365"/>
      <sheetName val="SEM_375"/>
      <sheetName val="SEM_385"/>
      <sheetName val="SEM_395"/>
      <sheetName val="Grafica_con_tiempos_de_Paros5"/>
      <sheetName val="Grafica_con_Costos5"/>
      <sheetName val="Evaluación_Semestral5"/>
      <sheetName val="TO_20124"/>
      <sheetName val="Pg_14"/>
      <sheetName val="Reporte_x_Planta3"/>
      <sheetName val="Reporte_x_Sector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Distribución_C2"/>
      <sheetName val="Input_Data10"/>
      <sheetName val="Entrada_de_Dados10"/>
      <sheetName val="Preço_Médio10"/>
      <sheetName val="Tab_Aux10"/>
      <sheetName val="Operações_de_Swap9"/>
      <sheetName val="Distribución_9"/>
      <sheetName val="Resumen_Costo8"/>
      <sheetName val="Nossa_Meta8"/>
      <sheetName val="Supporting_Data8"/>
      <sheetName val="Rec_GL7"/>
      <sheetName val="Daily_Report7"/>
      <sheetName val="Pro_Forma7"/>
      <sheetName val="Proced_7"/>
      <sheetName val="Capa_Segm_7"/>
      <sheetName val="EBITDA_Breakdown_org7"/>
      <sheetName val="EBITDA_Perfomance7"/>
      <sheetName val="EBITDA_Adjust7"/>
      <sheetName val="EBITDA_Breakdown_org_(HILA)7"/>
      <sheetName val="EBITDA_Adjust_Países7"/>
      <sheetName val="EBITDA_Break_org_IFRS7"/>
      <sheetName val="Rol_HL7"/>
      <sheetName val="Custo_HL7"/>
      <sheetName val="Margem_HL7"/>
      <sheetName val="Fobing_MPSA7"/>
      <sheetName val="D__Op__MPSA7"/>
      <sheetName val="ROL_MPSA7"/>
      <sheetName val="CPV_MPSA7"/>
      <sheetName val="Unidades_SAC-REVENDA7"/>
      <sheetName val="REALxMETA_-_CERVEJA7"/>
      <sheetName val="REALxMETA_-_REFRI7"/>
      <sheetName val="Base_Vol_Exp7"/>
      <sheetName val="Base_Vol_Total7"/>
      <sheetName val="Base_TTV7"/>
      <sheetName val="Volume_s_Toro7"/>
      <sheetName val="Desd_2001_MetA7"/>
      <sheetName val="Payment_27"/>
      <sheetName val="BAM_Focus_Brands7"/>
      <sheetName val="&gt;&gt;Drop_downs7"/>
      <sheetName val="Oracle_Data_-_Paste_Here7"/>
      <sheetName val="Oracle_Data_-_2005_-_PYR7"/>
      <sheetName val="RPT_71-VOLUME_DATA-PCI_7"/>
      <sheetName val="RPT_50-VOLUME_DATA-PCI_7"/>
      <sheetName val="Production_REP_CURR7"/>
      <sheetName val="Plan_de_producción7"/>
      <sheetName val="SALESPOL_(upd)7"/>
      <sheetName val="10IM_-_Full_Detail7"/>
      <sheetName val="Rental_Payables7"/>
      <sheetName val="Sig_Cycles_Accts_&amp;_Processes7"/>
      <sheetName val="SIL_Russia7"/>
      <sheetName val="Testing_Template_Guidance6"/>
      <sheetName val="Test_Programs6"/>
      <sheetName val="Projects_list6"/>
      <sheetName val="INVESTMENTS_REP_CURR6"/>
      <sheetName val="DIVESTMENTS_REP_CURR6"/>
      <sheetName val="look-up_data6"/>
      <sheetName val="Base_PEF6"/>
      <sheetName val="Netting_Participants7"/>
      <sheetName val="Ranking_Geral_-_Mês6"/>
      <sheetName val="Bonus_2006_MNT6"/>
      <sheetName val="SEM_316"/>
      <sheetName val="SEM_366"/>
      <sheetName val="SEM_376"/>
      <sheetName val="SEM_386"/>
      <sheetName val="SEM_396"/>
      <sheetName val="Grafica_con_tiempos_de_Paros6"/>
      <sheetName val="Grafica_con_Costos6"/>
      <sheetName val="Evaluación_Semestral6"/>
      <sheetName val="TO_20125"/>
      <sheetName val="Pg_15"/>
      <sheetName val="Reporte_x_Planta4"/>
      <sheetName val="Reporte_x_Sector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Distribución_C3"/>
      <sheetName val="Input_Data11"/>
      <sheetName val="Entrada_de_Dados11"/>
      <sheetName val="Preço_Médio11"/>
      <sheetName val="Tab_Aux11"/>
      <sheetName val="Operações_de_Swap10"/>
      <sheetName val="Distribución_10"/>
      <sheetName val="Resumen_Costo9"/>
      <sheetName val="Nossa_Meta9"/>
      <sheetName val="Supporting_Data9"/>
      <sheetName val="Rec_GL8"/>
      <sheetName val="Daily_Report8"/>
      <sheetName val="Pro_Forma8"/>
      <sheetName val="Proced_8"/>
      <sheetName val="Capa_Segm_8"/>
      <sheetName val="EBITDA_Breakdown_org8"/>
      <sheetName val="EBITDA_Perfomance8"/>
      <sheetName val="EBITDA_Adjust8"/>
      <sheetName val="EBITDA_Breakdown_org_(HILA)8"/>
      <sheetName val="EBITDA_Adjust_Países8"/>
      <sheetName val="EBITDA_Break_org_IFRS8"/>
      <sheetName val="Rol_HL8"/>
      <sheetName val="Custo_HL8"/>
      <sheetName val="Margem_HL8"/>
      <sheetName val="Fobing_MPSA8"/>
      <sheetName val="D__Op__MPSA8"/>
      <sheetName val="ROL_MPSA8"/>
      <sheetName val="CPV_MPSA8"/>
      <sheetName val="Unidades_SAC-REVENDA8"/>
      <sheetName val="REALxMETA_-_CERVEJA8"/>
      <sheetName val="REALxMETA_-_REFRI8"/>
      <sheetName val="Base_Vol_Exp8"/>
      <sheetName val="Base_Vol_Total8"/>
      <sheetName val="Base_TTV8"/>
      <sheetName val="Volume_s_Toro8"/>
      <sheetName val="Desd_2001_MetA8"/>
      <sheetName val="Payment_28"/>
      <sheetName val="BAM_Focus_Brands8"/>
      <sheetName val="&gt;&gt;Drop_downs8"/>
      <sheetName val="Oracle_Data_-_Paste_Here8"/>
      <sheetName val="Oracle_Data_-_2005_-_PYR8"/>
      <sheetName val="RPT_71-VOLUME_DATA-PCI_8"/>
      <sheetName val="RPT_50-VOLUME_DATA-PCI_8"/>
      <sheetName val="Production_REP_CURR8"/>
      <sheetName val="Plan_de_producción8"/>
      <sheetName val="SALESPOL_(upd)8"/>
      <sheetName val="10IM_-_Full_Detail8"/>
      <sheetName val="Rental_Payables8"/>
      <sheetName val="Sig_Cycles_Accts_&amp;_Processes8"/>
      <sheetName val="SIL_Russia8"/>
      <sheetName val="Testing_Template_Guidance7"/>
      <sheetName val="Test_Programs7"/>
      <sheetName val="Projects_list7"/>
      <sheetName val="INVESTMENTS_REP_CURR7"/>
      <sheetName val="DIVESTMENTS_REP_CURR7"/>
      <sheetName val="look-up_data7"/>
      <sheetName val="Base_PEF7"/>
      <sheetName val="Netting_Participants8"/>
      <sheetName val="Ranking_Geral_-_Mês7"/>
      <sheetName val="Bonus_2006_MNT7"/>
      <sheetName val="SEM_317"/>
      <sheetName val="SEM_367"/>
      <sheetName val="SEM_377"/>
      <sheetName val="SEM_387"/>
      <sheetName val="SEM_397"/>
      <sheetName val="Grafica_con_tiempos_de_Paros7"/>
      <sheetName val="Grafica_con_Costos7"/>
      <sheetName val="Evaluación_Semestral7"/>
      <sheetName val="TO_20126"/>
      <sheetName val="Pg_16"/>
      <sheetName val="Reporte_x_Planta5"/>
      <sheetName val="Reporte_x_Sector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Distribución_C4"/>
      <sheetName val="Input_Data12"/>
      <sheetName val="Entrada_de_Dados12"/>
      <sheetName val="Preço_Médio12"/>
      <sheetName val="Tab_Aux12"/>
      <sheetName val="Operações_de_Swap11"/>
      <sheetName val="Distribución_11"/>
      <sheetName val="Resumen_Costo10"/>
      <sheetName val="Nossa_Meta10"/>
      <sheetName val="Supporting_Data10"/>
      <sheetName val="Rec_GL9"/>
      <sheetName val="Daily_Report9"/>
      <sheetName val="Pro_Forma9"/>
      <sheetName val="Proced_9"/>
      <sheetName val="Capa_Segm_9"/>
      <sheetName val="EBITDA_Breakdown_org9"/>
      <sheetName val="EBITDA_Perfomance9"/>
      <sheetName val="EBITDA_Adjust9"/>
      <sheetName val="EBITDA_Breakdown_org_(HILA)9"/>
      <sheetName val="EBITDA_Adjust_Países9"/>
      <sheetName val="EBITDA_Break_org_IFRS9"/>
      <sheetName val="Rol_HL9"/>
      <sheetName val="Custo_HL9"/>
      <sheetName val="Margem_HL9"/>
      <sheetName val="Fobing_MPSA9"/>
      <sheetName val="D__Op__MPSA9"/>
      <sheetName val="ROL_MPSA9"/>
      <sheetName val="CPV_MPSA9"/>
      <sheetName val="Unidades_SAC-REVENDA9"/>
      <sheetName val="REALxMETA_-_CERVEJA9"/>
      <sheetName val="REALxMETA_-_REFRI9"/>
      <sheetName val="Base_Vol_Exp9"/>
      <sheetName val="Base_Vol_Total9"/>
      <sheetName val="Base_TTV9"/>
      <sheetName val="Volume_s_Toro9"/>
      <sheetName val="Desd_2001_MetA9"/>
      <sheetName val="Payment_29"/>
      <sheetName val="BAM_Focus_Brands9"/>
      <sheetName val="&gt;&gt;Drop_downs9"/>
      <sheetName val="Oracle_Data_-_Paste_Here9"/>
      <sheetName val="Oracle_Data_-_2005_-_PYR9"/>
      <sheetName val="RPT_71-VOLUME_DATA-PCI_9"/>
      <sheetName val="RPT_50-VOLUME_DATA-PCI_9"/>
      <sheetName val="Production_REP_CURR9"/>
      <sheetName val="Plan_de_producción9"/>
      <sheetName val="SALESPOL_(upd)9"/>
      <sheetName val="10IM_-_Full_Detail9"/>
      <sheetName val="Rental_Payables9"/>
      <sheetName val="Sig_Cycles_Accts_&amp;_Processes9"/>
      <sheetName val="SIL_Russia9"/>
      <sheetName val="Testing_Template_Guidance8"/>
      <sheetName val="Test_Programs8"/>
      <sheetName val="Projects_list8"/>
      <sheetName val="INVESTMENTS_REP_CURR8"/>
      <sheetName val="DIVESTMENTS_REP_CURR8"/>
      <sheetName val="look-up_data8"/>
      <sheetName val="Base_PEF8"/>
      <sheetName val="Netting_Participants9"/>
      <sheetName val="Ranking_Geral_-_Mês8"/>
      <sheetName val="Bonus_2006_MNT8"/>
      <sheetName val="SEM_318"/>
      <sheetName val="SEM_368"/>
      <sheetName val="SEM_378"/>
      <sheetName val="SEM_388"/>
      <sheetName val="SEM_398"/>
      <sheetName val="Grafica_con_tiempos_de_Paros8"/>
      <sheetName val="Grafica_con_Costos8"/>
      <sheetName val="Evaluación_Semestral8"/>
      <sheetName val="TO_20127"/>
      <sheetName val="Pg_17"/>
      <sheetName val="Reporte_x_Planta6"/>
      <sheetName val="Reporte_x_Sector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Distribución_C5"/>
      <sheetName val="Input_Data13"/>
      <sheetName val="Entrada_de_Dados13"/>
      <sheetName val="Preço_Médio13"/>
      <sheetName val="Tab_Aux13"/>
      <sheetName val="Operações_de_Swap12"/>
      <sheetName val="Distribución_12"/>
      <sheetName val="Resumen_Costo11"/>
      <sheetName val="Nossa_Meta11"/>
      <sheetName val="Supporting_Data11"/>
      <sheetName val="Rec_GL10"/>
      <sheetName val="Daily_Report10"/>
      <sheetName val="Pro_Forma10"/>
      <sheetName val="Proced_10"/>
      <sheetName val="Capa_Segm_10"/>
      <sheetName val="EBITDA_Breakdown_org10"/>
      <sheetName val="EBITDA_Perfomance10"/>
      <sheetName val="EBITDA_Adjust10"/>
      <sheetName val="EBITDA_Breakdown_org_(HILA)10"/>
      <sheetName val="EBITDA_Adjust_Países10"/>
      <sheetName val="EBITDA_Break_org_IFRS10"/>
      <sheetName val="Rol_HL10"/>
      <sheetName val="Custo_HL10"/>
      <sheetName val="Margem_HL10"/>
      <sheetName val="Fobing_MPSA10"/>
      <sheetName val="D__Op__MPSA10"/>
      <sheetName val="ROL_MPSA10"/>
      <sheetName val="CPV_MPSA10"/>
      <sheetName val="Unidades_SAC-REVENDA10"/>
      <sheetName val="REALxMETA_-_CERVEJA10"/>
      <sheetName val="REALxMETA_-_REFRI10"/>
      <sheetName val="Base_Vol_Exp10"/>
      <sheetName val="Base_Vol_Total10"/>
      <sheetName val="Base_TTV10"/>
      <sheetName val="Volume_s_Toro10"/>
      <sheetName val="Desd_2001_MetA10"/>
      <sheetName val="Payment_210"/>
      <sheetName val="BAM_Focus_Brands10"/>
      <sheetName val="&gt;&gt;Drop_downs10"/>
      <sheetName val="Oracle_Data_-_Paste_Here10"/>
      <sheetName val="Oracle_Data_-_2005_-_PYR10"/>
      <sheetName val="RPT_71-VOLUME_DATA-PCI_10"/>
      <sheetName val="RPT_50-VOLUME_DATA-PCI_10"/>
      <sheetName val="Production_REP_CURR10"/>
      <sheetName val="Plan_de_producción10"/>
      <sheetName val="SALESPOL_(upd)10"/>
      <sheetName val="10IM_-_Full_Detail10"/>
      <sheetName val="Rental_Payables10"/>
      <sheetName val="Sig_Cycles_Accts_&amp;_Processes10"/>
      <sheetName val="SIL_Russia10"/>
      <sheetName val="Testing_Template_Guidance9"/>
      <sheetName val="Test_Programs9"/>
      <sheetName val="Projects_list9"/>
      <sheetName val="INVESTMENTS_REP_CURR9"/>
      <sheetName val="DIVESTMENTS_REP_CURR9"/>
      <sheetName val="look-up_data9"/>
      <sheetName val="Base_PEF9"/>
      <sheetName val="Netting_Participants10"/>
      <sheetName val="Ranking_Geral_-_Mês9"/>
      <sheetName val="Bonus_2006_MNT9"/>
      <sheetName val="SEM_319"/>
      <sheetName val="SEM_369"/>
      <sheetName val="SEM_379"/>
      <sheetName val="SEM_389"/>
      <sheetName val="SEM_399"/>
      <sheetName val="Grafica_con_tiempos_de_Paros9"/>
      <sheetName val="Grafica_con_Costos9"/>
      <sheetName val="Evaluación_Semestral9"/>
      <sheetName val="TO_20128"/>
      <sheetName val="Pg_18"/>
      <sheetName val="Reporte_x_Planta7"/>
      <sheetName val="Reporte_x_Sector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Distribución_C6"/>
      <sheetName val="Set_Up2"/>
      <sheetName val="Set_Up"/>
      <sheetName val="Set_Up1"/>
      <sheetName val="Set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bernet-Operations"/>
      <sheetName val="Fibernet- Financials"/>
      <sheetName val="Orange- Operations"/>
      <sheetName val="Orange- Financials"/>
      <sheetName val="World Telecom- Operations"/>
      <sheetName val="World Telecom- Financials"/>
      <sheetName val="First Telecom"/>
      <sheetName val="Kingston Communications"/>
      <sheetName val="C&amp;W Comms- Operations"/>
      <sheetName val="C&amp;W Comms- Financials"/>
      <sheetName val="NTL- Operations"/>
      <sheetName val="NTL- Financials"/>
      <sheetName val="Recal Electronics- Operations"/>
      <sheetName val="Recal Electronics- Financials"/>
      <sheetName val="Atlantic- Operations"/>
      <sheetName val="Atlantic- Financials"/>
      <sheetName val="Vodafone- Operations"/>
      <sheetName val="Vodafone- Financials"/>
      <sheetName val="Newspaper"/>
      <sheetName val="199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rmation"/>
      <sheetName val="ALLDEAL"/>
      <sheetName val="RESUME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"/>
      <sheetName val="Causas_Medidas"/>
      <sheetName val="Matriz_Unidade"/>
      <sheetName val="Priorização_de_Causas"/>
      <sheetName val="Empresas"/>
      <sheetName val="Brahma"/>
      <sheetName val="Nov04"/>
      <sheetName val="Dez04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1994"/>
      <sheetName val="RDT"/>
      <sheetName val="Ferramenta de Desdobramento 200"/>
      <sheetName val="Planilha resultados"/>
      <sheetName val="Produtos"/>
      <sheetName val="Deal Information"/>
      <sheetName val="PS Entity"/>
      <sheetName val="Propuesta"/>
      <sheetName val="Employee Targets Sharp LF"/>
      <sheetName val="qyrMetas_Real"/>
      <sheetName val="RESUMEN"/>
      <sheetName val="Entrada de Dados"/>
      <sheetName val="Risks"/>
      <sheetName val="Preço Médio"/>
      <sheetName val="Resumo"/>
      <sheetName val="Calgary-input"/>
      <sheetName val="Cxs_Int"/>
      <sheetName val="COUPOM"/>
      <sheetName val="Consolidated"/>
      <sheetName val="Curve"/>
      <sheetName val="Operações de Swap"/>
      <sheetName val="9"/>
      <sheetName val="Ferramenta_de_Desdobramento_200"/>
      <sheetName val="Deal_Information"/>
      <sheetName val="Planilha_resultados"/>
      <sheetName val="PS_Entity"/>
      <sheetName val="DePara"/>
      <sheetName val="V_Sheet13"/>
      <sheetName val="V_Lista"/>
      <sheetName val="ONEPAGEBRANDS_BACKUP"/>
      <sheetName val="ONEPAGEBRANDS"/>
      <sheetName val="Employee_Targets_Sharp_LF"/>
      <sheetName val="1"/>
      <sheetName val="Registro"/>
      <sheetName val="IC's"/>
      <sheetName val="4.6 - Superv. de MKT Ponderado"/>
      <sheetName val="Ferramenta_de_Desdobramento_201"/>
      <sheetName val="Deal_Information1"/>
      <sheetName val="Planilha_resultados1"/>
      <sheetName val="PS_Entity1"/>
      <sheetName val="Entrada_de_Dados"/>
      <sheetName val="Preço_Médio"/>
      <sheetName val="Ferramenta_de_Desdobramento_202"/>
      <sheetName val="Deal_Information2"/>
      <sheetName val="Planilha_resultados2"/>
      <sheetName val="PS_Entity2"/>
      <sheetName val="Employee_Targets_Sharp_LF1"/>
      <sheetName val="Entrada_de_Dados1"/>
      <sheetName val="Preço_Médio1"/>
      <sheetName val="Ranking Geral - Mês"/>
      <sheetName val="Parameters"/>
      <sheetName val="Meta11"/>
      <sheetName val="Meta10"/>
      <sheetName val="Meta14"/>
      <sheetName val="Meta5"/>
      <sheetName val="Meta12"/>
      <sheetName val="Meta6"/>
      <sheetName val="Meta13"/>
      <sheetName val="Meta16"/>
      <sheetName val="Entrada"/>
      <sheetName val="184205-6"/>
      <sheetName val="C.IMPOR."/>
      <sheetName val="lists"/>
      <sheetName val="FU-Metrics Report"/>
      <sheetName val="Macro1"/>
      <sheetName val="Cad_Rev"/>
      <sheetName val="Vodafone- Operations"/>
      <sheetName val="Distribución "/>
      <sheetName val="C_IMPOR_"/>
      <sheetName val="Desd 2001_MetA"/>
      <sheetName val="2001.10 Cerv"/>
      <sheetName val="Rel_Histórico"/>
      <sheetName val="Interface"/>
      <sheetName val="Pareto por Reclamação"/>
      <sheetName val="Pareto por Unidade"/>
      <sheetName val="SetUp"/>
      <sheetName val="BaseCerv"/>
      <sheetName val="BaseNanc"/>
      <sheetName val="Ferramenta%20de%20Desdobramento"/>
      <sheetName val="Posiciones Ventas"/>
      <sheetName val="Porez15%"/>
      <sheetName val="Hidden"/>
      <sheetName val="Instructions"/>
      <sheetName val="Summary"/>
      <sheetName val="Definitions"/>
      <sheetName val="Assumptions"/>
      <sheetName val="Meta"/>
      <sheetName val="MUG"/>
      <sheetName val="Ferramenta_de_Desdobramento_203"/>
      <sheetName val="Planilha_resultados3"/>
      <sheetName val="PS_Entity3"/>
      <sheetName val="Deal_Information3"/>
      <sheetName val="Employee_Targets_Sharp_LF2"/>
      <sheetName val="Entrada_de_Dados2"/>
      <sheetName val="Preço_Médio2"/>
      <sheetName val="Operações_de_Swap"/>
      <sheetName val="4_6_-_Superv__de_MKT_Ponderado"/>
      <sheetName val="Ranking_Geral_-_Mês"/>
      <sheetName val="FU-Metrics_Report"/>
      <sheetName val="C_IMPOR_1"/>
      <sheetName val="Vodafone-_Operations"/>
      <sheetName val="Distribución_"/>
      <sheetName val="Desd_2001_MetA"/>
      <sheetName val="2001_10_Cerv"/>
      <sheetName val="Pareto_por_Reclamação"/>
      <sheetName val="Pareto_por_Unidade"/>
      <sheetName val="Posiciones_Ventas"/>
      <sheetName val="Steuerung"/>
      <sheetName val="Ferramenta_de_Desdobramento_204"/>
      <sheetName val="Planilha_resultados4"/>
      <sheetName val="Deal_Information4"/>
      <sheetName val="PS_Entity4"/>
      <sheetName val="Employee_Targets_Sharp_LF3"/>
      <sheetName val="Entrada_de_Dados3"/>
      <sheetName val="Preço_Médio3"/>
      <sheetName val="Operações_de_Swap1"/>
      <sheetName val="4_6_-_Superv__de_MKT_Ponderado1"/>
      <sheetName val="C_IMPOR_2"/>
      <sheetName val="Ranking_Geral_-_Mês1"/>
      <sheetName val="FU-Metrics_Report1"/>
      <sheetName val="Distribución_1"/>
      <sheetName val="Vodafone-_Operations1"/>
      <sheetName val="2001_10_Cerv1"/>
      <sheetName val="Pareto_por_Reclamação1"/>
      <sheetName val="Pareto_por_Unidade1"/>
      <sheetName val="Desd_2001_MetA1"/>
      <sheetName val="Posiciones_Ventas1"/>
      <sheetName val="Ferramenta_de_Desdobramento_205"/>
      <sheetName val="COM03"/>
      <sheetName val="Tab"/>
      <sheetName val="Hoja1"/>
      <sheetName val="SMT1"/>
      <sheetName val="Ferramenta_de_Desdobramento_206"/>
      <sheetName val="Planilha_resultados5"/>
      <sheetName val="Deal_Information5"/>
      <sheetName val="PS_Entity5"/>
      <sheetName val="Employee_Targets_Sharp_LF4"/>
      <sheetName val="Entrada_de_Dados4"/>
      <sheetName val="Preço_Médio4"/>
      <sheetName val="Operações_de_Swap2"/>
      <sheetName val="4_6_-_Superv__de_MKT_Ponderado2"/>
      <sheetName val="C_IMPOR_3"/>
      <sheetName val="Ranking_Geral_-_Mês2"/>
      <sheetName val="FU-Metrics_Report2"/>
      <sheetName val="Distribución_2"/>
      <sheetName val="Vodafone-_Operations2"/>
      <sheetName val="2001_10_Cerv2"/>
      <sheetName val="Pareto_por_Reclamação2"/>
      <sheetName val="Pareto_por_Unidade2"/>
      <sheetName val="Desd_2001_MetA2"/>
      <sheetName val="Posiciones_Ventas2"/>
      <sheetName val="Ferramenta_de_Desdobramento_207"/>
      <sheetName val="Planilha_resultados6"/>
      <sheetName val="PS_Entity6"/>
      <sheetName val="4_6_-_Superv__de_MKT_Ponderado3"/>
      <sheetName val="Entrada_de_Dados5"/>
      <sheetName val="Deal_Information6"/>
      <sheetName val="Preço_Médio5"/>
      <sheetName val="Employee_Targets_Sharp_LF5"/>
      <sheetName val="Ranking_Geral_-_Mês3"/>
      <sheetName val="Distribución_3"/>
      <sheetName val="Operações_de_Swap3"/>
      <sheetName val="FU-Metrics_Report3"/>
      <sheetName val="C_IMPOR_4"/>
      <sheetName val="Vodafone-_Operations3"/>
      <sheetName val="Desd_2001_MetA3"/>
      <sheetName val="2001_10_Cerv3"/>
      <sheetName val="Pareto_por_Reclamação3"/>
      <sheetName val="Pareto_por_Unidade3"/>
      <sheetName val="Posiciones_Ventas3"/>
      <sheetName val="Ferramenta_de_Desdobramento_208"/>
      <sheetName val="Planilha_resultados7"/>
      <sheetName val="PS_Entity7"/>
      <sheetName val="4_6_-_Superv__de_MKT_Ponderado4"/>
      <sheetName val="Entrada_de_Dados6"/>
      <sheetName val="Deal_Information7"/>
      <sheetName val="Preço_Médio6"/>
      <sheetName val="Employee_Targets_Sharp_LF6"/>
      <sheetName val="Ranking_Geral_-_Mês4"/>
      <sheetName val="Distribución_4"/>
      <sheetName val="Operações_de_Swap4"/>
      <sheetName val="FU-Metrics_Report4"/>
      <sheetName val="C_IMPOR_5"/>
      <sheetName val="Vodafone-_Operations4"/>
      <sheetName val="Desd_2001_MetA4"/>
      <sheetName val="2001_10_Cerv4"/>
      <sheetName val="Pareto_por_Reclamação4"/>
      <sheetName val="Pareto_por_Unidade4"/>
      <sheetName val="Posiciones_Ventas4"/>
      <sheetName val="Ferramenta_de_Desdobramento_209"/>
      <sheetName val="Planilha_resultados8"/>
      <sheetName val="Deal_Information8"/>
      <sheetName val="PS_Entity8"/>
      <sheetName val="Employee_Targets_Sharp_LF7"/>
      <sheetName val="Entrada_de_Dados7"/>
      <sheetName val="Preço_Médio7"/>
      <sheetName val="Operações_de_Swap5"/>
      <sheetName val="4_6_-_Superv__de_MKT_Ponderado5"/>
      <sheetName val="C_IMPOR_6"/>
      <sheetName val="Ranking_Geral_-_Mês5"/>
      <sheetName val="FU-Metrics_Report5"/>
      <sheetName val="Distribución_5"/>
      <sheetName val="Vodafone-_Operations5"/>
      <sheetName val="2001_10_Cerv5"/>
      <sheetName val="Pareto_por_Reclamação5"/>
      <sheetName val="Pareto_por_Unidade5"/>
      <sheetName val="Desd_2001_MetA5"/>
      <sheetName val="Posiciones_Ventas5"/>
      <sheetName val="Ferramenta_de_Desdobramento_210"/>
      <sheetName val="Planilha_resultados9"/>
      <sheetName val="Deal_Information9"/>
      <sheetName val="PS_Entity9"/>
      <sheetName val="Employee_Targets_Sharp_LF8"/>
      <sheetName val="Entrada_de_Dados8"/>
      <sheetName val="Preço_Médio8"/>
      <sheetName val="Operações_de_Swap6"/>
      <sheetName val="4_6_-_Superv__de_MKT_Ponderado6"/>
      <sheetName val="C_IMPOR_7"/>
      <sheetName val="Ranking_Geral_-_Mês6"/>
      <sheetName val="FU-Metrics_Report6"/>
      <sheetName val="Distribución_6"/>
      <sheetName val="Vodafone-_Operations6"/>
      <sheetName val="2001_10_Cerv6"/>
      <sheetName val="Pareto_por_Reclamação6"/>
      <sheetName val="Pareto_por_Unidade6"/>
      <sheetName val="Desd_2001_MetA6"/>
      <sheetName val="Posiciones_Ventas6"/>
      <sheetName val="Ferramenta_de_Desdobramento_211"/>
      <sheetName val="Planilha_resultados10"/>
      <sheetName val="Deal_Information10"/>
      <sheetName val="PS_Entity10"/>
      <sheetName val="Employee_Targets_Sharp_LF9"/>
      <sheetName val="Entrada_de_Dados9"/>
      <sheetName val="Preço_Médio9"/>
      <sheetName val="Operações_de_Swap7"/>
      <sheetName val="4_6_-_Superv__de_MKT_Ponderado7"/>
      <sheetName val="C_IMPOR_8"/>
      <sheetName val="Ranking_Geral_-_Mês7"/>
      <sheetName val="FU-Metrics_Report7"/>
      <sheetName val="Distribución_7"/>
      <sheetName val="Vodafone-_Operations7"/>
      <sheetName val="2001_10_Cerv7"/>
      <sheetName val="Pareto_por_Reclamação7"/>
      <sheetName val="Pareto_por_Unidade7"/>
      <sheetName val="Desd_2001_MetA7"/>
      <sheetName val="Posiciones_Ventas7"/>
      <sheetName val="Ferramenta_de_Desdobramento_212"/>
      <sheetName val="Ferramenta_de_Desdobramento_213"/>
      <sheetName val="Planilha_resultados11"/>
      <sheetName val="Deal_Information11"/>
      <sheetName val="PS_Entity11"/>
      <sheetName val="Employee_Targets_Sharp_LF10"/>
      <sheetName val="Entrada_de_Dados10"/>
      <sheetName val="Preço_Médio10"/>
      <sheetName val="Operações_de_Swap8"/>
      <sheetName val="4_6_-_Superv__de_MKT_Ponderado8"/>
      <sheetName val="C_IMPOR_9"/>
      <sheetName val="Ranking_Geral_-_Mês8"/>
      <sheetName val="FU-Metrics_Report8"/>
      <sheetName val="Distribución_8"/>
      <sheetName val="Vodafone-_Operations8"/>
      <sheetName val="2001_10_Cerv8"/>
      <sheetName val="Pareto_por_Reclamação8"/>
      <sheetName val="Pareto_por_Unidade8"/>
      <sheetName val="Desd_2001_MetA8"/>
      <sheetName val="Posiciones_Ventas8"/>
      <sheetName val="Ferramenta_de_Desdobramento_214"/>
      <sheetName val="Planilha_resultados12"/>
      <sheetName val="Deal_Information12"/>
      <sheetName val="PS_Entity12"/>
      <sheetName val="Employee_Targets_Sharp_LF11"/>
      <sheetName val="Entrada_de_Dados11"/>
      <sheetName val="Preço_Médio11"/>
      <sheetName val="Operações_de_Swap9"/>
      <sheetName val="4_6_-_Superv__de_MKT_Ponderado9"/>
      <sheetName val="C_IMPOR_10"/>
      <sheetName val="Ranking_Geral_-_Mês9"/>
      <sheetName val="FU-Metrics_Report9"/>
      <sheetName val="Distribución_9"/>
      <sheetName val="Vodafone-_Operations9"/>
      <sheetName val="2001_10_Cerv9"/>
      <sheetName val="Pareto_por_Reclamação9"/>
      <sheetName val="Pareto_por_Unidade9"/>
      <sheetName val="Desd_2001_MetA9"/>
      <sheetName val="Posiciones_Ventas9"/>
      <sheetName val="Ferramenta_de_Desdobramento_215"/>
      <sheetName val="Planilha_resultados13"/>
      <sheetName val="Deal_Information13"/>
      <sheetName val="PS_Entity13"/>
      <sheetName val="Employee_Targets_Sharp_LF12"/>
      <sheetName val="Entrada_de_Dados12"/>
      <sheetName val="Preço_Médio12"/>
      <sheetName val="Operações_de_Swap10"/>
      <sheetName val="4_6_-_Superv__de_MKT_Ponderad10"/>
      <sheetName val="C_IMPOR_11"/>
      <sheetName val="Ranking_Geral_-_Mês10"/>
      <sheetName val="FU-Metrics_Report10"/>
      <sheetName val="Distribución_10"/>
      <sheetName val="Vodafone-_Operations10"/>
      <sheetName val="2001_10_Cerv10"/>
      <sheetName val="Pareto_por_Reclamação10"/>
      <sheetName val="Pareto_por_Unidade10"/>
      <sheetName val="Desd_2001_MetA10"/>
      <sheetName val="Posiciones_Ventas10"/>
      <sheetName val="FRA"/>
      <sheetName val="Step2_Histogram"/>
      <sheetName val="outdoor-projetos"/>
      <sheetName val="Rotativo RSE"/>
      <sheetName val="Budget Coca-Cola"/>
      <sheetName val="Premis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rtamiento"/>
      <sheetName val="Capacidad actual"/>
      <sheetName val="Capacidad ampliada"/>
      <sheetName val="Forecast"/>
      <sheetName val="Dias de venta"/>
      <sheetName val="Plan de producción"/>
      <sheetName val="Acumulados"/>
      <sheetName val="Envases"/>
      <sheetName val="Enero"/>
      <sheetName val="Febrero"/>
      <sheetName val="Marzo"/>
      <sheetName val="Abril"/>
      <sheetName val="Mayo"/>
      <sheetName val="Junio"/>
      <sheetName val="Julio"/>
      <sheetName val="Agosto"/>
      <sheetName val="Setiembre"/>
      <sheetName val="Octubre"/>
      <sheetName val="Noviembre"/>
      <sheetName val="Diciembre"/>
      <sheetName val="Hoja3"/>
      <sheetName val="Prod2001"/>
      <sheetName val="1994"/>
      <sheetName val="Prespending Benefits"/>
      <sheetName val="09"/>
      <sheetName val="Analisis de capacidades"/>
      <sheetName val="RESUMEN"/>
      <sheetName val="Empresas"/>
      <sheetName val="Setup"/>
      <sheetName val="Prodn 2001"/>
      <sheetName val="Risks"/>
      <sheetName val="Distribución "/>
      <sheetName val="Registro"/>
      <sheetName val="Curve"/>
      <sheetName val="Constantes"/>
      <sheetName val="Tuc"/>
      <sheetName val="SALESPOL (upd)"/>
      <sheetName val="Par"/>
      <sheetName val="Produtividade MO"/>
      <sheetName val="Deal Information"/>
      <sheetName val="Operações de Swap"/>
      <sheetName val="PS Entity"/>
      <sheetName val="Cost Leadership Capex Inv."/>
      <sheetName val="Cost Leadership Capex Div."/>
      <sheetName val="producto"/>
      <sheetName val="Fevereiro"/>
      <sheetName val="Analisis%20de%20capacidades.xls"/>
      <sheetName val="Projects list"/>
      <sheetName val="Capacidad_actual"/>
      <sheetName val="Capacidad_ampliada"/>
      <sheetName val="Dias_de_venta"/>
      <sheetName val="Plan_de_producción"/>
      <sheetName val="Prespending_Benefits"/>
      <sheetName val="Analisis_de_capacidades"/>
      <sheetName val="PS_Entity"/>
      <sheetName val="Deal_Information"/>
      <sheetName val="Cost_Leadership_Capex_Inv_"/>
      <sheetName val="Cost_Leadership_Capex_Div_"/>
      <sheetName val="Distribución_"/>
      <sheetName val="Prodn_2001"/>
      <sheetName val="Projects_list"/>
      <sheetName val="Analisis%20de%20capacidades_xls"/>
      <sheetName val="SALESPOL_(upd)"/>
      <sheetName val="Produtividade_MO"/>
      <sheetName val="Operações_de_Swap"/>
      <sheetName val="Capacidad_actual1"/>
      <sheetName val="Capacidad_ampliada1"/>
      <sheetName val="Dias_de_venta1"/>
      <sheetName val="Plan_de_producción1"/>
      <sheetName val="Prespending_Benefits1"/>
      <sheetName val="Analisis_de_capacidades1"/>
      <sheetName val="PS_Entity1"/>
      <sheetName val="Deal_Information1"/>
      <sheetName val="Cost_Leadership_Capex_Inv_1"/>
      <sheetName val="Cost_Leadership_Capex_Div_1"/>
      <sheetName val="Distribución_1"/>
      <sheetName val="Prodn_20011"/>
      <sheetName val="Projects_list1"/>
      <sheetName val="Analisis%20de%20capacidades_xl1"/>
      <sheetName val="SALESPOL_(upd)1"/>
      <sheetName val="Produtividade_MO1"/>
      <sheetName val="Operações_de_Swap1"/>
      <sheetName val="Capacidad_actual2"/>
      <sheetName val="Capacidad_ampliada2"/>
      <sheetName val="Dias_de_venta2"/>
      <sheetName val="Plan_de_producció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Resumen x Planta"/>
      <sheetName val="CMQ"/>
      <sheetName val="Bs As"/>
      <sheetName val="Qui"/>
      <sheetName val="Zar"/>
      <sheetName val="Luj"/>
      <sheetName val="Ctes"/>
      <sheetName val="Mza"/>
      <sheetName val="Tuc"/>
      <sheetName val="Chile"/>
      <sheetName val="Imp"/>
      <sheetName val="Líquido"/>
      <sheetName val="Constantes"/>
      <sheetName val="SAP"/>
      <sheetName val="PET 050000 CZA - Volumenes PLAN"/>
      <sheetName val="Plan de producción"/>
      <sheetName val="RESUMEN"/>
      <sheetName val="Empresas"/>
      <sheetName val="Prodn 2001"/>
      <sheetName val="Supporting Data"/>
      <sheetName val="Volumen"/>
      <sheetName val="Edu2"/>
      <sheetName val="Resumo"/>
      <sheetName val="1994"/>
      <sheetName val="Distribución "/>
      <sheetName val="Registro"/>
      <sheetName val="Cur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o"/>
      <sheetName val="Datos (3)"/>
      <sheetName val="Hoja1"/>
      <sheetName val="Datos (2)"/>
      <sheetName val="Datos"/>
      <sheetName val="Ene-02"/>
      <sheetName val="Feb-02"/>
      <sheetName val="Mar-02"/>
      <sheetName val="Abr-02"/>
      <sheetName val="May-02"/>
      <sheetName val="Jun-02"/>
      <sheetName val="Jul-02"/>
      <sheetName val="Ago-02"/>
      <sheetName val="Set-02"/>
      <sheetName val="Oct-02"/>
      <sheetName val="Nov-02"/>
      <sheetName val="Dic-02"/>
      <sheetName val="Control"/>
      <sheetName val="Control (2)"/>
      <sheetName val="Control (3)"/>
      <sheetName val="Qui"/>
      <sheetName val="Capacidad"/>
      <sheetName val="Plan de producción"/>
      <sheetName val="Empresas"/>
      <sheetName val="Presupuesto 2003"/>
      <sheetName val="RESUMEN"/>
      <sheetName val="ctmg"/>
      <sheetName val="1994"/>
      <sheetName val="Distribución "/>
      <sheetName val="Registro"/>
      <sheetName val="Curve"/>
      <sheetName val="Volúmenes"/>
      <sheetName val="Produco NC"/>
      <sheetName val="09"/>
      <sheetName val="Prod2001"/>
      <sheetName val="Datos_(3)"/>
      <sheetName val="Datos_(2)"/>
      <sheetName val="Control_(2)"/>
      <sheetName val="Control_(3)"/>
      <sheetName val="Plan_de_producción"/>
      <sheetName val="Presupuesto_2003"/>
      <sheetName val="Distribución_"/>
      <sheetName val="Produco_NC"/>
      <sheetName val="Datos_(3)1"/>
      <sheetName val="Datos_(2)1"/>
      <sheetName val="Control_(2)1"/>
      <sheetName val="Control_(3)1"/>
      <sheetName val="Plan_de_producción1"/>
      <sheetName val="Presupuesto_20031"/>
      <sheetName val="Distribución_1"/>
      <sheetName val="Produco_N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Historical"/>
      <sheetName val="Store Summary"/>
      <sheetName val="Conso"/>
      <sheetName val="Conso Hyper"/>
      <sheetName val="Conso Super"/>
      <sheetName val="H1"/>
      <sheetName val="H2"/>
      <sheetName val="H3"/>
      <sheetName val="H4"/>
      <sheetName val="H5"/>
      <sheetName val="H6"/>
      <sheetName val="H7"/>
      <sheetName val="H8"/>
      <sheetName val="H9"/>
      <sheetName val="H10"/>
      <sheetName val="H11"/>
      <sheetName val="S1"/>
      <sheetName val="S2"/>
      <sheetName val="S3"/>
      <sheetName val="S4"/>
      <sheetName val="O1"/>
      <sheetName val="Finsum"/>
      <sheetName val="Summary financials"/>
      <sheetName val="AVP"/>
      <sheetName val="P&amp;L"/>
      <sheetName val="Wc"/>
      <sheetName val="Wacc"/>
      <sheetName val="Auchan wacc"/>
      <sheetName val="Debt schedule"/>
      <sheetName val="DCF"/>
      <sheetName val="Acquiror Finsum"/>
      <sheetName val="#REF"/>
      <sheetName val="Target Finsum"/>
      <sheetName val="produc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da"/>
      <sheetName val="Instruções"/>
      <sheetName val="Objetivo"/>
      <sheetName val="Grupos P1A"/>
      <sheetName val="Gráfico Resumo Inicial"/>
      <sheetName val="Tend_Risk&amp;Opp_2007"/>
      <sheetName val="Projects_P1A"/>
      <sheetName val="Commodities"/>
      <sheetName val="Non-commodities"/>
      <sheetName val="Key Drivers"/>
      <sheetName val="Store Summary"/>
      <sheetName val="Months and Count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on"/>
      <sheetName val="Matriz DBA"/>
      <sheetName val="Grafico 9 a 6"/>
      <sheetName val="Grafico 5 a 3"/>
      <sheetName val="Ranking Alfabetico"/>
      <sheetName val="Ranking Total Anual"/>
      <sheetName val="Ranking por Job Grade"/>
      <sheetName val="Ranking por Area"/>
      <sheetName val="Ranking por Posicionamiento"/>
      <sheetName val="Categorias"/>
      <sheetName val="ponderacion"/>
      <sheetName val="ACUMULADOS OPERARIOS"/>
      <sheetName val="Perfil"/>
      <sheetName val="Analisis de Job Grades ARGENTIN"/>
      <sheetName val="PS Entity"/>
      <sheetName val="producto"/>
      <sheetName val="ICD's"/>
      <sheetName val="PRYR"/>
      <sheetName val="Qui"/>
      <sheetName val="Projects_P1A"/>
      <sheetName val="Operações de Swap"/>
      <sheetName val="Produtos"/>
      <sheetName val="RDT"/>
      <sheetName val="Empresas"/>
      <sheetName val="Plan de producción"/>
      <sheetName val="Tablas"/>
      <sheetName val="Portfolio"/>
      <sheetName val="Productos"/>
      <sheetName val="lists"/>
      <sheetName val="Proveedores"/>
      <sheetName val="PARA TITULOS"/>
      <sheetName val="Cost Leadership Capex Inv."/>
      <sheetName val="Cost Leadership Capex Div."/>
      <sheetName val="factreal"/>
      <sheetName val="Volreal"/>
      <sheetName val="Hoja1"/>
      <sheetName val="Risks"/>
      <sheetName val="venta-dia"/>
      <sheetName val="Matriz_DBA"/>
      <sheetName val="Grafico_9_a_6"/>
      <sheetName val="Grafico_5_a_3"/>
      <sheetName val="Ranking_Alfabetico"/>
      <sheetName val="Ranking_Total_Anual"/>
      <sheetName val="Ranking_por_Job_Grade"/>
      <sheetName val="Ranking_por_Area"/>
      <sheetName val="Ranking_por_Posicionamiento"/>
      <sheetName val="PS_Entity"/>
      <sheetName val="ACUMULADOS_OPERARIOS"/>
      <sheetName val="Operações_de_Swap"/>
      <sheetName val="PARA_TITULOS"/>
      <sheetName val="Cost_Leadership_Capex_Inv_"/>
      <sheetName val="Cost_Leadership_Capex_Div_"/>
      <sheetName val="Analisis_de_Job_Grades_ARGENTIN"/>
      <sheetName val="Plan_de_producción"/>
      <sheetName val="Matriz_DBA1"/>
      <sheetName val="Grafico_9_a_61"/>
      <sheetName val="Grafico_5_a_31"/>
      <sheetName val="Ranking_Alfabetico1"/>
      <sheetName val="Ranking_Total_Anual1"/>
      <sheetName val="Ranking_por_Job_Grade1"/>
      <sheetName val="Ranking_por_Area1"/>
      <sheetName val="Ranking_por_Posicionamiento1"/>
      <sheetName val="PS_Entity1"/>
      <sheetName val="ACUMULADOS_OPERARIOS1"/>
      <sheetName val="Operações_de_Swap1"/>
      <sheetName val="PARA_TITULOS1"/>
      <sheetName val="Cost_Leadership_Capex_Inv_1"/>
      <sheetName val="Cost_Leadership_Capex_Div_1"/>
      <sheetName val="Analisis_de_Job_Grades_ARGENTI1"/>
      <sheetName val="Plan_de_producció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(2)"/>
      <sheetName val="Gráfico"/>
      <sheetName val="tabdin Relatório"/>
      <sheetName val="Famílias Implementadas"/>
      <sheetName val="tabdin Reunião Operações (2)"/>
      <sheetName val="tabdin Reunião Operações"/>
      <sheetName val="Anexo B Saving mes"/>
      <sheetName val="qyrMetas_Real"/>
      <sheetName val="4o tri unibanco"/>
      <sheetName val="Volumen"/>
      <sheetName val="2004"/>
      <sheetName val="dados"/>
      <sheetName val="9"/>
      <sheetName val="Base"/>
      <sheetName val="Empresas"/>
      <sheetName val="Produtos"/>
      <sheetName val="Query relatório Mar"/>
      <sheetName val="Rel_Histórico"/>
      <sheetName val="Others"/>
      <sheetName val="1994"/>
      <sheetName val="Preço Médio"/>
      <sheetName val="volume_(2)"/>
      <sheetName val="tabdin_Relatório"/>
      <sheetName val="Famílias_Implementadas"/>
      <sheetName val="tabdin_Reunião_Operações_(2)"/>
      <sheetName val="tabdin_Reunião_Operações"/>
      <sheetName val="Anexo_B_Saving_mes"/>
      <sheetName val="4o_tri_unibanco"/>
      <sheetName val="Cost Leadership Capex Inv."/>
      <sheetName val="Cost Leadership Capex Div."/>
      <sheetName val="Curve"/>
      <sheetName val="Registro"/>
      <sheetName val="Risks"/>
      <sheetName val="MATRIZ"/>
      <sheetName val="ponderacion"/>
      <sheetName val="Plano_3G"/>
      <sheetName val="PS Entity"/>
      <sheetName val="Custos"/>
      <sheetName val="Setup"/>
      <sheetName val="Porez15%"/>
      <sheetName val="RDT"/>
      <sheetName val="Plan1"/>
      <sheetName val="Calgary-input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Summary"/>
      <sheetName val="Transaction"/>
      <sheetName val="Sources&amp;Uses"/>
      <sheetName val="Consolidated"/>
      <sheetName val="indif macro"/>
      <sheetName val="Data Table"/>
      <sheetName val="EPS"/>
      <sheetName val="Accrual"/>
      <sheetName val="debt_macro"/>
      <sheetName val="Locomotive"/>
      <sheetName val="Components"/>
      <sheetName val="MASTER"/>
      <sheetName val="Assumptions"/>
      <sheetName val="IRR"/>
      <sheetName val="Margens"/>
      <sheetName val="qyrMetas_Real"/>
      <sheetName val="Employee Targets Sharp LF"/>
      <sheetName val="Sheet1"/>
      <sheetName val="Stalni i ugovorci"/>
      <sheetName val="an-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ection _Over1_C"/>
      <sheetName val="Confection _Over1_D"/>
      <sheetName val="Beverage(1)_C"/>
      <sheetName val="Beverage(1)_D"/>
      <sheetName val="Beverage(2)_C"/>
      <sheetName val="Beverage(2)_D"/>
      <sheetName val="Beverage(3)_D"/>
      <sheetName val="Beverage(3)_C"/>
      <sheetName val="Confection _Over2_C"/>
      <sheetName val="Confection _Over2_D"/>
      <sheetName val="Confection _Over3_C"/>
      <sheetName val="Confection _Over3_D"/>
      <sheetName val="Cad_seg_Over3_C"/>
      <sheetName val="Cad_seg_Over3_D"/>
      <sheetName val="Cad_seg_Over2_D"/>
      <sheetName val="Cad_seg_Over2_C"/>
      <sheetName val="Cad_seg_Over1_D"/>
      <sheetName val="Cad_seg_Over1_C"/>
      <sheetName val="Global_MKT_C"/>
      <sheetName val="Global_Mkt_D"/>
      <sheetName val="Global_Countries_C"/>
      <sheetName val="Global_Countries_D"/>
      <sheetName val="Global_Growth_Countries_C"/>
      <sheetName val="Global_Growth_Countries_D"/>
      <sheetName val="Global_Growth_C"/>
      <sheetName val="Global_Growth_D"/>
      <sheetName val="Market_Share_C"/>
      <sheetName val="Market_Share_D"/>
      <sheetName val="Support"/>
      <sheetName val="Tobac WACC"/>
      <sheetName val="Store Summary"/>
      <sheetName val="qyrMetas_Real"/>
      <sheetName val="XLR_NoRangeSheet"/>
      <sheetName val="Components"/>
      <sheetName val="Consolidated"/>
      <sheetName val="Transaction"/>
      <sheetName val="Fobing MPSA"/>
      <sheetName val="D. Op. MPSA"/>
      <sheetName val="ROL MPSA"/>
      <sheetName val="CPV MP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pt sur "/>
      <sheetName val="STOCKS LAVALLOL "/>
      <sheetName val="STOCKS CAF"/>
      <sheetName val="Stock Gatorade"/>
      <sheetName val="TRANSITOS"/>
      <sheetName val="RESUMEN"/>
      <sheetName val="Stocks PT BS.AS 1002"/>
      <sheetName val="1994"/>
      <sheetName val="Distribución "/>
      <sheetName val="Income_Statement"/>
      <sheetName val="Registro"/>
      <sheetName val="Vodafone- Operations"/>
      <sheetName val="producto"/>
      <sheetName val="Operações de Swap"/>
      <sheetName val="Stocks PT BS.AS 1002.xls"/>
      <sheetName val="Qui"/>
      <sheetName val="Curve"/>
      <sheetName val="Constantes"/>
      <sheetName val="Tuc"/>
      <sheetName val="Plan de producción"/>
      <sheetName val="SALESPOL (upd)"/>
      <sheetName val="Empresas"/>
      <sheetName val="Market_Share_D"/>
      <sheetName val="Summary Page"/>
      <sheetName val="Stocks%20PT%20BS.AS%201002.xls"/>
      <sheetName val="//localhost/Applications/Micros"/>
      <sheetName val="FA01"/>
      <sheetName val="Maestro Final"/>
      <sheetName val="Stock_pt_sur_"/>
      <sheetName val="STOCKS_LAVALLOL_"/>
      <sheetName val="STOCKS_CAF"/>
      <sheetName val="Stock_Gatorade"/>
      <sheetName val="Stocks_PT_BS_AS_1002"/>
      <sheetName val="Distribución_"/>
      <sheetName val="Vodafone-_Operations"/>
      <sheetName val="Risks"/>
      <sheetName val="Volumen"/>
      <sheetName val="qyrMetas_Real"/>
      <sheetName val="PRINTMACRO"/>
      <sheetName val="PS Entity"/>
      <sheetName val="Preço Médio"/>
      <sheetName val="IC's"/>
      <sheetName val="\\localhost\Applications\Micros"/>
      <sheetName val="Cases"/>
      <sheetName val="Tabelas"/>
      <sheetName val="Entrada de Dados"/>
      <sheetName val="Steuerung"/>
      <sheetName val="Ranking Geral - Mês"/>
      <sheetName val="Lists"/>
      <sheetName val="\Applications\Microsoft Office "/>
      <sheetName val="\C\Applications\Microsoft Offic"/>
      <sheetName val="ponderacion"/>
      <sheetName val="__localhost_Applications_Mi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os y gap"/>
      <sheetName val="Evolución - Foto"/>
      <sheetName val="CONSOLIDADO"/>
      <sheetName val="DATOS"/>
      <sheetName val="PRODUCTIVIDAD"/>
      <sheetName val="PERSONAL"/>
      <sheetName val="MERMAS"/>
      <sheetName val="MANTENIM"/>
      <sheetName val="REPUE"/>
      <sheetName val="Plan de producción"/>
      <sheetName val="Cost Leadership Capex Inv."/>
      <sheetName val="Cost Leadership Capex Div."/>
      <sheetName val="Worksheet"/>
      <sheetName val="producto"/>
      <sheetName val="qyrMetas_Real"/>
      <sheetName val="Qui"/>
      <sheetName val="ponderacion"/>
      <sheetName val="Market_Share_D"/>
      <sheetName val="RESUMEN"/>
      <sheetName val="COMICRO ROM"/>
      <sheetName val="Input Sheet"/>
      <sheetName val="Produtos"/>
      <sheetName val="PS Entity"/>
      <sheetName val="Presentación QR Julio 00 - 2"/>
      <sheetName val="1994"/>
      <sheetName val="Distribución "/>
      <sheetName val="Registro"/>
      <sheetName val="Curve"/>
      <sheetName val="Constantes"/>
      <sheetName val="Tuc"/>
      <sheetName val="FLETES"/>
      <sheetName val="tablas"/>
      <sheetName val="Raw output"/>
      <sheetName val="Sala"/>
      <sheetName val="Sem20"/>
      <sheetName val="Sem21"/>
      <sheetName val="Sem22"/>
      <sheetName val="Sem23"/>
      <sheetName val="Resumen Mermas"/>
      <sheetName val="Junio"/>
      <sheetName val="Fermentacion"/>
      <sheetName val="StockFerment"/>
      <sheetName val="CONTROL Malta Arrocillo"/>
      <sheetName val="Ocupacion TCC"/>
      <sheetName val="Consumos"/>
      <sheetName val="Rendimiento"/>
      <sheetName val="Exist Tanques"/>
      <sheetName val="BAM Focus Brands"/>
      <sheetName val="Sheet2"/>
      <sheetName val="Others"/>
      <sheetName val="9"/>
      <sheetName val="Orça 2002"/>
      <sheetName val="Productos"/>
      <sheetName val="Indiv. information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Lixo"/>
      <sheetName val="#REF"/>
      <sheetName val="Contador"/>
      <sheetName val="qyrMetas_Real"/>
      <sheetName val="Market_Share_D"/>
      <sheetName val="MODELO"/>
      <sheetName val="PackAppear. (2)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CADASTRO"/>
      <sheetName val="TABELAS"/>
      <sheetName val="DIST"/>
      <sheetName val="MALHAD"/>
      <sheetName val="PUXADIA"/>
      <sheetName val="Gauge"/>
      <sheetName val="9"/>
      <sheetName val="Others"/>
      <sheetName val="MUG"/>
      <sheetName val="Paineis"/>
      <sheetName val="PackAppear__(2)"/>
      <sheetName val="OOO_(2)"/>
      <sheetName val="Riscos-Oport__CV"/>
      <sheetName val="PQCM_(2)"/>
      <sheetName val="PQRM_(2)"/>
      <sheetName val="TO_(2)"/>
      <sheetName val="Preço Médio"/>
      <sheetName val="1994"/>
      <sheetName val="Ishikawa - RAB"/>
      <sheetName val="Raw output"/>
      <sheetName val="DATOS"/>
      <sheetName val="Operações de Swap"/>
      <sheetName val="Lists"/>
      <sheetName val="Sheet1"/>
      <sheetName val="Hoja1"/>
      <sheetName val="Distribución D"/>
      <sheetName val="Produtos"/>
      <sheetName val="PackAppear__(2)1"/>
      <sheetName val="OOO_(2)1"/>
      <sheetName val="Riscos-Oport__CV1"/>
      <sheetName val="PQCM_(2)1"/>
      <sheetName val="PQRM_(2)1"/>
      <sheetName val="TO_(2)1"/>
      <sheetName val="Preço_Médio"/>
      <sheetName val="Ishikawa_-_RAB"/>
      <sheetName val="Raw_output"/>
      <sheetName val="TMEF - TMR 131"/>
      <sheetName val="Hoja3"/>
      <sheetName val="TMEF - TMR 151"/>
      <sheetName val="#¡REF"/>
      <sheetName val="Shipments"/>
      <sheetName val="Empresas"/>
      <sheetName val="ProjName"/>
      <sheetName val="VendorNo"/>
      <sheetName val="Data"/>
      <sheetName val="PS Entity"/>
      <sheetName val="Sig Cycles_Accts &amp; Processes"/>
      <sheetName val="#REF!"/>
      <sheetName val="은행"/>
      <sheetName val="Pg 1"/>
      <sheetName val="Curve"/>
      <sheetName val="Tabela1"/>
      <sheetName val="Constantes"/>
      <sheetName val="Tuc"/>
      <sheetName val="Monitoring - LE Analysis"/>
      <sheetName val="Monitoring - YTD Analysis"/>
      <sheetName val="Monitoring - Act.Value Analysis"/>
      <sheetName val="Brazil Sovereign"/>
      <sheetName val="BD - Realizado"/>
      <sheetName val="Cadastro de Veículos"/>
      <sheetName val="Target Book"/>
      <sheetName val="validation"/>
      <sheetName val="SAP info"/>
      <sheetName val="Overview"/>
      <sheetName val="ponderacion"/>
      <sheetName val="Base PEF"/>
      <sheetName val="Setup"/>
      <sheetName val="Projects"/>
      <sheetName val="producto"/>
      <sheetName val="phrases"/>
      <sheetName val="Registro"/>
      <sheetName val="Distribución "/>
      <sheetName val="Qui"/>
      <sheetName val="Plan de producción"/>
      <sheetName val="RESUMEN"/>
      <sheetName val="interpol"/>
      <sheetName val="interpolh"/>
      <sheetName val="Leistungen"/>
      <sheetName val="Losgrößen"/>
      <sheetName val="Mutteranlage"/>
      <sheetName val="Stückliste"/>
      <sheetName val="Zeiten"/>
      <sheetName val="Daten"/>
      <sheetName val="IS BS actual"/>
      <sheetName val="packages"/>
      <sheetName val="Testing Template Guidance"/>
      <sheetName val="Test Programs"/>
      <sheetName val="Targets - PBS"/>
      <sheetName val="Custos"/>
      <sheetName val="Lixo.xls"/>
      <sheetName val="Raison "/>
      <sheetName val="Cost Leadership Capex Inv."/>
      <sheetName val="Cost Leadership Capex Div."/>
      <sheetName val="STARTSHEET"/>
      <sheetName val="Parameters"/>
      <sheetName val="__ACSNA1_PROJETOS_Lixo_Lixo.xls"/>
      <sheetName val="V06"/>
      <sheetName val="Y06"/>
      <sheetName val="Step2_Correlation"/>
      <sheetName val="Step2_Histogram"/>
      <sheetName val="Porez15%"/>
      <sheetName val="PackAppear__(2)2"/>
      <sheetName val="OOO_(2)2"/>
      <sheetName val="Riscos-Oport__CV2"/>
      <sheetName val="PQCM_(2)2"/>
      <sheetName val="PQRM_(2)2"/>
      <sheetName val="TO_(2)2"/>
      <sheetName val="Preço_Médio1"/>
      <sheetName val="Ishikawa_-_RAB1"/>
      <sheetName val="Raw_output1"/>
      <sheetName val="Operações_de_Swap"/>
      <sheetName val="Distribución_D"/>
      <sheetName val="Sig_Cycles_Accts_&amp;_Processes"/>
      <sheetName val="Pg_1"/>
      <sheetName val="PS_Entity"/>
      <sheetName val="Monitoring_-_LE_Analysis"/>
      <sheetName val="Monitoring_-_YTD_Analysis"/>
      <sheetName val="Monitoring_-_Act_Value_Analysis"/>
      <sheetName val="Brazil_Sovereign"/>
      <sheetName val="BD_-_Realizado"/>
      <sheetName val="Cadastro_de_Veículos"/>
      <sheetName val="Target_Book"/>
      <sheetName val="SAP_info"/>
      <sheetName val="TMEF_-_TMR_131"/>
      <sheetName val="TMEF_-_TMR_151"/>
      <sheetName val="ANS-Ap_Result_2003"/>
      <sheetName val="20-may-08"/>
      <sheetName val="Profile"/>
      <sheetName val="WSRouting"/>
      <sheetName val="aux"/>
      <sheetName val="dados"/>
      <sheetName val="ZoneCountryPlant"/>
      <sheetName val="Indiv. information"/>
      <sheetName val="Proced."/>
      <sheetName val="Menu"/>
      <sheetName val="5.1"/>
      <sheetName val="Plan2"/>
      <sheetName val="Budget_2009_Production_Targets"/>
      <sheetName val="预算"/>
      <sheetName val="Base Críticas de Pedidos"/>
      <sheetName val="Base_Graf"/>
      <sheetName val="Árvore_3v"/>
      <sheetName val="Xref"/>
      <sheetName val="BRANDS"/>
      <sheetName val="Monitoring - PCS Analysis"/>
      <sheetName val="Rec GL"/>
      <sheetName val="Lookups"/>
      <sheetName val="Main Flowchart"/>
      <sheetName val="MATRIZ"/>
      <sheetName val="XLR_NoRangeSheet"/>
      <sheetName val="Instructions"/>
      <sheetName val="Summary"/>
      <sheetName val="Tendencias CAPEX Planta CND_HN"/>
      <sheetName val="GRÁFICO_4"/>
      <sheetName val="Ago 99"/>
      <sheetName val="ColorConfig"/>
      <sheetName val="Temp"/>
      <sheetName val="기준정보"/>
      <sheetName val="Controls data"/>
      <sheetName val="Dropdownlists"/>
      <sheetName val="Constants"/>
      <sheetName val="NIUs"/>
      <sheetName val="VENTES VS QUOTAS"/>
      <sheetName val="Daily Report"/>
      <sheetName val="FrontPage"/>
      <sheetName val="Support"/>
      <sheetName val="Minuta"/>
      <sheetName val="NT"/>
      <sheetName val="NT IND"/>
      <sheetName val="DEP"/>
      <sheetName val="DEP IND"/>
      <sheetName val="CHARTS OVERALL"/>
      <sheetName val="INDUSTRIAL"/>
      <sheetName val="look-up data"/>
      <sheetName val="Proposta V-Graf"/>
      <sheetName val="\Users\roberzheng\AppData\Local"/>
      <sheetName val="Stalni i ugovorci"/>
      <sheetName val="REALxMETA - CERVEJA"/>
      <sheetName val="Tabelas Escore"/>
      <sheetName val="Conuber"/>
      <sheetName val="QUEBRACHO"/>
      <sheetName val="geography"/>
      <sheetName val="[Lixo.xls]__ACSNA1_PROJETOS__51"/>
      <sheetName val="[Lixo.xls]\\ACSNA1\PROJETOS\Lix"/>
      <sheetName val="[Lixo.xls][Lixo.xls][Lixo.xls]["/>
      <sheetName val="[Lixo.xls]__ACSNA1_PROJETOS_L_3"/>
      <sheetName val="[Lixo.xls]__ACSNA1_PROJETOS_L_2"/>
      <sheetName val="[Lixo.xls]__ACSNA1_PROJETOS__10"/>
      <sheetName val="[Lixo.xls]__ACSNA1_PROJETOS_L_8"/>
      <sheetName val="[Lixo.xls]__ACSNA1_PROJETOS_L_6"/>
      <sheetName val="[Lixo.xls]__ACSNA1_PROJETOS_L_4"/>
      <sheetName val="[Lixo.xls]__ACSNA1_PROJETOS_L_5"/>
      <sheetName val="[Lixo.xls]__ACSNA1_PROJETOS_L_7"/>
      <sheetName val="[Lixo.xls]__ACSNA1_PROJETOS_L_9"/>
      <sheetName val="[Lixo.xls]__ACSNA1_PROJETOS__11"/>
      <sheetName val="[Lixo.xls]__ACSNA1_PROJETOS__14"/>
      <sheetName val="[Lixo.xls]__ACSNA1_PROJETOS__12"/>
      <sheetName val="[Lixo.xls]__ACSNA1_PROJETOS__13"/>
      <sheetName val="[Lixo.xls]__ACSNA1_PROJETOS__15"/>
      <sheetName val="[Lixo.xls]__ACSNA1_PROJETOS__16"/>
      <sheetName val="[Lixo.xls]__ACSNA1_PROJETOS__17"/>
      <sheetName val="[Lixo.xls]__ACSNA1_PROJETOS__18"/>
      <sheetName val="[Lixo.xls]__ACSNA1_PROJETOS__22"/>
      <sheetName val="[Lixo.xls]__ACSNA1_PROJETOS__19"/>
      <sheetName val="[Lixo.xls]__ACSNA1_PROJETOS__20"/>
      <sheetName val="[Lixo.xls]__ACSNA1_PROJETOS__21"/>
      <sheetName val="[Lixo.xls]__ACSNA1_PROJETOS__23"/>
      <sheetName val="[Lixo.xls]__ACSNA1_PROJETOS__28"/>
      <sheetName val="[Lixo.xls]__ACSNA1_PROJETOS__25"/>
      <sheetName val="[Lixo.xls]__ACSNA1_PROJETOS__24"/>
      <sheetName val="[Lixo.xls]__ACSNA1_PROJETOS__27"/>
      <sheetName val="[Lixo.xls]__ACSNA1_PROJETOS__26"/>
      <sheetName val="[Lixo.xls]__ACSNA1_PROJETOS__29"/>
      <sheetName val="[Lixo.xls]__ACSNA1_PROJETOS__30"/>
      <sheetName val="[Lixo.xls]__ACSNA1_PROJETOS__31"/>
      <sheetName val="[Lixo.xls]__ACSNA1_PROJETOS__32"/>
      <sheetName val="[Lixo.xls]__ACSNA1_PROJETOS__33"/>
      <sheetName val="[Lixo.xls]__ACSNA1_PROJETOS__34"/>
      <sheetName val="[Lixo.xls]__ACSNA1_PROJETOS__36"/>
      <sheetName val="[Lixo.xls]__ACSNA1_PROJETOS__35"/>
      <sheetName val="[Lixo.xls]__ACSNA1_PROJETOS__37"/>
      <sheetName val="[Lixo.xls]__ACSNA1_PROJETOS__38"/>
      <sheetName val="[Lixo.xls]__ACSNA1_PROJETOS__39"/>
      <sheetName val="[Lixo.xls]__ACSNA1_PROJETOS__40"/>
      <sheetName val="[Lixo.xls]__ACSNA1_PROJETOS__41"/>
      <sheetName val="[Lixo.xls]__ACSNA1_PROJETOS__42"/>
      <sheetName val="[Lixo.xls]__ACSNA1_PROJETOS__43"/>
      <sheetName val="[Lixo.xls]__ACSNA1_PROJETOS__44"/>
      <sheetName val="[Lixo.xls]__ACSNA1_PROJETOS__48"/>
      <sheetName val="[Lixo.xls]__ACSNA1_PROJETOS__45"/>
      <sheetName val="[Lixo.xls]__ACSNA1_PROJETOS__47"/>
      <sheetName val="[Lixo.xls]__ACSNA1_PROJETOS__46"/>
      <sheetName val="[Lixo.xls]__ACSNA1_PROJETOS__49"/>
      <sheetName val="[Lixo.xls]__ACSNA1_PROJETOS__50"/>
      <sheetName val="[Lixo.xls]__ACSNA1_PROJETOS__52"/>
      <sheetName val="[Lixo.xls]__ACSNA1_PROJETOS__53"/>
      <sheetName val="[Lixo.xls]__ACSNA1_PROJETOS__54"/>
      <sheetName val="[Lixo.xls]__ACSNA1_PROJETOS__59"/>
      <sheetName val="[Lixo.xls]\Users\roberzheng\App"/>
      <sheetName val="[Lixo.xls]__ACSNA1_PROJETOS__55"/>
      <sheetName val="[Lixo.xls]__ACSNA1_PROJETOS__56"/>
      <sheetName val="[Lixo.xls]__ACSNA1_PROJETOS__57"/>
      <sheetName val="[Lixo.xls]__ACSNA1_PROJETOS__58"/>
      <sheetName val="[Lixo.xls]__ACSNA1_PROJETOS__60"/>
      <sheetName val="[Lixo.xls]__ACSNA1_PROJETOS__61"/>
      <sheetName val="[Lixo.xls]__ACSNA1_PROJETOS__62"/>
      <sheetName val="[Lixo.xls]__ACSNA1_PROJETOS__65"/>
      <sheetName val="[Lixo.xls]__ACSNA1_PROJETOS__63"/>
      <sheetName val="[Lixo.xls]__ACSNA1_PROJETOS__64"/>
      <sheetName val="[Lixo.xls]__ACSNA1_PROJETOS__66"/>
      <sheetName val="[Lixo.xls]__ACSNA1_PROJETOS__68"/>
      <sheetName val="[Lixo.xls]__ACSNA1_PROJETOS__67"/>
      <sheetName val="[Lixo.xls]__ACSNA1_PROJETOS__85"/>
      <sheetName val="[Lixo.xls]__ACSNA1_PROJETOS__69"/>
      <sheetName val="[Lixo.xls]__ACSNA1_PROJETOS__70"/>
      <sheetName val="[Lixo.xls]__ACSNA1_PROJETOS__71"/>
      <sheetName val="[Lixo.xls]__ACSNA1_PROJETOS__72"/>
      <sheetName val="[Lixo.xls]__ACSNA1_PROJETOS__73"/>
      <sheetName val="[Lixo.xls]__ACSNA1_PROJETOS__75"/>
      <sheetName val="[Lixo.xls]__ACSNA1_PROJETOS__74"/>
      <sheetName val="[Lixo.xls]__ACSNA1_PROJETOS__76"/>
      <sheetName val="[Lixo.xls]__ACSNA1_PROJETOS__77"/>
      <sheetName val="[Lixo.xls]__ACSNA1_PROJETOS__78"/>
      <sheetName val="[Lixo.xls]__ACSNA1_PROJETOS__79"/>
      <sheetName val="[Lixo.xls]__ACSNA1_PROJETOS__80"/>
      <sheetName val="[Lixo.xls]__ACSNA1_PROJETOS__81"/>
      <sheetName val="[Lixo.xls]__ACSNA1_PROJETOS__83"/>
      <sheetName val="[Lixo.xls]__ACSNA1_PROJETOS__82"/>
      <sheetName val="[Lixo.xls]__ACSNA1_PROJETOS__84"/>
      <sheetName val="[Lixo.xls]__ACSNA1_PROJETOS__92"/>
      <sheetName val="[Lixo.xls]__ACSNA1_PROJETOS__91"/>
      <sheetName val="[Lixo.xls]__ACSNA1_PROJETOS__90"/>
      <sheetName val="[Lixo.xls]__ACSNA1_PROJETOS__86"/>
      <sheetName val="[Lixo.xls]__ACSNA1_PROJETOS__87"/>
      <sheetName val="[Lixo.xls]__ACSNA1_PROJETOS__88"/>
      <sheetName val="[Lixo.xls]__ACSNA1_PROJETOS__89"/>
      <sheetName val="PackAppear__(2)3"/>
      <sheetName val="OOO_(2)3"/>
      <sheetName val="Riscos-Oport__CV3"/>
      <sheetName val="PQCM_(2)3"/>
      <sheetName val="PQRM_(2)3"/>
      <sheetName val="TO_(2)3"/>
      <sheetName val="Preço_Médio2"/>
      <sheetName val="Ishikawa_-_RAB2"/>
      <sheetName val="Raw_output2"/>
      <sheetName val="Operações_de_Swap1"/>
      <sheetName val="Distribución_D1"/>
      <sheetName val="TMEF_-_TMR_1311"/>
      <sheetName val="TMEF_-_TMR_1511"/>
      <sheetName val="Sig_Cycles_Accts_&amp;_Processes1"/>
      <sheetName val="Pg_11"/>
      <sheetName val="PS_Entity1"/>
      <sheetName val="Monitoring_-_LE_Analysis1"/>
      <sheetName val="Monitoring_-_YTD_Analysis1"/>
      <sheetName val="Monitoring_-_Act_Value_Analysi1"/>
      <sheetName val="Brazil_Sovereign1"/>
      <sheetName val="BD_-_Realizado1"/>
      <sheetName val="Cadastro_de_Veículos1"/>
      <sheetName val="Target_Book1"/>
      <sheetName val="SAP_info1"/>
      <sheetName val="Base_PEF"/>
      <sheetName val="Distribución_"/>
      <sheetName val="Plan_de_producción"/>
      <sheetName val="IS_BS_actual"/>
      <sheetName val="Testing_Template_Guidance"/>
      <sheetName val="Test_Programs"/>
      <sheetName val="Targets_-_PBS"/>
      <sheetName val="Lixo_xls"/>
      <sheetName val="Raison_"/>
      <sheetName val="Cost_Leadership_Capex_Inv_"/>
      <sheetName val="Cost_Leadership_Capex_Div_"/>
      <sheetName val="\\ACSNA1\PROJETOS\Lixo\Lixo_xls"/>
      <sheetName val="__ACSNA1_PROJETOS_Lixo_Lixo_xls"/>
      <sheetName val="Base_Críticas_de_Pedidos"/>
      <sheetName val="Tendencias_CAPEX_Planta_CND_HN"/>
      <sheetName val="Main_Flowchart"/>
      <sheetName val="Monitoring_-_PCS_Analysis"/>
      <sheetName val="Rec_GL"/>
      <sheetName val="Indiv__information"/>
      <sheetName val="Proced_"/>
      <sheetName val="5_1"/>
      <sheetName val="Ago_99"/>
      <sheetName val="REALxMETA_-_CERVEJA"/>
      <sheetName val="Controls_data"/>
      <sheetName val="Proposta_V-Graf"/>
      <sheetName val="VENTES_VS_QUOTAS"/>
      <sheetName val="Daily_Report"/>
      <sheetName val="Stalni_i_ugovorci"/>
      <sheetName val="NT_IND"/>
      <sheetName val="DEP_IND"/>
      <sheetName val="CHARTS_OVERALL"/>
      <sheetName val="look-up_data"/>
      <sheetName val="Tabelas_Escore"/>
      <sheetName val="[Lixo.xls]__ACSNA1_PROJETOS__93"/>
      <sheetName val="[Lixo.xls]__ACSNA1_PROJETOS__95"/>
      <sheetName val="[Lixo.xls]__ACSNA1_PROJETOS__94"/>
      <sheetName val="[Lixo.xls]__ACSNA1_PROJETOS__98"/>
      <sheetName val="[Lixo.xls]__ACSNA1_PROJETOS__97"/>
      <sheetName val="[Lixo.xls]__ACSNA1_PROJETOS__96"/>
      <sheetName val="[Lixo.xls]__ACSNA1_PROJETOS_100"/>
      <sheetName val="[Lixo.xls]__ACSNA1_PROJETOS__99"/>
      <sheetName val="[Lixo.xls]__ACSNA1_PROJETOS_101"/>
      <sheetName val="[Lixo.xls]__ACSNA1_PROJETOS_102"/>
      <sheetName val="[Lixo.xls]__ACSNA1_PROJETOS_104"/>
      <sheetName val="[Lixo.xls]__ACSNA1_PROJETOS_103"/>
      <sheetName val="[Lixo.xls]__ACSNA1_PROJETOS_105"/>
      <sheetName val="[Lixo.xls]__ACSNA1_PROJETOS_106"/>
      <sheetName val="[Lixo.xls]__ACSNA1_PROJETOS_107"/>
      <sheetName val="[Lixo.xls]__ACSNA1_PROJETOS_108"/>
      <sheetName val="[Lixo.xls]__ACSNA1_PROJETOS_109"/>
      <sheetName val="[Lixo.xls]__ACSNA1_PROJETOS_110"/>
      <sheetName val="[Lixo.xls]__ACSNA1_PROJETOS_111"/>
      <sheetName val="[Lixo.xls]__ACSNA1_PROJETOS_112"/>
      <sheetName val="[Lixo.xls]__ACSNA1_PROJETOS_118"/>
      <sheetName val="[Lixo.xls]__ACSNA1_PROJETOS_113"/>
      <sheetName val="[Lixo.xls]__ACSNA1_PROJETOS_114"/>
      <sheetName val="[Lixo.xls]__ACSNA1_PROJETOS_115"/>
      <sheetName val="[Lixo.xls]__ACSNA1_PROJETOS_116"/>
      <sheetName val="[Lixo.xls]__ACSNA1_PROJETOS_117"/>
      <sheetName val="[Lixo.xls]__ACSNA1_PROJETOS_119"/>
      <sheetName val="[Lixo.xls]__ACSNA1_PROJETOS_124"/>
      <sheetName val="[Lixo.xls]__ACSNA1_PROJETOS_120"/>
      <sheetName val="[Lixo.xls]__ACSNA1_PROJETOS_121"/>
      <sheetName val="[Lixo.xls]__ACSNA1_PROJETOS_122"/>
      <sheetName val="[Lixo.xls]__ACSNA1_PROJETOS_123"/>
      <sheetName val="[Lixo.xls]__ACSNA1_PROJETOS_128"/>
      <sheetName val="[Lixo.xls]__ACSNA1_PROJETOS_125"/>
      <sheetName val="[Lixo.xls]__ACSNA1_PROJETOS_127"/>
      <sheetName val="[Lixo.xls]__ACSNA1_PROJETOS_126"/>
      <sheetName val="[Lixo.xls]__ACSNA1_PROJETOS_129"/>
      <sheetName val="[Lixo.xls]__ACSNA1_PROJETOS_130"/>
      <sheetName val="[Lixo.xls]__ACSNA1_PROJETOS_131"/>
      <sheetName val="[Lixo.xls]__ACSNA1_PROJETOS_132"/>
      <sheetName val="[Lixo.xls]__ACSNA1_PROJETOS_133"/>
      <sheetName val="[Lixo.xls]__ACSNA1_PROJETOS_134"/>
      <sheetName val="[Lixo.xls]__ACSNA1_PROJETOS_135"/>
      <sheetName val="[Lixo.xls]__ACSNA1_PROJETOS_136"/>
      <sheetName val="[Lixo.xls]__ACSNA1_PROJETOS_137"/>
      <sheetName val="[Lixo.xls]__ACSNA1_PROJETOS_138"/>
      <sheetName val="[Lixo.xls]__ACSNA1_PROJETOS_139"/>
      <sheetName val="[Lixo.xls]__ACSNA1_PROJETOS_140"/>
      <sheetName val="[Lixo_xls]\\ACSNA1\PROJETOS\Lix"/>
      <sheetName val="[Lixo_xls]__ACSNA1_PROJETOS_L_2"/>
      <sheetName val="[Lixo_xls]__ACSNA1_PROJETOS_L_5"/>
      <sheetName val="[Lixo_xls]__ACSNA1_PROJETOS_L_3"/>
      <sheetName val="[Lixo_xls]__ACSNA1_PROJETOS_L_4"/>
      <sheetName val="[Lixo_xls]__ACSNA1_PROJETOS_L_6"/>
      <sheetName val="[Lixo_xls][Lixo_xls][Lixo_xls]["/>
      <sheetName val="PackAppear__(2)4"/>
      <sheetName val="OOO_(2)4"/>
      <sheetName val="Riscos-Oport__CV4"/>
      <sheetName val="PQCM_(2)4"/>
      <sheetName val="PQRM_(2)4"/>
      <sheetName val="TO_(2)4"/>
      <sheetName val="Preço_Médio3"/>
      <sheetName val="Ishikawa_-_RAB3"/>
      <sheetName val="Raw_output3"/>
      <sheetName val="Operações_de_Swap2"/>
      <sheetName val="Distribución_D2"/>
      <sheetName val="TMEF_-_TMR_1312"/>
      <sheetName val="TMEF_-_TMR_1512"/>
      <sheetName val="Sig_Cycles_Accts_&amp;_Processes2"/>
      <sheetName val="Pg_12"/>
      <sheetName val="PS_Entity2"/>
      <sheetName val="Monitoring_-_LE_Analysis2"/>
      <sheetName val="Monitoring_-_YTD_Analysis2"/>
      <sheetName val="Monitoring_-_Act_Value_Analysi2"/>
      <sheetName val="Brazil_Sovereign2"/>
      <sheetName val="BD_-_Realizado2"/>
      <sheetName val="Cadastro_de_Veículos2"/>
      <sheetName val="Target_Book2"/>
      <sheetName val="SAP_info2"/>
      <sheetName val="Base_PEF1"/>
      <sheetName val="Distribución_1"/>
      <sheetName val="Plan_de_producción1"/>
      <sheetName val="IS_BS_actual1"/>
      <sheetName val="Testing_Template_Guidance1"/>
      <sheetName val="Test_Programs1"/>
      <sheetName val="Targets_-_PBS1"/>
      <sheetName val="Lixo_xls1"/>
      <sheetName val="Raison_1"/>
      <sheetName val="Cost_Leadership_Capex_Inv_1"/>
      <sheetName val="Cost_Leadership_Capex_Div_1"/>
      <sheetName val="__ACSNA1_PROJETOS_Lixo_Lixo_xl1"/>
      <sheetName val="Indiv__information1"/>
      <sheetName val="Proced_1"/>
      <sheetName val="5_11"/>
      <sheetName val="Base_Críticas_de_Pedidos1"/>
      <sheetName val="Monitoring_-_PCS_Analysis1"/>
      <sheetName val="Rec_GL1"/>
      <sheetName val="Main_Flowchart1"/>
      <sheetName val="Tendencias_CAPEX_Planta_CND_HN1"/>
      <sheetName val="Ago_991"/>
      <sheetName val="Controls_data1"/>
      <sheetName val="VENTES_VS_QUOTAS1"/>
      <sheetName val="Daily_Report1"/>
      <sheetName val="NT_IND1"/>
      <sheetName val="DEP_IND1"/>
      <sheetName val="CHARTS_OVERALL1"/>
      <sheetName val="look-up_data1"/>
      <sheetName val="Proposta_V-Graf1"/>
      <sheetName val="Stalni_i_ugovorci1"/>
      <sheetName val="REALxMETA_-_CERVEJA1"/>
      <sheetName val="Tabelas_Escore1"/>
      <sheetName val="[Lixo_xls]__ACSNA1_PROJETOS_L_1"/>
      <sheetName val="[Lixo_xls]__ACSNA1_PROJETOS_L_7"/>
      <sheetName val="[Lixo_xls]__ACSNA1_PROJETOS_L_8"/>
      <sheetName val="[Lixo_xls]__ACSNA1_PROJETOS_L_9"/>
      <sheetName val="[Lixo_xls]__ACSNA1_PROJETOS_L10"/>
      <sheetName val="[Lixo_xls]__ACSNA1_PROJETOS_L11"/>
      <sheetName val="[Lixo_xls]__ACSNA1_PROJETOS__10"/>
      <sheetName val="[Lixo_xls]__ACSNA1_PROJETOS_L12"/>
      <sheetName val="[Lixo_xls]__ACSNA1_PROJETOS_L13"/>
      <sheetName val="[Lixo_xls]\\ACSNA1\PROJETOS\Li1"/>
      <sheetName val="[Lixo_xls][Lixo_xls][Lixo_xls]1"/>
      <sheetName val="[Lixo_xls]__ACSNA1_PROJETOS__28"/>
      <sheetName val="[Lixo_xls]__ACSNA1_PROJETOS__11"/>
      <sheetName val="[Lixo_xls]__ACSNA1_PROJETOS__14"/>
      <sheetName val="[Lixo_xls]__ACSNA1_PROJETOS__12"/>
      <sheetName val="[Lixo_xls]__ACSNA1_PROJETOS__13"/>
      <sheetName val="[Lixo_xls]__ACSNA1_PROJETOS__15"/>
      <sheetName val="[Lixo_xls]__ACSNA1_PROJETOS__16"/>
      <sheetName val="[Lixo_xls]__ACSNA1_PROJETOS__17"/>
      <sheetName val="[Lixo_xls]__ACSNA1_PROJETOS__18"/>
      <sheetName val="[Lixo_xls]__ACSNA1_PROJETOS__22"/>
      <sheetName val="[Lixo_xls]__ACSNA1_PROJETOS__19"/>
      <sheetName val="[Lixo_xls]__ACSNA1_PROJETOS__20"/>
      <sheetName val="[Lixo_xls]__ACSNA1_PROJETOS__21"/>
      <sheetName val="[Lixo_xls]__ACSNA1_PROJETOS__23"/>
      <sheetName val="[Lixo_xls]__ACSNA1_PROJETOS__25"/>
      <sheetName val="[Lixo_xls]__ACSNA1_PROJETOS__24"/>
      <sheetName val="[Lixo_xls]__ACSNA1_PROJETOS__27"/>
      <sheetName val="[Lixo_xls]__ACSNA1_PROJETOS__26"/>
      <sheetName val="[Lixo_xls]__ACSNA1_PROJETOS__30"/>
      <sheetName val="[Lixo_xls]__ACSNA1_PROJETOS__29"/>
      <sheetName val="[Lixo_xls]__ACSNA1_PROJETOS__31"/>
      <sheetName val="[Lixo_xls]__ACSNA1_PROJETOS__32"/>
      <sheetName val="[Lixo_xls]__ACSNA1_PROJETOS__33"/>
      <sheetName val="[Lixo_xls]__ACSNA1_PROJETOS__34"/>
      <sheetName val="[Lixo_xls]__ACSNA1_PROJETOS__36"/>
      <sheetName val="[Lixo_xls]__ACSNA1_PROJETOS__35"/>
      <sheetName val="[Lixo_xls]__ACSNA1_PROJETOS__37"/>
      <sheetName val="[Lixo_xls]__ACSNA1_PROJETOS__38"/>
      <sheetName val="[Lixo_xls]__ACSNA1_PROJETOS__39"/>
      <sheetName val="[Lixo_xls]__ACSNA1_PROJETOS__40"/>
      <sheetName val="[Lixo_xls]__ACSNA1_PROJETOS__41"/>
      <sheetName val="[Lixo_xls]__ACSNA1_PROJETOS__42"/>
      <sheetName val="[Lixo_xls]__ACSNA1_PROJETOS__43"/>
      <sheetName val="[Lixo_xls]__ACSNA1_PROJETOS__44"/>
      <sheetName val="[Lixo_xls]__ACSNA1_PROJETOS__48"/>
      <sheetName val="[Lixo_xls]__ACSNA1_PROJETOS__45"/>
      <sheetName val="[Lixo_xls]__ACSNA1_PROJETOS__47"/>
      <sheetName val="[Lixo_xls]__ACSNA1_PROJETOS__46"/>
      <sheetName val="[Lixo_xls]__ACSNA1_PROJETOS__51"/>
      <sheetName val="[Lixo_xls]__ACSNA1_PROJETOS__49"/>
      <sheetName val="[Lixo_xls]__ACSNA1_PROJETOS__50"/>
      <sheetName val="[Lixo_xls]__ACSNA1_PROJETOS__60"/>
      <sheetName val="[Lixo_xls]__ACSNA1_PROJETOS__52"/>
      <sheetName val="[Lixo_xls]__ACSNA1_PROJETOS__53"/>
      <sheetName val="[Lixo_xls]__ACSNA1_PROJETOS__54"/>
      <sheetName val="[Lixo_xls]__ACSNA1_PROJETOS__59"/>
      <sheetName val="[Lixo_xls]\Users\roberzheng\App"/>
      <sheetName val="[Lixo_xls]__ACSNA1_PROJETOS__55"/>
      <sheetName val="[Lixo_xls]__ACSNA1_PROJETOS__56"/>
      <sheetName val="[Lixo_xls]__ACSNA1_PROJETOS__57"/>
      <sheetName val="[Lixo_xls]__ACSNA1_PROJETOS__58"/>
      <sheetName val="[Lixo_xls]__ACSNA1_PROJETOS__61"/>
      <sheetName val="[Lixo_xls]__ACSNA1_PROJETOS__62"/>
      <sheetName val="[Lixo_xls]__ACSNA1_PROJETOS__63"/>
      <sheetName val="[Lixo_xls]__ACSNA1_PROJETOS__64"/>
      <sheetName val="[Lixo_xls]__ACSNA1_PROJETOS__65"/>
      <sheetName val="[Lixo_xls]__ACSNA1_PROJETOS__66"/>
      <sheetName val="[Lixo_xls]__ACSNA1_PROJETOS__67"/>
      <sheetName val="Daily"/>
      <sheetName val="[Lixo.xls]__ACSNA1_PROJETOS_141"/>
      <sheetName val="[Lixo.xls]__ACSNA1_PROJETOS_148"/>
      <sheetName val="[Lixo.xls]__ACSNA1_PROJETOS_142"/>
      <sheetName val="[Lixo.xls]__ACSNA1_PROJETOS_143"/>
      <sheetName val="[Lixo.xls]__ACSNA1_PROJETOS_144"/>
      <sheetName val="[Lixo.xls]__ACSNA1_PROJETOS_145"/>
      <sheetName val="[Lixo.xls]__ACSNA1_PROJETOS_146"/>
      <sheetName val="[Lixo.xls]__ACSNA1_PROJETOS_147"/>
      <sheetName val="[Lixo.xls]__ACSNA1_PROJETOS_149"/>
      <sheetName val="[Lixo.xls]__ACSNA1_PROJETOS_159"/>
      <sheetName val="[Lixo.xls]__ACSNA1_PROJETOS_150"/>
      <sheetName val="[Lixo.xls]__ACSNA1_PROJETOS_154"/>
      <sheetName val="[Lixo.xls]__ACSNA1_PROJETOS_151"/>
      <sheetName val="[Lixo.xls]__ACSNA1_PROJETOS_152"/>
      <sheetName val="[Lixo.xls]__ACSNA1_PROJETOS_153"/>
      <sheetName val="[Lixo.xls]__ACSNA1_PROJETOS_155"/>
      <sheetName val="[Lixo.xls]__ACSNA1_PROJETOS_156"/>
      <sheetName val="[Lixo.xls]__ACSNA1_PROJETOS_157"/>
      <sheetName val="[Lixo.xls]__ACSNA1_PROJETOS_158"/>
      <sheetName val="[Lixo.xls]__ACSNA1_PROJETOS_160"/>
      <sheetName val="[Lixo.xls]__ACSNA1_PROJETOS_162"/>
      <sheetName val="[Lixo.xls]__ACSNA1_PROJETOS_161"/>
      <sheetName val="[Lixo.xls]__ACSNA1_PROJETOS_199"/>
      <sheetName val="[Lixo.xls]__ACSNA1_PROJETOS_163"/>
      <sheetName val="[Lixo.xls]__ACSNA1_PROJETOS_165"/>
      <sheetName val="[Lixo.xls]__ACSNA1_PROJETOS_164"/>
      <sheetName val="[Lixo.xls]__ACSNA1_PROJETOS_167"/>
      <sheetName val="[Lixo.xls]__ACSNA1_PROJETOS_166"/>
      <sheetName val="[Lixo.xls]__ACSNA1_PROJETOS_168"/>
      <sheetName val="[Lixo.xls]__ACSNA1_PROJETOS_170"/>
      <sheetName val="[Lixo.xls]__ACSNA1_PROJETOS_169"/>
      <sheetName val="[Lixo.xls]__ACSNA1_PROJETOS_171"/>
      <sheetName val="[Lixo.xls]__ACSNA1_PROJETOS_172"/>
      <sheetName val="[Lixo.xls]__ACSNA1_PROJETOS_173"/>
      <sheetName val="[Lixo.xls]__ACSNA1_PROJETOS_174"/>
      <sheetName val="[Lixo.xls]__ACSNA1_PROJETOS_179"/>
      <sheetName val="[Lixo.xls]__ACSNA1_PROJETOS_178"/>
      <sheetName val="[Lixo.xls]__ACSNA1_PROJETOS_175"/>
      <sheetName val="[Lixo.xls]__ACSNA1_PROJETOS_176"/>
      <sheetName val="[Lixo.xls]__ACSNA1_PROJETOS_177"/>
      <sheetName val="[Lixo.xls]__ACSNA1_PROJETOS_181"/>
      <sheetName val="[Lixo.xls]__ACSNA1_PROJETOS_180"/>
      <sheetName val="[Lixo.xls]__ACSNA1_PROJETOS_183"/>
      <sheetName val="[Lixo.xls]__ACSNA1_PROJETOS_182"/>
      <sheetName val="[Lixo.xls]__ACSNA1_PROJETOS_197"/>
      <sheetName val="[Lixo.xls]__ACSNA1_PROJETOS_192"/>
      <sheetName val="[Lixo.xls]__ACSNA1_PROJETOS_191"/>
      <sheetName val="[Lixo.xls]__ACSNA1_PROJETOS_190"/>
      <sheetName val="[Lixo.xls]__ACSNA1_PROJETOS_189"/>
      <sheetName val="[Lixo.xls]__ACSNA1_PROJETOS_184"/>
      <sheetName val="[Lixo.xls]__ACSNA1_PROJETOS_185"/>
      <sheetName val="[Lixo.xls]__ACSNA1_PROJETOS_186"/>
      <sheetName val="[Lixo.xls]__ACSNA1_PROJETOS_187"/>
      <sheetName val="[Lixo.xls]__ACSNA1_PROJETOS_188"/>
      <sheetName val="[Lixo.xls]__ACSNA1_PROJETOS_193"/>
      <sheetName val="[Lixo.xls]__ACSNA1_PROJETOS_195"/>
      <sheetName val="[Lixo.xls]__ACSNA1_PROJETOS_194"/>
      <sheetName val="[Lixo.xls]__ACSNA1_PROJETOS_196"/>
      <sheetName val="[Lixo.xls]__ACSNA1_PROJETOS_198"/>
      <sheetName val="[Lixo.xls]__ACSNA1_PROJETOS_200"/>
      <sheetName val="[Lixo.xls]__ACSNA1_PROJETOS_201"/>
      <sheetName val="[Lixo.xls]__ACSNA1_PROJETOS_202"/>
      <sheetName val="[Lixo.xls]__ACSNA1_PROJETOS_204"/>
      <sheetName val="[Lixo.xls]__ACSNA1_PROJETOS_203"/>
      <sheetName val="[Lixo.xls]__ACSNA1_PROJETOS_205"/>
      <sheetName val="[Lixo.xls]__ACSNA1_PROJETOS_211"/>
      <sheetName val="[Lixo.xls]__ACSNA1_PROJETOS_209"/>
      <sheetName val="[Lixo.xls]__ACSNA1_PROJETOS_207"/>
      <sheetName val="[Lixo.xls]__ACSNA1_PROJETOS_206"/>
      <sheetName val="[Lixo.xls]__ACSNA1_PROJETOS_208"/>
      <sheetName val="[Lixo.xls]__ACSNA1_PROJETOS_210"/>
      <sheetName val="[Lixo.xls]__ACSNA1_PROJETOS_213"/>
      <sheetName val="[Lixo.xls]__ACSNA1_PROJETOS_212"/>
      <sheetName val="[Lixo.xls]__ACSNA1_PROJETOS_214"/>
      <sheetName val="[Lixo.xls]__ACSNA1_PROJETOS_219"/>
      <sheetName val="[Lixo.xls]__ACSNA1_PROJETOS_215"/>
      <sheetName val="[Lixo.xls]__ACSNA1_PROJETOS_216"/>
      <sheetName val="[Lixo.xls]__ACSNA1_PROJETOS_217"/>
      <sheetName val="[Lixo.xls]__ACSNA1_PROJETOS_218"/>
      <sheetName val="[Lixo.xls]__ACSNA1_PROJETOS_220"/>
      <sheetName val="[Lixo.xls]__ACSNA1_PROJETOS_221"/>
      <sheetName val="[Lixo_xls]__ACSNA1_PROJETOS__71"/>
      <sheetName val="[Lixo_xls]__ACSNA1_PROJETOS__68"/>
      <sheetName val="[Lixo_xls]__ACSNA1_PROJETOS__69"/>
      <sheetName val="[Lixo_xls]__ACSNA1_PROJETOS__70"/>
      <sheetName val="[Lixo_xls]__ACSNA1_PROJETOS__72"/>
      <sheetName val="[Lixo_xls]__ACSNA1_PROJETOS__74"/>
      <sheetName val="[Lixo_xls]__ACSNA1_PROJETOS__73"/>
      <sheetName val="[Lixo_xls]__ACSNA1_PROJETOS__75"/>
      <sheetName val="[Lixo_xls]__ACSNA1_PROJETOS__76"/>
      <sheetName val="[Lixo_xls]__ACSNA1_PROJETOS__78"/>
      <sheetName val="[Lixo_xls]__ACSNA1_PROJETOS__77"/>
      <sheetName val="[Lixo_xls]__ACSNA1_PROJETOS__82"/>
      <sheetName val="[Lixo_xls]__ACSNA1_PROJETOS__79"/>
      <sheetName val="[Lixo_xls]__ACSNA1_PROJETOS__80"/>
      <sheetName val="[Lixo_xls]__ACSNA1_PROJETOS__81"/>
      <sheetName val="[Lixo_xls]__ACSNA1_PROJETOS__83"/>
      <sheetName val="[Lixo_xls]__ACSNA1_PROJETOS__84"/>
      <sheetName val="[Lixo_xls]__ACSNA1_PROJETOS__85"/>
      <sheetName val="[Lixo_xls]__ACSNA1_PROJETOS__89"/>
      <sheetName val="[Lixo_xls]__ACSNA1_PROJETOS__86"/>
      <sheetName val="[Lixo_xls]__ACSNA1_PROJETOS__87"/>
      <sheetName val="[Lixo_xls]__ACSNA1_PROJETOS__88"/>
      <sheetName val="[Lixo_xls]__ACSNA1_PROJETOS__90"/>
      <sheetName val="[Lixo_xls]__ACSNA1_PROJETOS__93"/>
      <sheetName val="[Lixo_xls]__ACSNA1_PROJETOS__91"/>
      <sheetName val="[Lixo_xls]__ACSNA1_PROJETOS__92"/>
      <sheetName val="[Lixo_xls]__ACSNA1_PROJETOS__96"/>
      <sheetName val="[Lixo_xls]__ACSNA1_PROJETOS__94"/>
      <sheetName val="[Lixo_xls]__ACSNA1_PROJETOS__95"/>
      <sheetName val="[Lixo_xls]__ACSNA1_PROJETOS__97"/>
      <sheetName val="[Lixo_xls]__ACSNA1_PROJETOS_102"/>
      <sheetName val="[Lixo_xls]__ACSNA1_PROJETOS__98"/>
      <sheetName val="[Lixo_xls]__ACSNA1_PROJETOS__99"/>
      <sheetName val="[Lixo_xls]__ACSNA1_PROJETOS_100"/>
      <sheetName val="[Lixo_xls]__ACSNA1_PROJETOS_101"/>
      <sheetName val="[Lixo_xls]__ACSNA1_PROJETOS_103"/>
      <sheetName val="[Lixo_xls]__ACSNA1_PROJETOS_104"/>
      <sheetName val="[Lixo_xls]__ACSNA1_PROJETOS_107"/>
      <sheetName val="[Lixo_xls]__ACSNA1_PROJETOS_106"/>
      <sheetName val="[Lixo_xls]__ACSNA1_PROJETOS_105"/>
      <sheetName val="[Lixo_xls]__ACSNA1_PROJETOS_108"/>
      <sheetName val="[Lixo_xls]__ACSNA1_PROJETOS_110"/>
      <sheetName val="[Lixo_xls]__ACSNA1_PROJETOS_109"/>
      <sheetName val="[Lixo_xls]__ACSNA1_PROJETOS_111"/>
      <sheetName val="[Lixo_xls]__ACSNA1_PROJETOS_112"/>
      <sheetName val="[Lixo_xls]__ACSNA1_PROJETOS_113"/>
      <sheetName val="[Lixo_xls]__ACSNA1_PROJETOS_115"/>
      <sheetName val="[Lixo_xls]__ACSNA1_PROJETOS_114"/>
      <sheetName val="[Lixo_xls]__ACSNA1_PROJETOS_117"/>
      <sheetName val="[Lixo_xls]__ACSNA1_PROJETOS_116"/>
      <sheetName val="[Lixo_xls]__ACSNA1_PROJETOS_120"/>
      <sheetName val="[Lixo_xls]__ACSNA1_PROJETOS_119"/>
      <sheetName val="[Lixo_xls]__ACSNA1_PROJETOS_118"/>
      <sheetName val="[Lixo_xls]__ACSNA1_PROJETOS_121"/>
      <sheetName val="[Lixo_xls]__ACSNA1_PROJETOS_128"/>
      <sheetName val="[Lixo_xls]__ACSNA1_PROJETOS_127"/>
      <sheetName val="[Lixo_xls]__ACSNA1_PROJETOS_123"/>
      <sheetName val="[Lixo_xls]__ACSNA1_PROJETOS_122"/>
      <sheetName val="[Lixo_xls]__ACSNA1_PROJETOS_125"/>
      <sheetName val="[Lixo_xls]__ACSNA1_PROJETOS_124"/>
      <sheetName val="[Lixo_xls]__ACSNA1_PROJETOS_126"/>
      <sheetName val="[Lixo_xls]__ACSNA1_PROJETOS_129"/>
      <sheetName val="[Lixo_xls]__ACSNA1_PROJETOS_131"/>
      <sheetName val="[Lixo_xls]__ACSNA1_PROJETOS_130"/>
      <sheetName val="[Lixo_xls]__ACSNA1_PROJETOS_132"/>
      <sheetName val="[Lixo_xls]__ACSNA1_PROJETOS_133"/>
      <sheetName val="[Lixo_xls]__ACSNA1_PROJETOS_138"/>
      <sheetName val="[Lixo_xls]__ACSNA1_PROJETOS_136"/>
      <sheetName val="[Lixo_xls]__ACSNA1_PROJETOS_134"/>
      <sheetName val="[Lixo_xls]__ACSNA1_PROJETOS_135"/>
      <sheetName val="[Lixo_xls]__ACSNA1_PROJETOS_137"/>
      <sheetName val="[Lixo_xls]__ACSNA1_PROJETOS_148"/>
      <sheetName val="[Lixo_xls]__ACSNA1_PROJETOS_139"/>
      <sheetName val="[Lixo_xls]__ACSNA1_PROJETOS_140"/>
      <sheetName val="[Lixo_xls]__ACSNA1_PROJETOS_141"/>
      <sheetName val="[Lixo_xls]__ACSNA1_PROJETOS_142"/>
      <sheetName val="[Lixo_xls]__ACSNA1_PROJETOS_143"/>
      <sheetName val="[Lixo_xls]__ACSNA1_PROJETOS_144"/>
      <sheetName val="[Lixo_xls]__ACSNA1_PROJETOS_145"/>
      <sheetName val="[Lixo_xls]__ACSNA1_PROJETOS_146"/>
      <sheetName val="[Lixo_xls]__ACSNA1_PROJETOS_147"/>
      <sheetName val="[Lixo_xls]__ACSNA1_PROJETOS_149"/>
      <sheetName val="[Lixo_xls]__ACSNA1_PROJETOS_150"/>
      <sheetName val="[Lixo_xls]__ACSNA1_PROJETOS_163"/>
      <sheetName val="[Lixo_xls]__ACSNA1_PROJETOS_151"/>
      <sheetName val="[Lixo_xls]__ACSNA1_PROJETOS_152"/>
      <sheetName val="[Lixo_xls]__ACSNA1_PROJETOS_155"/>
      <sheetName val="[Lixo_xls]__ACSNA1_PROJETOS_153"/>
      <sheetName val="[Lixo_xls]__ACSNA1_PROJETOS_154"/>
      <sheetName val="[Lixo_xls]__ACSNA1_PROJETOS_160"/>
      <sheetName val="[Lixo_xls]__ACSNA1_PROJETOS_156"/>
      <sheetName val="[Lixo_xls]__ACSNA1_PROJETOS_157"/>
      <sheetName val="[Lixo_xls]__ACSNA1_PROJETOS_158"/>
      <sheetName val="[Lixo_xls]__ACSNA1_PROJETOS_159"/>
      <sheetName val="[Lixo_xls]__ACSNA1_PROJETOS_162"/>
      <sheetName val="[Lixo_xls]__ACSNA1_PROJETOS_161"/>
      <sheetName val="[Lixo_xls]__ACSNA1_PROJETOS_168"/>
      <sheetName val="[Lixo_xls]__ACSNA1_PROJETOS_166"/>
      <sheetName val="[Lixo_xls]__ACSNA1_PROJETOS_164"/>
      <sheetName val="[Lixo_xls]__ACSNA1_PROJETOS_165"/>
      <sheetName val="[Lixo_xls]__ACSNA1_PROJETOS_167"/>
      <sheetName val="[Lixo_xls]__ACSNA1_PROJETOS_184"/>
      <sheetName val="[Lixo_xls]__ACSNA1_PROJETOS_169"/>
      <sheetName val="[Lixo_xls]__ACSNA1_PROJETOS_170"/>
      <sheetName val="[Lixo_xls]__ACSNA1_PROJETOS_171"/>
      <sheetName val="[Lixo_xls]__ACSNA1_PROJETOS_172"/>
      <sheetName val="[Lixo_xls]__ACSNA1_PROJETOS_173"/>
      <sheetName val="[Lixo_xls]__ACSNA1_PROJETOS_174"/>
      <sheetName val="[Lixo_xls]__ACSNA1_PROJETOS_179"/>
      <sheetName val="[Lixo_xls]__ACSNA1_PROJETOS_178"/>
      <sheetName val="[Lixo_xls]__ACSNA1_PROJETOS_175"/>
      <sheetName val="[Lixo_xls]__ACSNA1_PROJETOS_176"/>
      <sheetName val="[Lixo_xls]__ACSNA1_PROJETOS_177"/>
      <sheetName val="[Lixo_xls]__ACSNA1_PROJETOS_181"/>
      <sheetName val="[Lixo_xls]__ACSNA1_PROJETOS_180"/>
      <sheetName val="[Lixo_xls]__ACSNA1_PROJETOS_183"/>
      <sheetName val="[Lixo_xls]__ACSNA1_PROJETOS_182"/>
      <sheetName val="[Lixo_xls]__ACSNA1_PROJETOS_185"/>
      <sheetName val="[Lixo_xls]__ACSNA1_PROJETOS_186"/>
      <sheetName val="[Lixo_xls]__ACSNA1_PROJETOS_187"/>
      <sheetName val="[Lixo_xls]__ACSNA1_PROJETOS_189"/>
      <sheetName val="[Lixo_xls]__ACSNA1_PROJETOS_188"/>
      <sheetName val="[Lixo_xls]__ACSNA1_PROJETOS_190"/>
      <sheetName val="[Lixo_xls]__ACSNA1_PROJETOS_214"/>
      <sheetName val="[Lixo_xls]__ACSNA1_PROJETOS_199"/>
      <sheetName val="[Lixo_xls]__ACSNA1_PROJETOS_197"/>
      <sheetName val="[Lixo_xls]__ACSNA1_PROJETOS_192"/>
      <sheetName val="[Lixo_xls]__ACSNA1_PROJETOS_191"/>
      <sheetName val="[Lixo_xls]__ACSNA1_PROJETOS_193"/>
      <sheetName val="[Lixo_xls]__ACSNA1_PROJETOS_195"/>
      <sheetName val="[Lixo_xls]__ACSNA1_PROJETOS_194"/>
      <sheetName val="[Lixo_xls]__ACSNA1_PROJETOS_196"/>
      <sheetName val="[Lixo_xls]__ACSNA1_PROJETOS_198"/>
      <sheetName val="[Lixo_xls]__ACSNA1_PROJETOS_200"/>
      <sheetName val="[Lixo_xls]__ACSNA1_PROJETOS_211"/>
      <sheetName val="[Lixo_xls]__ACSNA1_PROJETOS_201"/>
      <sheetName val="[Lixo_xls]__ACSNA1_PROJETOS_202"/>
      <sheetName val="[Lixo_xls]__ACSNA1_PROJETOS_203"/>
      <sheetName val="[Lixo_xls]__ACSNA1_PROJETOS_209"/>
      <sheetName val="[Lixo_xls]__ACSNA1_PROJETOS_204"/>
      <sheetName val="[Lixo_xls]__ACSNA1_PROJETOS_205"/>
      <sheetName val="[Lixo_xls]__ACSNA1_PROJETOS_207"/>
      <sheetName val="[Lixo_xls]__ACSNA1_PROJETOS_206"/>
      <sheetName val="[Lixo_xls]__ACSNA1_PROJETOS_208"/>
      <sheetName val="[Lixo_xls]__ACSNA1_PROJETOS_210"/>
      <sheetName val="[Lixo_xls]__ACSNA1_PROJETOS_213"/>
      <sheetName val="[Lixo_xls]__ACSNA1_PROJETOS_212"/>
      <sheetName val="[Lixo_xls]__ACSNA1_PROJETOS_215"/>
      <sheetName val="[Lixo.xls]__ACSNA1_PROJETOS_243"/>
      <sheetName val="[Lixo.xls]__ACSNA1_PROJETOS_241"/>
      <sheetName val="[Lixo.xls]__ACSNA1_PROJETOS_225"/>
      <sheetName val="[Lixo.xls]__ACSNA1_PROJETOS_223"/>
      <sheetName val="[Lixo.xls]__ACSNA1_PROJETOS_222"/>
      <sheetName val="[Lixo.xls]__ACSNA1_PROJETOS_224"/>
      <sheetName val="[Lixo.xls]__ACSNA1_PROJETOS_227"/>
      <sheetName val="[Lixo.xls]__ACSNA1_PROJETOS_226"/>
      <sheetName val="[Lixo.xls]__ACSNA1_PROJETOS_234"/>
      <sheetName val="[Lixo.xls]__ACSNA1_PROJETOS_228"/>
      <sheetName val="[Lixo.xls]__ACSNA1_PROJETOS_233"/>
      <sheetName val="[Lixo.xls]__ACSNA1_PROJETOS_229"/>
      <sheetName val="[Lixo.xls]__ACSNA1_PROJETOS_230"/>
      <sheetName val="[Lixo.xls]__ACSNA1_PROJETOS_231"/>
      <sheetName val="[Lixo.xls]__ACSNA1_PROJETOS_232"/>
      <sheetName val="[Lixo.xls]__ACSNA1_PROJETOS_235"/>
      <sheetName val="[Lixo.xls]__ACSNA1_PROJETOS_236"/>
      <sheetName val="[Lixo.xls]__ACSNA1_PROJETOS_237"/>
      <sheetName val="[Lixo.xls]__ACSNA1_PROJETOS_238"/>
      <sheetName val="[Lixo.xls]__ACSNA1_PROJETOS_239"/>
      <sheetName val="[Lixo.xls]__ACSNA1_PROJETOS_240"/>
      <sheetName val="[Lixo.xls]__ACSNA1_PROJETOS_242"/>
      <sheetName val="[Lixo.xls]__ACSNA1_PROJETOS_250"/>
      <sheetName val="[Lixo.xls]__ACSNA1_PROJETOS_244"/>
      <sheetName val="[Lixo.xls]__ACSNA1_PROJETOS_245"/>
      <sheetName val="[Lixo.xls]__ACSNA1_PROJETOS_246"/>
      <sheetName val="[Lixo.xls]__ACSNA1_PROJETOS_247"/>
      <sheetName val="[Lixo.xls]__ACSNA1_PROJETOS_248"/>
      <sheetName val="[Lixo.xls]__ACSNA1_PROJETOS_249"/>
      <sheetName val="[Lixo.xls]__ACSNA1_PROJETOS_254"/>
      <sheetName val="[Lixo.xls]__ACSNA1_PROJETOS_251"/>
      <sheetName val="[Lixo.xls]__ACSNA1_PROJETOS_252"/>
      <sheetName val="[Lixo.xls]__ACSNA1_PROJETOS_253"/>
      <sheetName val="[Lixo.xls]__ACSNA1_PROJETOS_255"/>
      <sheetName val="[Lixo.xls]__ACSNA1_PROJETOS_260"/>
      <sheetName val="[Lixo.xls]__ACSNA1_PROJETOS_258"/>
      <sheetName val="[Lixo.xls]__ACSNA1_PROJETOS_257"/>
      <sheetName val="[Lixo.xls]__ACSNA1_PROJETOS_256"/>
      <sheetName val="[Lixo.xls]__ACSNA1_PROJETOS_259"/>
      <sheetName val="[Lixo.xls]__ACSNA1_PROJETOS_261"/>
      <sheetName val="Call"/>
    </sheetNames>
    <definedNames>
      <definedName name="Refdiári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ides"/>
      <sheetName val="ml"/>
      <sheetName val="ro"/>
      <sheetName val="depara"/>
      <sheetName val="Apresentação OBZ 1208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onsolidado"/>
      <sheetName val="Vendas"/>
      <sheetName val="DDD"/>
      <sheetName val="Refrig"/>
      <sheetName val="MKT"/>
      <sheetName val="Revendas"/>
      <sheetName val="Industrial"/>
      <sheetName val="Logística"/>
      <sheetName val="Financeiro"/>
      <sheetName val="TI"/>
      <sheetName val="G&amp;Q"/>
      <sheetName val="Jurídico"/>
      <sheetName val="Internacional"/>
      <sheetName val="Operações"/>
      <sheetName val="Rel Corporativas"/>
      <sheetName val="Slides"/>
      <sheetName val="Diagnóstico de Metas 2002"/>
      <sheetName val="Instruções de Preenchimento"/>
      <sheetName val="Painel"/>
      <sheetName val="Gerencial"/>
      <sheetName val="Dados Incorporação"/>
      <sheetName val="Ocupação"/>
      <sheetName val="Devol"/>
      <sheetName val="Puxada 2004 "/>
      <sheetName val="Devolução"/>
      <sheetName val="Puxada 2003"/>
      <sheetName val="Cover"/>
      <sheetName val="qyrMetas_Real"/>
      <sheetName val="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Orçamentária"/>
      <sheetName val="Mem Viagens e Estadas_Inicial"/>
      <sheetName val="Mem Viagens e Estadas_Brand"/>
      <sheetName val="Mês a Mês"/>
      <sheetName val="Realizado"/>
      <sheetName val="Compromissado"/>
      <sheetName val="GRAFICO VERBA"/>
      <sheetName val="DISTRIBUICAO DE VERBAS"/>
      <sheetName val="Dados Gráfico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BRACHO"/>
      <sheetName val="Pto.Paysandu"/>
      <sheetName val="CALPA"/>
      <sheetName val="Olazabal y Volpe"/>
      <sheetName val="CADYL SEMILLA"/>
      <sheetName val="CADYL IND"/>
      <sheetName val="SESIL"/>
      <sheetName val="Conuber"/>
      <sheetName val="PtadeSilos Cympay"/>
      <sheetName val="PALMITAS"/>
      <sheetName val="Pta.Ind.Malt1"/>
      <sheetName val="Pta.Semi.Cympay"/>
      <sheetName val="PRINCIPAL"/>
      <sheetName val="Nuevo Formato"/>
      <sheetName val="Industria"/>
      <sheetName val="Plan1"/>
      <sheetName val="Others"/>
      <sheetName val="Compromissado"/>
      <sheetName val="Stock y Calidad base PAYSANDU"/>
      <sheetName val="Cadastro"/>
      <sheetName val="qyrMetas_Real"/>
      <sheetName val="VOLUME"/>
      <sheetName val="Cover"/>
      <sheetName val="Pto_Paysandu"/>
      <sheetName val="Olazabal_y_Volpe"/>
      <sheetName val="CADYL_SEMILLA"/>
      <sheetName val="CADYL_IND"/>
      <sheetName val="PtadeSilos_Cympay"/>
      <sheetName val="Pta_Ind_Malt1"/>
      <sheetName val="Pta_Semi_Cympay"/>
      <sheetName val="Nuevo_Formato"/>
      <sheetName val="Stock_y_Calidad_base_PAYSANDU"/>
      <sheetName val="Tabs"/>
      <sheetName val="Perda_Lata"/>
      <sheetName val="Support"/>
      <sheetName val="DATOS"/>
      <sheetName val="GRÁFICO_4"/>
      <sheetName val="Dados Org"/>
      <sheetName val="Empresas"/>
      <sheetName val="DePara"/>
      <sheetName val="Tab Din Embal."/>
      <sheetName val="Pto_Paysandu1"/>
      <sheetName val="Olazabal_y_Volpe1"/>
      <sheetName val="CADYL_SEMILLA1"/>
      <sheetName val="CADYL_IND1"/>
      <sheetName val="PtadeSilos_Cympay1"/>
      <sheetName val="Pta_Ind_Malt11"/>
      <sheetName val="Pta_Semi_Cympay1"/>
      <sheetName val="Nuevo_Formato1"/>
      <sheetName val="Stock_y_Calidad_base_PAYSANDU1"/>
      <sheetName val="Dados_Org"/>
      <sheetName val="SM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mg"/>
      <sheetName val=" precio vta"/>
      <sheetName val="ctos industrial"/>
      <sheetName val="ctos cles"/>
      <sheetName val="Canon Chart CONTRIB"/>
      <sheetName val="Canon Chart Ventas"/>
      <sheetName val="Canon Chart Costos Indust"/>
      <sheetName val="Canon Chart Costos Comerc"/>
      <sheetName val="Flete"/>
      <sheetName val="Royalty"/>
      <sheetName val="CTMG FCST FEB 02"/>
      <sheetName val="VTAS FCST FEB 02"/>
      <sheetName val="CLES FCST FEB 02 "/>
      <sheetName val="INDUSTRIAL FCST FEB 02"/>
      <sheetName val="FLETE FCST FEB 02 (2)"/>
      <sheetName val="CVI Dic vs CVI ago"/>
      <sheetName val="DATOS"/>
      <sheetName val="Raison "/>
      <sheetName val="Plan1"/>
      <sheetName val="MIX NACIONAL"/>
      <sheetName val="VOLUMENES NACIONALES"/>
      <sheetName val="Apr07"/>
      <sheetName val="Conuber"/>
      <sheetName val="QUEBRACHO"/>
      <sheetName val="Cost Leadership Capex Inv."/>
      <sheetName val="Cost Leadership Capex Div."/>
      <sheetName val="Macro1"/>
      <sheetName val="Canon Chart Sept v2"/>
      <sheetName val="Raw output"/>
      <sheetName val="FLETES"/>
      <sheetName val="Capacidad"/>
      <sheetName val="ponderacion"/>
      <sheetName val="qyrMetas_Real"/>
      <sheetName val="9"/>
      <sheetName val="Push Diag on Premise"/>
      <sheetName val="CChannel Attract Input"/>
      <sheetName val="FStratPlan"/>
      <sheetName val="Settings"/>
      <sheetName val="Lists"/>
      <sheetName val="Define"/>
      <sheetName val="producto"/>
      <sheetName val="Qui"/>
      <sheetName val="Segmento_DB"/>
      <sheetName val="Plan de producción"/>
      <sheetName val="RESUMEN"/>
      <sheetName val="Madras"/>
      <sheetName val="hulpblad"/>
      <sheetName val="Tab Aux"/>
      <sheetName val="1994"/>
      <sheetName val="Distrib"/>
      <sheetName val="Fr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resumo-ing"/>
      <sheetName val="ctmg"/>
      <sheetName val="Components"/>
      <sheetName val="Consolidated"/>
      <sheetName val="Transa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uales"/>
      <sheetName val="Stock Fin al..."/>
      <sheetName val="Capacidad"/>
      <sheetName val="Matriz mensual"/>
      <sheetName val="Acumulados"/>
      <sheetName val="P1"/>
      <sheetName val="P2"/>
      <sheetName val="P3"/>
      <sheetName val="P6"/>
      <sheetName val="P5"/>
      <sheetName val="D1"/>
      <sheetName val="D2"/>
      <sheetName val="D3"/>
      <sheetName val="D4"/>
      <sheetName val="V1"/>
      <sheetName val="V2"/>
      <sheetName val="V3"/>
      <sheetName val="V4"/>
      <sheetName val="Q1"/>
      <sheetName val="Q2"/>
      <sheetName val="Q3"/>
      <sheetName val="Q4"/>
      <sheetName val="Br1"/>
      <sheetName val="Br2"/>
      <sheetName val="Br3"/>
      <sheetName val="Br4"/>
      <sheetName val="OF1"/>
      <sheetName val="OF2"/>
      <sheetName val="OF3"/>
      <sheetName val="OF4"/>
      <sheetName val="I3"/>
      <sheetName val="I4"/>
      <sheetName val="Total"/>
      <sheetName val="T 1.1"/>
      <sheetName val="T 2.2"/>
      <sheetName val="T 1.3"/>
      <sheetName val="T lata"/>
      <sheetName val="PT"/>
      <sheetName val="1.1"/>
      <sheetName val="2.3"/>
      <sheetName val="1.3"/>
      <sheetName val="Keg"/>
      <sheetName val="lata"/>
      <sheetName val="Plan Junio"/>
      <sheetName val="Plan Julio"/>
      <sheetName val="Ambar litro"/>
      <sheetName val="Borgoña litro"/>
      <sheetName val="Verde litro"/>
      <sheetName val="Variación Ventas"/>
      <sheetName val="Distribución C"/>
      <sheetName val="ctmg"/>
      <sheetName val="Plan1"/>
      <sheetName val="Apr07"/>
      <sheetName val="Conuber"/>
      <sheetName val="QUEBRACHO"/>
      <sheetName val="resumo"/>
      <sheetName val="resumo-ing"/>
      <sheetName val="Plan de producción PPTO 2004"/>
      <sheetName val="Push Diag on Premise"/>
      <sheetName val="CChannel Attract Input"/>
      <sheetName val="FStratPlan"/>
      <sheetName val="Lists"/>
      <sheetName val="DATOS"/>
      <sheetName val="producto"/>
      <sheetName val="Qui"/>
      <sheetName val="Plan de producción"/>
      <sheetName val="Cover"/>
      <sheetName val="Compromissado"/>
      <sheetName val="Support"/>
      <sheetName val="Constantes"/>
      <sheetName val="AUD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Net Revenue"/>
      <sheetName val="CWC_Zone"/>
      <sheetName val="Receivables_Zone"/>
      <sheetName val="Inventory_Zone"/>
      <sheetName val="Payables_Zone"/>
      <sheetName val="CWC_Ctry"/>
      <sheetName val="Receivables_Ctry"/>
      <sheetName val="Inventory_Ctry"/>
      <sheetName val="Payables_Ctry"/>
      <sheetName val="Help"/>
      <sheetName val="Capacidad"/>
      <sheetName val="Datos por SKU-categoria 2011 A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tate"/>
      <sheetName val="Assume"/>
      <sheetName val="Cash Sweep"/>
      <sheetName val="IRR"/>
      <sheetName val="Scenarios"/>
      <sheetName val="KKR Model"/>
      <sheetName val="Bridge"/>
      <sheetName val="Module1"/>
      <sheetName val="Conuber"/>
      <sheetName val="QUEBRACHO"/>
      <sheetName val="Constants"/>
      <sheetName val="NIUs"/>
      <sheetName val="Lists"/>
      <sheetName val="Net Revenue"/>
      <sheetName val="Plan1"/>
      <sheetName val="Capacidad"/>
      <sheetName val="Rev"/>
      <sheetName val="ctmg"/>
      <sheetName val="Cash_Sweep"/>
      <sheetName val="KKR_Model"/>
      <sheetName val="Net_Revenue"/>
      <sheetName val="ProjectList"/>
      <sheetName val="KL Model - v5"/>
      <sheetName val="Cost Leadership Capex Inv."/>
      <sheetName val="Cost Leadership Capex Div."/>
      <sheetName val="DevelopmentProjectList"/>
      <sheetName val="XLR_NoRangeSheet"/>
      <sheetName val="GRÁFICO_4"/>
      <sheetName val="SIL Russia"/>
      <sheetName val="Support"/>
      <sheetName val="Others"/>
      <sheetName val="Apr07"/>
      <sheetName val="Internals"/>
      <sheetName val="Dados"/>
      <sheetName val="Cash_Sweep1"/>
      <sheetName val="KKR_Model1"/>
      <sheetName val="Net_Revenue1"/>
      <sheetName val="Cost_Leadership_Capex_Inv_"/>
      <sheetName val="Cost_Leadership_Capex_Div_"/>
      <sheetName val="SIL_Russia"/>
      <sheetName val="KL_Model_-_v5"/>
      <sheetName val="Cash_Sweep2"/>
      <sheetName val="KKR_Model2"/>
      <sheetName val="Net_Revenue2"/>
      <sheetName val="Cost_Leadership_Capex_Inv_1"/>
      <sheetName val="Cost_Leadership_Capex_Div_1"/>
      <sheetName val="SIL_Russia1"/>
      <sheetName val="KL_Model_-_v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onsolidado"/>
      <sheetName val="Vendas"/>
      <sheetName val="DDD"/>
      <sheetName val="Refrig"/>
      <sheetName val="MKT"/>
      <sheetName val="Revendas"/>
      <sheetName val="Industrial"/>
      <sheetName val="Logística"/>
      <sheetName val="Financeiro"/>
      <sheetName val="TI"/>
      <sheetName val="G&amp;Q"/>
      <sheetName val="Jurídico"/>
      <sheetName val="Internacional"/>
      <sheetName val="Operações"/>
      <sheetName val="Rel Corporativas"/>
      <sheetName val="Cover"/>
      <sheetName val="Net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Base"/>
      <sheetName val="Pacote Gente_Ind.Gente"/>
      <sheetName val="Pacote Frete_Prej.Dist."/>
      <sheetName val="Pacote Manut._Terceiros"/>
      <sheetName val="Pacote Vendas_Utilidades"/>
      <sheetName val="Pacote Jurídico_Financeiro"/>
      <sheetName val="Pacote Aluguel_Depreciação"/>
      <sheetName val="Graficos_CED"/>
      <sheetName val="Graficos_PCTS"/>
      <sheetName val="Graficos"/>
      <sheetName val="Graficos (2)"/>
      <sheetName val="#REF"/>
      <sheetName val="Contabilidade"/>
      <sheetName val="Variavel"/>
      <sheetName val="Cover"/>
      <sheetName val="DADOS"/>
      <sheetName val="Sig Cycles_Accts &amp; Processes"/>
      <sheetName val="Set Up"/>
      <sheetName val="Unidades SAC-REVENDA"/>
      <sheetName val="REALxMETA - CERVEJA"/>
      <sheetName val="REALxMETA - REFRI"/>
      <sheetName val="Pacote_Gente_Ind_Gente"/>
      <sheetName val="Pacote_Frete_Prej_Dist_"/>
      <sheetName val="Pacote_Manut__Terceiros"/>
      <sheetName val="Pacote_Vendas_Utilidades"/>
      <sheetName val="Pacote_Jurídico_Financeiro"/>
      <sheetName val="Pacote_Aluguel_Depreciação"/>
      <sheetName val="Graficos_(2)"/>
      <sheetName val="Sig_Cycles_Accts_&amp;_Processes"/>
      <sheetName val="Controls"/>
      <sheetName val="FILIAL MINAS"/>
      <sheetName val="DB2002"/>
      <sheetName val="POA"/>
      <sheetName val="qyrMetas_Real"/>
      <sheetName val="Client Profile"/>
      <sheetName val="212405"/>
      <sheetName val="BRANDS"/>
      <sheetName val="Empresas"/>
      <sheetName val="Cost"/>
      <sheetName val="Gráfico_3"/>
      <sheetName val="Gráfico_Anual"/>
      <sheetName val="Resumo"/>
      <sheetName val="Ind06"/>
      <sheetName val="Lab05"/>
      <sheetName val="Capacidad"/>
      <sheetName val="Pacote_Gente_Ind_Gente1"/>
      <sheetName val="Pacote_Frete_Prej_Dist_1"/>
      <sheetName val="Pacote_Manut__Terceiros1"/>
      <sheetName val="Pacote_Vendas_Utilidades1"/>
      <sheetName val="Pacote_Jurídico_Financeiro1"/>
      <sheetName val="Pacote_Aluguel_Depreciação1"/>
      <sheetName val="Graficos_(2)1"/>
      <sheetName val="Sig_Cycles_Accts_&amp;_Processes1"/>
      <sheetName val="Set_Up"/>
      <sheetName val="Unidades_SAC-REVENDA"/>
      <sheetName val="REALxMETA_-_CERVEJA"/>
      <sheetName val="REALxMETA_-_REFRI"/>
      <sheetName val="Client_Profile"/>
      <sheetName val="FILIAL_MINAS"/>
      <sheetName val="RESULTADO_OBZ_2000_g"/>
      <sheetName val="Cadastro"/>
      <sheetName val="Custo Variável"/>
      <sheetName val="Calgary-input"/>
      <sheetName val="Tabelas"/>
      <sheetName val="Interface"/>
      <sheetName val="Conuber"/>
      <sheetName val="QUEBRACHO"/>
      <sheetName val="MKT_Terr"/>
      <sheetName val="9"/>
      <sheetName val="Dados_Energia"/>
      <sheetName val="Income"/>
      <sheetName val="Income2"/>
      <sheetName val="Farol Metas"/>
      <sheetName val="INPUTS PUXADA"/>
      <sheetName val="CONSOLIDADO BANCO DE DADOS"/>
      <sheetName val="Hoja1"/>
      <sheetName val="Motivos"/>
      <sheetName val="INPUTS "/>
      <sheetName val="dep pre"/>
      <sheetName val="CadProd"/>
      <sheetName val="Menu"/>
      <sheetName val="Cadastro_Funcionário"/>
      <sheetName val="LDE"/>
      <sheetName val="BG"/>
      <sheetName val="ER"/>
      <sheetName val="Reclasificaciones 2018"/>
      <sheetName val="WP BG"/>
      <sheetName val="WP EPN"/>
      <sheetName val="FIRMAS"/>
      <sheetName val="WP ER"/>
      <sheetName val="WP EFE"/>
      <sheetName val="NOTAS"/>
      <sheetName val="NOTA 10"/>
      <sheetName val="NOTA 12"/>
      <sheetName val="Nota 20"/>
      <sheetName val="Nota 29"/>
      <sheetName val="Nota 30"/>
      <sheetName val="Nota 35"/>
      <sheetName val="VU"/>
      <sheetName val="EQR"/>
      <sheetName val="CNQ"/>
      <sheetName val="Pacote_Gente_Ind_Gente2"/>
      <sheetName val="Pacote_Frete_Prej_Dist_2"/>
      <sheetName val="Pacote_Manut__Terceiros2"/>
      <sheetName val="Pacote_Vendas_Utilidades2"/>
      <sheetName val="Pacote_Jurídico_Financeiro2"/>
      <sheetName val="Pacote_Aluguel_Depreciação2"/>
      <sheetName val="Graficos_(2)2"/>
      <sheetName val="Sig_Cycles_Accts_&amp;_Processes2"/>
      <sheetName val="Set_Up1"/>
      <sheetName val="Unidades_SAC-REVENDA1"/>
      <sheetName val="REALxMETA_-_CERVEJA1"/>
      <sheetName val="REALxMETA_-_REFRI1"/>
      <sheetName val="Client_Profile1"/>
      <sheetName val="FILIAL_MINAS1"/>
      <sheetName val="Custo_Variável"/>
      <sheetName val="INPUTS_PUXADA"/>
      <sheetName val="CONSOLIDADO_BANCO_DE_DADOS"/>
      <sheetName val="INPUTS_"/>
      <sheetName val="Farol_Metas"/>
      <sheetName val="CRITERIOS"/>
      <sheetName val="COMPS"/>
      <sheetName val="dep_pre"/>
      <sheetName val="Pacote_Gente_Ind_Gente4"/>
      <sheetName val="Pacote_Frete_Prej_Dist_4"/>
      <sheetName val="Pacote_Manut__Terceiros4"/>
      <sheetName val="Pacote_Vendas_Utilidades4"/>
      <sheetName val="Pacote_Jurídico_Financeiro4"/>
      <sheetName val="Pacote_Aluguel_Depreciação4"/>
      <sheetName val="Graficos_(2)4"/>
      <sheetName val="FILIAL_MINAS3"/>
      <sheetName val="Set_Up3"/>
      <sheetName val="Sig_Cycles_Accts_&amp;_Processes4"/>
      <sheetName val="Unidades_SAC-REVENDA3"/>
      <sheetName val="REALxMETA_-_CERVEJA3"/>
      <sheetName val="REALxMETA_-_REFRI3"/>
      <sheetName val="Client_Profile3"/>
      <sheetName val="Custo_Variável2"/>
      <sheetName val="Pacote_Gente_Ind_Gente3"/>
      <sheetName val="Pacote_Frete_Prej_Dist_3"/>
      <sheetName val="Pacote_Manut__Terceiros3"/>
      <sheetName val="Pacote_Vendas_Utilidades3"/>
      <sheetName val="Pacote_Jurídico_Financeiro3"/>
      <sheetName val="Pacote_Aluguel_Depreciação3"/>
      <sheetName val="Graficos_(2)3"/>
      <sheetName val="FILIAL_MINAS2"/>
      <sheetName val="Set_Up2"/>
      <sheetName val="Sig_Cycles_Accts_&amp;_Processes3"/>
      <sheetName val="Unidades_SAC-REVENDA2"/>
      <sheetName val="REALxMETA_-_CERVEJA2"/>
      <sheetName val="REALxMETA_-_REFRI2"/>
      <sheetName val="Client_Profile2"/>
      <sheetName val="Custo_Variável1"/>
      <sheetName val="Pacote_Gente_Ind_Gente5"/>
      <sheetName val="Pacote_Frete_Prej_Dist_5"/>
      <sheetName val="Pacote_Manut__Terceiros5"/>
      <sheetName val="Pacote_Vendas_Utilidades5"/>
      <sheetName val="Pacote_Jurídico_Financeiro5"/>
      <sheetName val="Pacote_Aluguel_Depreciação5"/>
      <sheetName val="Graficos_(2)5"/>
      <sheetName val="FILIAL_MINAS4"/>
      <sheetName val="Set_Up4"/>
      <sheetName val="Sig_Cycles_Accts_&amp;_Processes5"/>
      <sheetName val="Unidades_SAC-REVENDA4"/>
      <sheetName val="REALxMETA_-_CERVEJA4"/>
      <sheetName val="REALxMETA_-_REFRI4"/>
      <sheetName val="Client_Profile4"/>
      <sheetName val="Custo_Variável3"/>
      <sheetName val="Pacote_Gente_Ind_Gente6"/>
      <sheetName val="Pacote_Frete_Prej_Dist_6"/>
      <sheetName val="Pacote_Manut__Terceiros6"/>
      <sheetName val="Pacote_Vendas_Utilidades6"/>
      <sheetName val="Pacote_Jurídico_Financeiro6"/>
      <sheetName val="Pacote_Aluguel_Depreciação6"/>
      <sheetName val="Graficos_(2)6"/>
      <sheetName val="FILIAL_MINAS5"/>
      <sheetName val="Set_Up5"/>
      <sheetName val="Sig_Cycles_Accts_&amp;_Processes6"/>
      <sheetName val="Unidades_SAC-REVENDA5"/>
      <sheetName val="REALxMETA_-_CERVEJA5"/>
      <sheetName val="REALxMETA_-_REFRI5"/>
      <sheetName val="Client_Profile5"/>
      <sheetName val="Custo_Variável4"/>
      <sheetName val="Pacote_Gente_Ind_Gente7"/>
      <sheetName val="Pacote_Frete_Prej_Dist_7"/>
      <sheetName val="Pacote_Manut__Terceiros7"/>
      <sheetName val="Pacote_Vendas_Utilidades7"/>
      <sheetName val="Pacote_Jurídico_Financeiro7"/>
      <sheetName val="Pacote_Aluguel_Depreciação7"/>
      <sheetName val="Graficos_(2)7"/>
      <sheetName val="FILIAL_MINAS6"/>
      <sheetName val="Set_Up6"/>
      <sheetName val="Sig_Cycles_Accts_&amp;_Processes7"/>
      <sheetName val="Unidades_SAC-REVENDA6"/>
      <sheetName val="REALxMETA_-_CERVEJA6"/>
      <sheetName val="REALxMETA_-_REFRI6"/>
      <sheetName val="Client_Profile6"/>
      <sheetName val="Custo_Variável5"/>
      <sheetName val="Pacote_Gente_Ind_Gente8"/>
      <sheetName val="Pacote_Frete_Prej_Dist_8"/>
      <sheetName val="Pacote_Manut__Terceiros8"/>
      <sheetName val="Pacote_Vendas_Utilidades8"/>
      <sheetName val="Pacote_Jurídico_Financeiro8"/>
      <sheetName val="Pacote_Aluguel_Depreciação8"/>
      <sheetName val="Graficos_(2)8"/>
      <sheetName val="FILIAL_MINAS7"/>
      <sheetName val="Set_Up7"/>
      <sheetName val="Sig_Cycles_Accts_&amp;_Processes8"/>
      <sheetName val="Unidades_SAC-REVENDA7"/>
      <sheetName val="REALxMETA_-_CERVEJA7"/>
      <sheetName val="REALxMETA_-_REFRI7"/>
      <sheetName val="Client_Profile7"/>
      <sheetName val="Custo_Variável6"/>
      <sheetName val="Pacote_Gente_Ind_Gente9"/>
      <sheetName val="Pacote_Frete_Prej_Dist_9"/>
      <sheetName val="Pacote_Manut__Terceiros9"/>
      <sheetName val="Pacote_Vendas_Utilidades9"/>
      <sheetName val="Pacote_Jurídico_Financeiro9"/>
      <sheetName val="Pacote_Aluguel_Depreciação9"/>
      <sheetName val="Graficos_(2)9"/>
      <sheetName val="FILIAL_MINAS8"/>
      <sheetName val="Set_Up8"/>
      <sheetName val="Sig_Cycles_Accts_&amp;_Processes9"/>
      <sheetName val="Unidades_SAC-REVENDA8"/>
      <sheetName val="REALxMETA_-_CERVEJA8"/>
      <sheetName val="REALxMETA_-_REFRI8"/>
      <sheetName val="Client_Profile8"/>
      <sheetName val="Custo_Variável7"/>
      <sheetName val="Pacote_Gente_Ind_Gente10"/>
      <sheetName val="Pacote_Frete_Prej_Dist_10"/>
      <sheetName val="Pacote_Manut__Terceiros10"/>
      <sheetName val="Pacote_Vendas_Utilidades10"/>
      <sheetName val="Pacote_Jurídico_Financeiro10"/>
      <sheetName val="Pacote_Aluguel_Depreciação10"/>
      <sheetName val="Graficos_(2)10"/>
      <sheetName val="FILIAL_MINAS9"/>
      <sheetName val="Set_Up9"/>
      <sheetName val="Sig_Cycles_Accts_&amp;_Processes10"/>
      <sheetName val="Unidades_SAC-REVENDA9"/>
      <sheetName val="REALxMETA_-_CERVEJA9"/>
      <sheetName val="REALxMETA_-_REFRI9"/>
      <sheetName val="Client_Profile9"/>
      <sheetName val="Custo_Variável8"/>
      <sheetName val="Farol_Metas1"/>
      <sheetName val="INPUTS_PUXADA1"/>
      <sheetName val="CONSOLIDADO_BANCO_DE_DADOS1"/>
      <sheetName val="INPUTS_1"/>
      <sheetName val="dep_pre1"/>
      <sheetName val="Pacote_Gente_Ind_Gente12"/>
      <sheetName val="Pacote_Frete_Prej_Dist_12"/>
      <sheetName val="Pacote_Manut__Terceiros12"/>
      <sheetName val="Pacote_Vendas_Utilidades12"/>
      <sheetName val="Pacote_Jurídico_Financeiro12"/>
      <sheetName val="Pacote_Aluguel_Depreciação12"/>
      <sheetName val="Graficos_(2)12"/>
      <sheetName val="FILIAL_MINAS11"/>
      <sheetName val="Set_Up11"/>
      <sheetName val="Sig_Cycles_Accts_&amp;_Processes12"/>
      <sheetName val="Unidades_SAC-REVENDA11"/>
      <sheetName val="REALxMETA_-_CERVEJA11"/>
      <sheetName val="REALxMETA_-_REFRI11"/>
      <sheetName val="Client_Profile11"/>
      <sheetName val="Custo_Variável10"/>
      <sheetName val="Farol_Metas3"/>
      <sheetName val="INPUTS_PUXADA3"/>
      <sheetName val="CONSOLIDADO_BANCO_DE_DADOS3"/>
      <sheetName val="INPUTS_3"/>
      <sheetName val="dep_pre3"/>
      <sheetName val="Pacote_Gente_Ind_Gente11"/>
      <sheetName val="Pacote_Frete_Prej_Dist_11"/>
      <sheetName val="Pacote_Manut__Terceiros11"/>
      <sheetName val="Pacote_Vendas_Utilidades11"/>
      <sheetName val="Pacote_Jurídico_Financeiro11"/>
      <sheetName val="Pacote_Aluguel_Depreciação11"/>
      <sheetName val="Graficos_(2)11"/>
      <sheetName val="FILIAL_MINAS10"/>
      <sheetName val="Set_Up10"/>
      <sheetName val="Sig_Cycles_Accts_&amp;_Processes11"/>
      <sheetName val="Unidades_SAC-REVENDA10"/>
      <sheetName val="REALxMETA_-_CERVEJA10"/>
      <sheetName val="REALxMETA_-_REFRI10"/>
      <sheetName val="Client_Profile10"/>
      <sheetName val="Custo_Variável9"/>
      <sheetName val="Farol_Metas2"/>
      <sheetName val="INPUTS_PUXADA2"/>
      <sheetName val="CONSOLIDADO_BANCO_DE_DADOS2"/>
      <sheetName val="INPUTS_2"/>
      <sheetName val="dep_pre2"/>
      <sheetName val="Organization"/>
      <sheetName val="Parameters"/>
      <sheetName val="MATRIZ"/>
      <sheetName val="Pacote_Gente_Ind_Gente13"/>
      <sheetName val="Pacote_Frete_Prej_Dist_13"/>
      <sheetName val="Pacote_Manut__Terceiros13"/>
      <sheetName val="Pacote_Vendas_Utilidades13"/>
      <sheetName val="Pacote_Jurídico_Financeiro13"/>
      <sheetName val="Pacote_Aluguel_Depreciação13"/>
      <sheetName val="Graficos_(2)13"/>
      <sheetName val="Sig_Cycles_Accts_&amp;_Processes13"/>
      <sheetName val="Set_Up12"/>
      <sheetName val="Unidades_SAC-REVENDA12"/>
      <sheetName val="REALxMETA_-_CERVEJA12"/>
      <sheetName val="REALxMETA_-_REFRI12"/>
      <sheetName val="FILIAL_MINAS12"/>
      <sheetName val="Client_Profile12"/>
      <sheetName val="Custo_Variável11"/>
      <sheetName val="Farol_Metas4"/>
      <sheetName val="INPUTS_PUXADA4"/>
      <sheetName val="CONSOLIDADO_BANCO_DE_DADOS4"/>
      <sheetName val="INPUTS_4"/>
      <sheetName val="dep_pre4"/>
      <sheetName val="Reclasificaciones_2018"/>
      <sheetName val="WP_BG"/>
      <sheetName val="WP_EPN"/>
      <sheetName val="WP_ER"/>
      <sheetName val="WP_EFE"/>
      <sheetName val="NOTA_10"/>
      <sheetName val="NOTA_12"/>
      <sheetName val="Nota_20"/>
      <sheetName val="Nota_29"/>
      <sheetName val="Nota_30"/>
      <sheetName val="Nota_35"/>
      <sheetName val="Pacote_Gente_Ind_Gente14"/>
      <sheetName val="Pacote_Frete_Prej_Dist_14"/>
      <sheetName val="Pacote_Manut__Terceiros14"/>
      <sheetName val="Pacote_Vendas_Utilidades14"/>
      <sheetName val="Pacote_Jurídico_Financeiro14"/>
      <sheetName val="Pacote_Aluguel_Depreciação14"/>
      <sheetName val="Graficos_(2)14"/>
      <sheetName val="Sig_Cycles_Accts_&amp;_Processes14"/>
      <sheetName val="Set_Up13"/>
      <sheetName val="Unidades_SAC-REVENDA13"/>
      <sheetName val="REALxMETA_-_CERVEJA13"/>
      <sheetName val="REALxMETA_-_REFRI13"/>
      <sheetName val="FILIAL_MINAS13"/>
      <sheetName val="Client_Profile13"/>
      <sheetName val="Custo_Variável12"/>
      <sheetName val="Farol_Metas5"/>
      <sheetName val="INPUTS_PUXADA5"/>
      <sheetName val="CONSOLIDADO_BANCO_DE_DADOS5"/>
      <sheetName val="INPUTS_5"/>
      <sheetName val="dep_pre5"/>
      <sheetName val="Reclasificaciones_20181"/>
      <sheetName val="WP_BG1"/>
      <sheetName val="WP_EPN1"/>
      <sheetName val="WP_ER1"/>
      <sheetName val="WP_EFE1"/>
      <sheetName val="NOTA_101"/>
      <sheetName val="NOTA_121"/>
      <sheetName val="Nota_201"/>
      <sheetName val="Nota_291"/>
      <sheetName val="Nota_301"/>
      <sheetName val="Nota_35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2002"/>
      <sheetName val="Expense by affiliate type"/>
      <sheetName val="Expense by Site "/>
      <sheetName val="Expense by Site&amp;Project"/>
      <sheetName val="Expense by Project &amp; Site"/>
      <sheetName val="ICT01- NO Russia Total"/>
      <sheetName val="RU01_HQ"/>
      <sheetName val="RU00_DataCenter"/>
      <sheetName val="ICT01- DC Infr Operations"/>
      <sheetName val="ICT01- DC Infr Prjs Corporate"/>
      <sheetName val="ICT01- DC Infr Prjs Func"/>
      <sheetName val="ICT01-DC IS Total"/>
      <sheetName val="ICT01-Budget Regional"/>
      <sheetName val="ICT01-2002 Russia STARs wo HQ"/>
      <sheetName val="Summary in IT format"/>
      <sheetName val="Summary"/>
      <sheetName val="RU10_STAR_St.Pete"/>
      <sheetName val="RU11_STAR_NNov"/>
      <sheetName val="RU12_STAR_Rostov"/>
      <sheetName val="RU13_STAR_Ivanovo"/>
      <sheetName val="RU14_STAR_Klin"/>
      <sheetName val="RU15_STAR_Samara"/>
      <sheetName val="RU16_STAR_Kursk"/>
      <sheetName val="RU17_STAR_SARANSK"/>
      <sheetName val="RU18_STAR_Volzhsky"/>
      <sheetName val="RU19_STAR_Perm"/>
      <sheetName val="RU20_STAR_Omsk"/>
      <sheetName val="ICT01-Budget Russia Breweries"/>
      <sheetName val="RU02_Bavaria"/>
      <sheetName val="RU03_Ivanovo"/>
      <sheetName val="RU04_Klin"/>
      <sheetName val="RU05_Kursk"/>
      <sheetName val="RU06_Perm"/>
      <sheetName val="RU07_Povolzhye"/>
      <sheetName val="RU08_ROSAR"/>
      <sheetName val="RU09_SARANSK"/>
      <sheetName val="Cover"/>
      <sheetName val="Plan1"/>
      <sheetName val="Instructions"/>
      <sheetName val="Parameters"/>
      <sheetName val="Dados"/>
      <sheetName val="Set Up"/>
      <sheetName val="Sistema"/>
      <sheetName val="Comparativo"/>
      <sheetName val="Net Revenue"/>
      <sheetName val="Capacidad"/>
      <sheetName val="Expense_by_affiliate_type"/>
      <sheetName val="Expense_by_Site_"/>
      <sheetName val="Expense_by_Site&amp;Project"/>
      <sheetName val="Expense_by_Project_&amp;_Site"/>
      <sheetName val="ICT01-_NO_Russia_Total"/>
      <sheetName val="ICT01-_DC_Infr_Operations"/>
      <sheetName val="ICT01-_DC_Infr_Prjs_Corporate"/>
      <sheetName val="ICT01-_DC_Infr_Prjs_Func"/>
      <sheetName val="ICT01-DC_IS_Total"/>
      <sheetName val="ICT01-Budget_Regional"/>
      <sheetName val="ICT01-2002_Russia_STARs_wo_HQ"/>
      <sheetName val="Summary_in_IT_format"/>
      <sheetName val="RU10_STAR_St_Pete"/>
      <sheetName val="ICT01-Budget_Russia_Breweries"/>
      <sheetName val="MODELO"/>
      <sheetName val="Formulário Aprovação"/>
      <sheetName val="Tab Aux"/>
      <sheetName val="ProjectList"/>
      <sheetName val="Delivery"/>
      <sheetName val="Conuber"/>
      <sheetName val="QUEBRACHO"/>
      <sheetName val="MKT_Terr"/>
      <sheetName val="LISTE"/>
      <sheetName val="SAP mapping checks"/>
      <sheetName val="Gráfico_3"/>
      <sheetName val="Gráfico_Anual"/>
      <sheetName val="Expense_by_affiliate_type1"/>
      <sheetName val="Expense_by_Site_1"/>
      <sheetName val="Expense_by_Site&amp;Project1"/>
      <sheetName val="Expense_by_Project_&amp;_Site1"/>
      <sheetName val="ICT01-_NO_Russia_Total1"/>
      <sheetName val="ICT01-_DC_Infr_Operations1"/>
      <sheetName val="ICT01-_DC_Infr_Prjs_Corporate1"/>
      <sheetName val="ICT01-_DC_Infr_Prjs_Func1"/>
      <sheetName val="ICT01-DC_IS_Total1"/>
      <sheetName val="ICT01-Budget_Regional1"/>
      <sheetName val="ICT01-2002_Russia_STARs_wo_HQ1"/>
      <sheetName val="Summary_in_IT_format1"/>
      <sheetName val="RU10_STAR_St_Pete1"/>
      <sheetName val="ICT01-Budget_Russia_Breweries1"/>
      <sheetName val="Net_Revenue"/>
      <sheetName val="Set_Up"/>
      <sheetName val="Formulário_Aprovação"/>
      <sheetName val="Tab_Aux"/>
      <sheetName val="SAP_mapping_checks"/>
      <sheetName val="Expense_by_affiliate_type2"/>
      <sheetName val="Expense_by_Site_2"/>
      <sheetName val="Expense_by_Site&amp;Project2"/>
      <sheetName val="Expense_by_Project_&amp;_Site2"/>
      <sheetName val="ICT01-_NO_Russia_Total2"/>
      <sheetName val="ICT01-_DC_Infr_Operations2"/>
      <sheetName val="ICT01-_DC_Infr_Prjs_Corporate2"/>
      <sheetName val="ICT01-_DC_Infr_Prjs_Func2"/>
      <sheetName val="ICT01-DC_IS_Total2"/>
      <sheetName val="ICT01-Budget_Regional2"/>
      <sheetName val="ICT01-2002_Russia_STARs_wo_HQ2"/>
      <sheetName val="Summary_in_IT_format2"/>
      <sheetName val="RU10_STAR_St_Pete2"/>
      <sheetName val="ICT01-Budget_Russia_Breweries2"/>
      <sheetName val="Net_Revenue1"/>
      <sheetName val="Set_Up1"/>
      <sheetName val="Formulário_Aprovação1"/>
      <sheetName val="Tab_Aux1"/>
      <sheetName val="SAP_mapping_check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LC"/>
      <sheetName val="LC (2)"/>
      <sheetName val="LC (3)"/>
      <sheetName val="IT"/>
      <sheetName val="Rent office"/>
      <sheetName val="Personal"/>
      <sheetName val="office equipment"/>
      <sheetName val="Service Equipment"/>
      <sheetName val="Capex"/>
      <sheetName val="Com.cost"/>
      <sheetName val="logistic"/>
      <sheetName val="Sheet3"/>
      <sheetName val="DB2002"/>
      <sheetName val="StartSheet"/>
      <sheetName val="Instructions"/>
      <sheetName val="Parameters"/>
      <sheetName val="Plan1"/>
      <sheetName val="Conuber"/>
      <sheetName val="QUEBRACHO"/>
      <sheetName val="Cover"/>
      <sheetName val="variable"/>
      <sheetName val="Dados"/>
      <sheetName val="CRITERIOS"/>
      <sheetName val="LC_(2)"/>
      <sheetName val="LC_(3)"/>
      <sheetName val="Rent_office"/>
      <sheetName val="office_equipment"/>
      <sheetName val="Service_Equipment"/>
      <sheetName val="Com_cost"/>
      <sheetName val="Net Revenue"/>
      <sheetName val="Comparativo"/>
      <sheetName val="LC_(2)1"/>
      <sheetName val="LC_(3)1"/>
      <sheetName val="Rent_office1"/>
      <sheetName val="office_equipment1"/>
      <sheetName val="Service_Equipment1"/>
      <sheetName val="Com_cost1"/>
      <sheetName val="Net_Revenue"/>
      <sheetName val="LC_(2)2"/>
      <sheetName val="LC_(3)2"/>
      <sheetName val="Rent_office2"/>
      <sheetName val="office_equipment2"/>
      <sheetName val="Service_Equipment2"/>
      <sheetName val="Com_cost2"/>
      <sheetName val="Net_Revenue1"/>
      <sheetName val="TD.PL.Unidad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er Uncons"/>
      <sheetName val="Backus Financials"/>
      <sheetName val="Backus Buildup"/>
      <sheetName val="Sens"/>
      <sheetName val="Cenários"/>
      <sheetName val="Plan4"/>
      <sheetName val="Plan1"/>
      <sheetName val="Qulmes Fin Sum"/>
      <sheetName val="Control"/>
      <sheetName val="__FDSCACHE__"/>
      <sheetName val="Plan3"/>
      <sheetName val="Plan2"/>
      <sheetName val="DCF"/>
      <sheetName val="Plan2 (2)"/>
      <sheetName val="Balance Sheets"/>
      <sheetName val="ESTACIONAL CI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"/>
      <sheetName val="Input"/>
      <sheetName val="CV_Manutenção"/>
      <sheetName val="CV_Consumo"/>
      <sheetName val="CV_Pneus"/>
      <sheetName val="Tab_FixaPlano"/>
      <sheetName val="Tab_SemiReboque"/>
      <sheetName val="Tab_Preços"/>
      <sheetName val="Tab_Consumo_Oleos"/>
      <sheetName val="Tab_Pessoal"/>
      <sheetName val="Tab_Lucro"/>
      <sheetName val="Compromissado"/>
      <sheetName val="Hoja1"/>
      <sheetName val="Árvore"/>
      <sheetName val="Dados"/>
      <sheetName val="qyrMetas_Real"/>
      <sheetName val="Cos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dy Wacc"/>
      <sheetName val="Resumo"/>
      <sheetName val="Preços"/>
      <sheetName val="Rank Tabl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p"/>
      <sheetName val="2007 Pivot"/>
      <sheetName val="2007 projects"/>
      <sheetName val="Major Pivot"/>
      <sheetName val="Major 06 Projects"/>
      <sheetName val="2006 Pivot "/>
      <sheetName val="2006 rollover"/>
      <sheetName val="Define"/>
      <sheetName val="Comparativo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_Reg"/>
      <sheetName val="Hoja8"/>
      <sheetName val="Vol_Marca"/>
      <sheetName val="Mix_Marc"/>
      <sheetName val="Mkt_Marca"/>
      <sheetName val="Marcas"/>
      <sheetName val="Mix_Cal_CP"/>
      <sheetName val="Gráfico3"/>
      <sheetName val="Calibres"/>
      <sheetName val="Mix_Can"/>
      <sheetName val="Mix_Can (2)"/>
      <sheetName val="Canales"/>
      <sheetName val="Sha_Marca_año"/>
      <sheetName val="Share"/>
      <sheetName val="Sha_Val"/>
      <sheetName val="Valores_año"/>
      <sheetName val="Canal_año"/>
      <sheetName val="Cal_Año"/>
      <sheetName val="Hoja7"/>
      <sheetName val="Terr_Año"/>
      <sheetName val="Share_Seg"/>
      <sheetName val="Hoja9"/>
      <sheetName val="Hoja6"/>
      <sheetName val="Segmento_DB"/>
      <sheetName val="Seg_Data"/>
      <sheetName val="Cal_Graf"/>
      <sheetName val="Calibre_Año"/>
      <sheetName val="Anexo6"/>
      <sheetName val="Anexo11"/>
      <sheetName val="Caña_vino"/>
      <sheetName val="Hoja4"/>
      <sheetName val="Gráfico13"/>
      <sheetName val="Anexo8"/>
      <sheetName val="Gráfico19"/>
      <sheetName val="Gráfico19 (2)"/>
      <sheetName val="Anexo8_data"/>
      <sheetName val="Hoja1"/>
      <sheetName val="SKU_Share (2)"/>
      <sheetName val="SKU_Share"/>
      <sheetName val="Dist."/>
      <sheetName val="Distrib."/>
      <sheetName val="Sha_Terr"/>
      <sheetName val="Mkt_Reg"/>
      <sheetName val="Hoja5"/>
      <sheetName val="Anexo5"/>
      <sheetName val="Anexo15"/>
      <sheetName val="anteeeeeeeeeeeeeeeeeeeeeeees!!!"/>
      <sheetName val="Sha_Marca_año (2)"/>
      <sheetName val="Anexo4_Gr_PP"/>
      <sheetName val="Hoja18"/>
      <sheetName val="Rol_Posic_Rev"/>
      <sheetName val="Hoja3 (3)"/>
      <sheetName val="FASA_Sowt"/>
      <sheetName val="CP_sowt"/>
      <sheetName val="Com_sowt"/>
      <sheetName val="Ind_Swot"/>
      <sheetName val="Hoja15"/>
      <sheetName val="Hoja3 (2)"/>
      <sheetName val="Mercado Trimestral"/>
      <sheetName val="Executive Summary"/>
      <sheetName val="Highlights1"/>
      <sheetName val="Highlights2"/>
      <sheetName val="Anexo2_Gr"/>
      <sheetName val="Anexo_2"/>
      <sheetName val="Anexo4_Gr"/>
      <sheetName val="Anexo4"/>
      <sheetName val="Anexo5_Link"/>
      <sheetName val="Gráfico9"/>
      <sheetName val="Gráfico14"/>
      <sheetName val="Gráfico15"/>
      <sheetName val="Gráfico16"/>
      <sheetName val="Gráfico16 (2)"/>
      <sheetName val="Gráfico21"/>
      <sheetName val="Hoja14"/>
      <sheetName val="Hoja3"/>
      <sheetName val="Gráfico2"/>
      <sheetName val="Gráfico18"/>
      <sheetName val="Gráfico18 (2)"/>
      <sheetName val="Mix_Cal"/>
      <sheetName val="Cervepar"/>
      <sheetName val="Gráfico5"/>
      <sheetName val="Graf_Val"/>
      <sheetName val="Gráfico23"/>
      <sheetName val="Gráfico24"/>
      <sheetName val="Hoja13"/>
      <sheetName val="Sha_Val_Mes"/>
      <sheetName val="Anexo13"/>
      <sheetName val="Hoja16"/>
      <sheetName val="Mix_Marca"/>
      <sheetName val="Marcas_año"/>
      <sheetName val="Gráfico8"/>
      <sheetName val="Gráfico8 (2)"/>
      <sheetName val="P_R_E_C_I_O_S_"/>
      <sheetName val="Rol_Posic"/>
      <sheetName val="Top"/>
      <sheetName val="Espont"/>
      <sheetName val="Preferen"/>
      <sheetName val="Anexo22"/>
      <sheetName val="Segmentos"/>
      <sheetName val="Pag4b"/>
      <sheetName val="Pag5b"/>
      <sheetName val="Pag6b"/>
      <sheetName val="Anexo26"/>
      <sheetName val="Research"/>
      <sheetName val="Ana_Oferta"/>
      <sheetName val="Hoja2"/>
      <sheetName val="Hoja11"/>
      <sheetName val="Hoja10"/>
      <sheetName val="Mix_Can (3)"/>
      <sheetName val="Gráfico4"/>
      <sheetName val="Hoja17"/>
      <sheetName val="Hoja12"/>
      <sheetName val="Define"/>
      <sheetName val="MIX NACIONAL"/>
      <sheetName val="VOLUMENES NACIONALES"/>
      <sheetName val="Sheet2"/>
      <sheetName val="Plan1"/>
      <sheetName val="Hoja븢_x0001_"/>
      <sheetName val="Capacidad"/>
      <sheetName val="ctmg"/>
      <sheetName val="Cost"/>
      <sheetName val="Dados"/>
      <sheetName val="Apr07"/>
      <sheetName val="Results PL"/>
      <sheetName val="Database (RUR)Mar YTD"/>
      <sheetName val="DB2002"/>
      <sheetName val="SupplyChainData"/>
      <sheetName val="Presentacion Final PET 2006"/>
      <sheetName val="DATOS"/>
      <sheetName val="producto"/>
      <sheetName val="Qui"/>
      <sheetName val="Plan de producción"/>
      <sheetName val="RESUMEN"/>
      <sheetName val="1994"/>
      <sheetName val="Parametrização"/>
      <sheetName val="Entidade"/>
      <sheetName val="Input Sheet"/>
      <sheetName val="DePara"/>
      <sheetName val="Comparati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ualização"/>
      <sheetName val="Volume"/>
      <sheetName val="NETo"/>
      <sheetName val="COGS"/>
      <sheetName val="DISTR"/>
      <sheetName val="COM_MKT"/>
      <sheetName val="ADM"/>
      <sheetName val="OOIE"/>
      <sheetName val="EBITDA"/>
      <sheetName val="10IM Cognos"/>
      <sheetName val="Apoio Contábil"/>
      <sheetName val="Base COGNOS - Por segmento"/>
      <sheetName val="Base Cognos"/>
      <sheetName val="Cognos InBev"/>
      <sheetName val="Doações - Base Input"/>
      <sheetName val="Critérios de Rateio"/>
      <sheetName val="OBZ"/>
      <sheetName val="SDG"/>
      <sheetName val="SDG Volume"/>
      <sheetName val="SDG Exportação"/>
      <sheetName val="Exportação Fornec"/>
      <sheetName val="Fornec M"/>
      <sheetName val="Taxa de Conversão - COGNOS"/>
      <sheetName val="Taxa Moedas LC"/>
      <sheetName val="Intercompany Cognos"/>
      <sheetName val="OBZ Analise"/>
      <sheetName val="Diferenças entre versoes"/>
      <sheetName val="DePara"/>
      <sheetName val="Segmento_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"/>
      <sheetName val="Impact"/>
      <sheetName val="Assumptions"/>
      <sheetName val="Proceeds"/>
      <sheetName val="__FDSCACHE__"/>
      <sheetName val="LBO-1"/>
      <sheetName val="LBO"/>
      <sheetName val="Output DCF"/>
      <sheetName val="DCF"/>
      <sheetName val="Participants"/>
      <sheetName val="TNB"/>
      <sheetName val="Hubbell"/>
      <sheetName val="Cooper"/>
      <sheetName val="Emerson"/>
      <sheetName val="AVP"/>
      <sheetName val="WACC"/>
      <sheetName val="Financials"/>
      <sheetName val="Summary_Assumptions"/>
      <sheetName val="AVP_comps"/>
      <sheetName val="AVP_Deals"/>
      <sheetName val="Comps_Val"/>
      <sheetName val="Output"/>
      <sheetName val="comps"/>
      <sheetName val="Dnload"/>
      <sheetName val="Transactions"/>
      <sheetName val="Misc"/>
      <sheetName val="LTD"/>
      <sheetName val="GPS"/>
      <sheetName val="DePar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End"/>
      <sheetName val="PivotTable"/>
      <sheetName val="Lists"/>
      <sheetName val="Legend"/>
      <sheetName val="Targets"/>
      <sheetName val="Targets2"/>
      <sheetName val="Volume"/>
      <sheetName val="Slide 4"/>
      <sheetName val="Vol_chart"/>
      <sheetName val="Vol_Regions"/>
      <sheetName val="Vol_Brands"/>
      <sheetName val="Vol_Segments"/>
      <sheetName val="Vol_Innovations"/>
      <sheetName val="Vol_Acc"/>
      <sheetName val="Vol_GlCust"/>
      <sheetName val="Ind_Regions"/>
      <sheetName val="MS"/>
      <sheetName val="MS_chart"/>
      <sheetName val="MS_Brands"/>
      <sheetName val="MS_Regions"/>
      <sheetName val="MACO_Cognos"/>
      <sheetName val="MACO"/>
      <sheetName val="MACO1"/>
      <sheetName val="MACO2"/>
      <sheetName val="Slide 14"/>
      <sheetName val="MACO_chart"/>
      <sheetName val="MACO(hl)"/>
      <sheetName val="MACO(hl)2"/>
      <sheetName val="MACO_Acc"/>
      <sheetName val="MACO_GlCust"/>
      <sheetName val="Slide 17"/>
      <sheetName val="Pricing"/>
      <sheetName val="Rel.Price Index"/>
      <sheetName val="Slide 19"/>
      <sheetName val="Availability"/>
      <sheetName val="Execution"/>
      <sheetName val="Slide 21"/>
      <sheetName val="Execution2"/>
      <sheetName val="Slide 22"/>
      <sheetName val="Execution Invest."/>
      <sheetName val="RTM"/>
      <sheetName val="Slide 23"/>
      <sheetName val="People"/>
      <sheetName val="Actions(M-1)"/>
      <sheetName val="Fishbone"/>
      <sheetName val="PDCA"/>
      <sheetName val="Projects"/>
      <sheetName val="Outlook"/>
      <sheetName val="Slide 24"/>
      <sheetName val="Slide 25"/>
      <sheetName val="DCF"/>
      <sheetName val="Segmento_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DCA"/>
      <sheetName val="Plan2"/>
      <sheetName val="Plan1"/>
      <sheetName val="An_Proces"/>
      <sheetName val="Meta"/>
      <sheetName val="Brainstornming LN"/>
      <sheetName val="Brainstorming LATAS"/>
      <sheetName val="Brainstorming FILTRAÇÃO"/>
      <sheetName val="Brainstorming BRASSAGEM"/>
      <sheetName val="Brainstorming GFA"/>
      <sheetName val="Brainstorming ADEGAS"/>
      <sheetName val="Plano de Ação LT"/>
      <sheetName val="Plano de Ação LN"/>
      <sheetName val="Evolução LN"/>
      <sheetName val="Plano de Ação Adegas"/>
      <sheetName val="Plano de Ação (3)"/>
      <sheetName val="Plano de Ação (4)"/>
      <sheetName val="PA Filtração"/>
      <sheetName val="Acompanhamento"/>
      <sheetName val="Ocorrências"/>
      <sheetName val="Plano de Ação (2)"/>
      <sheetName val="Check"/>
      <sheetName val="PDCA_Extrato"/>
      <sheetName val="Base_Acidentes"/>
      <sheetName val="Base_Horas"/>
      <sheetName val="Base_QLP"/>
      <sheetName val="Base_TO"/>
      <sheetName val="CVsku"/>
      <sheetName val="DADOS"/>
      <sheetName val="Interface"/>
      <sheetName val="qyrMetas_Real"/>
      <sheetName val="PDS"/>
      <sheetName val="Parametrização"/>
      <sheetName val="Lists"/>
      <sheetName val="MODELO"/>
      <sheetName val="Evolução mes"/>
      <sheetName val="MATRIZ"/>
      <sheetName val="DCF"/>
      <sheetName val="DePara"/>
      <sheetName val="Set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NIUs"/>
      <sheetName val="Lists"/>
      <sheetName val="Interface"/>
      <sheetName val="Sheet2"/>
      <sheetName val="Segmento_DB"/>
      <sheetName val="validation"/>
      <sheetName val="Sig Cycles_Accts &amp; Processes"/>
      <sheetName val="Plan1"/>
      <sheetName val="Russia Brand MIX"/>
      <sheetName val="Russia%20Brand%20MIX.xls"/>
      <sheetName val="[Russia Brand MIX.xls]__anhe_24"/>
      <sheetName val="Define"/>
      <sheetName val="DePara"/>
      <sheetName val="SispecPSAP"/>
      <sheetName val="Cost"/>
      <sheetName val="Sispec99"/>
      <sheetName val="Tabelas"/>
      <sheetName val="MATRIZ"/>
      <sheetName val="Base Total"/>
      <sheetName val="DB2002"/>
      <sheetName val="[Russia Brand MIX.xls]__anheu_2"/>
      <sheetName val="[Russia Brand MIX.xls]__anheu_4"/>
      <sheetName val="[Russia Brand MIX.xls]__anheu_3"/>
      <sheetName val="[Russia Brand MIX.xls]__anheu_5"/>
      <sheetName val="[Russia Brand MIX.xls]__anheu_6"/>
      <sheetName val="[Russia Brand MIX.xls]__anheu_7"/>
      <sheetName val="[Russia Brand MIX.xls]__anheu_8"/>
      <sheetName val="[Russia Brand MIX.xls]__anheu_9"/>
      <sheetName val="[Russia Brand MIX.xls]__anhe_12"/>
      <sheetName val="[Russia Brand MIX.xls]__anhe_10"/>
      <sheetName val="[Russia Brand MIX.xls]__anhe_11"/>
      <sheetName val="[Russia Brand MIX.xls]__anhe_13"/>
      <sheetName val="[Russia Brand MIX.xls]__anhe_14"/>
      <sheetName val="[Russia Brand MIX.xls]__anhe_17"/>
      <sheetName val="[Russia Brand MIX.xls]__anhe_16"/>
      <sheetName val="[Russia Brand MIX.xls]__anhe_15"/>
      <sheetName val="[Russia Brand MIX.xls]__anhe_18"/>
      <sheetName val="[Russia Brand MIX.xls]__anhe_19"/>
      <sheetName val="[Russia Brand MIX.xls]__anhe_23"/>
      <sheetName val="[Russia Brand MIX.xls]__anhe_20"/>
      <sheetName val="[Russia Brand MIX.xls]__anhe_22"/>
      <sheetName val="[Russia Brand MIX.xls]__anhe_21"/>
      <sheetName val="[Russia Brand MIX.xls]__anhe_28"/>
      <sheetName val="[Russia Brand MIX.xls]__anhe_25"/>
      <sheetName val="[Russia Brand MIX.xls]__anhe_26"/>
      <sheetName val="[Russia Brand MIX.xls]__anhe_27"/>
      <sheetName val="[Russia Brand MIX.xls]__anhe_30"/>
      <sheetName val="[Russia Brand MIX.xls]__anhe_29"/>
      <sheetName val="[Russia Brand MIX.xls]__anhe_68"/>
      <sheetName val="[Russia Brand MIX.xls]__anhe_31"/>
      <sheetName val="[Russia Brand MIX.xls]__anhe_32"/>
      <sheetName val="[Russia Brand MIX.xls]__anhe_33"/>
      <sheetName val="[Russia Brand MIX.xls]__anhe_40"/>
      <sheetName val="[Russia Brand MIX.xls]__anhe_38"/>
      <sheetName val="[Russia Brand MIX.xls]__anhe_34"/>
      <sheetName val="[Russia Brand MIX.xls]__anhe_35"/>
      <sheetName val="[Russia Brand MIX.xls]__anhe_36"/>
      <sheetName val="[Russia Brand MIX.xls]__anhe_37"/>
      <sheetName val="[Russia Brand MIX.xls]__anhe_39"/>
      <sheetName val="[Russia Brand MIX.xls]__anhe_42"/>
      <sheetName val="Matriz_Unidade"/>
      <sheetName val="[Russia Brand MIX.xls]__anhe_41"/>
      <sheetName val="[Russia Brand MIX.xls]__anhe_44"/>
      <sheetName val="[Russia Brand MIX.xls]__anhe_43"/>
      <sheetName val="[Russia Brand MIX.xls]__anhe_47"/>
      <sheetName val="[Russia Brand MIX.xls]__anhe_45"/>
      <sheetName val="[Russia Brand MIX.xls]__anhe_46"/>
      <sheetName val="[Russia Brand MIX.xls]__anhe_48"/>
      <sheetName val="[Russia Brand MIX.xls]__anhe_55"/>
      <sheetName val="[Russia Brand MIX.xls]__anhe_50"/>
      <sheetName val="[Russia Brand MIX.xls]__anhe_49"/>
      <sheetName val="[Russia Brand MIX.xls]__anhe_51"/>
      <sheetName val="[Russia Brand MIX.xls]__anhe_53"/>
      <sheetName val="[Russia Brand MIX.xls]__anhe_52"/>
      <sheetName val="[Russia Brand MIX.xls]__anhe_54"/>
      <sheetName val="[Russia Brand MIX.xls]__anhe_60"/>
      <sheetName val="[Russia Brand MIX.xls]__anhe_56"/>
      <sheetName val="[Russia Brand MIX.xls]__anhe_57"/>
      <sheetName val="[Russia Brand MIX.xls]__anhe_58"/>
      <sheetName val="[Russia Brand MIX.xls]__anhe_59"/>
      <sheetName val="[Russia Brand MIX.xls]__anhe_62"/>
      <sheetName val="[Russia Brand MIX.xls]__anhe_61"/>
      <sheetName val="[Russia Brand MIX.xls]__anhe_63"/>
      <sheetName val="[Russia Brand MIX.xls]__anhe_64"/>
      <sheetName val="[Russia Brand MIX.xls]__anhe_65"/>
      <sheetName val="[Russia Brand MIX.xls]__anhe_66"/>
      <sheetName val="[Russia Brand MIX.xls]__anhe_67"/>
      <sheetName val="[Russia Brand MIX.xls]__anhe_69"/>
      <sheetName val="[Russia Brand MIX.xls]__anhe_71"/>
      <sheetName val="[Russia Brand MIX.xls]__anhe_70"/>
      <sheetName val="[Russia Brand MIX.xls]__anhe_72"/>
      <sheetName val="[Russia Brand MIX.xls]__anhe_73"/>
      <sheetName val="[Russia Brand MIX.xls]__anhe_74"/>
      <sheetName val="[Russia Brand MIX.xls]__anhe_76"/>
      <sheetName val="[Russia Brand MIX.xls]__anhe_75"/>
      <sheetName val="[Russia Brand MIX.xls]__anhe_78"/>
      <sheetName val="[Russia Brand MIX.xls]__anhe_77"/>
      <sheetName val="[Russia Brand MIX.xls]__anhe_79"/>
      <sheetName val="[Russia Brand MIX.xls]__anhe_85"/>
      <sheetName val="[Russia Brand MIX.xls]__anhe_80"/>
      <sheetName val="[Russia Brand MIX.xls]__anhe_81"/>
      <sheetName val="[Russia Brand MIX.xls]__anhe_82"/>
      <sheetName val="[Russia Brand MIX.xls]__anhe_83"/>
      <sheetName val="[Russia Brand MIX.xls]__anhe_84"/>
      <sheetName val="[Russia Brand MIX.xls]__anhe_86"/>
      <sheetName val="[Russia Brand MIX.xls]__anhe_87"/>
      <sheetName val="[Russia Brand MIX.xls]__anhe_88"/>
      <sheetName val="[Russia Brand MIX.xls]__anhe_90"/>
      <sheetName val="[Russia Brand MIX.xls]__anhe_89"/>
      <sheetName val="[Russia Brand MIX.xls]__anhe_94"/>
      <sheetName val="[Russia Brand MIX.xls]__anhe_91"/>
      <sheetName val="[Russia Brand MIX.xls]__anhe_92"/>
      <sheetName val="[Russia Brand MIX.xls]__anhe_93"/>
      <sheetName val="[Russia Brand MIX.xls]__anhe_96"/>
      <sheetName val="[Russia Brand MIX.xls]__anhe_95"/>
      <sheetName val="[Russia Brand MIX.xls]__anh_101"/>
      <sheetName val="[Russia Brand MIX.xls]__anhe_97"/>
      <sheetName val="[Russia Brand MIX.xls]__anhe_98"/>
      <sheetName val="[Russia Brand MIX.xls]__anhe_99"/>
      <sheetName val="[Russia Brand MIX.xls]__anh_100"/>
      <sheetName val="[Russia Brand MIX.xls]__anh_104"/>
      <sheetName val="[Russia Brand MIX.xls]__anh_102"/>
      <sheetName val="[Russia Brand MIX.xls]__anh_103"/>
      <sheetName val="[Russia Brand MIX.xls]__anh_105"/>
      <sheetName val="[Russia Brand MIX.xls]__anh_106"/>
      <sheetName val="[Russia Brand MIX.xls]__anh_108"/>
      <sheetName val="[Russia Brand MIX.xls]__anh_107"/>
      <sheetName val="[Russia Brand MIX.xls]__anh_1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iados"/>
      <sheetName val="Apresentação"/>
      <sheetName val="Inicial"/>
      <sheetName val="Menu"/>
      <sheetName val="Analítico"/>
      <sheetName val="BreakDown Debt"/>
      <sheetName val="Relat Descasamento Prazo"/>
      <sheetName val="Chart ALM (2)"/>
      <sheetName val="Chart ALM"/>
      <sheetName val="Relat Exposição"/>
      <sheetName val="Relat Gap"/>
      <sheetName val="Risco Carteira Sintético"/>
      <sheetName val="VaR por Estratégia"/>
      <sheetName val="Stress por Estratégia"/>
      <sheetName val="Duration por Estratégia"/>
      <sheetName val="Risco Consolidado"/>
      <sheetName val="Rascunho Stress"/>
      <sheetName val="Relat por Tipo de Risco"/>
      <sheetName val="Relat Posicionamento"/>
      <sheetName val="Curvas"/>
      <sheetName val="Futuros"/>
      <sheetName val="Swaps"/>
      <sheetName val="Gap 0"/>
      <sheetName val="Gap 1"/>
      <sheetName val="Gap Net"/>
      <sheetName val="Rascunho Gap Ativos"/>
      <sheetName val="Rascunho Gap Passivos"/>
      <sheetName val="Teste Cenário de Stress"/>
      <sheetName val="Rascunho Stress 1"/>
      <sheetName val="Rascunho Stress 2"/>
      <sheetName val="Tabelas De Para"/>
      <sheetName val="Rascunho Carteiras no sistema"/>
      <sheetName val="Decomposição VaR"/>
      <sheetName val="DadosMercado"/>
      <sheetName val="Parâmetros"/>
      <sheetName val="Critérios"/>
      <sheetName val="Cart-Instr"/>
      <sheetName val="Hidden"/>
      <sheetName val="Barley Price"/>
      <sheetName val="Relatório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ilhame meta"/>
      <sheetName val="Tela Inicial"/>
      <sheetName val="TMEF - TMR  121"/>
      <sheetName val="TMEF - TMR 131"/>
      <sheetName val="TMEF - TMR 151"/>
      <sheetName val="Vermelha"/>
      <sheetName val="Cálculo TMEF-TMR"/>
      <sheetName val="RESULTADOS"/>
      <sheetName val="#¡REF"/>
      <sheetName val="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Merger Model"/>
      <sheetName val="BT DCF"/>
      <sheetName val="BT Finsum"/>
      <sheetName val="EB Multiples"/>
      <sheetName val="EB"/>
      <sheetName val="EB Finsum"/>
      <sheetName val="BT Multiples"/>
      <sheetName val="Comparison"/>
      <sheetName val="EPS_Acc.Dil."/>
      <sheetName val="basis_analysis"/>
      <sheetName val="Oper_Assp."/>
      <sheetName val="Base &amp; LBO Assumptions"/>
      <sheetName val="IRR"/>
      <sheetName val="JAII Income"/>
      <sheetName val="Holding Page"/>
      <sheetName val="JAII Balance"/>
      <sheetName val="Sensitivity Data"/>
      <sheetName val="Custos"/>
      <sheetName val="Empresas"/>
      <sheetName val="DePara"/>
      <sheetName val="Target Finsum"/>
      <sheetName val="Supply"/>
      <sheetName val="Control Page"/>
      <sheetName val="Tabla"/>
      <sheetName val="Master_Lists"/>
      <sheetName val="Dados_Energ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New Stores"/>
      <sheetName val="Renovated Stores"/>
      <sheetName val="Credit"/>
      <sheetName val="Operating Model"/>
      <sheetName val="Operating Model ($MM)"/>
      <sheetName val="PF_Financials"/>
      <sheetName val="Merger Cons"/>
      <sheetName val="Bon-Ton Finsum"/>
      <sheetName val="Elder-Beerman  Finsum"/>
      <sheetName val="Bon-Ton_DCF"/>
      <sheetName val="North"/>
      <sheetName val="South"/>
      <sheetName val="West"/>
      <sheetName val="Central"/>
      <sheetName val="East"/>
      <sheetName val="Corporate96"/>
      <sheetName val="Corporate97"/>
      <sheetName val="Corporate98"/>
      <sheetName val="Furniture"/>
      <sheetName val="BG"/>
      <sheetName val="Comparison"/>
      <sheetName val="Op. Mod. ($MM) Final Output"/>
      <sheetName val="98INTEXT"/>
      <sheetName val="EB FY98"/>
      <sheetName val="EB FY98 (2)"/>
      <sheetName val="97INTEXT"/>
      <sheetName val="EB FY97"/>
      <sheetName val="EB FY97 (2)"/>
      <sheetName val="EB FY96"/>
      <sheetName val="Base Data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Trans Assump"/>
      <sheetName val="Output1"/>
      <sheetName val="Output1 Data"/>
      <sheetName val="Output2 (2)"/>
      <sheetName val="Output2 Data"/>
      <sheetName val="Hist Inputs"/>
      <sheetName val="Cases"/>
      <sheetName val="LBO"/>
      <sheetName val="LBO Summary"/>
      <sheetName val="LBO IRR"/>
      <sheetName val="LBO Sens"/>
      <sheetName val="Trading Value"/>
      <sheetName val="Trading Val Calc"/>
      <sheetName val="PFMA Statements"/>
      <sheetName val="PFMA Fin Sum"/>
      <sheetName val="PFMA Cap"/>
      <sheetName val="PFMA Credit"/>
      <sheetName val="Fin Graph"/>
      <sheetName val="Credit Graph"/>
      <sheetName val="Earnings"/>
      <sheetName val="Bal Sheets"/>
      <sheetName val="Schedules"/>
      <sheetName val="DCFLBO Code"/>
      <sheetName val="CasesDialog"/>
      <sheetName val="MainPrint Code"/>
      <sheetName val="AdditionalPrint Code"/>
      <sheetName val="InitialPrintDialog"/>
      <sheetName val="Module1"/>
      <sheetName val="Module2"/>
      <sheetName val="DCF Inputs"/>
      <sheetName val="DCF"/>
      <sheetName val="DCF Matrix"/>
      <sheetName val="Standalone"/>
      <sheetName val="Hist Graph"/>
      <sheetName val="Proj Graph"/>
      <sheetName val="Assumptions"/>
      <sheetName val="SPoa"/>
      <sheetName val="Sap"/>
      <sheetName val="Empresas"/>
      <sheetName val="Curvas"/>
      <sheetName val="Custos"/>
      <sheetName val="C90_NET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pblad"/>
      <sheetName val="Vaste data"/>
      <sheetName val="BasisPivottable"/>
      <sheetName val="Marge NAM"/>
      <sheetName val="vaste kosten belgie"/>
      <sheetName val="prijs&amp;hoev"/>
      <sheetName val="per periode"/>
      <sheetName val="TotalCumPivot"/>
      <sheetName val="TotalPerPivot"/>
      <sheetName val="Vol_Vest_W"/>
      <sheetName val="ComponentPivot"/>
      <sheetName val="Hidden"/>
      <sheetName val="SPoa"/>
      <sheetName val="Sap"/>
      <sheetName val="Audit_Share_YTD"/>
      <sheetName val="Consideration_YTD"/>
      <sheetName val="FavBrand_YTD"/>
      <sheetName val="Industry_Share_YTD"/>
      <sheetName val="MktgSpends"/>
      <sheetName val="Audit_OFF_Share_YTD"/>
      <sheetName val="Configuracion"/>
      <sheetName val="Region"/>
      <sheetName val="Wslr List"/>
      <sheetName val="Horeca_Pivot_Basis Totaal 12"/>
      <sheetName val="variables"/>
      <sheetName val="1994"/>
      <sheetName val="Lists"/>
      <sheetName val="SWOT - Supply"/>
      <sheetName val="PS Entity"/>
      <sheetName val="Profile"/>
      <sheetName val="WSrouting"/>
      <sheetName val="&gt;&gt;Drop downs"/>
      <sheetName val="Trans Assump"/>
      <sheetName val="SOYBEAN"/>
      <sheetName val="SYSTEM"/>
      <sheetName val="tygia"/>
      <sheetName val="DI-ESTI"/>
      <sheetName val="Sheet3"/>
      <sheetName val="Tab Aux"/>
      <sheetName val="Sheet1"/>
      <sheetName val="Plan1"/>
      <sheetName val="Segmento_DB"/>
      <sheetName val="Sheet2"/>
      <sheetName val="JDE data"/>
      <sheetName val="Front"/>
      <sheetName val="NIUs"/>
      <sheetName val="Brazil Sovereign"/>
      <sheetName val="Empresas"/>
      <sheetName val="CONT."/>
      <sheetName val="BAM Focus Brands"/>
      <sheetName val="Cover"/>
      <sheetName val="Supply"/>
      <sheetName val="Assumptions"/>
      <sheetName val="Custo Variável"/>
      <sheetName val="Vaste_data"/>
      <sheetName val="Marge_NAM"/>
      <sheetName val="vaste_kosten_belgie"/>
      <sheetName val="per_periode"/>
      <sheetName val="Wslr_List"/>
      <sheetName val="Horeca_Pivot_Basis_Totaal_12"/>
      <sheetName val="SWOT_-_Supply"/>
      <sheetName val="PS_Entity"/>
      <sheetName val="&gt;&gt;Drop_downs"/>
      <sheetName val="Trans_Assump"/>
      <sheetName val="Brazil_Sovereign"/>
      <sheetName val="JDE_data"/>
      <sheetName val="4-Estrutura da Área de Vendas"/>
      <sheetName val="MERPEPE"/>
      <sheetName val="MERPPP"/>
      <sheetName val="C90_NET"/>
      <sheetName val="Vaste_data1"/>
      <sheetName val="Marge_NAM1"/>
      <sheetName val="vaste_kosten_belgie1"/>
      <sheetName val="per_periode1"/>
      <sheetName val="Wslr_List1"/>
      <sheetName val="Horeca_Pivot_Basis_Totaal_121"/>
      <sheetName val="SWOT_-_Supply1"/>
      <sheetName val="PS_Entity1"/>
      <sheetName val="&gt;&gt;Drop_downs1"/>
      <sheetName val="Trans_Assump1"/>
      <sheetName val="Brazil_Sovereign1"/>
      <sheetName val="JDE_data1"/>
      <sheetName val="Tab_Aux"/>
      <sheetName val="CONT_"/>
      <sheetName val="BAM_Focus_Brands"/>
      <sheetName val="Custo_Variável"/>
      <sheetName val="4-Estrutura_da_Área_de_Vendas"/>
      <sheetName val="Formulário Aprova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vel"/>
      <sheetName val="Tabela_Preço"/>
      <sheetName val="Valorização"/>
      <sheetName val="Perda_Lata"/>
      <sheetName val="Empresas"/>
      <sheetName val="Controle"/>
      <sheetName val="Paygrade"/>
      <sheetName val="Dev_Mercado"/>
      <sheetName val="Trans Assump"/>
      <sheetName val="Principal"/>
      <sheetName val="Lab Microb"/>
      <sheetName val="procv"/>
      <sheetName val="Data USA Cdn$"/>
      <sheetName val="Data USA US$"/>
      <sheetName val="hulpblad"/>
      <sheetName val="Matriz_Unidade"/>
      <sheetName val="DePara"/>
      <sheetName val="Valorização_Formula"/>
      <sheetName val="Fab"/>
      <sheetName val="Produtos"/>
      <sheetName val="XLR_NoRangeSheet"/>
      <sheetName val="Gauge"/>
      <sheetName val="Trans_Assump"/>
      <sheetName val="Lab_Microb"/>
      <sheetName val="Custos"/>
      <sheetName val="PM"/>
      <sheetName val="MODELO"/>
      <sheetName val="Formulário Aprovação"/>
      <sheetName val="Tab Aux"/>
      <sheetName val="M-Quest"/>
      <sheetName val="Months and Countries"/>
      <sheetName val="CONSTANTS"/>
      <sheetName val="Daily Summary"/>
      <sheetName val="OntTgt- Reimer Aug 6 summary"/>
      <sheetName val="2 - TO"/>
      <sheetName val="Sheet3"/>
      <sheetName val="Plan1"/>
      <sheetName val="Lab_Microb1"/>
      <sheetName val="Trans_Assump1"/>
      <sheetName val="Data_USA_Cdn$"/>
      <sheetName val="Data_USA_US$"/>
      <sheetName val="UsuáriosSAP"/>
      <sheetName val="Cover &amp; Parameters"/>
      <sheetName val="ERCONS"/>
      <sheetName val="Unidades SAC-REVENDA"/>
      <sheetName val="Set Up"/>
      <sheetName val="Setup"/>
      <sheetName val="Cxs_Int"/>
      <sheetName val="Assumptions"/>
      <sheetName val="IMPORTACOES"/>
      <sheetName val="Feriados"/>
      <sheetName val="JUNIO"/>
      <sheetName val="Sheet1"/>
      <sheetName val="Supply"/>
      <sheetName val="Follow-up"/>
      <sheetName val="4 - PERDAS OK"/>
      <sheetName val="Ctrl_Tacografos"/>
      <sheetName val="SOYBEAN"/>
      <sheetName val="Audit_Share_YTD"/>
      <sheetName val="Consideration_YTD"/>
      <sheetName val="FavBrand_YTD"/>
      <sheetName val="Industry_Share_YTD"/>
      <sheetName val="MktgSpends"/>
      <sheetName val="Audit_OFF_Share_YTD"/>
      <sheetName val="Taxonomy"/>
      <sheetName val="Formulário_Aprovação"/>
      <sheetName val="Tab_Aux"/>
      <sheetName val="Months_and_Countries"/>
      <sheetName val="Daily_Summary"/>
      <sheetName val="OntTgt-_Reimer_Aug_6_summary"/>
      <sheetName val="Data USA Adj US$"/>
      <sheetName val="Configuracion"/>
      <sheetName val="Hidden"/>
      <sheetName val="GR"/>
      <sheetName val="Spf"/>
      <sheetName val="SSap"/>
      <sheetName val="Poa"/>
      <sheetName val="SPoa"/>
      <sheetName val="Sap"/>
      <sheetName val="Divestment Russia"/>
      <sheetName val="GERSON"/>
      <sheetName val="COMPS"/>
      <sheetName val="Flash Report SDC(EUR)"/>
      <sheetName val="SupplyChainData"/>
      <sheetName val="1994"/>
      <sheetName val="Scenarios"/>
      <sheetName val="IMPORT"/>
      <sheetName val="SispecPSAP"/>
      <sheetName val="Sispec99"/>
      <sheetName val="Tabelas"/>
      <sheetName val="Sueldos"/>
      <sheetName val="Implementation Status"/>
      <sheetName val="Check-List"/>
      <sheetName val="Fluxograma"/>
      <sheetName val="Cover_&amp;_Parameters"/>
      <sheetName val="2_-_TO"/>
      <sheetName val="Front"/>
      <sheetName val="Tabela"/>
      <sheetName val="Lab_Microb2"/>
      <sheetName val="Trans_Assump2"/>
      <sheetName val="Data_USA_Cdn$1"/>
      <sheetName val="Data_USA_US$1"/>
      <sheetName val="Formulário_Aprovação1"/>
      <sheetName val="Tab_Aux1"/>
      <sheetName val="Months_and_Countries1"/>
      <sheetName val="Daily_Summary1"/>
      <sheetName val="OntTgt-_Reimer_Aug_6_summary1"/>
      <sheetName val="Unidades_SAC-REVENDA"/>
      <sheetName val="Set_Up"/>
      <sheetName val="4_-_PERDAS_OK"/>
      <sheetName val="Data_USA_Adj_US$"/>
      <sheetName val="Divestment_Russia"/>
      <sheetName val="Flash_Report_SDC(EUR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Prazo + Taxa + Saldo"/>
      <sheetName val="Composição de Saldos Carteira"/>
      <sheetName val="Tab Aux"/>
      <sheetName val="Quinsa-Pasivo y Patrimonio"/>
      <sheetName val="Detalhamento de Curto Prazo"/>
      <sheetName val="Detalhamento de Longo Prazo"/>
      <sheetName val="Detalhamento do Hedge da Divida"/>
      <sheetName val="Premissas"/>
      <sheetName val="MODELO"/>
      <sheetName val="Plan1"/>
      <sheetName val="Tabela_Preço"/>
      <sheetName val="Variavel"/>
      <sheetName val="Sheet3"/>
      <sheetName val="PM"/>
      <sheetName val="Formulário Aprovação"/>
      <sheetName val="Prazo_+_Taxa_+_Saldo"/>
      <sheetName val="Composição_de_Saldos_Carteira"/>
      <sheetName val="Tab_Aux"/>
      <sheetName val="Quinsa-Pasivo_y_Patrimonio"/>
      <sheetName val="Detalhamento_de_Curto_Prazo"/>
      <sheetName val="Detalhamento_de_Longo_Prazo"/>
      <sheetName val="Detalhamento_do_Hedge_da_Divida"/>
      <sheetName val="Curvas"/>
      <sheetName val="Análise Acumulado"/>
      <sheetName val="Análise Mês"/>
      <sheetName val="Custos"/>
      <sheetName val="hulpblad"/>
      <sheetName val="Region"/>
      <sheetName val="Wslr List"/>
      <sheetName val="Consolidation Input W-S"/>
      <sheetName val="Input-SK"/>
      <sheetName val="Stores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razo_+_Taxa_+_Saldo1"/>
      <sheetName val="Composição_de_Saldos_Carteira1"/>
      <sheetName val="Tab_Aux1"/>
      <sheetName val="Quinsa-Pasivo_y_Patrimonio1"/>
      <sheetName val="Detalhamento_de_Curto_Prazo1"/>
      <sheetName val="Detalhamento_de_Longo_Prazo1"/>
      <sheetName val="Detalhamento_do_Hedge_da_Divid1"/>
      <sheetName val="Formulário_Aprovação"/>
      <sheetName val="Análise_Acumulado"/>
      <sheetName val="Análise_Mês"/>
      <sheetName val="Hidden"/>
      <sheetName val="&gt;&gt;Drop downs"/>
      <sheetName val="Dbase"/>
      <sheetName val="Lists"/>
      <sheetName val="Net Revenue"/>
      <sheetName val="Dados Org"/>
      <sheetName val="Vermelha"/>
      <sheetName val="lkups"/>
      <sheetName val="Gantt Chart"/>
      <sheetName val="BRANDS"/>
      <sheetName val="SYSTEM"/>
      <sheetName val="Sound9월"/>
      <sheetName val="Segmento_DB"/>
      <sheetName val="Detalhamento da Divida Out 03"/>
      <sheetName val="Implementation Status"/>
      <sheetName val="SispecPSAP"/>
      <sheetName val="MACO by Region"/>
      <sheetName val="Cost"/>
      <sheetName val="M-Quest"/>
      <sheetName val="Setup"/>
      <sheetName val="Matriz_Unidade"/>
      <sheetName val="Brahma 300"/>
      <sheetName val="Brahma 311"/>
      <sheetName val="Months and Countries"/>
      <sheetName val="tygia"/>
      <sheetName val="Toronto Budget "/>
      <sheetName val="Sueldos"/>
      <sheetName val="Dados"/>
      <sheetName val="1994"/>
      <sheetName val="data liste déroulante"/>
      <sheetName val="Oracle Data - 2005 - PYR"/>
      <sheetName val="Define"/>
      <sheetName val="Conv"/>
      <sheetName val="PlanodeAção"/>
      <sheetName val="Custo Variável"/>
      <sheetName val="SOYBEAN"/>
      <sheetName val="Prazo_+_Taxa_+_Saldo2"/>
      <sheetName val="Composição_de_Saldos_Carteira2"/>
      <sheetName val="Tab_Aux2"/>
      <sheetName val="Quinsa-Pasivo_y_Patrimonio2"/>
      <sheetName val="Detalhamento_de_Curto_Prazo2"/>
      <sheetName val="Detalhamento_de_Longo_Prazo2"/>
      <sheetName val="Detalhamento_do_Hedge_da_Divid2"/>
      <sheetName val="Formulário_Aprovação1"/>
      <sheetName val="Análise_Acumulado1"/>
      <sheetName val="Análise_Mês1"/>
      <sheetName val="Wslr_List"/>
      <sheetName val="Consolidation_Input_W-S"/>
      <sheetName val="Proced_"/>
      <sheetName val="Capa_Segm_"/>
      <sheetName val="EBITDA_Breakdown_org"/>
      <sheetName val="EBITDA_Perfomance"/>
      <sheetName val="EBITDA_Adjust"/>
      <sheetName val="EBITDA_Breakdown_org_(HILA)"/>
      <sheetName val="EBITDA_Adjust_Países"/>
      <sheetName val="EBITDA_Break_org_IFRS"/>
      <sheetName val="Rol_HL"/>
      <sheetName val="Custo_HL"/>
      <sheetName val="Margem_HL"/>
      <sheetName val="Supply"/>
      <sheetName val="发酵液出酒"/>
      <sheetName val="能源"/>
      <sheetName val="酒龄报表"/>
      <sheetName val="清酒指标跟踪数据"/>
      <sheetName val="UC-Brew"/>
      <sheetName val="UC-Pkg"/>
      <sheetName val="variable"/>
      <sheetName val="Interface"/>
      <sheetName val="Sispec99"/>
      <sheetName val="Tabelas"/>
      <sheetName val="DB2002"/>
      <sheetName val="Parche0405"/>
      <sheetName val="aux"/>
      <sheetName val="Data"/>
      <sheetName val="DePara"/>
      <sheetName val="L562"/>
      <sheetName val="Conuber"/>
      <sheetName val="QUEBRACHO"/>
      <sheetName val="BOC FX"/>
      <sheetName val="Sheet1"/>
      <sheetName val="Gráfico"/>
      <sheetName val="Farol de Metas"/>
      <sheetName val="Report"/>
      <sheetName val="Registro"/>
      <sheetName val="Control Panel"/>
      <sheetName val="&gt;&gt;Drop_downs"/>
      <sheetName val="Detalhamento_da_Divida_Out_03"/>
      <sheetName val="Implementation_Status"/>
      <sheetName val="Net_Revenue"/>
      <sheetName val="Dados_Org"/>
      <sheetName val="Gantt_Chart"/>
      <sheetName val="MACO_by_Region"/>
      <sheetName val="COUPOM"/>
      <sheetName val="Base_Acidentes"/>
      <sheetName val="Base_Horas"/>
      <sheetName val="Base_QLP"/>
      <sheetName val="Base_TO"/>
      <sheetName val="Data USA Cdn$"/>
      <sheetName val="Data USA US$"/>
      <sheetName val="data_liste_déroulante"/>
      <sheetName val="Toronto_Budget_"/>
      <sheetName val="Oracle_Data_-_2005_-_PYR"/>
      <sheetName val="BOC_FX"/>
      <sheetName val="Custo_Variável"/>
      <sheetName val="Brahma_300"/>
      <sheetName val="Brahma_311"/>
      <sheetName val="Months_and_Countries"/>
      <sheetName val="Case"/>
      <sheetName val="SumVal"/>
      <sheetName val="Cases"/>
      <sheetName val="Configuracion"/>
      <sheetName val="Empresas"/>
      <sheetName val="Distribución "/>
      <sheetName val="Control_Panel"/>
      <sheetName val="Audit_Share_YTD"/>
      <sheetName val="Consideration_YTD"/>
      <sheetName val="FavBrand_YTD"/>
      <sheetName val="Industry_Share_YTD"/>
      <sheetName val="MktgSpends"/>
      <sheetName val="Audit_OFF_Share_YTD"/>
      <sheetName val="Trans Assump"/>
      <sheetName val="MERPEPE"/>
      <sheetName val="MERPPP"/>
      <sheetName val="Elemento"/>
      <sheetName val="Market_Share_D"/>
      <sheetName val="Macro1"/>
      <sheetName val="qyrMetas_Real"/>
      <sheetName val="DATOS"/>
      <sheetName val="Prazo_+_Taxa_+_Saldo3"/>
      <sheetName val="Composição_de_Saldos_Carteira3"/>
      <sheetName val="Tab_Aux3"/>
      <sheetName val="Quinsa-Pasivo_y_Patrimonio3"/>
      <sheetName val="Detalhamento_de_Curto_Prazo3"/>
      <sheetName val="Detalhamento_de_Longo_Prazo3"/>
      <sheetName val="Detalhamento_do_Hedge_da_Divid3"/>
      <sheetName val="Formulário_Aprovação2"/>
      <sheetName val="Wslr_List1"/>
      <sheetName val="Consolidation_Input_W-S1"/>
      <sheetName val="Análise_Acumulado2"/>
      <sheetName val="Análise_Mês2"/>
      <sheetName val="Proced_1"/>
      <sheetName val="Capa_Segm_1"/>
      <sheetName val="EBITDA_Breakdown_org1"/>
      <sheetName val="EBITDA_Perfomance1"/>
      <sheetName val="EBITDA_Adjust1"/>
      <sheetName val="EBITDA_Breakdown_org_(HILA)1"/>
      <sheetName val="EBITDA_Adjust_Países1"/>
      <sheetName val="EBITDA_Break_org_IFRS1"/>
      <sheetName val="Rol_HL1"/>
      <sheetName val="Custo_HL1"/>
      <sheetName val="Margem_HL1"/>
      <sheetName val="&gt;&gt;Drop_downs1"/>
      <sheetName val="Net_Revenue1"/>
      <sheetName val="Dados_Org1"/>
      <sheetName val="Gantt_Chart1"/>
      <sheetName val="Detalhamento_da_Divida_Out_031"/>
      <sheetName val="MACO_by_Region1"/>
      <sheetName val="Toronto_Budget_1"/>
      <sheetName val="data_liste_déroulante1"/>
      <sheetName val="Oracle_Data_-_2005_-_PYR1"/>
      <sheetName val="Implementation_Status1"/>
      <sheetName val="Months_and_Countries1"/>
      <sheetName val="Custo_Variável1"/>
      <sheetName val="Brahma_3001"/>
      <sheetName val="Brahma_3111"/>
      <sheetName val="Control_Panel1"/>
      <sheetName val="BOC_FX1"/>
      <sheetName val="Data_USA_Cdn$"/>
      <sheetName val="Data_USA_US$"/>
      <sheetName val="Farol_de_Metas"/>
      <sheetName val="Trans_Assump"/>
      <sheetName val="Prazo_+_Taxa_+_Saldo4"/>
      <sheetName val="Composição_de_Saldos_Carteira4"/>
      <sheetName val="Tab_Aux4"/>
      <sheetName val="Quinsa-Pasivo_y_Patrimonio4"/>
      <sheetName val="Detalhamento_de_Curto_Prazo4"/>
      <sheetName val="Detalhamento_de_Longo_Prazo4"/>
      <sheetName val="Detalhamento_do_Hedge_da_Divid4"/>
      <sheetName val="Formulário_Aprovação3"/>
      <sheetName val="Wslr_List2"/>
      <sheetName val="Consolidation_Input_W-S2"/>
      <sheetName val="Análise_Acumulado3"/>
      <sheetName val="Análise_Mês3"/>
      <sheetName val="Proced_2"/>
      <sheetName val="Capa_Segm_2"/>
      <sheetName val="EBITDA_Breakdown_org2"/>
      <sheetName val="EBITDA_Perfomance2"/>
      <sheetName val="EBITDA_Adjust2"/>
      <sheetName val="EBITDA_Breakdown_org_(HILA)2"/>
      <sheetName val="EBITDA_Adjust_Países2"/>
      <sheetName val="EBITDA_Break_org_IFRS2"/>
      <sheetName val="Rol_HL2"/>
      <sheetName val="Custo_HL2"/>
      <sheetName val="Margem_HL2"/>
      <sheetName val="&gt;&gt;Drop_downs2"/>
      <sheetName val="Net_Revenue2"/>
      <sheetName val="Dados_Org2"/>
      <sheetName val="Gantt_Chart2"/>
      <sheetName val="Detalhamento_da_Divida_Out_032"/>
      <sheetName val="MACO_by_Region2"/>
      <sheetName val="Toronto_Budget_2"/>
      <sheetName val="data_liste_déroulante2"/>
      <sheetName val="Oracle_Data_-_2005_-_PYR2"/>
      <sheetName val="Implementation_Status2"/>
      <sheetName val="Months_and_Countries2"/>
      <sheetName val="Custo_Variável2"/>
      <sheetName val="Brahma_3002"/>
      <sheetName val="Brahma_3112"/>
      <sheetName val="Control_Panel2"/>
      <sheetName val="BOC_FX2"/>
      <sheetName val="Data_USA_Cdn$1"/>
      <sheetName val="Data_USA_US$1"/>
      <sheetName val="Farol_de_Metas1"/>
      <sheetName val="Trans_Assump1"/>
      <sheetName val="Distribución_"/>
      <sheetName val="Central de Fax"/>
      <sheetName val="SUIVI EXECUTION"/>
      <sheetName val="Assumptions"/>
      <sheetName val="Plano_3G"/>
      <sheetName val="PS Entity"/>
      <sheetName val="Prazo_+_Taxa_+_Saldo5"/>
      <sheetName val="Composição_de_Saldos_Carteira5"/>
      <sheetName val="Tab_Aux5"/>
      <sheetName val="Quinsa-Pasivo_y_Patrimonio5"/>
      <sheetName val="Detalhamento_de_Curto_Prazo5"/>
      <sheetName val="Detalhamento_de_Longo_Prazo5"/>
      <sheetName val="Detalhamento_do_Hedge_da_Divid5"/>
      <sheetName val="Formulário_Aprovação4"/>
      <sheetName val="Wslr_List3"/>
      <sheetName val="Consolidation_Input_W-S3"/>
      <sheetName val="Análise_Acumulado4"/>
      <sheetName val="Análise_Mês4"/>
      <sheetName val="Proced_3"/>
      <sheetName val="Capa_Segm_3"/>
      <sheetName val="EBITDA_Breakdown_org3"/>
      <sheetName val="EBITDA_Perfomance3"/>
      <sheetName val="EBITDA_Adjust3"/>
      <sheetName val="EBITDA_Breakdown_org_(HILA)3"/>
      <sheetName val="EBITDA_Adjust_Países3"/>
      <sheetName val="EBITDA_Break_org_IFRS3"/>
      <sheetName val="Rol_HL3"/>
      <sheetName val="Custo_HL3"/>
      <sheetName val="Margem_HL3"/>
      <sheetName val="&gt;&gt;Drop_downs3"/>
      <sheetName val="Net_Revenue3"/>
      <sheetName val="Dados_Org3"/>
      <sheetName val="Gantt_Chart3"/>
      <sheetName val="Detalhamento_da_Divida_Out_033"/>
      <sheetName val="MACO_by_Region3"/>
      <sheetName val="Toronto_Budget_3"/>
      <sheetName val="data_liste_déroulante3"/>
      <sheetName val="Oracle_Data_-_2005_-_PYR3"/>
      <sheetName val="Implementation_Status3"/>
      <sheetName val="Months_and_Countries3"/>
      <sheetName val="Custo_Variável3"/>
      <sheetName val="Brahma_3003"/>
      <sheetName val="Brahma_3113"/>
      <sheetName val="Control_Panel3"/>
      <sheetName val="BOC_FX3"/>
      <sheetName val="Data_USA_Cdn$2"/>
      <sheetName val="Data_USA_US$2"/>
      <sheetName val="Farol_de_Metas2"/>
      <sheetName val="Trans_Assump2"/>
      <sheetName val="Distribución_1"/>
      <sheetName val="Central_de_Fax"/>
      <sheetName val="3.Other Breweries' Action log"/>
      <sheetName val="Plano de Ação - Escore"/>
      <sheetName val="BSC Productivity"/>
      <sheetName val="Prazo_+_Taxa_+_Saldo6"/>
      <sheetName val="Composição_de_Saldos_Carteira6"/>
      <sheetName val="Tab_Aux6"/>
      <sheetName val="Quinsa-Pasivo_y_Patrimonio6"/>
      <sheetName val="Detalhamento_de_Curto_Prazo6"/>
      <sheetName val="Detalhamento_de_Longo_Prazo6"/>
      <sheetName val="Detalhamento_do_Hedge_da_Divid6"/>
      <sheetName val="Formulário_Aprovação5"/>
      <sheetName val="Análise_Acumulado5"/>
      <sheetName val="Análise_Mês5"/>
      <sheetName val="Wslr_List4"/>
      <sheetName val="Consolidation_Input_W-S4"/>
      <sheetName val="Proced_4"/>
      <sheetName val="Capa_Segm_4"/>
      <sheetName val="EBITDA_Breakdown_org4"/>
      <sheetName val="EBITDA_Perfomance4"/>
      <sheetName val="EBITDA_Adjust4"/>
      <sheetName val="EBITDA_Breakdown_org_(HILA)4"/>
      <sheetName val="EBITDA_Adjust_Países4"/>
      <sheetName val="EBITDA_Break_org_IFRS4"/>
      <sheetName val="Rol_HL4"/>
      <sheetName val="Custo_HL4"/>
      <sheetName val="Margem_HL4"/>
      <sheetName val="&gt;&gt;Drop_downs4"/>
      <sheetName val="Net_Revenue4"/>
      <sheetName val="Dados_Org4"/>
      <sheetName val="Gantt_Chart4"/>
      <sheetName val="Detalhamento_da_Divida_Out_034"/>
      <sheetName val="Implementation_Status4"/>
      <sheetName val="MACO_by_Region4"/>
      <sheetName val="Brahma_3004"/>
      <sheetName val="Brahma_3114"/>
      <sheetName val="Months_and_Countries4"/>
      <sheetName val="Toronto_Budget_4"/>
      <sheetName val="data_liste_déroulante4"/>
      <sheetName val="Oracle_Data_-_2005_-_PYR4"/>
      <sheetName val="Custo_Variável4"/>
      <sheetName val="BOC_FX4"/>
      <sheetName val="Farol_de_Metas3"/>
      <sheetName val="Control_Panel4"/>
      <sheetName val="Data_USA_Cdn$3"/>
      <sheetName val="Data_USA_US$3"/>
      <sheetName val="Trans_Assump3"/>
      <sheetName val="Distribución_2"/>
      <sheetName val="Central_de_Fax1"/>
      <sheetName val="3_Other_Breweries'_Action_log"/>
      <sheetName val="Plano_de_Ação_-_Escore"/>
      <sheetName val="BSC_Productivity"/>
      <sheetName val="Prazo_+_Taxa_+_Saldo7"/>
      <sheetName val="Composição_de_Saldos_Carteira7"/>
      <sheetName val="Tab_Aux7"/>
      <sheetName val="Quinsa-Pasivo_y_Patrimonio7"/>
      <sheetName val="Detalhamento_de_Curto_Prazo7"/>
      <sheetName val="Detalhamento_de_Longo_Prazo7"/>
      <sheetName val="Detalhamento_do_Hedge_da_Divid7"/>
      <sheetName val="Wslr_List5"/>
      <sheetName val="Consolidation_Input_W-S5"/>
      <sheetName val="Formulário_Aprovação6"/>
      <sheetName val="Análise_Acumulado6"/>
      <sheetName val="Análise_Mês6"/>
      <sheetName val="Proced_5"/>
      <sheetName val="Capa_Segm_5"/>
      <sheetName val="EBITDA_Breakdown_org5"/>
      <sheetName val="EBITDA_Perfomance5"/>
      <sheetName val="EBITDA_Adjust5"/>
      <sheetName val="EBITDA_Breakdown_org_(HILA)5"/>
      <sheetName val="EBITDA_Adjust_Países5"/>
      <sheetName val="EBITDA_Break_org_IFRS5"/>
      <sheetName val="Rol_HL5"/>
      <sheetName val="Custo_HL5"/>
      <sheetName val="Margem_HL5"/>
      <sheetName val="Detalhamento_da_Divida_Out_035"/>
      <sheetName val="Implementation_Status5"/>
      <sheetName val="&gt;&gt;Drop_downs5"/>
      <sheetName val="Net_Revenue5"/>
      <sheetName val="Dados_Org5"/>
      <sheetName val="Gantt_Chart5"/>
      <sheetName val="MACO_by_Region5"/>
      <sheetName val="Months_and_Countries5"/>
      <sheetName val="Toronto_Budget_5"/>
      <sheetName val="Brahma_3005"/>
      <sheetName val="Brahma_3115"/>
      <sheetName val="data_liste_déroulante5"/>
      <sheetName val="Oracle_Data_-_2005_-_PYR5"/>
      <sheetName val="Custo_Variável5"/>
      <sheetName val="BOC_FX5"/>
      <sheetName val="Farol_de_Metas4"/>
      <sheetName val="Control_Panel5"/>
      <sheetName val="Data_USA_Cdn$4"/>
      <sheetName val="Data_USA_US$4"/>
      <sheetName val="Trans_Assump4"/>
      <sheetName val="Distribución_3"/>
      <sheetName val="Central_de_Fax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Sheet2"/>
      <sheetName val="Dol Médio"/>
      <sheetName val="Custo Variável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grafia"/>
      <sheetName val="CoPacker"/>
      <sheetName val="Packaging"/>
      <sheetName val="Consulta"/>
      <sheetName val="Consulta 2"/>
      <sheetName val="SAC 2003 BD"/>
      <sheetName val="Set Up"/>
      <sheetName val="Estudo Cenários 26_06"/>
      <sheetName val="Detalhamento cenário 3"/>
      <sheetName val="Plan3"/>
      <sheetName val="Tables"/>
      <sheetName val="2004"/>
      <sheetName val="Custo Variável"/>
      <sheetName val="Nossa Meta"/>
      <sheetName val="aux"/>
      <sheetName val="Dados"/>
      <sheetName val="Consulta_2"/>
      <sheetName val="SAC_2003_BD"/>
      <sheetName val="Set_Up"/>
      <sheetName val="Estudo_Cenários_26_06"/>
      <sheetName val="Detalhamento_cenário_3"/>
      <sheetName val="Nossa_Meta"/>
      <sheetName val="Custo_Variável"/>
      <sheetName val="Tab Aux"/>
      <sheetName val="Plan1"/>
      <sheetName val="EQR"/>
      <sheetName val="CNQ"/>
      <sheetName val="Sheet3"/>
      <sheetName val="Setup"/>
      <sheetName val="Tabela_Preço"/>
      <sheetName val="Variavel"/>
      <sheetName val="MODELO"/>
      <sheetName val="Formulário Aprovação"/>
      <sheetName val="Consulta_21"/>
      <sheetName val="SAC_2003_BD1"/>
      <sheetName val="Set_Up1"/>
      <sheetName val="Estudo_Cenários_26_061"/>
      <sheetName val="Detalhamento_cenário_31"/>
      <sheetName val="Nossa_Meta1"/>
      <sheetName val="Custo_Variável1"/>
      <sheetName val="Tab_Aux"/>
      <sheetName val="ACUMULADOS OPERARIOS"/>
      <sheetName val="Implementation Status"/>
      <sheetName val="Management "/>
      <sheetName val="Curve"/>
      <sheetName val="Input-SK"/>
      <sheetName val="SKU Summary"/>
      <sheetName val="Lists"/>
      <sheetName val="Stores"/>
      <sheetName val="hulpblad"/>
      <sheetName val="Entity Template"/>
      <sheetName val="Region"/>
      <sheetName val="Wslr List"/>
      <sheetName val="SWIFT export YE11 prelim"/>
      <sheetName val="&gt;&gt;Drop Downs"/>
      <sheetName val="Sound9월"/>
      <sheetName val="EBM-2 GHQ"/>
      <sheetName val="SYSTEM"/>
      <sheetName val="Consulta_22"/>
      <sheetName val="SAC_2003_BD2"/>
      <sheetName val="Set_Up2"/>
      <sheetName val="Estudo_Cenários_26_062"/>
      <sheetName val="Detalhamento_cenário_32"/>
      <sheetName val="을지"/>
      <sheetName val="Hidden"/>
      <sheetName val="Segmento_DB"/>
      <sheetName val="Tabelas"/>
      <sheetName val="Vermelha"/>
      <sheetName val="1994"/>
      <sheetName val="SOYBEAN"/>
      <sheetName val="Trans Assump"/>
      <sheetName val="C90_NET"/>
      <sheetName val="TEMP"/>
      <sheetName val="Consulta_23"/>
      <sheetName val="SAC_2003_BD3"/>
      <sheetName val="Set_Up3"/>
      <sheetName val="Estudo_Cenários_26_063"/>
      <sheetName val="Detalhamento_cenário_33"/>
      <sheetName val="Nossa_Meta2"/>
      <sheetName val="Custo_Variável2"/>
      <sheetName val="Tab_Aux1"/>
      <sheetName val="Formulário_Aprovação"/>
      <sheetName val="ACUMULADOS_OPERARIOS"/>
      <sheetName val="Management_"/>
      <sheetName val="Implementation_Status"/>
      <sheetName val="SKU_Summary"/>
      <sheetName val="Entity_Template"/>
      <sheetName val="Wslr_List"/>
      <sheetName val="SWIFT_export_YE11_prelim"/>
      <sheetName val="&gt;&gt;Drop_Downs"/>
      <sheetName val="EBM-2_GHQ"/>
      <sheetName val="Registro"/>
      <sheetName val="Raw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ócio Fábrica"/>
      <sheetName val="GeRut"/>
      <sheetName val="SISPEF"/>
      <sheetName val="Horas Extras"/>
      <sheetName val="Plan de acción extras"/>
      <sheetName val="Prejuizio Stock"/>
      <sheetName val="Fábrica Risco"/>
      <sheetName val="Turn Over areas"/>
      <sheetName val="QLP MOD"/>
      <sheetName val="QLP MOI"/>
      <sheetName val="Costo no calidad"/>
      <sheetName val="Indisponibilidad"/>
      <sheetName val="Prod NC ANO"/>
      <sheetName val="Prod NC MÊS ACTUAL"/>
      <sheetName val="Plano PNC"/>
      <sheetName val="Plano_ 3G_ PNC -Clase C"/>
      <sheetName val="MERCADO (CDD+DISTRIB) "/>
      <sheetName val="Plano_ 3G_Mercado "/>
      <sheetName val="RECLAMOS CONSUMIDORES_SAC "/>
      <sheetName val="Plano_ 3G_Calidad Int."/>
      <sheetName val="Plano_ 3G_SAC RM"/>
      <sheetName val="Score Calidad"/>
      <sheetName val="Volúmenes"/>
      <sheetName val="DATOS Accidentes"/>
      <sheetName val="GR.IC"/>
      <sheetName val="GR.CAUSAS"/>
      <sheetName val="GR.CONSECUENCIAS"/>
      <sheetName val="GR.ÁREAS"/>
      <sheetName val="GR.CUÁNDO Y CÓMO"/>
      <sheetName val="Datos Ambiente"/>
      <sheetName val="SAP"/>
      <sheetName val="OBZ Pl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Transf"/>
      <sheetName val="Score Calida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 3"/>
      <sheetName val="plano 4"/>
      <sheetName val="plano 5"/>
      <sheetName val="plano 6"/>
      <sheetName val="plano 1"/>
      <sheetName val="plano 2"/>
      <sheetName val="Interface"/>
      <sheetName val="Setup"/>
      <sheetName val="Consolidado"/>
      <sheetName val="FRM × Unidade"/>
      <sheetName val="Consolidado por área"/>
      <sheetName val="Consolidado FRM PEF"/>
      <sheetName val="Consolidado FRM fábrica"/>
      <sheetName val="Perfil da Unidade"/>
      <sheetName val="Planos de A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ULADOS OPERARIOS"/>
      <sheetName val="CEEX"/>
      <sheetName val="HISTORICOS"/>
      <sheetName val="Setup"/>
      <sheetName val="Tab Aux"/>
      <sheetName val="PARA TITULOS"/>
      <sheetName val="Set Up"/>
      <sheetName val="Hoja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Acquiror Finsum"/>
      <sheetName val="Merg_Con"/>
      <sheetName val="Acquiror"/>
      <sheetName val="Target Finsum"/>
      <sheetName val="Target Oper and FCF"/>
      <sheetName val="Target BS ans ULCFC"/>
      <sheetName val="Target Hist WC and Oper"/>
      <sheetName val="DCF Perpet Growth"/>
      <sheetName val="DCF EBITDA Term"/>
      <sheetName val="Sensivitiy Analysis"/>
      <sheetName val="LBO"/>
      <sheetName val="LBO Sensitivity"/>
      <sheetName val="LBO IRR"/>
      <sheetName val="debt_macro"/>
      <sheetName val="sigma_hist"/>
      <sheetName val="capex"/>
      <sheetName val="Sheet14"/>
      <sheetName val="Sheet15"/>
      <sheetName val="Sheet16"/>
      <sheetName val="Custo Variável"/>
      <sheetName val="ACUMULADOS OPERARIOS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paqsyn"/>
      <sheetName val="Assumptions"/>
      <sheetName val="Multiple_Elder-Beerman"/>
      <sheetName val="Elder-Beerman  Finsum"/>
      <sheetName val="Elder-Beerman"/>
      <sheetName val="EB_Merg_Con_GOT"/>
      <sheetName val="Gottschalks Finsum"/>
      <sheetName val="DCF_Gott."/>
      <sheetName val="Multiple_Gott."/>
      <sheetName val="EB_Merg_Con_BonTon"/>
      <sheetName val="Bon-Ton Finsum"/>
      <sheetName val="Bon-Ton_DCF"/>
      <sheetName val="Multiple_BonTon"/>
      <sheetName val="EB_Merg_Con_Belk"/>
      <sheetName val="Belk Finsum"/>
      <sheetName val="Belk-DCF"/>
      <sheetName val="Comparison"/>
      <sheetName val="EPS_Acc.Dil."/>
      <sheetName val="basis_analysis"/>
      <sheetName val="results"/>
      <sheetName val="Oper_Assp."/>
      <sheetName val="Target Finsum"/>
      <sheetName val="Months and Countries"/>
      <sheetName val="Supp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 Oper Fab. x equipo"/>
      <sheetName val="Oper. Fab"/>
      <sheetName val="Resumen"/>
      <sheetName val="Resumen Filt."/>
      <sheetName val="Indisponibilidad"/>
      <sheetName val="Indisponibilidad (2)"/>
      <sheetName val="Hoja3"/>
      <sheetName val="Indisponibilidad (3)"/>
      <sheetName val="Custos"/>
      <sheetName val="Interface"/>
      <sheetName val="Setup"/>
      <sheetName val="Set Up"/>
      <sheetName val="Assumptions"/>
      <sheetName val="Hoja1"/>
      <sheetName val="2 - TO"/>
      <sheetName val="%_Oper_Fab__x_equipo"/>
      <sheetName val="Oper__Fab"/>
      <sheetName val="Resumen_Filt_"/>
      <sheetName val="Indisponibilidad_(2)"/>
      <sheetName val="Indisponibilidad_(3)"/>
      <sheetName val="Set_Up"/>
      <sheetName val="Set_Up1"/>
      <sheetName val="ACUMULADOS OPERARIOS"/>
      <sheetName val="Target Finsum"/>
      <sheetName val="CV"/>
      <sheetName val="Resumen de Indicadores - Fabric"/>
      <sheetName val="Dados"/>
      <sheetName val="Score Calidad"/>
      <sheetName val="Custo Variável"/>
      <sheetName val="%_Oper_Fab__x_equipo1"/>
      <sheetName val="Oper__Fab1"/>
      <sheetName val="Resumen_Filt_1"/>
      <sheetName val="Indisponibilidad_(2)1"/>
      <sheetName val="Indisponibilidad_(3)1"/>
      <sheetName val="Set_Up2"/>
      <sheetName val="2_-_TO"/>
      <sheetName val="ACUMULADOS_OPERARIOS"/>
      <sheetName val="Target_Finsum"/>
      <sheetName val="Resumen_de_Indicadores_-_Fabric"/>
      <sheetName val="Score_Calidad"/>
      <sheetName val="Custo_Variáve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AJ-1"/>
      <sheetName val="D2"/>
      <sheetName val="AJ-2"/>
      <sheetName val="D3"/>
      <sheetName val="AJ-3"/>
      <sheetName val="D4"/>
      <sheetName val="CX"/>
      <sheetName val="Dados"/>
      <sheetName val="M1"/>
      <sheetName val="Dados do Packaging"/>
      <sheetName val="DCF"/>
      <sheetName val="CV"/>
      <sheetName val="Plan3"/>
      <sheetName val="GP507_08"/>
      <sheetName val="Resumen"/>
      <sheetName val="Setup"/>
      <sheetName val="NOTAS"/>
      <sheetName val="Plan1"/>
      <sheetName val="Empresas"/>
      <sheetName val="Interface"/>
      <sheetName val="Lists"/>
      <sheetName val="Set Up"/>
      <sheetName val="Custo Variável"/>
      <sheetName val="BCK"/>
      <sheetName val="Dados_do_Packaging"/>
      <sheetName val="DePara"/>
      <sheetName val="Tab Aux"/>
      <sheetName val="Tendência"/>
      <sheetName val="Summary BS - Laz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dSign"/>
      <sheetName val="Assumptions"/>
      <sheetName val="Dados"/>
      <sheetName val="Setup"/>
      <sheetName val="Cover &amp; Parameters"/>
      <sheetName val="Data USA Cdn$"/>
      <sheetName val="Data USA US$"/>
      <sheetName val="G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GMR de consumo e benef de CO2"/>
      <sheetName val="PA e 3G"/>
      <sheetName val="Priorização"/>
      <sheetName val="160903"/>
      <sheetName val="Plan1"/>
      <sheetName val="GR"/>
      <sheetName val="Reuniáo"/>
      <sheetName val="Planilha_Auxiliar"/>
      <sheetName val="Master"/>
      <sheetName val="Brainstorming1"/>
      <sheetName val="Dados"/>
      <sheetName val="2 - TO"/>
      <sheetName val="Meta"/>
      <sheetName val="Setup"/>
      <sheetName val="CVsku"/>
      <sheetName val="Validation"/>
      <sheetName val="TO (2)"/>
      <sheetName val="Custo Variável"/>
      <sheetName val="Resumen"/>
      <sheetName val="Schroder Small Caps"/>
      <sheetName val="BASE"/>
      <sheetName val="de-para"/>
      <sheetName val="GMR_de_consumo_e_benef_de_CO2"/>
      <sheetName val="PA_e_3G"/>
      <sheetName val="2_-_TO"/>
      <sheetName val="sispecabr99"/>
      <sheetName val="Usiminas "/>
      <sheetName val="Açominas"/>
      <sheetName val="Principal"/>
      <sheetName val="Assumptions"/>
      <sheetName val="Dev_Mercado"/>
      <sheetName val="Tables"/>
      <sheetName val="Impactos BH - Set"/>
      <sheetName val="Fevereiro"/>
      <sheetName val="Março2203"/>
      <sheetName val="Set Up"/>
      <sheetName val="Indices.xls"/>
      <sheetName val="Histórico_Custos"/>
      <sheetName val="BASE DADOS"/>
      <sheetName val="Custo_Variável"/>
      <sheetName val="TO_(2)"/>
      <sheetName val="Schroder_Small_Caps"/>
      <sheetName val="CV"/>
      <sheetName val="GAVNG -EPI"/>
      <sheetName val="Resumo"/>
      <sheetName val="MCBR"/>
      <sheetName val="thp "/>
      <sheetName val="consolidado preventivas"/>
      <sheetName val="Import_Capex"/>
      <sheetName val="#REF"/>
      <sheetName val="SispecPSAP"/>
      <sheetName val="Sispec99"/>
      <sheetName val="Tabelas"/>
      <sheetName val="Sispec"/>
      <sheetName val="ACUMULADOS OPERARIOS"/>
      <sheetName val="1994"/>
      <sheetName val="Perda_Lata"/>
      <sheetName val="GMR_de_consumo_e_benef_de_CO21"/>
      <sheetName val="PA_e_3G1"/>
      <sheetName val="2_-_TO1"/>
      <sheetName val="Schroder_Small_Caps1"/>
      <sheetName val="TO_(2)1"/>
      <sheetName val="Custo_Variável1"/>
      <sheetName val="Usiminas_"/>
      <sheetName val="Impactos_BH_-_Set"/>
      <sheetName val="BASE_DADOS"/>
      <sheetName val="Set_Up"/>
      <sheetName val="Indices_xls"/>
      <sheetName val="GAVNG_-EPI"/>
      <sheetName val="thp_"/>
      <sheetName val="consolidado_preventivas"/>
      <sheetName val="ACUMULADOS_OPERARIOS"/>
    </sheetNames>
    <definedNames>
      <definedName name="TODAS_AS_PLANILHAS" sheetId="27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4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Output"/>
      <sheetName val="Comparable Analysis"/>
      <sheetName val="FITESA4"/>
      <sheetName val="DCF Inputs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Comparable Analysis"/>
    </sheetNames>
    <sheetDataSet>
      <sheetData sheetId="0" refreshError="1"/>
      <sheetData sheetId="1" refreshError="1"/>
    </sheetDataSet>
  </externalBook>
</externalLink>
</file>

<file path=xl/externalLinks/externalLink4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da_Lata"/>
      <sheetName val="Capa"/>
      <sheetName val="Problema"/>
      <sheetName val="Metas"/>
      <sheetName val="Gráficos"/>
      <sheetName val="Acompanhamento"/>
      <sheetName val="Pareto"/>
      <sheetName val="Estratificação"/>
      <sheetName val="Causas"/>
      <sheetName val="Plano_ 3G"/>
      <sheetName val="Imp_Dados"/>
      <sheetName val="3- Diagrama Causa x Efeit Todos"/>
      <sheetName val="Dados"/>
      <sheetName val="UsuáriosSAP"/>
      <sheetName val="Plan1"/>
      <sheetName val="PDCA Perda de Lata"/>
      <sheetName val="Dev_Mercado"/>
      <sheetName val="2 - TO"/>
      <sheetName val="Crit"/>
      <sheetName val="Months and Countries"/>
      <sheetName val="Curve"/>
      <sheetName val="GR"/>
      <sheetName val="PS Entity"/>
      <sheetName val="1994"/>
      <sheetName val="Empresas"/>
      <sheetName val="Setup"/>
      <sheetName val="qyrMetas_Real"/>
      <sheetName val="Validation"/>
      <sheetName val="Preço Médio"/>
      <sheetName val="Registro"/>
      <sheetName val="Porez15%"/>
      <sheetName val="capex"/>
      <sheetName val="PM"/>
      <sheetName val="DCF"/>
      <sheetName val="Plano_3G"/>
      <sheetName val="Variavel"/>
      <sheetName val="DePara"/>
      <sheetName val="Indiv. information"/>
      <sheetName val="Usiminas "/>
      <sheetName val="Tabela Goldiner e Kleman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Inflation"/>
      <sheetName val="Chart Vol Growth"/>
      <sheetName val="Chart Coverage"/>
      <sheetName val="Chart cullet defit"/>
      <sheetName val="Macro"/>
      <sheetName val="Tax Debit"/>
      <sheetName val="Tax Credit"/>
      <sheetName val="Tax 1 bottle"/>
      <sheetName val="Tax Net R$"/>
      <sheetName val="Tax Net US$"/>
      <sheetName val="Support"/>
      <sheetName val="Production Schedule"/>
      <sheetName val="Furnace 1"/>
      <sheetName val="Sheet1"/>
      <sheetName val="Headquarter"/>
      <sheetName val="Chart_Capex"/>
      <sheetName val="capex"/>
      <sheetName val="Cullet"/>
      <sheetName val="Finished goods freight"/>
      <sheetName val="Retaliation"/>
      <sheetName val="P&amp;L"/>
      <sheetName val="BS"/>
      <sheetName val="WK"/>
      <sheetName val="CF"/>
      <sheetName val="Deferred assets"/>
      <sheetName val="debt"/>
      <sheetName val="P&amp;L USD"/>
      <sheetName val="BS USD"/>
      <sheetName val="DCF USD"/>
      <sheetName val="EVA USD"/>
      <sheetName val="chgs buildup"/>
      <sheetName val="packaging"/>
      <sheetName val="Inputs"/>
      <sheetName val="A"/>
      <sheetName val="cadastro"/>
      <sheetName val="Compromissado"/>
      <sheetName val="Projects_P1A"/>
      <sheetName val="Financials"/>
      <sheetName val="FACTSET"/>
      <sheetName val="Perda_L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SA Adj US$"/>
      <sheetName val="Data Cuba Adj US$"/>
      <sheetName val="Data USA Adj Cdn$"/>
      <sheetName val="Data Cuba Adj Cdn$"/>
      <sheetName val="Data Adj Canada"/>
      <sheetName val="Data USA Adj US_"/>
      <sheetName val="TB"/>
      <sheetName val="Perda_Lata"/>
      <sheetName val="variables"/>
      <sheetName val="ACUMULADOS OPERARIOS"/>
      <sheetName val="CRT"/>
      <sheetName val="labatt usa flash"/>
      <sheetName val="variable"/>
      <sheetName val="Principal"/>
      <sheetName val="UC-Brew"/>
      <sheetName val="UC-Pkg"/>
      <sheetName val="Matriz"/>
      <sheetName val="DePara"/>
      <sheetName val="GR"/>
      <sheetName val="13"/>
      <sheetName val="Resultados"/>
      <sheetName val="Data USA Cdn$"/>
      <sheetName val="Data USA US$"/>
      <sheetName val="Costo de la Becks"/>
      <sheetName val="DDJJ"/>
      <sheetName val="Remuneraciones"/>
      <sheetName val="PG Cs.Sociales"/>
      <sheetName val="Hoja1"/>
      <sheetName val="Porter LN"/>
      <sheetName val="Constantes"/>
      <sheetName val="Feriados"/>
      <sheetName val="Sound9월"/>
      <sheetName val="Audit_Share_YTD"/>
      <sheetName val="Consideration_YTD"/>
      <sheetName val="FavBrand_YTD"/>
      <sheetName val="Industry_Share_YTD"/>
      <sheetName val="MktgSpends"/>
      <sheetName val="Audit_OFF_Share_YTD"/>
      <sheetName val="2002 Data-Restatements"/>
      <sheetName val="CLOSED"/>
      <sheetName val="Cadastro"/>
      <sheetName val="Statement"/>
      <sheetName val="INVOICE.XLS"/>
      <sheetName val="DCF"/>
      <sheetName val="Tab Aux"/>
      <sheetName val="Months and Countries"/>
      <sheetName val="capex"/>
      <sheetName val="Dev_Mercado"/>
      <sheetName val="Data_USA_Adj_US$"/>
      <sheetName val="Data_Cuba_Adj_US$"/>
      <sheetName val="Data_USA_Adj_Cdn$"/>
      <sheetName val="Data_Cuba_Adj_Cdn$"/>
      <sheetName val="Data_Adj_Canada"/>
      <sheetName val="Data_USA_Adj_US_"/>
      <sheetName val="ACUMULADOS_OPERARIOS"/>
      <sheetName val="labatt_usa_flash"/>
      <sheetName val="Data_USA_Cdn$"/>
      <sheetName val="Data_USA_US$"/>
      <sheetName val="Costo_de_la_Becks"/>
      <sheetName val="PG_Cs_Sociales"/>
      <sheetName val="Porter_LN"/>
      <sheetName val="2002_Data-Restatements"/>
      <sheetName val="INVOICE_XLS"/>
      <sheetName val="Tab_Aux"/>
      <sheetName val="Months_and_Countries"/>
      <sheetName val="Data_USA_Adj_US$1"/>
      <sheetName val="Data_Cuba_Adj_US$1"/>
      <sheetName val="Data_USA_Adj_Cdn$1"/>
      <sheetName val="Data_Cuba_Adj_Cdn$1"/>
      <sheetName val="Data_Adj_Canada1"/>
      <sheetName val="Data_USA_Adj_US_1"/>
      <sheetName val="ACUMULADOS_OPERARIOS1"/>
      <sheetName val="labatt_usa_flash1"/>
      <sheetName val="Data_USA_Cdn$1"/>
      <sheetName val="Data_USA_US$1"/>
      <sheetName val="Costo_de_la_Becks1"/>
      <sheetName val="PG_Cs_Sociales1"/>
      <sheetName val="Porter_LN1"/>
      <sheetName val="2002_Data-Restatements1"/>
      <sheetName val="INVOICE_XLS1"/>
      <sheetName val="Tab_Aux1"/>
      <sheetName val="Months_and_Countri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USA US$"/>
      <sheetName val="Data Cuba US$"/>
      <sheetName val="Data USA Cdn$"/>
      <sheetName val="Data Cuba Cdn$"/>
      <sheetName val="Data Canada"/>
      <sheetName val="Data LBNA"/>
      <sheetName val="Data ITWBottleAdj"/>
      <sheetName val="Data USA US_"/>
      <sheetName val="Data USA Cdn_"/>
      <sheetName val="Data USA Adj US$"/>
      <sheetName val="variable"/>
      <sheetName val="Cover &amp; Parameters"/>
      <sheetName val="VOLUME"/>
      <sheetName val="Tab Aux"/>
      <sheetName val="Perda_Lata"/>
      <sheetName val="IVABYLINE"/>
      <sheetName val="Feriados"/>
      <sheetName val="Tabs"/>
      <sheetName val="ACUMULADOS OPERARIOS"/>
      <sheetName val="2002 Data-INA"/>
      <sheetName val="DePara"/>
      <sheetName val="전월일보"/>
      <sheetName val="Tables"/>
      <sheetName val="Costo de la Becks"/>
      <sheetName val="Matriz"/>
      <sheetName val="capex"/>
      <sheetName val="CLOSED"/>
      <sheetName val="Cadastro"/>
      <sheetName val="Dev_Mercado"/>
      <sheetName val="Data_USA_US$"/>
      <sheetName val="Data_Cuba_US$"/>
      <sheetName val="Data_USA_Cdn$"/>
      <sheetName val="Data_Cuba_Cdn$"/>
      <sheetName val="Data_Canada"/>
      <sheetName val="Data_LBNA"/>
      <sheetName val="Data_ITWBottleAdj"/>
      <sheetName val="Data_USA_US_"/>
      <sheetName val="Data_USA_Cdn_"/>
      <sheetName val="Data_USA_Adj_US$"/>
      <sheetName val="Tab_Aux"/>
      <sheetName val="Cover_&amp;_Parameters"/>
      <sheetName val="Costo_de_la_Becks"/>
      <sheetName val="ACUMULADOS_OPERARIOS"/>
      <sheetName val="2002_Data-INA"/>
      <sheetName val="Data_USA_US$1"/>
      <sheetName val="Data_Cuba_US$1"/>
      <sheetName val="Data_USA_Cdn$1"/>
      <sheetName val="Data_Cuba_Cdn$1"/>
      <sheetName val="Data_Canada1"/>
      <sheetName val="Data_LBNA1"/>
      <sheetName val="Data_ITWBottleAdj1"/>
      <sheetName val="Data_USA_US_1"/>
      <sheetName val="Data_USA_Cdn_1"/>
      <sheetName val="Data_USA_Adj_US$1"/>
      <sheetName val="Tab_Aux1"/>
      <sheetName val="Cover_&amp;_Parameters1"/>
      <sheetName val="Costo_de_la_Becks1"/>
      <sheetName val="ACUMULADOS_OPERARIOS1"/>
      <sheetName val="2002_Data-IN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BRAZIL &amp; ARGENTINA"/>
      <sheetName val="Conversão"/>
      <sheetName val="Data USA Cdn$"/>
      <sheetName val="Data USA US$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to Pfizer"/>
      <sheetName val="Sheet1"/>
      <sheetName val="IS"/>
      <sheetName val="DCF"/>
      <sheetName val="Perda_Lata"/>
      <sheetName val="PRICE BRAZIL &amp; ARGENTIN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ex"/>
      <sheetName val="Cover"/>
      <sheetName val="schut"/>
      <sheetName val="struc"/>
      <sheetName val="comm"/>
      <sheetName val="macr"/>
      <sheetName val="graf"/>
      <sheetName val="grafr"/>
      <sheetName val="mark"/>
      <sheetName val="repo"/>
      <sheetName val="repoBEF"/>
      <sheetName val="cashfl"/>
      <sheetName val="cashflmon"/>
      <sheetName val="cashflmonBEF"/>
      <sheetName val="cashflBEF"/>
      <sheetName val="bal"/>
      <sheetName val="balBEF"/>
      <sheetName val="varan"/>
      <sheetName val="brand"/>
      <sheetName val="brprof"/>
      <sheetName val="capexBEF"/>
      <sheetName val="headc"/>
      <sheetName val="headcR"/>
      <sheetName val="finsit"/>
      <sheetName val="finsitR"/>
      <sheetName val="workcap"/>
      <sheetName val="risk"/>
      <sheetName val="brandr"/>
      <sheetName val="chan"/>
      <sheetName val="detoth"/>
      <sheetName val="capdet"/>
      <sheetName val="workcdet"/>
      <sheetName val="Setup"/>
      <sheetName val="Perda_Lata"/>
      <sheetName val="Paygrade"/>
      <sheetName val="variables"/>
      <sheetName val="Data USA Cdn$"/>
      <sheetName val="Data USA US$"/>
      <sheetName val="Data USA Adj US$"/>
      <sheetName val="Months and Countries"/>
      <sheetName val="Variavel"/>
      <sheetName val="Hidden"/>
      <sheetName val="Pg 1"/>
      <sheetName val="DePara"/>
      <sheetName val="PM"/>
      <sheetName val="JUNIO"/>
      <sheetName val="TB"/>
      <sheetName val="Fab"/>
      <sheetName val="Precio REFRI x CDD x Canal "/>
      <sheetName val="TRADE (actualizado)"/>
      <sheetName val="M-Quest"/>
      <sheetName val="UC-Brew"/>
      <sheetName val="UC-Pkg"/>
      <sheetName val="Tabs"/>
      <sheetName val="Tab Aux"/>
      <sheetName val="CADASTRO"/>
      <sheetName val="TABELAS"/>
      <sheetName val="DIST"/>
      <sheetName val="MALHAD"/>
      <sheetName val="PUXADIA"/>
      <sheetName val="Schroder Small Caps"/>
      <sheetName val="Sheet1"/>
      <sheetName val="Variable"/>
      <sheetName val="Unidades SAC-REVENDA"/>
      <sheetName val="Tabela_Preço"/>
      <sheetName val="Lab Microb"/>
      <sheetName val="4. NWABC"/>
      <sheetName val="Segmento_DB"/>
      <sheetName val="LBO Model"/>
      <sheetName val="QR1"/>
      <sheetName val="Plan1"/>
      <sheetName val="Parameters"/>
      <sheetName val="DrillDown"/>
      <sheetName val="发酵液出酒"/>
      <sheetName val="浸出物"/>
      <sheetName val="Controls data"/>
      <sheetName val="Ventas"/>
      <sheetName val="能源图表"/>
      <sheetName val="耗粮图表"/>
      <sheetName val="SYSTEM"/>
      <sheetName val="Cover &amp; Parameters"/>
      <sheetName val="Dev_Mercado"/>
      <sheetName val="MODELO"/>
      <sheetName val="Setting"/>
      <sheetName val="Cost Leadership Capex Div."/>
      <sheetName val="Check-List"/>
      <sheetName val="Matriz"/>
      <sheetName val="CLOSED"/>
      <sheetName val="Parche0405"/>
      <sheetName val="Const"/>
      <sheetName val="2-YTD SALES FOR UNITCASE Query"/>
      <sheetName val="2-YTD_SALES_FOR_UNITCASE_Query"/>
      <sheetName val="2004 aylık degerlenmis tl"/>
      <sheetName val="Report"/>
      <sheetName val="STARTSHEET"/>
      <sheetName val="Dados"/>
      <sheetName val="slide 24 cat A"/>
      <sheetName val="slide 82 cat b"/>
      <sheetName val="Define"/>
      <sheetName val="validation"/>
      <sheetName val="DİREKTÖRLÜK DATA F (2003)"/>
      <sheetName val="Data_USA_Cdn$"/>
      <sheetName val="Data_USA_US$"/>
      <sheetName val="Months_and_Countries"/>
      <sheetName val="Pg_1"/>
      <sheetName val="Data_USA_Adj_US$"/>
      <sheetName val="Precio_REFRI_x_CDD_x_Canal_"/>
      <sheetName val="TRADE_(actualizado)"/>
      <sheetName val="Tab_Aux"/>
      <sheetName val="Schroder_Small_Caps"/>
      <sheetName val="Unidades_SAC-REVENDA"/>
      <sheetName val="Lab_Microb"/>
      <sheetName val="4__NWABC"/>
      <sheetName val="LBO_Model"/>
      <sheetName val="Controls_data"/>
      <sheetName val="Cover_&amp;_Parameters"/>
      <sheetName val="2-YTD_SALES_FOR_UNITCASE_Query1"/>
      <sheetName val="2004_aylık_degerlenmis_tl"/>
      <sheetName val="slide_24_cat_A"/>
      <sheetName val="slide_82_cat_b"/>
      <sheetName val="DİREKTÖRLÜK_DATA_F_(2003)"/>
      <sheetName val="Cost_Leadership_Capex_Div_"/>
      <sheetName val="Data_USA_Cdn$1"/>
      <sheetName val="Data_USA_US$1"/>
      <sheetName val="Months_and_Countries1"/>
      <sheetName val="Pg_11"/>
      <sheetName val="Data_USA_Adj_US$1"/>
      <sheetName val="Precio_REFRI_x_CDD_x_Canal_1"/>
      <sheetName val="TRADE_(actualizado)1"/>
      <sheetName val="Tab_Aux1"/>
      <sheetName val="Schroder_Small_Caps1"/>
      <sheetName val="Unidades_SAC-REVENDA1"/>
      <sheetName val="Lab_Microb1"/>
      <sheetName val="4__NWABC1"/>
      <sheetName val="LBO_Model1"/>
      <sheetName val="Controls_data1"/>
      <sheetName val="Cover_&amp;_Parameters1"/>
      <sheetName val="2-YTD_SALES_FOR_UNITCASE_Query2"/>
      <sheetName val="2004_aylık_degerlenmis_tl1"/>
      <sheetName val="slide_24_cat_A1"/>
      <sheetName val="slide_82_cat_b1"/>
      <sheetName val="DİREKTÖRLÜK_DATA_F_(2003)1"/>
      <sheetName val="Cost_Leadership_Capex_Div_1"/>
      <sheetName val="PDS"/>
      <sheetName val="Custo Variá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</sheetDataSet>
  </externalBook>
</externalLink>
</file>

<file path=xl/externalLinks/externalLink4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"/>
      <sheetName val="Diarias"/>
      <sheetName val="Stock Hls"/>
      <sheetName val="Envases"/>
      <sheetName val="Stock días"/>
      <sheetName val="Plan de producción"/>
      <sheetName val="Capacidad"/>
      <sheetName val="Acumulados"/>
      <sheetName val="Definición de stock"/>
      <sheetName val="Costo de la demanda"/>
      <sheetName val="Acumulados $"/>
      <sheetName val="Inventario litro"/>
      <sheetName val="Inventario dos tercios"/>
      <sheetName val="Inventario  tercios"/>
      <sheetName val="Inventario  latas"/>
      <sheetName val="Stock seguridad"/>
      <sheetName val="Gráfico4"/>
      <sheetName val="05"/>
      <sheetName val="capex"/>
      <sheetName val="variables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Data USA Cdn$"/>
      <sheetName val="Data USA US$"/>
      <sheetName val="Setup"/>
      <sheetName val="Months and Countries"/>
      <sheetName val="PM"/>
      <sheetName val="Variavel"/>
      <sheetName val="INVOICE.XLS"/>
      <sheetName val="Perda_Lata"/>
      <sheetName val="Paygrade"/>
      <sheetName val="Tab Aux"/>
      <sheetName val="Constantes"/>
      <sheetName val="Segmento_DB"/>
      <sheetName val="PARA TITULOS"/>
      <sheetName val="Engine"/>
      <sheetName val="Assumptions"/>
      <sheetName val="Validate"/>
      <sheetName val="Financials"/>
      <sheetName val="EI Calc"/>
      <sheetName val="基础信息"/>
      <sheetName val="UC-Brew"/>
      <sheetName val="UC-Pkg"/>
      <sheetName val="variable"/>
      <sheetName val="DrillDown"/>
      <sheetName val="SYSTEM"/>
      <sheetName val="Distribución C"/>
      <sheetName val="能源图表"/>
      <sheetName val="耗粮图表"/>
      <sheetName val="Controls data"/>
      <sheetName val="Plan de producción mayo_03 v3"/>
      <sheetName val="RESUMEN"/>
      <sheetName val="Indiv. information"/>
      <sheetName val="DATA"/>
      <sheetName val="Eviews_Suporte"/>
      <sheetName val="Data USA Adj US$"/>
      <sheetName val="Noida BT Ex UP"/>
      <sheetName val="#REF"/>
      <sheetName val="LTI"/>
      <sheetName val="Volume"/>
      <sheetName val="ACUMULADOS OPERARIOS"/>
      <sheetName val="producto"/>
      <sheetName val="VENDORS"/>
      <sheetName val="X_CHARGE"/>
      <sheetName val="C"/>
      <sheetName val="B"/>
      <sheetName val="Stock_Hls"/>
      <sheetName val="Stock_días"/>
      <sheetName val="Plan_de_producción"/>
      <sheetName val="Definición_de_stock"/>
      <sheetName val="Costo_de_la_demanda"/>
      <sheetName val="Acumulados_$"/>
      <sheetName val="Inventario_litro"/>
      <sheetName val="Inventario_dos_tercios"/>
      <sheetName val="Inventario__tercios"/>
      <sheetName val="Inventario__latas"/>
      <sheetName val="Stock_seguridad"/>
      <sheetName val="A-C_Esp"/>
      <sheetName val="O_C_Oeste"/>
      <sheetName val="Data_USA_Cdn$"/>
      <sheetName val="Data_USA_US$"/>
      <sheetName val="INVOICE_XLS"/>
      <sheetName val="Tab_Aux"/>
      <sheetName val="EI_Calc"/>
      <sheetName val="PARA_TITULOS"/>
      <sheetName val="Indiv__information"/>
      <sheetName val="Plan_de_producción_mayo_03_v3"/>
      <sheetName val="Data_USA_Adj_US$"/>
      <sheetName val="ACUMULADOS_OPERARIOS"/>
      <sheetName val="Months_and_Countries"/>
      <sheetName val="Distribución_C"/>
      <sheetName val="Controls_data"/>
      <sheetName val="Noida_BT_Ex_UP"/>
      <sheetName val="Stock_Hls1"/>
      <sheetName val="Stock_días1"/>
      <sheetName val="Plan_de_producción1"/>
      <sheetName val="Definición_de_stock1"/>
      <sheetName val="Costo_de_la_demanda1"/>
      <sheetName val="Acumulados_$1"/>
      <sheetName val="Inventario_litro1"/>
      <sheetName val="Inventario_dos_tercios1"/>
      <sheetName val="Inventario__tercios1"/>
      <sheetName val="Inventario__latas1"/>
      <sheetName val="Stock_seguridad1"/>
      <sheetName val="A-C_Esp1"/>
      <sheetName val="O_C_Oeste1"/>
      <sheetName val="Data_USA_Cdn$1"/>
      <sheetName val="Data_USA_US$1"/>
      <sheetName val="INVOICE_XLS1"/>
      <sheetName val="Tab_Aux1"/>
      <sheetName val="EI_Calc1"/>
      <sheetName val="PARA_TITULOS1"/>
      <sheetName val="Indiv__information1"/>
      <sheetName val="Plan_de_producción_mayo_03_v31"/>
      <sheetName val="Data_USA_Adj_US$1"/>
      <sheetName val="ACUMULADOS_OPERARIOS1"/>
      <sheetName val="Months_and_Countries1"/>
      <sheetName val="Distribución_C1"/>
      <sheetName val="Controls_data1"/>
      <sheetName val="Noida_BT_Ex_UP1"/>
      <sheetName val="Stock_Hls2"/>
      <sheetName val="Stock_días2"/>
      <sheetName val="Plan_de_producción2"/>
      <sheetName val="Definición_de_stock2"/>
      <sheetName val="Costo_de_la_demanda2"/>
      <sheetName val="Acumulados_$2"/>
      <sheetName val="Inventario_litro2"/>
      <sheetName val="Inventario_dos_tercios2"/>
      <sheetName val="Inventario__tercios2"/>
      <sheetName val="Inventario__latas2"/>
      <sheetName val="Stock_segurida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4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plo con comentarios"/>
      <sheetName val="Indiv. information"/>
      <sheetName val="Succession Plan "/>
      <sheetName val="Ventas"/>
      <sheetName val="capex"/>
      <sheetName val="Months and Countries"/>
      <sheetName val="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ción C"/>
      <sheetName val="Indiv. information"/>
      <sheetName val="Ventas"/>
      <sheetName val="MgnEnero"/>
      <sheetName val="Distribución "/>
      <sheetName val="VIC Savings Type Lookup"/>
      <sheetName val="Descarte 2"/>
      <sheetName val="capex"/>
      <sheetName val="Precio REFRI x CDD x Canal "/>
      <sheetName val="TRADE (actualizado)"/>
      <sheetName val="Setup"/>
      <sheetName val="StartSheet"/>
      <sheetName val="Perda_Lata"/>
      <sheetName val="Eviews_Suporte"/>
      <sheetName val="Back-up"/>
      <sheetName val="RPT 11-VOLUME BY BRANDS"/>
      <sheetName val="VLC_LS_Package"/>
      <sheetName val="VLC_People_Package"/>
      <sheetName val="VLC_SCL_Package"/>
      <sheetName val="VLC_Transport_Package"/>
      <sheetName val="Plan1"/>
      <sheetName val="#REF"/>
      <sheetName val="PM"/>
      <sheetName val="基础信息"/>
      <sheetName val="UC-Brew"/>
      <sheetName val="UC-Pkg"/>
      <sheetName val="能源图表"/>
      <sheetName val="耗粮图表"/>
      <sheetName val="Controls data"/>
      <sheetName val="variable"/>
      <sheetName val="Tab Aux"/>
      <sheetName val="DATOS"/>
      <sheetName val="CONFIG"/>
      <sheetName val="Distribución_C"/>
      <sheetName val="Indiv__information"/>
      <sheetName val="Distribución_"/>
      <sheetName val="VIC_Savings_Type_Lookup"/>
      <sheetName val="Descarte_2"/>
      <sheetName val="Precio_REFRI_x_CDD_x_Canal_"/>
      <sheetName val="TRADE_(actualizado)"/>
      <sheetName val="RPT_11-VOLUME_BY_BRANDS"/>
      <sheetName val="Controls_data"/>
      <sheetName val="Tab_Aux"/>
      <sheetName val="Distribución_C1"/>
      <sheetName val="Indiv__information1"/>
      <sheetName val="Distribución_1"/>
      <sheetName val="VIC_Savings_Type_Lookup1"/>
      <sheetName val="Descarte_21"/>
      <sheetName val="Precio_REFRI_x_CDD_x_Canal_1"/>
      <sheetName val="TRADE_(actualizado)1"/>
      <sheetName val="RPT_11-VOLUME_BY_BRANDS1"/>
      <sheetName val="Controls_data1"/>
      <sheetName val="Tab_Aux1"/>
      <sheetName val="Distribución_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NO"/>
    </sheetNames>
    <definedNames>
      <definedName name="Volta"/>
    </definedNames>
    <sheetDataSet>
      <sheetData sheetId="0" refreshError="1"/>
    </sheetDataSet>
  </externalBook>
</externalLink>
</file>

<file path=xl/externalLinks/externalLink4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Assumptions"/>
      <sheetName val="mkt_share"/>
      <sheetName val="SIL Russia"/>
      <sheetName val="Pro Forma"/>
      <sheetName val="200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Assumptions"/>
      <sheetName val="mkt_share"/>
      <sheetName val="SIL Russia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 01"/>
      <sheetName val="ENERO"/>
      <sheetName val="MC 02"/>
      <sheetName val="FEBRERO"/>
      <sheetName val="MC 03"/>
      <sheetName val="MARZO"/>
      <sheetName val="MC 04"/>
      <sheetName val="ABRIL"/>
      <sheetName val="MC 05"/>
      <sheetName val="MAYO"/>
      <sheetName val="MC 06"/>
      <sheetName val="JUNIO"/>
      <sheetName val="MC 07"/>
      <sheetName val="JULIO"/>
      <sheetName val="MC 08"/>
      <sheetName val="AGOSTO"/>
      <sheetName val="MC 09"/>
      <sheetName val="SEPTIEMBRE"/>
      <sheetName val="Anexos"/>
      <sheetName val="Instruções"/>
      <sheetName val="10BS"/>
      <sheetName val="10IM"/>
      <sheetName val="Ativo"/>
      <sheetName val="Passivo"/>
      <sheetName val="Resultado"/>
      <sheetName val="Mutação do PL"/>
      <sheetName val="Imobilizado"/>
      <sheetName val="Diferido"/>
      <sheetName val="Outros Ativos"/>
      <sheetName val="EGA"/>
      <sheetName val="Outros passivos"/>
      <sheetName val="Custo"/>
      <sheetName val="Resultado financeiro"/>
      <sheetName val="Outras operac"/>
      <sheetName val="Outras não operac"/>
      <sheetName val="Financiamentos"/>
      <sheetName val="Nota Financiamentos"/>
      <sheetName val="Agenda dos financiamentos LP"/>
      <sheetName val="Provisões Contigênciais"/>
      <sheetName val="Reconciliação IR"/>
      <sheetName val="Prejuízos Fiscais"/>
      <sheetName val="Infs. para Cash Flow"/>
      <sheetName val="Balance"/>
      <sheetName val="Months and Countries"/>
      <sheetName val="PREMISAS"/>
      <sheetName val="Mar Caribe 2003"/>
      <sheetName val="Perda_Lata"/>
      <sheetName val="#REF"/>
      <sheetName val="BD - Realizado"/>
      <sheetName val="Cadastro de Veículos"/>
      <sheetName val="BASE GV"/>
      <sheetName val="GRÁFICOS"/>
      <sheetName val="Feriados"/>
      <sheetName val="Data"/>
      <sheetName val="Identificação"/>
      <sheetName val="Variavel"/>
      <sheetName val="padajuća lista"/>
      <sheetName val="Paygrade"/>
      <sheetName val="MC_01"/>
      <sheetName val="MC_02"/>
      <sheetName val="MC_03"/>
      <sheetName val="MC_04"/>
      <sheetName val="MC_05"/>
      <sheetName val="MC_06"/>
      <sheetName val="MC_07"/>
      <sheetName val="MC_08"/>
      <sheetName val="MC_09"/>
      <sheetName val="Mutação_do_PL"/>
      <sheetName val="Outros_Ativos"/>
      <sheetName val="Outros_passivos"/>
      <sheetName val="Resultado_financeiro"/>
      <sheetName val="Outras_operac"/>
      <sheetName val="Outras_não_operac"/>
      <sheetName val="Nota_Financiamentos"/>
      <sheetName val="Agenda_dos_financiamentos_LP"/>
      <sheetName val="Provisões_Contigênciais"/>
      <sheetName val="Reconciliação_IR"/>
      <sheetName val="Prejuízos_Fiscais"/>
      <sheetName val="Infs__para_Cash_Flow"/>
      <sheetName val="Months_and_Countries"/>
      <sheetName val="Mar_Caribe_2003"/>
      <sheetName val="BD_-_Realizado"/>
      <sheetName val="Cadastro_de_Veículos"/>
      <sheetName val="BASE_GV"/>
      <sheetName val="padajuća_lista"/>
      <sheetName val="PM"/>
      <sheetName val="Volume"/>
      <sheetName val="CLOSED"/>
      <sheetName val="Drop Down Lists"/>
      <sheetName val="Matriz"/>
      <sheetName val="lists"/>
      <sheetName val="capex"/>
      <sheetName val="Lab Microb"/>
      <sheetName val="AUX"/>
      <sheetName val="Tabelas"/>
      <sheetName val="Tab Aux"/>
      <sheetName val="Plan1"/>
      <sheetName val="Cost Leadership Capex Div."/>
      <sheetName val="Cost Leadership Capex Inv."/>
      <sheetName val="Assump"/>
      <sheetName val="M-Quest"/>
      <sheetName val="2004"/>
      <sheetName val="UsuáriosSAP"/>
      <sheetName val="DePara"/>
      <sheetName val="Produtos"/>
      <sheetName val="ItensObrigatórios"/>
      <sheetName val="WORLD"/>
      <sheetName val="Statement"/>
      <sheetName val="INVOICE.XLS"/>
      <sheetName val="Sheet2"/>
      <sheetName val="2 - TO"/>
      <sheetName val="Controls data"/>
      <sheetName val="Tabelle1"/>
      <sheetName val="MC_011"/>
      <sheetName val="MC_021"/>
      <sheetName val="MC_031"/>
      <sheetName val="MC_041"/>
      <sheetName val="MC_051"/>
      <sheetName val="MC_061"/>
      <sheetName val="MC_071"/>
      <sheetName val="MC_081"/>
      <sheetName val="MC_091"/>
      <sheetName val="Mutação_do_PL1"/>
      <sheetName val="Outros_Ativos1"/>
      <sheetName val="Outros_passivos1"/>
      <sheetName val="Resultado_financeiro1"/>
      <sheetName val="Outras_operac1"/>
      <sheetName val="Outras_não_operac1"/>
      <sheetName val="Nota_Financiamentos1"/>
      <sheetName val="Agenda_dos_financiamentos_LP1"/>
      <sheetName val="Provisões_Contigênciais1"/>
      <sheetName val="Reconciliação_IR1"/>
      <sheetName val="Prejuízos_Fiscais1"/>
      <sheetName val="Infs__para_Cash_Flow1"/>
      <sheetName val="Months_and_Countries1"/>
      <sheetName val="Mar_Caribe_20031"/>
      <sheetName val="BD_-_Realizado1"/>
      <sheetName val="Cadastro_de_Veículos1"/>
      <sheetName val="BASE_GV1"/>
      <sheetName val="padajuća_lista1"/>
      <sheetName val="Assumptions"/>
      <sheetName val="Figures Report"/>
      <sheetName val="Gestão Ação"/>
      <sheetName val="GR"/>
      <sheetName val="Setup"/>
      <sheetName val="Hoja2"/>
      <sheetName val="VtasMayo-Jun"/>
      <sheetName val="REALxMETA - REFRI"/>
      <sheetName val="Unidades SAC-REVENDA"/>
      <sheetName val="Distribución C"/>
      <sheetName val="Fab"/>
      <sheetName val="Matriz_Unidade"/>
      <sheetName val="Control Panel"/>
      <sheetName val="XLRpt_TempSheet"/>
      <sheetName val="PLANGENERAL"/>
      <sheetName val="GRAFS"/>
      <sheetName val="POA"/>
      <sheetName val="Base"/>
      <sheetName val="Gráfico"/>
      <sheetName val="CAD"/>
      <sheetName val="Drop_Down_Lists"/>
      <sheetName val="Lab_Microb"/>
      <sheetName val="Tab_Aux"/>
      <sheetName val="Cost_Leadership_Capex_Div_"/>
      <sheetName val="Cost_Leadership_Capex_Inv_"/>
      <sheetName val="1 - Identificação Problema"/>
      <sheetName val="Tables"/>
      <sheetName val="MODELO"/>
      <sheetName val="Calend. Min.Mat"/>
      <sheetName val="Mar%20Caribe%202003.xls"/>
      <sheetName val="DATVAR"/>
      <sheetName val="REF"/>
      <sheetName val="Share Price 2002"/>
      <sheetName val="Tabelas Escore"/>
      <sheetName val="Hoja4"/>
      <sheetName val="Figures_Report1"/>
      <sheetName val="Figures_Report"/>
      <sheetName val="Sound9월"/>
      <sheetName val="MC_012"/>
      <sheetName val="MC_022"/>
      <sheetName val="MC_032"/>
      <sheetName val="MC_042"/>
      <sheetName val="MC_052"/>
      <sheetName val="MC_062"/>
      <sheetName val="MC_072"/>
      <sheetName val="MC_082"/>
      <sheetName val="MC_092"/>
      <sheetName val="Mutação_do_PL2"/>
      <sheetName val="Outros_Ativos2"/>
      <sheetName val="Outros_passivos2"/>
      <sheetName val="Resultado_financeiro2"/>
      <sheetName val="Outras_operac2"/>
      <sheetName val="Outras_não_operac2"/>
      <sheetName val="Nota_Financiamentos2"/>
      <sheetName val="Agenda_dos_financiamentos_LP2"/>
      <sheetName val="Provisões_Contigênciais2"/>
      <sheetName val="Reconciliação_IR2"/>
      <sheetName val="Prejuízos_Fiscais2"/>
      <sheetName val="Infs__para_Cash_Flow2"/>
      <sheetName val="Figures_Report2"/>
      <sheetName val="Reuniáo"/>
      <sheetName val="Mar Caribe 2003.xls"/>
      <sheetName val="ETD"/>
      <sheetName val="Cons"/>
      <sheetName val="MC_013"/>
      <sheetName val="MC_023"/>
      <sheetName val="MC_033"/>
      <sheetName val="MC_043"/>
      <sheetName val="MC_053"/>
      <sheetName val="MC_063"/>
      <sheetName val="MC_073"/>
      <sheetName val="MC_083"/>
      <sheetName val="MC_093"/>
      <sheetName val="Mutação_do_PL3"/>
      <sheetName val="Outros_Ativos3"/>
      <sheetName val="Outros_passivos3"/>
      <sheetName val="Resultado_financeiro3"/>
      <sheetName val="Outras_operac3"/>
      <sheetName val="Outras_não_operac3"/>
      <sheetName val="Nota_Financiamentos3"/>
      <sheetName val="Agenda_dos_financiamentos_LP3"/>
      <sheetName val="Provisões_Contigênciais3"/>
      <sheetName val="Reconciliação_IR3"/>
      <sheetName val="Prejuízos_Fiscais3"/>
      <sheetName val="Infs__para_Cash_Flow3"/>
      <sheetName val="Figures_Report3"/>
      <sheetName val="Distribución_C"/>
      <sheetName val="Mar_Caribe_2003_xls"/>
      <sheetName val="Mar%20Caribe%202003_xls"/>
      <sheetName val="대외공문"/>
      <sheetName val="DCF"/>
      <sheetName val="sig cycles_accts &amp; processes"/>
      <sheetName val="Volumes"/>
      <sheetName val="Dados do Packaging"/>
      <sheetName val="Tabelas Antarctica"/>
      <sheetName val="Tabelas Brahma"/>
      <sheetName val="Consolidado Escore"/>
      <sheetName val="Visão Item"/>
      <sheetName val="Tabelas Skol"/>
      <sheetName val="Visão Unidade"/>
      <sheetName val="Brainstorming1"/>
      <sheetName val="realxmeta - cerveja"/>
      <sheetName val="Months_and_Countries3"/>
      <sheetName val="BD_-_Realizado3"/>
      <sheetName val="Cadastro_de_Veículos3"/>
      <sheetName val="Mar_Caribe_20033"/>
      <sheetName val="BASE_GV3"/>
      <sheetName val="padajuća_lista3"/>
      <sheetName val="Drop_Down_Lists2"/>
      <sheetName val="Months_and_Countries2"/>
      <sheetName val="BD_-_Realizado2"/>
      <sheetName val="Cadastro_de_Veículos2"/>
      <sheetName val="Mar_Caribe_20032"/>
      <sheetName val="BASE_GV2"/>
      <sheetName val="padajuća_lista2"/>
      <sheetName val="Drop_Down_Lists1"/>
      <sheetName val="MC_014"/>
      <sheetName val="MC_024"/>
      <sheetName val="MC_034"/>
      <sheetName val="MC_044"/>
      <sheetName val="MC_054"/>
      <sheetName val="MC_064"/>
      <sheetName val="MC_074"/>
      <sheetName val="MC_084"/>
      <sheetName val="MC_094"/>
      <sheetName val="Mutação_do_PL4"/>
      <sheetName val="Outros_Ativos4"/>
      <sheetName val="Outros_passivos4"/>
      <sheetName val="Resultado_financeiro4"/>
      <sheetName val="Outras_operac4"/>
      <sheetName val="Outras_não_operac4"/>
      <sheetName val="Nota_Financiamentos4"/>
      <sheetName val="Agenda_dos_financiamentos_LP4"/>
      <sheetName val="Provisões_Contigênciais4"/>
      <sheetName val="Reconciliação_IR4"/>
      <sheetName val="Prejuízos_Fiscais4"/>
      <sheetName val="Infs__para_Cash_Flow4"/>
      <sheetName val="Figures_Report4"/>
      <sheetName val="Distribución_C1"/>
      <sheetName val="Mar_Caribe_2003_xls1"/>
      <sheetName val="Mar%20Caribe%202003_xls1"/>
      <sheetName val="Lab_Microb1"/>
      <sheetName val="Cost_Leadership_Capex_Div_1"/>
      <sheetName val="Cost_Leadership_Capex_Inv_1"/>
      <sheetName val="Tab_Aux1"/>
      <sheetName val="Controls_data"/>
      <sheetName val="INVOICE_XLS"/>
      <sheetName val="Gestão_Ação"/>
      <sheetName val="2_-_TO"/>
      <sheetName val="REALxMETA_-_REFRI"/>
      <sheetName val="Unidades_SAC-REVENDA"/>
      <sheetName val="Control_Panel"/>
      <sheetName val="Interdependent COUNTRY"/>
      <sheetName val="Sheet1"/>
      <sheetName val="MC_015"/>
      <sheetName val="MC_025"/>
      <sheetName val="MC_035"/>
      <sheetName val="MC_045"/>
      <sheetName val="MC_055"/>
      <sheetName val="MC_065"/>
      <sheetName val="MC_075"/>
      <sheetName val="MC_085"/>
      <sheetName val="MC_095"/>
      <sheetName val="Mutação_do_PL5"/>
      <sheetName val="Outros_Ativos5"/>
      <sheetName val="Outros_passivos5"/>
      <sheetName val="Resultado_financeiro5"/>
      <sheetName val="Outras_operac5"/>
      <sheetName val="Outras_não_operac5"/>
      <sheetName val="Nota_Financiamentos5"/>
      <sheetName val="Agenda_dos_financiamentos_LP5"/>
      <sheetName val="Provisões_Contigênciais5"/>
      <sheetName val="Reconciliação_IR5"/>
      <sheetName val="Prejuízos_Fiscais5"/>
      <sheetName val="Infs__para_Cash_Flow5"/>
      <sheetName val="Months_and_Countries4"/>
      <sheetName val="BD_-_Realizado4"/>
      <sheetName val="Cadastro_de_Veículos4"/>
      <sheetName val="Mar_Caribe_20034"/>
      <sheetName val="BASE_GV4"/>
      <sheetName val="padajuća_lista4"/>
      <sheetName val="Drop_Down_Lists3"/>
      <sheetName val="Tab_Aux2"/>
      <sheetName val="Cost_Leadership_Capex_Div_2"/>
      <sheetName val="Cost_Leadership_Capex_Inv_2"/>
      <sheetName val="Lab_Microb2"/>
      <sheetName val="INVOICE_XLS1"/>
      <sheetName val="Controls_data1"/>
      <sheetName val="Figures_Report5"/>
      <sheetName val="Gestão_Ação1"/>
      <sheetName val="2_-_TO1"/>
      <sheetName val="REALxMETA_-_REFRI1"/>
      <sheetName val="Unidades_SAC-REVENDA1"/>
      <sheetName val="Control_Panel1"/>
      <sheetName val="Distribución_C2"/>
      <sheetName val="Mar%20Caribe%202003_xls2"/>
      <sheetName val="1_-_Identificação_Problema"/>
      <sheetName val="Calend__Min_Mat"/>
      <sheetName val="Mar_Caribe_2003_xls2"/>
      <sheetName val="Share_Price_2002"/>
      <sheetName val="Tabelas_Escore"/>
      <sheetName val="Interdependent_COUNTRY"/>
      <sheetName val="sig_cycles_accts_&amp;_processes"/>
      <sheetName val="Dados_do_Packaging"/>
      <sheetName val="Tabelas_Antarctica"/>
      <sheetName val="Tabelas_Brahma"/>
      <sheetName val="Consolidado_Escore"/>
      <sheetName val="Visão_Item"/>
      <sheetName val="Tabelas_Skol"/>
      <sheetName val="Visão_Unidade"/>
      <sheetName val="realxmeta_-_cerveja"/>
      <sheetName val="MC_016"/>
      <sheetName val="MC_026"/>
      <sheetName val="MC_036"/>
      <sheetName val="MC_046"/>
      <sheetName val="MC_056"/>
      <sheetName val="MC_066"/>
      <sheetName val="MC_076"/>
      <sheetName val="MC_086"/>
      <sheetName val="MC_096"/>
      <sheetName val="Mutação_do_PL6"/>
      <sheetName val="Outros_Ativos6"/>
      <sheetName val="Outros_passivos6"/>
      <sheetName val="Resultado_financeiro6"/>
      <sheetName val="Outras_operac6"/>
      <sheetName val="Outras_não_operac6"/>
      <sheetName val="Nota_Financiamentos6"/>
      <sheetName val="Agenda_dos_financiamentos_LP6"/>
      <sheetName val="Provisões_Contigênciais6"/>
      <sheetName val="Reconciliação_IR6"/>
      <sheetName val="Prejuízos_Fiscais6"/>
      <sheetName val="Infs__para_Cash_Flow6"/>
      <sheetName val="Months_and_Countries5"/>
      <sheetName val="BD_-_Realizado5"/>
      <sheetName val="Cadastro_de_Veículos5"/>
      <sheetName val="Mar_Caribe_20035"/>
      <sheetName val="BASE_GV5"/>
      <sheetName val="padajuća_lista5"/>
      <sheetName val="Drop_Down_Lists4"/>
      <sheetName val="Tab_Aux3"/>
      <sheetName val="Cost_Leadership_Capex_Div_3"/>
      <sheetName val="Cost_Leadership_Capex_Inv_3"/>
      <sheetName val="Lab_Microb3"/>
      <sheetName val="INVOICE_XLS2"/>
      <sheetName val="Controls_data2"/>
      <sheetName val="Figures_Report6"/>
      <sheetName val="Gestão_Ação2"/>
      <sheetName val="2_-_TO2"/>
      <sheetName val="REALxMETA_-_REFRI2"/>
      <sheetName val="Unidades_SAC-REVENDA2"/>
      <sheetName val="Control_Panel2"/>
      <sheetName val="Distribución_C3"/>
      <sheetName val="Mar%20Caribe%202003_xls3"/>
      <sheetName val="1_-_Identificação_Problema1"/>
      <sheetName val="Calend__Min_Mat1"/>
      <sheetName val="Mar_Caribe_2003_xls3"/>
      <sheetName val="Share_Price_20021"/>
      <sheetName val="Tabelas_Escore1"/>
      <sheetName val="Interdependent_COUNTRY1"/>
      <sheetName val="sig_cycles_accts_&amp;_processes1"/>
      <sheetName val="Dados_do_Packaging1"/>
      <sheetName val="Tabelas_Antarctica1"/>
      <sheetName val="Tabelas_Brahma1"/>
      <sheetName val="Consolidado_Escore1"/>
      <sheetName val="Visão_Item1"/>
      <sheetName val="Tabelas_Skol1"/>
      <sheetName val="Visão_Unidade1"/>
      <sheetName val="realxmeta_-_cerveja1"/>
      <sheetName val="Análise Acumulado"/>
      <sheetName val="Análise Mês"/>
      <sheetName val="Resumen"/>
      <sheetName val="Indiv. information"/>
      <sheetName val="Months_and_Countries6"/>
      <sheetName val="BD_-_Realizado6"/>
      <sheetName val="Cadastro_de_Veículos6"/>
      <sheetName val="Mar_Caribe_20036"/>
      <sheetName val="BASE_GV6"/>
      <sheetName val="padajuća_lista6"/>
      <sheetName val="Drop_Down_Lists5"/>
      <sheetName val="1_-_Identificação_Problema2"/>
      <sheetName val="Share_Price_20022"/>
      <sheetName val="Tabelas_Escore2"/>
      <sheetName val="MC_017"/>
      <sheetName val="MC_027"/>
      <sheetName val="MC_037"/>
      <sheetName val="MC_047"/>
      <sheetName val="MC_057"/>
      <sheetName val="MC_067"/>
      <sheetName val="MC_077"/>
      <sheetName val="MC_087"/>
      <sheetName val="MC_097"/>
      <sheetName val="Mutação_do_PL7"/>
      <sheetName val="Outros_Ativos7"/>
      <sheetName val="Outros_passivos7"/>
      <sheetName val="Resultado_financeiro7"/>
      <sheetName val="Outras_operac7"/>
      <sheetName val="Outras_não_operac7"/>
      <sheetName val="Nota_Financiamentos7"/>
      <sheetName val="Agenda_dos_financiamentos_LP7"/>
      <sheetName val="Provisões_Contigênciais7"/>
      <sheetName val="Reconciliação_IR7"/>
      <sheetName val="Prejuízos_Fiscais7"/>
      <sheetName val="Infs__para_Cash_Flow7"/>
      <sheetName val="Months_and_Countries7"/>
      <sheetName val="BD_-_Realizado7"/>
      <sheetName val="Cadastro_de_Veículos7"/>
      <sheetName val="Mar_Caribe_20037"/>
      <sheetName val="BASE_GV7"/>
      <sheetName val="padajuća_lista7"/>
      <sheetName val="Drop_Down_Lists6"/>
      <sheetName val="Tab_Aux4"/>
      <sheetName val="Cost_Leadership_Capex_Div_4"/>
      <sheetName val="Cost_Leadership_Capex_Inv_4"/>
      <sheetName val="Lab_Microb4"/>
      <sheetName val="INVOICE_XLS3"/>
      <sheetName val="Controls_data3"/>
      <sheetName val="Figures_Report7"/>
      <sheetName val="Gestão_Ação3"/>
      <sheetName val="2_-_TO3"/>
      <sheetName val="REALxMETA_-_REFRI3"/>
      <sheetName val="Unidades_SAC-REVENDA3"/>
      <sheetName val="Control_Panel3"/>
      <sheetName val="Distribución_C4"/>
      <sheetName val="Mar%20Caribe%202003_xls4"/>
      <sheetName val="1_-_Identificação_Problema3"/>
      <sheetName val="Mar_Caribe_2003_xls4"/>
      <sheetName val="Share_Price_20023"/>
      <sheetName val="Tabelas_Escore3"/>
      <sheetName val="MC_018"/>
      <sheetName val="MC_028"/>
      <sheetName val="MC_038"/>
      <sheetName val="MC_048"/>
      <sheetName val="MC_058"/>
      <sheetName val="MC_068"/>
      <sheetName val="MC_078"/>
      <sheetName val="MC_088"/>
      <sheetName val="MC_098"/>
      <sheetName val="Mutação_do_PL8"/>
      <sheetName val="Outros_Ativos8"/>
      <sheetName val="Outros_passivos8"/>
      <sheetName val="Resultado_financeiro8"/>
      <sheetName val="Outras_operac8"/>
      <sheetName val="Outras_não_operac8"/>
      <sheetName val="Nota_Financiamentos8"/>
      <sheetName val="Agenda_dos_financiamentos_LP8"/>
      <sheetName val="Provisões_Contigênciais8"/>
      <sheetName val="Reconciliação_IR8"/>
      <sheetName val="Prejuízos_Fiscais8"/>
      <sheetName val="Infs__para_Cash_Flow8"/>
      <sheetName val="Months_and_Countries8"/>
      <sheetName val="BD_-_Realizado8"/>
      <sheetName val="Cadastro_de_Veículos8"/>
      <sheetName val="Mar_Caribe_20038"/>
      <sheetName val="BASE_GV8"/>
      <sheetName val="padajuća_lista8"/>
      <sheetName val="Drop_Down_Lists7"/>
      <sheetName val="Tab_Aux5"/>
      <sheetName val="Cost_Leadership_Capex_Div_5"/>
      <sheetName val="Cost_Leadership_Capex_Inv_5"/>
      <sheetName val="Lab_Microb5"/>
      <sheetName val="INVOICE_XLS4"/>
      <sheetName val="Controls_data4"/>
      <sheetName val="Figures_Report8"/>
      <sheetName val="Gestão_Ação4"/>
      <sheetName val="2_-_TO4"/>
      <sheetName val="REALxMETA_-_REFRI4"/>
      <sheetName val="Unidades_SAC-REVENDA4"/>
      <sheetName val="Control_Panel4"/>
      <sheetName val="Distribución_C5"/>
      <sheetName val="Mar%20Caribe%202003_xls5"/>
      <sheetName val="1_-_Identificação_Problema4"/>
      <sheetName val="Mar_Caribe_2003_xls5"/>
      <sheetName val="Share_Price_20024"/>
      <sheetName val="Tabelas_Escore4"/>
      <sheetName val="MC_019"/>
      <sheetName val="MC_029"/>
      <sheetName val="MC_039"/>
      <sheetName val="MC_049"/>
      <sheetName val="MC_059"/>
      <sheetName val="MC_069"/>
      <sheetName val="MC_079"/>
      <sheetName val="MC_089"/>
      <sheetName val="MC_099"/>
      <sheetName val="Mutação_do_PL9"/>
      <sheetName val="Outros_Ativos9"/>
      <sheetName val="Outros_passivos9"/>
      <sheetName val="Resultado_financeiro9"/>
      <sheetName val="Outras_operac9"/>
      <sheetName val="Outras_não_operac9"/>
      <sheetName val="Nota_Financiamentos9"/>
      <sheetName val="Agenda_dos_financiamentos_LP9"/>
      <sheetName val="Provisões_Contigênciais9"/>
      <sheetName val="Reconciliação_IR9"/>
      <sheetName val="Prejuízos_Fiscais9"/>
      <sheetName val="Infs__para_Cash_Flow9"/>
      <sheetName val="Months_and_Countries9"/>
      <sheetName val="BD_-_Realizado9"/>
      <sheetName val="Cadastro_de_Veículos9"/>
      <sheetName val="Mar_Caribe_20039"/>
      <sheetName val="BASE_GV9"/>
      <sheetName val="padajuća_lista9"/>
      <sheetName val="Drop_Down_Lists8"/>
      <sheetName val="Tab_Aux6"/>
      <sheetName val="Cost_Leadership_Capex_Div_6"/>
      <sheetName val="Cost_Leadership_Capex_Inv_6"/>
      <sheetName val="Lab_Microb6"/>
      <sheetName val="INVOICE_XLS5"/>
      <sheetName val="Controls_data5"/>
      <sheetName val="Figures_Report9"/>
      <sheetName val="Gestão_Ação5"/>
      <sheetName val="2_-_TO5"/>
      <sheetName val="REALxMETA_-_REFRI5"/>
      <sheetName val="Unidades_SAC-REVENDA5"/>
      <sheetName val="Control_Panel5"/>
      <sheetName val="Distribución_C6"/>
      <sheetName val="Mar%20Caribe%202003_xls6"/>
      <sheetName val="1_-_Identificação_Problema5"/>
      <sheetName val="Mar_Caribe_2003_xls6"/>
      <sheetName val="Share_Price_20025"/>
      <sheetName val="Tabelas_Escore5"/>
      <sheetName val="BO PAY 2023"/>
      <sheetName val="Tab"/>
      <sheetName val="MC_0111"/>
      <sheetName val="MC_0211"/>
      <sheetName val="MC_0311"/>
      <sheetName val="MC_0411"/>
      <sheetName val="MC_0511"/>
      <sheetName val="MC_0611"/>
      <sheetName val="MC_0711"/>
      <sheetName val="MC_0811"/>
      <sheetName val="MC_0911"/>
      <sheetName val="Mutação_do_PL11"/>
      <sheetName val="Outros_Ativos11"/>
      <sheetName val="Outros_passivos11"/>
      <sheetName val="Resultado_financeiro11"/>
      <sheetName val="Outras_operac11"/>
      <sheetName val="Outras_não_operac11"/>
      <sheetName val="Nota_Financiamentos11"/>
      <sheetName val="Agenda_dos_financiamentos_LP11"/>
      <sheetName val="Provisões_Contigênciais11"/>
      <sheetName val="Reconciliação_IR11"/>
      <sheetName val="Prejuízos_Fiscais11"/>
      <sheetName val="Infs__para_Cash_Flow11"/>
      <sheetName val="Figures_Report11"/>
      <sheetName val="Distribución_C8"/>
      <sheetName val="Mar_Caribe_2003_xls8"/>
      <sheetName val="Mar%20Caribe%202003_xls8"/>
      <sheetName val="Lab_Microb8"/>
      <sheetName val="Cost_Leadership_Capex_Div_8"/>
      <sheetName val="Cost_Leadership_Capex_Inv_8"/>
      <sheetName val="Tab_Aux8"/>
      <sheetName val="Controls_data7"/>
      <sheetName val="INVOICE_XLS7"/>
      <sheetName val="Gestão_Ação7"/>
      <sheetName val="2_-_TO7"/>
      <sheetName val="REALxMETA_-_REFRI7"/>
      <sheetName val="Unidades_SAC-REVENDA7"/>
      <sheetName val="Control_Panel7"/>
      <sheetName val="1_-_Identificação_Problema6"/>
      <sheetName val="Calend__Min_Mat6"/>
      <sheetName val="Share_Price_20026"/>
      <sheetName val="Tabelas_Escore6"/>
      <sheetName val="Calend__Min_Mat2"/>
      <sheetName val="Calend__Min_Mat3"/>
      <sheetName val="Calend__Min_Mat4"/>
      <sheetName val="MC_0110"/>
      <sheetName val="MC_0210"/>
      <sheetName val="MC_0310"/>
      <sheetName val="MC_0410"/>
      <sheetName val="MC_0510"/>
      <sheetName val="MC_0610"/>
      <sheetName val="MC_0710"/>
      <sheetName val="MC_0810"/>
      <sheetName val="MC_0910"/>
      <sheetName val="Mutação_do_PL10"/>
      <sheetName val="Outros_Ativos10"/>
      <sheetName val="Outros_passivos10"/>
      <sheetName val="Resultado_financeiro10"/>
      <sheetName val="Outras_operac10"/>
      <sheetName val="Outras_não_operac10"/>
      <sheetName val="Nota_Financiamentos10"/>
      <sheetName val="Agenda_dos_financiamentos_LP10"/>
      <sheetName val="Provisões_Contigênciais10"/>
      <sheetName val="Reconciliação_IR10"/>
      <sheetName val="Prejuízos_Fiscais10"/>
      <sheetName val="Infs__para_Cash_Flow10"/>
      <sheetName val="Figures_Report10"/>
      <sheetName val="Distribución_C7"/>
      <sheetName val="Mar_Caribe_2003_xls7"/>
      <sheetName val="Mar%20Caribe%202003_xls7"/>
      <sheetName val="Lab_Microb7"/>
      <sheetName val="Cost_Leadership_Capex_Div_7"/>
      <sheetName val="Cost_Leadership_Capex_Inv_7"/>
      <sheetName val="Tab_Aux7"/>
      <sheetName val="Controls_data6"/>
      <sheetName val="INVOICE_XLS6"/>
      <sheetName val="Gestão_Ação6"/>
      <sheetName val="2_-_TO6"/>
      <sheetName val="REALxMETA_-_REFRI6"/>
      <sheetName val="Unidades_SAC-REVENDA6"/>
      <sheetName val="Control_Panel6"/>
      <sheetName val="Calend__Min_Ma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</sheetDataSet>
  </externalBook>
</externalLink>
</file>

<file path=xl/externalLinks/externalLink4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roForma"/>
      <sheetName val="WM Projection"/>
      <sheetName val="Summary"/>
      <sheetName val="Premiums"/>
      <sheetName val="Assump"/>
      <sheetName val="JUNIO"/>
      <sheetName val="Setup"/>
      <sheetName val="AccDil"/>
      <sheetName val="ETD"/>
      <sheetName val="Cons"/>
      <sheetName val="Losgrößen"/>
      <sheetName val="Leistungen"/>
      <sheetName val="Mutteranlage"/>
      <sheetName val="Stückliste"/>
      <sheetName val="Zeit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Assumptions"/>
      <sheetName val="Option 1, On-Trade, Multiples"/>
      <sheetName val="Option 1, On-Trade, Leaseco"/>
      <sheetName val="Option 1, On-Trade, Independent"/>
      <sheetName val="Option 1, Off-Trade"/>
      <sheetName val="Option 2, On-Trade, Multiples"/>
      <sheetName val="Option 2, On-Trade, Leaseco"/>
      <sheetName val="Option 2, On-Trade, Independent"/>
      <sheetName val="Option 2, Off-Trade"/>
      <sheetName val="OFF_TRADE"/>
      <sheetName val="Rep calcs 2"/>
      <sheetName val="Repoitoirist Calculations"/>
      <sheetName val="PED Calculations"/>
      <sheetName val="ON_TRADE - NEW"/>
      <sheetName val="Pivot OT - Data"/>
      <sheetName val="padajuća lista"/>
      <sheetName val="Control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4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 &gt;&gt;&gt;"/>
      <sheetName val="General Data"/>
      <sheetName val="Input Figures Per Subpackage"/>
      <sheetName val="Input Figures Per EBM-1"/>
      <sheetName val="VARIANCE ANALYSIS &gt;&gt;&gt;"/>
      <sheetName val="Figures Report"/>
      <sheetName val="Monthly Variances"/>
      <sheetName val="YTD Variances"/>
      <sheetName val="Action Log"/>
      <sheetName val="Working - Nonworking Money"/>
      <sheetName val="EVIDENCE &gt;&gt;&gt;"/>
      <sheetName val="Reports &amp; Comments"/>
      <sheetName val="SHEETS TO HIDE &gt;&gt;&gt;"/>
      <sheetName val="Hidden"/>
      <sheetName val="Assumptions"/>
      <sheetName val="JUNIO"/>
      <sheetName val="padajuća lista"/>
      <sheetName val="Overview"/>
      <sheetName val="Lists"/>
      <sheetName val="BH"/>
      <sheetName val="PREMISAS"/>
      <sheetName val="Setup"/>
      <sheetName val="Menu"/>
      <sheetName val="Distribución C"/>
      <sheetName val="20070326 ZBB T&amp;M deck - zone"/>
      <sheetName val="1"/>
      <sheetName val="CLOSED"/>
      <sheetName val="capex"/>
      <sheetName val="DePara"/>
      <sheetName val="BASE DE DADOS"/>
      <sheetName val="xarope final"/>
      <sheetName val="XREF"/>
      <sheetName val="xref acct"/>
      <sheetName val="PRIORITIZATION"/>
      <sheetName val="Global Report"/>
      <sheetName val="&gt;&gt;Drop Downs"/>
      <sheetName val="START"/>
      <sheetName val="Paygrade"/>
      <sheetName val="Cost Leadership Capex Inv."/>
      <sheetName val="Eduardo"/>
      <sheetName val="DATA_INPUT_&gt;&gt;&gt;"/>
      <sheetName val="General_Data"/>
      <sheetName val="Input_Figures_Per_Subpackage"/>
      <sheetName val="Input_Figures_Per_EBM-1"/>
      <sheetName val="VARIANCE_ANALYSIS_&gt;&gt;&gt;"/>
      <sheetName val="Figures_Report"/>
      <sheetName val="Monthly_Variances"/>
      <sheetName val="YTD_Variances"/>
      <sheetName val="Action_Log"/>
      <sheetName val="Working_-_Nonworking_Money"/>
      <sheetName val="EVIDENCE_&gt;&gt;&gt;"/>
      <sheetName val="Reports_&amp;_Comments"/>
      <sheetName val="SHEETS_TO_HIDE_&gt;&gt;&gt;"/>
      <sheetName val="padajuća_lista"/>
      <sheetName val="20070326_ZBB_T&amp;M_deck_-_zone"/>
      <sheetName val="Variavel"/>
      <sheetName val="PM"/>
      <sheetName val="Produtos"/>
      <sheetName val="ItensObrigatórios"/>
      <sheetName val="Principal"/>
      <sheetName val="Front_s"/>
      <sheetName val="DATA_INPUT_&gt;&gt;&gt;1"/>
      <sheetName val="General_Data1"/>
      <sheetName val="Input_Figures_Per_Subpackage1"/>
      <sheetName val="Input_Figures_Per_EBM-11"/>
      <sheetName val="VARIANCE_ANALYSIS_&gt;&gt;&gt;1"/>
      <sheetName val="Figures_Report1"/>
      <sheetName val="Monthly_Variances1"/>
      <sheetName val="YTD_Variances1"/>
      <sheetName val="Action_Log1"/>
      <sheetName val="Working_-_Nonworking_Money1"/>
      <sheetName val="EVIDENCE_&gt;&gt;&gt;1"/>
      <sheetName val="Reports_&amp;_Comments1"/>
      <sheetName val="SHEETS_TO_HIDE_&gt;&gt;&gt;1"/>
      <sheetName val="Controls data"/>
      <sheetName val="2004"/>
      <sheetName val="Perda_Lata"/>
      <sheetName val="Parameters"/>
      <sheetName val="DATA_INPUT_&gt;&gt;&gt;2"/>
      <sheetName val="General_Data2"/>
      <sheetName val="Input_Figures_Per_Subpackage2"/>
      <sheetName val="Input_Figures_Per_EBM-12"/>
      <sheetName val="VARIANCE_ANALYSIS_&gt;&gt;&gt;2"/>
      <sheetName val="Figures_Report2"/>
      <sheetName val="Monthly_Variances2"/>
      <sheetName val="YTD_Variances2"/>
      <sheetName val="Action_Log2"/>
      <sheetName val="Working_-_Nonworking_Money2"/>
      <sheetName val="EVIDENCE_&gt;&gt;&gt;2"/>
      <sheetName val="Reports_&amp;_Comments2"/>
      <sheetName val="SHEETS_TO_HIDE_&gt;&gt;&gt;2"/>
      <sheetName val="padajuća_lista1"/>
      <sheetName val="Distribución_C"/>
      <sheetName val="20070326_ZBB_T&amp;M_deck_-_zone1"/>
      <sheetName val="xref_acct"/>
      <sheetName val="Global_Report"/>
      <sheetName val="&gt;&gt;Drop_Downs"/>
      <sheetName val="Cost_Leadership_Capex_Inv_"/>
      <sheetName val="BASE_DE_DADOS"/>
      <sheetName val="xarope_final"/>
      <sheetName val="Controls_data"/>
      <sheetName val="DATA_INPUT_&gt;&gt;&gt;3"/>
      <sheetName val="General_Data3"/>
      <sheetName val="Input_Figures_Per_Subpackage3"/>
      <sheetName val="Input_Figures_Per_EBM-13"/>
      <sheetName val="VARIANCE_ANALYSIS_&gt;&gt;&gt;3"/>
      <sheetName val="Figures_Report3"/>
      <sheetName val="Monthly_Variances3"/>
      <sheetName val="YTD_Variances3"/>
      <sheetName val="Action_Log3"/>
      <sheetName val="Working_-_Nonworking_Money3"/>
      <sheetName val="EVIDENCE_&gt;&gt;&gt;3"/>
      <sheetName val="Reports_&amp;_Comments3"/>
      <sheetName val="SHEETS_TO_HIDE_&gt;&gt;&gt;3"/>
      <sheetName val="padajuća_lista2"/>
      <sheetName val="Distribución_C1"/>
      <sheetName val="20070326_ZBB_T&amp;M_deck_-_zone2"/>
      <sheetName val="xref_acct1"/>
      <sheetName val="Global_Report1"/>
      <sheetName val="&gt;&gt;Drop_Downs1"/>
      <sheetName val="Cost_Leadership_Capex_Inv_1"/>
      <sheetName val="BASE_DE_DADOS1"/>
      <sheetName val="xarope_final1"/>
      <sheetName val="Controls_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4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t."/>
      <sheetName val="Dev.SAC "/>
      <sheetName val="Custo.Var."/>
      <sheetName val="Indisp."/>
      <sheetName val="CapitalEmp."/>
      <sheetName val="MargemSub"/>
      <sheetName val="PEF"/>
      <sheetName val="QLP"/>
      <sheetName val="TurnAcid"/>
      <sheetName val="Estratificação"/>
      <sheetName val="Matriz_Unidade"/>
      <sheetName val="Farol de Metas"/>
      <sheetName val="Produt_"/>
      <sheetName val="Dev_SAC_"/>
      <sheetName val="Custo_Var_"/>
      <sheetName val="Indisp_"/>
      <sheetName val="CapitalEmp_"/>
      <sheetName val="Farol_de_Metas"/>
      <sheetName val="Figures Report"/>
      <sheetName val="VOLUME CA"/>
      <sheetName val="VOLUME"/>
      <sheetName val="Plan1"/>
      <sheetName val="Saldo Contábil"/>
      <sheetName val="Físico Atual"/>
      <sheetName val="Prod_Tab"/>
      <sheetName val="JUNIO"/>
      <sheetName val="Months and Countries"/>
      <sheetName val="1"/>
      <sheetName val="Produt_1"/>
      <sheetName val="Dev_SAC_1"/>
      <sheetName val="Custo_Var_1"/>
      <sheetName val="Indisp_1"/>
      <sheetName val="CapitalEmp_1"/>
      <sheetName val="Farol_de_Metas1"/>
      <sheetName val="Figures_Report"/>
      <sheetName val="Saldo_Contábil"/>
      <sheetName val="Físico_Atual"/>
      <sheetName val="Perda_Lata"/>
      <sheetName val="Composição da Meta"/>
      <sheetName val="SMT1"/>
      <sheetName val="Produtos"/>
      <sheetName val="ItensObrigatórios"/>
      <sheetName val="Dev_SAC "/>
      <sheetName val="Setup"/>
      <sheetName val="Supporting Data"/>
      <sheetName val="Como Estamos"/>
      <sheetName val="CADASTRO"/>
      <sheetName val="dados"/>
      <sheetName val="Gestão Ação"/>
      <sheetName val="Assumptions"/>
      <sheetName val="BASE DE DADOS"/>
      <sheetName val="Cumplimiento Acciones de Seguri"/>
      <sheetName val="Composição_da_Meta"/>
      <sheetName val="Supporting_Data"/>
      <sheetName val="Como_Estamos"/>
      <sheetName val="MOD"/>
      <sheetName val="Paineis"/>
      <sheetName val="P&amp;L 7+5"/>
      <sheetName val="PS Entity"/>
      <sheetName val="Produt_2"/>
      <sheetName val="Dev_SAC_2"/>
      <sheetName val="Custo_Var_2"/>
      <sheetName val="Indisp_2"/>
      <sheetName val="CapitalEmp_2"/>
      <sheetName val="Farol_de_Metas2"/>
      <sheetName val="Figures_Report1"/>
      <sheetName val="Saldo_Contábil1"/>
      <sheetName val="Físico_Atual1"/>
      <sheetName val="Months_and_Countries"/>
      <sheetName val="Composição_da_Meta1"/>
      <sheetName val="Dev_SAC_3"/>
      <sheetName val="Supporting_Data1"/>
      <sheetName val="Como_Estamos1"/>
      <sheetName val="Gestão_Ação"/>
      <sheetName val="BASE_DE_DADOS"/>
      <sheetName val="Cumplimiento_Acciones_de_Seguri"/>
      <sheetName val="VOLUME_CA"/>
      <sheetName val="P&amp;L_7+5"/>
      <sheetName val="PS_Entity"/>
      <sheetName val="Produt_3"/>
      <sheetName val="Dev_SAC_4"/>
      <sheetName val="Custo_Var_3"/>
      <sheetName val="Indisp_3"/>
      <sheetName val="CapitalEmp_3"/>
      <sheetName val="Farol_de_Metas3"/>
      <sheetName val="Figures_Report2"/>
      <sheetName val="Saldo_Contábil2"/>
      <sheetName val="Físico_Atual2"/>
      <sheetName val="Months_and_Countries1"/>
      <sheetName val="Composição_da_Meta2"/>
      <sheetName val="Dev_SAC_5"/>
      <sheetName val="Supporting_Data2"/>
      <sheetName val="Como_Estamos2"/>
      <sheetName val="Gestão_Ação1"/>
      <sheetName val="BASE_DE_DADOS1"/>
      <sheetName val="Cumplimiento_Acciones_de_Segur1"/>
      <sheetName val="VOLUME_CA1"/>
      <sheetName val="P&amp;L_7+51"/>
      <sheetName val="PS_Entity1"/>
      <sheetName val="Produt_4"/>
      <sheetName val="Dev_SAC_6"/>
      <sheetName val="Custo_Var_4"/>
      <sheetName val="Indisp_4"/>
      <sheetName val="CapitalEmp_4"/>
      <sheetName val="Farol_de_Metas4"/>
      <sheetName val="Figures_Report3"/>
      <sheetName val="Saldo_Contábil3"/>
      <sheetName val="Físico_Atual3"/>
      <sheetName val="Months_and_Countries2"/>
      <sheetName val="Composição_da_Meta3"/>
      <sheetName val="Dev_SAC_7"/>
      <sheetName val="Supporting_Data3"/>
      <sheetName val="Como_Estamos3"/>
      <sheetName val="Gestão_Ação2"/>
      <sheetName val="BASE_DE_DADOS2"/>
      <sheetName val="Cumplimiento_Acciones_de_Segur2"/>
      <sheetName val="VOLUME_CA2"/>
      <sheetName val="P&amp;L_7+52"/>
      <sheetName val="PS_Entity2"/>
      <sheetName val="Produt_5"/>
      <sheetName val="Dev_SAC_8"/>
      <sheetName val="Custo_Var_5"/>
      <sheetName val="Indisp_5"/>
      <sheetName val="CapitalEmp_5"/>
      <sheetName val="Farol_de_Metas5"/>
      <sheetName val="Figures_Report4"/>
      <sheetName val="Saldo_Contábil4"/>
      <sheetName val="Físico_Atual4"/>
      <sheetName val="Months_and_Countries3"/>
      <sheetName val="Composição_da_Meta4"/>
      <sheetName val="Dev_SAC_9"/>
      <sheetName val="Supporting_Data4"/>
      <sheetName val="Como_Estamos4"/>
      <sheetName val="Gestão_Ação3"/>
      <sheetName val="BASE_DE_DADOS3"/>
      <sheetName val="Cumplimiento_Acciones_de_Segur3"/>
      <sheetName val="VOLUME_CA3"/>
      <sheetName val="P&amp;L_7+53"/>
      <sheetName val="PS_Entity3"/>
      <sheetName val="Produt_6"/>
      <sheetName val="Dev_SAC_10"/>
      <sheetName val="Custo_Var_6"/>
      <sheetName val="Indisp_6"/>
      <sheetName val="CapitalEmp_6"/>
      <sheetName val="Farol_de_Metas6"/>
      <sheetName val="Figures_Report5"/>
      <sheetName val="Saldo_Contábil5"/>
      <sheetName val="Físico_Atual5"/>
      <sheetName val="Months_and_Countries4"/>
      <sheetName val="Composição_da_Meta5"/>
      <sheetName val="Dev_SAC_11"/>
      <sheetName val="Supporting_Data5"/>
      <sheetName val="Como_Estamos5"/>
      <sheetName val="Gestão_Ação4"/>
      <sheetName val="BASE_DE_DADOS4"/>
      <sheetName val="Cumplimiento_Acciones_de_Segur4"/>
      <sheetName val="VOLUME_CA4"/>
      <sheetName val="P&amp;L_7+54"/>
      <sheetName val="PS_Entity4"/>
      <sheetName val="Produt_7"/>
      <sheetName val="Dev_SAC_12"/>
      <sheetName val="Custo_Var_7"/>
      <sheetName val="Indisp_7"/>
      <sheetName val="CapitalEmp_7"/>
      <sheetName val="Farol_de_Metas7"/>
      <sheetName val="Figures_Report6"/>
      <sheetName val="Saldo_Contábil6"/>
      <sheetName val="Físico_Atual6"/>
      <sheetName val="Months_and_Countries5"/>
      <sheetName val="Composição_da_Meta6"/>
      <sheetName val="Dev_SAC_13"/>
      <sheetName val="Supporting_Data6"/>
      <sheetName val="Como_Estamos6"/>
      <sheetName val="Gestão_Ação5"/>
      <sheetName val="BASE_DE_DADOS5"/>
      <sheetName val="Cumplimiento_Acciones_de_Segur5"/>
      <sheetName val="VOLUME_CA5"/>
      <sheetName val="P&amp;L_7+55"/>
      <sheetName val="PS_Entity5"/>
      <sheetName val="Produt_8"/>
      <sheetName val="Dev_SAC_14"/>
      <sheetName val="Custo_Var_8"/>
      <sheetName val="Indisp_8"/>
      <sheetName val="CapitalEmp_8"/>
      <sheetName val="Farol_de_Metas8"/>
      <sheetName val="Figures_Report7"/>
      <sheetName val="Saldo_Contábil7"/>
      <sheetName val="Físico_Atual7"/>
      <sheetName val="Months_and_Countries6"/>
      <sheetName val="Composição_da_Meta7"/>
      <sheetName val="Dev_SAC_15"/>
      <sheetName val="Supporting_Data7"/>
      <sheetName val="Como_Estamos7"/>
      <sheetName val="Gestão_Ação6"/>
      <sheetName val="BASE_DE_DADOS6"/>
      <sheetName val="Cumplimiento_Acciones_de_Segur6"/>
      <sheetName val="VOLUME_CA6"/>
      <sheetName val="P&amp;L_7+56"/>
      <sheetName val="PS_Entity6"/>
      <sheetName val="Produt_9"/>
      <sheetName val="Dev_SAC_16"/>
      <sheetName val="Custo_Var_9"/>
      <sheetName val="Indisp_9"/>
      <sheetName val="CapitalEmp_9"/>
      <sheetName val="Farol_de_Metas9"/>
      <sheetName val="Figures_Report8"/>
      <sheetName val="Saldo_Contábil8"/>
      <sheetName val="Físico_Atual8"/>
      <sheetName val="Months_and_Countries7"/>
      <sheetName val="Composição_da_Meta8"/>
      <sheetName val="Dev_SAC_17"/>
      <sheetName val="Supporting_Data8"/>
      <sheetName val="Como_Estamos8"/>
      <sheetName val="Gestão_Ação7"/>
      <sheetName val="BASE_DE_DADOS7"/>
      <sheetName val="Cumplimiento_Acciones_de_Segur7"/>
      <sheetName val="VOLUME_CA7"/>
      <sheetName val="P&amp;L_7+57"/>
      <sheetName val="PS_Entity7"/>
      <sheetName val="Model"/>
      <sheetName val="Produt_10"/>
      <sheetName val="Dev_SAC_18"/>
      <sheetName val="Custo_Var_10"/>
      <sheetName val="Indisp_10"/>
      <sheetName val="CapitalEmp_10"/>
      <sheetName val="Farol_de_Metas10"/>
      <sheetName val="Figures_Report9"/>
      <sheetName val="Saldo_Contábil9"/>
      <sheetName val="Físico_Atual9"/>
      <sheetName val="Months_and_Countries8"/>
      <sheetName val="Composição_da_Meta9"/>
      <sheetName val="Dev_SAC_19"/>
      <sheetName val="Supporting_Data9"/>
      <sheetName val="Como_Estamos9"/>
      <sheetName val="Gestão_Ação8"/>
      <sheetName val="BASE_DE_DADOS8"/>
      <sheetName val="Cumplimiento_Acciones_de_Segur8"/>
      <sheetName val="VOLUME_CA8"/>
      <sheetName val="P&amp;L_7+58"/>
      <sheetName val="PS_Entity8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4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Gráfico1"/>
      <sheetName val="Gráfico5"/>
      <sheetName val="Gráfico8"/>
      <sheetName val="Gráfico9"/>
      <sheetName val="Gráfico14"/>
      <sheetName val="Gráfico15"/>
      <sheetName val="Gráfico19"/>
      <sheetName val="Gráfico Prod"/>
      <sheetName val="Gráfico17"/>
      <sheetName val="Gráfico18"/>
      <sheetName val="Gráfico20"/>
      <sheetName val="BASE DE DADOS"/>
      <sheetName val="CAPA (3)"/>
      <sheetName val="Dev.SAC "/>
      <sheetName val="Farol de Metas"/>
      <sheetName val="1"/>
      <sheetName val="Setup"/>
      <sheetName val="Figures Report"/>
      <sheetName val="Months and Countries"/>
      <sheetName val="VOLUME"/>
      <sheetName val="Produtos"/>
      <sheetName val="ItensObrigatórios"/>
      <sheetName val="Análise da Lacuna dos GMR 2004"/>
      <sheetName val="Value lists"/>
      <sheetName val="Gráfico_Prod"/>
      <sheetName val="BASE_DE_DADOS"/>
      <sheetName val="CAPA_(3)"/>
      <sheetName val="Dev_SAC_"/>
      <sheetName val="Farol_de_Metas"/>
      <sheetName val="Months_and_Countries"/>
      <sheetName val="Figures_Report"/>
      <sheetName val="Controls data"/>
      <sheetName val="#REF"/>
      <sheetName val="JUNIO"/>
      <sheetName val="Engagement00"/>
      <sheetName val="Gestão Ação"/>
      <sheetName val="Análise_da_Lacuna_dos_GMR_2004"/>
      <sheetName val="1 - Identificação Problema"/>
      <sheetName val="ATA"/>
      <sheetName val="PREMISAS"/>
      <sheetName val="DePara"/>
      <sheetName val="Historico 2003"/>
      <sheetName val="BH"/>
      <sheetName val="Lab Microb"/>
      <sheetName val="Plan3"/>
      <sheetName val="2 - TO"/>
      <sheetName val="2004"/>
      <sheetName val="Perda_Lata"/>
      <sheetName val="Gráfico_Prod1"/>
      <sheetName val="BASE_DE_DADOS1"/>
      <sheetName val="CAPA_(3)1"/>
      <sheetName val="Dev_SAC_1"/>
      <sheetName val="Figures_Report1"/>
      <sheetName val="Análise_da_Lacuna_dos_GMR_20041"/>
      <sheetName val="Gestão_Ação"/>
      <sheetName val="1_-_Identificação_Problema"/>
      <sheetName val="Cumplimiento Acciones de Seguri"/>
      <sheetName val="Assumptions"/>
      <sheetName val="Data"/>
      <sheetName val="PM"/>
      <sheetName val="Curva Captura"/>
      <sheetName val="Plan1"/>
      <sheetName val="Custos"/>
      <sheetName val="Gráfico_Prod2"/>
      <sheetName val="BASE_DE_DADOS2"/>
      <sheetName val="CAPA_(3)2"/>
      <sheetName val="Dev_SAC_2"/>
      <sheetName val="Farol_de_Metas1"/>
      <sheetName val="Months_and_Countries1"/>
      <sheetName val="Figures_Report2"/>
      <sheetName val="Análise_da_Lacuna_dos_GMR_20042"/>
      <sheetName val="Value_lists"/>
      <sheetName val="Controls_data"/>
      <sheetName val="Gestão_Ação1"/>
      <sheetName val="1_-_Identificação_Problema1"/>
      <sheetName val="Historico_2003"/>
      <sheetName val="Lab_Microb"/>
      <sheetName val="2_-_TO"/>
      <sheetName val="Gráfico_Prod3"/>
      <sheetName val="BASE_DE_DADOS3"/>
      <sheetName val="CAPA_(3)3"/>
      <sheetName val="Dev_SAC_3"/>
      <sheetName val="Farol_de_Metas2"/>
      <sheetName val="Figures_Report3"/>
      <sheetName val="Months_and_Countries2"/>
      <sheetName val="Análise_da_Lacuna_dos_GMR_20043"/>
      <sheetName val="Value_lists1"/>
      <sheetName val="Controls_data1"/>
      <sheetName val="Gestão_Ação2"/>
      <sheetName val="1_-_Identificação_Problema2"/>
      <sheetName val="Historico_20031"/>
      <sheetName val="Lab_Microb1"/>
      <sheetName val="2_-_TO1"/>
      <sheetName val="Cumplimiento_Acciones_de_Seguri"/>
      <sheetName val="Curva_Captura"/>
      <sheetName val="Gráfico_Prod4"/>
      <sheetName val="BASE_DE_DADOS4"/>
      <sheetName val="CAPA_(3)4"/>
      <sheetName val="Dev_SAC_4"/>
      <sheetName val="Farol_de_Metas3"/>
      <sheetName val="Figures_Report4"/>
      <sheetName val="Months_and_Countries3"/>
      <sheetName val="Análise_da_Lacuna_dos_GMR_20044"/>
      <sheetName val="Value_lists2"/>
      <sheetName val="Controls_data2"/>
      <sheetName val="Gestão_Ação3"/>
      <sheetName val="1_-_Identificação_Problema3"/>
      <sheetName val="Historico_20032"/>
      <sheetName val="Lab_Microb2"/>
      <sheetName val="2_-_TO2"/>
      <sheetName val="Cumplimiento_Acciones_de_Segur1"/>
      <sheetName val="Curva_Captura1"/>
      <sheetName val="Gráfico_Prod5"/>
      <sheetName val="BASE_DE_DADOS5"/>
      <sheetName val="CAPA_(3)5"/>
      <sheetName val="Dev_SAC_5"/>
      <sheetName val="Farol_de_Metas4"/>
      <sheetName val="Figures_Report5"/>
      <sheetName val="Months_and_Countries4"/>
      <sheetName val="Análise_da_Lacuna_dos_GMR_20045"/>
      <sheetName val="Value_lists3"/>
      <sheetName val="Controls_data3"/>
      <sheetName val="Gestão_Ação4"/>
      <sheetName val="1_-_Identificação_Problema4"/>
      <sheetName val="Historico_20033"/>
      <sheetName val="Lab_Microb3"/>
      <sheetName val="2_-_TO3"/>
      <sheetName val="Cumplimiento_Acciones_de_Segur2"/>
      <sheetName val="Curva_Captura2"/>
      <sheetName val="Gráfico_Prod6"/>
      <sheetName val="BASE_DE_DADOS6"/>
      <sheetName val="CAPA_(3)6"/>
      <sheetName val="Dev_SAC_6"/>
      <sheetName val="Farol_de_Metas5"/>
      <sheetName val="Figures_Report6"/>
      <sheetName val="Months_and_Countries5"/>
      <sheetName val="Análise_da_Lacuna_dos_GMR_20046"/>
      <sheetName val="Value_lists4"/>
      <sheetName val="Controls_data4"/>
      <sheetName val="Gestão_Ação5"/>
      <sheetName val="1_-_Identificação_Problema5"/>
      <sheetName val="Historico_20034"/>
      <sheetName val="Lab_Microb4"/>
      <sheetName val="2_-_TO4"/>
      <sheetName val="Cumplimiento_Acciones_de_Segur3"/>
      <sheetName val="Curva_Captura3"/>
      <sheetName val="Gráfico_Prod7"/>
      <sheetName val="BASE_DE_DADOS7"/>
      <sheetName val="CAPA_(3)7"/>
      <sheetName val="Dev_SAC_7"/>
      <sheetName val="Farol_de_Metas6"/>
      <sheetName val="Figures_Report7"/>
      <sheetName val="Months_and_Countries6"/>
      <sheetName val="Análise_da_Lacuna_dos_GMR_20047"/>
      <sheetName val="Value_lists5"/>
      <sheetName val="Controls_data5"/>
      <sheetName val="Gestão_Ação6"/>
      <sheetName val="1_-_Identificação_Problema6"/>
      <sheetName val="Historico_20035"/>
      <sheetName val="Lab_Microb5"/>
      <sheetName val="2_-_TO5"/>
      <sheetName val="Cumplimiento_Acciones_de_Segur4"/>
      <sheetName val="Curva_Captura4"/>
      <sheetName val="Gráfico_Prod8"/>
      <sheetName val="BASE_DE_DADOS8"/>
      <sheetName val="CAPA_(3)8"/>
      <sheetName val="Dev_SAC_8"/>
      <sheetName val="Farol_de_Metas7"/>
      <sheetName val="Figures_Report8"/>
      <sheetName val="Months_and_Countries7"/>
      <sheetName val="Análise_da_Lacuna_dos_GMR_20048"/>
      <sheetName val="Value_lists6"/>
      <sheetName val="Controls_data6"/>
      <sheetName val="Gestão_Ação7"/>
      <sheetName val="1_-_Identificação_Problema7"/>
      <sheetName val="Historico_20036"/>
      <sheetName val="Lab_Microb6"/>
      <sheetName val="2_-_TO6"/>
      <sheetName val="Cumplimiento_Acciones_de_Segur5"/>
      <sheetName val="Curva_Captura5"/>
      <sheetName val="Gráfico_Prod9"/>
      <sheetName val="BASE_DE_DADOS9"/>
      <sheetName val="CAPA_(3)9"/>
      <sheetName val="Dev_SAC_9"/>
      <sheetName val="Farol_de_Metas8"/>
      <sheetName val="Figures_Report9"/>
      <sheetName val="Months_and_Countries8"/>
      <sheetName val="Análise_da_Lacuna_dos_GMR_20049"/>
      <sheetName val="Value_lists7"/>
      <sheetName val="Controls_data7"/>
      <sheetName val="Gestão_Ação8"/>
      <sheetName val="1_-_Identificação_Problema8"/>
      <sheetName val="Historico_20037"/>
      <sheetName val="Lab_Microb7"/>
      <sheetName val="2_-_TO7"/>
      <sheetName val="Cumplimiento_Acciones_de_Segur6"/>
      <sheetName val="Curva_Captura6"/>
      <sheetName val="Gráfico_Prod10"/>
      <sheetName val="BASE_DE_DADOS10"/>
      <sheetName val="CAPA_(3)10"/>
      <sheetName val="Dev_SAC_10"/>
      <sheetName val="Farol_de_Metas9"/>
      <sheetName val="Figures_Report10"/>
      <sheetName val="Months_and_Countries9"/>
      <sheetName val="Análise_da_Lacuna_dos_GMR_20010"/>
      <sheetName val="Value_lists8"/>
      <sheetName val="Controls_data8"/>
      <sheetName val="Gestão_Ação9"/>
      <sheetName val="1_-_Identificação_Problema9"/>
      <sheetName val="Historico_20038"/>
      <sheetName val="Lab_Microb8"/>
      <sheetName val="2_-_TO8"/>
      <sheetName val="Cumplimiento_Acciones_de_Segur7"/>
      <sheetName val="Curva_Captura7"/>
      <sheetName val="LISTS"/>
      <sheetName val="Gráfico_Prod11"/>
      <sheetName val="BASE_DE_DADOS11"/>
      <sheetName val="CAPA_(3)11"/>
      <sheetName val="Dev_SAC_11"/>
      <sheetName val="Farol_de_Metas10"/>
      <sheetName val="Figures_Report11"/>
      <sheetName val="Months_and_Countries10"/>
      <sheetName val="Análise_da_Lacuna_dos_GMR_20011"/>
      <sheetName val="Value_lists9"/>
      <sheetName val="Controls_data9"/>
      <sheetName val="Gestão_Ação10"/>
      <sheetName val="1_-_Identificação_Problema10"/>
      <sheetName val="Historico_20039"/>
      <sheetName val="Lab_Microb9"/>
      <sheetName val="2_-_TO9"/>
      <sheetName val="Cumplimiento_Acciones_de_Segur8"/>
      <sheetName val="Curva_Captura8"/>
      <sheetName val="capex"/>
      <sheetName val="Hay"/>
      <sheetName val="INDG"/>
      <sheetName val="PEF Consolidado"/>
      <sheetName val="Sup I"/>
      <sheetName val="Vagas_Aber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4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BASE DE DADOS"/>
      <sheetName val="Figures Report"/>
      <sheetName val="Overview"/>
      <sheetName val="Objectives &amp; Misc"/>
      <sheetName val="Value lists"/>
      <sheetName val="Assumptions"/>
      <sheetName val="Plan1"/>
      <sheetName val="Gau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CO3"/>
      <sheetName val="#REF"/>
      <sheetName val="Brew rub"/>
      <sheetName val="Thiabendazole"/>
      <sheetName val="MK 244"/>
      <sheetName val="Others"/>
      <sheetName val="Fungicide"/>
      <sheetName val="PPRAnalysis"/>
      <sheetName val="LDE"/>
      <sheetName val="COMPS"/>
      <sheetName val="CONT."/>
      <sheetName val="Constants"/>
      <sheetName val="NIUs"/>
      <sheetName val="Cover"/>
      <sheetName val="Controls"/>
      <sheetName val="LBO Model"/>
      <sheetName val="Quarterly LBO Model"/>
      <sheetName val="Flash Report SDC(EUR)"/>
      <sheetName val="Data USA US$"/>
      <sheetName val="Data USA Cdn$"/>
      <sheetName val="Data USA Adj US$"/>
      <sheetName val="DT 1999 (abst. from model)"/>
      <sheetName val="Database (RUR)Mar YTD"/>
      <sheetName val="4. NWABC"/>
      <sheetName val="DB2002"/>
      <sheetName val="Share Price 2002"/>
      <sheetName val="Cover &amp; Parameters"/>
      <sheetName val="SIL Russia"/>
      <sheetName val="Front"/>
      <sheetName val="Ind. project justif"/>
      <sheetName val="Russia month"/>
      <sheetName val="Test"/>
      <sheetName val="TOTAL"/>
      <sheetName val="Russia YTD"/>
      <sheetName val="Working"/>
      <sheetName val="Divestment Russia"/>
      <sheetName val="K &amp; T"/>
      <sheetName val="Volzh &amp; Pr"/>
      <sheetName val="SA &amp; SC"/>
      <sheetName val="Research_Innov_Central"/>
      <sheetName val="Pikur &amp; Piter"/>
      <sheetName val="BB &amp; Rifey"/>
      <sheetName val="StPr &amp; Others"/>
      <sheetName val="VLC_Other"/>
      <sheetName val="FLC"/>
      <sheetName val="PPM"/>
      <sheetName val="Cost Summary"/>
      <sheetName val=""/>
      <sheetName val="Controls data"/>
      <sheetName val="600ML"/>
      <sheetName val="Pg 1"/>
      <sheetName val="Value lists"/>
      <sheetName val="StartSheet"/>
      <sheetName val="Constantes"/>
      <sheetName val="Tuc"/>
      <sheetName val="BASE DE DADOS"/>
      <sheetName val="Brew_rub"/>
      <sheetName val="MK_244"/>
      <sheetName val="CONT_"/>
      <sheetName val="LBO_Model"/>
      <sheetName val="Quarterly_LBO_Model"/>
      <sheetName val="Flash_Report_SDC(EUR)"/>
      <sheetName val="Data_USA_US$"/>
      <sheetName val="Data_USA_Cdn$"/>
      <sheetName val="Data_USA_Adj_US$"/>
      <sheetName val="DT_1999_(abst__from_model)"/>
      <sheetName val="Database_(RUR)Mar_YTD"/>
      <sheetName val="4__NWABC"/>
      <sheetName val="Share_Price_2002"/>
      <sheetName val="Cover_&amp;_Parameters"/>
      <sheetName val="SIL_Russia"/>
      <sheetName val="Ind__project_justif"/>
      <sheetName val="Russia_month"/>
      <sheetName val="Russia_YTD"/>
      <sheetName val="Divestment_Russia"/>
      <sheetName val="K_&amp;_T"/>
      <sheetName val="Volzh_&amp;_Pr"/>
      <sheetName val="SA_&amp;_SC"/>
      <sheetName val="Pikur_&amp;_Piter"/>
      <sheetName val="BB_&amp;_Rifey"/>
      <sheetName val="StPr_&amp;_Others"/>
      <sheetName val="Cost_Summary"/>
      <sheetName val="Controls_data"/>
      <sheetName val="Pg_1"/>
      <sheetName val="Value_lists"/>
      <sheetName val="Figures_Report"/>
      <sheetName val="AF "/>
      <sheetName val="AF 1"/>
      <sheetName val="AF 2"/>
      <sheetName val="AF 3"/>
      <sheetName val="AC vs BU"/>
      <sheetName val="Benchmarks"/>
      <sheetName val="Fin FY BU"/>
      <sheetName val="hidden"/>
      <sheetName val="Geography"/>
      <sheetName val="KpiList"/>
      <sheetName val="Data CY"/>
      <sheetName val="Scorecard"/>
      <sheetName val="Simulator"/>
      <sheetName val="std wrk hrs"/>
      <sheetName val="Trends"/>
      <sheetName val="Tabelle1"/>
      <sheetName val="01BASEPLAN"/>
      <sheetName val="HISTORICAL"/>
      <sheetName val="$perBBLCHG"/>
      <sheetName val="CAUSAL"/>
      <sheetName val="01Revised_P&amp;L"/>
      <sheetName val="01BUDVSEST"/>
      <sheetName val="01RESULTS"/>
      <sheetName val="01MGNIMPCT"/>
      <sheetName val="01PERBBL"/>
      <sheetName val="01Topside Adj"/>
      <sheetName val="COGS"/>
      <sheetName val="Vs Plan"/>
      <sheetName val="2000"/>
      <sheetName val="2001"/>
      <sheetName val="&quot;180&quot;"/>
      <sheetName val="Refresh Pivot Table"/>
      <sheetName val="PrintMacro"/>
      <sheetName val="Volume"/>
      <sheetName val="NetSales"/>
      <sheetName val="VarCost"/>
      <sheetName val="FixedCost"/>
      <sheetName val="PRODVAR"/>
      <sheetName val="ProdTrsfr"/>
      <sheetName val="Mat'lTrsfr"/>
      <sheetName val="PltPrel"/>
      <sheetName val="LIFO"/>
      <sheetName val="OthrNMFG"/>
      <sheetName val="MktgAdv"/>
      <sheetName val="MktgMerc"/>
      <sheetName val="MktgPromo"/>
      <sheetName val="MktgMSpprt"/>
      <sheetName val="MktgSellSpprt"/>
      <sheetName val="GADept"/>
      <sheetName val="GABeerGenl"/>
      <sheetName val="IGA"/>
      <sheetName val="StlCmplx"/>
      <sheetName val="ToursGift"/>
      <sheetName val="GrntsFrm"/>
      <sheetName val="Clyds"/>
      <sheetName val="ABSprtConfCtr"/>
      <sheetName val="PT"/>
      <sheetName val="CAE"/>
      <sheetName val="WOD"/>
      <sheetName val="OthrIncExp"/>
      <sheetName val="WEDCO"/>
      <sheetName val="ResGap"/>
      <sheetName val="FACTORS"/>
      <sheetName val="POWERPOINT FEED"/>
      <sheetName val="Sheet4"/>
      <sheetName val="PI"/>
      <sheetName val="Module3"/>
      <sheetName val="Module1"/>
      <sheetName val="Module2"/>
      <sheetName val="Module4"/>
      <sheetName val="Module5"/>
      <sheetName val="Module6"/>
      <sheetName val="Module7"/>
      <sheetName val="ACTPROJ"/>
      <sheetName val="2005_BUDGET"/>
      <sheetName val="2004"/>
      <sheetName val="Prior"/>
      <sheetName val="Plan2"/>
      <sheetName val="Support"/>
      <sheetName val="DePara"/>
      <sheetName val="PARA TITULOS"/>
      <sheetName val="Figures Report"/>
      <sheetName val="Reference Links"/>
      <sheetName val="Cervezas Cuyo"/>
      <sheetName val="점포타입별분류"/>
      <sheetName val="전점포"/>
      <sheetName val="일반점포"/>
      <sheetName val="S-Depot"/>
      <sheetName val="RN점포"/>
      <sheetName val="생필품점포"/>
      <sheetName val="천호점"/>
      <sheetName val="점면적"/>
      <sheetName val="년실적"/>
      <sheetName val="천호매출"/>
      <sheetName val="매출계획"/>
      <sheetName val="취합"/>
      <sheetName val="아파트11.14"/>
      <sheetName val="주택11.14"/>
      <sheetName val="아파트11.16"/>
      <sheetName val="주택11.16"/>
      <sheetName val="주간객수"/>
      <sheetName val="11월 실적"/>
      <sheetName val="미통과(1101~1116)"/>
      <sheetName val="현황"/>
      <sheetName val="현황 (2)"/>
      <sheetName val="미통과(1101~1116)(가공)"/>
      <sheetName val="미통과(1117~1130) (가공)"/>
      <sheetName val="튀김"/>
      <sheetName val="중화양풍즉석반찬"/>
      <sheetName val="구이류"/>
      <sheetName val="순대족발"/>
      <sheetName val="밥죽면"/>
      <sheetName val="즉석가공"/>
      <sheetName val="떡"/>
      <sheetName val="중분류실적"/>
      <sheetName val="Á¡Æ÷Å¸ÀÔº°ºÐ·ù"/>
      <sheetName val="ÀüÁ¡Æ÷"/>
      <sheetName val="ÀÏ¹ÝÁ¡Æ÷"/>
      <sheetName val="RNÁ¡Æ÷"/>
      <sheetName val="»ýÇÊÇ°Á¡Æ÷"/>
      <sheetName val="ÃµÈ£Á¡"/>
      <sheetName val="Á¡¸éÀû"/>
      <sheetName val="³â½ÇÀû"/>
      <sheetName val="ÃµÈ£¸ÅÃâ"/>
      <sheetName val="¸ÅÃâ°èÈ¹"/>
      <sheetName val="ÃëÇÕ"/>
      <sheetName val="¾ÆÆÄÆ®11.14"/>
      <sheetName val="ÁÖÅÃ11.14"/>
      <sheetName val="¾ÆÆÄÆ®11.16"/>
      <sheetName val="ÁÖÅÃ11.16"/>
      <sheetName val="ÁÖ°£°´¼ö"/>
      <sheetName val="11¿ù ½ÇÀû"/>
      <sheetName val="¹ÌÅë°ú(1101~1116)"/>
      <sheetName val="ÇöÈ²"/>
      <sheetName val="ÇöÈ² (2)"/>
      <sheetName val="¹ÌÅë°ú(1101~1116)(°¡°ø)"/>
      <sheetName val="¹ÌÅë°ú(1117~1130) (°¡°ø)"/>
      <sheetName val="Æ¢±è"/>
      <sheetName val="ÁßÈ­¾çÇ³Áï¼®¹ÝÂù"/>
      <sheetName val="±¸ÀÌ·ù"/>
      <sheetName val="¼ø´ëÁ·¹ß"/>
      <sheetName val="¹äÁ×¸é"/>
      <sheetName val="Áï¼®°¡°ø"/>
      <sheetName val="¶±"/>
      <sheetName val="ÁßºÐ·ù½ÇÀû"/>
      <sheetName val="NKA"/>
      <sheetName val="참조"/>
      <sheetName val="입력1(실적및계획관련)"/>
      <sheetName val="재료비집계표"/>
      <sheetName val="본문"/>
      <sheetName val="MTP"/>
      <sheetName val="VT"/>
      <sheetName val="NC"/>
      <sheetName val="ITINERARY"/>
      <sheetName val="BASE"/>
      <sheetName val="CODES"/>
      <sheetName val="TAUX"/>
      <sheetName val="SOURCERL"/>
      <sheetName val="BASERL"/>
      <sheetName val="SOURCE"/>
      <sheetName val="PRYCA-h"/>
      <sheetName val="ARGENTINE"/>
      <sheetName val="ADMIN"/>
      <sheetName val="회사정보"/>
      <sheetName val="교통대책내역"/>
      <sheetName val="부서별"/>
      <sheetName val="96월별PL"/>
      <sheetName val="9월 확정"/>
      <sheetName val="Macro1"/>
      <sheetName val="Ｍ왕창숨기기"/>
      <sheetName val="***********************00"/>
      <sheetName val="평가대조표"/>
      <sheetName val="_______________________00"/>
      <sheetName val="Prices"/>
      <sheetName val="6월pl"/>
      <sheetName val="인건비,경비"/>
      <sheetName val="단가현황"/>
      <sheetName val="Inout"/>
      <sheetName val="0111"/>
      <sheetName val="test.xls"/>
      <sheetName val="아파트11_14"/>
      <sheetName val="주택11_14"/>
      <sheetName val="아파트11_16"/>
      <sheetName val="주택11_16"/>
      <sheetName val="11월_실적"/>
      <sheetName val="현황_(2)"/>
      <sheetName val="미통과(1117~1130)_(가공)"/>
      <sheetName val="¾ÆÆÄÆ®11_14"/>
      <sheetName val="ÁÖÅÃ11_14"/>
      <sheetName val="¾ÆÆÄÆ®11_16"/>
      <sheetName val="ÁÖÅÃ11_16"/>
      <sheetName val="11¿ù_½ÇÀû"/>
      <sheetName val="ÇöÈ²_(2)"/>
      <sheetName val="¹ÌÅë°ú(1117~1130)_(°¡°ø)"/>
      <sheetName val="9월_확정"/>
      <sheetName val="_工作文件夹_120217_test.xls"/>
      <sheetName val="구로점"/>
      <sheetName val="김천점"/>
      <sheetName val="남원점"/>
      <sheetName val="동광주점"/>
      <sheetName val="부평점"/>
      <sheetName val="분당점"/>
      <sheetName val="서부산점"/>
      <sheetName val="신월점"/>
      <sheetName val="안산점"/>
      <sheetName val="원주점"/>
      <sheetName val="일산점"/>
      <sheetName val="전주점"/>
      <sheetName val="제주점"/>
      <sheetName val="창동점"/>
      <sheetName val="청주점"/>
      <sheetName val="data"/>
      <sheetName val="동양1월"/>
      <sheetName val="Sound9월"/>
      <sheetName val="Par"/>
      <sheetName val="Brew_rub1"/>
      <sheetName val="MK_2441"/>
      <sheetName val="CONT_1"/>
      <sheetName val="LBO_Model1"/>
      <sheetName val="Quarterly_LBO_Model1"/>
      <sheetName val="Flash_Report_SDC(EUR)1"/>
      <sheetName val="Data_USA_US$1"/>
      <sheetName val="Data_USA_Cdn$1"/>
      <sheetName val="Data_USA_Adj_US$1"/>
      <sheetName val="DT_1999_(abst__from_model)1"/>
      <sheetName val="Database_(RUR)Mar_YTD1"/>
      <sheetName val="4__NWABC1"/>
      <sheetName val="Share_Price_20021"/>
      <sheetName val="Cover_&amp;_Parameters1"/>
      <sheetName val="SIL_Russia1"/>
      <sheetName val="Ind__project_justif1"/>
      <sheetName val="Russia_month1"/>
      <sheetName val="Russia_YTD1"/>
      <sheetName val="Divestment_Russia1"/>
      <sheetName val="K_&amp;_T1"/>
      <sheetName val="Volzh_&amp;_Pr1"/>
      <sheetName val="SA_&amp;_SC1"/>
      <sheetName val="Pikur_&amp;_Piter1"/>
      <sheetName val="BB_&amp;_Rifey1"/>
      <sheetName val="StPr_&amp;_Others1"/>
      <sheetName val="Cost_Summary1"/>
      <sheetName val="Controls_data1"/>
      <sheetName val="Value_lists1"/>
      <sheetName val="Pg_11"/>
      <sheetName val="AC_vs_BU"/>
      <sheetName val="Fin_FY_BU"/>
      <sheetName val="Data_CY"/>
      <sheetName val="std_wrk_hrs"/>
      <sheetName val="BASE_DE_DADOS"/>
      <sheetName val="01Topside_Adj"/>
      <sheetName val="Vs_Plan"/>
      <sheetName val="Refresh_Pivot_Table"/>
      <sheetName val="POWERPOINT_FEED"/>
      <sheetName val="AF_"/>
      <sheetName val="AF_1"/>
      <sheetName val="AF_2"/>
      <sheetName val="AF_3"/>
      <sheetName val="Cervezas_Cuyo"/>
      <sheetName val="PARA_TITULOS"/>
      <sheetName val="Figures_Report1"/>
      <sheetName val="Reference_Links"/>
      <sheetName val="아파트11_141"/>
      <sheetName val="주택11_141"/>
      <sheetName val="아파트11_161"/>
      <sheetName val="주택11_161"/>
      <sheetName val="11월_실적1"/>
      <sheetName val="현황_(2)1"/>
      <sheetName val="미통과(1117~1130)_(가공)1"/>
      <sheetName val="¾ÆÆÄÆ®11_141"/>
      <sheetName val="ÁÖÅÃ11_141"/>
      <sheetName val="¾ÆÆÄÆ®11_161"/>
      <sheetName val="ÁÖÅÃ11_161"/>
      <sheetName val="11¿ù_½ÇÀû1"/>
      <sheetName val="ÇöÈ²_(2)1"/>
      <sheetName val="¹ÌÅë°ú(1117~1130)_(°¡°ø)1"/>
      <sheetName val="9월_확정1"/>
      <sheetName val="test_xls"/>
      <sheetName val="_工作文件夹_120217_test_xls"/>
      <sheetName val="Brew_rub2"/>
      <sheetName val="MK_2442"/>
      <sheetName val="CONT_2"/>
      <sheetName val="LBO_Model2"/>
      <sheetName val="Quarterly_LBO_Model2"/>
      <sheetName val="Flash_Report_SDC(EUR)2"/>
      <sheetName val="Data_USA_US$2"/>
      <sheetName val="Data_USA_Cdn$2"/>
      <sheetName val="Data_USA_Adj_US$2"/>
      <sheetName val="DT_1999_(abst__from_model)2"/>
      <sheetName val="Database_(RUR)Mar_YTD2"/>
      <sheetName val="4__NWABC2"/>
      <sheetName val="Share_Price_20022"/>
      <sheetName val="Cover_&amp;_Parameters2"/>
      <sheetName val="SIL_Russia2"/>
      <sheetName val="Ind__project_justif2"/>
      <sheetName val="Russia_month2"/>
      <sheetName val="Russia_YTD2"/>
      <sheetName val="Divestment_Russia2"/>
      <sheetName val="K_&amp;_T2"/>
      <sheetName val="Volzh_&amp;_Pr2"/>
      <sheetName val="SA_&amp;_SC2"/>
      <sheetName val="Pikur_&amp;_Piter2"/>
      <sheetName val="BB_&amp;_Rifey2"/>
      <sheetName val="StPr_&amp;_Others2"/>
      <sheetName val="Cost_Summary2"/>
      <sheetName val="Controls_data2"/>
      <sheetName val="Value_lists2"/>
      <sheetName val="Pg_12"/>
      <sheetName val="AC_vs_BU1"/>
      <sheetName val="Fin_FY_BU1"/>
      <sheetName val="Data_CY1"/>
      <sheetName val="std_wrk_hrs1"/>
      <sheetName val="BASE_DE_DADOS1"/>
      <sheetName val="01Topside_Adj1"/>
      <sheetName val="Vs_Plan1"/>
      <sheetName val="Refresh_Pivot_Table1"/>
      <sheetName val="POWERPOINT_FEED1"/>
      <sheetName val="AF_4"/>
      <sheetName val="AF_11"/>
      <sheetName val="AF_21"/>
      <sheetName val="AF_31"/>
      <sheetName val="Cervezas_Cuyo1"/>
      <sheetName val="PARA_TITULOS1"/>
      <sheetName val="Figures_Report2"/>
      <sheetName val="Reference_Links1"/>
      <sheetName val="아파트11_142"/>
      <sheetName val="주택11_142"/>
      <sheetName val="아파트11_162"/>
      <sheetName val="주택11_162"/>
      <sheetName val="11월_실적2"/>
      <sheetName val="현황_(2)2"/>
      <sheetName val="미통과(1117~1130)_(가공)2"/>
      <sheetName val="¾ÆÆÄÆ®11_142"/>
      <sheetName val="ÁÖÅÃ11_142"/>
      <sheetName val="¾ÆÆÄÆ®11_162"/>
      <sheetName val="ÁÖÅÃ11_162"/>
      <sheetName val="11¿ù_½ÇÀû2"/>
      <sheetName val="ÇöÈ²_(2)2"/>
      <sheetName val="¹ÌÅë°ú(1117~1130)_(°¡°ø)2"/>
      <sheetName val="9월_확정2"/>
      <sheetName val="test_xls1"/>
      <sheetName val="_工作文件夹_120217_test_xls1"/>
      <sheetName val="SetUp"/>
      <sheetName val="2 - TO"/>
      <sheetName val="Meta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</sheetDataSet>
  </externalBook>
</externalLink>
</file>

<file path=xl/externalLinks/externalLink4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CrLc48zf0aGwtPM6tmgFl63oc9w9IhHkxw1U6szBwplz2ZWSVx7SbjWz4SYZbE0" itemId="01GREJ4ISKTJUAWO2OPVD3VF56IJGAQIUG">
      <xxl21:absoluteUrl r:id="rId2"/>
      <xxl21:relativeUrl r:id="rId3"/>
    </xxl21:alternateUrls>
    <sheetNames>
      <sheetName val="INDEXADORES"/>
      <sheetName val="P-TAX Diária"/>
      <sheetName val="RESINA"/>
      <sheetName val="RATIONAL"/>
      <sheetName val="RATIONAL PCR"/>
      <sheetName val="ICIS"/>
      <sheetName val="DREWRY"/>
      <sheetName val="IHS"/>
      <sheetName val="MAXIQUIM"/>
      <sheetName val="ICIS 5 Regions"/>
      <sheetName val="ICIS PP"/>
    </sheetNames>
    <sheetDataSet>
      <sheetData sheetId="0">
        <row r="1">
          <cell r="R1" t="str">
            <v>Energy Jundiaí</v>
          </cell>
          <cell r="S1" t="str">
            <v xml:space="preserve">   Energy LOUVEIRA</v>
          </cell>
          <cell r="T1" t="str">
            <v xml:space="preserve">   Energy MANAUS</v>
          </cell>
          <cell r="U1" t="str">
            <v xml:space="preserve">   Energy SUAPE</v>
          </cell>
          <cell r="V1" t="str">
            <v>Energy Lindóia</v>
          </cell>
          <cell r="W1" t="str">
            <v>Energy Vespasiano</v>
          </cell>
          <cell r="Y1" t="str">
            <v>Labor Jundiaí</v>
          </cell>
          <cell r="Z1" t="str">
            <v>Labor LOUVEIRA</v>
          </cell>
          <cell r="AA1" t="str">
            <v>Labor Manaus</v>
          </cell>
          <cell r="AB1" t="str">
            <v>Labor Suape</v>
          </cell>
          <cell r="AC1" t="str">
            <v>Labor Lindóia</v>
          </cell>
          <cell r="AD1" t="str">
            <v>Labor Vespasiano</v>
          </cell>
        </row>
        <row r="2">
          <cell r="R2" t="str">
            <v>Energy</v>
          </cell>
          <cell r="Y2" t="str">
            <v>Labor</v>
          </cell>
        </row>
        <row r="3">
          <cell r="A3" t="str">
            <v>Data</v>
          </cell>
          <cell r="B3" t="str">
            <v>P-TAX</v>
          </cell>
          <cell r="C3" t="str">
            <v>%</v>
          </cell>
          <cell r="D3" t="str">
            <v>Euro</v>
          </cell>
          <cell r="F3" t="str">
            <v>IGPM</v>
          </cell>
          <cell r="G3" t="str">
            <v>%</v>
          </cell>
          <cell r="H3" t="str">
            <v>Acumulado</v>
          </cell>
          <cell r="J3" t="str">
            <v>INPC</v>
          </cell>
          <cell r="K3" t="str">
            <v>%</v>
          </cell>
          <cell r="L3" t="str">
            <v>Acumulado</v>
          </cell>
          <cell r="N3" t="str">
            <v>IPCA</v>
          </cell>
          <cell r="O3" t="str">
            <v>%</v>
          </cell>
          <cell r="P3" t="str">
            <v>Acumulado</v>
          </cell>
          <cell r="R3" t="str">
            <v>Jundiaí</v>
          </cell>
          <cell r="S3" t="str">
            <v>Louveira</v>
          </cell>
          <cell r="T3" t="str">
            <v>Manaus</v>
          </cell>
          <cell r="U3" t="str">
            <v>Suape</v>
          </cell>
          <cell r="V3" t="str">
            <v>Lindóia</v>
          </cell>
          <cell r="W3" t="str">
            <v>Vespasiano</v>
          </cell>
          <cell r="Y3" t="str">
            <v>Jundiaí</v>
          </cell>
          <cell r="Z3" t="str">
            <v>Louveira</v>
          </cell>
          <cell r="AA3" t="str">
            <v>Manaus</v>
          </cell>
          <cell r="AB3" t="str">
            <v>Suape</v>
          </cell>
          <cell r="AC3" t="str">
            <v>Lindóia</v>
          </cell>
          <cell r="AD3" t="str">
            <v>Vespasiano</v>
          </cell>
        </row>
        <row r="4">
          <cell r="A4">
            <v>42005</v>
          </cell>
          <cell r="B4"/>
          <cell r="C4">
            <v>0</v>
          </cell>
          <cell r="D4">
            <v>0</v>
          </cell>
          <cell r="F4">
            <v>0.76</v>
          </cell>
          <cell r="G4">
            <v>7.6E-3</v>
          </cell>
          <cell r="H4">
            <v>7.6E-3</v>
          </cell>
          <cell r="K4">
            <v>0</v>
          </cell>
          <cell r="L4">
            <v>0</v>
          </cell>
          <cell r="N4">
            <v>1.24</v>
          </cell>
          <cell r="O4">
            <v>1.24E-2</v>
          </cell>
          <cell r="P4">
            <v>1.24E-2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Y4">
            <v>0</v>
          </cell>
          <cell r="Z4">
            <v>0</v>
          </cell>
          <cell r="AA4">
            <v>7.2900000000000006E-2</v>
          </cell>
          <cell r="AB4">
            <v>0</v>
          </cell>
        </row>
        <row r="5">
          <cell r="A5">
            <v>42036</v>
          </cell>
          <cell r="B5"/>
          <cell r="C5">
            <v>0</v>
          </cell>
          <cell r="D5">
            <v>0</v>
          </cell>
          <cell r="F5">
            <v>0.27</v>
          </cell>
          <cell r="G5">
            <v>2.7000000000000001E-3</v>
          </cell>
          <cell r="H5">
            <v>1.0320520000000055E-2</v>
          </cell>
          <cell r="K5">
            <v>0</v>
          </cell>
          <cell r="L5">
            <v>0</v>
          </cell>
          <cell r="N5">
            <v>1.22</v>
          </cell>
          <cell r="O5">
            <v>1.2199999999999999E-2</v>
          </cell>
          <cell r="P5">
            <v>2.4751280000000042E-2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42064</v>
          </cell>
          <cell r="B6"/>
          <cell r="C6">
            <v>0</v>
          </cell>
          <cell r="D6">
            <v>0</v>
          </cell>
          <cell r="F6">
            <v>0.98</v>
          </cell>
          <cell r="G6">
            <v>9.7999999999999997E-3</v>
          </cell>
          <cell r="H6">
            <v>2.0221661095999988E-2</v>
          </cell>
          <cell r="K6">
            <v>0</v>
          </cell>
          <cell r="L6">
            <v>0</v>
          </cell>
          <cell r="N6">
            <v>1.32</v>
          </cell>
          <cell r="O6">
            <v>1.32E-2</v>
          </cell>
          <cell r="P6">
            <v>3.8277996896000088E-2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42095</v>
          </cell>
          <cell r="B7"/>
          <cell r="C7">
            <v>0</v>
          </cell>
          <cell r="D7">
            <v>0</v>
          </cell>
          <cell r="F7">
            <v>1.17</v>
          </cell>
          <cell r="G7">
            <v>1.1699999999999999E-2</v>
          </cell>
          <cell r="H7">
            <v>3.2158254530823216E-2</v>
          </cell>
          <cell r="K7">
            <v>0</v>
          </cell>
          <cell r="L7">
            <v>0</v>
          </cell>
          <cell r="N7">
            <v>0.71</v>
          </cell>
          <cell r="O7">
            <v>7.0999999999999995E-3</v>
          </cell>
          <cell r="P7">
            <v>4.5649770673961809E-2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42125</v>
          </cell>
          <cell r="B8"/>
          <cell r="C8">
            <v>0</v>
          </cell>
          <cell r="D8">
            <v>0</v>
          </cell>
          <cell r="F8">
            <v>0.41</v>
          </cell>
          <cell r="G8">
            <v>4.0999999999999995E-3</v>
          </cell>
          <cell r="H8">
            <v>3.6390103374399629E-2</v>
          </cell>
          <cell r="J8">
            <v>0.99</v>
          </cell>
          <cell r="K8">
            <v>9.8999999999999991E-3</v>
          </cell>
          <cell r="L8">
            <v>9.9000000000000199E-3</v>
          </cell>
          <cell r="N8">
            <v>0.74</v>
          </cell>
          <cell r="O8">
            <v>7.4000000000000003E-3</v>
          </cell>
          <cell r="P8">
            <v>5.3387578976949124E-2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42156</v>
          </cell>
          <cell r="B9"/>
          <cell r="C9">
            <v>0</v>
          </cell>
          <cell r="D9">
            <v>0</v>
          </cell>
          <cell r="F9">
            <v>0.67</v>
          </cell>
          <cell r="G9">
            <v>6.7000000000000002E-3</v>
          </cell>
          <cell r="H9">
            <v>4.3333917067007954E-2</v>
          </cell>
          <cell r="J9">
            <v>0.77</v>
          </cell>
          <cell r="K9">
            <v>7.7000000000000002E-3</v>
          </cell>
          <cell r="L9">
            <v>1.7676229999999959E-2</v>
          </cell>
          <cell r="N9">
            <v>0.79</v>
          </cell>
          <cell r="O9">
            <v>7.9000000000000008E-3</v>
          </cell>
          <cell r="P9">
            <v>6.17093408508671E-2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42186</v>
          </cell>
          <cell r="B10"/>
          <cell r="C10">
            <v>0</v>
          </cell>
          <cell r="D10">
            <v>0</v>
          </cell>
          <cell r="F10">
            <v>0.69</v>
          </cell>
          <cell r="G10">
            <v>6.8999999999999999E-3</v>
          </cell>
          <cell r="H10">
            <v>5.0532921094770256E-2</v>
          </cell>
          <cell r="J10">
            <v>0.57999999999999996</v>
          </cell>
          <cell r="K10">
            <v>5.7999999999999996E-3</v>
          </cell>
          <cell r="L10">
            <v>2.3578752134000069E-2</v>
          </cell>
          <cell r="N10">
            <v>0.62</v>
          </cell>
          <cell r="O10">
            <v>6.1999999999999998E-3</v>
          </cell>
          <cell r="P10">
            <v>6.8291938764142524E-2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42217</v>
          </cell>
          <cell r="B11"/>
          <cell r="C11">
            <v>0</v>
          </cell>
          <cell r="D11">
            <v>0</v>
          </cell>
          <cell r="F11">
            <v>0.28000000000000003</v>
          </cell>
          <cell r="G11">
            <v>2.8000000000000004E-3</v>
          </cell>
          <cell r="H11">
            <v>5.3474413273835619E-2</v>
          </cell>
          <cell r="J11">
            <v>0.25</v>
          </cell>
          <cell r="K11">
            <v>2.5000000000000001E-3</v>
          </cell>
          <cell r="L11">
            <v>2.6137699014334936E-2</v>
          </cell>
          <cell r="N11">
            <v>0.22</v>
          </cell>
          <cell r="O11">
            <v>2.2000000000000001E-3</v>
          </cell>
          <cell r="P11">
            <v>7.0642181029423545E-2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42248</v>
          </cell>
          <cell r="B12"/>
          <cell r="C12">
            <v>0</v>
          </cell>
          <cell r="D12">
            <v>0</v>
          </cell>
          <cell r="F12">
            <v>0.95</v>
          </cell>
          <cell r="G12">
            <v>9.4999999999999998E-3</v>
          </cell>
          <cell r="H12">
            <v>6.3482420199937106E-2</v>
          </cell>
          <cell r="J12">
            <v>0.51</v>
          </cell>
          <cell r="K12">
            <v>5.1000000000000004E-3</v>
          </cell>
          <cell r="L12">
            <v>3.1371001279308253E-2</v>
          </cell>
          <cell r="N12">
            <v>0.54</v>
          </cell>
          <cell r="O12">
            <v>5.4000000000000003E-3</v>
          </cell>
          <cell r="P12">
            <v>7.6423648806982492E-2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Y12">
            <v>0</v>
          </cell>
          <cell r="Z12">
            <v>0</v>
          </cell>
          <cell r="AA12">
            <v>0</v>
          </cell>
          <cell r="AB12">
            <v>0.05</v>
          </cell>
        </row>
        <row r="13">
          <cell r="A13">
            <v>42278</v>
          </cell>
          <cell r="B13"/>
          <cell r="C13">
            <v>0</v>
          </cell>
          <cell r="D13">
            <v>0</v>
          </cell>
          <cell r="F13">
            <v>1.89</v>
          </cell>
          <cell r="G13">
            <v>1.89E-2</v>
          </cell>
          <cell r="H13">
            <v>8.3582237941715931E-2</v>
          </cell>
          <cell r="J13">
            <v>0.77</v>
          </cell>
          <cell r="K13">
            <v>7.7000000000000002E-3</v>
          </cell>
          <cell r="L13">
            <v>3.9312557989158892E-2</v>
          </cell>
          <cell r="N13">
            <v>0.81999999999999984</v>
          </cell>
          <cell r="O13">
            <v>8.199999999999999E-3</v>
          </cell>
          <cell r="P13">
            <v>8.5250322727199679E-2</v>
          </cell>
          <cell r="R13">
            <v>0.21110000000000001</v>
          </cell>
          <cell r="S13">
            <v>0.21110000000000001</v>
          </cell>
          <cell r="T13">
            <v>0</v>
          </cell>
          <cell r="U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42309</v>
          </cell>
          <cell r="B14"/>
          <cell r="C14">
            <v>0</v>
          </cell>
          <cell r="D14">
            <v>0</v>
          </cell>
          <cell r="F14">
            <v>1.52</v>
          </cell>
          <cell r="G14">
            <v>1.52E-2</v>
          </cell>
          <cell r="H14">
            <v>0.10005268795843003</v>
          </cell>
          <cell r="J14">
            <v>1.1100000000000001</v>
          </cell>
          <cell r="K14">
            <v>1.11E-2</v>
          </cell>
          <cell r="L14">
            <v>5.0848927382838749E-2</v>
          </cell>
          <cell r="N14">
            <v>1.01</v>
          </cell>
          <cell r="O14">
            <v>1.01E-2</v>
          </cell>
          <cell r="P14">
            <v>9.6211350986744382E-2</v>
          </cell>
          <cell r="R14">
            <v>0</v>
          </cell>
          <cell r="S14">
            <v>0</v>
          </cell>
          <cell r="T14">
            <v>0.40539999999999998</v>
          </cell>
          <cell r="U14">
            <v>0</v>
          </cell>
          <cell r="Y14">
            <v>0</v>
          </cell>
          <cell r="Z14">
            <v>0.1033</v>
          </cell>
          <cell r="AA14">
            <v>0</v>
          </cell>
          <cell r="AB14">
            <v>0</v>
          </cell>
        </row>
        <row r="15">
          <cell r="A15">
            <v>42339</v>
          </cell>
          <cell r="B15"/>
          <cell r="C15">
            <v>0</v>
          </cell>
          <cell r="D15">
            <v>0</v>
          </cell>
          <cell r="F15">
            <v>0.49</v>
          </cell>
          <cell r="G15">
            <v>4.8999999999999998E-3</v>
          </cell>
          <cell r="H15">
            <v>0.10544294612942617</v>
          </cell>
          <cell r="J15">
            <v>0.9</v>
          </cell>
          <cell r="K15">
            <v>9.0000000000000011E-3</v>
          </cell>
          <cell r="L15">
            <v>6.0306567729284222E-2</v>
          </cell>
          <cell r="N15">
            <v>0.96</v>
          </cell>
          <cell r="O15">
            <v>9.5999999999999992E-3</v>
          </cell>
          <cell r="P15">
            <v>0.10673497995621717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42370</v>
          </cell>
          <cell r="B16"/>
          <cell r="C16">
            <v>0</v>
          </cell>
          <cell r="D16">
            <v>0</v>
          </cell>
          <cell r="F16">
            <v>1.1399999999999999</v>
          </cell>
          <cell r="G16">
            <v>1.1399999999999999E-2</v>
          </cell>
          <cell r="H16">
            <v>0.1180449957153018</v>
          </cell>
          <cell r="J16">
            <v>1.51</v>
          </cell>
          <cell r="K16">
            <v>1.5100000000000001E-2</v>
          </cell>
          <cell r="L16">
            <v>7.6317196901996232E-2</v>
          </cell>
          <cell r="N16">
            <v>1.27</v>
          </cell>
          <cell r="O16">
            <v>1.2699999999999999E-2</v>
          </cell>
          <cell r="P16">
            <v>0.12079051420166098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Y16">
            <v>0</v>
          </cell>
          <cell r="Z16">
            <v>0</v>
          </cell>
          <cell r="AA16">
            <v>9.0240000000000001E-2</v>
          </cell>
          <cell r="AB16">
            <v>0.05</v>
          </cell>
        </row>
        <row r="17">
          <cell r="A17">
            <v>42401</v>
          </cell>
          <cell r="B17"/>
          <cell r="C17">
            <v>0</v>
          </cell>
          <cell r="D17">
            <v>0</v>
          </cell>
          <cell r="F17">
            <v>1.29</v>
          </cell>
          <cell r="G17">
            <v>1.29E-2</v>
          </cell>
          <cell r="H17">
            <v>0.13246777616002903</v>
          </cell>
          <cell r="J17">
            <v>0.95</v>
          </cell>
          <cell r="K17">
            <v>9.4999999999999998E-3</v>
          </cell>
          <cell r="L17">
            <v>8.6542210272565256E-2</v>
          </cell>
          <cell r="N17">
            <v>0.90000000000000013</v>
          </cell>
          <cell r="O17">
            <v>9.0000000000000011E-3</v>
          </cell>
          <cell r="P17">
            <v>0.13087762882947573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42430</v>
          </cell>
          <cell r="B18"/>
          <cell r="C18">
            <v>0</v>
          </cell>
          <cell r="D18">
            <v>0</v>
          </cell>
          <cell r="F18">
            <v>0.51</v>
          </cell>
          <cell r="G18">
            <v>5.1000000000000004E-3</v>
          </cell>
          <cell r="H18">
            <v>0.13824336181844532</v>
          </cell>
          <cell r="J18">
            <v>0.44</v>
          </cell>
          <cell r="K18">
            <v>4.4000000000000003E-3</v>
          </cell>
          <cell r="L18">
            <v>9.1322995997764389E-2</v>
          </cell>
          <cell r="N18">
            <v>0.43</v>
          </cell>
          <cell r="O18">
            <v>4.3E-3</v>
          </cell>
          <cell r="P18">
            <v>0.13574040263344234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42461</v>
          </cell>
          <cell r="B19"/>
          <cell r="C19">
            <v>0</v>
          </cell>
          <cell r="D19">
            <v>0</v>
          </cell>
          <cell r="F19">
            <v>0.33</v>
          </cell>
          <cell r="G19">
            <v>3.3E-3</v>
          </cell>
          <cell r="H19">
            <v>0.14199956491244636</v>
          </cell>
          <cell r="J19">
            <v>0.64</v>
          </cell>
          <cell r="K19">
            <v>6.4000000000000003E-3</v>
          </cell>
          <cell r="L19">
            <v>9.8307463172150111E-2</v>
          </cell>
          <cell r="N19">
            <v>0.61</v>
          </cell>
          <cell r="O19">
            <v>6.0999999999999995E-3</v>
          </cell>
          <cell r="P19">
            <v>0.14266841908950623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42491</v>
          </cell>
          <cell r="B20"/>
          <cell r="C20">
            <v>0</v>
          </cell>
          <cell r="D20">
            <v>0</v>
          </cell>
          <cell r="F20">
            <v>0.82</v>
          </cell>
          <cell r="G20">
            <v>8.199999999999999E-3</v>
          </cell>
          <cell r="H20">
            <v>0.1513639613447284</v>
          </cell>
          <cell r="J20">
            <v>0.98</v>
          </cell>
          <cell r="K20">
            <v>9.7999999999999997E-3</v>
          </cell>
          <cell r="L20">
            <v>0.10907087631123713</v>
          </cell>
          <cell r="N20">
            <v>0.78</v>
          </cell>
          <cell r="O20">
            <v>7.8000000000000005E-3</v>
          </cell>
          <cell r="P20">
            <v>0.15158123275840452</v>
          </cell>
          <cell r="R20">
            <v>0</v>
          </cell>
          <cell r="S20">
            <v>0</v>
          </cell>
          <cell r="T20">
            <v>0</v>
          </cell>
          <cell r="U20">
            <v>9.9900000000000003E-2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42522</v>
          </cell>
          <cell r="B21"/>
          <cell r="C21">
            <v>0</v>
          </cell>
          <cell r="D21">
            <v>0</v>
          </cell>
          <cell r="F21">
            <v>1.69</v>
          </cell>
          <cell r="G21">
            <v>1.6899999999999998E-2</v>
          </cell>
          <cell r="H21">
            <v>0.17082201229145411</v>
          </cell>
          <cell r="J21">
            <v>0.47</v>
          </cell>
          <cell r="K21">
            <v>4.6999999999999993E-3</v>
          </cell>
          <cell r="L21">
            <v>0.11428350942989995</v>
          </cell>
          <cell r="N21">
            <v>0.35</v>
          </cell>
          <cell r="O21">
            <v>3.4999999999999996E-3</v>
          </cell>
          <cell r="P21">
            <v>0.15561176707305902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42552</v>
          </cell>
          <cell r="B22"/>
          <cell r="C22">
            <v>0</v>
          </cell>
          <cell r="D22">
            <v>0</v>
          </cell>
          <cell r="F22">
            <v>0.18</v>
          </cell>
          <cell r="G22">
            <v>1.8E-3</v>
          </cell>
          <cell r="H22">
            <v>0.17292949191357865</v>
          </cell>
          <cell r="J22">
            <v>0.64</v>
          </cell>
          <cell r="K22">
            <v>6.4000000000000003E-3</v>
          </cell>
          <cell r="L22">
            <v>0.12141492389025133</v>
          </cell>
          <cell r="N22">
            <v>0.52</v>
          </cell>
          <cell r="O22">
            <v>5.1999999999999998E-3</v>
          </cell>
          <cell r="P22">
            <v>0.16162094826183893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>
            <v>0</v>
          </cell>
          <cell r="Z22">
            <v>0</v>
          </cell>
          <cell r="AA22">
            <v>2.256E-2</v>
          </cell>
          <cell r="AB22">
            <v>0</v>
          </cell>
        </row>
        <row r="23">
          <cell r="A23">
            <v>42583</v>
          </cell>
          <cell r="B23"/>
          <cell r="C23">
            <v>0</v>
          </cell>
          <cell r="D23">
            <v>0</v>
          </cell>
          <cell r="F23">
            <v>0.15</v>
          </cell>
          <cell r="G23">
            <v>1.5E-3</v>
          </cell>
          <cell r="H23">
            <v>0.17468888615144906</v>
          </cell>
          <cell r="J23">
            <v>0.31</v>
          </cell>
          <cell r="K23">
            <v>3.0999999999999999E-3</v>
          </cell>
          <cell r="L23">
            <v>0.12489131015431121</v>
          </cell>
          <cell r="N23">
            <v>0.44</v>
          </cell>
          <cell r="O23">
            <v>4.4000000000000003E-3</v>
          </cell>
          <cell r="P23">
            <v>0.16673208043419097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42614</v>
          </cell>
          <cell r="B24"/>
          <cell r="C24">
            <v>0</v>
          </cell>
          <cell r="D24">
            <v>0</v>
          </cell>
          <cell r="F24">
            <v>0.2</v>
          </cell>
          <cell r="G24">
            <v>2E-3</v>
          </cell>
          <cell r="H24">
            <v>0.17703826392375199</v>
          </cell>
          <cell r="J24">
            <v>0.08</v>
          </cell>
          <cell r="K24">
            <v>8.0000000000000004E-4</v>
          </cell>
          <cell r="L24">
            <v>0.12579122320243452</v>
          </cell>
          <cell r="N24">
            <v>0.08</v>
          </cell>
          <cell r="O24">
            <v>8.0000000000000004E-4</v>
          </cell>
          <cell r="P24">
            <v>0.16766546609853816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Y24">
            <v>0</v>
          </cell>
          <cell r="Z24">
            <v>0</v>
          </cell>
          <cell r="AA24">
            <v>0</v>
          </cell>
          <cell r="AB24">
            <v>0.05</v>
          </cell>
        </row>
        <row r="25">
          <cell r="A25">
            <v>42644</v>
          </cell>
          <cell r="B25"/>
          <cell r="C25">
            <v>0</v>
          </cell>
          <cell r="D25">
            <v>0</v>
          </cell>
          <cell r="F25">
            <v>0.16</v>
          </cell>
          <cell r="G25">
            <v>1.6000000000000001E-3</v>
          </cell>
          <cell r="H25">
            <v>0.1789215251460301</v>
          </cell>
          <cell r="J25">
            <v>0.17</v>
          </cell>
          <cell r="K25">
            <v>1.7000000000000001E-3</v>
          </cell>
          <cell r="L25">
            <v>0.12770506828187878</v>
          </cell>
          <cell r="N25">
            <v>0.26</v>
          </cell>
          <cell r="O25">
            <v>2.5999999999999999E-3</v>
          </cell>
          <cell r="P25">
            <v>0.17070139631039427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42675</v>
          </cell>
          <cell r="B26"/>
          <cell r="C26">
            <v>0</v>
          </cell>
          <cell r="D26">
            <v>0</v>
          </cell>
          <cell r="F26">
            <v>-0.03</v>
          </cell>
          <cell r="G26">
            <v>-2.9999999999999997E-4</v>
          </cell>
          <cell r="H26">
            <v>0.1785678486884863</v>
          </cell>
          <cell r="J26">
            <v>7.0000000000000007E-2</v>
          </cell>
          <cell r="K26">
            <v>7.000000000000001E-4</v>
          </cell>
          <cell r="L26">
            <v>0.12849446182967594</v>
          </cell>
          <cell r="N26">
            <v>0.18</v>
          </cell>
          <cell r="O26">
            <v>1.8E-3</v>
          </cell>
          <cell r="P26">
            <v>0.17280865882375296</v>
          </cell>
          <cell r="R26">
            <v>-0.24210000000000001</v>
          </cell>
          <cell r="S26">
            <v>-0.24210000000000001</v>
          </cell>
          <cell r="T26">
            <v>0.2001</v>
          </cell>
          <cell r="U26">
            <v>0</v>
          </cell>
          <cell r="Y26">
            <v>0</v>
          </cell>
          <cell r="Z26">
            <v>0.06</v>
          </cell>
          <cell r="AA26">
            <v>0</v>
          </cell>
          <cell r="AB26">
            <v>0</v>
          </cell>
        </row>
        <row r="27">
          <cell r="A27">
            <v>42705</v>
          </cell>
          <cell r="B27"/>
          <cell r="C27">
            <v>0</v>
          </cell>
          <cell r="D27">
            <v>0</v>
          </cell>
          <cell r="F27">
            <v>0.54</v>
          </cell>
          <cell r="G27">
            <v>5.4000000000000003E-3</v>
          </cell>
          <cell r="H27">
            <v>0.18493211507140428</v>
          </cell>
          <cell r="J27">
            <v>0.14000000000000001</v>
          </cell>
          <cell r="K27">
            <v>1.4000000000000002E-3</v>
          </cell>
          <cell r="L27">
            <v>0.13007435407623746</v>
          </cell>
          <cell r="N27">
            <v>0.3</v>
          </cell>
          <cell r="O27">
            <v>3.0000000000000001E-3</v>
          </cell>
          <cell r="P27">
            <v>0.17632708480022408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42736</v>
          </cell>
          <cell r="B28"/>
          <cell r="C28">
            <v>0</v>
          </cell>
          <cell r="D28">
            <v>0</v>
          </cell>
          <cell r="F28">
            <v>0.64</v>
          </cell>
          <cell r="G28">
            <v>6.4000000000000003E-3</v>
          </cell>
          <cell r="H28">
            <v>0.19251568060786117</v>
          </cell>
          <cell r="J28">
            <v>0.42</v>
          </cell>
          <cell r="K28">
            <v>4.1999999999999997E-3</v>
          </cell>
          <cell r="L28">
            <v>0.13482066636335754</v>
          </cell>
          <cell r="N28">
            <v>0.38</v>
          </cell>
          <cell r="O28">
            <v>3.8E-3</v>
          </cell>
          <cell r="P28">
            <v>0.18079712772246492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Y28">
            <v>0</v>
          </cell>
          <cell r="Z28">
            <v>0</v>
          </cell>
          <cell r="AA28">
            <v>6.5799999999999997E-2</v>
          </cell>
          <cell r="AB28">
            <v>0</v>
          </cell>
        </row>
        <row r="29">
          <cell r="A29">
            <v>42767</v>
          </cell>
          <cell r="B29"/>
          <cell r="C29">
            <v>0</v>
          </cell>
          <cell r="D29">
            <v>0</v>
          </cell>
          <cell r="F29">
            <v>0.08</v>
          </cell>
          <cell r="G29">
            <v>8.0000000000000004E-4</v>
          </cell>
          <cell r="H29">
            <v>0.19346969315234741</v>
          </cell>
          <cell r="J29">
            <v>0.24</v>
          </cell>
          <cell r="K29">
            <v>2.3999999999999998E-3</v>
          </cell>
          <cell r="L29">
            <v>0.13754423596262955</v>
          </cell>
          <cell r="N29">
            <v>0.33</v>
          </cell>
          <cell r="O29">
            <v>3.3E-3</v>
          </cell>
          <cell r="P29">
            <v>0.18469375824394918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Y29">
            <v>0</v>
          </cell>
          <cell r="Z29">
            <v>0</v>
          </cell>
          <cell r="AA29">
            <v>0</v>
          </cell>
          <cell r="AB29">
            <v>4.6199999999999998E-2</v>
          </cell>
        </row>
        <row r="30">
          <cell r="A30">
            <v>42795</v>
          </cell>
          <cell r="B30"/>
          <cell r="C30">
            <v>0</v>
          </cell>
          <cell r="D30">
            <v>0</v>
          </cell>
          <cell r="F30">
            <v>0.01</v>
          </cell>
          <cell r="G30">
            <v>1E-4</v>
          </cell>
          <cell r="H30">
            <v>0.19358904012166267</v>
          </cell>
          <cell r="J30">
            <v>0.32</v>
          </cell>
          <cell r="K30">
            <v>3.2000000000000002E-3</v>
          </cell>
          <cell r="L30">
            <v>0.14118437751770996</v>
          </cell>
          <cell r="N30">
            <v>0.25</v>
          </cell>
          <cell r="O30">
            <v>2.5000000000000001E-3</v>
          </cell>
          <cell r="P30">
            <v>0.18765549263955905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>
            <v>42826</v>
          </cell>
          <cell r="B31"/>
          <cell r="C31">
            <v>0</v>
          </cell>
          <cell r="D31">
            <v>0</v>
          </cell>
          <cell r="F31">
            <v>-1.1000000000000001</v>
          </cell>
          <cell r="G31">
            <v>-1.1000000000000001E-2</v>
          </cell>
          <cell r="H31">
            <v>0.18045956068032432</v>
          </cell>
          <cell r="J31">
            <v>0.08</v>
          </cell>
          <cell r="K31">
            <v>8.0000000000000004E-4</v>
          </cell>
          <cell r="L31">
            <v>0.14209732501972394</v>
          </cell>
          <cell r="N31">
            <v>0.14000000000000001</v>
          </cell>
          <cell r="O31">
            <v>1.4000000000000002E-3</v>
          </cell>
          <cell r="P31">
            <v>0.18931821032925455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>
            <v>42856</v>
          </cell>
          <cell r="B32"/>
          <cell r="C32">
            <v>0</v>
          </cell>
          <cell r="D32">
            <v>0</v>
          </cell>
          <cell r="F32">
            <v>-0.93</v>
          </cell>
          <cell r="G32">
            <v>-9.300000000000001E-3</v>
          </cell>
          <cell r="H32">
            <v>0.16948128676599739</v>
          </cell>
          <cell r="J32">
            <v>0.36</v>
          </cell>
          <cell r="K32">
            <v>3.5999999999999999E-3</v>
          </cell>
          <cell r="L32">
            <v>0.14620887538979499</v>
          </cell>
          <cell r="N32">
            <v>0.31</v>
          </cell>
          <cell r="O32">
            <v>3.0999999999999999E-3</v>
          </cell>
          <cell r="P32">
            <v>0.19300509678127531</v>
          </cell>
          <cell r="R32">
            <v>0</v>
          </cell>
          <cell r="S32">
            <v>0</v>
          </cell>
          <cell r="T32">
            <v>0</v>
          </cell>
          <cell r="U32">
            <v>7.6200000000000004E-2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A33">
            <v>42887</v>
          </cell>
          <cell r="B33"/>
          <cell r="C33">
            <v>0</v>
          </cell>
          <cell r="D33">
            <v>0</v>
          </cell>
          <cell r="F33">
            <v>-0.67</v>
          </cell>
          <cell r="G33">
            <v>-6.7000000000000002E-3</v>
          </cell>
          <cell r="H33">
            <v>0.16164576214466519</v>
          </cell>
          <cell r="J33">
            <v>-0.3</v>
          </cell>
          <cell r="K33">
            <v>-3.0000000000000001E-3</v>
          </cell>
          <cell r="L33">
            <v>0.14277024876362554</v>
          </cell>
          <cell r="N33">
            <v>-0.22999999999999998</v>
          </cell>
          <cell r="O33">
            <v>-2.3E-3</v>
          </cell>
          <cell r="P33">
            <v>0.19026118505867839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>
            <v>0</v>
          </cell>
          <cell r="Z33">
            <v>2.5000000000000001E-2</v>
          </cell>
          <cell r="AA33">
            <v>0</v>
          </cell>
          <cell r="AB33">
            <v>0</v>
          </cell>
        </row>
        <row r="34">
          <cell r="A34">
            <v>42917</v>
          </cell>
          <cell r="B34"/>
          <cell r="C34">
            <v>0</v>
          </cell>
          <cell r="D34">
            <v>0</v>
          </cell>
          <cell r="F34">
            <v>-0.72</v>
          </cell>
          <cell r="G34">
            <v>-7.1999999999999998E-3</v>
          </cell>
          <cell r="H34">
            <v>0.15328191265722357</v>
          </cell>
          <cell r="J34">
            <v>0.17</v>
          </cell>
          <cell r="K34">
            <v>1.7000000000000001E-3</v>
          </cell>
          <cell r="L34">
            <v>0.14471295818652363</v>
          </cell>
          <cell r="N34">
            <v>0.24</v>
          </cell>
          <cell r="O34">
            <v>2.3999999999999998E-3</v>
          </cell>
          <cell r="P34">
            <v>0.19311781190281918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>
            <v>42948</v>
          </cell>
          <cell r="B35"/>
          <cell r="C35">
            <v>0</v>
          </cell>
          <cell r="D35">
            <v>0</v>
          </cell>
          <cell r="F35">
            <v>0.1</v>
          </cell>
          <cell r="G35">
            <v>1E-3</v>
          </cell>
          <cell r="H35">
            <v>0.15443519456988075</v>
          </cell>
          <cell r="J35">
            <v>-0.03</v>
          </cell>
          <cell r="K35">
            <v>-2.9999999999999997E-4</v>
          </cell>
          <cell r="L35">
            <v>0.14436954429906779</v>
          </cell>
          <cell r="N35">
            <v>0.19</v>
          </cell>
          <cell r="O35">
            <v>1.9E-3</v>
          </cell>
          <cell r="P35">
            <v>0.19538473574543458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>
            <v>42979</v>
          </cell>
          <cell r="B36"/>
          <cell r="C36">
            <v>0</v>
          </cell>
          <cell r="D36">
            <v>0</v>
          </cell>
          <cell r="F36">
            <v>0.47</v>
          </cell>
          <cell r="G36">
            <v>4.6999999999999993E-3</v>
          </cell>
          <cell r="H36">
            <v>0.15986103998435919</v>
          </cell>
          <cell r="J36">
            <v>-0.02</v>
          </cell>
          <cell r="K36">
            <v>-2.0000000000000001E-4</v>
          </cell>
          <cell r="L36">
            <v>0.14414067039020795</v>
          </cell>
          <cell r="N36">
            <v>0.16</v>
          </cell>
          <cell r="O36">
            <v>1.6000000000000001E-3</v>
          </cell>
          <cell r="P36">
            <v>0.19729735132262727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Y36">
            <v>0</v>
          </cell>
          <cell r="Z36">
            <v>0</v>
          </cell>
          <cell r="AA36">
            <v>0</v>
          </cell>
          <cell r="AB36">
            <v>0.02</v>
          </cell>
        </row>
        <row r="37">
          <cell r="A37">
            <v>43009</v>
          </cell>
          <cell r="B37"/>
          <cell r="C37">
            <v>0</v>
          </cell>
          <cell r="D37">
            <v>0</v>
          </cell>
          <cell r="F37">
            <v>0.2</v>
          </cell>
          <cell r="G37">
            <v>2E-3</v>
          </cell>
          <cell r="H37">
            <v>0.16218076206432785</v>
          </cell>
          <cell r="J37">
            <v>0.37</v>
          </cell>
          <cell r="K37">
            <v>3.7000000000000002E-3</v>
          </cell>
          <cell r="L37">
            <v>0.14837399087065184</v>
          </cell>
          <cell r="N37">
            <v>0.42</v>
          </cell>
          <cell r="O37">
            <v>4.1999999999999997E-3</v>
          </cell>
          <cell r="P37">
            <v>0.20232600019818237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>
            <v>43040</v>
          </cell>
          <cell r="B38"/>
          <cell r="C38">
            <v>0</v>
          </cell>
          <cell r="D38">
            <v>0</v>
          </cell>
          <cell r="F38">
            <v>0.52</v>
          </cell>
          <cell r="G38">
            <v>5.1999999999999998E-3</v>
          </cell>
          <cell r="H38">
            <v>0.16822410202706251</v>
          </cell>
          <cell r="J38">
            <v>0.18</v>
          </cell>
          <cell r="K38">
            <v>1.8E-3</v>
          </cell>
          <cell r="L38">
            <v>0.15044106405421909</v>
          </cell>
          <cell r="N38">
            <v>0.28000000000000003</v>
          </cell>
          <cell r="O38">
            <v>2.8000000000000004E-3</v>
          </cell>
          <cell r="P38">
            <v>0.20569251299873725</v>
          </cell>
          <cell r="R38">
            <v>0.17280000000000001</v>
          </cell>
          <cell r="S38">
            <v>0.17280000000000001</v>
          </cell>
          <cell r="T38">
            <v>0.17130000000000001</v>
          </cell>
          <cell r="U38">
            <v>0</v>
          </cell>
          <cell r="Y38">
            <v>0</v>
          </cell>
          <cell r="Z38">
            <v>0.02</v>
          </cell>
          <cell r="AA38">
            <v>0</v>
          </cell>
          <cell r="AB38">
            <v>0</v>
          </cell>
        </row>
        <row r="39">
          <cell r="A39">
            <v>43070</v>
          </cell>
          <cell r="B39"/>
          <cell r="C39">
            <v>0</v>
          </cell>
          <cell r="D39">
            <v>0</v>
          </cell>
          <cell r="F39">
            <v>0.89</v>
          </cell>
          <cell r="G39">
            <v>8.8999999999999999E-3</v>
          </cell>
          <cell r="H39">
            <v>0.17862129653510328</v>
          </cell>
          <cell r="J39">
            <v>0.26</v>
          </cell>
          <cell r="K39">
            <v>2.5999999999999999E-3</v>
          </cell>
          <cell r="L39">
            <v>0.15343221082075997</v>
          </cell>
          <cell r="N39">
            <v>0.44</v>
          </cell>
          <cell r="O39">
            <v>4.4000000000000003E-3</v>
          </cell>
          <cell r="P39">
            <v>0.21099756005593173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>
            <v>43101</v>
          </cell>
          <cell r="B40"/>
          <cell r="C40">
            <v>0</v>
          </cell>
          <cell r="D40">
            <v>0</v>
          </cell>
          <cell r="F40">
            <v>0.76</v>
          </cell>
          <cell r="G40">
            <v>7.6E-3</v>
          </cell>
          <cell r="H40">
            <v>0.18757881838877011</v>
          </cell>
          <cell r="J40">
            <v>0.23</v>
          </cell>
          <cell r="K40">
            <v>2.3E-3</v>
          </cell>
          <cell r="L40">
            <v>0.15608510490564775</v>
          </cell>
          <cell r="N40">
            <v>0.28999999999999998</v>
          </cell>
          <cell r="O40">
            <v>2.8999999999999998E-3</v>
          </cell>
          <cell r="P40">
            <v>0.21450945298009372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Y40">
            <v>0</v>
          </cell>
          <cell r="Z40">
            <v>0</v>
          </cell>
          <cell r="AA40">
            <v>5.7318363095508067</v>
          </cell>
          <cell r="AB40">
            <v>0</v>
          </cell>
        </row>
        <row r="41">
          <cell r="A41">
            <v>43132</v>
          </cell>
          <cell r="B41"/>
          <cell r="C41">
            <v>0</v>
          </cell>
          <cell r="D41">
            <v>0</v>
          </cell>
          <cell r="F41">
            <v>7.0000000000000007E-2</v>
          </cell>
          <cell r="G41">
            <v>7.000000000000001E-4</v>
          </cell>
          <cell r="H41">
            <v>0.18841012356164222</v>
          </cell>
          <cell r="J41">
            <v>0.18</v>
          </cell>
          <cell r="K41">
            <v>1.8E-3</v>
          </cell>
          <cell r="L41">
            <v>0.15816605809447792</v>
          </cell>
          <cell r="N41">
            <v>0.32</v>
          </cell>
          <cell r="O41">
            <v>3.2000000000000002E-3</v>
          </cell>
          <cell r="P41">
            <v>0.21839588322963022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>
            <v>43160</v>
          </cell>
          <cell r="B42"/>
          <cell r="C42">
            <v>0</v>
          </cell>
          <cell r="D42">
            <v>0</v>
          </cell>
          <cell r="F42">
            <v>0.64</v>
          </cell>
          <cell r="G42">
            <v>6.4000000000000003E-3</v>
          </cell>
          <cell r="H42">
            <v>0.19601594835243663</v>
          </cell>
          <cell r="J42">
            <v>7.0000000000000007E-2</v>
          </cell>
          <cell r="K42">
            <v>7.000000000000001E-4</v>
          </cell>
          <cell r="L42">
            <v>0.15897677433514401</v>
          </cell>
          <cell r="N42">
            <v>0.09</v>
          </cell>
          <cell r="O42">
            <v>8.9999999999999998E-4</v>
          </cell>
          <cell r="P42">
            <v>0.21949243952453679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>
            <v>43191</v>
          </cell>
          <cell r="B43"/>
          <cell r="C43">
            <v>0</v>
          </cell>
          <cell r="D43">
            <v>0</v>
          </cell>
          <cell r="F43">
            <v>0.56999999999999995</v>
          </cell>
          <cell r="G43">
            <v>5.6999999999999993E-3</v>
          </cell>
          <cell r="H43">
            <v>0.20283323925804564</v>
          </cell>
          <cell r="J43">
            <v>0.21</v>
          </cell>
          <cell r="K43">
            <v>2.0999999999999999E-3</v>
          </cell>
          <cell r="L43">
            <v>0.16141062556124774</v>
          </cell>
          <cell r="N43">
            <v>0.22</v>
          </cell>
          <cell r="O43">
            <v>2.2000000000000001E-3</v>
          </cell>
          <cell r="P43">
            <v>0.22217532289149067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>
            <v>43221</v>
          </cell>
          <cell r="B44"/>
          <cell r="C44">
            <v>0</v>
          </cell>
          <cell r="D44">
            <v>0</v>
          </cell>
          <cell r="F44">
            <v>1.38</v>
          </cell>
          <cell r="G44">
            <v>1.38E-2</v>
          </cell>
          <cell r="H44">
            <v>0.21943233795980666</v>
          </cell>
          <cell r="J44">
            <v>0.43</v>
          </cell>
          <cell r="K44">
            <v>4.3E-3</v>
          </cell>
          <cell r="L44">
            <v>0.16640469125116097</v>
          </cell>
          <cell r="N44">
            <v>0.4</v>
          </cell>
          <cell r="O44">
            <v>4.0000000000000001E-3</v>
          </cell>
          <cell r="P44">
            <v>0.2270640241830566</v>
          </cell>
          <cell r="R44">
            <v>0</v>
          </cell>
          <cell r="S44">
            <v>0</v>
          </cell>
          <cell r="T44">
            <v>0</v>
          </cell>
          <cell r="U44">
            <v>8.8900000000000007E-2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>
            <v>43252</v>
          </cell>
          <cell r="B45"/>
          <cell r="C45">
            <v>0</v>
          </cell>
          <cell r="D45">
            <v>0</v>
          </cell>
          <cell r="F45">
            <v>1.87</v>
          </cell>
          <cell r="G45">
            <v>1.8700000000000001E-2</v>
          </cell>
          <cell r="H45">
            <v>0.24223572267965499</v>
          </cell>
          <cell r="J45">
            <v>1.43</v>
          </cell>
          <cell r="K45">
            <v>1.43E-2</v>
          </cell>
          <cell r="L45">
            <v>0.18308427833605245</v>
          </cell>
          <cell r="N45">
            <v>1.26</v>
          </cell>
          <cell r="O45">
            <v>1.26E-2</v>
          </cell>
          <cell r="P45">
            <v>0.24252503088776312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>
            <v>43282</v>
          </cell>
          <cell r="B46"/>
          <cell r="C46">
            <v>0</v>
          </cell>
          <cell r="D46">
            <v>0</v>
          </cell>
          <cell r="F46">
            <v>0.51</v>
          </cell>
          <cell r="G46">
            <v>5.1000000000000004E-3</v>
          </cell>
          <cell r="H46">
            <v>0.24857112486532129</v>
          </cell>
          <cell r="J46">
            <v>0.25</v>
          </cell>
          <cell r="K46">
            <v>2.5000000000000001E-3</v>
          </cell>
          <cell r="L46">
            <v>0.18604198903189251</v>
          </cell>
          <cell r="N46">
            <v>0.33</v>
          </cell>
          <cell r="O46">
            <v>3.3E-3</v>
          </cell>
          <cell r="P46">
            <v>0.24662536348969288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Y46">
            <v>0</v>
          </cell>
          <cell r="Z46">
            <v>0</v>
          </cell>
          <cell r="AA46">
            <v>0.01</v>
          </cell>
          <cell r="AB46">
            <v>0</v>
          </cell>
        </row>
        <row r="47">
          <cell r="A47">
            <v>43313</v>
          </cell>
          <cell r="B47"/>
          <cell r="C47">
            <v>0</v>
          </cell>
          <cell r="D47">
            <v>0</v>
          </cell>
          <cell r="F47">
            <v>0.7</v>
          </cell>
          <cell r="G47">
            <v>6.9999999999999993E-3</v>
          </cell>
          <cell r="H47">
            <v>0.25731112273937851</v>
          </cell>
          <cell r="J47">
            <v>0</v>
          </cell>
          <cell r="K47">
            <v>0</v>
          </cell>
          <cell r="L47">
            <v>0.18604198903189251</v>
          </cell>
          <cell r="N47">
            <v>-0.09</v>
          </cell>
          <cell r="O47">
            <v>-8.9999999999999998E-4</v>
          </cell>
          <cell r="P47">
            <v>0.24550340066255205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>
            <v>43344</v>
          </cell>
          <cell r="B48"/>
          <cell r="C48">
            <v>0</v>
          </cell>
          <cell r="D48">
            <v>0</v>
          </cell>
          <cell r="F48">
            <v>1.52</v>
          </cell>
          <cell r="G48">
            <v>1.52E-2</v>
          </cell>
          <cell r="H48">
            <v>0.27642225180501723</v>
          </cell>
          <cell r="J48">
            <v>0.3</v>
          </cell>
          <cell r="K48">
            <v>3.0000000000000001E-3</v>
          </cell>
          <cell r="L48">
            <v>0.1896001149989881</v>
          </cell>
          <cell r="N48">
            <v>0.48</v>
          </cell>
          <cell r="O48">
            <v>4.7999999999999996E-3</v>
          </cell>
          <cell r="P48">
            <v>0.25148181698573224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Y48">
            <v>0</v>
          </cell>
          <cell r="Z48">
            <v>0</v>
          </cell>
          <cell r="AA48">
            <v>0</v>
          </cell>
          <cell r="AB48">
            <v>3.6400000000000002E-2</v>
          </cell>
        </row>
        <row r="49">
          <cell r="A49">
            <v>43374</v>
          </cell>
          <cell r="B49"/>
          <cell r="C49">
            <v>0</v>
          </cell>
          <cell r="D49">
            <v>0</v>
          </cell>
          <cell r="F49">
            <v>0.89</v>
          </cell>
          <cell r="G49">
            <v>8.8999999999999999E-3</v>
          </cell>
          <cell r="H49">
            <v>0.28778240984608172</v>
          </cell>
          <cell r="J49">
            <v>0.4</v>
          </cell>
          <cell r="K49">
            <v>4.0000000000000001E-3</v>
          </cell>
          <cell r="L49">
            <v>0.19435851545898397</v>
          </cell>
          <cell r="N49">
            <v>0.45000000000000007</v>
          </cell>
          <cell r="O49">
            <v>4.5000000000000005E-3</v>
          </cell>
          <cell r="P49">
            <v>0.25711348516216792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>
            <v>43405</v>
          </cell>
          <cell r="B50"/>
          <cell r="C50">
            <v>0</v>
          </cell>
          <cell r="D50">
            <v>0</v>
          </cell>
          <cell r="F50">
            <v>-0.49</v>
          </cell>
          <cell r="G50">
            <v>-4.8999999999999998E-3</v>
          </cell>
          <cell r="H50">
            <v>0.28147227603783587</v>
          </cell>
          <cell r="J50">
            <v>-0.25</v>
          </cell>
          <cell r="K50">
            <v>-2.5000000000000001E-3</v>
          </cell>
          <cell r="L50">
            <v>0.19137261917033666</v>
          </cell>
          <cell r="N50">
            <v>-0.21</v>
          </cell>
          <cell r="O50">
            <v>-2.0999999999999999E-3</v>
          </cell>
          <cell r="P50">
            <v>0.25447354684332746</v>
          </cell>
          <cell r="R50">
            <v>0.1925</v>
          </cell>
          <cell r="S50">
            <v>0.1925</v>
          </cell>
          <cell r="T50">
            <v>0.1489</v>
          </cell>
          <cell r="U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>
            <v>43435</v>
          </cell>
          <cell r="B51"/>
          <cell r="C51">
            <v>0</v>
          </cell>
          <cell r="D51">
            <v>0</v>
          </cell>
          <cell r="F51">
            <v>-1.08</v>
          </cell>
          <cell r="G51">
            <v>-1.0800000000000001E-2</v>
          </cell>
          <cell r="H51">
            <v>0.26763237545662721</v>
          </cell>
          <cell r="J51">
            <v>0.14000000000000001</v>
          </cell>
          <cell r="K51">
            <v>1.4000000000000002E-3</v>
          </cell>
          <cell r="L51">
            <v>0.19304054083717515</v>
          </cell>
          <cell r="N51">
            <v>0.15</v>
          </cell>
          <cell r="O51">
            <v>1.5E-3</v>
          </cell>
          <cell r="P51">
            <v>0.25635525716359253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>
            <v>43466</v>
          </cell>
          <cell r="B52"/>
          <cell r="C52">
            <v>0</v>
          </cell>
          <cell r="D52">
            <v>0</v>
          </cell>
          <cell r="F52">
            <v>0.01</v>
          </cell>
          <cell r="G52">
            <v>1E-4</v>
          </cell>
          <cell r="H52">
            <v>0.26775913869417289</v>
          </cell>
          <cell r="J52">
            <v>0.36</v>
          </cell>
          <cell r="K52">
            <v>3.5999999999999999E-3</v>
          </cell>
          <cell r="L52">
            <v>0.197335486784189</v>
          </cell>
          <cell r="N52">
            <v>0.32</v>
          </cell>
          <cell r="O52">
            <v>3.2000000000000002E-3</v>
          </cell>
          <cell r="P52">
            <v>0.26037559398651622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Y52">
            <v>0</v>
          </cell>
          <cell r="Z52">
            <v>0</v>
          </cell>
          <cell r="AA52">
            <v>3.9300000000000002E-2</v>
          </cell>
          <cell r="AB52">
            <v>0</v>
          </cell>
        </row>
        <row r="53">
          <cell r="A53">
            <v>43497</v>
          </cell>
          <cell r="B53"/>
          <cell r="C53">
            <v>0</v>
          </cell>
          <cell r="D53">
            <v>0</v>
          </cell>
          <cell r="F53">
            <v>0.88</v>
          </cell>
          <cell r="G53">
            <v>8.8000000000000005E-3</v>
          </cell>
          <cell r="H53">
            <v>0.27891541911468143</v>
          </cell>
          <cell r="J53">
            <v>0.54</v>
          </cell>
          <cell r="K53">
            <v>5.4000000000000003E-3</v>
          </cell>
          <cell r="L53">
            <v>0.20380109841282379</v>
          </cell>
          <cell r="N53">
            <v>0.43</v>
          </cell>
          <cell r="O53">
            <v>4.3E-3</v>
          </cell>
          <cell r="P53">
            <v>0.26579520904065812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>
            <v>43525</v>
          </cell>
          <cell r="B54"/>
          <cell r="C54">
            <v>0</v>
          </cell>
          <cell r="D54">
            <v>0</v>
          </cell>
          <cell r="F54">
            <v>1.26</v>
          </cell>
          <cell r="G54">
            <v>1.26E-2</v>
          </cell>
          <cell r="H54">
            <v>0.2950297533955264</v>
          </cell>
          <cell r="J54">
            <v>0.77</v>
          </cell>
          <cell r="K54">
            <v>7.7000000000000002E-3</v>
          </cell>
          <cell r="L54">
            <v>0.21307036687060266</v>
          </cell>
          <cell r="N54">
            <v>0.75</v>
          </cell>
          <cell r="O54">
            <v>7.4999999999999997E-3</v>
          </cell>
          <cell r="P54">
            <v>0.27528867310846317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>
            <v>43556</v>
          </cell>
          <cell r="B55"/>
          <cell r="C55">
            <v>0</v>
          </cell>
          <cell r="D55">
            <v>0</v>
          </cell>
          <cell r="F55">
            <v>0.92</v>
          </cell>
          <cell r="G55">
            <v>9.1999999999999998E-3</v>
          </cell>
          <cell r="H55">
            <v>0.30694402712676538</v>
          </cell>
          <cell r="J55">
            <v>0.6</v>
          </cell>
          <cell r="K55">
            <v>6.0000000000000001E-3</v>
          </cell>
          <cell r="L55">
            <v>0.22034878907182631</v>
          </cell>
          <cell r="N55">
            <v>0.56999999999999995</v>
          </cell>
          <cell r="O55">
            <v>5.6999999999999993E-3</v>
          </cell>
          <cell r="P55">
            <v>0.28255781854518136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>
            <v>43586</v>
          </cell>
          <cell r="B56"/>
          <cell r="C56">
            <v>0</v>
          </cell>
          <cell r="D56">
            <v>0</v>
          </cell>
          <cell r="F56">
            <v>0.45</v>
          </cell>
          <cell r="G56">
            <v>4.5000000000000005E-3</v>
          </cell>
          <cell r="H56">
            <v>0.31282527524883585</v>
          </cell>
          <cell r="J56">
            <v>0.15</v>
          </cell>
          <cell r="K56">
            <v>1.5E-3</v>
          </cell>
          <cell r="L56">
            <v>0.22217931225543408</v>
          </cell>
          <cell r="N56">
            <v>0.13</v>
          </cell>
          <cell r="O56">
            <v>1.2999999999999999E-3</v>
          </cell>
          <cell r="P56">
            <v>0.2842251437092902</v>
          </cell>
          <cell r="R56">
            <v>0</v>
          </cell>
          <cell r="S56">
            <v>0</v>
          </cell>
          <cell r="T56">
            <v>0</v>
          </cell>
          <cell r="U56">
            <v>5.04E-2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>
            <v>43617</v>
          </cell>
          <cell r="B57"/>
          <cell r="C57">
            <v>0</v>
          </cell>
          <cell r="D57">
            <v>0</v>
          </cell>
          <cell r="F57">
            <v>0.8</v>
          </cell>
          <cell r="G57">
            <v>8.0000000000000002E-3</v>
          </cell>
          <cell r="H57">
            <v>0.32332787745082658</v>
          </cell>
          <cell r="J57">
            <v>0.01</v>
          </cell>
          <cell r="K57">
            <v>1E-4</v>
          </cell>
          <cell r="L57">
            <v>0.22230153018665955</v>
          </cell>
          <cell r="N57">
            <v>0.01</v>
          </cell>
          <cell r="O57">
            <v>1E-4</v>
          </cell>
          <cell r="P57">
            <v>0.28435356622366115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>
            <v>43647</v>
          </cell>
          <cell r="B58"/>
          <cell r="C58">
            <v>0</v>
          </cell>
          <cell r="D58">
            <v>0</v>
          </cell>
          <cell r="F58">
            <v>0.4</v>
          </cell>
          <cell r="G58">
            <v>4.0000000000000001E-3</v>
          </cell>
          <cell r="H58">
            <v>0.32862118896062986</v>
          </cell>
          <cell r="J58">
            <v>0.1</v>
          </cell>
          <cell r="K58">
            <v>1E-3</v>
          </cell>
          <cell r="L58">
            <v>0.22352383171684598</v>
          </cell>
          <cell r="N58">
            <v>0.19</v>
          </cell>
          <cell r="O58">
            <v>1.9E-3</v>
          </cell>
          <cell r="P58">
            <v>0.2867938379994861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Y58">
            <v>0</v>
          </cell>
          <cell r="Z58">
            <v>0</v>
          </cell>
          <cell r="AA58">
            <v>5.1000000000000004E-3</v>
          </cell>
          <cell r="AB58">
            <v>0</v>
          </cell>
        </row>
        <row r="59">
          <cell r="A59">
            <v>43678</v>
          </cell>
          <cell r="B59"/>
          <cell r="C59">
            <v>0</v>
          </cell>
          <cell r="D59">
            <v>0</v>
          </cell>
          <cell r="F59">
            <v>-0.67</v>
          </cell>
          <cell r="G59">
            <v>-6.7000000000000002E-3</v>
          </cell>
          <cell r="H59">
            <v>0.31971942699459355</v>
          </cell>
          <cell r="J59">
            <v>0.12</v>
          </cell>
          <cell r="K59">
            <v>1.1999999999999999E-3</v>
          </cell>
          <cell r="L59">
            <v>0.22499206031490626</v>
          </cell>
          <cell r="N59">
            <v>0.11</v>
          </cell>
          <cell r="O59">
            <v>1.1000000000000001E-3</v>
          </cell>
          <cell r="P59">
            <v>0.28820931122128557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>
            <v>43709</v>
          </cell>
          <cell r="B60"/>
          <cell r="C60">
            <v>0</v>
          </cell>
          <cell r="D60">
            <v>0</v>
          </cell>
          <cell r="F60">
            <v>-0.01</v>
          </cell>
          <cell r="G60">
            <v>-1E-4</v>
          </cell>
          <cell r="H60">
            <v>0.31958745505189401</v>
          </cell>
          <cell r="J60">
            <v>-0.05</v>
          </cell>
          <cell r="K60">
            <v>-5.0000000000000001E-4</v>
          </cell>
          <cell r="L60">
            <v>0.22437956428474881</v>
          </cell>
          <cell r="N60">
            <v>-0.04</v>
          </cell>
          <cell r="O60">
            <v>-4.0000000000000002E-4</v>
          </cell>
          <cell r="P60">
            <v>0.28769402749679718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Y60">
            <v>0</v>
          </cell>
          <cell r="Z60">
            <v>0</v>
          </cell>
          <cell r="AA60">
            <v>0</v>
          </cell>
          <cell r="AB60">
            <v>0.04</v>
          </cell>
        </row>
        <row r="61">
          <cell r="A61">
            <v>43739</v>
          </cell>
          <cell r="B61"/>
          <cell r="C61">
            <v>0</v>
          </cell>
          <cell r="D61">
            <v>0</v>
          </cell>
          <cell r="F61">
            <v>0.68</v>
          </cell>
          <cell r="G61">
            <v>6.8000000000000005E-3</v>
          </cell>
          <cell r="H61">
            <v>0.32856064974624677</v>
          </cell>
          <cell r="J61">
            <v>0.04</v>
          </cell>
          <cell r="K61">
            <v>4.0000000000000002E-4</v>
          </cell>
          <cell r="L61">
            <v>0.22486931611046268</v>
          </cell>
          <cell r="N61">
            <v>0.1</v>
          </cell>
          <cell r="O61">
            <v>1E-3</v>
          </cell>
          <cell r="P61">
            <v>0.2889817215242938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>
            <v>43770</v>
          </cell>
          <cell r="B62"/>
          <cell r="C62">
            <v>0</v>
          </cell>
          <cell r="D62">
            <v>0</v>
          </cell>
          <cell r="F62">
            <v>0.3</v>
          </cell>
          <cell r="G62">
            <v>3.0000000000000001E-3</v>
          </cell>
          <cell r="H62">
            <v>0.33254633169548531</v>
          </cell>
          <cell r="J62">
            <v>0.54</v>
          </cell>
          <cell r="K62">
            <v>5.4000000000000003E-3</v>
          </cell>
          <cell r="L62">
            <v>0.23148361041745935</v>
          </cell>
          <cell r="N62">
            <v>0.51</v>
          </cell>
          <cell r="O62">
            <v>5.1000000000000004E-3</v>
          </cell>
          <cell r="P62">
            <v>0.29555552830406784</v>
          </cell>
          <cell r="R62">
            <v>-7.8E-2</v>
          </cell>
          <cell r="S62">
            <v>-7.8E-2</v>
          </cell>
          <cell r="T62">
            <v>-5.96E-2</v>
          </cell>
          <cell r="U62">
            <v>0</v>
          </cell>
          <cell r="Y62">
            <v>2.5499999999999998E-2</v>
          </cell>
          <cell r="Z62">
            <v>2.5499999999999998E-2</v>
          </cell>
          <cell r="AA62">
            <v>0</v>
          </cell>
          <cell r="AB62">
            <v>0</v>
          </cell>
        </row>
        <row r="63">
          <cell r="A63">
            <v>43800</v>
          </cell>
          <cell r="B63"/>
          <cell r="C63">
            <v>0</v>
          </cell>
          <cell r="D63">
            <v>0</v>
          </cell>
          <cell r="F63">
            <v>2.09</v>
          </cell>
          <cell r="G63">
            <v>2.0899999999999998E-2</v>
          </cell>
          <cell r="H63">
            <v>0.36039655002792093</v>
          </cell>
          <cell r="J63">
            <v>1.22</v>
          </cell>
          <cell r="K63">
            <v>1.2199999999999999E-2</v>
          </cell>
          <cell r="L63">
            <v>0.24650771046455233</v>
          </cell>
          <cell r="N63">
            <v>1.1499999999999999</v>
          </cell>
          <cell r="O63">
            <v>1.15E-2</v>
          </cell>
          <cell r="P63">
            <v>0.31045441687956465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>
            <v>43831</v>
          </cell>
          <cell r="B64">
            <v>4.1494600000000004</v>
          </cell>
          <cell r="C64">
            <v>4.1494600000000006E-2</v>
          </cell>
          <cell r="D64">
            <v>0</v>
          </cell>
          <cell r="F64">
            <v>0.48</v>
          </cell>
          <cell r="G64">
            <v>4.7999999999999996E-3</v>
          </cell>
          <cell r="H64">
            <v>0.36692645346805475</v>
          </cell>
          <cell r="J64">
            <v>0.19</v>
          </cell>
          <cell r="K64">
            <v>1.9E-3</v>
          </cell>
          <cell r="L64">
            <v>0.24887607511443499</v>
          </cell>
          <cell r="N64">
            <v>0.21</v>
          </cell>
          <cell r="O64">
            <v>2.0999999999999999E-3</v>
          </cell>
          <cell r="P64">
            <v>0.31320637115501171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Y64">
            <v>0</v>
          </cell>
          <cell r="Z64">
            <v>0</v>
          </cell>
          <cell r="AA64">
            <v>4.48E-2</v>
          </cell>
          <cell r="AB64">
            <v>0</v>
          </cell>
        </row>
        <row r="65">
          <cell r="A65">
            <v>43862</v>
          </cell>
          <cell r="B65">
            <v>4.3379899999999996</v>
          </cell>
          <cell r="C65">
            <v>4.3379899999999999E-2</v>
          </cell>
          <cell r="D65">
            <v>0</v>
          </cell>
          <cell r="F65">
            <v>-0.04</v>
          </cell>
          <cell r="G65">
            <v>-4.0000000000000002E-4</v>
          </cell>
          <cell r="H65">
            <v>0.36637968288666767</v>
          </cell>
          <cell r="J65">
            <v>0.17</v>
          </cell>
          <cell r="K65">
            <v>1.7000000000000001E-3</v>
          </cell>
          <cell r="L65">
            <v>0.25099916444212966</v>
          </cell>
          <cell r="N65">
            <v>0.25</v>
          </cell>
          <cell r="O65">
            <v>2.5000000000000001E-3</v>
          </cell>
          <cell r="P65">
            <v>0.31648938708289909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>
            <v>43891</v>
          </cell>
          <cell r="B66">
            <v>4.88408</v>
          </cell>
          <cell r="C66">
            <v>4.8840799999999997E-2</v>
          </cell>
          <cell r="D66">
            <v>0</v>
          </cell>
          <cell r="F66">
            <v>1.24</v>
          </cell>
          <cell r="G66">
            <v>1.24E-2</v>
          </cell>
          <cell r="H66">
            <v>0.38332279095446231</v>
          </cell>
          <cell r="J66">
            <v>0.18</v>
          </cell>
          <cell r="K66">
            <v>1.8E-3</v>
          </cell>
          <cell r="L66">
            <v>0.25325096293812543</v>
          </cell>
          <cell r="N66">
            <v>7.0000000000000007E-2</v>
          </cell>
          <cell r="O66">
            <v>7.000000000000001E-4</v>
          </cell>
          <cell r="P66">
            <v>0.31741092965385698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>
            <v>43922</v>
          </cell>
          <cell r="B67">
            <v>5.3255800000000004</v>
          </cell>
          <cell r="C67">
            <v>5.3255800000000006E-2</v>
          </cell>
          <cell r="D67">
            <v>0</v>
          </cell>
          <cell r="F67">
            <v>0.8</v>
          </cell>
          <cell r="G67">
            <v>8.0000000000000002E-3</v>
          </cell>
          <cell r="H67">
            <v>0.394389373282098</v>
          </cell>
          <cell r="J67">
            <v>-0.23</v>
          </cell>
          <cell r="K67">
            <v>-2.3E-3</v>
          </cell>
          <cell r="L67">
            <v>0.2503684857233679</v>
          </cell>
          <cell r="N67">
            <v>-0.31</v>
          </cell>
          <cell r="O67">
            <v>-3.0999999999999999E-3</v>
          </cell>
          <cell r="P67">
            <v>0.31332695577193004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A68">
            <v>43952</v>
          </cell>
          <cell r="B68">
            <v>5.64344</v>
          </cell>
          <cell r="C68">
            <v>5.6434400000000003E-2</v>
          </cell>
          <cell r="D68">
            <v>0</v>
          </cell>
          <cell r="F68">
            <v>0.28000000000000003</v>
          </cell>
          <cell r="G68">
            <v>2.8000000000000004E-3</v>
          </cell>
          <cell r="H68">
            <v>0.39829366352728779</v>
          </cell>
          <cell r="J68">
            <v>-0.25</v>
          </cell>
          <cell r="K68">
            <v>-2.5000000000000001E-3</v>
          </cell>
          <cell r="L68">
            <v>0.24724256450905946</v>
          </cell>
          <cell r="N68">
            <v>-0.38</v>
          </cell>
          <cell r="O68">
            <v>-3.8E-3</v>
          </cell>
          <cell r="P68">
            <v>0.30833631333999656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A69">
            <v>43983</v>
          </cell>
          <cell r="B69">
            <v>5.1966000000000001</v>
          </cell>
          <cell r="C69">
            <v>5.1965999999999998E-2</v>
          </cell>
          <cell r="D69">
            <v>0</v>
          </cell>
          <cell r="F69">
            <v>1.56</v>
          </cell>
          <cell r="G69">
            <v>1.5600000000000001E-2</v>
          </cell>
          <cell r="H69">
            <v>0.4201070446783135</v>
          </cell>
          <cell r="J69">
            <v>0.3</v>
          </cell>
          <cell r="K69">
            <v>3.0000000000000001E-3</v>
          </cell>
          <cell r="L69">
            <v>0.25098429220258645</v>
          </cell>
          <cell r="N69">
            <v>0.26</v>
          </cell>
          <cell r="O69">
            <v>2.5999999999999999E-3</v>
          </cell>
          <cell r="P69">
            <v>0.31173798775468042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A70">
            <v>44013</v>
          </cell>
          <cell r="B70">
            <v>5.2801900000000002</v>
          </cell>
          <cell r="C70">
            <v>5.2801899999999999E-2</v>
          </cell>
          <cell r="D70">
            <v>0</v>
          </cell>
          <cell r="F70">
            <v>2.23</v>
          </cell>
          <cell r="G70">
            <v>2.23E-2</v>
          </cell>
          <cell r="H70">
            <v>0.45177543177463986</v>
          </cell>
          <cell r="J70">
            <v>0.44</v>
          </cell>
          <cell r="K70">
            <v>4.4000000000000003E-3</v>
          </cell>
          <cell r="L70">
            <v>0.25648862308827769</v>
          </cell>
          <cell r="N70">
            <v>0.36</v>
          </cell>
          <cell r="O70">
            <v>3.5999999999999999E-3</v>
          </cell>
          <cell r="P70">
            <v>0.31646024451059729</v>
          </cell>
          <cell r="R70">
            <v>0</v>
          </cell>
          <cell r="S70">
            <v>0</v>
          </cell>
          <cell r="T70">
            <v>0</v>
          </cell>
          <cell r="U70">
            <v>5.16E-2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</row>
        <row r="71">
          <cell r="A71">
            <v>44044</v>
          </cell>
          <cell r="B71">
            <v>5.4612299999999996</v>
          </cell>
          <cell r="C71">
            <v>5.4612299999999996E-2</v>
          </cell>
          <cell r="D71">
            <v>0</v>
          </cell>
          <cell r="F71">
            <v>2.74</v>
          </cell>
          <cell r="G71">
            <v>2.7400000000000001E-2</v>
          </cell>
          <cell r="H71">
            <v>0.49155407860526523</v>
          </cell>
          <cell r="J71">
            <v>0.36</v>
          </cell>
          <cell r="K71">
            <v>3.5999999999999999E-3</v>
          </cell>
          <cell r="L71">
            <v>0.26101198213139565</v>
          </cell>
          <cell r="N71">
            <v>0.24</v>
          </cell>
          <cell r="O71">
            <v>2.3999999999999998E-3</v>
          </cell>
          <cell r="P71">
            <v>0.31961974909742263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A72">
            <v>44075</v>
          </cell>
          <cell r="B72">
            <v>5.3994900000000001</v>
          </cell>
          <cell r="C72">
            <v>5.3994899999999998E-2</v>
          </cell>
          <cell r="D72">
            <v>0</v>
          </cell>
          <cell r="F72">
            <v>4.34</v>
          </cell>
          <cell r="G72">
            <v>4.3400000000000001E-2</v>
          </cell>
          <cell r="H72">
            <v>0.55628752561673389</v>
          </cell>
          <cell r="J72">
            <v>0.87</v>
          </cell>
          <cell r="K72">
            <v>8.6999999999999994E-3</v>
          </cell>
          <cell r="L72">
            <v>0.27198278637593876</v>
          </cell>
          <cell r="N72">
            <v>0.64</v>
          </cell>
          <cell r="O72">
            <v>6.4000000000000003E-3</v>
          </cell>
          <cell r="P72">
            <v>0.32806531549164619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Y72">
            <v>0</v>
          </cell>
          <cell r="Z72">
            <v>0</v>
          </cell>
          <cell r="AA72">
            <v>0</v>
          </cell>
          <cell r="AB72">
            <v>2.9399999999999999E-2</v>
          </cell>
        </row>
        <row r="73">
          <cell r="A73">
            <v>44105</v>
          </cell>
          <cell r="B73">
            <v>5.6257900000000003</v>
          </cell>
          <cell r="C73">
            <v>5.62579E-2</v>
          </cell>
          <cell r="D73">
            <v>0</v>
          </cell>
          <cell r="F73">
            <v>3.23</v>
          </cell>
          <cell r="G73">
            <v>3.2300000000000002E-2</v>
          </cell>
          <cell r="H73">
            <v>0.60655561269415448</v>
          </cell>
          <cell r="J73">
            <v>0.89</v>
          </cell>
          <cell r="K73">
            <v>8.8999999999999999E-3</v>
          </cell>
          <cell r="L73">
            <v>0.28330343317468443</v>
          </cell>
          <cell r="N73">
            <v>0.86</v>
          </cell>
          <cell r="O73">
            <v>8.6E-3</v>
          </cell>
          <cell r="P73">
            <v>0.33948667720487435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A74">
            <v>44136</v>
          </cell>
          <cell r="B74">
            <v>5.41784</v>
          </cell>
          <cell r="C74">
            <v>5.4178400000000002E-2</v>
          </cell>
          <cell r="D74">
            <v>0</v>
          </cell>
          <cell r="F74">
            <v>3.28</v>
          </cell>
          <cell r="G74">
            <v>3.2799999999999996E-2</v>
          </cell>
          <cell r="H74">
            <v>0.65925063679052265</v>
          </cell>
          <cell r="J74">
            <v>0.95</v>
          </cell>
          <cell r="K74">
            <v>9.4999999999999998E-3</v>
          </cell>
          <cell r="L74">
            <v>0.29549481578984405</v>
          </cell>
          <cell r="N74">
            <v>0.89</v>
          </cell>
          <cell r="O74">
            <v>8.8999999999999999E-3</v>
          </cell>
          <cell r="P74">
            <v>0.35140810863199756</v>
          </cell>
          <cell r="R74">
            <v>9.8199999999999996E-2</v>
          </cell>
          <cell r="S74">
            <v>9.8199999999999996E-2</v>
          </cell>
          <cell r="T74">
            <v>5.3100000000000001E-2</v>
          </cell>
          <cell r="U74">
            <v>0</v>
          </cell>
          <cell r="Y74">
            <v>4.7699999999999999E-2</v>
          </cell>
          <cell r="Z74">
            <v>4.7699999999999999E-2</v>
          </cell>
          <cell r="AA74">
            <v>0</v>
          </cell>
          <cell r="AB74">
            <v>0</v>
          </cell>
        </row>
        <row r="75">
          <cell r="A75">
            <v>44166</v>
          </cell>
          <cell r="B75">
            <v>5.1439500000000002</v>
          </cell>
          <cell r="C75">
            <v>5.1439499999999999E-2</v>
          </cell>
          <cell r="D75">
            <v>0</v>
          </cell>
          <cell r="F75">
            <v>0.96</v>
          </cell>
          <cell r="G75">
            <v>9.5999999999999992E-3</v>
          </cell>
          <cell r="H75">
            <v>0.67517944290371168</v>
          </cell>
          <cell r="J75">
            <v>1.46</v>
          </cell>
          <cell r="K75">
            <v>1.46E-2</v>
          </cell>
          <cell r="L75">
            <v>0.31440904010037563</v>
          </cell>
          <cell r="N75">
            <v>1.35</v>
          </cell>
          <cell r="O75">
            <v>1.3500000000000002E-2</v>
          </cell>
          <cell r="P75">
            <v>0.36965211809852971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A76">
            <v>44197</v>
          </cell>
          <cell r="B76">
            <v>5.3562500000000002</v>
          </cell>
          <cell r="C76">
            <v>5.3562499999999999E-2</v>
          </cell>
          <cell r="D76">
            <v>0</v>
          </cell>
          <cell r="F76">
            <v>2.58</v>
          </cell>
          <cell r="G76">
            <v>2.58E-2</v>
          </cell>
          <cell r="H76">
            <v>0.71839907253062751</v>
          </cell>
          <cell r="J76">
            <v>0.27</v>
          </cell>
          <cell r="K76">
            <v>2.7000000000000001E-3</v>
          </cell>
          <cell r="L76">
            <v>0.31795794450864645</v>
          </cell>
          <cell r="N76">
            <v>0.25</v>
          </cell>
          <cell r="O76">
            <v>2.5000000000000001E-3</v>
          </cell>
          <cell r="P76">
            <v>0.37307624839377596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Y76">
            <v>0</v>
          </cell>
          <cell r="Z76">
            <v>0</v>
          </cell>
          <cell r="AA76">
            <v>5.45E-2</v>
          </cell>
          <cell r="AB76">
            <v>0</v>
          </cell>
        </row>
        <row r="77">
          <cell r="A77">
            <v>44228</v>
          </cell>
          <cell r="B77">
            <v>5.4164899999999996</v>
          </cell>
          <cell r="C77">
            <v>5.4164899999999995E-2</v>
          </cell>
          <cell r="D77">
            <v>0</v>
          </cell>
          <cell r="F77">
            <v>2.5299999999999998</v>
          </cell>
          <cell r="G77">
            <v>2.53E-2</v>
          </cell>
          <cell r="H77">
            <v>0.76187456906565254</v>
          </cell>
          <cell r="J77">
            <v>0.82</v>
          </cell>
          <cell r="K77">
            <v>8.199999999999999E-3</v>
          </cell>
          <cell r="L77">
            <v>0.32876519965361739</v>
          </cell>
          <cell r="N77">
            <v>0.86</v>
          </cell>
          <cell r="O77">
            <v>8.6E-3</v>
          </cell>
          <cell r="P77">
            <v>0.38488470412996234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A78">
            <v>44256</v>
          </cell>
          <cell r="B78">
            <v>5.6460999999999997</v>
          </cell>
          <cell r="C78">
            <v>5.6460999999999997E-2</v>
          </cell>
          <cell r="D78">
            <v>0</v>
          </cell>
          <cell r="F78">
            <v>2.94</v>
          </cell>
          <cell r="G78">
            <v>2.9399999999999999E-2</v>
          </cell>
          <cell r="H78">
            <v>0.8136736813961829</v>
          </cell>
          <cell r="J78">
            <v>0.86</v>
          </cell>
          <cell r="K78">
            <v>8.6E-3</v>
          </cell>
          <cell r="L78">
            <v>0.34019258037063849</v>
          </cell>
          <cell r="N78">
            <v>0.93</v>
          </cell>
          <cell r="O78">
            <v>9.300000000000001E-3</v>
          </cell>
          <cell r="P78">
            <v>0.39776413187837112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A79">
            <v>44287</v>
          </cell>
          <cell r="B79">
            <v>5.5621400000000003</v>
          </cell>
          <cell r="C79">
            <v>5.5621400000000001E-2</v>
          </cell>
          <cell r="D79">
            <v>0</v>
          </cell>
          <cell r="F79">
            <v>1.51</v>
          </cell>
          <cell r="G79">
            <v>1.5100000000000001E-2</v>
          </cell>
          <cell r="H79">
            <v>0.84106015398526512</v>
          </cell>
          <cell r="J79">
            <v>0.38</v>
          </cell>
          <cell r="K79">
            <v>3.8E-3</v>
          </cell>
          <cell r="L79">
            <v>0.34528531217604685</v>
          </cell>
          <cell r="N79">
            <v>0.31</v>
          </cell>
          <cell r="O79">
            <v>3.0999999999999999E-3</v>
          </cell>
          <cell r="P79">
            <v>0.40209720068719412</v>
          </cell>
          <cell r="R79">
            <v>0</v>
          </cell>
          <cell r="S79">
            <v>0</v>
          </cell>
          <cell r="T79">
            <v>0</v>
          </cell>
          <cell r="U79">
            <v>8.9899999999999994E-2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A80">
            <v>44317</v>
          </cell>
          <cell r="B80">
            <v>5.2910599999999999</v>
          </cell>
          <cell r="C80">
            <v>5.2910600000000002E-2</v>
          </cell>
          <cell r="D80">
            <v>0</v>
          </cell>
          <cell r="F80">
            <v>4.0999999999999996</v>
          </cell>
          <cell r="G80">
            <v>4.0999999999999995E-2</v>
          </cell>
          <cell r="H80">
            <v>0.91654362029866077</v>
          </cell>
          <cell r="J80">
            <v>0.96</v>
          </cell>
          <cell r="K80">
            <v>9.5999999999999992E-3</v>
          </cell>
          <cell r="L80">
            <v>0.35820005117293707</v>
          </cell>
          <cell r="N80">
            <v>0.83</v>
          </cell>
          <cell r="O80">
            <v>8.3000000000000001E-3</v>
          </cell>
          <cell r="P80">
            <v>0.41373460745289781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A81">
            <v>44348</v>
          </cell>
          <cell r="B81">
            <v>5.0319000000000003</v>
          </cell>
          <cell r="C81">
            <v>5.0319000000000003E-2</v>
          </cell>
          <cell r="D81">
            <v>0</v>
          </cell>
          <cell r="F81">
            <v>0.6</v>
          </cell>
          <cell r="G81">
            <v>6.0000000000000001E-3</v>
          </cell>
          <cell r="H81">
            <v>0.92804288202045271</v>
          </cell>
          <cell r="J81">
            <v>0.6</v>
          </cell>
          <cell r="K81">
            <v>6.0000000000000001E-3</v>
          </cell>
          <cell r="L81">
            <v>0.36634925147997466</v>
          </cell>
          <cell r="N81">
            <v>0.53</v>
          </cell>
          <cell r="O81">
            <v>5.3E-3</v>
          </cell>
          <cell r="P81">
            <v>0.42122740087239818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A82">
            <v>44378</v>
          </cell>
          <cell r="B82">
            <v>5.1566999999999998</v>
          </cell>
          <cell r="C82">
            <v>5.1567000000000002E-2</v>
          </cell>
          <cell r="D82">
            <v>0</v>
          </cell>
          <cell r="F82">
            <v>0.78</v>
          </cell>
          <cell r="G82">
            <v>7.8000000000000005E-3</v>
          </cell>
          <cell r="H82">
            <v>0.94308161650021227</v>
          </cell>
          <cell r="J82">
            <v>1.02</v>
          </cell>
          <cell r="K82">
            <v>1.0200000000000001E-2</v>
          </cell>
          <cell r="L82">
            <v>0.38028601384507033</v>
          </cell>
          <cell r="N82">
            <v>0.96</v>
          </cell>
          <cell r="O82">
            <v>9.5999999999999992E-3</v>
          </cell>
          <cell r="P82">
            <v>0.43487118392077329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A83">
            <v>44409</v>
          </cell>
          <cell r="B83">
            <v>5.2517199999999997</v>
          </cell>
          <cell r="C83">
            <v>5.25172E-2</v>
          </cell>
          <cell r="D83">
            <v>0</v>
          </cell>
          <cell r="F83">
            <v>0.66</v>
          </cell>
          <cell r="G83">
            <v>6.6E-3</v>
          </cell>
          <cell r="H83">
            <v>0.95590595516911359</v>
          </cell>
          <cell r="J83">
            <v>0.88</v>
          </cell>
          <cell r="K83">
            <v>8.8000000000000005E-3</v>
          </cell>
          <cell r="L83">
            <v>0.39243253076690676</v>
          </cell>
          <cell r="N83">
            <v>0.87</v>
          </cell>
          <cell r="O83">
            <v>8.6999999999999994E-3</v>
          </cell>
          <cell r="P83">
            <v>0.44735456322088396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A84">
            <v>44440</v>
          </cell>
          <cell r="B84">
            <v>5.2796799999999999</v>
          </cell>
          <cell r="C84">
            <v>5.2796799999999998E-2</v>
          </cell>
          <cell r="D84">
            <v>0</v>
          </cell>
          <cell r="F84">
            <v>-0.64</v>
          </cell>
          <cell r="G84">
            <v>-6.4000000000000003E-3</v>
          </cell>
          <cell r="H84">
            <v>0.94338815705603141</v>
          </cell>
          <cell r="J84">
            <v>1.2</v>
          </cell>
          <cell r="K84">
            <v>1.2E-2</v>
          </cell>
          <cell r="L84">
            <v>0.40914172113610969</v>
          </cell>
          <cell r="N84">
            <v>1.1599999999999999</v>
          </cell>
          <cell r="O84">
            <v>1.1599999999999999E-2</v>
          </cell>
          <cell r="P84">
            <v>0.46414387615424624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Y84">
            <v>0</v>
          </cell>
          <cell r="Z84">
            <v>0</v>
          </cell>
          <cell r="AA84">
            <v>0</v>
          </cell>
          <cell r="AB84">
            <v>5.21E-2</v>
          </cell>
        </row>
        <row r="85">
          <cell r="A85">
            <v>44470</v>
          </cell>
          <cell r="B85">
            <v>5.5400299999999998</v>
          </cell>
          <cell r="C85">
            <v>5.54003E-2</v>
          </cell>
          <cell r="D85">
            <v>0</v>
          </cell>
          <cell r="F85">
            <v>0.64</v>
          </cell>
          <cell r="G85">
            <v>6.4000000000000003E-3</v>
          </cell>
          <cell r="H85">
            <v>0.95582584126118997</v>
          </cell>
          <cell r="J85">
            <v>1.1599999999999999</v>
          </cell>
          <cell r="K85">
            <v>1.1599999999999999E-2</v>
          </cell>
          <cell r="L85">
            <v>0.42548776510128872</v>
          </cell>
          <cell r="N85">
            <v>1.25</v>
          </cell>
          <cell r="O85">
            <v>1.2500000000000001E-2</v>
          </cell>
          <cell r="P85">
            <v>0.48244567460617427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A86">
            <v>44501</v>
          </cell>
          <cell r="B86">
            <v>5.5568600000000004</v>
          </cell>
          <cell r="C86">
            <v>5.5568600000000003E-2</v>
          </cell>
          <cell r="D86">
            <v>0</v>
          </cell>
          <cell r="F86">
            <v>0.02</v>
          </cell>
          <cell r="G86">
            <v>2.0000000000000001E-4</v>
          </cell>
          <cell r="H86">
            <v>0.95621700642944218</v>
          </cell>
          <cell r="K86">
            <v>0</v>
          </cell>
          <cell r="L86">
            <v>0.42548776510128872</v>
          </cell>
          <cell r="N86">
            <v>0.95</v>
          </cell>
          <cell r="O86">
            <v>9.4999999999999998E-3</v>
          </cell>
          <cell r="P86">
            <v>0.49652890851493292</v>
          </cell>
          <cell r="R86">
            <v>0.124</v>
          </cell>
          <cell r="S86">
            <v>0.124</v>
          </cell>
          <cell r="T86">
            <v>0.15989999999999999</v>
          </cell>
          <cell r="U86">
            <v>0</v>
          </cell>
          <cell r="Y86">
            <v>0.1108</v>
          </cell>
          <cell r="Z86">
            <v>0.1108</v>
          </cell>
          <cell r="AA86">
            <v>0</v>
          </cell>
          <cell r="AB86">
            <v>0</v>
          </cell>
        </row>
        <row r="87">
          <cell r="A87">
            <v>44531</v>
          </cell>
          <cell r="B87">
            <v>5.6513900000000001</v>
          </cell>
          <cell r="C87">
            <v>5.6513899999999999E-2</v>
          </cell>
          <cell r="D87">
            <v>0</v>
          </cell>
          <cell r="F87">
            <v>0.87</v>
          </cell>
          <cell r="G87">
            <v>8.6999999999999994E-3</v>
          </cell>
          <cell r="H87">
            <v>0.97323609438537817</v>
          </cell>
          <cell r="K87">
            <v>0</v>
          </cell>
          <cell r="L87">
            <v>0.42548776510128872</v>
          </cell>
          <cell r="N87">
            <v>0.73</v>
          </cell>
          <cell r="O87">
            <v>7.3000000000000001E-3</v>
          </cell>
          <cell r="P87">
            <v>0.50745356954709209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A88">
            <v>44562</v>
          </cell>
          <cell r="B88">
            <v>5.5340999999999996</v>
          </cell>
          <cell r="C88">
            <v>5.5340999999999994E-2</v>
          </cell>
          <cell r="D88">
            <v>0</v>
          </cell>
          <cell r="F88">
            <v>1.82</v>
          </cell>
          <cell r="G88">
            <v>1.8200000000000001E-2</v>
          </cell>
          <cell r="H88">
            <v>1.0091489913031921</v>
          </cell>
          <cell r="K88">
            <v>0</v>
          </cell>
          <cell r="L88">
            <v>0.42548776510128872</v>
          </cell>
          <cell r="N88">
            <v>0.54</v>
          </cell>
          <cell r="O88">
            <v>5.4000000000000003E-3</v>
          </cell>
          <cell r="P88">
            <v>0.51559381882264654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>
            <v>0</v>
          </cell>
          <cell r="Z88">
            <v>0</v>
          </cell>
          <cell r="AA88">
            <v>0.1016</v>
          </cell>
          <cell r="AB88">
            <v>0</v>
          </cell>
        </row>
        <row r="89">
          <cell r="A89">
            <v>44593</v>
          </cell>
          <cell r="B89">
            <v>5.19658</v>
          </cell>
          <cell r="C89">
            <v>5.1965799999999999E-2</v>
          </cell>
          <cell r="D89">
            <v>0</v>
          </cell>
          <cell r="F89">
            <v>1.83</v>
          </cell>
          <cell r="G89">
            <v>1.83E-2</v>
          </cell>
          <cell r="H89">
            <v>1.0459164178440403</v>
          </cell>
          <cell r="K89">
            <v>0</v>
          </cell>
          <cell r="L89">
            <v>0.42548776510128872</v>
          </cell>
          <cell r="N89">
            <v>1.01</v>
          </cell>
          <cell r="O89">
            <v>1.01E-2</v>
          </cell>
          <cell r="P89">
            <v>0.53090131639275517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>
            <v>0</v>
          </cell>
          <cell r="Z89">
            <v>0</v>
          </cell>
          <cell r="AA89">
            <v>0</v>
          </cell>
          <cell r="AB89">
            <v>5.21E-2</v>
          </cell>
        </row>
        <row r="90">
          <cell r="A90">
            <v>44621</v>
          </cell>
          <cell r="B90">
            <v>4.9683799999999998</v>
          </cell>
          <cell r="C90">
            <v>4.96838E-2</v>
          </cell>
          <cell r="D90">
            <v>0</v>
          </cell>
          <cell r="F90">
            <v>1.74</v>
          </cell>
          <cell r="G90">
            <v>1.7399999999999999E-2</v>
          </cell>
          <cell r="H90">
            <v>1.0815153635145269</v>
          </cell>
          <cell r="N90">
            <v>1.62</v>
          </cell>
          <cell r="O90">
            <v>1.6200000000000003E-2</v>
          </cell>
          <cell r="P90">
            <v>0.55570191771831778</v>
          </cell>
          <cell r="AA90">
            <v>0</v>
          </cell>
        </row>
        <row r="91">
          <cell r="A91">
            <v>44652</v>
          </cell>
          <cell r="B91">
            <v>4.7580200000000001</v>
          </cell>
          <cell r="C91">
            <v>4.7580200000000003E-2</v>
          </cell>
          <cell r="D91">
            <v>0</v>
          </cell>
          <cell r="F91">
            <v>1.41</v>
          </cell>
          <cell r="G91">
            <v>1.41E-2</v>
          </cell>
          <cell r="H91">
            <v>1.1108647301400816</v>
          </cell>
          <cell r="N91">
            <v>1.06</v>
          </cell>
          <cell r="O91">
            <v>1.06E-2</v>
          </cell>
          <cell r="P91">
            <v>0.57219235804613189</v>
          </cell>
          <cell r="AA91">
            <v>0</v>
          </cell>
        </row>
        <row r="92">
          <cell r="A92">
            <v>44682</v>
          </cell>
          <cell r="B92">
            <v>4.95505</v>
          </cell>
          <cell r="C92">
            <v>4.9550499999999997E-2</v>
          </cell>
          <cell r="D92">
            <v>0</v>
          </cell>
          <cell r="F92">
            <v>0.52</v>
          </cell>
          <cell r="G92">
            <v>5.1999999999999998E-3</v>
          </cell>
          <cell r="H92">
            <v>1.1218412267368101</v>
          </cell>
          <cell r="N92">
            <v>0.47</v>
          </cell>
          <cell r="O92">
            <v>4.6999999999999993E-3</v>
          </cell>
          <cell r="P92">
            <v>0.57958166212894868</v>
          </cell>
          <cell r="U92">
            <v>0.19</v>
          </cell>
          <cell r="AA92">
            <v>0</v>
          </cell>
        </row>
        <row r="93">
          <cell r="A93">
            <v>44713</v>
          </cell>
          <cell r="B93">
            <v>5.0492100000000004</v>
          </cell>
          <cell r="C93">
            <v>5.0492100000000005E-2</v>
          </cell>
          <cell r="D93">
            <v>0</v>
          </cell>
          <cell r="F93">
            <v>0.59</v>
          </cell>
          <cell r="G93">
            <v>5.8999999999999999E-3</v>
          </cell>
          <cell r="H93">
            <v>1.1343600899745572</v>
          </cell>
          <cell r="N93">
            <v>0.67</v>
          </cell>
          <cell r="O93">
            <v>6.7000000000000002E-3</v>
          </cell>
          <cell r="P93">
            <v>0.59016485926521245</v>
          </cell>
          <cell r="AA93">
            <v>0</v>
          </cell>
        </row>
        <row r="94">
          <cell r="A94">
            <v>44743</v>
          </cell>
          <cell r="B94">
            <v>5.3680700000000003</v>
          </cell>
          <cell r="C94">
            <v>5.3680700000000005E-2</v>
          </cell>
          <cell r="D94">
            <v>0</v>
          </cell>
          <cell r="F94">
            <v>0.21</v>
          </cell>
          <cell r="G94">
            <v>2.0999999999999999E-3</v>
          </cell>
          <cell r="H94">
            <v>1.1388422461635037</v>
          </cell>
          <cell r="N94">
            <v>-0.68</v>
          </cell>
          <cell r="O94">
            <v>-6.8000000000000005E-3</v>
          </cell>
          <cell r="P94">
            <v>0.57935173822220887</v>
          </cell>
          <cell r="AA94">
            <v>0</v>
          </cell>
        </row>
        <row r="95">
          <cell r="A95">
            <v>44774</v>
          </cell>
          <cell r="B95">
            <v>5.1432900000000004</v>
          </cell>
          <cell r="C95">
            <v>5.1432900000000004E-2</v>
          </cell>
          <cell r="D95">
            <v>0</v>
          </cell>
          <cell r="F95">
            <v>-0.7</v>
          </cell>
          <cell r="G95">
            <v>-6.9999999999999993E-3</v>
          </cell>
          <cell r="H95">
            <v>1.1238703504403591</v>
          </cell>
          <cell r="N95">
            <v>-0.36</v>
          </cell>
          <cell r="O95">
            <v>-3.5999999999999999E-3</v>
          </cell>
          <cell r="P95">
            <v>0.57366607196460895</v>
          </cell>
          <cell r="AA95">
            <v>0</v>
          </cell>
        </row>
        <row r="96">
          <cell r="A96">
            <v>44805</v>
          </cell>
          <cell r="B96">
            <v>5.2369599999999998</v>
          </cell>
          <cell r="C96">
            <v>5.2369599999999995E-2</v>
          </cell>
          <cell r="D96">
            <v>0</v>
          </cell>
          <cell r="F96">
            <v>-0.95</v>
          </cell>
          <cell r="G96">
            <v>-9.4999999999999998E-3</v>
          </cell>
          <cell r="H96">
            <v>1.103693582111176</v>
          </cell>
          <cell r="N96">
            <v>-0.28999999999999998</v>
          </cell>
          <cell r="O96">
            <v>-2.8999999999999998E-3</v>
          </cell>
          <cell r="P96">
            <v>0.56910244035591151</v>
          </cell>
          <cell r="AA96">
            <v>0</v>
          </cell>
          <cell r="AB96">
            <v>0.09</v>
          </cell>
        </row>
        <row r="97">
          <cell r="A97">
            <v>44835</v>
          </cell>
          <cell r="B97">
            <v>5.2503000000000002</v>
          </cell>
          <cell r="C97">
            <v>5.2503000000000001E-2</v>
          </cell>
          <cell r="D97">
            <v>0</v>
          </cell>
          <cell r="F97">
            <v>-0.97</v>
          </cell>
          <cell r="G97">
            <v>-9.7000000000000003E-3</v>
          </cell>
          <cell r="H97">
            <v>1.0832877543646973</v>
          </cell>
          <cell r="N97">
            <v>0.59</v>
          </cell>
          <cell r="O97">
            <v>5.8999999999999999E-3</v>
          </cell>
          <cell r="P97">
            <v>0.57836014475401143</v>
          </cell>
          <cell r="AA97">
            <v>0</v>
          </cell>
        </row>
        <row r="98">
          <cell r="A98">
            <v>44866</v>
          </cell>
          <cell r="B98">
            <v>5.3042400000000001</v>
          </cell>
          <cell r="C98">
            <v>5.3042400000000003E-2</v>
          </cell>
          <cell r="D98">
            <v>0</v>
          </cell>
          <cell r="F98">
            <v>-0.56000000000000005</v>
          </cell>
          <cell r="G98">
            <v>-5.6000000000000008E-3</v>
          </cell>
          <cell r="H98">
            <v>1.0716213429402548</v>
          </cell>
          <cell r="N98">
            <v>0.41</v>
          </cell>
          <cell r="O98">
            <v>4.0999999999999995E-3</v>
          </cell>
          <cell r="P98">
            <v>0.58483142134750277</v>
          </cell>
          <cell r="R98">
            <v>0.24160000000000001</v>
          </cell>
          <cell r="S98">
            <v>0.24160000000000001</v>
          </cell>
          <cell r="T98">
            <v>5.7099999999999998E-2</v>
          </cell>
          <cell r="Y98">
            <v>6.4600000000000005E-2</v>
          </cell>
          <cell r="Z98">
            <v>6.4600000000000005E-2</v>
          </cell>
          <cell r="AA98">
            <v>0</v>
          </cell>
        </row>
        <row r="99">
          <cell r="A99">
            <v>44896</v>
          </cell>
          <cell r="B99">
            <v>5.2470699999999999</v>
          </cell>
          <cell r="C99">
            <v>5.2470700000000002E-2</v>
          </cell>
          <cell r="D99">
            <v>0</v>
          </cell>
          <cell r="F99">
            <v>0.45</v>
          </cell>
          <cell r="G99">
            <v>4.5000000000000005E-3</v>
          </cell>
          <cell r="H99">
            <v>1.0809436389834857</v>
          </cell>
          <cell r="N99">
            <v>0.62</v>
          </cell>
          <cell r="O99">
            <v>6.1999999999999998E-3</v>
          </cell>
          <cell r="P99">
            <v>0.59465737615985725</v>
          </cell>
          <cell r="AA99">
            <v>0</v>
          </cell>
        </row>
        <row r="100">
          <cell r="A100">
            <v>44927</v>
          </cell>
          <cell r="B100">
            <v>5.1938800000000001</v>
          </cell>
          <cell r="C100">
            <v>5.19388E-2</v>
          </cell>
          <cell r="D100">
            <v>0</v>
          </cell>
          <cell r="F100">
            <v>0.21</v>
          </cell>
          <cell r="G100">
            <v>2.0999999999999999E-3</v>
          </cell>
          <cell r="H100">
            <v>1.0853136206253509</v>
          </cell>
          <cell r="N100">
            <v>0.53</v>
          </cell>
          <cell r="O100">
            <v>5.3E-3</v>
          </cell>
          <cell r="P100">
            <v>0.60310906025350453</v>
          </cell>
          <cell r="AA100">
            <v>0.06</v>
          </cell>
        </row>
        <row r="101">
          <cell r="A101">
            <v>44958</v>
          </cell>
          <cell r="B101">
            <v>5.1775500000000001</v>
          </cell>
          <cell r="C101">
            <v>5.1775500000000002E-2</v>
          </cell>
          <cell r="D101">
            <v>0</v>
          </cell>
          <cell r="F101">
            <v>-0.06</v>
          </cell>
          <cell r="G101">
            <v>-5.9999999999999995E-4</v>
          </cell>
          <cell r="H101">
            <v>1.0840624324529755</v>
          </cell>
          <cell r="N101">
            <v>0.84</v>
          </cell>
          <cell r="O101">
            <v>8.3999999999999995E-3</v>
          </cell>
          <cell r="P101">
            <v>0.61657517635963388</v>
          </cell>
        </row>
        <row r="102">
          <cell r="A102">
            <v>44986</v>
          </cell>
          <cell r="B102">
            <v>5.21225</v>
          </cell>
          <cell r="C102">
            <v>5.2122500000000002E-2</v>
          </cell>
          <cell r="D102">
            <v>0</v>
          </cell>
          <cell r="F102">
            <v>0.05</v>
          </cell>
          <cell r="G102">
            <v>5.0000000000000001E-4</v>
          </cell>
          <cell r="H102">
            <v>1.085104463669202</v>
          </cell>
          <cell r="N102">
            <v>0.71</v>
          </cell>
          <cell r="O102">
            <v>7.0999999999999995E-3</v>
          </cell>
          <cell r="P102">
            <v>0.6280528601117874</v>
          </cell>
        </row>
        <row r="103">
          <cell r="A103">
            <v>45017</v>
          </cell>
          <cell r="B103">
            <v>5.01973</v>
          </cell>
          <cell r="C103">
            <v>5.01973E-2</v>
          </cell>
          <cell r="D103">
            <v>0</v>
          </cell>
          <cell r="F103">
            <v>-0.95</v>
          </cell>
          <cell r="G103">
            <v>-9.4999999999999998E-3</v>
          </cell>
          <cell r="H103">
            <v>1.0652959712643448</v>
          </cell>
          <cell r="N103">
            <v>0.61</v>
          </cell>
          <cell r="O103">
            <v>6.0999999999999995E-3</v>
          </cell>
          <cell r="P103">
            <v>0.63798398255846922</v>
          </cell>
        </row>
        <row r="104">
          <cell r="A104">
            <v>45047</v>
          </cell>
          <cell r="B104">
            <v>4.9700199999999999</v>
          </cell>
          <cell r="C104">
            <v>4.97002E-2</v>
          </cell>
          <cell r="D104">
            <v>0</v>
          </cell>
          <cell r="F104">
            <v>-1.84</v>
          </cell>
          <cell r="G104">
            <v>-1.84E-2</v>
          </cell>
          <cell r="H104">
            <v>1.027294525393081</v>
          </cell>
          <cell r="N104">
            <v>0.23</v>
          </cell>
          <cell r="O104">
            <v>2.3E-3</v>
          </cell>
          <cell r="P104">
            <v>0.64175134571835368</v>
          </cell>
          <cell r="U104">
            <v>0.1041</v>
          </cell>
        </row>
        <row r="105">
          <cell r="A105">
            <v>45078</v>
          </cell>
          <cell r="B105">
            <v>4.8515699999999997</v>
          </cell>
          <cell r="C105">
            <v>4.8515699999999995E-2</v>
          </cell>
          <cell r="D105">
            <v>0</v>
          </cell>
          <cell r="F105">
            <v>-1.93</v>
          </cell>
          <cell r="G105">
            <v>-1.9299999999999998E-2</v>
          </cell>
          <cell r="H105">
            <v>0.98816774105299454</v>
          </cell>
          <cell r="N105">
            <v>-0.08</v>
          </cell>
          <cell r="O105">
            <v>-8.0000000000000004E-4</v>
          </cell>
          <cell r="P105">
            <v>0.64043794464177894</v>
          </cell>
        </row>
        <row r="106">
          <cell r="A106">
            <v>45108</v>
          </cell>
          <cell r="B106">
            <v>4.8008300000000004</v>
          </cell>
          <cell r="C106">
            <v>4.8008300000000004E-2</v>
          </cell>
          <cell r="D106">
            <v>0</v>
          </cell>
          <cell r="F106">
            <v>-0.72</v>
          </cell>
          <cell r="G106">
            <v>-7.1999999999999998E-3</v>
          </cell>
          <cell r="H106">
            <v>0.97385293331741307</v>
          </cell>
          <cell r="N106">
            <v>0.12</v>
          </cell>
          <cell r="O106">
            <v>1.1999999999999999E-3</v>
          </cell>
          <cell r="P106">
            <v>0.64240647017534913</v>
          </cell>
        </row>
        <row r="107">
          <cell r="A107">
            <v>45139</v>
          </cell>
          <cell r="B107">
            <v>4.9035399999999996</v>
          </cell>
          <cell r="C107">
            <v>4.9035399999999993E-2</v>
          </cell>
          <cell r="D107">
            <v>0</v>
          </cell>
          <cell r="F107">
            <v>-0.14000000000000001</v>
          </cell>
          <cell r="G107">
            <v>-1.4000000000000002E-3</v>
          </cell>
          <cell r="H107">
            <v>0.97108953921076879</v>
          </cell>
          <cell r="N107">
            <v>0.23</v>
          </cell>
          <cell r="O107">
            <v>2.3E-3</v>
          </cell>
          <cell r="P107">
            <v>0.64618400505675244</v>
          </cell>
        </row>
        <row r="108">
          <cell r="A108">
            <v>45170</v>
          </cell>
          <cell r="B108">
            <v>4.9369899999999998</v>
          </cell>
          <cell r="C108">
            <v>4.9369899999999994E-2</v>
          </cell>
          <cell r="D108">
            <v>0</v>
          </cell>
          <cell r="F108">
            <v>0.37</v>
          </cell>
          <cell r="G108">
            <v>3.7000000000000002E-3</v>
          </cell>
          <cell r="H108">
            <v>0.97838257050584865</v>
          </cell>
          <cell r="N108">
            <v>0.26</v>
          </cell>
          <cell r="O108">
            <v>2.5999999999999999E-3</v>
          </cell>
          <cell r="P108">
            <v>0.65046408346989981</v>
          </cell>
        </row>
        <row r="109">
          <cell r="A109">
            <v>45200</v>
          </cell>
          <cell r="B109">
            <v>5.0648400000000002</v>
          </cell>
          <cell r="C109">
            <v>5.0648400000000003E-2</v>
          </cell>
          <cell r="D109">
            <v>0</v>
          </cell>
          <cell r="F109">
            <v>0.5</v>
          </cell>
          <cell r="G109">
            <v>5.0000000000000001E-3</v>
          </cell>
          <cell r="H109">
            <v>0.98827448335837764</v>
          </cell>
          <cell r="N109">
            <v>0.24</v>
          </cell>
          <cell r="O109">
            <v>2.3999999999999998E-3</v>
          </cell>
          <cell r="P109">
            <v>0.65442519727022752</v>
          </cell>
        </row>
        <row r="110">
          <cell r="A110">
            <v>45231</v>
          </cell>
          <cell r="B110">
            <v>4.8983400000000001</v>
          </cell>
          <cell r="C110">
            <v>4.8983400000000003E-2</v>
          </cell>
          <cell r="D110">
            <v>0</v>
          </cell>
          <cell r="F110">
            <v>0.59</v>
          </cell>
          <cell r="G110">
            <v>5.8999999999999999E-3</v>
          </cell>
          <cell r="H110">
            <v>1.0000053028101923</v>
          </cell>
          <cell r="N110">
            <v>0.28000000000000003</v>
          </cell>
          <cell r="O110">
            <v>2.8000000000000004E-3</v>
          </cell>
          <cell r="P110">
            <v>0.65905758782258395</v>
          </cell>
          <cell r="R110">
            <v>-0.11470000000000001</v>
          </cell>
          <cell r="S110">
            <v>-0.11470000000000001</v>
          </cell>
          <cell r="T110">
            <v>0</v>
          </cell>
          <cell r="Y110">
            <v>5.1799999999999999E-2</v>
          </cell>
          <cell r="Z110">
            <v>5.1799999999999999E-2</v>
          </cell>
          <cell r="AB110">
            <v>4.4000000000000004E-2</v>
          </cell>
        </row>
        <row r="111">
          <cell r="A111">
            <v>45261</v>
          </cell>
          <cell r="B111">
            <v>4.8972499999999997</v>
          </cell>
          <cell r="C111">
            <v>4.8972499999999995E-2</v>
          </cell>
          <cell r="D111">
            <v>0</v>
          </cell>
          <cell r="F111">
            <v>0.74</v>
          </cell>
          <cell r="G111">
            <v>7.4000000000000003E-3</v>
          </cell>
          <cell r="H111">
            <v>1.0148053420509879</v>
          </cell>
          <cell r="N111">
            <v>0.56000000000000005</v>
          </cell>
          <cell r="O111">
            <v>5.6000000000000008E-3</v>
          </cell>
          <cell r="P111">
            <v>0.66834831031439057</v>
          </cell>
        </row>
        <row r="112">
          <cell r="A112">
            <v>45292</v>
          </cell>
          <cell r="B112">
            <v>4.9143999999999997</v>
          </cell>
          <cell r="C112">
            <v>4.9143999999999993E-2</v>
          </cell>
          <cell r="D112">
            <v>0</v>
          </cell>
          <cell r="F112">
            <v>7.0000000000000007E-2</v>
          </cell>
          <cell r="G112">
            <v>7.000000000000001E-4</v>
          </cell>
          <cell r="H112">
            <v>1.0162157057904233</v>
          </cell>
          <cell r="N112">
            <v>0.42</v>
          </cell>
          <cell r="O112">
            <v>4.1999999999999997E-3</v>
          </cell>
          <cell r="P112">
            <v>0.67535537321771089</v>
          </cell>
          <cell r="AA112">
            <v>0.04</v>
          </cell>
        </row>
        <row r="113">
          <cell r="A113">
            <v>45323</v>
          </cell>
          <cell r="B113">
            <v>4.9643899999999999</v>
          </cell>
          <cell r="C113">
            <v>4.9643899999999998E-2</v>
          </cell>
          <cell r="D113">
            <v>0</v>
          </cell>
          <cell r="F113">
            <v>-0.52</v>
          </cell>
          <cell r="G113">
            <v>-5.1999999999999998E-3</v>
          </cell>
          <cell r="H113">
            <v>1.0057313841203133</v>
          </cell>
          <cell r="N113">
            <v>0.83</v>
          </cell>
          <cell r="O113">
            <v>8.3000000000000001E-3</v>
          </cell>
          <cell r="P113">
            <v>0.68926082281541778</v>
          </cell>
        </row>
        <row r="114">
          <cell r="A114">
            <v>45352</v>
          </cell>
          <cell r="B114">
            <v>4.9801399999999996</v>
          </cell>
          <cell r="C114">
            <v>4.9801399999999996E-2</v>
          </cell>
          <cell r="D114">
            <v>0</v>
          </cell>
          <cell r="F114">
            <v>-0.47</v>
          </cell>
          <cell r="G114">
            <v>-4.6999999999999993E-3</v>
          </cell>
          <cell r="H114">
            <v>0.99630444661494777</v>
          </cell>
          <cell r="N114">
            <v>0.16</v>
          </cell>
          <cell r="O114">
            <v>1.6000000000000001E-3</v>
          </cell>
          <cell r="P114">
            <v>0.69196364013192246</v>
          </cell>
        </row>
        <row r="115">
          <cell r="A115">
            <v>45383</v>
          </cell>
          <cell r="B115">
            <v>5.1291000000000002</v>
          </cell>
          <cell r="C115">
            <v>5.1291000000000003E-2</v>
          </cell>
          <cell r="D115">
            <v>0</v>
          </cell>
          <cell r="F115">
            <v>0.31</v>
          </cell>
          <cell r="G115">
            <v>3.0999999999999999E-3</v>
          </cell>
          <cell r="H115">
            <v>1.0024929903994542</v>
          </cell>
          <cell r="N115">
            <v>0.38</v>
          </cell>
          <cell r="O115">
            <v>3.8E-3</v>
          </cell>
          <cell r="P115">
            <v>0.69839310196442383</v>
          </cell>
          <cell r="U115">
            <v>-2.8500000000000001E-2</v>
          </cell>
        </row>
        <row r="116">
          <cell r="A116">
            <v>45413</v>
          </cell>
          <cell r="B116">
            <v>5.1330499999999999</v>
          </cell>
          <cell r="C116">
            <v>5.1330500000000001E-2</v>
          </cell>
          <cell r="D116">
            <v>0</v>
          </cell>
          <cell r="F116">
            <v>0.89</v>
          </cell>
          <cell r="G116">
            <v>8.8999999999999999E-3</v>
          </cell>
          <cell r="H116">
            <v>1.0203151780140089</v>
          </cell>
          <cell r="N116">
            <v>0.46</v>
          </cell>
          <cell r="O116">
            <v>4.5999999999999999E-3</v>
          </cell>
          <cell r="P116">
            <v>0.70620571023346002</v>
          </cell>
          <cell r="T116">
            <v>-6.54E-2</v>
          </cell>
        </row>
        <row r="117">
          <cell r="A117">
            <v>45444</v>
          </cell>
          <cell r="B117">
            <v>5.3890000000000002</v>
          </cell>
          <cell r="C117">
            <v>5.389E-2</v>
          </cell>
          <cell r="D117">
            <v>0</v>
          </cell>
          <cell r="F117">
            <v>0.81</v>
          </cell>
          <cell r="G117">
            <v>8.1000000000000013E-3</v>
          </cell>
          <cell r="H117">
            <v>0</v>
          </cell>
          <cell r="N117">
            <v>0.21</v>
          </cell>
          <cell r="O117">
            <v>2.0999999999999999E-3</v>
          </cell>
          <cell r="P117">
            <v>0.70978874222495025</v>
          </cell>
        </row>
        <row r="118">
          <cell r="A118">
            <v>45474</v>
          </cell>
          <cell r="B118">
            <v>5.5419999999999998</v>
          </cell>
          <cell r="C118">
            <v>5.5419999999999997E-2</v>
          </cell>
          <cell r="D118">
            <v>0</v>
          </cell>
          <cell r="F118">
            <v>0.61</v>
          </cell>
          <cell r="G118">
            <v>6.0999999999999995E-3</v>
          </cell>
          <cell r="H118">
            <v>6.0999999999999943E-3</v>
          </cell>
          <cell r="N118">
            <v>0.38</v>
          </cell>
          <cell r="O118">
            <v>3.8E-3</v>
          </cell>
          <cell r="P118">
            <v>0.71628593944540508</v>
          </cell>
        </row>
        <row r="119">
          <cell r="A119">
            <v>45505</v>
          </cell>
          <cell r="B119">
            <v>5.5526099999999996</v>
          </cell>
          <cell r="C119">
            <v>5.5526099999999995E-2</v>
          </cell>
          <cell r="D119">
            <v>0</v>
          </cell>
          <cell r="F119">
            <v>0.28999999999999998</v>
          </cell>
          <cell r="G119">
            <v>2.8999999999999998E-3</v>
          </cell>
          <cell r="H119">
            <v>9.0176899999998561E-3</v>
          </cell>
          <cell r="N119">
            <v>-0.02</v>
          </cell>
          <cell r="O119">
            <v>-2.0000000000000001E-4</v>
          </cell>
          <cell r="P119">
            <v>0.71594268225751612</v>
          </cell>
        </row>
        <row r="120">
          <cell r="A120">
            <v>45536</v>
          </cell>
          <cell r="B120">
            <v>5.5415666666666663</v>
          </cell>
          <cell r="C120">
            <v>5.5415666666666662E-2</v>
          </cell>
          <cell r="D120">
            <v>0</v>
          </cell>
          <cell r="F120">
            <v>0.62</v>
          </cell>
          <cell r="G120">
            <v>6.1999999999999998E-3</v>
          </cell>
          <cell r="H120">
            <v>1.5273599677999794E-2</v>
          </cell>
          <cell r="N120">
            <v>0.44</v>
          </cell>
          <cell r="O120">
            <v>4.4000000000000003E-3</v>
          </cell>
          <cell r="P120">
            <v>0.7234928300594492</v>
          </cell>
        </row>
        <row r="121">
          <cell r="A121">
            <v>45566</v>
          </cell>
          <cell r="B121">
            <v>5.6241099999999999</v>
          </cell>
          <cell r="C121">
            <v>5.6241100000000002E-2</v>
          </cell>
          <cell r="D121">
            <v>0</v>
          </cell>
          <cell r="F121">
            <v>1.52</v>
          </cell>
          <cell r="G121">
            <v>1.52E-2</v>
          </cell>
          <cell r="H121">
            <v>3.0705758393105409E-2</v>
          </cell>
          <cell r="N121">
            <v>0.56000000000000005</v>
          </cell>
          <cell r="O121">
            <v>5.6000000000000008E-3</v>
          </cell>
          <cell r="P121">
            <v>0.7331443899077823</v>
          </cell>
        </row>
        <row r="122">
          <cell r="A122">
            <v>45597</v>
          </cell>
          <cell r="B122">
            <v>5.8070599999999999</v>
          </cell>
          <cell r="C122">
            <v>5.80706E-2</v>
          </cell>
          <cell r="D122">
            <v>0</v>
          </cell>
          <cell r="F122">
            <v>1.3</v>
          </cell>
          <cell r="G122">
            <v>1.3000000000000001E-2</v>
          </cell>
          <cell r="H122">
            <v>4.410493325221565E-2</v>
          </cell>
          <cell r="N122">
            <v>0.39</v>
          </cell>
          <cell r="O122">
            <v>3.9000000000000003E-3</v>
          </cell>
          <cell r="P122">
            <v>0.73990365302842265</v>
          </cell>
          <cell r="R122">
            <v>2.8799999999999999E-2</v>
          </cell>
          <cell r="S122">
            <v>2.8799999999999999E-2</v>
          </cell>
          <cell r="Y122">
            <v>5.1200000000000002E-2</v>
          </cell>
          <cell r="Z122">
            <v>5.1200000000000002E-2</v>
          </cell>
          <cell r="AB122">
            <v>4.4999999999999998E-2</v>
          </cell>
          <cell r="AD122">
            <v>4.4999999999999998E-2</v>
          </cell>
        </row>
        <row r="123">
          <cell r="A123">
            <v>45627</v>
          </cell>
          <cell r="B123">
            <v>6.0970300000000002</v>
          </cell>
          <cell r="C123">
            <v>6.0970300000000005E-2</v>
          </cell>
          <cell r="D123">
            <v>0</v>
          </cell>
          <cell r="F123">
            <v>0.94</v>
          </cell>
          <cell r="G123">
            <v>9.3999999999999986E-3</v>
          </cell>
          <cell r="H123">
            <v>5.3919519624786583E-2</v>
          </cell>
          <cell r="N123">
            <v>0.52</v>
          </cell>
          <cell r="O123">
            <v>5.1999999999999998E-3</v>
          </cell>
          <cell r="P123">
            <v>0.74895115202417051</v>
          </cell>
        </row>
        <row r="124">
          <cell r="A124">
            <v>45658</v>
          </cell>
          <cell r="B124">
            <v>6.0217700000000001</v>
          </cell>
          <cell r="C124">
            <v>6.0217699999999999E-2</v>
          </cell>
          <cell r="D124">
            <v>0</v>
          </cell>
          <cell r="F124">
            <v>0.27</v>
          </cell>
          <cell r="G124">
            <v>2.7000000000000001E-3</v>
          </cell>
          <cell r="H124">
            <v>5.676510232777332E-2</v>
          </cell>
          <cell r="N124">
            <v>0.16</v>
          </cell>
          <cell r="O124">
            <v>1.6000000000000001E-3</v>
          </cell>
          <cell r="P124">
            <v>0.75174947386740931</v>
          </cell>
          <cell r="AA124">
            <v>4.7699999999999992E-2</v>
          </cell>
        </row>
        <row r="125">
          <cell r="A125">
            <v>45689</v>
          </cell>
          <cell r="B125">
            <v>5.7656449999999992</v>
          </cell>
          <cell r="C125">
            <v>5.7656449999999991E-2</v>
          </cell>
          <cell r="D125">
            <v>0</v>
          </cell>
          <cell r="F125">
            <v>1.06</v>
          </cell>
          <cell r="G125">
            <v>1.06E-2</v>
          </cell>
          <cell r="H125">
            <v>1.1751063601740386</v>
          </cell>
          <cell r="N125">
            <v>1.31</v>
          </cell>
          <cell r="O125">
            <v>1.3100000000000001E-2</v>
          </cell>
          <cell r="P125">
            <v>0.77469739197507259</v>
          </cell>
        </row>
        <row r="126">
          <cell r="A126">
            <v>45717</v>
          </cell>
          <cell r="B126">
            <v>5.74681052631579</v>
          </cell>
          <cell r="C126">
            <v>5.7468105263157904E-2</v>
          </cell>
          <cell r="D126">
            <v>0</v>
          </cell>
          <cell r="F126">
            <v>-0.34</v>
          </cell>
          <cell r="G126">
            <v>-3.4000000000000002E-3</v>
          </cell>
          <cell r="H126">
            <v>1.1677109985494472</v>
          </cell>
          <cell r="N126">
            <v>0.56000000000000005</v>
          </cell>
          <cell r="O126">
            <v>5.6000000000000008E-3</v>
          </cell>
          <cell r="P126">
            <v>0.78463569737013317</v>
          </cell>
        </row>
        <row r="127">
          <cell r="A127">
            <v>45748</v>
          </cell>
          <cell r="B127">
            <v>5.7836749999999997</v>
          </cell>
          <cell r="C127">
            <v>5.7836749999999999E-2</v>
          </cell>
          <cell r="D127">
            <v>0</v>
          </cell>
          <cell r="F127">
            <v>0.24</v>
          </cell>
          <cell r="G127">
            <v>2.3999999999999998E-3</v>
          </cell>
          <cell r="H127">
            <v>1.1729135049459658</v>
          </cell>
          <cell r="N127">
            <v>0.43</v>
          </cell>
          <cell r="O127">
            <v>4.3E-3</v>
          </cell>
          <cell r="P127">
            <v>0.79230963086882467</v>
          </cell>
          <cell r="U127">
            <v>-7.0999999999999994E-2</v>
          </cell>
        </row>
        <row r="128">
          <cell r="A128">
            <v>45778</v>
          </cell>
          <cell r="B128">
            <v>5.6673857142857154</v>
          </cell>
          <cell r="C128">
            <v>5.6673857142857151E-2</v>
          </cell>
          <cell r="D128">
            <v>0</v>
          </cell>
          <cell r="F128">
            <v>-0.49</v>
          </cell>
          <cell r="G128">
            <v>-4.8999999999999998E-3</v>
          </cell>
          <cell r="H128">
            <v>1.1622662287717307</v>
          </cell>
          <cell r="N128">
            <v>0.26</v>
          </cell>
          <cell r="O128">
            <v>2.5999999999999999E-3</v>
          </cell>
          <cell r="P128">
            <v>0.79696963590908343</v>
          </cell>
          <cell r="T128">
            <v>7.7000000000000002E-3</v>
          </cell>
        </row>
        <row r="129">
          <cell r="A129">
            <v>45809</v>
          </cell>
          <cell r="B129">
            <v>5.5470549999999985</v>
          </cell>
          <cell r="C129">
            <v>5.5470549999999987E-2</v>
          </cell>
          <cell r="D129">
            <v>0</v>
          </cell>
          <cell r="F129">
            <v>-1.67</v>
          </cell>
          <cell r="G129">
            <v>-1.67E-2</v>
          </cell>
          <cell r="H129">
            <v>1.1261563827512426</v>
          </cell>
          <cell r="N129">
            <v>7</v>
          </cell>
          <cell r="O129">
            <v>7.0000000000000007E-2</v>
          </cell>
          <cell r="P129">
            <v>0.92275751042271947</v>
          </cell>
          <cell r="W129">
            <v>8.0600000000000005E-2</v>
          </cell>
        </row>
        <row r="130">
          <cell r="A130">
            <v>45839</v>
          </cell>
          <cell r="B130">
            <v>5.528491304347825</v>
          </cell>
          <cell r="C130">
            <v>5.5284913043478247E-2</v>
          </cell>
          <cell r="D130">
            <v>0</v>
          </cell>
          <cell r="F130">
            <v>-0.77</v>
          </cell>
          <cell r="G130">
            <v>-7.7000000000000002E-3</v>
          </cell>
          <cell r="H130">
            <v>1.1097849786040581</v>
          </cell>
          <cell r="N130">
            <v>0.26</v>
          </cell>
          <cell r="O130">
            <v>2.5999999999999999E-3</v>
          </cell>
          <cell r="P130">
            <v>0.92775667994981847</v>
          </cell>
        </row>
        <row r="131">
          <cell r="A131">
            <v>45870</v>
          </cell>
          <cell r="B131">
            <v>5.4469238095238097</v>
          </cell>
          <cell r="C131">
            <v>5.4469238095238098E-2</v>
          </cell>
          <cell r="D131">
            <v>0</v>
          </cell>
          <cell r="F131">
            <v>0.36</v>
          </cell>
          <cell r="G131">
            <v>3.5999999999999999E-3</v>
          </cell>
          <cell r="H131">
            <v>1.1173802045270329</v>
          </cell>
          <cell r="N131">
            <v>-0.11</v>
          </cell>
          <cell r="O131">
            <v>-1.1000000000000001E-3</v>
          </cell>
          <cell r="P131">
            <v>0.92563614760187374</v>
          </cell>
        </row>
        <row r="132">
          <cell r="A132">
            <v>45901</v>
          </cell>
          <cell r="B132">
            <v>5.3674090909090912</v>
          </cell>
          <cell r="C132">
            <v>5.3674090909090914E-2</v>
          </cell>
          <cell r="D132">
            <v>0</v>
          </cell>
          <cell r="F132">
            <v>0.42</v>
          </cell>
          <cell r="G132">
            <v>4.1999999999999997E-3</v>
          </cell>
          <cell r="H132">
            <v>1.1262732013860464</v>
          </cell>
          <cell r="N132">
            <v>0.48</v>
          </cell>
          <cell r="O132">
            <v>4.7999999999999996E-3</v>
          </cell>
          <cell r="P132">
            <v>0.9348792011103626</v>
          </cell>
          <cell r="S132">
            <v>0.1215</v>
          </cell>
        </row>
        <row r="133">
          <cell r="A133">
            <v>45931</v>
          </cell>
          <cell r="B133">
            <v>5.3855260869565207</v>
          </cell>
          <cell r="C133">
            <v>5.3855260869565207E-2</v>
          </cell>
          <cell r="D133">
            <v>0</v>
          </cell>
          <cell r="F133">
            <v>-0.36</v>
          </cell>
          <cell r="G133">
            <v>-3.5999999999999999E-3</v>
          </cell>
          <cell r="H133">
            <v>1.1186186178610567</v>
          </cell>
          <cell r="N133">
            <v>0.09</v>
          </cell>
          <cell r="O133">
            <v>8.9999999999999998E-4</v>
          </cell>
          <cell r="P133">
            <v>0.93662059239136175</v>
          </cell>
        </row>
        <row r="134">
          <cell r="A134">
            <v>45962</v>
          </cell>
          <cell r="B134">
            <v>5.3408526315789482</v>
          </cell>
          <cell r="C134">
            <v>5.3408526315789483E-2</v>
          </cell>
          <cell r="D134">
            <v>6.1762157894736847</v>
          </cell>
          <cell r="F134">
            <v>0.27</v>
          </cell>
          <cell r="G134">
            <v>2.7000000000000001E-3</v>
          </cell>
          <cell r="H134">
            <v>1.1243388881292815</v>
          </cell>
          <cell r="N134">
            <v>0.18</v>
          </cell>
          <cell r="O134">
            <v>1.8E-3</v>
          </cell>
          <cell r="P134">
            <v>0.94010650945766616</v>
          </cell>
          <cell r="Y134">
            <v>5.0099999999999999E-2</v>
          </cell>
          <cell r="Z134">
            <v>5.0099999999999999E-2</v>
          </cell>
          <cell r="AB134">
            <v>0.06</v>
          </cell>
          <cell r="AD134">
            <v>6.0999999999999999E-2</v>
          </cell>
        </row>
        <row r="135">
          <cell r="A135">
            <v>45992</v>
          </cell>
          <cell r="B135">
            <v>5.4530909090909079</v>
          </cell>
          <cell r="C135">
            <v>5.4530909090909081E-2</v>
          </cell>
          <cell r="D135">
            <v>6.2544874999999998</v>
          </cell>
          <cell r="F135">
            <v>-0.01</v>
          </cell>
          <cell r="G135">
            <v>-1E-4</v>
          </cell>
          <cell r="H135">
            <v>1.1241264542404688</v>
          </cell>
          <cell r="N135">
            <v>0.33</v>
          </cell>
          <cell r="O135">
            <v>3.3E-3</v>
          </cell>
          <cell r="P135">
            <v>0.94650886093887654</v>
          </cell>
        </row>
        <row r="136">
          <cell r="A136">
            <v>46023</v>
          </cell>
          <cell r="B136">
            <v>5.3380238095238095</v>
          </cell>
          <cell r="C136">
            <v>5.3380238095238092E-2</v>
          </cell>
          <cell r="D136">
            <v>0</v>
          </cell>
          <cell r="F136">
            <v>0.41</v>
          </cell>
          <cell r="G136">
            <v>4.0999999999999995E-3</v>
          </cell>
          <cell r="H136">
            <v>1.1328353727028548</v>
          </cell>
          <cell r="N136">
            <v>0.33</v>
          </cell>
          <cell r="O136">
            <v>3.3E-3</v>
          </cell>
          <cell r="P136">
            <v>0.95293234017997497</v>
          </cell>
          <cell r="AA136">
            <v>3.9E-2</v>
          </cell>
        </row>
        <row r="137">
          <cell r="A137">
            <v>46054</v>
          </cell>
          <cell r="B137">
            <v>5.2005999999999997</v>
          </cell>
          <cell r="C137">
            <v>5.2005999999999997E-2</v>
          </cell>
          <cell r="D137">
            <v>0</v>
          </cell>
          <cell r="F137">
            <v>-0.73</v>
          </cell>
          <cell r="G137">
            <v>-7.3000000000000001E-3</v>
          </cell>
          <cell r="H137">
            <v>1.1172656744821241</v>
          </cell>
          <cell r="O137">
            <v>0</v>
          </cell>
          <cell r="P137">
            <v>0.95293234017997497</v>
          </cell>
        </row>
        <row r="138">
          <cell r="A138">
            <v>46082</v>
          </cell>
          <cell r="B138">
            <v>5.2316000000000003</v>
          </cell>
          <cell r="C138">
            <v>5.2316000000000001E-2</v>
          </cell>
          <cell r="D138">
            <v>0</v>
          </cell>
          <cell r="G138">
            <v>0</v>
          </cell>
          <cell r="H138">
            <v>1.1172656744821241</v>
          </cell>
          <cell r="O138">
            <v>0</v>
          </cell>
          <cell r="P138">
            <v>0.95293234017997497</v>
          </cell>
        </row>
        <row r="139">
          <cell r="A139">
            <v>46113</v>
          </cell>
          <cell r="B139">
            <v>0</v>
          </cell>
          <cell r="C139">
            <v>0</v>
          </cell>
          <cell r="D139">
            <v>0</v>
          </cell>
          <cell r="G139">
            <v>0</v>
          </cell>
          <cell r="H139">
            <v>1.1172656744821241</v>
          </cell>
          <cell r="O139">
            <v>0</v>
          </cell>
          <cell r="P139">
            <v>0.95293234017997497</v>
          </cell>
        </row>
        <row r="140">
          <cell r="A140">
            <v>46143</v>
          </cell>
          <cell r="B140">
            <v>0</v>
          </cell>
          <cell r="C140">
            <v>0</v>
          </cell>
          <cell r="D140">
            <v>0</v>
          </cell>
          <cell r="G140">
            <v>0</v>
          </cell>
          <cell r="H140">
            <v>1.1172656744821241</v>
          </cell>
          <cell r="O140">
            <v>0</v>
          </cell>
          <cell r="P140">
            <v>0.95293234017997497</v>
          </cell>
        </row>
        <row r="141">
          <cell r="A141">
            <v>46174</v>
          </cell>
          <cell r="B141">
            <v>0</v>
          </cell>
          <cell r="C141">
            <v>0</v>
          </cell>
          <cell r="D141">
            <v>0</v>
          </cell>
          <cell r="G141">
            <v>0</v>
          </cell>
          <cell r="H141">
            <v>1.1172656744821241</v>
          </cell>
          <cell r="O141">
            <v>0</v>
          </cell>
          <cell r="P141">
            <v>0.95293234017997497</v>
          </cell>
        </row>
        <row r="142">
          <cell r="A142">
            <v>46204</v>
          </cell>
          <cell r="B142">
            <v>0</v>
          </cell>
          <cell r="C142">
            <v>0</v>
          </cell>
          <cell r="D142">
            <v>0</v>
          </cell>
          <cell r="G142">
            <v>0</v>
          </cell>
          <cell r="H142">
            <v>1.1172656744821241</v>
          </cell>
          <cell r="O142">
            <v>0</v>
          </cell>
          <cell r="P142">
            <v>0.95293234017997497</v>
          </cell>
        </row>
        <row r="143">
          <cell r="A143">
            <v>46235</v>
          </cell>
          <cell r="B143">
            <v>0</v>
          </cell>
          <cell r="C143">
            <v>0</v>
          </cell>
          <cell r="D143">
            <v>0</v>
          </cell>
          <cell r="G143">
            <v>0</v>
          </cell>
          <cell r="H143">
            <v>1.1172656744821241</v>
          </cell>
          <cell r="O143">
            <v>0</v>
          </cell>
          <cell r="P143">
            <v>0.95293234017997497</v>
          </cell>
        </row>
        <row r="144">
          <cell r="A144">
            <v>46266</v>
          </cell>
          <cell r="B144">
            <v>0</v>
          </cell>
          <cell r="C144">
            <v>0</v>
          </cell>
          <cell r="D144">
            <v>0</v>
          </cell>
          <cell r="G144">
            <v>0</v>
          </cell>
          <cell r="H144">
            <v>1.1172656744821241</v>
          </cell>
          <cell r="O144">
            <v>0</v>
          </cell>
          <cell r="P144">
            <v>0.95293234017997497</v>
          </cell>
        </row>
        <row r="145">
          <cell r="A145">
            <v>46296</v>
          </cell>
          <cell r="B145">
            <v>0</v>
          </cell>
          <cell r="C145">
            <v>0</v>
          </cell>
          <cell r="D145">
            <v>0</v>
          </cell>
          <cell r="G145">
            <v>0</v>
          </cell>
          <cell r="H145">
            <v>1.1172656744821241</v>
          </cell>
          <cell r="O145">
            <v>0</v>
          </cell>
          <cell r="P145">
            <v>0.95293234017997497</v>
          </cell>
        </row>
        <row r="146">
          <cell r="A146">
            <v>46327</v>
          </cell>
          <cell r="B146">
            <v>0</v>
          </cell>
          <cell r="C146">
            <v>0</v>
          </cell>
          <cell r="D146">
            <v>0</v>
          </cell>
          <cell r="G146">
            <v>0</v>
          </cell>
          <cell r="H146">
            <v>1.1172656744821241</v>
          </cell>
          <cell r="O146">
            <v>0</v>
          </cell>
          <cell r="P146">
            <v>0.95293234017997497</v>
          </cell>
        </row>
        <row r="147">
          <cell r="A147">
            <v>46357</v>
          </cell>
          <cell r="B147">
            <v>0</v>
          </cell>
          <cell r="C147">
            <v>0</v>
          </cell>
          <cell r="D147">
            <v>0</v>
          </cell>
          <cell r="G147">
            <v>0</v>
          </cell>
          <cell r="H147">
            <v>1.1172656744821241</v>
          </cell>
          <cell r="O147">
            <v>0</v>
          </cell>
          <cell r="P147">
            <v>0.95293234017997497</v>
          </cell>
        </row>
        <row r="148">
          <cell r="A148">
            <v>46388</v>
          </cell>
          <cell r="B148">
            <v>0</v>
          </cell>
          <cell r="C148">
            <v>0</v>
          </cell>
          <cell r="D148">
            <v>0</v>
          </cell>
          <cell r="G148">
            <v>0</v>
          </cell>
          <cell r="H148">
            <v>1.1172656744821241</v>
          </cell>
          <cell r="O148">
            <v>0</v>
          </cell>
          <cell r="P148">
            <v>0.95293234017997497</v>
          </cell>
        </row>
        <row r="149">
          <cell r="A149">
            <v>46419</v>
          </cell>
          <cell r="B149">
            <v>0</v>
          </cell>
          <cell r="C149">
            <v>0</v>
          </cell>
          <cell r="D149">
            <v>0</v>
          </cell>
          <cell r="G149">
            <v>0</v>
          </cell>
          <cell r="H149">
            <v>1.1172656744821241</v>
          </cell>
          <cell r="O149">
            <v>0</v>
          </cell>
          <cell r="P149">
            <v>0.95293234017997497</v>
          </cell>
        </row>
        <row r="150">
          <cell r="A150">
            <v>46447</v>
          </cell>
          <cell r="B150">
            <v>0</v>
          </cell>
          <cell r="C150">
            <v>0</v>
          </cell>
          <cell r="D150">
            <v>0</v>
          </cell>
          <cell r="G150">
            <v>0</v>
          </cell>
          <cell r="H150">
            <v>1.1172656744821241</v>
          </cell>
          <cell r="O150">
            <v>0</v>
          </cell>
          <cell r="P150">
            <v>0.95293234017997497</v>
          </cell>
        </row>
        <row r="151">
          <cell r="A151">
            <v>46478</v>
          </cell>
          <cell r="B151">
            <v>0</v>
          </cell>
          <cell r="C151">
            <v>0</v>
          </cell>
          <cell r="D151">
            <v>0</v>
          </cell>
          <cell r="G151">
            <v>0</v>
          </cell>
          <cell r="H151">
            <v>1.1172656744821241</v>
          </cell>
          <cell r="O151">
            <v>0</v>
          </cell>
          <cell r="P151">
            <v>0.95293234017997497</v>
          </cell>
        </row>
        <row r="152">
          <cell r="A152">
            <v>46508</v>
          </cell>
          <cell r="B152">
            <v>0</v>
          </cell>
          <cell r="C152">
            <v>0</v>
          </cell>
          <cell r="D152">
            <v>0</v>
          </cell>
          <cell r="G152">
            <v>0</v>
          </cell>
          <cell r="H152">
            <v>1.1172656744821241</v>
          </cell>
          <cell r="O152">
            <v>0</v>
          </cell>
          <cell r="P152">
            <v>0.95293234017997497</v>
          </cell>
        </row>
        <row r="153">
          <cell r="A153">
            <v>46539</v>
          </cell>
          <cell r="B153">
            <v>0</v>
          </cell>
          <cell r="C153">
            <v>0</v>
          </cell>
          <cell r="D153">
            <v>0</v>
          </cell>
          <cell r="G153">
            <v>0</v>
          </cell>
          <cell r="H153">
            <v>1.1172656744821241</v>
          </cell>
          <cell r="O153">
            <v>0</v>
          </cell>
          <cell r="P153">
            <v>0.95293234017997497</v>
          </cell>
        </row>
        <row r="154">
          <cell r="A154">
            <v>46569</v>
          </cell>
          <cell r="B154">
            <v>0</v>
          </cell>
          <cell r="C154">
            <v>0</v>
          </cell>
          <cell r="D154">
            <v>0</v>
          </cell>
          <cell r="G154">
            <v>0</v>
          </cell>
          <cell r="H154">
            <v>1.1172656744821241</v>
          </cell>
          <cell r="O154">
            <v>0</v>
          </cell>
          <cell r="P154">
            <v>0.95293234017997497</v>
          </cell>
        </row>
        <row r="155">
          <cell r="A155">
            <v>46600</v>
          </cell>
          <cell r="B155">
            <v>0</v>
          </cell>
          <cell r="C155">
            <v>0</v>
          </cell>
          <cell r="D155">
            <v>0</v>
          </cell>
          <cell r="G155">
            <v>0</v>
          </cell>
          <cell r="H155">
            <v>1.1172656744821241</v>
          </cell>
          <cell r="O155">
            <v>0</v>
          </cell>
          <cell r="P155">
            <v>0.95293234017997497</v>
          </cell>
        </row>
        <row r="156">
          <cell r="A156">
            <v>46631</v>
          </cell>
          <cell r="B156">
            <v>0</v>
          </cell>
          <cell r="C156">
            <v>0</v>
          </cell>
          <cell r="D156">
            <v>0</v>
          </cell>
          <cell r="G156">
            <v>0</v>
          </cell>
          <cell r="H156">
            <v>1.1172656744821241</v>
          </cell>
          <cell r="O156">
            <v>0</v>
          </cell>
          <cell r="P156">
            <v>0.95293234017997497</v>
          </cell>
        </row>
        <row r="157">
          <cell r="A157">
            <v>46661</v>
          </cell>
          <cell r="B157">
            <v>0</v>
          </cell>
          <cell r="C157">
            <v>0</v>
          </cell>
          <cell r="D157">
            <v>0</v>
          </cell>
          <cell r="G157">
            <v>0</v>
          </cell>
          <cell r="H157">
            <v>1.1172656744821241</v>
          </cell>
          <cell r="O157">
            <v>0</v>
          </cell>
          <cell r="P157">
            <v>0.95293234017997497</v>
          </cell>
        </row>
        <row r="158">
          <cell r="A158">
            <v>46692</v>
          </cell>
          <cell r="B158">
            <v>0</v>
          </cell>
          <cell r="C158">
            <v>0</v>
          </cell>
          <cell r="D158">
            <v>0</v>
          </cell>
          <cell r="G158">
            <v>0</v>
          </cell>
          <cell r="H158">
            <v>1.1172656744821241</v>
          </cell>
          <cell r="O158">
            <v>0</v>
          </cell>
          <cell r="P158">
            <v>0.95293234017997497</v>
          </cell>
        </row>
        <row r="159">
          <cell r="A159">
            <v>46722</v>
          </cell>
          <cell r="B159">
            <v>0</v>
          </cell>
          <cell r="C159">
            <v>0</v>
          </cell>
          <cell r="D159">
            <v>0</v>
          </cell>
          <cell r="G159">
            <v>0</v>
          </cell>
          <cell r="H159">
            <v>1.1172656744821241</v>
          </cell>
          <cell r="O159">
            <v>0</v>
          </cell>
          <cell r="P159">
            <v>0.95293234017997497</v>
          </cell>
        </row>
        <row r="160">
          <cell r="A160">
            <v>46753</v>
          </cell>
          <cell r="B160">
            <v>0</v>
          </cell>
          <cell r="C160">
            <v>0</v>
          </cell>
          <cell r="D160">
            <v>0</v>
          </cell>
          <cell r="G160">
            <v>0</v>
          </cell>
          <cell r="H160">
            <v>1.1172656744821241</v>
          </cell>
          <cell r="O160">
            <v>0</v>
          </cell>
          <cell r="P160">
            <v>0.95293234017997497</v>
          </cell>
        </row>
        <row r="161">
          <cell r="A161">
            <v>46784</v>
          </cell>
          <cell r="B161">
            <v>0</v>
          </cell>
          <cell r="C161">
            <v>0</v>
          </cell>
          <cell r="D161">
            <v>0</v>
          </cell>
          <cell r="G161">
            <v>0</v>
          </cell>
          <cell r="H161">
            <v>1.1172656744821241</v>
          </cell>
          <cell r="O161">
            <v>0</v>
          </cell>
          <cell r="P161">
            <v>0.95293234017997497</v>
          </cell>
        </row>
        <row r="162">
          <cell r="A162">
            <v>46813</v>
          </cell>
          <cell r="B162">
            <v>0</v>
          </cell>
          <cell r="C162">
            <v>0</v>
          </cell>
          <cell r="D162">
            <v>0</v>
          </cell>
          <cell r="G162">
            <v>0</v>
          </cell>
          <cell r="H162">
            <v>1.1172656744821241</v>
          </cell>
          <cell r="O162">
            <v>0</v>
          </cell>
          <cell r="P162">
            <v>0.95293234017997497</v>
          </cell>
        </row>
        <row r="163">
          <cell r="A163">
            <v>46844</v>
          </cell>
          <cell r="B163">
            <v>0</v>
          </cell>
          <cell r="C163">
            <v>0</v>
          </cell>
          <cell r="D163">
            <v>0</v>
          </cell>
          <cell r="G163">
            <v>0</v>
          </cell>
          <cell r="H163">
            <v>1.1172656744821241</v>
          </cell>
          <cell r="O163">
            <v>0</v>
          </cell>
          <cell r="P163">
            <v>0.95293234017997497</v>
          </cell>
        </row>
        <row r="164">
          <cell r="A164">
            <v>46874</v>
          </cell>
          <cell r="B164">
            <v>0</v>
          </cell>
          <cell r="C164">
            <v>0</v>
          </cell>
          <cell r="D164">
            <v>0</v>
          </cell>
          <cell r="G164">
            <v>0</v>
          </cell>
          <cell r="H164">
            <v>1.1172656744821241</v>
          </cell>
          <cell r="O164">
            <v>0</v>
          </cell>
          <cell r="P164">
            <v>0.95293234017997497</v>
          </cell>
        </row>
        <row r="165">
          <cell r="A165">
            <v>46905</v>
          </cell>
          <cell r="B165">
            <v>0</v>
          </cell>
          <cell r="C165">
            <v>0</v>
          </cell>
          <cell r="D165">
            <v>0</v>
          </cell>
          <cell r="G165">
            <v>0</v>
          </cell>
          <cell r="H165">
            <v>1.1172656744821241</v>
          </cell>
          <cell r="O165">
            <v>0</v>
          </cell>
          <cell r="P165">
            <v>0.95293234017997497</v>
          </cell>
        </row>
        <row r="166">
          <cell r="A166">
            <v>46935</v>
          </cell>
          <cell r="B166">
            <v>0</v>
          </cell>
          <cell r="C166">
            <v>0</v>
          </cell>
          <cell r="D166">
            <v>0</v>
          </cell>
          <cell r="G166">
            <v>0</v>
          </cell>
          <cell r="H166">
            <v>1.1172656744821241</v>
          </cell>
          <cell r="O166">
            <v>0</v>
          </cell>
          <cell r="P166">
            <v>0.95293234017997497</v>
          </cell>
        </row>
        <row r="167">
          <cell r="A167">
            <v>46966</v>
          </cell>
          <cell r="B167">
            <v>0</v>
          </cell>
          <cell r="C167">
            <v>0</v>
          </cell>
          <cell r="D167">
            <v>0</v>
          </cell>
          <cell r="G167">
            <v>0</v>
          </cell>
          <cell r="H167">
            <v>1.1172656744821241</v>
          </cell>
          <cell r="O167">
            <v>0</v>
          </cell>
          <cell r="P167">
            <v>0.95293234017997497</v>
          </cell>
        </row>
        <row r="168">
          <cell r="A168">
            <v>46997</v>
          </cell>
          <cell r="B168">
            <v>0</v>
          </cell>
          <cell r="C168">
            <v>0</v>
          </cell>
          <cell r="D168">
            <v>0</v>
          </cell>
          <cell r="G168">
            <v>0</v>
          </cell>
          <cell r="H168">
            <v>1.1172656744821241</v>
          </cell>
          <cell r="O168">
            <v>0</v>
          </cell>
          <cell r="P168">
            <v>0.95293234017997497</v>
          </cell>
        </row>
        <row r="169">
          <cell r="A169">
            <v>47027</v>
          </cell>
          <cell r="B169">
            <v>0</v>
          </cell>
          <cell r="C169">
            <v>0</v>
          </cell>
          <cell r="D169">
            <v>0</v>
          </cell>
          <cell r="G169">
            <v>0</v>
          </cell>
          <cell r="H169">
            <v>1.1172656744821241</v>
          </cell>
          <cell r="O169">
            <v>0</v>
          </cell>
          <cell r="P169">
            <v>0.95293234017997497</v>
          </cell>
        </row>
        <row r="170">
          <cell r="A170">
            <v>47058</v>
          </cell>
          <cell r="B170">
            <v>0</v>
          </cell>
          <cell r="C170">
            <v>0</v>
          </cell>
          <cell r="D170">
            <v>0</v>
          </cell>
          <cell r="G170">
            <v>0</v>
          </cell>
          <cell r="H170">
            <v>1.1172656744821241</v>
          </cell>
          <cell r="O170">
            <v>0</v>
          </cell>
          <cell r="P170">
            <v>0.95293234017997497</v>
          </cell>
        </row>
        <row r="171">
          <cell r="A171">
            <v>47088</v>
          </cell>
          <cell r="B171">
            <v>0</v>
          </cell>
          <cell r="C171">
            <v>0</v>
          </cell>
          <cell r="D171">
            <v>0</v>
          </cell>
          <cell r="G171">
            <v>0</v>
          </cell>
          <cell r="H171">
            <v>1.1172656744821241</v>
          </cell>
          <cell r="O171">
            <v>0</v>
          </cell>
          <cell r="P171">
            <v>0.95293234017997497</v>
          </cell>
        </row>
        <row r="172">
          <cell r="A172">
            <v>47119</v>
          </cell>
          <cell r="B172">
            <v>0</v>
          </cell>
          <cell r="C172">
            <v>0</v>
          </cell>
          <cell r="D172">
            <v>0</v>
          </cell>
          <cell r="G172">
            <v>0</v>
          </cell>
          <cell r="H172">
            <v>1.1172656744821241</v>
          </cell>
          <cell r="O172">
            <v>0</v>
          </cell>
          <cell r="P172">
            <v>0.95293234017997497</v>
          </cell>
        </row>
        <row r="173">
          <cell r="A173">
            <v>47150</v>
          </cell>
          <cell r="B173">
            <v>0</v>
          </cell>
          <cell r="C173">
            <v>0</v>
          </cell>
          <cell r="D173">
            <v>0</v>
          </cell>
          <cell r="G173">
            <v>0</v>
          </cell>
          <cell r="H173">
            <v>1.1172656744821241</v>
          </cell>
          <cell r="O173">
            <v>0</v>
          </cell>
          <cell r="P173">
            <v>0.95293234017997497</v>
          </cell>
        </row>
        <row r="174">
          <cell r="A174">
            <v>47178</v>
          </cell>
          <cell r="B174">
            <v>0</v>
          </cell>
          <cell r="C174">
            <v>0</v>
          </cell>
          <cell r="D174">
            <v>0</v>
          </cell>
          <cell r="G174">
            <v>0</v>
          </cell>
          <cell r="H174">
            <v>1.1172656744821241</v>
          </cell>
          <cell r="O174">
            <v>0</v>
          </cell>
          <cell r="P174">
            <v>0.95293234017997497</v>
          </cell>
        </row>
        <row r="175">
          <cell r="A175">
            <v>47209</v>
          </cell>
          <cell r="B175">
            <v>0</v>
          </cell>
          <cell r="C175">
            <v>0</v>
          </cell>
          <cell r="D175">
            <v>0</v>
          </cell>
          <cell r="G175">
            <v>0</v>
          </cell>
          <cell r="H175">
            <v>1.1172656744821241</v>
          </cell>
          <cell r="O175">
            <v>0</v>
          </cell>
          <cell r="P175">
            <v>0.95293234017997497</v>
          </cell>
        </row>
      </sheetData>
      <sheetData sheetId="1">
        <row r="1">
          <cell r="A1" t="str">
            <v>Dólar</v>
          </cell>
          <cell r="B1" t="str">
            <v>Dez-24</v>
          </cell>
          <cell r="C1">
            <v>45658</v>
          </cell>
          <cell r="D1">
            <v>45689</v>
          </cell>
          <cell r="E1">
            <v>45717</v>
          </cell>
          <cell r="F1">
            <v>45748</v>
          </cell>
          <cell r="G1">
            <v>45778</v>
          </cell>
          <cell r="H1">
            <v>45809</v>
          </cell>
          <cell r="I1">
            <v>45839</v>
          </cell>
          <cell r="J1">
            <v>45870</v>
          </cell>
          <cell r="K1">
            <v>45901</v>
          </cell>
          <cell r="L1">
            <v>45931</v>
          </cell>
          <cell r="M1">
            <v>45962</v>
          </cell>
          <cell r="N1">
            <v>45992</v>
          </cell>
          <cell r="O1">
            <v>46023</v>
          </cell>
          <cell r="P1">
            <v>46054</v>
          </cell>
          <cell r="Q1">
            <v>46082</v>
          </cell>
          <cell r="R1">
            <v>46113</v>
          </cell>
          <cell r="S1">
            <v>46143</v>
          </cell>
          <cell r="T1">
            <v>46174</v>
          </cell>
          <cell r="V1" t="str">
            <v>TAXA PTAX Banco Central (Utilizar Ptax de VENDA)</v>
          </cell>
        </row>
        <row r="35">
          <cell r="A35" t="str">
            <v>Mês - AVG USD</v>
          </cell>
          <cell r="B35">
            <v>6.097028571428571</v>
          </cell>
          <cell r="C35">
            <v>6.0217727272727268</v>
          </cell>
          <cell r="D35">
            <v>5.7656449999999992</v>
          </cell>
          <cell r="E35">
            <v>5.74681052631579</v>
          </cell>
          <cell r="F35">
            <v>5.7836749999999997</v>
          </cell>
          <cell r="G35">
            <v>5.6673857142857154</v>
          </cell>
          <cell r="H35">
            <v>5.5470549999999985</v>
          </cell>
          <cell r="I35">
            <v>5.528491304347825</v>
          </cell>
          <cell r="J35">
            <v>5.4469238095238097</v>
          </cell>
          <cell r="K35">
            <v>5.3674090909090912</v>
          </cell>
          <cell r="L35">
            <v>5.3855260869565207</v>
          </cell>
          <cell r="M35">
            <v>5.3408526315789482</v>
          </cell>
          <cell r="N35">
            <v>5.4530909090909079</v>
          </cell>
          <cell r="O35">
            <v>5.3380238095238095</v>
          </cell>
          <cell r="P35">
            <v>5.200616666666666</v>
          </cell>
          <cell r="Q35">
            <v>5.2315863636363638</v>
          </cell>
          <cell r="R35">
            <v>0</v>
          </cell>
          <cell r="S35">
            <v>0</v>
          </cell>
          <cell r="T35">
            <v>0</v>
          </cell>
        </row>
      </sheetData>
      <sheetData sheetId="2">
        <row r="1">
          <cell r="D1" t="str">
            <v>BUYSELL SIDE</v>
          </cell>
        </row>
        <row r="2">
          <cell r="A2" t="str">
            <v>Data</v>
          </cell>
          <cell r="B2" t="str">
            <v>Drewry</v>
          </cell>
          <cell r="C2" t="str">
            <v>.</v>
          </cell>
          <cell r="D2" t="str">
            <v>ICIS China mid (M-1)</v>
          </cell>
          <cell r="E2" t="str">
            <v>ICIS China low</v>
          </cell>
          <cell r="F2" t="str">
            <v>IHS no Coke</v>
          </cell>
          <cell r="H2" t="str">
            <v>CHINA LOW</v>
          </cell>
          <cell r="I2" t="str">
            <v>CHINA MID</v>
          </cell>
          <cell r="J2" t="str">
            <v>ASIA LOW</v>
          </cell>
          <cell r="K2" t="str">
            <v>ASIA MID</v>
          </cell>
          <cell r="L2" t="str">
            <v>TAIWAN MID</v>
          </cell>
          <cell r="M2" t="str">
            <v>SOUTH KOREA MID</v>
          </cell>
          <cell r="N2" t="str">
            <v>INDIA MID</v>
          </cell>
          <cell r="O2" t="str">
            <v>BRAZIL LOW</v>
          </cell>
          <cell r="P2" t="str">
            <v>ICIS 5 REGIONS</v>
          </cell>
          <cell r="Q2" t="str">
            <v>ICIS 3 REGIONS</v>
          </cell>
          <cell r="S2" t="str">
            <v>MAXIQUIM MIN</v>
          </cell>
          <cell r="T2" t="str">
            <v>MAXIQUIM MAX</v>
          </cell>
          <cell r="U2" t="str">
            <v>MAXIQUIM MED</v>
          </cell>
        </row>
        <row r="3">
          <cell r="A3">
            <v>45474</v>
          </cell>
          <cell r="B3">
            <v>8146</v>
          </cell>
          <cell r="D3">
            <v>902.5</v>
          </cell>
          <cell r="E3">
            <v>887.5</v>
          </cell>
          <cell r="F3">
            <v>896.25</v>
          </cell>
          <cell r="H3">
            <v>890</v>
          </cell>
          <cell r="I3">
            <v>917.5</v>
          </cell>
          <cell r="J3">
            <v>960</v>
          </cell>
          <cell r="K3">
            <v>1070</v>
          </cell>
          <cell r="L3">
            <v>1130</v>
          </cell>
          <cell r="M3">
            <v>1090</v>
          </cell>
          <cell r="N3">
            <v>1112.5</v>
          </cell>
          <cell r="O3">
            <v>1439.83</v>
          </cell>
          <cell r="P3">
            <v>1064</v>
          </cell>
          <cell r="Q3">
            <v>1096.6666666666667</v>
          </cell>
          <cell r="S3">
            <v>4210</v>
          </cell>
          <cell r="T3">
            <v>4820</v>
          </cell>
          <cell r="U3">
            <v>4430</v>
          </cell>
        </row>
        <row r="4">
          <cell r="A4">
            <v>45505</v>
          </cell>
          <cell r="B4">
            <v>7484</v>
          </cell>
          <cell r="D4">
            <v>910</v>
          </cell>
          <cell r="E4">
            <v>897.5</v>
          </cell>
          <cell r="F4">
            <v>874</v>
          </cell>
          <cell r="H4">
            <v>873</v>
          </cell>
          <cell r="I4">
            <v>883.5</v>
          </cell>
          <cell r="J4">
            <v>946</v>
          </cell>
          <cell r="K4">
            <v>1060</v>
          </cell>
          <cell r="L4">
            <v>1127</v>
          </cell>
          <cell r="M4">
            <v>1045</v>
          </cell>
          <cell r="N4">
            <v>1093</v>
          </cell>
          <cell r="O4">
            <v>1499</v>
          </cell>
          <cell r="P4">
            <v>1041.7</v>
          </cell>
          <cell r="Q4">
            <v>1077.3333333333333</v>
          </cell>
          <cell r="S4">
            <v>4770</v>
          </cell>
          <cell r="T4">
            <v>5220</v>
          </cell>
          <cell r="U4">
            <v>5050</v>
          </cell>
        </row>
        <row r="5">
          <cell r="A5">
            <v>45536</v>
          </cell>
          <cell r="B5">
            <v>7750</v>
          </cell>
          <cell r="D5">
            <v>883.5</v>
          </cell>
          <cell r="E5">
            <v>873</v>
          </cell>
          <cell r="F5">
            <v>815</v>
          </cell>
          <cell r="H5">
            <v>811.25</v>
          </cell>
          <cell r="I5">
            <v>825</v>
          </cell>
          <cell r="J5">
            <v>916.25</v>
          </cell>
          <cell r="K5">
            <v>1006.875</v>
          </cell>
          <cell r="L5">
            <v>1062.5</v>
          </cell>
          <cell r="M5">
            <v>1008.75</v>
          </cell>
          <cell r="N5">
            <v>1023.75</v>
          </cell>
          <cell r="O5">
            <v>1529.72</v>
          </cell>
          <cell r="P5">
            <v>985.375</v>
          </cell>
          <cell r="Q5">
            <v>1026.0416666666667</v>
          </cell>
          <cell r="S5">
            <v>5100</v>
          </cell>
          <cell r="T5">
            <v>5480</v>
          </cell>
          <cell r="U5">
            <v>5370</v>
          </cell>
        </row>
        <row r="6">
          <cell r="A6">
            <v>45566</v>
          </cell>
          <cell r="B6">
            <v>6341</v>
          </cell>
          <cell r="D6">
            <v>825</v>
          </cell>
          <cell r="E6">
            <v>811.25</v>
          </cell>
          <cell r="F6">
            <v>842</v>
          </cell>
          <cell r="H6">
            <v>837.5</v>
          </cell>
          <cell r="I6">
            <v>848.75</v>
          </cell>
          <cell r="J6">
            <v>935</v>
          </cell>
          <cell r="K6">
            <v>1005</v>
          </cell>
          <cell r="L6">
            <v>1080</v>
          </cell>
          <cell r="M6">
            <v>1018.75</v>
          </cell>
          <cell r="N6">
            <v>1014.375</v>
          </cell>
          <cell r="O6">
            <v>1509.944</v>
          </cell>
          <cell r="P6">
            <v>993.375</v>
          </cell>
          <cell r="Q6">
            <v>1034.5833333333333</v>
          </cell>
          <cell r="S6">
            <v>5450</v>
          </cell>
          <cell r="T6">
            <v>6000</v>
          </cell>
          <cell r="U6">
            <v>5750</v>
          </cell>
        </row>
        <row r="7">
          <cell r="A7">
            <v>45597</v>
          </cell>
          <cell r="B7">
            <v>6142</v>
          </cell>
          <cell r="D7">
            <v>848.75</v>
          </cell>
          <cell r="E7">
            <v>837.5</v>
          </cell>
          <cell r="F7">
            <v>802.5</v>
          </cell>
          <cell r="H7">
            <v>795</v>
          </cell>
          <cell r="I7">
            <v>806</v>
          </cell>
          <cell r="J7">
            <v>1000</v>
          </cell>
          <cell r="K7">
            <v>951</v>
          </cell>
          <cell r="L7">
            <v>1044</v>
          </cell>
          <cell r="M7">
            <v>998</v>
          </cell>
          <cell r="N7">
            <v>990.5</v>
          </cell>
          <cell r="O7">
            <v>1559.769</v>
          </cell>
          <cell r="P7">
            <v>957.9</v>
          </cell>
          <cell r="Q7">
            <v>997.66666666666663</v>
          </cell>
          <cell r="S7">
            <v>5600</v>
          </cell>
          <cell r="T7">
            <v>6100</v>
          </cell>
          <cell r="U7">
            <v>5850</v>
          </cell>
        </row>
        <row r="8">
          <cell r="A8">
            <v>45627</v>
          </cell>
          <cell r="B8">
            <v>5460</v>
          </cell>
          <cell r="D8">
            <v>806</v>
          </cell>
          <cell r="E8">
            <v>795</v>
          </cell>
          <cell r="F8">
            <v>791.25</v>
          </cell>
          <cell r="H8">
            <v>788.33333333333337</v>
          </cell>
          <cell r="I8">
            <v>796.66666666666663</v>
          </cell>
          <cell r="J8">
            <v>866.66666666666663</v>
          </cell>
          <cell r="K8">
            <v>918.33333333333337</v>
          </cell>
          <cell r="L8">
            <v>1030</v>
          </cell>
          <cell r="M8">
            <v>956.66666666666663</v>
          </cell>
          <cell r="N8">
            <v>980.83333333333337</v>
          </cell>
          <cell r="O8">
            <v>1539.7</v>
          </cell>
          <cell r="P8">
            <v>936.5</v>
          </cell>
          <cell r="Q8">
            <v>968.33333333333337</v>
          </cell>
          <cell r="S8">
            <v>5350</v>
          </cell>
          <cell r="T8">
            <v>5950</v>
          </cell>
          <cell r="U8">
            <v>5600</v>
          </cell>
        </row>
        <row r="9">
          <cell r="A9">
            <v>45658</v>
          </cell>
          <cell r="B9">
            <v>5166</v>
          </cell>
          <cell r="D9">
            <v>796.66666666666663</v>
          </cell>
          <cell r="E9">
            <v>788.33333333333337</v>
          </cell>
          <cell r="F9">
            <v>793.5</v>
          </cell>
          <cell r="H9">
            <v>790</v>
          </cell>
          <cell r="I9">
            <v>800</v>
          </cell>
          <cell r="J9">
            <v>865</v>
          </cell>
          <cell r="K9">
            <v>925</v>
          </cell>
          <cell r="L9">
            <v>1027.5</v>
          </cell>
          <cell r="M9">
            <v>942.5</v>
          </cell>
          <cell r="N9">
            <v>989.375</v>
          </cell>
          <cell r="O9">
            <v>1463.2066666666667</v>
          </cell>
          <cell r="P9">
            <v>936.875</v>
          </cell>
          <cell r="Q9">
            <v>965</v>
          </cell>
          <cell r="S9">
            <v>5350</v>
          </cell>
          <cell r="T9">
            <v>6070</v>
          </cell>
          <cell r="U9">
            <v>5720</v>
          </cell>
        </row>
        <row r="10">
          <cell r="A10">
            <v>45689</v>
          </cell>
          <cell r="B10">
            <v>3607</v>
          </cell>
          <cell r="D10">
            <v>799.5</v>
          </cell>
          <cell r="E10">
            <v>790</v>
          </cell>
          <cell r="F10">
            <v>795</v>
          </cell>
          <cell r="H10">
            <v>793.75</v>
          </cell>
          <cell r="I10">
            <v>803.125</v>
          </cell>
          <cell r="J10">
            <v>882.5</v>
          </cell>
          <cell r="K10">
            <v>936.25</v>
          </cell>
          <cell r="L10">
            <v>1037.5</v>
          </cell>
          <cell r="M10">
            <v>963.75</v>
          </cell>
          <cell r="N10">
            <v>991.875</v>
          </cell>
          <cell r="O10">
            <v>1419.77</v>
          </cell>
          <cell r="P10">
            <v>946.5</v>
          </cell>
          <cell r="Q10">
            <v>979.16666666666663</v>
          </cell>
          <cell r="S10">
            <v>5300</v>
          </cell>
          <cell r="T10">
            <v>5950</v>
          </cell>
          <cell r="U10">
            <v>5600</v>
          </cell>
        </row>
        <row r="11">
          <cell r="A11">
            <v>45717</v>
          </cell>
          <cell r="B11">
            <v>3458</v>
          </cell>
          <cell r="D11">
            <v>803.125</v>
          </cell>
          <cell r="E11">
            <v>793.75</v>
          </cell>
          <cell r="F11">
            <v>779.38</v>
          </cell>
          <cell r="H11">
            <v>773.75</v>
          </cell>
          <cell r="I11">
            <v>786.25</v>
          </cell>
          <cell r="J11">
            <v>886.25</v>
          </cell>
          <cell r="K11">
            <v>930.625</v>
          </cell>
          <cell r="L11">
            <v>1040</v>
          </cell>
          <cell r="M11">
            <v>970</v>
          </cell>
          <cell r="N11">
            <v>988.75</v>
          </cell>
          <cell r="O11">
            <v>1464.8630000000001</v>
          </cell>
          <cell r="P11">
            <v>943.125</v>
          </cell>
          <cell r="Q11">
            <v>980.20833333333337</v>
          </cell>
          <cell r="S11">
            <v>4940</v>
          </cell>
          <cell r="T11">
            <v>5650</v>
          </cell>
          <cell r="U11">
            <v>5500</v>
          </cell>
        </row>
        <row r="12">
          <cell r="A12">
            <v>45748</v>
          </cell>
          <cell r="B12">
            <v>1525</v>
          </cell>
          <cell r="D12">
            <v>786.25</v>
          </cell>
          <cell r="E12">
            <v>773.75</v>
          </cell>
          <cell r="F12">
            <v>741.25</v>
          </cell>
          <cell r="H12">
            <v>730</v>
          </cell>
          <cell r="I12">
            <v>745.625</v>
          </cell>
          <cell r="J12">
            <v>857.5</v>
          </cell>
          <cell r="K12">
            <v>906.25</v>
          </cell>
          <cell r="L12">
            <v>1020</v>
          </cell>
          <cell r="M12">
            <v>950</v>
          </cell>
          <cell r="N12">
            <v>986.875</v>
          </cell>
          <cell r="O12">
            <v>1399.713</v>
          </cell>
          <cell r="P12">
            <v>921.75</v>
          </cell>
          <cell r="Q12">
            <v>958.75</v>
          </cell>
          <cell r="S12">
            <v>4700</v>
          </cell>
          <cell r="T12">
            <v>5400</v>
          </cell>
          <cell r="U12">
            <v>5050</v>
          </cell>
        </row>
        <row r="13">
          <cell r="A13">
            <v>45778</v>
          </cell>
          <cell r="B13">
            <v>1938</v>
          </cell>
          <cell r="D13">
            <v>745.625</v>
          </cell>
          <cell r="E13">
            <v>730</v>
          </cell>
          <cell r="F13">
            <v>736.5</v>
          </cell>
          <cell r="H13">
            <v>762</v>
          </cell>
          <cell r="I13">
            <v>775</v>
          </cell>
          <cell r="J13">
            <v>872</v>
          </cell>
          <cell r="K13">
            <v>916</v>
          </cell>
          <cell r="L13">
            <v>1027</v>
          </cell>
          <cell r="M13">
            <v>957</v>
          </cell>
          <cell r="N13">
            <v>990</v>
          </cell>
          <cell r="O13">
            <v>1349.8889999999999</v>
          </cell>
          <cell r="P13">
            <v>933</v>
          </cell>
          <cell r="Q13">
            <v>966.66666666666663</v>
          </cell>
          <cell r="S13">
            <v>4140</v>
          </cell>
          <cell r="T13">
            <v>4900</v>
          </cell>
          <cell r="U13">
            <v>4400</v>
          </cell>
        </row>
        <row r="14">
          <cell r="A14">
            <v>45809</v>
          </cell>
          <cell r="B14">
            <v>4649</v>
          </cell>
          <cell r="D14">
            <v>793.125</v>
          </cell>
          <cell r="E14">
            <v>776.25</v>
          </cell>
          <cell r="F14">
            <v>788.13</v>
          </cell>
          <cell r="H14">
            <v>776.25</v>
          </cell>
          <cell r="I14">
            <v>793.125</v>
          </cell>
          <cell r="J14">
            <v>876.25</v>
          </cell>
          <cell r="K14">
            <v>924.375</v>
          </cell>
          <cell r="L14">
            <v>1021.25</v>
          </cell>
          <cell r="M14">
            <v>955</v>
          </cell>
          <cell r="N14">
            <v>1002.5</v>
          </cell>
          <cell r="O14">
            <v>1369.951</v>
          </cell>
          <cell r="P14">
            <v>939.25</v>
          </cell>
          <cell r="Q14">
            <v>966.875</v>
          </cell>
          <cell r="S14">
            <v>4000</v>
          </cell>
          <cell r="T14">
            <v>4700</v>
          </cell>
          <cell r="U14">
            <v>4250</v>
          </cell>
        </row>
        <row r="15">
          <cell r="A15">
            <v>45839</v>
          </cell>
          <cell r="B15">
            <v>6498</v>
          </cell>
          <cell r="D15">
            <v>781.875</v>
          </cell>
          <cell r="E15">
            <v>770</v>
          </cell>
          <cell r="F15">
            <v>780</v>
          </cell>
          <cell r="H15">
            <v>770</v>
          </cell>
          <cell r="I15">
            <v>781.875</v>
          </cell>
          <cell r="J15">
            <v>861.25</v>
          </cell>
          <cell r="K15">
            <v>915.625</v>
          </cell>
          <cell r="L15">
            <v>1020</v>
          </cell>
          <cell r="M15">
            <v>965</v>
          </cell>
          <cell r="N15">
            <v>1004.375</v>
          </cell>
          <cell r="O15">
            <v>1429.9169999999999</v>
          </cell>
          <cell r="P15">
            <v>937.375</v>
          </cell>
          <cell r="Q15">
            <v>966.875</v>
          </cell>
          <cell r="S15">
            <v>4250</v>
          </cell>
          <cell r="T15">
            <v>4700</v>
          </cell>
          <cell r="U15">
            <v>4400</v>
          </cell>
        </row>
        <row r="16">
          <cell r="A16">
            <v>45870</v>
          </cell>
          <cell r="B16">
            <v>3716</v>
          </cell>
          <cell r="D16">
            <v>774</v>
          </cell>
          <cell r="E16">
            <v>763</v>
          </cell>
          <cell r="F16">
            <v>766.88</v>
          </cell>
          <cell r="H16">
            <v>763</v>
          </cell>
          <cell r="I16">
            <v>774</v>
          </cell>
          <cell r="J16">
            <v>846</v>
          </cell>
          <cell r="K16">
            <v>900</v>
          </cell>
          <cell r="L16">
            <v>1012</v>
          </cell>
          <cell r="M16">
            <v>963</v>
          </cell>
          <cell r="N16">
            <v>1010.5</v>
          </cell>
          <cell r="O16">
            <v>1429.9169999999999</v>
          </cell>
          <cell r="P16">
            <v>931.9</v>
          </cell>
          <cell r="Q16">
            <v>958.33333333333337</v>
          </cell>
          <cell r="S16">
            <v>4300</v>
          </cell>
          <cell r="T16">
            <v>4800</v>
          </cell>
          <cell r="U16">
            <v>4450</v>
          </cell>
        </row>
        <row r="17">
          <cell r="A17">
            <v>45901</v>
          </cell>
          <cell r="B17">
            <v>3338</v>
          </cell>
          <cell r="D17">
            <v>765</v>
          </cell>
          <cell r="E17">
            <v>755</v>
          </cell>
          <cell r="F17">
            <v>754.38</v>
          </cell>
          <cell r="H17">
            <v>755</v>
          </cell>
          <cell r="I17">
            <v>765</v>
          </cell>
          <cell r="J17">
            <v>831.25</v>
          </cell>
          <cell r="K17">
            <v>894.375</v>
          </cell>
          <cell r="L17">
            <v>991.25</v>
          </cell>
          <cell r="M17">
            <v>946.25</v>
          </cell>
          <cell r="N17">
            <v>1006.25</v>
          </cell>
          <cell r="O17">
            <v>991.25</v>
          </cell>
          <cell r="P17">
            <v>920.625</v>
          </cell>
          <cell r="Q17">
            <v>943.95833333333337</v>
          </cell>
          <cell r="S17">
            <v>4200</v>
          </cell>
          <cell r="T17">
            <v>4750</v>
          </cell>
          <cell r="U17">
            <v>4400</v>
          </cell>
        </row>
        <row r="18">
          <cell r="A18">
            <v>45931</v>
          </cell>
          <cell r="B18">
            <v>2654</v>
          </cell>
          <cell r="D18">
            <v>752</v>
          </cell>
          <cell r="E18">
            <v>742</v>
          </cell>
          <cell r="F18">
            <v>741</v>
          </cell>
          <cell r="H18">
            <v>742</v>
          </cell>
          <cell r="I18">
            <v>752</v>
          </cell>
          <cell r="J18">
            <v>821</v>
          </cell>
          <cell r="K18">
            <v>883.5</v>
          </cell>
          <cell r="L18">
            <v>990</v>
          </cell>
          <cell r="M18">
            <v>945</v>
          </cell>
          <cell r="N18">
            <v>1003</v>
          </cell>
          <cell r="O18">
            <v>1299.623</v>
          </cell>
          <cell r="P18">
            <v>914.7</v>
          </cell>
          <cell r="Q18">
            <v>939.5</v>
          </cell>
          <cell r="S18">
            <v>4250</v>
          </cell>
          <cell r="T18">
            <v>4800</v>
          </cell>
          <cell r="U18">
            <v>4450</v>
          </cell>
        </row>
        <row r="19">
          <cell r="A19">
            <v>45962</v>
          </cell>
          <cell r="B19">
            <v>1999</v>
          </cell>
          <cell r="D19">
            <v>748.75</v>
          </cell>
          <cell r="E19">
            <v>742</v>
          </cell>
          <cell r="F19">
            <v>737.5</v>
          </cell>
          <cell r="H19">
            <v>737.5</v>
          </cell>
          <cell r="I19">
            <v>748.8</v>
          </cell>
          <cell r="J19">
            <v>808.8</v>
          </cell>
          <cell r="K19">
            <v>879.4</v>
          </cell>
          <cell r="L19">
            <v>985</v>
          </cell>
          <cell r="M19">
            <v>925</v>
          </cell>
          <cell r="N19">
            <v>997.5</v>
          </cell>
          <cell r="O19">
            <v>1242.58</v>
          </cell>
          <cell r="P19">
            <v>907.14</v>
          </cell>
          <cell r="Q19">
            <v>929.80000000000007</v>
          </cell>
          <cell r="S19">
            <v>4050</v>
          </cell>
          <cell r="T19">
            <v>4700</v>
          </cell>
          <cell r="U19">
            <v>4300</v>
          </cell>
        </row>
        <row r="20">
          <cell r="A20">
            <v>45992</v>
          </cell>
          <cell r="B20">
            <v>1699</v>
          </cell>
          <cell r="D20">
            <v>756.25</v>
          </cell>
          <cell r="E20">
            <v>745</v>
          </cell>
          <cell r="F20">
            <v>743.13</v>
          </cell>
          <cell r="H20">
            <v>745</v>
          </cell>
          <cell r="I20">
            <v>756.25</v>
          </cell>
          <cell r="J20">
            <v>805</v>
          </cell>
          <cell r="K20">
            <v>863.75</v>
          </cell>
          <cell r="L20">
            <v>966.25</v>
          </cell>
          <cell r="M20">
            <v>906.25</v>
          </cell>
          <cell r="N20">
            <v>969.375</v>
          </cell>
          <cell r="O20">
            <v>1202.4547499999999</v>
          </cell>
          <cell r="P20">
            <v>892.375</v>
          </cell>
          <cell r="Q20">
            <v>912.08333333333337</v>
          </cell>
          <cell r="S20">
            <v>3800</v>
          </cell>
          <cell r="T20">
            <v>4500</v>
          </cell>
          <cell r="U20">
            <v>4100</v>
          </cell>
        </row>
        <row r="21">
          <cell r="A21">
            <v>46023</v>
          </cell>
          <cell r="B21">
            <v>1473</v>
          </cell>
          <cell r="D21">
            <v>818.125</v>
          </cell>
          <cell r="E21">
            <v>803.8</v>
          </cell>
          <cell r="F21">
            <v>795.5</v>
          </cell>
          <cell r="H21">
            <v>790</v>
          </cell>
          <cell r="I21">
            <v>800</v>
          </cell>
          <cell r="J21">
            <v>820</v>
          </cell>
          <cell r="K21">
            <v>880</v>
          </cell>
          <cell r="L21">
            <v>995</v>
          </cell>
          <cell r="M21">
            <v>915</v>
          </cell>
          <cell r="N21">
            <v>975</v>
          </cell>
          <cell r="O21" t="e">
            <v>#N/A</v>
          </cell>
          <cell r="P21">
            <v>913</v>
          </cell>
          <cell r="Q21">
            <v>930</v>
          </cell>
          <cell r="S21">
            <v>3400</v>
          </cell>
          <cell r="T21">
            <v>4050</v>
          </cell>
          <cell r="U21">
            <v>3700</v>
          </cell>
        </row>
        <row r="22">
          <cell r="A22">
            <v>46054</v>
          </cell>
          <cell r="B22">
            <v>1486</v>
          </cell>
          <cell r="D22">
            <v>838.13</v>
          </cell>
          <cell r="E22">
            <v>825</v>
          </cell>
          <cell r="F22">
            <v>827.5</v>
          </cell>
          <cell r="H22">
            <v>825</v>
          </cell>
          <cell r="I22">
            <v>838.1</v>
          </cell>
          <cell r="J22">
            <v>852.5</v>
          </cell>
          <cell r="K22">
            <v>905</v>
          </cell>
          <cell r="L22">
            <v>1015</v>
          </cell>
          <cell r="M22">
            <v>960</v>
          </cell>
          <cell r="N22">
            <v>976.9</v>
          </cell>
          <cell r="O22">
            <v>0</v>
          </cell>
          <cell r="P22">
            <v>939</v>
          </cell>
          <cell r="Q22">
            <v>960</v>
          </cell>
          <cell r="S22">
            <v>2800</v>
          </cell>
          <cell r="T22">
            <v>3400</v>
          </cell>
          <cell r="U22">
            <v>3100</v>
          </cell>
        </row>
        <row r="23">
          <cell r="A23">
            <v>46082</v>
          </cell>
          <cell r="B23">
            <v>3200</v>
          </cell>
          <cell r="D23">
            <v>1215</v>
          </cell>
          <cell r="E23">
            <v>0</v>
          </cell>
          <cell r="F23">
            <v>1123</v>
          </cell>
          <cell r="H23">
            <v>0</v>
          </cell>
          <cell r="I23">
            <v>1215</v>
          </cell>
          <cell r="J23">
            <v>0</v>
          </cell>
          <cell r="K23">
            <v>1340</v>
          </cell>
          <cell r="L23">
            <v>1450</v>
          </cell>
          <cell r="M23">
            <v>1360</v>
          </cell>
          <cell r="N23">
            <v>0</v>
          </cell>
          <cell r="O23">
            <v>1190.05</v>
          </cell>
          <cell r="P23">
            <v>1073</v>
          </cell>
          <cell r="Q23">
            <v>1383.3333333333333</v>
          </cell>
          <cell r="S23">
            <v>2800</v>
          </cell>
          <cell r="T23">
            <v>3400</v>
          </cell>
          <cell r="U23">
            <v>3100</v>
          </cell>
        </row>
        <row r="24">
          <cell r="A24">
            <v>46113</v>
          </cell>
          <cell r="B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46143</v>
          </cell>
          <cell r="B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46174</v>
          </cell>
          <cell r="B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46204</v>
          </cell>
          <cell r="B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46235</v>
          </cell>
          <cell r="B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46266</v>
          </cell>
          <cell r="B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T29">
            <v>0</v>
          </cell>
          <cell r="U29">
            <v>0</v>
          </cell>
        </row>
      </sheetData>
      <sheetData sheetId="3">
        <row r="1">
          <cell r="P1"/>
          <cell r="Y1" t="str">
            <v>INDORAMALouveira</v>
          </cell>
          <cell r="Z1" t="str">
            <v>INDORAMALouveiraICIS 5 Regions</v>
          </cell>
          <cell r="AA1" t="str">
            <v>INDORAMALouveiraadder</v>
          </cell>
          <cell r="AB1" t="str">
            <v>INDORAMALouveiraInternational Freight</v>
          </cell>
          <cell r="AC1" t="str">
            <v>INDORAMALouveiraduties</v>
          </cell>
          <cell r="AD1" t="str">
            <v>INDORAMALouveiraLocal freight</v>
          </cell>
          <cell r="AE1" t="str">
            <v>INDORAMALouveiradiscount</v>
          </cell>
          <cell r="AF1" t="str">
            <v>INDORAMALouveiraSurcharge</v>
          </cell>
          <cell r="AG1" t="str">
            <v>INDORAMALindóia</v>
          </cell>
          <cell r="AH1" t="str">
            <v>INDORAMALindóiaICIS China mid (M-1)</v>
          </cell>
          <cell r="AI1" t="str">
            <v>INDORAMALindóiaadder</v>
          </cell>
          <cell r="AJ1" t="str">
            <v>INDORAMALindóiaInternational Freight</v>
          </cell>
          <cell r="AK1" t="str">
            <v>INDORAMALindóiaduties</v>
          </cell>
          <cell r="AL1" t="str">
            <v>INDORAMALindóiaLocal freight</v>
          </cell>
          <cell r="AM1" t="str">
            <v>INDORAMALindóiadiscount</v>
          </cell>
          <cell r="AN1" t="str">
            <v>INDORAMALindóiaSurcharge</v>
          </cell>
          <cell r="AO1" t="str">
            <v>INDORAMASuape - Gatorade</v>
          </cell>
          <cell r="AP1" t="str">
            <v>INDORAMASuape - GatoradeICIS 5 Regions</v>
          </cell>
          <cell r="AQ1" t="str">
            <v>INDORAMASuape - Gatoradeadder</v>
          </cell>
          <cell r="AR1" t="str">
            <v>INDORAMASuape - GatoradeInternational Freight</v>
          </cell>
          <cell r="AS1" t="str">
            <v>INDORAMASuape - Gatoradeduties</v>
          </cell>
          <cell r="AT1" t="str">
            <v>INDORAMASuape - GatoradeLocal freight</v>
          </cell>
          <cell r="AU1" t="str">
            <v>INDORAMASuape - Gatoradediscount</v>
          </cell>
          <cell r="AV1" t="str">
            <v>INDORAMASuape - GatoradeSurcharge</v>
          </cell>
          <cell r="AW1" t="str">
            <v>INDORAMASuape</v>
          </cell>
          <cell r="AX1" t="str">
            <v>INDORAMASuapeICIS 5 Regions</v>
          </cell>
          <cell r="AY1" t="str">
            <v>INDORAMASuapeadder</v>
          </cell>
          <cell r="AZ1" t="str">
            <v>INDORAMASuapeInternational Freight</v>
          </cell>
          <cell r="BA1" t="str">
            <v>INDORAMASuapeduties</v>
          </cell>
          <cell r="BB1" t="str">
            <v>INDORAMASuapeLocal freight</v>
          </cell>
          <cell r="BC1" t="str">
            <v>INDORAMASuapediscount</v>
          </cell>
          <cell r="BD1" t="str">
            <v>INDORAMASuapeSurcharge</v>
          </cell>
          <cell r="BE1" t="str">
            <v>INDORAMAManaus - Gatorade</v>
          </cell>
          <cell r="BF1" t="str">
            <v>INDORAMAManaus - GatoradeICIS 5 Regions</v>
          </cell>
          <cell r="BG1" t="str">
            <v>INDORAMAManaus - Gatoradeadder</v>
          </cell>
          <cell r="BH1" t="str">
            <v>INDORAMAManaus - GatoradeInternational Freight</v>
          </cell>
          <cell r="BI1" t="str">
            <v>INDORAMAManaus - Gatoradeduties</v>
          </cell>
          <cell r="BJ1" t="str">
            <v>INDORAMAManaus - GatoradeLocal freight</v>
          </cell>
          <cell r="BK1" t="str">
            <v>INDORAMAManaus - Gatoradediscount</v>
          </cell>
          <cell r="BL1" t="str">
            <v>INDORAMAManaus - GatoradeSurcharge</v>
          </cell>
          <cell r="BM1" t="str">
            <v>INDORAMAManaus</v>
          </cell>
          <cell r="BN1" t="str">
            <v>INDORAMAManausICIS 5 Regions</v>
          </cell>
          <cell r="BO1" t="str">
            <v>INDORAMAManausadder</v>
          </cell>
          <cell r="BP1" t="str">
            <v>INDORAMAManausInternational Freight</v>
          </cell>
          <cell r="BQ1" t="str">
            <v>INDORAMAManausduties</v>
          </cell>
          <cell r="BR1" t="str">
            <v>INDORAMAManausLocal freight</v>
          </cell>
          <cell r="BS1" t="str">
            <v>INDORAMAManausdiscount</v>
          </cell>
          <cell r="BT1" t="str">
            <v>INDORAMAManausSurcharge</v>
          </cell>
          <cell r="BV1" t="str">
            <v>AlpekLouveira</v>
          </cell>
          <cell r="BW1" t="str">
            <v>AlpekLouveiraICIS China mid (M-1)</v>
          </cell>
          <cell r="BX1" t="str">
            <v>AlpekLouveiraadder</v>
          </cell>
          <cell r="BY1" t="str">
            <v>AlpekLouveiraInternational Freight</v>
          </cell>
          <cell r="BZ1" t="str">
            <v>AlpekLouveiraduties</v>
          </cell>
          <cell r="CA1" t="str">
            <v>AlpekLouveiraLocal freight</v>
          </cell>
          <cell r="CB1" t="str">
            <v>AlpekLouveiradiscount</v>
          </cell>
          <cell r="CC1" t="str">
            <v>AlpekLouveiraSurcharge</v>
          </cell>
          <cell r="CD1" t="str">
            <v>AlpekSuape</v>
          </cell>
          <cell r="CE1" t="str">
            <v>ALPEKSuape ICIS (q-1) low</v>
          </cell>
          <cell r="CF1" t="str">
            <v>AlpekSuapeadder</v>
          </cell>
          <cell r="CG1" t="str">
            <v>AlpekSuapeInternational Freight</v>
          </cell>
          <cell r="CH1" t="str">
            <v>AlpekSuapeduties</v>
          </cell>
          <cell r="CI1" t="str">
            <v>AlpekSuapeLocal freight</v>
          </cell>
          <cell r="CJ1" t="str">
            <v>AlpekSuapediscount</v>
          </cell>
          <cell r="CK1" t="str">
            <v>AlpekSuapeSurcharge</v>
          </cell>
          <cell r="CL1" t="str">
            <v>AlpekSuape (Especial SUL)</v>
          </cell>
          <cell r="CM1" t="str">
            <v>AlpekSuape (Especial SUL)ICIS China mid (M-1)</v>
          </cell>
          <cell r="CN1" t="str">
            <v>AlpekSuape (Especial SUL)adder</v>
          </cell>
          <cell r="CO1" t="str">
            <v>AlpekSuape (Especial SUL)International Freight</v>
          </cell>
          <cell r="CP1" t="str">
            <v>AlpekSuape (Especial SUL)duties</v>
          </cell>
          <cell r="CQ1" t="str">
            <v>AlpekSuape (Especial SUL)Local freight</v>
          </cell>
          <cell r="CR1" t="str">
            <v>AlpekSuape (Especial SUL)discount</v>
          </cell>
          <cell r="CS1" t="str">
            <v>AlpekSuape (Especial SUL)Surcharge</v>
          </cell>
          <cell r="CT1" t="str">
            <v>AlpekSuape (ABI)</v>
          </cell>
          <cell r="CU1" t="str">
            <v>AlpekSuape (ABI)IHS (m-1)</v>
          </cell>
          <cell r="CV1" t="str">
            <v>AlpekSuape (ABI)adder</v>
          </cell>
          <cell r="CW1" t="str">
            <v>AlpekSuape (ABI)International Freight</v>
          </cell>
          <cell r="CX1" t="str">
            <v>AlpekSuape (ABI)duties</v>
          </cell>
          <cell r="CY1" t="str">
            <v>AlpekSuape (ABI)Local freight</v>
          </cell>
          <cell r="CZ1" t="str">
            <v>AlpekSuape (ABI)discount</v>
          </cell>
          <cell r="DA1" t="str">
            <v>AlpekSuape (ABI)Surcharge</v>
          </cell>
          <cell r="DB1" t="str">
            <v>AlpekManaus</v>
          </cell>
          <cell r="DC1" t="str">
            <v>AlpekManausICIS Mid (m-1)</v>
          </cell>
          <cell r="DD1" t="str">
            <v>AlpekManausadder</v>
          </cell>
          <cell r="DE1" t="str">
            <v>AlpekManausDry season</v>
          </cell>
          <cell r="DF1" t="str">
            <v>AlpekManausInternational Freight</v>
          </cell>
          <cell r="DG1" t="str">
            <v>AlpekManausduties</v>
          </cell>
          <cell r="DH1" t="str">
            <v>AlpekManausLocal freight</v>
          </cell>
          <cell r="DI1" t="str">
            <v>AlpekManausdiscount</v>
          </cell>
          <cell r="DJ1" t="str">
            <v>AlpekManausSurcharge</v>
          </cell>
          <cell r="DK1" t="str">
            <v>AlpekManaus (ABI)</v>
          </cell>
          <cell r="DL1" t="str">
            <v>AlpekManaus (ABI)IHS (m-1)</v>
          </cell>
          <cell r="DM1" t="str">
            <v>AlpekManaus (ABI)adder</v>
          </cell>
          <cell r="DN1" t="str">
            <v>AlpekManaus (ABI)Dry season</v>
          </cell>
          <cell r="DO1" t="str">
            <v>AlpekManaus (ABI)International Freight</v>
          </cell>
          <cell r="DP1" t="str">
            <v>AlpekManaus (ABI)duties</v>
          </cell>
          <cell r="DQ1" t="str">
            <v>AlpekManaus (ABI)Local freight</v>
          </cell>
          <cell r="DR1" t="str">
            <v>AlpekManaus (ABI)discount</v>
          </cell>
          <cell r="DS1" t="str">
            <v>AlpekManaus (ABI)Surcharge</v>
          </cell>
        </row>
        <row r="72">
          <cell r="B72">
            <v>45474</v>
          </cell>
          <cell r="C72">
            <v>1408.678454436</v>
          </cell>
          <cell r="D72">
            <v>1521.1519888888888</v>
          </cell>
          <cell r="E72">
            <v>1298.7730174359999</v>
          </cell>
          <cell r="F72">
            <v>1333.678454436</v>
          </cell>
          <cell r="G72">
            <v>1451.1519888888888</v>
          </cell>
          <cell r="H72">
            <v>1318.3246666666666</v>
          </cell>
          <cell r="I72">
            <v>1405.62267</v>
          </cell>
          <cell r="J72">
            <v>1455.4563376000001</v>
          </cell>
          <cell r="K72">
            <v>1419.9271375999999</v>
          </cell>
          <cell r="L72">
            <v>1543.7424888888888</v>
          </cell>
          <cell r="M72">
            <v>1472.2540200000001</v>
          </cell>
          <cell r="O72">
            <v>3.6400000000000002E-2</v>
          </cell>
          <cell r="P72">
            <v>180</v>
          </cell>
          <cell r="Q72">
            <v>3.6400000000000002E-2</v>
          </cell>
          <cell r="R72">
            <v>180</v>
          </cell>
          <cell r="T72">
            <v>902.5</v>
          </cell>
          <cell r="U72">
            <v>887.5</v>
          </cell>
          <cell r="V72">
            <v>885.63</v>
          </cell>
          <cell r="W72">
            <v>1049.8800000000001</v>
          </cell>
          <cell r="Y72">
            <v>1408.678454436</v>
          </cell>
          <cell r="Z72">
            <v>1049.8800000000001</v>
          </cell>
          <cell r="AA72">
            <v>105</v>
          </cell>
          <cell r="AB72">
            <v>172.1</v>
          </cell>
          <cell r="AC72">
            <v>153.96948</v>
          </cell>
          <cell r="AD72" t="str">
            <v>-</v>
          </cell>
          <cell r="AE72">
            <v>-157.27102556399998</v>
          </cell>
          <cell r="AF72">
            <v>85</v>
          </cell>
          <cell r="AO72">
            <v>1298.7730174359999</v>
          </cell>
          <cell r="AP72">
            <v>1049.8800000000001</v>
          </cell>
          <cell r="AQ72">
            <v>30</v>
          </cell>
          <cell r="AR72">
            <v>172.1</v>
          </cell>
          <cell r="AS72">
            <v>149.55948000000001</v>
          </cell>
          <cell r="AT72">
            <v>0</v>
          </cell>
          <cell r="AU72">
            <v>-152.76646256399999</v>
          </cell>
          <cell r="AV72">
            <v>85</v>
          </cell>
          <cell r="AW72">
            <v>1333.678454436</v>
          </cell>
          <cell r="AX72">
            <v>1049.8800000000001</v>
          </cell>
          <cell r="AY72">
            <v>30</v>
          </cell>
          <cell r="AZ72">
            <v>172.1</v>
          </cell>
          <cell r="BA72">
            <v>153.96948</v>
          </cell>
          <cell r="BB72" t="str">
            <v>-</v>
          </cell>
          <cell r="BC72">
            <v>-157.27102556399998</v>
          </cell>
          <cell r="BD72">
            <v>85</v>
          </cell>
          <cell r="BE72">
            <v>1419.9271375999999</v>
          </cell>
          <cell r="BF72">
            <v>1049.8800000000001</v>
          </cell>
          <cell r="BG72">
            <v>130</v>
          </cell>
          <cell r="BH72">
            <v>172.1</v>
          </cell>
          <cell r="BI72">
            <v>17.947137600000001</v>
          </cell>
          <cell r="BJ72" t="str">
            <v>-</v>
          </cell>
          <cell r="BK72">
            <v>-35</v>
          </cell>
          <cell r="BL72">
            <v>85</v>
          </cell>
          <cell r="BM72">
            <v>1455.4563376000001</v>
          </cell>
          <cell r="BN72">
            <v>1049.8800000000001</v>
          </cell>
          <cell r="BO72">
            <v>130</v>
          </cell>
          <cell r="BP72">
            <v>172.1</v>
          </cell>
          <cell r="BQ72">
            <v>18.476337600000001</v>
          </cell>
          <cell r="BR72" t="str">
            <v>-</v>
          </cell>
          <cell r="BS72">
            <v>0</v>
          </cell>
          <cell r="BT72">
            <v>85</v>
          </cell>
          <cell r="BV72">
            <v>1521.1519888888888</v>
          </cell>
          <cell r="BW72">
            <v>902.5</v>
          </cell>
          <cell r="BX72">
            <v>25</v>
          </cell>
          <cell r="BY72">
            <v>313.28888888888889</v>
          </cell>
          <cell r="BZ72">
            <v>120.36309999999999</v>
          </cell>
          <cell r="CA72">
            <v>70</v>
          </cell>
          <cell r="CC72">
            <v>90</v>
          </cell>
          <cell r="CD72">
            <v>1451.1519888888888</v>
          </cell>
          <cell r="CE72">
            <v>902.5</v>
          </cell>
          <cell r="CF72">
            <v>25</v>
          </cell>
          <cell r="CG72">
            <v>313.28888888888889</v>
          </cell>
          <cell r="CH72">
            <v>120.36309999999999</v>
          </cell>
          <cell r="CI72">
            <v>0</v>
          </cell>
          <cell r="CK72">
            <v>90</v>
          </cell>
          <cell r="CL72">
            <v>1318.3246666666666</v>
          </cell>
          <cell r="CM72">
            <v>887.5</v>
          </cell>
          <cell r="CN72">
            <v>30</v>
          </cell>
          <cell r="CO72">
            <v>313.28888888888889</v>
          </cell>
          <cell r="CP72">
            <v>26.535777777777778</v>
          </cell>
          <cell r="CQ72">
            <v>96</v>
          </cell>
          <cell r="CR72">
            <v>-125</v>
          </cell>
          <cell r="CS72">
            <v>90</v>
          </cell>
          <cell r="CT72">
            <v>1405.62267</v>
          </cell>
          <cell r="CU72">
            <v>885.63</v>
          </cell>
          <cell r="CV72">
            <v>0</v>
          </cell>
          <cell r="CW72">
            <v>313.28888888888889</v>
          </cell>
          <cell r="CX72">
            <v>106.70378111111111</v>
          </cell>
          <cell r="CY72">
            <v>10</v>
          </cell>
          <cell r="DA72">
            <v>90</v>
          </cell>
          <cell r="DB72">
            <v>1543.7424888888888</v>
          </cell>
          <cell r="DC72">
            <v>902.5</v>
          </cell>
          <cell r="DD72">
            <v>40</v>
          </cell>
          <cell r="DF72">
            <v>333.28888888888889</v>
          </cell>
          <cell r="DG72">
            <v>177.95359999999999</v>
          </cell>
          <cell r="DH72">
            <v>0</v>
          </cell>
          <cell r="DJ72">
            <v>90</v>
          </cell>
          <cell r="DK72">
            <v>1472.2540200000001</v>
          </cell>
          <cell r="DL72">
            <v>885.63</v>
          </cell>
          <cell r="DM72">
            <v>0</v>
          </cell>
          <cell r="DO72">
            <v>333.28888888888889</v>
          </cell>
          <cell r="DP72">
            <v>163.33513111111111</v>
          </cell>
          <cell r="DQ72">
            <v>0</v>
          </cell>
          <cell r="DS72">
            <v>90</v>
          </cell>
        </row>
        <row r="73">
          <cell r="B73">
            <v>45505</v>
          </cell>
          <cell r="C73">
            <v>1420.7657086199999</v>
          </cell>
          <cell r="D73">
            <v>1582.9719599999999</v>
          </cell>
          <cell r="E73">
            <v>1310.86027162</v>
          </cell>
          <cell r="F73">
            <v>1345.7657086199999</v>
          </cell>
          <cell r="G73">
            <v>1512.9719599999999</v>
          </cell>
          <cell r="H73">
            <v>1378.2508</v>
          </cell>
          <cell r="I73">
            <v>1460.27781</v>
          </cell>
          <cell r="J73">
            <v>1467.7595919999999</v>
          </cell>
          <cell r="K73">
            <v>1432.2303919999999</v>
          </cell>
          <cell r="L73">
            <v>1608.09376</v>
          </cell>
          <cell r="M73">
            <v>1529.58086</v>
          </cell>
          <cell r="O73">
            <v>2.7300000000000001E-2</v>
          </cell>
          <cell r="P73">
            <v>150</v>
          </cell>
          <cell r="Q73">
            <v>2.7300000000000001E-2</v>
          </cell>
          <cell r="R73">
            <v>150</v>
          </cell>
          <cell r="T73">
            <v>910</v>
          </cell>
          <cell r="U73">
            <v>897.5</v>
          </cell>
          <cell r="V73">
            <v>896.25</v>
          </cell>
          <cell r="W73">
            <v>1062</v>
          </cell>
          <cell r="Y73">
            <v>1420.7657086199999</v>
          </cell>
          <cell r="Z73">
            <v>1062</v>
          </cell>
          <cell r="AA73">
            <v>105</v>
          </cell>
          <cell r="AB73">
            <v>172.1</v>
          </cell>
          <cell r="AC73">
            <v>155.4966</v>
          </cell>
          <cell r="AD73" t="str">
            <v>-</v>
          </cell>
          <cell r="AE73">
            <v>-158.83089137999997</v>
          </cell>
          <cell r="AF73">
            <v>85</v>
          </cell>
          <cell r="AO73">
            <v>1310.86027162</v>
          </cell>
          <cell r="AP73">
            <v>1062</v>
          </cell>
          <cell r="AQ73">
            <v>30</v>
          </cell>
          <cell r="AR73">
            <v>172.1</v>
          </cell>
          <cell r="AS73">
            <v>151.08659999999998</v>
          </cell>
          <cell r="AT73">
            <v>0</v>
          </cell>
          <cell r="AU73">
            <v>-154.32632838000001</v>
          </cell>
          <cell r="AV73">
            <v>85</v>
          </cell>
          <cell r="AW73">
            <v>1345.7657086199999</v>
          </cell>
          <cell r="AX73">
            <v>1062</v>
          </cell>
          <cell r="AY73">
            <v>30</v>
          </cell>
          <cell r="AZ73">
            <v>172.1</v>
          </cell>
          <cell r="BA73">
            <v>155.4966</v>
          </cell>
          <cell r="BB73" t="str">
            <v>-</v>
          </cell>
          <cell r="BC73">
            <v>-158.83089137999997</v>
          </cell>
          <cell r="BD73">
            <v>85</v>
          </cell>
          <cell r="BE73">
            <v>1432.2303919999999</v>
          </cell>
          <cell r="BF73">
            <v>1062</v>
          </cell>
          <cell r="BG73">
            <v>130</v>
          </cell>
          <cell r="BH73">
            <v>172.1</v>
          </cell>
          <cell r="BI73">
            <v>18.130391999999997</v>
          </cell>
          <cell r="BJ73" t="str">
            <v>-</v>
          </cell>
          <cell r="BK73">
            <v>-35</v>
          </cell>
          <cell r="BL73">
            <v>85</v>
          </cell>
          <cell r="BM73">
            <v>1467.7595919999999</v>
          </cell>
          <cell r="BN73">
            <v>1062</v>
          </cell>
          <cell r="BO73">
            <v>130</v>
          </cell>
          <cell r="BP73">
            <v>172.1</v>
          </cell>
          <cell r="BQ73">
            <v>18.659592</v>
          </cell>
          <cell r="BR73" t="str">
            <v>-</v>
          </cell>
          <cell r="BS73">
            <v>0</v>
          </cell>
          <cell r="BT73">
            <v>85</v>
          </cell>
          <cell r="BV73">
            <v>1582.9719599999999</v>
          </cell>
          <cell r="BW73">
            <v>910</v>
          </cell>
          <cell r="BX73">
            <v>25</v>
          </cell>
          <cell r="BY73">
            <v>362.04</v>
          </cell>
          <cell r="BZ73">
            <v>125.93196</v>
          </cell>
          <cell r="CA73">
            <v>70</v>
          </cell>
          <cell r="CC73">
            <v>90</v>
          </cell>
          <cell r="CD73">
            <v>1512.9719599999999</v>
          </cell>
          <cell r="CE73">
            <v>910</v>
          </cell>
          <cell r="CF73">
            <v>25</v>
          </cell>
          <cell r="CG73">
            <v>362.04</v>
          </cell>
          <cell r="CH73">
            <v>125.93196</v>
          </cell>
          <cell r="CI73">
            <v>0</v>
          </cell>
          <cell r="CK73">
            <v>90</v>
          </cell>
          <cell r="CL73">
            <v>1378.2508</v>
          </cell>
          <cell r="CM73">
            <v>897.5</v>
          </cell>
          <cell r="CN73">
            <v>30</v>
          </cell>
          <cell r="CO73">
            <v>362.04</v>
          </cell>
          <cell r="CP73">
            <v>27.710799999999999</v>
          </cell>
          <cell r="CQ73">
            <v>96</v>
          </cell>
          <cell r="CR73">
            <v>-125</v>
          </cell>
          <cell r="CS73">
            <v>90</v>
          </cell>
          <cell r="CT73">
            <v>1460.27781</v>
          </cell>
          <cell r="CU73">
            <v>896.25</v>
          </cell>
          <cell r="CV73">
            <v>0</v>
          </cell>
          <cell r="CW73">
            <v>362.04</v>
          </cell>
          <cell r="CX73">
            <v>111.98781</v>
          </cell>
          <cell r="CY73">
            <v>0</v>
          </cell>
          <cell r="DA73">
            <v>90</v>
          </cell>
          <cell r="DB73">
            <v>1608.09376</v>
          </cell>
          <cell r="DC73">
            <v>910</v>
          </cell>
          <cell r="DD73">
            <v>40</v>
          </cell>
          <cell r="DF73">
            <v>382.04</v>
          </cell>
          <cell r="DG73">
            <v>186.05376000000001</v>
          </cell>
          <cell r="DH73">
            <v>0</v>
          </cell>
          <cell r="DJ73">
            <v>90</v>
          </cell>
          <cell r="DK73">
            <v>1529.58086</v>
          </cell>
          <cell r="DL73">
            <v>896.25</v>
          </cell>
          <cell r="DM73">
            <v>-10</v>
          </cell>
          <cell r="DO73">
            <v>382.04</v>
          </cell>
          <cell r="DP73">
            <v>171.29086000000001</v>
          </cell>
          <cell r="DQ73">
            <v>0</v>
          </cell>
          <cell r="DS73">
            <v>90</v>
          </cell>
        </row>
        <row r="74">
          <cell r="B74">
            <v>45536</v>
          </cell>
          <cell r="C74">
            <v>1400.52055516</v>
          </cell>
          <cell r="D74">
            <v>1521.5158799999999</v>
          </cell>
          <cell r="E74">
            <v>1290.6151181600001</v>
          </cell>
          <cell r="F74">
            <v>1325.52055516</v>
          </cell>
          <cell r="G74">
            <v>1451.5158799999999</v>
          </cell>
          <cell r="H74">
            <v>1323.25</v>
          </cell>
          <cell r="I74">
            <v>1414.0091799999998</v>
          </cell>
          <cell r="J74">
            <v>1447.152656</v>
          </cell>
          <cell r="K74">
            <v>1411.623456</v>
          </cell>
          <cell r="L74">
            <v>1589.96128</v>
          </cell>
          <cell r="M74">
            <v>1516.82708</v>
          </cell>
          <cell r="O74">
            <v>2.7300000000000001E-2</v>
          </cell>
          <cell r="P74">
            <v>120</v>
          </cell>
          <cell r="Q74">
            <v>2.7300000000000001E-2</v>
          </cell>
          <cell r="R74">
            <v>120</v>
          </cell>
          <cell r="T74">
            <v>883.5</v>
          </cell>
          <cell r="U74">
            <v>873</v>
          </cell>
          <cell r="V74">
            <v>874</v>
          </cell>
          <cell r="W74">
            <v>1041.7</v>
          </cell>
          <cell r="Y74">
            <v>1400.52055516</v>
          </cell>
          <cell r="Z74">
            <v>1041.7</v>
          </cell>
          <cell r="AA74">
            <v>105</v>
          </cell>
          <cell r="AB74">
            <v>172.1</v>
          </cell>
          <cell r="AC74">
            <v>152.93879999999999</v>
          </cell>
          <cell r="AD74" t="str">
            <v>-</v>
          </cell>
          <cell r="AE74">
            <v>-156.21824483999998</v>
          </cell>
          <cell r="AF74">
            <v>85</v>
          </cell>
          <cell r="AO74">
            <v>1290.6151181600001</v>
          </cell>
          <cell r="AP74">
            <v>1041.7</v>
          </cell>
          <cell r="AQ74">
            <v>30</v>
          </cell>
          <cell r="AR74">
            <v>172.1</v>
          </cell>
          <cell r="AS74">
            <v>148.52879999999999</v>
          </cell>
          <cell r="AT74">
            <v>0</v>
          </cell>
          <cell r="AU74">
            <v>-151.71368183999999</v>
          </cell>
          <cell r="AV74">
            <v>85</v>
          </cell>
          <cell r="AW74">
            <v>1325.52055516</v>
          </cell>
          <cell r="AX74">
            <v>1041.7</v>
          </cell>
          <cell r="AY74">
            <v>30</v>
          </cell>
          <cell r="AZ74">
            <v>172.1</v>
          </cell>
          <cell r="BA74">
            <v>152.93879999999999</v>
          </cell>
          <cell r="BB74" t="str">
            <v>-</v>
          </cell>
          <cell r="BC74">
            <v>-156.21824483999998</v>
          </cell>
          <cell r="BD74">
            <v>85</v>
          </cell>
          <cell r="BE74">
            <v>1411.623456</v>
          </cell>
          <cell r="BF74">
            <v>1041.7</v>
          </cell>
          <cell r="BG74">
            <v>130</v>
          </cell>
          <cell r="BH74">
            <v>172.1</v>
          </cell>
          <cell r="BI74">
            <v>17.823456</v>
          </cell>
          <cell r="BJ74" t="str">
            <v>-</v>
          </cell>
          <cell r="BK74">
            <v>-35</v>
          </cell>
          <cell r="BL74">
            <v>85</v>
          </cell>
          <cell r="BM74">
            <v>1447.152656</v>
          </cell>
          <cell r="BN74">
            <v>1041.7</v>
          </cell>
          <cell r="BO74">
            <v>130</v>
          </cell>
          <cell r="BP74">
            <v>172.1</v>
          </cell>
          <cell r="BQ74">
            <v>18.352656</v>
          </cell>
          <cell r="BR74" t="str">
            <v>-</v>
          </cell>
          <cell r="BS74">
            <v>0</v>
          </cell>
          <cell r="BT74">
            <v>85</v>
          </cell>
          <cell r="BV74">
            <v>1521.5158799999999</v>
          </cell>
          <cell r="BW74">
            <v>883.5</v>
          </cell>
          <cell r="BX74">
            <v>25</v>
          </cell>
          <cell r="BY74">
            <v>332.62</v>
          </cell>
          <cell r="BZ74">
            <v>120.39587999999999</v>
          </cell>
          <cell r="CA74">
            <v>70</v>
          </cell>
          <cell r="CC74">
            <v>90</v>
          </cell>
          <cell r="CD74">
            <v>1451.5158799999999</v>
          </cell>
          <cell r="CE74">
            <v>883.5</v>
          </cell>
          <cell r="CF74">
            <v>25</v>
          </cell>
          <cell r="CG74">
            <v>332.62</v>
          </cell>
          <cell r="CH74">
            <v>120.39587999999999</v>
          </cell>
          <cell r="CI74">
            <v>0</v>
          </cell>
          <cell r="CK74">
            <v>90</v>
          </cell>
          <cell r="CL74">
            <v>1323.25</v>
          </cell>
          <cell r="CM74">
            <v>873</v>
          </cell>
          <cell r="CN74">
            <v>30</v>
          </cell>
          <cell r="CO74">
            <v>332.62</v>
          </cell>
          <cell r="CP74">
            <v>26.63</v>
          </cell>
          <cell r="CQ74">
            <v>96</v>
          </cell>
          <cell r="CR74">
            <v>-125</v>
          </cell>
          <cell r="CS74">
            <v>90</v>
          </cell>
          <cell r="CT74">
            <v>1414.0091799999998</v>
          </cell>
          <cell r="CU74">
            <v>874</v>
          </cell>
          <cell r="CV74">
            <v>10</v>
          </cell>
          <cell r="CW74">
            <v>332.62</v>
          </cell>
          <cell r="CX74">
            <v>107.38917999999998</v>
          </cell>
          <cell r="DA74">
            <v>90</v>
          </cell>
          <cell r="DB74">
            <v>1589.96128</v>
          </cell>
          <cell r="DC74">
            <v>883.5</v>
          </cell>
          <cell r="DD74">
            <v>40</v>
          </cell>
          <cell r="DE74">
            <v>45.84</v>
          </cell>
          <cell r="DF74">
            <v>352.62</v>
          </cell>
          <cell r="DG74">
            <v>178.00128000000001</v>
          </cell>
          <cell r="DH74">
            <v>0</v>
          </cell>
          <cell r="DJ74">
            <v>90</v>
          </cell>
          <cell r="DK74">
            <v>1516.82708</v>
          </cell>
          <cell r="DL74">
            <v>874</v>
          </cell>
          <cell r="DM74">
            <v>-10</v>
          </cell>
          <cell r="DN74">
            <v>45.84</v>
          </cell>
          <cell r="DO74">
            <v>352.62</v>
          </cell>
          <cell r="DP74">
            <v>164.36707999999999</v>
          </cell>
          <cell r="DQ74">
            <v>0</v>
          </cell>
          <cell r="DS74">
            <v>90</v>
          </cell>
        </row>
        <row r="75">
          <cell r="B75">
            <v>45566</v>
          </cell>
          <cell r="C75">
            <v>1531.7450523160003</v>
          </cell>
          <cell r="D75">
            <v>1470.2145600000001</v>
          </cell>
          <cell r="E75">
            <v>1421.8396153160002</v>
          </cell>
          <cell r="F75">
            <v>1456.7450523160003</v>
          </cell>
          <cell r="G75">
            <v>1400.2145600000001</v>
          </cell>
          <cell r="H75">
            <v>1272.3238000000001</v>
          </cell>
          <cell r="I75">
            <v>1362.6301600000002</v>
          </cell>
          <cell r="J75">
            <v>1580.7221456000002</v>
          </cell>
          <cell r="K75">
            <v>1545.1929456</v>
          </cell>
          <cell r="L75">
            <v>1536.6493599999999</v>
          </cell>
          <cell r="M75">
            <v>1463.4149599999998</v>
          </cell>
          <cell r="O75">
            <v>1.8200000000000001E-2</v>
          </cell>
          <cell r="P75">
            <v>90</v>
          </cell>
          <cell r="Q75">
            <v>1.7600000000000001E-2</v>
          </cell>
          <cell r="R75">
            <v>90</v>
          </cell>
          <cell r="T75">
            <v>825</v>
          </cell>
          <cell r="U75">
            <v>811.25</v>
          </cell>
          <cell r="V75">
            <v>815</v>
          </cell>
          <cell r="W75">
            <v>985.38</v>
          </cell>
          <cell r="Y75">
            <v>1531.7450523160003</v>
          </cell>
          <cell r="Z75">
            <v>985.38</v>
          </cell>
          <cell r="AA75">
            <v>105</v>
          </cell>
          <cell r="AB75">
            <v>360</v>
          </cell>
          <cell r="AC75">
            <v>169.51788000000002</v>
          </cell>
          <cell r="AD75" t="str">
            <v>-</v>
          </cell>
          <cell r="AE75">
            <v>-173.15282768400002</v>
          </cell>
          <cell r="AF75">
            <v>85</v>
          </cell>
          <cell r="AO75">
            <v>1421.8396153160002</v>
          </cell>
          <cell r="AP75">
            <v>985.38</v>
          </cell>
          <cell r="AQ75">
            <v>30</v>
          </cell>
          <cell r="AR75">
            <v>360</v>
          </cell>
          <cell r="AS75">
            <v>165.10788000000002</v>
          </cell>
          <cell r="AU75">
            <v>-168.64826468400003</v>
          </cell>
          <cell r="AV75">
            <v>85</v>
          </cell>
          <cell r="AW75">
            <v>1456.7450523160003</v>
          </cell>
          <cell r="AX75">
            <v>985.38</v>
          </cell>
          <cell r="AY75">
            <v>30</v>
          </cell>
          <cell r="AZ75">
            <v>360</v>
          </cell>
          <cell r="BA75">
            <v>169.51788000000002</v>
          </cell>
          <cell r="BB75" t="str">
            <v>-</v>
          </cell>
          <cell r="BC75">
            <v>-173.15282768400002</v>
          </cell>
          <cell r="BD75">
            <v>85</v>
          </cell>
          <cell r="BE75">
            <v>1545.1929456</v>
          </cell>
          <cell r="BF75">
            <v>985.38</v>
          </cell>
          <cell r="BG75">
            <v>130</v>
          </cell>
          <cell r="BH75">
            <v>360</v>
          </cell>
          <cell r="BI75">
            <v>19.812945600000003</v>
          </cell>
          <cell r="BJ75" t="str">
            <v>-</v>
          </cell>
          <cell r="BK75">
            <v>-35</v>
          </cell>
          <cell r="BL75">
            <v>85</v>
          </cell>
          <cell r="BM75">
            <v>1580.7221456000002</v>
          </cell>
          <cell r="BN75">
            <v>985.38</v>
          </cell>
          <cell r="BO75">
            <v>130</v>
          </cell>
          <cell r="BP75">
            <v>360</v>
          </cell>
          <cell r="BQ75">
            <v>20.342145600000002</v>
          </cell>
          <cell r="BR75" t="str">
            <v>-</v>
          </cell>
          <cell r="BS75">
            <v>0</v>
          </cell>
          <cell r="BT75">
            <v>85</v>
          </cell>
          <cell r="BV75">
            <v>1470.2145600000001</v>
          </cell>
          <cell r="BW75">
            <v>825</v>
          </cell>
          <cell r="BX75">
            <v>25</v>
          </cell>
          <cell r="BY75">
            <v>344.44</v>
          </cell>
          <cell r="BZ75">
            <v>115.77456000000001</v>
          </cell>
          <cell r="CA75">
            <v>70</v>
          </cell>
          <cell r="CC75">
            <v>90</v>
          </cell>
          <cell r="CD75">
            <v>1400.2145600000001</v>
          </cell>
          <cell r="CE75">
            <v>825</v>
          </cell>
          <cell r="CF75">
            <v>25</v>
          </cell>
          <cell r="CG75">
            <v>344.44</v>
          </cell>
          <cell r="CH75">
            <v>115.77456000000001</v>
          </cell>
          <cell r="CI75">
            <v>0</v>
          </cell>
          <cell r="CK75">
            <v>90</v>
          </cell>
          <cell r="CL75">
            <v>1272.3238000000001</v>
          </cell>
          <cell r="CM75">
            <v>811.25</v>
          </cell>
          <cell r="CN75">
            <v>30</v>
          </cell>
          <cell r="CO75">
            <v>344.44</v>
          </cell>
          <cell r="CP75">
            <v>25.633800000000001</v>
          </cell>
          <cell r="CQ75">
            <v>96</v>
          </cell>
          <cell r="CR75">
            <v>-125</v>
          </cell>
          <cell r="CS75">
            <v>90</v>
          </cell>
          <cell r="CT75">
            <v>1362.6301600000002</v>
          </cell>
          <cell r="CU75">
            <v>815</v>
          </cell>
          <cell r="CV75">
            <v>10</v>
          </cell>
          <cell r="CW75">
            <v>344.44</v>
          </cell>
          <cell r="CX75">
            <v>103.19016000000001</v>
          </cell>
          <cell r="DA75">
            <v>90</v>
          </cell>
          <cell r="DB75">
            <v>1536.6493599999999</v>
          </cell>
          <cell r="DC75">
            <v>825</v>
          </cell>
          <cell r="DD75">
            <v>40</v>
          </cell>
          <cell r="DE75">
            <v>45.93</v>
          </cell>
          <cell r="DF75">
            <v>364.44</v>
          </cell>
          <cell r="DG75">
            <v>171.27936000000003</v>
          </cell>
          <cell r="DH75">
            <v>0</v>
          </cell>
          <cell r="DJ75">
            <v>90</v>
          </cell>
          <cell r="DK75">
            <v>1463.4149599999998</v>
          </cell>
          <cell r="DL75">
            <v>815</v>
          </cell>
          <cell r="DM75">
            <v>-10</v>
          </cell>
          <cell r="DN75">
            <v>45.93</v>
          </cell>
          <cell r="DO75">
            <v>364.44</v>
          </cell>
          <cell r="DP75">
            <v>158.04496</v>
          </cell>
          <cell r="DQ75">
            <v>0</v>
          </cell>
          <cell r="DS75">
            <v>90</v>
          </cell>
        </row>
        <row r="76">
          <cell r="B76">
            <v>45597</v>
          </cell>
          <cell r="C76">
            <v>1628.4051424000002</v>
          </cell>
          <cell r="D76">
            <v>1511.1612166666664</v>
          </cell>
          <cell r="E76">
            <v>1429.7980549520003</v>
          </cell>
          <cell r="F76">
            <v>1553.4051424000002</v>
          </cell>
          <cell r="G76">
            <v>1441.1612166666664</v>
          </cell>
          <cell r="H76">
            <v>1235.2286666666664</v>
          </cell>
          <cell r="I76">
            <v>1412.0052444444443</v>
          </cell>
          <cell r="J76">
            <v>1600.8406400000001</v>
          </cell>
          <cell r="K76">
            <v>1553.2936032000002</v>
          </cell>
          <cell r="L76">
            <v>1577.1569666666667</v>
          </cell>
          <cell r="M76">
            <v>1517.6672444444443</v>
          </cell>
          <cell r="O76">
            <v>2.7900000000000001E-2</v>
          </cell>
          <cell r="P76">
            <v>150</v>
          </cell>
          <cell r="Q76">
            <v>2.7300000000000001E-2</v>
          </cell>
          <cell r="R76">
            <v>150</v>
          </cell>
          <cell r="T76">
            <v>848.75</v>
          </cell>
          <cell r="U76">
            <v>837.5</v>
          </cell>
          <cell r="V76">
            <v>842</v>
          </cell>
          <cell r="W76">
            <v>993.38</v>
          </cell>
          <cell r="Y76">
            <v>1628.4051424000002</v>
          </cell>
          <cell r="Z76">
            <v>993.38</v>
          </cell>
          <cell r="AA76">
            <v>105</v>
          </cell>
          <cell r="AB76">
            <v>359.98</v>
          </cell>
          <cell r="AC76">
            <v>270.67200000000003</v>
          </cell>
          <cell r="AD76" t="str">
            <v>-</v>
          </cell>
          <cell r="AE76">
            <v>-185.62685760000002</v>
          </cell>
          <cell r="AF76">
            <v>85</v>
          </cell>
          <cell r="AO76">
            <v>1429.7980549520003</v>
          </cell>
          <cell r="AP76">
            <v>993.38</v>
          </cell>
          <cell r="AQ76">
            <v>30</v>
          </cell>
          <cell r="AR76">
            <v>359.98</v>
          </cell>
          <cell r="AS76">
            <v>166.11336000000003</v>
          </cell>
          <cell r="AU76">
            <v>-169.67530504800001</v>
          </cell>
          <cell r="AV76">
            <v>85</v>
          </cell>
          <cell r="AW76">
            <v>1553.4051424000002</v>
          </cell>
          <cell r="AX76">
            <v>993.38</v>
          </cell>
          <cell r="AY76">
            <v>30</v>
          </cell>
          <cell r="AZ76">
            <v>359.98</v>
          </cell>
          <cell r="BA76">
            <v>270.67200000000003</v>
          </cell>
          <cell r="BB76" t="str">
            <v>-</v>
          </cell>
          <cell r="BC76">
            <v>-185.62685760000002</v>
          </cell>
          <cell r="BD76">
            <v>85</v>
          </cell>
          <cell r="BE76">
            <v>1553.2936032000002</v>
          </cell>
          <cell r="BF76">
            <v>993.38</v>
          </cell>
          <cell r="BG76">
            <v>130</v>
          </cell>
          <cell r="BH76">
            <v>359.98</v>
          </cell>
          <cell r="BI76">
            <v>19.9336032</v>
          </cell>
          <cell r="BJ76" t="str">
            <v>-</v>
          </cell>
          <cell r="BK76">
            <v>-35</v>
          </cell>
          <cell r="BL76">
            <v>85</v>
          </cell>
          <cell r="BM76">
            <v>1600.8406400000001</v>
          </cell>
          <cell r="BN76">
            <v>993.38</v>
          </cell>
          <cell r="BO76">
            <v>130</v>
          </cell>
          <cell r="BP76">
            <v>359.98</v>
          </cell>
          <cell r="BQ76">
            <v>32.480640000000001</v>
          </cell>
          <cell r="BR76" t="str">
            <v>-</v>
          </cell>
          <cell r="BS76">
            <v>0</v>
          </cell>
          <cell r="BT76">
            <v>85</v>
          </cell>
          <cell r="BV76">
            <v>1511.1612166666664</v>
          </cell>
          <cell r="BW76">
            <v>848.75</v>
          </cell>
          <cell r="BX76">
            <v>25</v>
          </cell>
          <cell r="BY76">
            <v>281.82222222222219</v>
          </cell>
          <cell r="BZ76">
            <v>195.58899444444441</v>
          </cell>
          <cell r="CA76">
            <v>70</v>
          </cell>
          <cell r="CC76">
            <v>90</v>
          </cell>
          <cell r="CD76">
            <v>1441.1612166666664</v>
          </cell>
          <cell r="CE76">
            <v>848.75</v>
          </cell>
          <cell r="CF76">
            <v>25</v>
          </cell>
          <cell r="CG76">
            <v>281.82222222222219</v>
          </cell>
          <cell r="CH76">
            <v>195.58899444444441</v>
          </cell>
          <cell r="CI76">
            <v>0</v>
          </cell>
          <cell r="CK76">
            <v>90</v>
          </cell>
          <cell r="CL76">
            <v>1235.2286666666664</v>
          </cell>
          <cell r="CM76">
            <v>837.5</v>
          </cell>
          <cell r="CN76">
            <v>30</v>
          </cell>
          <cell r="CO76">
            <v>281.82222222222219</v>
          </cell>
          <cell r="CP76">
            <v>24.906444444444443</v>
          </cell>
          <cell r="CQ76">
            <v>96</v>
          </cell>
          <cell r="CR76">
            <v>-125</v>
          </cell>
          <cell r="CS76">
            <v>90</v>
          </cell>
          <cell r="CT76">
            <v>1412.0052444444443</v>
          </cell>
          <cell r="CU76">
            <v>842</v>
          </cell>
          <cell r="CV76">
            <v>15</v>
          </cell>
          <cell r="CW76">
            <v>281.82222222222219</v>
          </cell>
          <cell r="CX76">
            <v>183.18302222222218</v>
          </cell>
          <cell r="DA76">
            <v>90</v>
          </cell>
          <cell r="DB76">
            <v>1577.1569666666667</v>
          </cell>
          <cell r="DC76">
            <v>848.75</v>
          </cell>
          <cell r="DD76">
            <v>40</v>
          </cell>
          <cell r="DE76">
            <v>45.76</v>
          </cell>
          <cell r="DF76">
            <v>301.82222222222219</v>
          </cell>
          <cell r="DG76">
            <v>250.82474444444443</v>
          </cell>
          <cell r="DH76">
            <v>0</v>
          </cell>
          <cell r="DJ76">
            <v>90</v>
          </cell>
          <cell r="DK76">
            <v>1517.6672444444443</v>
          </cell>
          <cell r="DL76">
            <v>842</v>
          </cell>
          <cell r="DN76">
            <v>45.93</v>
          </cell>
          <cell r="DO76">
            <v>301.82222222222219</v>
          </cell>
          <cell r="DP76">
            <v>237.91502222222221</v>
          </cell>
          <cell r="DQ76">
            <v>0</v>
          </cell>
          <cell r="DS76">
            <v>90</v>
          </cell>
        </row>
        <row r="77">
          <cell r="B77">
            <v>45627</v>
          </cell>
          <cell r="C77">
            <v>1590.6955792000001</v>
          </cell>
          <cell r="D77">
            <v>1450.6409333333331</v>
          </cell>
          <cell r="E77">
            <v>1394.4139148160002</v>
          </cell>
          <cell r="F77">
            <v>1515.6955792000001</v>
          </cell>
          <cell r="G77">
            <v>1380.6409333333331</v>
          </cell>
          <cell r="H77">
            <v>1182.8573333333331</v>
          </cell>
          <cell r="I77">
            <v>1355.7806555555553</v>
          </cell>
          <cell r="J77">
            <v>1564.5100000000002</v>
          </cell>
          <cell r="K77">
            <v>1517.2771456</v>
          </cell>
          <cell r="L77">
            <v>1512.3876399999999</v>
          </cell>
          <cell r="M77">
            <v>1462.1706446543235</v>
          </cell>
          <cell r="O77">
            <v>1.9400000000000001E-2</v>
          </cell>
          <cell r="P77">
            <v>120</v>
          </cell>
          <cell r="Q77">
            <v>1.9300000000000001E-2</v>
          </cell>
          <cell r="R77">
            <v>120</v>
          </cell>
          <cell r="T77">
            <v>806</v>
          </cell>
          <cell r="U77">
            <v>795</v>
          </cell>
          <cell r="V77">
            <v>802.5</v>
          </cell>
          <cell r="W77">
            <v>957.9</v>
          </cell>
          <cell r="Y77">
            <v>1590.6955792000001</v>
          </cell>
          <cell r="Z77">
            <v>957.9</v>
          </cell>
          <cell r="AA77">
            <v>105</v>
          </cell>
          <cell r="AB77">
            <v>359.98</v>
          </cell>
          <cell r="AC77">
            <v>263.57600000000002</v>
          </cell>
          <cell r="AD77" t="str">
            <v>-</v>
          </cell>
          <cell r="AE77">
            <v>-180.76042080000002</v>
          </cell>
          <cell r="AF77">
            <v>85</v>
          </cell>
          <cell r="AO77">
            <v>1394.4139148160002</v>
          </cell>
          <cell r="AP77">
            <v>957.9</v>
          </cell>
          <cell r="AQ77">
            <v>30</v>
          </cell>
          <cell r="AR77">
            <v>359.98</v>
          </cell>
          <cell r="AS77">
            <v>161.64288000000002</v>
          </cell>
          <cell r="AU77">
            <v>-165.10896518400003</v>
          </cell>
          <cell r="AV77">
            <v>85</v>
          </cell>
          <cell r="AW77">
            <v>1515.6955792000001</v>
          </cell>
          <cell r="AX77">
            <v>957.9</v>
          </cell>
          <cell r="AY77">
            <v>30</v>
          </cell>
          <cell r="AZ77">
            <v>359.98</v>
          </cell>
          <cell r="BA77">
            <v>263.57600000000002</v>
          </cell>
          <cell r="BB77" t="str">
            <v>-</v>
          </cell>
          <cell r="BC77">
            <v>-180.76042080000002</v>
          </cell>
          <cell r="BD77">
            <v>85</v>
          </cell>
          <cell r="BE77">
            <v>1517.2771456</v>
          </cell>
          <cell r="BF77">
            <v>957.9</v>
          </cell>
          <cell r="BG77">
            <v>130</v>
          </cell>
          <cell r="BH77">
            <v>359.98</v>
          </cell>
          <cell r="BI77">
            <v>19.397145600000002</v>
          </cell>
          <cell r="BJ77" t="str">
            <v>-</v>
          </cell>
          <cell r="BK77">
            <v>-35</v>
          </cell>
          <cell r="BL77">
            <v>85</v>
          </cell>
          <cell r="BM77">
            <v>1564.5100000000002</v>
          </cell>
          <cell r="BN77">
            <v>957.9</v>
          </cell>
          <cell r="BO77">
            <v>130</v>
          </cell>
          <cell r="BP77">
            <v>359.98</v>
          </cell>
          <cell r="BQ77">
            <v>31.63</v>
          </cell>
          <cell r="BR77" t="str">
            <v>-</v>
          </cell>
          <cell r="BS77">
            <v>0</v>
          </cell>
          <cell r="BT77">
            <v>85</v>
          </cell>
          <cell r="BV77">
            <v>1450.6409333333331</v>
          </cell>
          <cell r="BW77">
            <v>806</v>
          </cell>
          <cell r="BX77">
            <v>25</v>
          </cell>
          <cell r="BY77">
            <v>272.97777777777776</v>
          </cell>
          <cell r="BZ77">
            <v>186.66315555555551</v>
          </cell>
          <cell r="CA77">
            <v>70</v>
          </cell>
          <cell r="CC77">
            <v>90</v>
          </cell>
          <cell r="CD77">
            <v>1380.6409333333331</v>
          </cell>
          <cell r="CE77">
            <v>806</v>
          </cell>
          <cell r="CF77">
            <v>25</v>
          </cell>
          <cell r="CG77">
            <v>272.97777777777776</v>
          </cell>
          <cell r="CH77">
            <v>186.66315555555551</v>
          </cell>
          <cell r="CI77">
            <v>0</v>
          </cell>
          <cell r="CK77">
            <v>90</v>
          </cell>
          <cell r="CL77">
            <v>1182.8573333333331</v>
          </cell>
          <cell r="CM77">
            <v>795</v>
          </cell>
          <cell r="CN77">
            <v>30</v>
          </cell>
          <cell r="CO77">
            <v>272.97777777777776</v>
          </cell>
          <cell r="CP77">
            <v>23.879555555555555</v>
          </cell>
          <cell r="CQ77">
            <v>96</v>
          </cell>
          <cell r="CR77">
            <v>-125</v>
          </cell>
          <cell r="CS77">
            <v>90</v>
          </cell>
          <cell r="CT77">
            <v>1355.7806555555553</v>
          </cell>
          <cell r="CU77">
            <v>802.5</v>
          </cell>
          <cell r="CV77">
            <v>15</v>
          </cell>
          <cell r="CW77">
            <v>272.97777777777776</v>
          </cell>
          <cell r="CX77">
            <v>175.30287777777772</v>
          </cell>
          <cell r="DA77">
            <v>90</v>
          </cell>
          <cell r="DB77">
            <v>1512.3876399999999</v>
          </cell>
          <cell r="DC77">
            <v>806</v>
          </cell>
          <cell r="DD77">
            <v>40</v>
          </cell>
          <cell r="DE77">
            <v>43.83</v>
          </cell>
          <cell r="DF77">
            <v>292.98</v>
          </cell>
          <cell r="DG77">
            <v>239.57764000000003</v>
          </cell>
          <cell r="DH77">
            <v>0</v>
          </cell>
          <cell r="DJ77">
            <v>90</v>
          </cell>
          <cell r="DK77">
            <v>1462.1706446543235</v>
          </cell>
          <cell r="DL77">
            <v>802.5</v>
          </cell>
          <cell r="DM77">
            <v>5</v>
          </cell>
          <cell r="DN77">
            <v>43.833489098767807</v>
          </cell>
          <cell r="DO77">
            <v>292.97777777777776</v>
          </cell>
          <cell r="DP77">
            <v>227.85937777777778</v>
          </cell>
          <cell r="DQ77">
            <v>0</v>
          </cell>
          <cell r="DS77">
            <v>90</v>
          </cell>
        </row>
        <row r="78">
          <cell r="B78">
            <v>45658</v>
          </cell>
          <cell r="C78">
            <v>1526.6900047619047</v>
          </cell>
          <cell r="D78">
            <v>1404.1379999999999</v>
          </cell>
          <cell r="E78">
            <v>1334.3553508015873</v>
          </cell>
          <cell r="F78">
            <v>1451.6900047619047</v>
          </cell>
          <cell r="G78">
            <v>1334.1379999999999</v>
          </cell>
          <cell r="H78">
            <v>1145.1400000000001</v>
          </cell>
          <cell r="I78">
            <v>1312.4450833333335</v>
          </cell>
          <cell r="J78">
            <v>1502.8425396825396</v>
          </cell>
          <cell r="K78">
            <v>1456.1453301587301</v>
          </cell>
          <cell r="L78">
            <v>1420.268</v>
          </cell>
          <cell r="M78">
            <v>1368.1313333333333</v>
          </cell>
          <cell r="O78">
            <v>4.1700000000000001E-2</v>
          </cell>
          <cell r="P78">
            <v>180</v>
          </cell>
          <cell r="Q78">
            <v>3.9699999999999999E-2</v>
          </cell>
          <cell r="R78">
            <v>180</v>
          </cell>
          <cell r="T78">
            <v>796.66666666666663</v>
          </cell>
          <cell r="U78">
            <v>788.33333333333337</v>
          </cell>
          <cell r="V78">
            <v>791.25</v>
          </cell>
          <cell r="W78">
            <v>936.5</v>
          </cell>
          <cell r="Y78">
            <v>1526.6900047619047</v>
          </cell>
          <cell r="Z78">
            <v>936.5</v>
          </cell>
          <cell r="AA78">
            <v>105</v>
          </cell>
          <cell r="AB78">
            <v>321.15873015873018</v>
          </cell>
          <cell r="AC78">
            <v>251.53174603174602</v>
          </cell>
          <cell r="AD78" t="str">
            <v>-</v>
          </cell>
          <cell r="AE78">
            <v>-172.50047142857142</v>
          </cell>
          <cell r="AF78">
            <v>85</v>
          </cell>
          <cell r="AO78">
            <v>1334.3553508015873</v>
          </cell>
          <cell r="AP78">
            <v>936.5</v>
          </cell>
          <cell r="AQ78">
            <v>30</v>
          </cell>
          <cell r="AR78">
            <v>321.15873015873018</v>
          </cell>
          <cell r="AS78">
            <v>154.05500000000001</v>
          </cell>
          <cell r="AU78">
            <v>-157.35837935714287</v>
          </cell>
          <cell r="AV78">
            <v>85</v>
          </cell>
          <cell r="AW78">
            <v>1451.6900047619047</v>
          </cell>
          <cell r="AX78">
            <v>936.5</v>
          </cell>
          <cell r="AY78">
            <v>30</v>
          </cell>
          <cell r="AZ78">
            <v>321.15873015873018</v>
          </cell>
          <cell r="BA78">
            <v>251.53174603174602</v>
          </cell>
          <cell r="BB78" t="str">
            <v>-</v>
          </cell>
          <cell r="BC78">
            <v>-172.50047142857142</v>
          </cell>
          <cell r="BD78">
            <v>85</v>
          </cell>
          <cell r="BE78">
            <v>1456.1453301587301</v>
          </cell>
          <cell r="BF78">
            <v>936.5</v>
          </cell>
          <cell r="BG78">
            <v>130</v>
          </cell>
          <cell r="BH78">
            <v>321.15873015873018</v>
          </cell>
          <cell r="BI78">
            <v>18.486599999999999</v>
          </cell>
          <cell r="BJ78" t="str">
            <v>-</v>
          </cell>
          <cell r="BK78">
            <v>-35</v>
          </cell>
          <cell r="BL78">
            <v>85</v>
          </cell>
          <cell r="BM78">
            <v>1502.8425396825396</v>
          </cell>
          <cell r="BN78">
            <v>936.5</v>
          </cell>
          <cell r="BO78">
            <v>130</v>
          </cell>
          <cell r="BP78">
            <v>321.15873015873018</v>
          </cell>
          <cell r="BQ78">
            <v>30.183809523809522</v>
          </cell>
          <cell r="BR78" t="str">
            <v>-</v>
          </cell>
          <cell r="BS78">
            <v>0</v>
          </cell>
          <cell r="BT78">
            <v>85</v>
          </cell>
          <cell r="BV78">
            <v>1404.1379999999999</v>
          </cell>
          <cell r="BW78">
            <v>796.66666666666663</v>
          </cell>
          <cell r="BX78">
            <v>25</v>
          </cell>
          <cell r="BY78">
            <v>242.66666666666666</v>
          </cell>
          <cell r="BZ78">
            <v>179.80466666666663</v>
          </cell>
          <cell r="CA78">
            <v>70</v>
          </cell>
          <cell r="CC78">
            <v>90</v>
          </cell>
          <cell r="CD78">
            <v>1334.1379999999999</v>
          </cell>
          <cell r="CE78">
            <v>796.66666666666663</v>
          </cell>
          <cell r="CF78">
            <v>25</v>
          </cell>
          <cell r="CG78">
            <v>242.66666666666666</v>
          </cell>
          <cell r="CH78">
            <v>179.80466666666663</v>
          </cell>
          <cell r="CI78">
            <v>0</v>
          </cell>
          <cell r="CK78">
            <v>90</v>
          </cell>
          <cell r="CL78">
            <v>1145.1400000000001</v>
          </cell>
          <cell r="CM78">
            <v>788.33333333333337</v>
          </cell>
          <cell r="CN78">
            <v>30</v>
          </cell>
          <cell r="CO78">
            <v>242.66666666666666</v>
          </cell>
          <cell r="CP78">
            <v>23.14</v>
          </cell>
          <cell r="CQ78">
            <v>96</v>
          </cell>
          <cell r="CR78">
            <v>-125</v>
          </cell>
          <cell r="CS78">
            <v>90</v>
          </cell>
          <cell r="CT78">
            <v>1312.4450833333335</v>
          </cell>
          <cell r="CU78">
            <v>791.25</v>
          </cell>
          <cell r="CV78">
            <v>20</v>
          </cell>
          <cell r="CW78">
            <v>242.66666666666666</v>
          </cell>
          <cell r="CX78">
            <v>168.52841666666666</v>
          </cell>
          <cell r="DA78">
            <v>90</v>
          </cell>
          <cell r="DB78">
            <v>1420.268</v>
          </cell>
          <cell r="DC78">
            <v>796.66666666666663</v>
          </cell>
          <cell r="DD78">
            <v>40</v>
          </cell>
          <cell r="DF78">
            <v>262.66666666666663</v>
          </cell>
          <cell r="DG78">
            <v>230.93466666666666</v>
          </cell>
          <cell r="DH78">
            <v>0</v>
          </cell>
          <cell r="DJ78">
            <v>90</v>
          </cell>
          <cell r="DK78">
            <v>1368.1313333333333</v>
          </cell>
          <cell r="DL78">
            <v>791.25</v>
          </cell>
          <cell r="DM78">
            <v>5</v>
          </cell>
          <cell r="DO78">
            <v>262.66666666666663</v>
          </cell>
          <cell r="DP78">
            <v>219.21466666666663</v>
          </cell>
          <cell r="DQ78">
            <v>0</v>
          </cell>
          <cell r="DS78">
            <v>90</v>
          </cell>
        </row>
        <row r="79">
          <cell r="B79">
            <v>45689</v>
          </cell>
          <cell r="C79">
            <v>1527.0938839619048</v>
          </cell>
          <cell r="D79">
            <v>1392.1342999999999</v>
          </cell>
          <cell r="E79">
            <v>1335.7832308015873</v>
          </cell>
          <cell r="F79">
            <v>1454.0938839619048</v>
          </cell>
          <cell r="G79">
            <v>1322.1342999999999</v>
          </cell>
          <cell r="H79">
            <v>1133.5119999999999</v>
          </cell>
          <cell r="I79">
            <v>1299.8652999999999</v>
          </cell>
          <cell r="J79">
            <v>1504.2316596825397</v>
          </cell>
          <cell r="K79">
            <v>1457.5310757587301</v>
          </cell>
          <cell r="L79">
            <v>1407.8037999999999</v>
          </cell>
          <cell r="M79">
            <v>1360.0647999999999</v>
          </cell>
          <cell r="O79">
            <v>4.1700000000000001E-2</v>
          </cell>
          <cell r="P79">
            <v>150</v>
          </cell>
          <cell r="Q79">
            <v>3.9699999999999999E-2</v>
          </cell>
          <cell r="R79">
            <v>150</v>
          </cell>
          <cell r="T79">
            <v>799.5</v>
          </cell>
          <cell r="U79">
            <v>790</v>
          </cell>
          <cell r="V79">
            <v>793.5</v>
          </cell>
          <cell r="W79">
            <v>936.88</v>
          </cell>
          <cell r="Y79">
            <v>1527.0938839619048</v>
          </cell>
          <cell r="Z79">
            <v>936.88</v>
          </cell>
          <cell r="AA79">
            <v>105</v>
          </cell>
          <cell r="AB79">
            <v>321.15873015873018</v>
          </cell>
          <cell r="AC79">
            <v>251.60774603174605</v>
          </cell>
          <cell r="AD79" t="str">
            <v>-</v>
          </cell>
          <cell r="AE79">
            <v>-172.55259222857143</v>
          </cell>
          <cell r="AF79">
            <v>85</v>
          </cell>
          <cell r="AO79">
            <v>1335.7832308015873</v>
          </cell>
          <cell r="AP79">
            <v>936.88</v>
          </cell>
          <cell r="AQ79">
            <v>31</v>
          </cell>
          <cell r="AR79">
            <v>321.15873015873018</v>
          </cell>
          <cell r="AS79">
            <v>154.10288</v>
          </cell>
          <cell r="AU79">
            <v>-157.35837935714287</v>
          </cell>
          <cell r="AV79">
            <v>85</v>
          </cell>
          <cell r="AW79">
            <v>1454.0938839619048</v>
          </cell>
          <cell r="AX79">
            <v>936.88</v>
          </cell>
          <cell r="AY79">
            <v>31</v>
          </cell>
          <cell r="AZ79">
            <v>321.15873015873018</v>
          </cell>
          <cell r="BA79">
            <v>251.60774603174605</v>
          </cell>
          <cell r="BB79" t="str">
            <v>-</v>
          </cell>
          <cell r="BC79">
            <v>-172.55259222857143</v>
          </cell>
          <cell r="BD79">
            <v>86</v>
          </cell>
          <cell r="BE79">
            <v>1457.5310757587301</v>
          </cell>
          <cell r="BF79">
            <v>936.88</v>
          </cell>
          <cell r="BG79">
            <v>131</v>
          </cell>
          <cell r="BH79">
            <v>321.15873015873018</v>
          </cell>
          <cell r="BI79">
            <v>18.4923456</v>
          </cell>
          <cell r="BJ79" t="str">
            <v>-</v>
          </cell>
          <cell r="BK79">
            <v>-35</v>
          </cell>
          <cell r="BL79">
            <v>85</v>
          </cell>
          <cell r="BM79">
            <v>1504.2316596825397</v>
          </cell>
          <cell r="BN79">
            <v>936.88</v>
          </cell>
          <cell r="BO79">
            <v>131</v>
          </cell>
          <cell r="BP79">
            <v>321.15873015873018</v>
          </cell>
          <cell r="BQ79">
            <v>30.192929523809525</v>
          </cell>
          <cell r="BR79" t="str">
            <v>-</v>
          </cell>
          <cell r="BS79">
            <v>0</v>
          </cell>
          <cell r="BT79">
            <v>85</v>
          </cell>
          <cell r="BV79">
            <v>1392.1342999999999</v>
          </cell>
          <cell r="BW79">
            <v>799.5</v>
          </cell>
          <cell r="BX79">
            <v>25</v>
          </cell>
          <cell r="BY79">
            <v>229.6</v>
          </cell>
          <cell r="BZ79">
            <v>178.03429999999997</v>
          </cell>
          <cell r="CA79">
            <v>70</v>
          </cell>
          <cell r="CC79">
            <v>90</v>
          </cell>
          <cell r="CD79">
            <v>1322.1342999999999</v>
          </cell>
          <cell r="CE79">
            <v>799.5</v>
          </cell>
          <cell r="CF79">
            <v>25</v>
          </cell>
          <cell r="CG79">
            <v>229.6</v>
          </cell>
          <cell r="CH79">
            <v>178.03429999999997</v>
          </cell>
          <cell r="CI79">
            <v>0</v>
          </cell>
          <cell r="CK79">
            <v>90</v>
          </cell>
          <cell r="CL79">
            <v>1133.5119999999999</v>
          </cell>
          <cell r="CM79">
            <v>790</v>
          </cell>
          <cell r="CN79">
            <v>30</v>
          </cell>
          <cell r="CO79">
            <v>229.6</v>
          </cell>
          <cell r="CP79">
            <v>22.911999999999999</v>
          </cell>
          <cell r="CQ79">
            <v>96</v>
          </cell>
          <cell r="CR79">
            <v>-125</v>
          </cell>
          <cell r="CS79">
            <v>90</v>
          </cell>
          <cell r="CT79">
            <v>1299.8652999999999</v>
          </cell>
          <cell r="CU79">
            <v>793.5</v>
          </cell>
          <cell r="CV79">
            <v>20</v>
          </cell>
          <cell r="CW79">
            <v>229.6</v>
          </cell>
          <cell r="CX79">
            <v>166.76529999999997</v>
          </cell>
          <cell r="DA79">
            <v>90</v>
          </cell>
          <cell r="DB79">
            <v>1407.8037999999999</v>
          </cell>
          <cell r="DC79">
            <v>799.5</v>
          </cell>
          <cell r="DD79">
            <v>40</v>
          </cell>
          <cell r="DF79">
            <v>249.6</v>
          </cell>
          <cell r="DG79">
            <v>228.70379999999997</v>
          </cell>
          <cell r="DH79">
            <v>0</v>
          </cell>
          <cell r="DJ79">
            <v>90</v>
          </cell>
          <cell r="DK79">
            <v>1360.0647999999999</v>
          </cell>
          <cell r="DL79">
            <v>793.5</v>
          </cell>
          <cell r="DM79">
            <v>10</v>
          </cell>
          <cell r="DO79">
            <v>249.6</v>
          </cell>
          <cell r="DP79">
            <v>216.96479999999997</v>
          </cell>
          <cell r="DQ79">
            <v>0</v>
          </cell>
          <cell r="DS79">
            <v>90</v>
          </cell>
        </row>
        <row r="80">
          <cell r="B80">
            <v>45717</v>
          </cell>
          <cell r="C80">
            <v>1537.3184047619047</v>
          </cell>
          <cell r="D80">
            <v>1315.1105583333333</v>
          </cell>
          <cell r="E80">
            <v>1347.6153508015873</v>
          </cell>
          <cell r="F80">
            <v>1466.3184047619047</v>
          </cell>
          <cell r="G80">
            <v>1245.1105583333333</v>
          </cell>
          <cell r="H80">
            <v>1066.6623333333332</v>
          </cell>
          <cell r="I80">
            <v>1226.0268222222221</v>
          </cell>
          <cell r="J80">
            <v>1515.0825396825396</v>
          </cell>
          <cell r="K80">
            <v>1468.2965301587301</v>
          </cell>
          <cell r="L80">
            <v>1327.8251833333334</v>
          </cell>
          <cell r="M80">
            <v>1283.1758222222222</v>
          </cell>
          <cell r="O80">
            <v>2.23E-2</v>
          </cell>
          <cell r="P80">
            <v>120</v>
          </cell>
          <cell r="Q80">
            <v>2.1600000000000001E-2</v>
          </cell>
          <cell r="R80">
            <v>120</v>
          </cell>
          <cell r="T80">
            <v>803.125</v>
          </cell>
          <cell r="U80">
            <v>793.75</v>
          </cell>
          <cell r="V80">
            <v>795</v>
          </cell>
          <cell r="W80">
            <v>946.5</v>
          </cell>
          <cell r="Y80">
            <v>1537.3184047619047</v>
          </cell>
          <cell r="Z80">
            <v>946.5</v>
          </cell>
          <cell r="AA80">
            <v>105</v>
          </cell>
          <cell r="AB80">
            <v>321.15873015873018</v>
          </cell>
          <cell r="AC80">
            <v>253.53174603174602</v>
          </cell>
          <cell r="AD80" t="str">
            <v>-</v>
          </cell>
          <cell r="AE80">
            <v>-173.87207142857142</v>
          </cell>
          <cell r="AF80">
            <v>85</v>
          </cell>
          <cell r="AO80">
            <v>1347.6153508015873</v>
          </cell>
          <cell r="AP80">
            <v>946.5</v>
          </cell>
          <cell r="AQ80">
            <v>32</v>
          </cell>
          <cell r="AR80">
            <v>321.15873015873018</v>
          </cell>
          <cell r="AS80">
            <v>155.315</v>
          </cell>
          <cell r="AU80">
            <v>-157.35837935714287</v>
          </cell>
          <cell r="AV80">
            <v>85</v>
          </cell>
          <cell r="AW80">
            <v>1466.3184047619047</v>
          </cell>
          <cell r="AX80">
            <v>946.5</v>
          </cell>
          <cell r="AY80">
            <v>32</v>
          </cell>
          <cell r="AZ80">
            <v>321.15873015873018</v>
          </cell>
          <cell r="BA80">
            <v>253.53174603174602</v>
          </cell>
          <cell r="BB80" t="str">
            <v>-</v>
          </cell>
          <cell r="BC80">
            <v>-173.87207142857142</v>
          </cell>
          <cell r="BD80">
            <v>87</v>
          </cell>
          <cell r="BE80">
            <v>1468.2965301587301</v>
          </cell>
          <cell r="BF80">
            <v>946.5</v>
          </cell>
          <cell r="BG80">
            <v>132</v>
          </cell>
          <cell r="BH80">
            <v>321.15873015873018</v>
          </cell>
          <cell r="BI80">
            <v>18.637799999999999</v>
          </cell>
          <cell r="BJ80" t="str">
            <v>-</v>
          </cell>
          <cell r="BK80">
            <v>-35</v>
          </cell>
          <cell r="BL80">
            <v>85</v>
          </cell>
          <cell r="BM80">
            <v>1515.0825396825396</v>
          </cell>
          <cell r="BN80">
            <v>946.5</v>
          </cell>
          <cell r="BO80">
            <v>132</v>
          </cell>
          <cell r="BP80">
            <v>321.15873015873018</v>
          </cell>
          <cell r="BQ80">
            <v>30.423809523809524</v>
          </cell>
          <cell r="BR80" t="str">
            <v>-</v>
          </cell>
          <cell r="BS80">
            <v>0</v>
          </cell>
          <cell r="BT80">
            <v>85</v>
          </cell>
          <cell r="BV80">
            <v>1315.1105583333333</v>
          </cell>
          <cell r="BW80">
            <v>803.125</v>
          </cell>
          <cell r="BX80">
            <v>25</v>
          </cell>
          <cell r="BY80">
            <v>160.3111111111111</v>
          </cell>
          <cell r="BZ80">
            <v>166.67444722222223</v>
          </cell>
          <cell r="CA80">
            <v>70</v>
          </cell>
          <cell r="CC80">
            <v>90</v>
          </cell>
          <cell r="CD80">
            <v>1245.1105583333333</v>
          </cell>
          <cell r="CE80">
            <v>803.125</v>
          </cell>
          <cell r="CF80">
            <v>25</v>
          </cell>
          <cell r="CG80">
            <v>160.3111111111111</v>
          </cell>
          <cell r="CH80">
            <v>166.67444722222223</v>
          </cell>
          <cell r="CI80">
            <v>0</v>
          </cell>
          <cell r="CK80">
            <v>90</v>
          </cell>
          <cell r="CL80">
            <v>1066.6623333333332</v>
          </cell>
          <cell r="CM80">
            <v>793.75</v>
          </cell>
          <cell r="CN80">
            <v>30</v>
          </cell>
          <cell r="CO80">
            <v>160.3111111111111</v>
          </cell>
          <cell r="CP80">
            <v>21.601222222222223</v>
          </cell>
          <cell r="CQ80">
            <v>96</v>
          </cell>
          <cell r="CR80">
            <v>-125</v>
          </cell>
          <cell r="CS80">
            <v>90</v>
          </cell>
          <cell r="CT80">
            <v>1226.0268222222221</v>
          </cell>
          <cell r="CU80">
            <v>795</v>
          </cell>
          <cell r="CV80">
            <v>25</v>
          </cell>
          <cell r="CW80">
            <v>160.3111111111111</v>
          </cell>
          <cell r="CX80">
            <v>155.71571111111109</v>
          </cell>
          <cell r="DA80">
            <v>90</v>
          </cell>
          <cell r="DB80">
            <v>1327.8251833333334</v>
          </cell>
          <cell r="DC80">
            <v>803.125</v>
          </cell>
          <cell r="DD80">
            <v>40</v>
          </cell>
          <cell r="DF80">
            <v>180.3111111111111</v>
          </cell>
          <cell r="DG80">
            <v>214.38907222222224</v>
          </cell>
          <cell r="DH80">
            <v>0</v>
          </cell>
          <cell r="DJ80">
            <v>90</v>
          </cell>
          <cell r="DK80">
            <v>1283.1758222222222</v>
          </cell>
          <cell r="DL80">
            <v>795</v>
          </cell>
          <cell r="DM80">
            <v>15</v>
          </cell>
          <cell r="DO80">
            <v>180.3111111111111</v>
          </cell>
          <cell r="DP80">
            <v>202.86471111111112</v>
          </cell>
          <cell r="DQ80">
            <v>0</v>
          </cell>
          <cell r="DS80">
            <v>90</v>
          </cell>
        </row>
        <row r="81">
          <cell r="B81">
            <v>45748</v>
          </cell>
          <cell r="C81">
            <v>1536.7313197619048</v>
          </cell>
          <cell r="D81">
            <v>1287.5483166666666</v>
          </cell>
          <cell r="E81">
            <v>1344.8151008015873</v>
          </cell>
          <cell r="F81">
            <v>1464.7313197619048</v>
          </cell>
          <cell r="G81">
            <v>1217.5483166666666</v>
          </cell>
          <cell r="H81">
            <v>1039.5076666666666</v>
          </cell>
          <cell r="I81">
            <v>1200.1591177777777</v>
          </cell>
          <cell r="J81">
            <v>1512.6265396825397</v>
          </cell>
          <cell r="K81">
            <v>1465.87050015873</v>
          </cell>
          <cell r="L81">
            <v>1299.2055666666668</v>
          </cell>
          <cell r="M81">
            <v>1256.3072177777776</v>
          </cell>
          <cell r="O81">
            <v>1.1299999999999999E-2</v>
          </cell>
          <cell r="P81">
            <v>90</v>
          </cell>
          <cell r="Q81">
            <v>1.11E-2</v>
          </cell>
          <cell r="R81">
            <v>90</v>
          </cell>
          <cell r="T81">
            <v>786.25</v>
          </cell>
          <cell r="U81">
            <v>773.75</v>
          </cell>
          <cell r="V81">
            <v>779.38</v>
          </cell>
          <cell r="W81">
            <v>943.125</v>
          </cell>
          <cell r="Y81">
            <v>1533.7313197619048</v>
          </cell>
          <cell r="Z81">
            <v>943.125</v>
          </cell>
          <cell r="AA81">
            <v>105</v>
          </cell>
          <cell r="AB81">
            <v>321.15873015873018</v>
          </cell>
          <cell r="AC81">
            <v>252.85674603174604</v>
          </cell>
          <cell r="AD81" t="str">
            <v>-</v>
          </cell>
          <cell r="AE81">
            <v>-173.40915642857144</v>
          </cell>
          <cell r="AF81">
            <v>85</v>
          </cell>
          <cell r="AO81">
            <v>1344.8151008015873</v>
          </cell>
          <cell r="AP81">
            <v>943.125</v>
          </cell>
          <cell r="AQ81">
            <v>33</v>
          </cell>
          <cell r="AR81">
            <v>321.15873015873018</v>
          </cell>
          <cell r="AS81">
            <v>154.88974999999999</v>
          </cell>
          <cell r="AU81">
            <v>-157.35837935714287</v>
          </cell>
          <cell r="AV81">
            <v>85</v>
          </cell>
          <cell r="AW81">
            <v>1464.7313197619048</v>
          </cell>
          <cell r="AX81">
            <v>943.125</v>
          </cell>
          <cell r="AY81">
            <v>33</v>
          </cell>
          <cell r="AZ81">
            <v>321.15873015873018</v>
          </cell>
          <cell r="BA81">
            <v>252.85674603174604</v>
          </cell>
          <cell r="BB81" t="str">
            <v>-</v>
          </cell>
          <cell r="BC81">
            <v>-173.40915642857144</v>
          </cell>
          <cell r="BD81">
            <v>88</v>
          </cell>
          <cell r="BE81">
            <v>1465.87050015873</v>
          </cell>
          <cell r="BF81">
            <v>943.125</v>
          </cell>
          <cell r="BG81">
            <v>133</v>
          </cell>
          <cell r="BH81">
            <v>321.15873015873018</v>
          </cell>
          <cell r="BI81">
            <v>18.586769999999998</v>
          </cell>
          <cell r="BJ81" t="str">
            <v>-</v>
          </cell>
          <cell r="BK81">
            <v>-35</v>
          </cell>
          <cell r="BL81">
            <v>85</v>
          </cell>
          <cell r="BM81">
            <v>1512.6265396825397</v>
          </cell>
          <cell r="BN81">
            <v>943.125</v>
          </cell>
          <cell r="BO81">
            <v>133</v>
          </cell>
          <cell r="BP81">
            <v>321.15873015873018</v>
          </cell>
          <cell r="BQ81">
            <v>30.342809523809525</v>
          </cell>
          <cell r="BR81" t="str">
            <v>-</v>
          </cell>
          <cell r="BS81">
            <v>0</v>
          </cell>
          <cell r="BT81">
            <v>85</v>
          </cell>
          <cell r="BV81">
            <v>1287.5483166666666</v>
          </cell>
          <cell r="BW81">
            <v>786.25</v>
          </cell>
          <cell r="BX81">
            <v>25</v>
          </cell>
          <cell r="BY81">
            <v>153.6888888888889</v>
          </cell>
          <cell r="BZ81">
            <v>162.60942777777777</v>
          </cell>
          <cell r="CA81">
            <v>70</v>
          </cell>
          <cell r="CC81">
            <v>90</v>
          </cell>
          <cell r="CD81">
            <v>1217.5483166666666</v>
          </cell>
          <cell r="CE81">
            <v>786.25</v>
          </cell>
          <cell r="CF81">
            <v>25</v>
          </cell>
          <cell r="CG81">
            <v>153.6888888888889</v>
          </cell>
          <cell r="CH81">
            <v>162.60942777777777</v>
          </cell>
          <cell r="CI81">
            <v>0</v>
          </cell>
          <cell r="CK81">
            <v>90</v>
          </cell>
          <cell r="CL81">
            <v>1039.5076666666666</v>
          </cell>
          <cell r="CM81">
            <v>773.75</v>
          </cell>
          <cell r="CN81">
            <v>30</v>
          </cell>
          <cell r="CO81">
            <v>153.6888888888889</v>
          </cell>
          <cell r="CP81">
            <v>21.068777777777779</v>
          </cell>
          <cell r="CQ81">
            <v>96</v>
          </cell>
          <cell r="CR81">
            <v>-125</v>
          </cell>
          <cell r="CS81">
            <v>90</v>
          </cell>
          <cell r="CT81">
            <v>1200.1591177777777</v>
          </cell>
          <cell r="CU81">
            <v>779.38</v>
          </cell>
          <cell r="CV81">
            <v>25</v>
          </cell>
          <cell r="CW81">
            <v>153.68888888888901</v>
          </cell>
          <cell r="CX81">
            <v>152.09022888888887</v>
          </cell>
          <cell r="DA81">
            <v>90</v>
          </cell>
          <cell r="DB81">
            <v>1299.2055666666668</v>
          </cell>
          <cell r="DC81">
            <v>786.25</v>
          </cell>
          <cell r="DD81">
            <v>40</v>
          </cell>
          <cell r="DF81">
            <v>173.68888888888901</v>
          </cell>
          <cell r="DG81">
            <v>209.2666777777778</v>
          </cell>
          <cell r="DH81">
            <v>0</v>
          </cell>
          <cell r="DJ81">
            <v>90</v>
          </cell>
          <cell r="DK81">
            <v>1256.3072177777776</v>
          </cell>
          <cell r="DL81">
            <v>779.38</v>
          </cell>
          <cell r="DM81">
            <v>15</v>
          </cell>
          <cell r="DO81">
            <v>173.6888888888889</v>
          </cell>
          <cell r="DP81">
            <v>198.23832888888887</v>
          </cell>
          <cell r="DQ81">
            <v>0</v>
          </cell>
          <cell r="DS81">
            <v>90</v>
          </cell>
        </row>
        <row r="82">
          <cell r="B82">
            <v>45778</v>
          </cell>
          <cell r="C82">
            <v>1533.7313197619048</v>
          </cell>
          <cell r="D82">
            <v>1139.1214583333335</v>
          </cell>
          <cell r="E82">
            <v>1344.8151008015873</v>
          </cell>
          <cell r="F82">
            <v>1464.7313197619048</v>
          </cell>
          <cell r="G82">
            <v>1069.1214583333335</v>
          </cell>
          <cell r="H82">
            <v>907.25333333333333</v>
          </cell>
          <cell r="I82">
            <v>1055.8993055555557</v>
          </cell>
          <cell r="J82">
            <v>1512.6265396825397</v>
          </cell>
          <cell r="K82">
            <v>1465.87050015873</v>
          </cell>
          <cell r="L82">
            <v>1145.0845833333333</v>
          </cell>
          <cell r="M82">
            <v>1106.4655555555555</v>
          </cell>
          <cell r="O82">
            <v>1.1900000000000001E-2</v>
          </cell>
          <cell r="P82">
            <v>90</v>
          </cell>
          <cell r="Q82">
            <v>1.11E-2</v>
          </cell>
          <cell r="R82">
            <v>90</v>
          </cell>
          <cell r="T82">
            <v>745.625</v>
          </cell>
          <cell r="U82">
            <v>730</v>
          </cell>
          <cell r="V82">
            <v>741.25</v>
          </cell>
          <cell r="W82">
            <v>921.75</v>
          </cell>
          <cell r="Y82">
            <v>1511.0131147619047</v>
          </cell>
          <cell r="Z82">
            <v>921.75</v>
          </cell>
          <cell r="AA82">
            <v>105</v>
          </cell>
          <cell r="AB82">
            <v>321.15873015873018</v>
          </cell>
          <cell r="AC82">
            <v>248.58174603174604</v>
          </cell>
          <cell r="AD82" t="str">
            <v>-</v>
          </cell>
          <cell r="AE82">
            <v>-170.47736142857141</v>
          </cell>
          <cell r="AF82">
            <v>85</v>
          </cell>
          <cell r="AO82">
            <v>1321.7468508015872</v>
          </cell>
          <cell r="AP82">
            <v>921.75</v>
          </cell>
          <cell r="AQ82">
            <v>34</v>
          </cell>
          <cell r="AR82">
            <v>321.15873015873018</v>
          </cell>
          <cell r="AS82">
            <v>152.19649999999999</v>
          </cell>
          <cell r="AU82">
            <v>-157.35837935714287</v>
          </cell>
          <cell r="AV82">
            <v>85</v>
          </cell>
          <cell r="AW82">
            <v>1444.0131147619047</v>
          </cell>
          <cell r="AX82">
            <v>921.75</v>
          </cell>
          <cell r="AY82">
            <v>34</v>
          </cell>
          <cell r="AZ82">
            <v>321.15873015873018</v>
          </cell>
          <cell r="BA82">
            <v>248.58174603174604</v>
          </cell>
          <cell r="BB82" t="str">
            <v>-</v>
          </cell>
          <cell r="BC82">
            <v>-170.47736142857141</v>
          </cell>
          <cell r="BD82">
            <v>89</v>
          </cell>
          <cell r="BE82">
            <v>1445.1723101587302</v>
          </cell>
          <cell r="BF82">
            <v>921.75</v>
          </cell>
          <cell r="BG82">
            <v>134</v>
          </cell>
          <cell r="BH82">
            <v>321.15873015873018</v>
          </cell>
          <cell r="BI82">
            <v>18.263579999999997</v>
          </cell>
          <cell r="BJ82" t="str">
            <v>-</v>
          </cell>
          <cell r="BK82">
            <v>-35</v>
          </cell>
          <cell r="BL82">
            <v>85</v>
          </cell>
          <cell r="BM82">
            <v>1491.7385396825396</v>
          </cell>
          <cell r="BN82">
            <v>921.75</v>
          </cell>
          <cell r="BO82">
            <v>134</v>
          </cell>
          <cell r="BP82">
            <v>321.15873015873018</v>
          </cell>
          <cell r="BQ82">
            <v>29.829809523809523</v>
          </cell>
          <cell r="BR82" t="str">
            <v>-</v>
          </cell>
          <cell r="BS82">
            <v>0</v>
          </cell>
          <cell r="BT82">
            <v>85</v>
          </cell>
          <cell r="BV82">
            <v>1139.1214583333335</v>
          </cell>
          <cell r="BW82">
            <v>745.625</v>
          </cell>
          <cell r="BX82">
            <v>25</v>
          </cell>
          <cell r="BY82">
            <v>67.777777777777771</v>
          </cell>
          <cell r="BZ82">
            <v>140.71868055555555</v>
          </cell>
          <cell r="CA82">
            <v>70</v>
          </cell>
          <cell r="CC82">
            <v>90</v>
          </cell>
          <cell r="CD82">
            <v>1069.1214583333335</v>
          </cell>
          <cell r="CE82">
            <v>745.625</v>
          </cell>
          <cell r="CF82">
            <v>25</v>
          </cell>
          <cell r="CG82">
            <v>67.777777777777771</v>
          </cell>
          <cell r="CH82">
            <v>140.71868055555555</v>
          </cell>
          <cell r="CI82">
            <v>0</v>
          </cell>
          <cell r="CK82">
            <v>90</v>
          </cell>
          <cell r="CL82">
            <v>907.25333333333333</v>
          </cell>
          <cell r="CM82">
            <v>730</v>
          </cell>
          <cell r="CN82">
            <v>30</v>
          </cell>
          <cell r="CO82">
            <v>67.777777777777771</v>
          </cell>
          <cell r="CP82">
            <v>18.475555555555555</v>
          </cell>
          <cell r="CQ82">
            <v>96</v>
          </cell>
          <cell r="CR82">
            <v>-125</v>
          </cell>
          <cell r="CS82">
            <v>90</v>
          </cell>
          <cell r="CT82">
            <v>1055.8993055555557</v>
          </cell>
          <cell r="CU82">
            <v>741.25</v>
          </cell>
          <cell r="CV82">
            <v>25</v>
          </cell>
          <cell r="CW82">
            <v>67.777777777777771</v>
          </cell>
          <cell r="CX82">
            <v>131.87152777777777</v>
          </cell>
          <cell r="DA82">
            <v>90</v>
          </cell>
          <cell r="DB82">
            <v>1145.0845833333333</v>
          </cell>
          <cell r="DC82">
            <v>745.625</v>
          </cell>
          <cell r="DD82">
            <v>40</v>
          </cell>
          <cell r="DF82">
            <v>87.777777777777771</v>
          </cell>
          <cell r="DG82">
            <v>181.68180555555557</v>
          </cell>
          <cell r="DH82">
            <v>0</v>
          </cell>
          <cell r="DJ82">
            <v>90</v>
          </cell>
          <cell r="DK82">
            <v>1106.4655555555555</v>
          </cell>
          <cell r="DL82">
            <v>741.25</v>
          </cell>
          <cell r="DM82">
            <v>15</v>
          </cell>
          <cell r="DO82">
            <v>87.777777777777771</v>
          </cell>
          <cell r="DP82">
            <v>172.43777777777777</v>
          </cell>
          <cell r="DQ82">
            <v>0</v>
          </cell>
          <cell r="DS82">
            <v>90</v>
          </cell>
        </row>
        <row r="83">
          <cell r="B83">
            <v>45778</v>
          </cell>
          <cell r="C83">
            <v>1511.0131147619047</v>
          </cell>
          <cell r="D83">
            <v>1195.1094000000001</v>
          </cell>
          <cell r="G83">
            <v>1125.1094000000001</v>
          </cell>
          <cell r="H83">
            <v>983.41024000000004</v>
          </cell>
          <cell r="I83">
            <v>1103.1235666666666</v>
          </cell>
          <cell r="L83">
            <v>1203.2203999999999</v>
          </cell>
          <cell r="M83">
            <v>1155.5170666666666</v>
          </cell>
          <cell r="O83">
            <v>0</v>
          </cell>
          <cell r="P83">
            <v>60</v>
          </cell>
          <cell r="Q83">
            <v>0</v>
          </cell>
          <cell r="R83">
            <v>60</v>
          </cell>
          <cell r="T83">
            <v>775</v>
          </cell>
          <cell r="U83">
            <v>736.5</v>
          </cell>
          <cell r="V83">
            <v>763.5</v>
          </cell>
          <cell r="W83">
            <v>933</v>
          </cell>
          <cell r="Y83">
            <v>1522.9700647619047</v>
          </cell>
          <cell r="Z83">
            <v>933</v>
          </cell>
          <cell r="AA83">
            <v>105</v>
          </cell>
          <cell r="AB83">
            <v>321.15873015873018</v>
          </cell>
          <cell r="AC83">
            <v>250.83174603174604</v>
          </cell>
          <cell r="AD83" t="str">
            <v>-</v>
          </cell>
          <cell r="AE83">
            <v>-172.02041142857141</v>
          </cell>
          <cell r="AF83">
            <v>85</v>
          </cell>
          <cell r="AO83">
            <v>1335.4143508015873</v>
          </cell>
          <cell r="AP83">
            <v>933</v>
          </cell>
          <cell r="AQ83">
            <v>35</v>
          </cell>
          <cell r="AR83">
            <v>321.15873015873018</v>
          </cell>
          <cell r="AS83">
            <v>153.614</v>
          </cell>
          <cell r="AU83">
            <v>-157.35837935714287</v>
          </cell>
          <cell r="AV83">
            <v>85</v>
          </cell>
          <cell r="AW83">
            <v>1457.9700647619047</v>
          </cell>
          <cell r="AX83">
            <v>933</v>
          </cell>
          <cell r="AY83">
            <v>35</v>
          </cell>
          <cell r="AZ83">
            <v>321.15873015873018</v>
          </cell>
          <cell r="BA83">
            <v>250.83174603174604</v>
          </cell>
          <cell r="BB83" t="str">
            <v>-</v>
          </cell>
          <cell r="BC83">
            <v>-172.02041142857141</v>
          </cell>
          <cell r="BD83">
            <v>90</v>
          </cell>
          <cell r="BE83">
            <v>1457.5924101587302</v>
          </cell>
          <cell r="BF83">
            <v>933</v>
          </cell>
          <cell r="BG83">
            <v>135</v>
          </cell>
          <cell r="BH83">
            <v>321.15873015873018</v>
          </cell>
          <cell r="BI83">
            <v>18.433679999999999</v>
          </cell>
          <cell r="BJ83" t="str">
            <v>-</v>
          </cell>
          <cell r="BK83">
            <v>-35</v>
          </cell>
          <cell r="BL83">
            <v>85</v>
          </cell>
          <cell r="BM83">
            <v>1504.2585396825395</v>
          </cell>
          <cell r="BN83">
            <v>933</v>
          </cell>
          <cell r="BO83">
            <v>135</v>
          </cell>
          <cell r="BP83">
            <v>321.15873015873018</v>
          </cell>
          <cell r="BQ83">
            <v>30.099809523809522</v>
          </cell>
          <cell r="BR83" t="str">
            <v>-</v>
          </cell>
          <cell r="BS83">
            <v>0</v>
          </cell>
          <cell r="BT83">
            <v>85</v>
          </cell>
          <cell r="BV83">
            <v>1195.1094000000001</v>
          </cell>
          <cell r="BW83">
            <v>775</v>
          </cell>
          <cell r="BX83">
            <v>25</v>
          </cell>
          <cell r="BY83">
            <v>86.13333333333334</v>
          </cell>
          <cell r="BZ83">
            <v>148.97606666666667</v>
          </cell>
          <cell r="CA83">
            <v>70</v>
          </cell>
          <cell r="CC83">
            <v>90</v>
          </cell>
          <cell r="CD83">
            <v>1125.1094000000001</v>
          </cell>
          <cell r="CE83">
            <v>775</v>
          </cell>
          <cell r="CF83">
            <v>25</v>
          </cell>
          <cell r="CG83">
            <v>86.13333333333334</v>
          </cell>
          <cell r="CH83">
            <v>148.97606666666667</v>
          </cell>
          <cell r="CI83">
            <v>0</v>
          </cell>
          <cell r="CK83">
            <v>90</v>
          </cell>
          <cell r="CL83">
            <v>983.41024000000004</v>
          </cell>
          <cell r="CM83">
            <v>775</v>
          </cell>
          <cell r="CN83">
            <v>34.44533333333333</v>
          </cell>
          <cell r="CO83">
            <v>86.13333333333334</v>
          </cell>
          <cell r="CP83">
            <v>19.831573333333335</v>
          </cell>
          <cell r="CQ83">
            <v>96</v>
          </cell>
          <cell r="CR83">
            <v>-94</v>
          </cell>
          <cell r="CS83">
            <v>66</v>
          </cell>
          <cell r="CT83">
            <v>1103.1235666666666</v>
          </cell>
          <cell r="CU83">
            <v>763.5</v>
          </cell>
          <cell r="CV83">
            <v>25</v>
          </cell>
          <cell r="CW83">
            <v>86.13333333333334</v>
          </cell>
          <cell r="CX83">
            <v>138.49023333333332</v>
          </cell>
          <cell r="DA83">
            <v>90</v>
          </cell>
          <cell r="DB83">
            <v>1203.2203999999999</v>
          </cell>
          <cell r="DC83">
            <v>775</v>
          </cell>
          <cell r="DD83">
            <v>40</v>
          </cell>
          <cell r="DF83">
            <v>106.13333333333334</v>
          </cell>
          <cell r="DG83">
            <v>192.08706666666666</v>
          </cell>
          <cell r="DH83">
            <v>0</v>
          </cell>
          <cell r="DJ83">
            <v>90</v>
          </cell>
          <cell r="DK83">
            <v>1155.5170666666666</v>
          </cell>
          <cell r="DL83">
            <v>763.5</v>
          </cell>
          <cell r="DM83">
            <v>15</v>
          </cell>
          <cell r="DO83">
            <v>106.13333333333334</v>
          </cell>
          <cell r="DP83">
            <v>180.88373333333331</v>
          </cell>
          <cell r="DQ83">
            <v>0</v>
          </cell>
          <cell r="DS83">
            <v>90</v>
          </cell>
        </row>
        <row r="84">
          <cell r="B84">
            <v>45809</v>
          </cell>
          <cell r="C84">
            <v>1522.9700647619047</v>
          </cell>
          <cell r="D84">
            <v>1357.7034916666667</v>
          </cell>
          <cell r="G84">
            <v>1287.7034916666667</v>
          </cell>
          <cell r="H84">
            <v>1154.4518533333332</v>
          </cell>
          <cell r="I84">
            <v>1266.8968344444445</v>
          </cell>
          <cell r="L84">
            <v>1372.0521166666667</v>
          </cell>
          <cell r="M84">
            <v>1325.8206844444444</v>
          </cell>
          <cell r="O84">
            <v>4.9799999999999997E-2</v>
          </cell>
          <cell r="P84">
            <v>180</v>
          </cell>
          <cell r="Q84">
            <v>4.9000000000000002E-2</v>
          </cell>
          <cell r="R84">
            <v>180</v>
          </cell>
          <cell r="T84">
            <v>793.125</v>
          </cell>
          <cell r="U84">
            <v>776.25</v>
          </cell>
          <cell r="V84">
            <v>788.13</v>
          </cell>
          <cell r="W84">
            <v>939.25</v>
          </cell>
          <cell r="Y84">
            <v>1529.6128147619047</v>
          </cell>
          <cell r="Z84">
            <v>939.25</v>
          </cell>
          <cell r="AA84">
            <v>105</v>
          </cell>
          <cell r="AB84">
            <v>321.15873015873018</v>
          </cell>
          <cell r="AC84">
            <v>252.08174603174604</v>
          </cell>
          <cell r="AD84" t="str">
            <v>-</v>
          </cell>
          <cell r="AE84">
            <v>-172.87766142857143</v>
          </cell>
          <cell r="AF84">
            <v>85</v>
          </cell>
          <cell r="AO84">
            <v>1342.4518508015872</v>
          </cell>
          <cell r="AP84">
            <v>939.25</v>
          </cell>
          <cell r="AQ84">
            <v>35</v>
          </cell>
          <cell r="AR84">
            <v>321.15873015873018</v>
          </cell>
          <cell r="AS84">
            <v>154.4015</v>
          </cell>
          <cell r="AU84">
            <v>-157.35837935714287</v>
          </cell>
          <cell r="AV84">
            <v>85</v>
          </cell>
          <cell r="AW84">
            <v>1464.6128147619047</v>
          </cell>
          <cell r="AX84">
            <v>939.25</v>
          </cell>
          <cell r="AY84">
            <v>35</v>
          </cell>
          <cell r="AZ84">
            <v>321.15873015873018</v>
          </cell>
          <cell r="BA84">
            <v>252.08174603174604</v>
          </cell>
          <cell r="BB84" t="str">
            <v>-</v>
          </cell>
          <cell r="BC84">
            <v>-172.87766142857143</v>
          </cell>
          <cell r="BD84">
            <v>90</v>
          </cell>
          <cell r="BE84">
            <v>1463.9369101587301</v>
          </cell>
          <cell r="BF84">
            <v>939.25</v>
          </cell>
          <cell r="BG84">
            <v>135</v>
          </cell>
          <cell r="BH84">
            <v>321.15873015873018</v>
          </cell>
          <cell r="BI84">
            <v>18.528179999999999</v>
          </cell>
          <cell r="BJ84" t="str">
            <v>-</v>
          </cell>
          <cell r="BK84">
            <v>-35</v>
          </cell>
          <cell r="BL84">
            <v>85</v>
          </cell>
          <cell r="BM84">
            <v>1510.6585396825396</v>
          </cell>
          <cell r="BN84">
            <v>939.25</v>
          </cell>
          <cell r="BO84">
            <v>135</v>
          </cell>
          <cell r="BP84">
            <v>321.15873015873018</v>
          </cell>
          <cell r="BQ84">
            <v>30.249809523809525</v>
          </cell>
          <cell r="BR84" t="str">
            <v>-</v>
          </cell>
          <cell r="BS84">
            <v>0</v>
          </cell>
          <cell r="BT84">
            <v>85</v>
          </cell>
          <cell r="BV84">
            <v>1357.7034916666667</v>
          </cell>
          <cell r="BW84">
            <v>793.125</v>
          </cell>
          <cell r="BX84">
            <v>25</v>
          </cell>
          <cell r="BY84">
            <v>206.62222222222223</v>
          </cell>
          <cell r="BZ84">
            <v>172.95626944444444</v>
          </cell>
          <cell r="CA84">
            <v>70</v>
          </cell>
          <cell r="CC84">
            <v>90</v>
          </cell>
          <cell r="CD84">
            <v>1287.7034916666667</v>
          </cell>
          <cell r="CE84">
            <v>793.125</v>
          </cell>
          <cell r="CF84">
            <v>25</v>
          </cell>
          <cell r="CG84">
            <v>206.62222222222223</v>
          </cell>
          <cell r="CH84">
            <v>172.95626944444444</v>
          </cell>
          <cell r="CI84">
            <v>0</v>
          </cell>
          <cell r="CK84">
            <v>90</v>
          </cell>
          <cell r="CL84">
            <v>1154.4518533333332</v>
          </cell>
          <cell r="CM84">
            <v>793.125</v>
          </cell>
          <cell r="CN84">
            <v>39.989888888888892</v>
          </cell>
          <cell r="CO84">
            <v>206.62222222222223</v>
          </cell>
          <cell r="CP84">
            <v>22.71474222222222</v>
          </cell>
          <cell r="CQ84">
            <v>96</v>
          </cell>
          <cell r="CR84">
            <v>-94</v>
          </cell>
          <cell r="CS84">
            <v>90</v>
          </cell>
          <cell r="CT84">
            <v>1266.8968344444445</v>
          </cell>
          <cell r="CU84">
            <v>788.13</v>
          </cell>
          <cell r="CV84">
            <v>20</v>
          </cell>
          <cell r="CW84">
            <v>206.62222222222223</v>
          </cell>
          <cell r="CX84">
            <v>162.14461222222221</v>
          </cell>
          <cell r="DA84">
            <v>90</v>
          </cell>
          <cell r="DB84">
            <v>1372.0521166666667</v>
          </cell>
          <cell r="DC84">
            <v>793.125</v>
          </cell>
          <cell r="DD84">
            <v>40</v>
          </cell>
          <cell r="DF84">
            <v>226.62222222222223</v>
          </cell>
          <cell r="DG84">
            <v>222.30489444444444</v>
          </cell>
          <cell r="DH84">
            <v>0</v>
          </cell>
          <cell r="DJ84">
            <v>90</v>
          </cell>
          <cell r="DK84">
            <v>1325.8206844444444</v>
          </cell>
          <cell r="DL84">
            <v>788.13</v>
          </cell>
          <cell r="DM84">
            <v>10</v>
          </cell>
          <cell r="DO84">
            <v>226.62222222222223</v>
          </cell>
          <cell r="DP84">
            <v>211.06846222222222</v>
          </cell>
          <cell r="DQ84">
            <v>0</v>
          </cell>
          <cell r="DS84">
            <v>90</v>
          </cell>
        </row>
        <row r="85">
          <cell r="B85">
            <v>45839</v>
          </cell>
          <cell r="C85">
            <v>1529.6128147619047</v>
          </cell>
          <cell r="D85">
            <v>1341.2575972222221</v>
          </cell>
          <cell r="G85">
            <v>1271.2575972222221</v>
          </cell>
          <cell r="H85">
            <v>1139.5790444444444</v>
          </cell>
          <cell r="I85">
            <v>1254.2197037037038</v>
          </cell>
          <cell r="L85">
            <v>1354.9753055555557</v>
          </cell>
          <cell r="M85">
            <v>1312.6530370370369</v>
          </cell>
          <cell r="O85">
            <v>3.73E-2</v>
          </cell>
          <cell r="P85">
            <v>150</v>
          </cell>
          <cell r="Q85">
            <v>3.6499999999999998E-2</v>
          </cell>
          <cell r="R85">
            <v>150</v>
          </cell>
          <cell r="T85">
            <v>781.875</v>
          </cell>
          <cell r="U85">
            <v>770</v>
          </cell>
          <cell r="V85">
            <v>780</v>
          </cell>
          <cell r="W85">
            <v>937.375</v>
          </cell>
          <cell r="Y85">
            <v>1533.6199897619047</v>
          </cell>
          <cell r="Z85">
            <v>937.375</v>
          </cell>
          <cell r="AA85">
            <v>105</v>
          </cell>
          <cell r="AB85">
            <v>321.15873015873018</v>
          </cell>
          <cell r="AC85">
            <v>251.70674603174604</v>
          </cell>
          <cell r="AD85" t="str">
            <v>-</v>
          </cell>
          <cell r="AE85">
            <v>-172.62048642857141</v>
          </cell>
          <cell r="AF85">
            <v>85</v>
          </cell>
          <cell r="AO85">
            <v>1341.3406008015872</v>
          </cell>
          <cell r="AP85">
            <v>937.375</v>
          </cell>
          <cell r="AQ85">
            <v>36</v>
          </cell>
          <cell r="AR85">
            <v>321.15873015873018</v>
          </cell>
          <cell r="AS85">
            <v>154.16524999999999</v>
          </cell>
          <cell r="AU85">
            <v>-157.35837935714287</v>
          </cell>
          <cell r="AV85">
            <v>85</v>
          </cell>
          <cell r="AW85">
            <v>1464.6199897619047</v>
          </cell>
          <cell r="AX85">
            <v>937.375</v>
          </cell>
          <cell r="AY85">
            <v>36</v>
          </cell>
          <cell r="AZ85">
            <v>321.15873015873018</v>
          </cell>
          <cell r="BA85">
            <v>251.70674603174604</v>
          </cell>
          <cell r="BB85" t="str">
            <v>-</v>
          </cell>
          <cell r="BC85">
            <v>-172.62048642857141</v>
          </cell>
          <cell r="BD85">
            <v>91</v>
          </cell>
          <cell r="BE85">
            <v>1463.0335601587301</v>
          </cell>
          <cell r="BF85">
            <v>937.375</v>
          </cell>
          <cell r="BG85">
            <v>136</v>
          </cell>
          <cell r="BH85">
            <v>321.15873015873018</v>
          </cell>
          <cell r="BI85">
            <v>18.499829999999999</v>
          </cell>
          <cell r="BJ85" t="str">
            <v>-</v>
          </cell>
          <cell r="BK85">
            <v>-35</v>
          </cell>
          <cell r="BL85">
            <v>85</v>
          </cell>
          <cell r="BM85">
            <v>1509.7385396825396</v>
          </cell>
          <cell r="BN85">
            <v>937.375</v>
          </cell>
          <cell r="BO85">
            <v>136</v>
          </cell>
          <cell r="BP85">
            <v>321.15873015873018</v>
          </cell>
          <cell r="BQ85">
            <v>30.204809523809523</v>
          </cell>
          <cell r="BR85" t="str">
            <v>-</v>
          </cell>
          <cell r="BS85">
            <v>0</v>
          </cell>
          <cell r="BT85">
            <v>85</v>
          </cell>
          <cell r="BV85">
            <v>1341.2575972222221</v>
          </cell>
          <cell r="BW85">
            <v>781.875</v>
          </cell>
          <cell r="BX85">
            <v>25</v>
          </cell>
          <cell r="BY85">
            <v>203.85185185185188</v>
          </cell>
          <cell r="BZ85">
            <v>170.53074537037037</v>
          </cell>
          <cell r="CA85">
            <v>70</v>
          </cell>
          <cell r="CC85">
            <v>90</v>
          </cell>
          <cell r="CD85">
            <v>1271.2575972222221</v>
          </cell>
          <cell r="CE85">
            <v>781.875</v>
          </cell>
          <cell r="CF85">
            <v>25</v>
          </cell>
          <cell r="CG85">
            <v>203.85185185185188</v>
          </cell>
          <cell r="CH85">
            <v>170.53074537037037</v>
          </cell>
          <cell r="CI85">
            <v>0</v>
          </cell>
          <cell r="CK85">
            <v>90</v>
          </cell>
          <cell r="CL85">
            <v>1139.5790444444444</v>
          </cell>
          <cell r="CM85">
            <v>781.875</v>
          </cell>
          <cell r="CN85">
            <v>39.429074074074073</v>
          </cell>
          <cell r="CO85">
            <v>203.85185185185188</v>
          </cell>
          <cell r="CP85">
            <v>22.423118518518518</v>
          </cell>
          <cell r="CQ85">
            <v>96</v>
          </cell>
          <cell r="CR85">
            <v>-94</v>
          </cell>
          <cell r="CS85">
            <v>90</v>
          </cell>
          <cell r="CT85">
            <v>1254.2197037037038</v>
          </cell>
          <cell r="CU85">
            <v>780</v>
          </cell>
          <cell r="CV85">
            <v>20</v>
          </cell>
          <cell r="CW85">
            <v>203.85185185185188</v>
          </cell>
          <cell r="CX85">
            <v>160.36785185185184</v>
          </cell>
          <cell r="DA85">
            <v>90</v>
          </cell>
          <cell r="DB85">
            <v>1354.9753055555557</v>
          </cell>
          <cell r="DC85">
            <v>781.875</v>
          </cell>
          <cell r="DD85">
            <v>40</v>
          </cell>
          <cell r="DF85">
            <v>223.85185185185188</v>
          </cell>
          <cell r="DG85">
            <v>219.24845370370369</v>
          </cell>
          <cell r="DH85">
            <v>0</v>
          </cell>
          <cell r="DJ85">
            <v>90</v>
          </cell>
          <cell r="DK85">
            <v>1312.6530370370369</v>
          </cell>
          <cell r="DL85">
            <v>780</v>
          </cell>
          <cell r="DM85">
            <v>10</v>
          </cell>
          <cell r="DO85">
            <v>223.85185185185188</v>
          </cell>
          <cell r="DP85">
            <v>208.80118518518518</v>
          </cell>
          <cell r="DQ85">
            <v>0</v>
          </cell>
          <cell r="DS85">
            <v>90</v>
          </cell>
        </row>
        <row r="86">
          <cell r="B86">
            <v>45870</v>
          </cell>
          <cell r="C86">
            <v>1471.0533333333333</v>
          </cell>
          <cell r="D86">
            <v>1362.9179111111112</v>
          </cell>
          <cell r="G86">
            <v>1292.9179111111112</v>
          </cell>
          <cell r="H86">
            <v>1159.1675022222223</v>
          </cell>
          <cell r="I86">
            <v>1269.5954251851851</v>
          </cell>
          <cell r="L86">
            <v>1377.4665777777777</v>
          </cell>
          <cell r="M86">
            <v>1323.6236918518518</v>
          </cell>
          <cell r="O86">
            <v>2.3400000000000001E-2</v>
          </cell>
          <cell r="P86">
            <v>120</v>
          </cell>
          <cell r="Q86">
            <v>2.3599999999999999E-2</v>
          </cell>
          <cell r="R86">
            <v>120</v>
          </cell>
          <cell r="T86">
            <v>774</v>
          </cell>
          <cell r="U86">
            <v>763</v>
          </cell>
          <cell r="V86">
            <v>766.88</v>
          </cell>
          <cell r="W86">
            <v>931.9</v>
          </cell>
          <cell r="Y86">
            <v>1471.0533333333333</v>
          </cell>
          <cell r="Z86">
            <v>931.9</v>
          </cell>
          <cell r="AA86">
            <v>30</v>
          </cell>
          <cell r="AB86">
            <v>213.14444444444445</v>
          </cell>
          <cell r="AC86">
            <v>229.00888888888892</v>
          </cell>
          <cell r="AD86">
            <v>73</v>
          </cell>
          <cell r="AE86">
            <v>-91</v>
          </cell>
          <cell r="AF86">
            <v>85</v>
          </cell>
          <cell r="AO86">
            <v>1219.7165150873016</v>
          </cell>
          <cell r="AP86">
            <v>937.375</v>
          </cell>
          <cell r="AQ86">
            <v>36</v>
          </cell>
          <cell r="AR86">
            <v>213.14444444444445</v>
          </cell>
          <cell r="AS86">
            <v>140.55545000000001</v>
          </cell>
          <cell r="AU86">
            <v>-157.35837935714287</v>
          </cell>
          <cell r="AV86">
            <v>85</v>
          </cell>
          <cell r="AW86">
            <v>1349.8180863333332</v>
          </cell>
          <cell r="AX86">
            <v>937.375</v>
          </cell>
          <cell r="AY86">
            <v>36</v>
          </cell>
          <cell r="AZ86">
            <v>213.14444444444445</v>
          </cell>
          <cell r="BA86">
            <v>230.10388888888889</v>
          </cell>
          <cell r="BB86" t="str">
            <v>-</v>
          </cell>
          <cell r="BC86">
            <v>-157.80524699999998</v>
          </cell>
          <cell r="BD86">
            <v>91</v>
          </cell>
          <cell r="BE86">
            <v>1353.3860984444443</v>
          </cell>
          <cell r="BF86">
            <v>937.375</v>
          </cell>
          <cell r="BG86">
            <v>136</v>
          </cell>
          <cell r="BH86">
            <v>213.14444444444445</v>
          </cell>
          <cell r="BI86">
            <v>16.866654</v>
          </cell>
          <cell r="BJ86" t="str">
            <v>-</v>
          </cell>
          <cell r="BK86">
            <v>-35</v>
          </cell>
          <cell r="BL86">
            <v>85</v>
          </cell>
          <cell r="BM86">
            <v>1399.1319111111111</v>
          </cell>
          <cell r="BN86">
            <v>937.375</v>
          </cell>
          <cell r="BO86">
            <v>136</v>
          </cell>
          <cell r="BP86">
            <v>213.14444444444445</v>
          </cell>
          <cell r="BQ86">
            <v>27.612466666666666</v>
          </cell>
          <cell r="BR86" t="str">
            <v>-</v>
          </cell>
          <cell r="BS86">
            <v>0</v>
          </cell>
          <cell r="BT86">
            <v>85</v>
          </cell>
          <cell r="BV86">
            <v>1362.9179111111112</v>
          </cell>
          <cell r="BW86">
            <v>774</v>
          </cell>
          <cell r="BX86">
            <v>25</v>
          </cell>
          <cell r="BY86">
            <v>230.1925925925926</v>
          </cell>
          <cell r="BZ86">
            <v>173.72531851851852</v>
          </cell>
          <cell r="CA86">
            <v>70</v>
          </cell>
          <cell r="CC86">
            <v>90</v>
          </cell>
          <cell r="CD86">
            <v>1292.9179111111112</v>
          </cell>
          <cell r="CE86">
            <v>774</v>
          </cell>
          <cell r="CF86">
            <v>25</v>
          </cell>
          <cell r="CG86">
            <v>230.1925925925926</v>
          </cell>
          <cell r="CH86">
            <v>173.72531851851852</v>
          </cell>
          <cell r="CI86">
            <v>0</v>
          </cell>
          <cell r="CK86">
            <v>90</v>
          </cell>
          <cell r="CL86">
            <v>1159.1675022222223</v>
          </cell>
          <cell r="CM86">
            <v>774</v>
          </cell>
          <cell r="CN86">
            <v>40.167703703703708</v>
          </cell>
          <cell r="CO86">
            <v>230.1925925925926</v>
          </cell>
          <cell r="CP86">
            <v>22.807205925925928</v>
          </cell>
          <cell r="CQ86">
            <v>96</v>
          </cell>
          <cell r="CR86">
            <v>-94</v>
          </cell>
          <cell r="CS86">
            <v>90</v>
          </cell>
          <cell r="CT86">
            <v>1269.5954251851851</v>
          </cell>
          <cell r="CU86">
            <v>766.88</v>
          </cell>
          <cell r="CV86">
            <v>20</v>
          </cell>
          <cell r="CW86">
            <v>230.1925925925926</v>
          </cell>
          <cell r="CX86">
            <v>162.52283259259258</v>
          </cell>
          <cell r="DA86">
            <v>90</v>
          </cell>
          <cell r="DB86">
            <v>1377.4665777777777</v>
          </cell>
          <cell r="DC86">
            <v>774</v>
          </cell>
          <cell r="DD86">
            <v>40</v>
          </cell>
          <cell r="DF86">
            <v>250.1925925925926</v>
          </cell>
          <cell r="DG86">
            <v>223.27398518518518</v>
          </cell>
          <cell r="DH86">
            <v>0</v>
          </cell>
          <cell r="DJ86">
            <v>90</v>
          </cell>
          <cell r="DK86">
            <v>1323.6236918518518</v>
          </cell>
          <cell r="DL86">
            <v>766.88</v>
          </cell>
          <cell r="DM86">
            <v>5</v>
          </cell>
          <cell r="DO86">
            <v>250.1925925925926</v>
          </cell>
          <cell r="DP86">
            <v>211.55109925925925</v>
          </cell>
          <cell r="DQ86">
            <v>0</v>
          </cell>
          <cell r="DS86">
            <v>90</v>
          </cell>
        </row>
        <row r="87">
          <cell r="B87">
            <v>45901</v>
          </cell>
          <cell r="C87">
            <v>1441.55</v>
          </cell>
          <cell r="D87">
            <v>1329.5786444444445</v>
          </cell>
          <cell r="G87">
            <v>1259.5786444444445</v>
          </cell>
          <cell r="H87">
            <v>1129.0172088888889</v>
          </cell>
          <cell r="I87">
            <v>1232.4698807407408</v>
          </cell>
          <cell r="L87">
            <v>1342.8483111111111</v>
          </cell>
          <cell r="M87">
            <v>1290.0616474074075</v>
          </cell>
          <cell r="O87">
            <v>4.6899999999999997E-2</v>
          </cell>
          <cell r="P87">
            <v>180</v>
          </cell>
          <cell r="Q87">
            <v>4.6100000000000002E-2</v>
          </cell>
          <cell r="R87">
            <v>180</v>
          </cell>
          <cell r="T87">
            <v>765</v>
          </cell>
          <cell r="U87">
            <v>755</v>
          </cell>
          <cell r="V87">
            <v>754.38</v>
          </cell>
          <cell r="W87">
            <v>920.625</v>
          </cell>
          <cell r="Y87">
            <v>1441.55</v>
          </cell>
          <cell r="Z87">
            <v>920.625</v>
          </cell>
          <cell r="AA87">
            <v>30</v>
          </cell>
          <cell r="AB87">
            <v>199</v>
          </cell>
          <cell r="AC87">
            <v>223.92500000000001</v>
          </cell>
          <cell r="AD87">
            <v>72</v>
          </cell>
          <cell r="AE87">
            <v>-89</v>
          </cell>
          <cell r="AF87">
            <v>85</v>
          </cell>
          <cell r="AR87">
            <v>199</v>
          </cell>
          <cell r="AZ87">
            <v>199</v>
          </cell>
          <cell r="BH87">
            <v>199</v>
          </cell>
          <cell r="BP87">
            <v>199</v>
          </cell>
          <cell r="BV87">
            <v>1329.5786444444445</v>
          </cell>
          <cell r="BW87">
            <v>765</v>
          </cell>
          <cell r="BX87">
            <v>25</v>
          </cell>
          <cell r="BY87">
            <v>210.77037037037039</v>
          </cell>
          <cell r="BZ87">
            <v>168.80827407407406</v>
          </cell>
          <cell r="CA87">
            <v>70</v>
          </cell>
          <cell r="CC87">
            <v>90</v>
          </cell>
          <cell r="CD87">
            <v>1259.5786444444445</v>
          </cell>
          <cell r="CE87">
            <v>765</v>
          </cell>
          <cell r="CF87">
            <v>25</v>
          </cell>
          <cell r="CG87">
            <v>210.77037037037039</v>
          </cell>
          <cell r="CH87">
            <v>168.80827407407406</v>
          </cell>
          <cell r="CI87">
            <v>0</v>
          </cell>
          <cell r="CK87">
            <v>90</v>
          </cell>
          <cell r="CL87">
            <v>1129.0172088888889</v>
          </cell>
          <cell r="CM87">
            <v>765</v>
          </cell>
          <cell r="CN87">
            <v>39.030814814814818</v>
          </cell>
          <cell r="CO87">
            <v>210.77037037037039</v>
          </cell>
          <cell r="CP87">
            <v>22.216023703703705</v>
          </cell>
          <cell r="CQ87">
            <v>96</v>
          </cell>
          <cell r="CR87">
            <v>-94</v>
          </cell>
          <cell r="CS87">
            <v>90</v>
          </cell>
          <cell r="CT87">
            <v>1232.4698807407408</v>
          </cell>
          <cell r="CU87">
            <v>754.38</v>
          </cell>
          <cell r="CV87">
            <v>20</v>
          </cell>
          <cell r="CW87">
            <v>210.77037037037039</v>
          </cell>
          <cell r="CX87">
            <v>157.31951037037035</v>
          </cell>
          <cell r="DA87">
            <v>90</v>
          </cell>
          <cell r="DB87">
            <v>1342.8483111111111</v>
          </cell>
          <cell r="DC87">
            <v>765</v>
          </cell>
          <cell r="DD87">
            <v>40</v>
          </cell>
          <cell r="DF87">
            <v>230.77037037037039</v>
          </cell>
          <cell r="DG87">
            <v>217.07794074074076</v>
          </cell>
          <cell r="DH87">
            <v>0</v>
          </cell>
          <cell r="DJ87">
            <v>90</v>
          </cell>
          <cell r="DK87">
            <v>1290.0616474074075</v>
          </cell>
          <cell r="DL87">
            <v>754.38</v>
          </cell>
          <cell r="DM87">
            <v>10</v>
          </cell>
          <cell r="DO87">
            <v>230.77037037037039</v>
          </cell>
          <cell r="DP87">
            <v>204.91127703703702</v>
          </cell>
          <cell r="DQ87">
            <v>0</v>
          </cell>
          <cell r="DS87">
            <v>90</v>
          </cell>
        </row>
        <row r="88">
          <cell r="B88">
            <v>45931</v>
          </cell>
          <cell r="C88">
            <v>1382.5542857142857</v>
          </cell>
          <cell r="D88">
            <v>1247.5294666666666</v>
          </cell>
          <cell r="G88">
            <v>1177.5294666666666</v>
          </cell>
          <cell r="H88">
            <v>1054.8162133333333</v>
          </cell>
          <cell r="I88">
            <v>1155.6782444444443</v>
          </cell>
          <cell r="L88">
            <v>1257.6514666666667</v>
          </cell>
          <cell r="M88">
            <v>1210.1052444444445</v>
          </cell>
          <cell r="O88">
            <v>3.5099999999999999E-2</v>
          </cell>
          <cell r="P88">
            <v>150</v>
          </cell>
          <cell r="Q88">
            <v>3.44E-2</v>
          </cell>
          <cell r="R88">
            <v>150</v>
          </cell>
          <cell r="T88">
            <v>752</v>
          </cell>
          <cell r="U88">
            <v>742</v>
          </cell>
          <cell r="V88">
            <v>741</v>
          </cell>
          <cell r="W88">
            <v>914.7</v>
          </cell>
          <cell r="Y88">
            <v>1382.5542857142857</v>
          </cell>
          <cell r="Z88">
            <v>914.7</v>
          </cell>
          <cell r="AA88">
            <v>30</v>
          </cell>
          <cell r="AB88">
            <v>154.0952380952381</v>
          </cell>
          <cell r="AC88">
            <v>213.75904761904764</v>
          </cell>
          <cell r="AD88">
            <v>68</v>
          </cell>
          <cell r="AE88">
            <v>-83</v>
          </cell>
          <cell r="AF88">
            <v>85</v>
          </cell>
          <cell r="AG88">
            <v>1191.0999999999999</v>
          </cell>
          <cell r="AH88">
            <v>752</v>
          </cell>
          <cell r="AI88">
            <v>30</v>
          </cell>
          <cell r="AJ88">
            <v>154.1</v>
          </cell>
          <cell r="AK88">
            <v>181</v>
          </cell>
          <cell r="AL88">
            <v>82</v>
          </cell>
          <cell r="AM88">
            <v>-95</v>
          </cell>
          <cell r="AN88">
            <v>87</v>
          </cell>
          <cell r="AR88">
            <v>154.0952380952381</v>
          </cell>
          <cell r="AZ88">
            <v>154.0952380952381</v>
          </cell>
          <cell r="BH88">
            <v>154.0952380952381</v>
          </cell>
          <cell r="BP88">
            <v>154.0952380952381</v>
          </cell>
          <cell r="BV88">
            <v>1247.5294666666666</v>
          </cell>
          <cell r="BW88">
            <v>752</v>
          </cell>
          <cell r="BX88">
            <v>25</v>
          </cell>
          <cell r="BY88">
            <v>153.82222222222222</v>
          </cell>
          <cell r="BZ88">
            <v>156.70724444444443</v>
          </cell>
          <cell r="CA88">
            <v>70</v>
          </cell>
          <cell r="CC88">
            <v>90</v>
          </cell>
          <cell r="CD88">
            <v>1177.5294666666666</v>
          </cell>
          <cell r="CE88">
            <v>752</v>
          </cell>
          <cell r="CF88">
            <v>25</v>
          </cell>
          <cell r="CG88">
            <v>153.82222222222222</v>
          </cell>
          <cell r="CH88">
            <v>156.70724444444443</v>
          </cell>
          <cell r="CI88">
            <v>0</v>
          </cell>
          <cell r="CK88">
            <v>90</v>
          </cell>
          <cell r="CL88">
            <v>1054.8162133333333</v>
          </cell>
          <cell r="CM88">
            <v>752</v>
          </cell>
          <cell r="CN88">
            <v>36.232888888888887</v>
          </cell>
          <cell r="CO88">
            <v>153.82222222222222</v>
          </cell>
          <cell r="CP88">
            <v>20.76110222222222</v>
          </cell>
          <cell r="CQ88">
            <v>96</v>
          </cell>
          <cell r="CR88">
            <v>-94</v>
          </cell>
          <cell r="CS88">
            <v>90</v>
          </cell>
          <cell r="CT88">
            <v>1155.6782444444443</v>
          </cell>
          <cell r="CU88">
            <v>741</v>
          </cell>
          <cell r="CV88">
            <v>25</v>
          </cell>
          <cell r="CW88">
            <v>153.82222222222222</v>
          </cell>
          <cell r="CX88">
            <v>145.85602222222221</v>
          </cell>
          <cell r="DA88">
            <v>90</v>
          </cell>
          <cell r="DB88">
            <v>1257.6514666666667</v>
          </cell>
          <cell r="DC88">
            <v>752</v>
          </cell>
          <cell r="DD88">
            <v>40</v>
          </cell>
          <cell r="DF88">
            <v>173.82222222222222</v>
          </cell>
          <cell r="DG88">
            <v>201.82924444444444</v>
          </cell>
          <cell r="DH88">
            <v>0</v>
          </cell>
          <cell r="DJ88">
            <v>90</v>
          </cell>
          <cell r="DK88">
            <v>1210.1052444444445</v>
          </cell>
          <cell r="DL88">
            <v>741</v>
          </cell>
          <cell r="DM88">
            <v>15</v>
          </cell>
          <cell r="DO88">
            <v>173.82222222222222</v>
          </cell>
          <cell r="DP88">
            <v>190.2830222222222</v>
          </cell>
          <cell r="DQ88">
            <v>0</v>
          </cell>
          <cell r="DS88">
            <v>90</v>
          </cell>
        </row>
        <row r="89">
          <cell r="B89">
            <v>45962</v>
          </cell>
          <cell r="C89">
            <v>1430.9142857142856</v>
          </cell>
          <cell r="D89">
            <v>1213.8795722222224</v>
          </cell>
          <cell r="G89">
            <v>1143.8795722222224</v>
          </cell>
          <cell r="H89">
            <v>1024.3850044444443</v>
          </cell>
          <cell r="I89">
            <v>1122.0244703703704</v>
          </cell>
          <cell r="L89">
            <v>1222.7106555555556</v>
          </cell>
          <cell r="M89">
            <v>1175.1493037037037</v>
          </cell>
          <cell r="O89">
            <v>2.4899999999999999E-2</v>
          </cell>
          <cell r="P89">
            <v>120</v>
          </cell>
          <cell r="Q89">
            <v>2.41E-2</v>
          </cell>
          <cell r="R89">
            <v>120</v>
          </cell>
          <cell r="T89">
            <v>748.75</v>
          </cell>
          <cell r="U89">
            <v>742</v>
          </cell>
          <cell r="V89">
            <v>737.5</v>
          </cell>
          <cell r="W89">
            <v>955</v>
          </cell>
          <cell r="Y89">
            <v>1430.9142857142856</v>
          </cell>
          <cell r="Z89">
            <v>955</v>
          </cell>
          <cell r="AA89">
            <v>30</v>
          </cell>
          <cell r="AB89">
            <v>154.0952380952381</v>
          </cell>
          <cell r="AC89">
            <v>221.81904761904764</v>
          </cell>
          <cell r="AD89">
            <v>68</v>
          </cell>
          <cell r="AE89">
            <v>-83</v>
          </cell>
          <cell r="AF89">
            <v>85</v>
          </cell>
          <cell r="AG89">
            <v>1155.5900000000001</v>
          </cell>
          <cell r="AH89">
            <v>748.75</v>
          </cell>
          <cell r="AI89">
            <v>30</v>
          </cell>
          <cell r="AJ89">
            <v>126.84</v>
          </cell>
          <cell r="AK89">
            <v>175</v>
          </cell>
          <cell r="AL89">
            <v>80</v>
          </cell>
          <cell r="AM89">
            <v>-92</v>
          </cell>
          <cell r="AN89">
            <v>87</v>
          </cell>
          <cell r="AR89">
            <v>154.0952380952381</v>
          </cell>
          <cell r="AZ89">
            <v>154.0952380952381</v>
          </cell>
          <cell r="BH89">
            <v>154.0952380952381</v>
          </cell>
          <cell r="BP89">
            <v>154.0952380952381</v>
          </cell>
          <cell r="BV89">
            <v>1213.8795722222224</v>
          </cell>
          <cell r="BW89">
            <v>748.75</v>
          </cell>
          <cell r="BX89">
            <v>25</v>
          </cell>
          <cell r="BY89">
            <v>128.38518518518521</v>
          </cell>
          <cell r="BZ89">
            <v>151.74438703703703</v>
          </cell>
          <cell r="CA89">
            <v>70</v>
          </cell>
          <cell r="CC89">
            <v>90</v>
          </cell>
          <cell r="CD89">
            <v>1143.8795722222224</v>
          </cell>
          <cell r="CE89">
            <v>748.75</v>
          </cell>
          <cell r="CF89">
            <v>25</v>
          </cell>
          <cell r="CG89">
            <v>128.38518518518521</v>
          </cell>
          <cell r="CH89">
            <v>151.74438703703703</v>
          </cell>
          <cell r="CI89">
            <v>0</v>
          </cell>
          <cell r="CK89">
            <v>90</v>
          </cell>
          <cell r="CL89">
            <v>1024.3850044444443</v>
          </cell>
          <cell r="CM89">
            <v>748.75</v>
          </cell>
          <cell r="CN89">
            <v>35.085407407407409</v>
          </cell>
          <cell r="CO89">
            <v>128.38518518518521</v>
          </cell>
          <cell r="CP89">
            <v>20.164411851851852</v>
          </cell>
          <cell r="CQ89">
            <v>96</v>
          </cell>
          <cell r="CR89">
            <v>-94</v>
          </cell>
          <cell r="CS89">
            <v>90</v>
          </cell>
          <cell r="CT89">
            <v>1122.0244703703704</v>
          </cell>
          <cell r="CU89">
            <v>737.5</v>
          </cell>
          <cell r="CV89">
            <v>25</v>
          </cell>
          <cell r="CW89">
            <v>128.38518518518521</v>
          </cell>
          <cell r="CX89">
            <v>141.13928518518517</v>
          </cell>
          <cell r="DA89">
            <v>90</v>
          </cell>
          <cell r="DB89">
            <v>1222.7106555555556</v>
          </cell>
          <cell r="DC89">
            <v>748.75</v>
          </cell>
          <cell r="DD89">
            <v>40</v>
          </cell>
          <cell r="DF89">
            <v>148.38518518518521</v>
          </cell>
          <cell r="DG89">
            <v>195.5754703703704</v>
          </cell>
          <cell r="DH89">
            <v>0</v>
          </cell>
          <cell r="DJ89">
            <v>90</v>
          </cell>
          <cell r="DK89">
            <v>1175.1493037037037</v>
          </cell>
          <cell r="DL89">
            <v>737.5</v>
          </cell>
          <cell r="DM89">
            <v>15</v>
          </cell>
          <cell r="DO89">
            <v>148.38518518518521</v>
          </cell>
          <cell r="DP89">
            <v>184.26411851851853</v>
          </cell>
          <cell r="DQ89">
            <v>0</v>
          </cell>
          <cell r="DS89">
            <v>90</v>
          </cell>
        </row>
        <row r="90">
          <cell r="B90">
            <v>45992</v>
          </cell>
          <cell r="C90">
            <v>1355.7642857142857</v>
          </cell>
          <cell r="D90">
            <v>1182.4648944444443</v>
          </cell>
          <cell r="G90">
            <v>1112.4648944444443</v>
          </cell>
          <cell r="H90">
            <v>995.9752088888888</v>
          </cell>
          <cell r="I90">
            <v>1088.7027974074074</v>
          </cell>
          <cell r="L90">
            <v>1190.0908111111112</v>
          </cell>
          <cell r="M90">
            <v>1140.5383140740739</v>
          </cell>
          <cell r="O90">
            <v>2.4899999999999999E-2</v>
          </cell>
          <cell r="P90">
            <v>120</v>
          </cell>
          <cell r="Q90">
            <v>2.41E-2</v>
          </cell>
          <cell r="R90">
            <v>120</v>
          </cell>
          <cell r="T90">
            <v>756.25</v>
          </cell>
          <cell r="U90">
            <v>745</v>
          </cell>
          <cell r="V90">
            <v>743.13</v>
          </cell>
          <cell r="W90">
            <v>892.375</v>
          </cell>
          <cell r="Y90">
            <v>1355.7642857142857</v>
          </cell>
          <cell r="Z90">
            <v>892.375</v>
          </cell>
          <cell r="AA90">
            <v>30</v>
          </cell>
          <cell r="AB90">
            <v>154.0952380952381</v>
          </cell>
          <cell r="AC90">
            <v>209.29404761904763</v>
          </cell>
          <cell r="AD90">
            <v>68</v>
          </cell>
          <cell r="AE90">
            <v>-83</v>
          </cell>
          <cell r="AF90">
            <v>85</v>
          </cell>
          <cell r="AG90">
            <v>1133.08</v>
          </cell>
          <cell r="AH90">
            <v>756.25</v>
          </cell>
          <cell r="AI90">
            <v>30</v>
          </cell>
          <cell r="AJ90">
            <v>100.83</v>
          </cell>
          <cell r="AK90">
            <v>171</v>
          </cell>
          <cell r="AL90">
            <v>70</v>
          </cell>
          <cell r="AM90">
            <v>-90</v>
          </cell>
          <cell r="AN90">
            <v>95</v>
          </cell>
          <cell r="AR90">
            <v>154.0952380952381</v>
          </cell>
          <cell r="AZ90">
            <v>154.0952380952381</v>
          </cell>
          <cell r="BH90">
            <v>154.0952380952381</v>
          </cell>
          <cell r="BP90">
            <v>154.0952380952381</v>
          </cell>
          <cell r="BV90">
            <v>1182.4648944444443</v>
          </cell>
          <cell r="BW90">
            <v>756.25</v>
          </cell>
          <cell r="BX90">
            <v>25</v>
          </cell>
          <cell r="BY90">
            <v>94.103703703703715</v>
          </cell>
          <cell r="BZ90">
            <v>147.11119074074071</v>
          </cell>
          <cell r="CA90">
            <v>70</v>
          </cell>
          <cell r="CC90">
            <v>90</v>
          </cell>
          <cell r="CD90">
            <v>1112.4648944444443</v>
          </cell>
          <cell r="CE90">
            <v>756.25</v>
          </cell>
          <cell r="CF90">
            <v>25</v>
          </cell>
          <cell r="CG90">
            <v>94.103703703703715</v>
          </cell>
          <cell r="CH90">
            <v>147.11119074074071</v>
          </cell>
          <cell r="CI90">
            <v>0</v>
          </cell>
          <cell r="CK90">
            <v>90</v>
          </cell>
          <cell r="CL90">
            <v>995.9752088888888</v>
          </cell>
          <cell r="CM90">
            <v>756.25</v>
          </cell>
          <cell r="CN90">
            <v>34.014148148148145</v>
          </cell>
          <cell r="CO90">
            <v>94.103703703703715</v>
          </cell>
          <cell r="CP90">
            <v>19.607357037037037</v>
          </cell>
          <cell r="CQ90">
            <v>96</v>
          </cell>
          <cell r="CR90">
            <v>-94</v>
          </cell>
          <cell r="CS90">
            <v>90</v>
          </cell>
          <cell r="CT90">
            <v>1088.7027974074074</v>
          </cell>
          <cell r="CU90">
            <v>743.13</v>
          </cell>
          <cell r="CV90">
            <v>25</v>
          </cell>
          <cell r="CW90">
            <v>94.103703703703715</v>
          </cell>
          <cell r="CX90">
            <v>136.46909370370369</v>
          </cell>
          <cell r="DA90">
            <v>90</v>
          </cell>
          <cell r="DB90">
            <v>1190.0908111111112</v>
          </cell>
          <cell r="DC90">
            <v>756.25</v>
          </cell>
          <cell r="DD90">
            <v>40</v>
          </cell>
          <cell r="DF90">
            <v>114.10370370370372</v>
          </cell>
          <cell r="DG90">
            <v>189.73710740740739</v>
          </cell>
          <cell r="DH90">
            <v>0</v>
          </cell>
          <cell r="DJ90">
            <v>90</v>
          </cell>
          <cell r="DK90">
            <v>1140.5383140740739</v>
          </cell>
          <cell r="DL90">
            <v>743.13</v>
          </cell>
          <cell r="DM90">
            <v>15</v>
          </cell>
          <cell r="DO90">
            <v>114.10370370370372</v>
          </cell>
          <cell r="DP90">
            <v>178.30461037037034</v>
          </cell>
          <cell r="DQ90">
            <v>0</v>
          </cell>
          <cell r="DS90">
            <v>90</v>
          </cell>
        </row>
        <row r="91">
          <cell r="B91">
            <v>46023</v>
          </cell>
          <cell r="C91">
            <v>1394.9382857142859</v>
          </cell>
          <cell r="D91">
            <v>1234.521113888889</v>
          </cell>
          <cell r="G91">
            <v>1164.521113888889</v>
          </cell>
          <cell r="H91">
            <v>1043.0521377777777</v>
          </cell>
          <cell r="I91">
            <v>1129.2609148148149</v>
          </cell>
          <cell r="L91">
            <v>1244.1440722222223</v>
          </cell>
          <cell r="M91">
            <v>1182.6657481481482</v>
          </cell>
          <cell r="O91">
            <v>4.9799999999999997E-2</v>
          </cell>
          <cell r="P91">
            <v>180</v>
          </cell>
          <cell r="Q91">
            <v>4.9000000000000002E-2</v>
          </cell>
          <cell r="R91">
            <v>180</v>
          </cell>
          <cell r="T91">
            <v>818.125</v>
          </cell>
          <cell r="U91">
            <v>803.8</v>
          </cell>
          <cell r="V91">
            <v>795.5</v>
          </cell>
          <cell r="W91">
            <v>925.02</v>
          </cell>
          <cell r="Y91">
            <v>1394.9382857142859</v>
          </cell>
          <cell r="Z91">
            <v>925.0200000000001</v>
          </cell>
          <cell r="AA91">
            <v>30</v>
          </cell>
          <cell r="AB91">
            <v>154.0952380952381</v>
          </cell>
          <cell r="AC91">
            <v>215.82304761904766</v>
          </cell>
          <cell r="AD91">
            <v>68</v>
          </cell>
          <cell r="AE91">
            <v>-83</v>
          </cell>
          <cell r="AF91">
            <v>85</v>
          </cell>
          <cell r="AG91">
            <v>1194.9549999999999</v>
          </cell>
          <cell r="AH91">
            <v>818.125</v>
          </cell>
          <cell r="AI91">
            <v>30</v>
          </cell>
          <cell r="AJ91">
            <v>100.83</v>
          </cell>
          <cell r="AK91">
            <v>171</v>
          </cell>
          <cell r="AL91">
            <v>70</v>
          </cell>
          <cell r="AM91">
            <v>-90</v>
          </cell>
          <cell r="AN91">
            <v>95</v>
          </cell>
          <cell r="AR91">
            <v>154.0952380952381</v>
          </cell>
          <cell r="AZ91">
            <v>154.0952380952381</v>
          </cell>
          <cell r="BH91">
            <v>154.0952380952381</v>
          </cell>
          <cell r="BP91">
            <v>154.0952380952381</v>
          </cell>
          <cell r="BV91">
            <v>1234.521113888889</v>
          </cell>
          <cell r="BW91">
            <v>818.125</v>
          </cell>
          <cell r="BX91">
            <v>25</v>
          </cell>
          <cell r="BY91">
            <v>76.607407407407408</v>
          </cell>
          <cell r="BZ91">
            <v>154.78870648148148</v>
          </cell>
          <cell r="CA91">
            <v>70</v>
          </cell>
          <cell r="CC91">
            <v>90</v>
          </cell>
          <cell r="CD91">
            <v>1164.521113888889</v>
          </cell>
          <cell r="CE91">
            <v>818.125</v>
          </cell>
          <cell r="CF91">
            <v>25</v>
          </cell>
          <cell r="CG91">
            <v>76.607407407407408</v>
          </cell>
          <cell r="CH91">
            <v>154.78870648148148</v>
          </cell>
          <cell r="CI91">
            <v>0</v>
          </cell>
          <cell r="CK91">
            <v>90</v>
          </cell>
          <cell r="CL91">
            <v>1043.0521377777777</v>
          </cell>
          <cell r="CM91">
            <v>818.125</v>
          </cell>
          <cell r="CN91">
            <v>35.7892962962963</v>
          </cell>
          <cell r="CO91">
            <v>76.607407407407408</v>
          </cell>
          <cell r="CP91">
            <v>20.530434074074073</v>
          </cell>
          <cell r="CQ91">
            <v>96</v>
          </cell>
          <cell r="CR91">
            <v>-94</v>
          </cell>
          <cell r="CS91">
            <v>90</v>
          </cell>
          <cell r="CT91">
            <v>1129.2609148148149</v>
          </cell>
          <cell r="CU91">
            <v>795.5</v>
          </cell>
          <cell r="CV91">
            <v>25</v>
          </cell>
          <cell r="CW91">
            <v>76.607407407407408</v>
          </cell>
          <cell r="CX91">
            <v>142.1535074074074</v>
          </cell>
          <cell r="DA91">
            <v>90</v>
          </cell>
          <cell r="DB91">
            <v>1244.1440722222223</v>
          </cell>
          <cell r="DC91">
            <v>818.125</v>
          </cell>
          <cell r="DD91">
            <v>40</v>
          </cell>
          <cell r="DF91">
            <v>96.607407407407408</v>
          </cell>
          <cell r="DG91">
            <v>199.41166481481483</v>
          </cell>
          <cell r="DH91">
            <v>0</v>
          </cell>
          <cell r="DJ91">
            <v>90</v>
          </cell>
          <cell r="DK91">
            <v>1182.6657481481482</v>
          </cell>
          <cell r="DL91">
            <v>795.5</v>
          </cell>
          <cell r="DM91">
            <v>15</v>
          </cell>
          <cell r="DO91">
            <v>96.607407407407408</v>
          </cell>
          <cell r="DP91">
            <v>185.55834074074073</v>
          </cell>
          <cell r="DQ91">
            <v>0</v>
          </cell>
          <cell r="DS91">
            <v>90</v>
          </cell>
        </row>
        <row r="92">
          <cell r="B92">
            <v>46054</v>
          </cell>
          <cell r="C92">
            <v>1230</v>
          </cell>
          <cell r="D92">
            <v>1249.0721788888889</v>
          </cell>
          <cell r="G92">
            <v>1179.0713138888889</v>
          </cell>
          <cell r="H92">
            <v>1056.2111577777778</v>
          </cell>
          <cell r="I92">
            <v>1157.6381148148148</v>
          </cell>
          <cell r="L92">
            <v>1259.2533622222222</v>
          </cell>
          <cell r="M92">
            <v>1212.1409481481483</v>
          </cell>
          <cell r="O92">
            <v>3.73E-2</v>
          </cell>
          <cell r="P92">
            <v>150</v>
          </cell>
          <cell r="Q92">
            <v>3.6499999999999998E-2</v>
          </cell>
          <cell r="R92">
            <v>150</v>
          </cell>
          <cell r="T92">
            <v>838.13</v>
          </cell>
          <cell r="U92">
            <v>825</v>
          </cell>
          <cell r="V92">
            <v>827.5</v>
          </cell>
          <cell r="W92">
            <v>939</v>
          </cell>
          <cell r="Y92">
            <v>1315</v>
          </cell>
          <cell r="Z92">
            <v>939</v>
          </cell>
          <cell r="AA92">
            <v>30</v>
          </cell>
          <cell r="AB92">
            <v>74</v>
          </cell>
          <cell r="AC92">
            <v>203</v>
          </cell>
          <cell r="AD92">
            <v>62</v>
          </cell>
          <cell r="AE92">
            <v>-78</v>
          </cell>
          <cell r="AF92">
            <v>85</v>
          </cell>
          <cell r="AG92">
            <v>1192.21</v>
          </cell>
          <cell r="AH92">
            <v>838.13</v>
          </cell>
          <cell r="AI92">
            <v>30</v>
          </cell>
          <cell r="AJ92">
            <v>82.08</v>
          </cell>
          <cell r="AK92">
            <v>180</v>
          </cell>
          <cell r="AL92">
            <v>70</v>
          </cell>
          <cell r="AM92">
            <v>-95</v>
          </cell>
          <cell r="AN92">
            <v>87</v>
          </cell>
          <cell r="AR92">
            <v>154.0952380952381</v>
          </cell>
          <cell r="AZ92">
            <v>154.0952380952381</v>
          </cell>
          <cell r="BH92">
            <v>154.0952380952381</v>
          </cell>
          <cell r="BP92">
            <v>154.0952380952381</v>
          </cell>
          <cell r="BV92">
            <v>1249.0721788888889</v>
          </cell>
          <cell r="BW92">
            <v>838.13</v>
          </cell>
          <cell r="BX92">
            <v>25</v>
          </cell>
          <cell r="BY92">
            <v>69.007407407407399</v>
          </cell>
          <cell r="BZ92">
            <v>156.93477148148148</v>
          </cell>
          <cell r="CA92">
            <v>70</v>
          </cell>
          <cell r="CC92">
            <v>90</v>
          </cell>
          <cell r="CD92">
            <v>1179.0713138888889</v>
          </cell>
          <cell r="CE92">
            <v>838.13</v>
          </cell>
          <cell r="CF92">
            <v>25</v>
          </cell>
          <cell r="CG92">
            <v>69.007407407407399</v>
          </cell>
          <cell r="CH92">
            <v>156.93390648148147</v>
          </cell>
          <cell r="CI92">
            <v>0</v>
          </cell>
          <cell r="CK92">
            <v>90</v>
          </cell>
          <cell r="CL92">
            <v>1056.2111577777778</v>
          </cell>
          <cell r="CM92">
            <v>838.13</v>
          </cell>
          <cell r="CN92">
            <v>36.285296296296295</v>
          </cell>
          <cell r="CO92">
            <v>69.007407407407399</v>
          </cell>
          <cell r="CP92">
            <v>20.788454074074075</v>
          </cell>
          <cell r="CQ92">
            <v>96</v>
          </cell>
          <cell r="CR92">
            <v>-94</v>
          </cell>
          <cell r="CS92">
            <v>90</v>
          </cell>
          <cell r="CT92">
            <v>1157.6381148148148</v>
          </cell>
          <cell r="CU92">
            <v>827.5</v>
          </cell>
          <cell r="CV92">
            <v>25</v>
          </cell>
          <cell r="CW92">
            <v>69.007407407407399</v>
          </cell>
          <cell r="CX92">
            <v>146.13070740740739</v>
          </cell>
          <cell r="DA92">
            <v>90</v>
          </cell>
          <cell r="DB92">
            <v>1259.2533622222222</v>
          </cell>
          <cell r="DC92">
            <v>838.13</v>
          </cell>
          <cell r="DD92">
            <v>40</v>
          </cell>
          <cell r="DF92">
            <v>89.007407407407399</v>
          </cell>
          <cell r="DG92">
            <v>202.11595481481481</v>
          </cell>
          <cell r="DH92">
            <v>0</v>
          </cell>
          <cell r="DJ92">
            <v>90</v>
          </cell>
          <cell r="DK92">
            <v>1212.1409481481483</v>
          </cell>
          <cell r="DL92">
            <v>827.5</v>
          </cell>
          <cell r="DM92">
            <v>15</v>
          </cell>
          <cell r="DO92">
            <v>89.007407407407399</v>
          </cell>
          <cell r="DP92">
            <v>190.63354074074073</v>
          </cell>
          <cell r="DQ92">
            <v>0</v>
          </cell>
          <cell r="DS92">
            <v>90</v>
          </cell>
        </row>
        <row r="93">
          <cell r="B93">
            <v>46082</v>
          </cell>
          <cell r="C93">
            <v>1569.528</v>
          </cell>
          <cell r="D93">
            <v>1777.0216666666665</v>
          </cell>
          <cell r="G93">
            <v>1707.0216666666665</v>
          </cell>
          <cell r="H93">
            <v>1515.2976688888889</v>
          </cell>
          <cell r="I93">
            <v>1586.4534444444444</v>
          </cell>
          <cell r="L93">
            <v>1807.4566666666665</v>
          </cell>
          <cell r="M93">
            <v>1657.5484444444444</v>
          </cell>
          <cell r="T93">
            <v>1215</v>
          </cell>
          <cell r="V93">
            <v>1123</v>
          </cell>
          <cell r="W93">
            <v>1073</v>
          </cell>
          <cell r="Y93">
            <v>1569.528</v>
          </cell>
          <cell r="Z93">
            <v>1073</v>
          </cell>
          <cell r="AA93">
            <v>30</v>
          </cell>
          <cell r="AB93">
            <v>152.44</v>
          </cell>
          <cell r="AC93">
            <v>245.08800000000002</v>
          </cell>
          <cell r="AD93">
            <v>62</v>
          </cell>
          <cell r="AE93">
            <v>-78</v>
          </cell>
          <cell r="AF93">
            <v>85</v>
          </cell>
          <cell r="AG93">
            <v>1752.9017600000002</v>
          </cell>
          <cell r="AH93">
            <v>1215</v>
          </cell>
          <cell r="AI93">
            <v>30</v>
          </cell>
          <cell r="AJ93">
            <v>169.0848</v>
          </cell>
          <cell r="AK93">
            <v>276.81696000000005</v>
          </cell>
          <cell r="AL93">
            <v>70</v>
          </cell>
          <cell r="AM93">
            <v>-95</v>
          </cell>
          <cell r="AN93">
            <v>87</v>
          </cell>
          <cell r="AR93">
            <v>154.0952380952381</v>
          </cell>
          <cell r="AZ93">
            <v>154.0952380952381</v>
          </cell>
          <cell r="BH93">
            <v>154.0952380952381</v>
          </cell>
          <cell r="BP93">
            <v>154.0952380952381</v>
          </cell>
          <cell r="BV93">
            <v>1777.0216666666665</v>
          </cell>
          <cell r="BW93">
            <v>1215</v>
          </cell>
          <cell r="BX93">
            <v>25</v>
          </cell>
          <cell r="BY93">
            <v>142.22222222222223</v>
          </cell>
          <cell r="BZ93">
            <v>234.79944444444442</v>
          </cell>
          <cell r="CA93">
            <v>70</v>
          </cell>
          <cell r="CC93">
            <v>90</v>
          </cell>
          <cell r="CD93">
            <v>1707.0216666666665</v>
          </cell>
          <cell r="CE93">
            <v>1215</v>
          </cell>
          <cell r="CF93">
            <v>25</v>
          </cell>
          <cell r="CG93">
            <v>142.22222222222223</v>
          </cell>
          <cell r="CH93">
            <v>234.79944444444442</v>
          </cell>
          <cell r="CI93">
            <v>0</v>
          </cell>
          <cell r="CK93">
            <v>90</v>
          </cell>
          <cell r="CL93">
            <v>1515.2976688888889</v>
          </cell>
          <cell r="CM93">
            <v>1215</v>
          </cell>
          <cell r="CN93">
            <v>36.285296296296295</v>
          </cell>
          <cell r="CO93">
            <v>142.22222222222223</v>
          </cell>
          <cell r="CP93">
            <v>29.79015037037037</v>
          </cell>
          <cell r="CQ93">
            <v>96</v>
          </cell>
          <cell r="CR93">
            <v>-94</v>
          </cell>
          <cell r="CS93">
            <v>90</v>
          </cell>
          <cell r="CT93">
            <v>1586.4534444444444</v>
          </cell>
          <cell r="CU93">
            <v>1123</v>
          </cell>
          <cell r="CV93">
            <v>25</v>
          </cell>
          <cell r="CW93">
            <v>142.22222222222223</v>
          </cell>
          <cell r="CX93">
            <v>206.23122222222219</v>
          </cell>
          <cell r="DA93">
            <v>90</v>
          </cell>
          <cell r="DB93">
            <v>1807.4566666666665</v>
          </cell>
          <cell r="DC93">
            <v>1215</v>
          </cell>
          <cell r="DD93">
            <v>40</v>
          </cell>
          <cell r="DF93">
            <v>162.22222222222223</v>
          </cell>
          <cell r="DG93">
            <v>300.23444444444442</v>
          </cell>
          <cell r="DH93">
            <v>0</v>
          </cell>
          <cell r="DJ93">
            <v>90</v>
          </cell>
          <cell r="DK93">
            <v>1657.5484444444444</v>
          </cell>
          <cell r="DL93">
            <v>1123</v>
          </cell>
          <cell r="DM93">
            <v>15</v>
          </cell>
          <cell r="DO93">
            <v>162.22222222222223</v>
          </cell>
          <cell r="DP93">
            <v>267.32622222222221</v>
          </cell>
          <cell r="DQ93">
            <v>0</v>
          </cell>
          <cell r="DS93">
            <v>90</v>
          </cell>
        </row>
        <row r="94">
          <cell r="B94">
            <v>46082</v>
          </cell>
          <cell r="C94">
            <v>1575.221970949161</v>
          </cell>
          <cell r="D94">
            <v>1588.4879833333334</v>
          </cell>
          <cell r="G94">
            <v>1518.4879833333334</v>
          </cell>
          <cell r="H94">
            <v>1363.1613066666666</v>
          </cell>
          <cell r="I94">
            <v>1515.536288888889</v>
          </cell>
          <cell r="L94">
            <v>1611.6902333333335</v>
          </cell>
          <cell r="M94">
            <v>1583.8872888888891</v>
          </cell>
          <cell r="O94">
            <v>2.4899999999999999E-2</v>
          </cell>
          <cell r="P94">
            <v>120</v>
          </cell>
          <cell r="Q94">
            <v>2.41E-2</v>
          </cell>
          <cell r="R94">
            <v>120</v>
          </cell>
          <cell r="T94">
            <v>1111.25</v>
          </cell>
          <cell r="U94">
            <v>1042.5</v>
          </cell>
          <cell r="V94">
            <v>1119</v>
          </cell>
          <cell r="W94">
            <v>1235.8</v>
          </cell>
          <cell r="Y94">
            <v>1575.221970949161</v>
          </cell>
          <cell r="Z94">
            <v>1235.75</v>
          </cell>
          <cell r="AA94">
            <v>30</v>
          </cell>
          <cell r="AB94">
            <v>91.333333333333329</v>
          </cell>
          <cell r="AC94">
            <v>265.41666666666669</v>
          </cell>
          <cell r="AD94">
            <v>63.31</v>
          </cell>
          <cell r="AE94">
            <v>-110.58802905083894</v>
          </cell>
          <cell r="AF94">
            <v>0</v>
          </cell>
          <cell r="AG94">
            <v>1510.9173879288753</v>
          </cell>
          <cell r="AH94">
            <v>1111.25</v>
          </cell>
          <cell r="AI94">
            <v>30</v>
          </cell>
          <cell r="AJ94">
            <v>91.333333333333329</v>
          </cell>
          <cell r="AK94">
            <v>240.51666666666665</v>
          </cell>
          <cell r="AL94">
            <v>77.31</v>
          </cell>
          <cell r="AM94">
            <v>-126.49261207112446</v>
          </cell>
          <cell r="AN94">
            <v>87</v>
          </cell>
          <cell r="AR94">
            <v>91.333333333333329</v>
          </cell>
          <cell r="AZ94">
            <v>91.333333333333329</v>
          </cell>
          <cell r="BH94">
            <v>91.333333333333329</v>
          </cell>
          <cell r="BP94">
            <v>91.333333333333329</v>
          </cell>
          <cell r="BV94">
            <v>1588.4879833333334</v>
          </cell>
          <cell r="BW94">
            <v>1111.25</v>
          </cell>
          <cell r="BX94">
            <v>25</v>
          </cell>
          <cell r="BY94">
            <v>85.244444444444454</v>
          </cell>
          <cell r="BZ94">
            <v>206.99353888888888</v>
          </cell>
          <cell r="CA94">
            <v>70</v>
          </cell>
          <cell r="CC94">
            <v>90</v>
          </cell>
          <cell r="CD94">
            <v>1518.4879833333334</v>
          </cell>
          <cell r="CE94">
            <v>1111.25</v>
          </cell>
          <cell r="CF94">
            <v>25</v>
          </cell>
          <cell r="CG94">
            <v>85.244444444444454</v>
          </cell>
          <cell r="CH94">
            <v>206.99353888888888</v>
          </cell>
          <cell r="CI94">
            <v>0</v>
          </cell>
          <cell r="CK94">
            <v>90</v>
          </cell>
          <cell r="CL94">
            <v>1363.1613066666666</v>
          </cell>
          <cell r="CM94">
            <v>1111.25</v>
          </cell>
          <cell r="CN94">
            <v>47.859777777777779</v>
          </cell>
          <cell r="CO94">
            <v>85.244444444444454</v>
          </cell>
          <cell r="CP94">
            <v>26.807084444444445</v>
          </cell>
          <cell r="CQ94">
            <v>96</v>
          </cell>
          <cell r="CR94">
            <v>-94</v>
          </cell>
          <cell r="CS94">
            <v>90</v>
          </cell>
          <cell r="CT94">
            <v>1515.536288888889</v>
          </cell>
          <cell r="CU94">
            <v>1119</v>
          </cell>
          <cell r="CV94">
            <v>25</v>
          </cell>
          <cell r="CW94">
            <v>85.244444444444454</v>
          </cell>
          <cell r="CX94">
            <v>196.29184444444448</v>
          </cell>
          <cell r="DA94">
            <v>90</v>
          </cell>
          <cell r="DB94">
            <v>1611.6902333333335</v>
          </cell>
          <cell r="DC94">
            <v>1111.25</v>
          </cell>
          <cell r="DD94">
            <v>40</v>
          </cell>
          <cell r="DF94">
            <v>105.24444444444445</v>
          </cell>
          <cell r="DG94">
            <v>265.1957888888889</v>
          </cell>
          <cell r="DH94">
            <v>0</v>
          </cell>
          <cell r="DJ94">
            <v>90</v>
          </cell>
          <cell r="DK94">
            <v>1583.8872888888891</v>
          </cell>
          <cell r="DL94">
            <v>1119</v>
          </cell>
          <cell r="DM94">
            <v>15</v>
          </cell>
          <cell r="DO94">
            <v>105.24444444444445</v>
          </cell>
          <cell r="DP94">
            <v>254.64284444444445</v>
          </cell>
          <cell r="DQ94">
            <v>0</v>
          </cell>
          <cell r="DS94">
            <v>90</v>
          </cell>
        </row>
        <row r="95">
          <cell r="AB95">
            <v>169.06349206349205</v>
          </cell>
          <cell r="CD95">
            <v>0.44776795649150158</v>
          </cell>
        </row>
        <row r="96">
          <cell r="AB96">
            <v>3888.4603174603171</v>
          </cell>
        </row>
        <row r="99">
          <cell r="CS99">
            <v>45262</v>
          </cell>
          <cell r="CT99">
            <v>1265.2474199999999</v>
          </cell>
        </row>
        <row r="100">
          <cell r="CS100">
            <v>45292</v>
          </cell>
          <cell r="CT100">
            <v>1252.51701</v>
          </cell>
          <cell r="CU100">
            <v>-1.0061597280316859E-2</v>
          </cell>
        </row>
        <row r="101">
          <cell r="CS101">
            <v>45323</v>
          </cell>
          <cell r="CT101">
            <v>1306.07403</v>
          </cell>
          <cell r="CU101">
            <v>4.2759515098321765E-2</v>
          </cell>
        </row>
        <row r="102">
          <cell r="CS102">
            <v>45352</v>
          </cell>
          <cell r="CT102">
            <v>1324.5761399999999</v>
          </cell>
          <cell r="CU102">
            <v>1.4166203120967058E-2</v>
          </cell>
        </row>
        <row r="103">
          <cell r="CS103">
            <v>45383</v>
          </cell>
          <cell r="CT103">
            <v>1302.69813</v>
          </cell>
          <cell r="CU103">
            <v>-1.6516989351778477E-2</v>
          </cell>
        </row>
        <row r="104">
          <cell r="CS104">
            <v>45413</v>
          </cell>
          <cell r="CT104">
            <v>1332.5911799999999</v>
          </cell>
          <cell r="CU104">
            <v>2.2947027643311246E-2</v>
          </cell>
        </row>
        <row r="105">
          <cell r="CS105">
            <v>45444</v>
          </cell>
          <cell r="CT105">
            <v>1382.5530099999999</v>
          </cell>
          <cell r="CU105">
            <v>3.7492241243859858E-2</v>
          </cell>
          <cell r="CV105">
            <v>9.0786400474364592E-2</v>
          </cell>
        </row>
        <row r="106">
          <cell r="CS106">
            <v>45474</v>
          </cell>
          <cell r="CT106">
            <v>1485.62267</v>
          </cell>
          <cell r="CU106">
            <v>7.4550240934342371E-2</v>
          </cell>
        </row>
        <row r="107">
          <cell r="CS107">
            <v>45505</v>
          </cell>
          <cell r="CT107">
            <v>1540.27781</v>
          </cell>
          <cell r="CU107">
            <v>3.678938205755844E-2</v>
          </cell>
        </row>
        <row r="108">
          <cell r="CS108">
            <v>45536</v>
          </cell>
          <cell r="CT108">
            <v>1494.0091799999998</v>
          </cell>
          <cell r="CU108">
            <v>-3.0039145990164107E-2</v>
          </cell>
        </row>
        <row r="109">
          <cell r="CS109">
            <v>45566</v>
          </cell>
          <cell r="CT109">
            <v>1442.6301600000002</v>
          </cell>
          <cell r="CU109">
            <v>-3.4390029651624743E-2</v>
          </cell>
        </row>
        <row r="110">
          <cell r="CS110">
            <v>45597</v>
          </cell>
          <cell r="CT110">
            <v>1492.0052444444443</v>
          </cell>
          <cell r="CU110">
            <v>3.4225739772724584E-2</v>
          </cell>
        </row>
        <row r="111">
          <cell r="CS111">
            <v>45627</v>
          </cell>
          <cell r="CT111">
            <v>1435.7806555555553</v>
          </cell>
          <cell r="CU111">
            <v>-3.7683908349681827E-2</v>
          </cell>
          <cell r="CV111">
            <v>4.3452278773154718E-2</v>
          </cell>
        </row>
        <row r="112">
          <cell r="CS112">
            <v>45658</v>
          </cell>
          <cell r="CT112">
            <v>1392.4450833333335</v>
          </cell>
          <cell r="CU112">
            <v>-3.0182585379278315E-2</v>
          </cell>
        </row>
        <row r="113">
          <cell r="CS113">
            <v>45689</v>
          </cell>
          <cell r="CT113">
            <v>1379.8652999999999</v>
          </cell>
          <cell r="CU113">
            <v>-9.0343120054826587E-3</v>
          </cell>
        </row>
        <row r="114">
          <cell r="CS114">
            <v>45717</v>
          </cell>
          <cell r="CT114">
            <v>1306.0268222222221</v>
          </cell>
          <cell r="CU114">
            <v>-5.3511366491916124E-2</v>
          </cell>
        </row>
        <row r="115">
          <cell r="CS115">
            <v>45748</v>
          </cell>
          <cell r="CT115">
            <v>1280.1591177777777</v>
          </cell>
          <cell r="CU115">
            <v>-1.9806411326553142E-2</v>
          </cell>
        </row>
        <row r="116">
          <cell r="CS116">
            <v>45778</v>
          </cell>
          <cell r="CT116">
            <v>1135.8993055555557</v>
          </cell>
          <cell r="CU116">
            <v>-0.11268896984668753</v>
          </cell>
        </row>
        <row r="117">
          <cell r="CS117">
            <v>45778</v>
          </cell>
          <cell r="CT117">
            <v>1183.1235666666666</v>
          </cell>
          <cell r="CU117">
            <v>4.1574337514022952E-2</v>
          </cell>
        </row>
        <row r="118">
          <cell r="CS118">
            <v>45809</v>
          </cell>
          <cell r="CT118">
            <v>1346.8968344444445</v>
          </cell>
          <cell r="CU118">
            <v>0.13842448277756203</v>
          </cell>
          <cell r="CV118">
            <v>-1.5042239379054467E-2</v>
          </cell>
        </row>
        <row r="119">
          <cell r="CS119">
            <v>45839</v>
          </cell>
          <cell r="CT119">
            <v>1334.2197037037038</v>
          </cell>
          <cell r="CU119">
            <v>-9.4121022609497951E-3</v>
          </cell>
        </row>
        <row r="120">
          <cell r="CS120">
            <v>45870</v>
          </cell>
          <cell r="CT120">
            <v>1349.5954251851851</v>
          </cell>
          <cell r="CU120">
            <v>1.1524130125495358E-2</v>
          </cell>
        </row>
        <row r="121">
          <cell r="CS121">
            <v>45901</v>
          </cell>
          <cell r="CT121">
            <v>1312.4698807407408</v>
          </cell>
          <cell r="CU121">
            <v>-2.7508647222444615E-2</v>
          </cell>
        </row>
        <row r="122">
          <cell r="CS122">
            <v>45931</v>
          </cell>
          <cell r="CT122">
            <v>1235.6782444444443</v>
          </cell>
          <cell r="CU122">
            <v>-5.8509256039427138E-2</v>
          </cell>
        </row>
        <row r="123">
          <cell r="CS123">
            <v>45962</v>
          </cell>
          <cell r="CT123">
            <v>1202.0244703703704</v>
          </cell>
          <cell r="CU123">
            <v>-2.7235062384063036E-2</v>
          </cell>
        </row>
        <row r="124">
          <cell r="CS124">
            <v>45992</v>
          </cell>
          <cell r="CT124">
            <v>1168.7027974074074</v>
          </cell>
          <cell r="CU124">
            <v>-2.7721293354947996E-2</v>
          </cell>
          <cell r="CV124">
            <v>-0.13886223113633722</v>
          </cell>
        </row>
      </sheetData>
      <sheetData sheetId="4">
        <row r="2">
          <cell r="B2" t="str">
            <v>Busca fórmula precificação PET-PCR Global PET</v>
          </cell>
        </row>
        <row r="5">
          <cell r="B5" t="str">
            <v>Método de precificação via custo de garrafas</v>
          </cell>
        </row>
        <row r="6">
          <cell r="B6" t="str">
            <v>Mês</v>
          </cell>
          <cell r="E6" t="str">
            <v>Custos + depreciação - fretes (BRL/ton)</v>
          </cell>
        </row>
        <row r="7">
          <cell r="E7">
            <v>1950</v>
          </cell>
        </row>
        <row r="8">
          <cell r="B8">
            <v>44470</v>
          </cell>
          <cell r="E8">
            <v>7721.1442786069656</v>
          </cell>
        </row>
        <row r="9">
          <cell r="B9">
            <v>44501</v>
          </cell>
          <cell r="E9">
            <v>7945.0248756218907</v>
          </cell>
        </row>
        <row r="10">
          <cell r="B10">
            <v>44531</v>
          </cell>
          <cell r="E10">
            <v>8069.4029850746274</v>
          </cell>
        </row>
        <row r="11">
          <cell r="B11">
            <v>44562</v>
          </cell>
          <cell r="E11">
            <v>8094.2786069651756</v>
          </cell>
        </row>
        <row r="12">
          <cell r="B12">
            <v>44593</v>
          </cell>
          <cell r="E12">
            <v>7994.7761194029854</v>
          </cell>
        </row>
        <row r="13">
          <cell r="B13">
            <v>44621</v>
          </cell>
          <cell r="E13">
            <v>7945.0248756218907</v>
          </cell>
        </row>
        <row r="14">
          <cell r="B14" t="str">
            <v>Mês</v>
          </cell>
          <cell r="E14" t="str">
            <v>Custos Conversão + depreciação - fretes (BRL/ton)</v>
          </cell>
        </row>
        <row r="15">
          <cell r="E15">
            <v>2230</v>
          </cell>
        </row>
        <row r="16">
          <cell r="B16">
            <v>44652</v>
          </cell>
          <cell r="E16">
            <v>8175.273631840797</v>
          </cell>
        </row>
        <row r="17">
          <cell r="B17">
            <v>44682</v>
          </cell>
          <cell r="E17">
            <v>8150.3980099502487</v>
          </cell>
        </row>
        <row r="18">
          <cell r="B18">
            <v>44713</v>
          </cell>
          <cell r="E18">
            <v>8175.273631840797</v>
          </cell>
        </row>
        <row r="19">
          <cell r="B19">
            <v>44743</v>
          </cell>
          <cell r="E19">
            <v>8274.7761194029845</v>
          </cell>
        </row>
        <row r="20">
          <cell r="B20">
            <v>44774</v>
          </cell>
          <cell r="E20">
            <v>8399.1542288557212</v>
          </cell>
        </row>
        <row r="21">
          <cell r="B21">
            <v>44805</v>
          </cell>
          <cell r="E21">
            <v>8523.5323383084578</v>
          </cell>
        </row>
        <row r="22">
          <cell r="B22">
            <v>44835</v>
          </cell>
          <cell r="E22">
            <v>8672.7860696517419</v>
          </cell>
        </row>
        <row r="23">
          <cell r="B23">
            <v>44866</v>
          </cell>
          <cell r="E23">
            <v>8846.9154228855732</v>
          </cell>
        </row>
        <row r="24">
          <cell r="B24">
            <v>44896</v>
          </cell>
          <cell r="E24">
            <v>9070.7960199004974</v>
          </cell>
        </row>
        <row r="25">
          <cell r="B25">
            <v>44927</v>
          </cell>
          <cell r="E25">
            <v>9269.8009950248779</v>
          </cell>
        </row>
        <row r="26">
          <cell r="B26">
            <v>44958</v>
          </cell>
          <cell r="E26">
            <v>9294.6766169154234</v>
          </cell>
        </row>
        <row r="27">
          <cell r="B27">
            <v>44986</v>
          </cell>
          <cell r="E27">
            <v>9120.5472636815939</v>
          </cell>
        </row>
        <row r="29">
          <cell r="E29">
            <v>2390</v>
          </cell>
        </row>
        <row r="30">
          <cell r="B30">
            <v>45017</v>
          </cell>
          <cell r="E30">
            <v>8907.4129353233839</v>
          </cell>
        </row>
        <row r="31">
          <cell r="B31">
            <v>45047</v>
          </cell>
          <cell r="E31">
            <v>8559.1542288557212</v>
          </cell>
        </row>
        <row r="33">
          <cell r="E33">
            <v>2390</v>
          </cell>
        </row>
        <row r="34">
          <cell r="B34">
            <v>45078</v>
          </cell>
          <cell r="E34">
            <v>8235.7711442786076</v>
          </cell>
        </row>
        <row r="35">
          <cell r="B35">
            <v>45108</v>
          </cell>
          <cell r="E35">
            <v>7937.2636815920405</v>
          </cell>
        </row>
        <row r="36">
          <cell r="B36">
            <v>45139</v>
          </cell>
          <cell r="E36">
            <v>7613.880597014926</v>
          </cell>
        </row>
        <row r="38">
          <cell r="E38">
            <v>2390</v>
          </cell>
        </row>
        <row r="39">
          <cell r="B39">
            <v>45170</v>
          </cell>
          <cell r="E39">
            <v>7290.4975124378116</v>
          </cell>
        </row>
        <row r="41">
          <cell r="E41">
            <v>2390</v>
          </cell>
        </row>
        <row r="42">
          <cell r="B42">
            <v>45170</v>
          </cell>
          <cell r="E42">
            <v>7290.4975124378116</v>
          </cell>
        </row>
        <row r="44">
          <cell r="E44">
            <v>2390</v>
          </cell>
        </row>
        <row r="45">
          <cell r="B45">
            <v>45200</v>
          </cell>
          <cell r="E45">
            <v>7041.7412935323382</v>
          </cell>
        </row>
        <row r="47">
          <cell r="E47">
            <v>2390</v>
          </cell>
        </row>
        <row r="48">
          <cell r="B48">
            <v>45231</v>
          </cell>
          <cell r="E48">
            <v>6967.1144278606971</v>
          </cell>
        </row>
        <row r="50">
          <cell r="E50">
            <v>2390</v>
          </cell>
        </row>
        <row r="51">
          <cell r="B51">
            <v>45261</v>
          </cell>
          <cell r="E51">
            <v>7066.6169154228864</v>
          </cell>
        </row>
        <row r="53">
          <cell r="E53">
            <v>2390</v>
          </cell>
        </row>
        <row r="54">
          <cell r="B54">
            <v>45292</v>
          </cell>
          <cell r="E54" t="e">
            <v>#REF!</v>
          </cell>
          <cell r="I54" t="e">
            <v>#REF!</v>
          </cell>
        </row>
        <row r="55">
          <cell r="I55" t="str">
            <v>Clientes/Produtos sem taxa</v>
          </cell>
        </row>
        <row r="56">
          <cell r="B56" t="str">
            <v>Mês</v>
          </cell>
          <cell r="E56" t="str">
            <v>Custo Conversão (-fretes)</v>
          </cell>
          <cell r="I56" t="str">
            <v>4T Ambev (-1% desc.) FOB</v>
          </cell>
        </row>
        <row r="57">
          <cell r="E57">
            <v>2390</v>
          </cell>
          <cell r="I57">
            <v>0.01</v>
          </cell>
        </row>
        <row r="58">
          <cell r="B58">
            <v>45292</v>
          </cell>
          <cell r="E58">
            <v>7315.3731343283589</v>
          </cell>
          <cell r="I58">
            <v>7242.2194029850752</v>
          </cell>
        </row>
        <row r="59">
          <cell r="B59">
            <v>45323</v>
          </cell>
          <cell r="E59">
            <v>7564.1293532338314</v>
          </cell>
          <cell r="I59">
            <v>7488.4880597014926</v>
          </cell>
        </row>
        <row r="60">
          <cell r="B60">
            <v>45352</v>
          </cell>
          <cell r="E60">
            <v>7738.2587064676627</v>
          </cell>
          <cell r="I60">
            <v>7660.8761194029858</v>
          </cell>
        </row>
        <row r="61">
          <cell r="B61">
            <v>45383</v>
          </cell>
          <cell r="E61">
            <v>7812.8855721393047</v>
          </cell>
          <cell r="I61">
            <v>7734.7567164179118</v>
          </cell>
        </row>
        <row r="62">
          <cell r="B62">
            <v>45413</v>
          </cell>
          <cell r="E62">
            <v>7862.6368159203985</v>
          </cell>
          <cell r="I62">
            <v>7784.0104477611949</v>
          </cell>
        </row>
        <row r="63">
          <cell r="B63">
            <v>45444</v>
          </cell>
          <cell r="E63">
            <v>7962.1393034825878</v>
          </cell>
          <cell r="I63">
            <v>7882.517910447762</v>
          </cell>
        </row>
        <row r="64">
          <cell r="B64">
            <v>45444</v>
          </cell>
          <cell r="E64">
            <v>8235.7711442786076</v>
          </cell>
          <cell r="I64">
            <v>8153.4134328358214</v>
          </cell>
        </row>
        <row r="65">
          <cell r="B65">
            <v>45474</v>
          </cell>
          <cell r="E65">
            <v>8608.9054726368158</v>
          </cell>
          <cell r="I65">
            <v>8522.8164179104479</v>
          </cell>
        </row>
        <row r="66">
          <cell r="B66">
            <v>45505</v>
          </cell>
          <cell r="E66">
            <v>9205.9203980099519</v>
          </cell>
          <cell r="I66">
            <v>9113.8611940298524</v>
          </cell>
        </row>
        <row r="67">
          <cell r="B67">
            <v>45536</v>
          </cell>
          <cell r="E67">
            <v>9778.059701492537</v>
          </cell>
          <cell r="I67">
            <v>9680.2791044776113</v>
          </cell>
        </row>
        <row r="68">
          <cell r="B68">
            <v>45566</v>
          </cell>
          <cell r="E68">
            <v>10424.825870646768</v>
          </cell>
          <cell r="I68">
            <v>10320.5776119403</v>
          </cell>
        </row>
        <row r="69">
          <cell r="B69">
            <v>45597</v>
          </cell>
          <cell r="E69">
            <v>10822.835820895523</v>
          </cell>
          <cell r="I69">
            <v>10714.607462686568</v>
          </cell>
        </row>
        <row r="70">
          <cell r="B70">
            <v>45627</v>
          </cell>
          <cell r="E70">
            <v>11021.8407960199</v>
          </cell>
          <cell r="I70">
            <v>10911.622388059701</v>
          </cell>
        </row>
        <row r="71">
          <cell r="B71">
            <v>45658</v>
          </cell>
          <cell r="E71">
            <v>10996.965174129355</v>
          </cell>
          <cell r="I71">
            <v>10886.995522388061</v>
          </cell>
        </row>
        <row r="72">
          <cell r="B72">
            <v>45689</v>
          </cell>
          <cell r="E72">
            <v>10872.587064676618</v>
          </cell>
          <cell r="I72">
            <v>10763.861194029852</v>
          </cell>
        </row>
        <row r="73">
          <cell r="B73">
            <v>45717</v>
          </cell>
          <cell r="E73">
            <v>10748.208955223881</v>
          </cell>
          <cell r="I73">
            <v>10640.726865671642</v>
          </cell>
        </row>
        <row r="74">
          <cell r="B74">
            <v>45748</v>
          </cell>
          <cell r="E74">
            <v>10424.825870646768</v>
          </cell>
          <cell r="I74">
            <v>10320.5776119403</v>
          </cell>
        </row>
        <row r="75">
          <cell r="B75">
            <v>45778</v>
          </cell>
          <cell r="E75">
            <v>9827.8109452736317</v>
          </cell>
          <cell r="I75">
            <v>9729.5328358208953</v>
          </cell>
        </row>
        <row r="76">
          <cell r="B76">
            <v>45809</v>
          </cell>
          <cell r="E76">
            <v>8882.5373134328365</v>
          </cell>
          <cell r="I76">
            <v>8793.7119402985081</v>
          </cell>
        </row>
        <row r="77">
          <cell r="B77">
            <v>45839</v>
          </cell>
          <cell r="E77">
            <v>8882.5373134328365</v>
          </cell>
          <cell r="I77">
            <v>8793.7119402985081</v>
          </cell>
        </row>
        <row r="78">
          <cell r="B78">
            <v>45870</v>
          </cell>
          <cell r="E78">
            <v>8907.4129353233839</v>
          </cell>
          <cell r="I78">
            <v>8857.1428571428587</v>
          </cell>
        </row>
        <row r="79">
          <cell r="B79">
            <v>45901</v>
          </cell>
          <cell r="E79">
            <v>8982.0398009950259</v>
          </cell>
          <cell r="I79">
            <v>8785.7142857142862</v>
          </cell>
        </row>
        <row r="80">
          <cell r="B80">
            <v>45931</v>
          </cell>
          <cell r="E80">
            <v>9006.9154228855732</v>
          </cell>
          <cell r="I80">
            <v>8857.1428571428587</v>
          </cell>
        </row>
        <row r="81">
          <cell r="B81">
            <v>45962</v>
          </cell>
          <cell r="E81">
            <v>8932.2885572139312</v>
          </cell>
          <cell r="I81">
            <v>8642.8571428571431</v>
          </cell>
        </row>
        <row r="82">
          <cell r="B82">
            <v>45992</v>
          </cell>
          <cell r="E82">
            <v>8783.0348258706472</v>
          </cell>
          <cell r="I82">
            <v>8357.1428571428587</v>
          </cell>
        </row>
        <row r="83">
          <cell r="B83">
            <v>46023</v>
          </cell>
          <cell r="E83">
            <v>8409.9</v>
          </cell>
          <cell r="I83">
            <v>7785.71</v>
          </cell>
        </row>
        <row r="84">
          <cell r="B84">
            <v>46054</v>
          </cell>
          <cell r="E84">
            <v>7812.8855721393047</v>
          </cell>
          <cell r="I84">
            <v>6928.5714285714284</v>
          </cell>
        </row>
        <row r="85">
          <cell r="B85">
            <v>46082</v>
          </cell>
          <cell r="E85">
            <v>7812.8855721393047</v>
          </cell>
          <cell r="I85">
            <v>6928.5714285714284</v>
          </cell>
        </row>
        <row r="86">
          <cell r="B86">
            <v>46082</v>
          </cell>
          <cell r="E86">
            <v>7464.63</v>
          </cell>
          <cell r="I86">
            <v>7357.14</v>
          </cell>
        </row>
      </sheetData>
      <sheetData sheetId="5"/>
      <sheetData sheetId="6">
        <row r="6">
          <cell r="A6" t="str">
            <v>Port / region pairs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4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S"/>
      <sheetName val="Carga (2)"/>
      <sheetName val="MAR'26"/>
      <sheetName val="ABR'26"/>
      <sheetName val="Resina"/>
      <sheetName val="Indexadores"/>
      <sheetName val="BD Conv"/>
      <sheetName val="Carga"/>
      <sheetName val="Check"/>
      <sheetName val="Custos "/>
      <sheetName val="Carga SAP"/>
      <sheetName val="FÓRMULAS PARA COPIAR"/>
      <sheetName val="Base Listas"/>
    </sheetNames>
    <sheetDataSet>
      <sheetData sheetId="0"/>
      <sheetData sheetId="1"/>
      <sheetData sheetId="2"/>
      <sheetData sheetId="3"/>
      <sheetData sheetId="4">
        <row r="12">
          <cell r="N12">
            <v>1806.5244444444443</v>
          </cell>
        </row>
        <row r="35">
          <cell r="N35">
            <v>1830.6844444444444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CrLc48zf0aGwtPM6tmgFl63oc9w9IhHkxw1U6szBwplz2ZWSVx7SbjWz4SYZbE0" itemId="01GREJ4ISXWHMS6YAQQ5F23IFLPJ5F7EJV">
      <xxl21:absoluteUrl r:id="rId2"/>
      <xxl21:relativeUrl r:id="rId3"/>
    </xxl21:alternateUrls>
    <sheetNames>
      <sheetName val="Inflation Index Chart"/>
      <sheetName val="Labor Chart"/>
      <sheetName val="Energy Adjustment"/>
      <sheetName val="Inflation Values"/>
      <sheetName val="2024"/>
      <sheetName val="2025"/>
      <sheetName val="Planilha1"/>
    </sheetNames>
    <sheetDataSet>
      <sheetData sheetId="0"/>
      <sheetData sheetId="1"/>
      <sheetData sheetId="2"/>
      <sheetData sheetId="3">
        <row r="2">
          <cell r="A2"/>
          <cell r="T2"/>
          <cell r="AB2"/>
        </row>
        <row r="3">
          <cell r="A3" t="str">
            <v>Data</v>
          </cell>
          <cell r="T3" t="str">
            <v>Louveira</v>
          </cell>
          <cell r="AB3" t="str">
            <v>Louveira</v>
          </cell>
        </row>
        <row r="4">
          <cell r="A4">
            <v>42005</v>
          </cell>
          <cell r="T4">
            <v>0</v>
          </cell>
          <cell r="AB4">
            <v>0</v>
          </cell>
        </row>
        <row r="5">
          <cell r="A5">
            <v>42036</v>
          </cell>
          <cell r="T5">
            <v>0</v>
          </cell>
          <cell r="AB5">
            <v>0</v>
          </cell>
        </row>
        <row r="6">
          <cell r="A6">
            <v>42064</v>
          </cell>
          <cell r="T6">
            <v>0</v>
          </cell>
          <cell r="AB6">
            <v>0</v>
          </cell>
        </row>
        <row r="7">
          <cell r="A7">
            <v>42095</v>
          </cell>
          <cell r="T7">
            <v>0</v>
          </cell>
          <cell r="AB7">
            <v>0</v>
          </cell>
        </row>
        <row r="8">
          <cell r="A8">
            <v>42125</v>
          </cell>
          <cell r="T8">
            <v>0</v>
          </cell>
          <cell r="AB8">
            <v>0</v>
          </cell>
        </row>
        <row r="9">
          <cell r="A9">
            <v>42156</v>
          </cell>
          <cell r="T9">
            <v>0</v>
          </cell>
          <cell r="AB9">
            <v>0</v>
          </cell>
        </row>
        <row r="10">
          <cell r="A10">
            <v>42186</v>
          </cell>
          <cell r="T10">
            <v>0</v>
          </cell>
          <cell r="AB10">
            <v>0</v>
          </cell>
        </row>
        <row r="11">
          <cell r="A11">
            <v>42217</v>
          </cell>
          <cell r="T11">
            <v>0</v>
          </cell>
          <cell r="AB11">
            <v>0</v>
          </cell>
        </row>
        <row r="12">
          <cell r="A12">
            <v>42248</v>
          </cell>
          <cell r="T12">
            <v>0</v>
          </cell>
          <cell r="AB12">
            <v>0</v>
          </cell>
        </row>
        <row r="13">
          <cell r="A13">
            <v>42278</v>
          </cell>
          <cell r="T13">
            <v>0</v>
          </cell>
          <cell r="AB13">
            <v>0.21110000000000001</v>
          </cell>
        </row>
        <row r="14">
          <cell r="A14">
            <v>42309</v>
          </cell>
          <cell r="T14">
            <v>0.1033</v>
          </cell>
          <cell r="AB14">
            <v>0</v>
          </cell>
        </row>
        <row r="15">
          <cell r="A15">
            <v>42339</v>
          </cell>
          <cell r="T15">
            <v>0</v>
          </cell>
          <cell r="AB15">
            <v>0</v>
          </cell>
        </row>
        <row r="16">
          <cell r="A16">
            <v>42370</v>
          </cell>
          <cell r="T16">
            <v>0</v>
          </cell>
          <cell r="AB16">
            <v>0</v>
          </cell>
        </row>
        <row r="17">
          <cell r="A17">
            <v>42401</v>
          </cell>
          <cell r="T17">
            <v>0</v>
          </cell>
          <cell r="AB17">
            <v>0</v>
          </cell>
        </row>
        <row r="18">
          <cell r="A18">
            <v>42430</v>
          </cell>
          <cell r="T18">
            <v>0</v>
          </cell>
          <cell r="AB18">
            <v>0</v>
          </cell>
        </row>
        <row r="19">
          <cell r="A19">
            <v>42461</v>
          </cell>
          <cell r="T19">
            <v>0</v>
          </cell>
          <cell r="AB19">
            <v>0</v>
          </cell>
        </row>
        <row r="20">
          <cell r="A20">
            <v>42491</v>
          </cell>
          <cell r="T20">
            <v>0</v>
          </cell>
          <cell r="AB20">
            <v>0</v>
          </cell>
        </row>
        <row r="21">
          <cell r="A21">
            <v>42522</v>
          </cell>
          <cell r="T21">
            <v>0</v>
          </cell>
          <cell r="AB21">
            <v>0</v>
          </cell>
        </row>
        <row r="22">
          <cell r="A22">
            <v>42552</v>
          </cell>
          <cell r="T22">
            <v>0</v>
          </cell>
          <cell r="AB22">
            <v>0</v>
          </cell>
        </row>
        <row r="23">
          <cell r="A23">
            <v>42583</v>
          </cell>
          <cell r="T23">
            <v>0</v>
          </cell>
          <cell r="AB23">
            <v>0</v>
          </cell>
        </row>
        <row r="24">
          <cell r="A24">
            <v>42614</v>
          </cell>
          <cell r="T24">
            <v>0</v>
          </cell>
          <cell r="AB24">
            <v>0</v>
          </cell>
        </row>
        <row r="25">
          <cell r="A25">
            <v>42644</v>
          </cell>
          <cell r="T25">
            <v>0</v>
          </cell>
          <cell r="AB25">
            <v>0</v>
          </cell>
        </row>
        <row r="26">
          <cell r="A26">
            <v>42675</v>
          </cell>
          <cell r="T26">
            <v>0.06</v>
          </cell>
          <cell r="AB26">
            <v>-0.24210000000000001</v>
          </cell>
        </row>
        <row r="27">
          <cell r="A27">
            <v>42705</v>
          </cell>
          <cell r="T27">
            <v>0</v>
          </cell>
          <cell r="AB27">
            <v>0</v>
          </cell>
        </row>
        <row r="28">
          <cell r="A28">
            <v>42736</v>
          </cell>
          <cell r="T28">
            <v>0</v>
          </cell>
          <cell r="AB28">
            <v>0</v>
          </cell>
        </row>
        <row r="29">
          <cell r="A29">
            <v>42767</v>
          </cell>
          <cell r="T29">
            <v>0</v>
          </cell>
          <cell r="AB29">
            <v>0</v>
          </cell>
        </row>
        <row r="30">
          <cell r="A30">
            <v>42795</v>
          </cell>
          <cell r="T30">
            <v>0</v>
          </cell>
          <cell r="AB30">
            <v>0</v>
          </cell>
        </row>
        <row r="31">
          <cell r="A31">
            <v>42826</v>
          </cell>
          <cell r="T31">
            <v>0</v>
          </cell>
          <cell r="AB31">
            <v>0</v>
          </cell>
        </row>
        <row r="32">
          <cell r="A32">
            <v>42856</v>
          </cell>
          <cell r="T32">
            <v>0</v>
          </cell>
          <cell r="AB32">
            <v>0</v>
          </cell>
        </row>
        <row r="33">
          <cell r="A33">
            <v>42887</v>
          </cell>
          <cell r="T33">
            <v>2.5000000000000001E-2</v>
          </cell>
          <cell r="AB33">
            <v>0</v>
          </cell>
        </row>
        <row r="34">
          <cell r="A34">
            <v>42917</v>
          </cell>
          <cell r="T34">
            <v>0</v>
          </cell>
          <cell r="AB34">
            <v>0</v>
          </cell>
        </row>
        <row r="35">
          <cell r="A35">
            <v>42948</v>
          </cell>
          <cell r="T35">
            <v>0</v>
          </cell>
          <cell r="AB35">
            <v>0</v>
          </cell>
        </row>
        <row r="36">
          <cell r="A36">
            <v>42979</v>
          </cell>
          <cell r="T36">
            <v>0</v>
          </cell>
          <cell r="AB36">
            <v>0</v>
          </cell>
        </row>
        <row r="37">
          <cell r="A37">
            <v>43009</v>
          </cell>
          <cell r="T37">
            <v>0</v>
          </cell>
          <cell r="AB37">
            <v>0</v>
          </cell>
        </row>
        <row r="38">
          <cell r="A38">
            <v>43040</v>
          </cell>
          <cell r="T38">
            <v>0.02</v>
          </cell>
          <cell r="AB38">
            <v>0.17280000000000001</v>
          </cell>
        </row>
        <row r="39">
          <cell r="A39">
            <v>43070</v>
          </cell>
          <cell r="T39">
            <v>0</v>
          </cell>
          <cell r="AB39">
            <v>0</v>
          </cell>
        </row>
        <row r="40">
          <cell r="A40">
            <v>43101</v>
          </cell>
          <cell r="T40">
            <v>0</v>
          </cell>
          <cell r="AB40">
            <v>0</v>
          </cell>
        </row>
        <row r="41">
          <cell r="A41">
            <v>43132</v>
          </cell>
          <cell r="T41">
            <v>0</v>
          </cell>
          <cell r="AB41">
            <v>0</v>
          </cell>
        </row>
        <row r="42">
          <cell r="A42">
            <v>43160</v>
          </cell>
          <cell r="T42">
            <v>0</v>
          </cell>
          <cell r="AB42">
            <v>0</v>
          </cell>
        </row>
        <row r="43">
          <cell r="A43">
            <v>43191</v>
          </cell>
          <cell r="T43">
            <v>0</v>
          </cell>
          <cell r="AB43">
            <v>0</v>
          </cell>
        </row>
        <row r="44">
          <cell r="A44">
            <v>43221</v>
          </cell>
          <cell r="T44">
            <v>0</v>
          </cell>
          <cell r="AB44">
            <v>0</v>
          </cell>
        </row>
        <row r="45">
          <cell r="A45">
            <v>43252</v>
          </cell>
          <cell r="T45">
            <v>0</v>
          </cell>
          <cell r="AB45">
            <v>0</v>
          </cell>
        </row>
        <row r="46">
          <cell r="A46">
            <v>43282</v>
          </cell>
          <cell r="T46">
            <v>0</v>
          </cell>
          <cell r="AB46">
            <v>0</v>
          </cell>
        </row>
        <row r="47">
          <cell r="A47">
            <v>43313</v>
          </cell>
          <cell r="T47">
            <v>0</v>
          </cell>
          <cell r="AB47">
            <v>0</v>
          </cell>
        </row>
        <row r="48">
          <cell r="A48">
            <v>43344</v>
          </cell>
          <cell r="T48">
            <v>0</v>
          </cell>
          <cell r="AB48">
            <v>0</v>
          </cell>
        </row>
        <row r="49">
          <cell r="A49">
            <v>43374</v>
          </cell>
          <cell r="T49">
            <v>0</v>
          </cell>
          <cell r="AB49">
            <v>0</v>
          </cell>
        </row>
        <row r="50">
          <cell r="A50">
            <v>43405</v>
          </cell>
          <cell r="T50">
            <v>4.0043160985793858E-2</v>
          </cell>
          <cell r="AB50">
            <v>0.1925</v>
          </cell>
        </row>
        <row r="51">
          <cell r="A51">
            <v>43435</v>
          </cell>
          <cell r="T51">
            <v>0</v>
          </cell>
          <cell r="AB51">
            <v>0</v>
          </cell>
        </row>
        <row r="52">
          <cell r="A52">
            <v>43466</v>
          </cell>
          <cell r="T52">
            <v>0</v>
          </cell>
          <cell r="AB52">
            <v>0</v>
          </cell>
        </row>
        <row r="53">
          <cell r="A53">
            <v>43497</v>
          </cell>
          <cell r="T53">
            <v>0</v>
          </cell>
          <cell r="AB53">
            <v>0</v>
          </cell>
        </row>
        <row r="54">
          <cell r="A54">
            <v>43525</v>
          </cell>
          <cell r="T54">
            <v>0</v>
          </cell>
          <cell r="AB54">
            <v>0</v>
          </cell>
        </row>
        <row r="55">
          <cell r="A55">
            <v>43556</v>
          </cell>
          <cell r="T55">
            <v>0</v>
          </cell>
          <cell r="AB55">
            <v>0</v>
          </cell>
        </row>
        <row r="56">
          <cell r="A56">
            <v>43586</v>
          </cell>
          <cell r="T56">
            <v>0</v>
          </cell>
          <cell r="AB56">
            <v>0</v>
          </cell>
        </row>
        <row r="57">
          <cell r="A57">
            <v>43617</v>
          </cell>
          <cell r="T57">
            <v>0</v>
          </cell>
          <cell r="AB57">
            <v>0</v>
          </cell>
        </row>
        <row r="58">
          <cell r="A58">
            <v>43647</v>
          </cell>
          <cell r="T58">
            <v>0</v>
          </cell>
          <cell r="AB58">
            <v>0</v>
          </cell>
        </row>
        <row r="59">
          <cell r="A59">
            <v>43678</v>
          </cell>
          <cell r="T59">
            <v>0</v>
          </cell>
          <cell r="AB59">
            <v>0</v>
          </cell>
        </row>
        <row r="60">
          <cell r="A60">
            <v>43709</v>
          </cell>
          <cell r="T60">
            <v>0</v>
          </cell>
          <cell r="AB60">
            <v>0</v>
          </cell>
        </row>
        <row r="61">
          <cell r="A61">
            <v>43739</v>
          </cell>
          <cell r="T61">
            <v>0</v>
          </cell>
          <cell r="AB61">
            <v>0</v>
          </cell>
        </row>
        <row r="62">
          <cell r="A62">
            <v>43770</v>
          </cell>
          <cell r="T62">
            <v>2.5499999999999998E-2</v>
          </cell>
          <cell r="AB62">
            <v>-7.8E-2</v>
          </cell>
        </row>
        <row r="63">
          <cell r="A63">
            <v>43800</v>
          </cell>
          <cell r="T63">
            <v>0</v>
          </cell>
          <cell r="AB63">
            <v>0</v>
          </cell>
        </row>
        <row r="64">
          <cell r="A64">
            <v>43831</v>
          </cell>
          <cell r="T64">
            <v>0</v>
          </cell>
          <cell r="AB64">
            <v>0</v>
          </cell>
        </row>
        <row r="65">
          <cell r="A65">
            <v>43862</v>
          </cell>
          <cell r="T65">
            <v>0</v>
          </cell>
          <cell r="AB65">
            <v>0</v>
          </cell>
        </row>
        <row r="66">
          <cell r="A66">
            <v>43891</v>
          </cell>
          <cell r="T66">
            <v>0</v>
          </cell>
          <cell r="AB66">
            <v>0</v>
          </cell>
        </row>
        <row r="67">
          <cell r="A67">
            <v>43922</v>
          </cell>
          <cell r="T67">
            <v>0</v>
          </cell>
          <cell r="AB67">
            <v>0</v>
          </cell>
        </row>
        <row r="68">
          <cell r="A68">
            <v>43952</v>
          </cell>
          <cell r="T68">
            <v>0</v>
          </cell>
          <cell r="AB68">
            <v>0</v>
          </cell>
        </row>
        <row r="69">
          <cell r="A69">
            <v>43983</v>
          </cell>
          <cell r="T69">
            <v>0</v>
          </cell>
          <cell r="AB69">
            <v>0</v>
          </cell>
        </row>
        <row r="70">
          <cell r="A70">
            <v>44013</v>
          </cell>
          <cell r="T70">
            <v>0</v>
          </cell>
          <cell r="AB70">
            <v>0</v>
          </cell>
        </row>
        <row r="71">
          <cell r="A71">
            <v>44044</v>
          </cell>
          <cell r="T71">
            <v>0</v>
          </cell>
          <cell r="AB71">
            <v>0</v>
          </cell>
        </row>
        <row r="72">
          <cell r="A72">
            <v>44075</v>
          </cell>
          <cell r="T72">
            <v>0</v>
          </cell>
          <cell r="AB72">
            <v>0</v>
          </cell>
        </row>
        <row r="73">
          <cell r="A73">
            <v>44105</v>
          </cell>
          <cell r="T73">
            <v>0</v>
          </cell>
          <cell r="AB73">
            <v>0</v>
          </cell>
        </row>
        <row r="74">
          <cell r="A74">
            <v>44136</v>
          </cell>
          <cell r="T74">
            <v>4.7699999999999999E-2</v>
          </cell>
          <cell r="AB74">
            <v>9.8199999999999996E-2</v>
          </cell>
        </row>
        <row r="75">
          <cell r="A75">
            <v>44166</v>
          </cell>
          <cell r="T75">
            <v>0</v>
          </cell>
          <cell r="AB75">
            <v>0</v>
          </cell>
        </row>
        <row r="76">
          <cell r="A76">
            <v>44197</v>
          </cell>
          <cell r="T76">
            <v>0</v>
          </cell>
          <cell r="AB76">
            <v>0</v>
          </cell>
        </row>
        <row r="77">
          <cell r="A77">
            <v>44228</v>
          </cell>
          <cell r="T77">
            <v>0</v>
          </cell>
          <cell r="AB77">
            <v>0</v>
          </cell>
        </row>
        <row r="78">
          <cell r="A78">
            <v>44256</v>
          </cell>
          <cell r="T78">
            <v>0</v>
          </cell>
          <cell r="AB78">
            <v>0</v>
          </cell>
        </row>
        <row r="79">
          <cell r="A79">
            <v>44287</v>
          </cell>
          <cell r="T79">
            <v>0</v>
          </cell>
          <cell r="AB79">
            <v>0</v>
          </cell>
        </row>
        <row r="80">
          <cell r="A80">
            <v>44317</v>
          </cell>
          <cell r="T80">
            <v>0</v>
          </cell>
          <cell r="AB80">
            <v>0</v>
          </cell>
        </row>
        <row r="81">
          <cell r="A81">
            <v>44348</v>
          </cell>
          <cell r="T81">
            <v>0</v>
          </cell>
          <cell r="AB81">
            <v>0</v>
          </cell>
        </row>
        <row r="82">
          <cell r="A82">
            <v>44378</v>
          </cell>
          <cell r="T82">
            <v>0</v>
          </cell>
          <cell r="AB82">
            <v>0</v>
          </cell>
        </row>
        <row r="83">
          <cell r="A83">
            <v>44409</v>
          </cell>
          <cell r="T83">
            <v>0</v>
          </cell>
          <cell r="AB83">
            <v>0</v>
          </cell>
        </row>
        <row r="84">
          <cell r="A84">
            <v>44440</v>
          </cell>
          <cell r="T84">
            <v>0</v>
          </cell>
          <cell r="AB84">
            <v>0</v>
          </cell>
        </row>
        <row r="85">
          <cell r="A85">
            <v>44470</v>
          </cell>
          <cell r="T85">
            <v>0</v>
          </cell>
          <cell r="AB85">
            <v>0</v>
          </cell>
        </row>
        <row r="86">
          <cell r="A86">
            <v>44501</v>
          </cell>
          <cell r="T86">
            <v>0.1108</v>
          </cell>
          <cell r="AB86">
            <v>0.124</v>
          </cell>
        </row>
        <row r="87">
          <cell r="A87">
            <v>44531</v>
          </cell>
          <cell r="T87">
            <v>0</v>
          </cell>
          <cell r="AB87">
            <v>0</v>
          </cell>
        </row>
        <row r="88">
          <cell r="A88">
            <v>44562</v>
          </cell>
          <cell r="T88">
            <v>0</v>
          </cell>
          <cell r="AB88">
            <v>0</v>
          </cell>
        </row>
        <row r="89">
          <cell r="A89">
            <v>44593</v>
          </cell>
          <cell r="T89">
            <v>0</v>
          </cell>
          <cell r="AB89">
            <v>0</v>
          </cell>
        </row>
        <row r="90">
          <cell r="A90">
            <v>44621</v>
          </cell>
          <cell r="T90"/>
          <cell r="AB90"/>
        </row>
        <row r="91">
          <cell r="A91">
            <v>44652</v>
          </cell>
          <cell r="T91"/>
          <cell r="AB91"/>
        </row>
        <row r="92">
          <cell r="A92">
            <v>44682</v>
          </cell>
          <cell r="T92"/>
          <cell r="AB92"/>
        </row>
        <row r="93">
          <cell r="A93">
            <v>44713</v>
          </cell>
          <cell r="T93"/>
          <cell r="AB93"/>
        </row>
        <row r="94">
          <cell r="A94">
            <v>44743</v>
          </cell>
          <cell r="T94"/>
          <cell r="AB94"/>
        </row>
        <row r="95">
          <cell r="A95">
            <v>44774</v>
          </cell>
          <cell r="T95"/>
          <cell r="AB95"/>
        </row>
        <row r="96">
          <cell r="A96">
            <v>44805</v>
          </cell>
          <cell r="T96"/>
          <cell r="AB96"/>
        </row>
        <row r="97">
          <cell r="A97">
            <v>44835</v>
          </cell>
          <cell r="T97"/>
          <cell r="AB97"/>
        </row>
        <row r="98">
          <cell r="A98">
            <v>44866</v>
          </cell>
          <cell r="T98">
            <v>6.4600000000000005E-2</v>
          </cell>
          <cell r="AB98">
            <v>0.24160000000000001</v>
          </cell>
        </row>
        <row r="99">
          <cell r="A99">
            <v>44896</v>
          </cell>
          <cell r="T99"/>
          <cell r="AB99"/>
        </row>
        <row r="100">
          <cell r="A100">
            <v>44927</v>
          </cell>
          <cell r="T100"/>
          <cell r="AB100"/>
        </row>
        <row r="101">
          <cell r="A101">
            <v>44958</v>
          </cell>
          <cell r="T101"/>
          <cell r="AB101"/>
        </row>
        <row r="102">
          <cell r="A102">
            <v>44986</v>
          </cell>
          <cell r="T102"/>
          <cell r="AB102"/>
        </row>
        <row r="103">
          <cell r="A103">
            <v>45017</v>
          </cell>
          <cell r="T103"/>
          <cell r="AB103"/>
        </row>
        <row r="104">
          <cell r="A104">
            <v>45047</v>
          </cell>
          <cell r="T104"/>
          <cell r="AB104"/>
        </row>
        <row r="105">
          <cell r="A105">
            <v>45078</v>
          </cell>
          <cell r="T105"/>
          <cell r="AB105"/>
        </row>
        <row r="106">
          <cell r="A106">
            <v>45108</v>
          </cell>
          <cell r="T106"/>
          <cell r="AB106"/>
        </row>
        <row r="107">
          <cell r="A107">
            <v>45139</v>
          </cell>
          <cell r="T107"/>
          <cell r="AB107"/>
        </row>
        <row r="108">
          <cell r="A108">
            <v>45170</v>
          </cell>
          <cell r="T108"/>
          <cell r="AB108"/>
        </row>
        <row r="109">
          <cell r="A109">
            <v>45200</v>
          </cell>
          <cell r="T109"/>
          <cell r="AB109"/>
        </row>
        <row r="110">
          <cell r="A110">
            <v>45231</v>
          </cell>
          <cell r="T110">
            <v>5.18</v>
          </cell>
          <cell r="AB110">
            <v>-11.47</v>
          </cell>
        </row>
        <row r="111">
          <cell r="A111">
            <v>45261</v>
          </cell>
          <cell r="T111"/>
          <cell r="AB111"/>
        </row>
        <row r="112">
          <cell r="A112">
            <v>45292</v>
          </cell>
          <cell r="T112"/>
          <cell r="AB112"/>
        </row>
        <row r="113">
          <cell r="A113">
            <v>45323</v>
          </cell>
          <cell r="T113"/>
          <cell r="AB113"/>
        </row>
        <row r="114">
          <cell r="A114">
            <v>45352</v>
          </cell>
          <cell r="T114"/>
          <cell r="AB114"/>
        </row>
        <row r="115">
          <cell r="A115">
            <v>45383</v>
          </cell>
          <cell r="T115"/>
          <cell r="AB115"/>
        </row>
        <row r="116">
          <cell r="A116">
            <v>45413</v>
          </cell>
          <cell r="T116"/>
          <cell r="AB116"/>
        </row>
        <row r="117">
          <cell r="A117">
            <v>45444</v>
          </cell>
          <cell r="T117"/>
          <cell r="AB117"/>
        </row>
        <row r="118">
          <cell r="A118">
            <v>45474</v>
          </cell>
          <cell r="T118"/>
          <cell r="AB118"/>
        </row>
        <row r="119">
          <cell r="A119">
            <v>45505</v>
          </cell>
          <cell r="T119"/>
          <cell r="AB119"/>
        </row>
        <row r="120">
          <cell r="A120">
            <v>45536</v>
          </cell>
          <cell r="T120"/>
          <cell r="AB120"/>
        </row>
        <row r="121">
          <cell r="A121">
            <v>45566</v>
          </cell>
          <cell r="T121"/>
          <cell r="AB121"/>
        </row>
        <row r="122">
          <cell r="A122">
            <v>45597</v>
          </cell>
          <cell r="T122">
            <v>5.12</v>
          </cell>
          <cell r="AB122">
            <v>2.88</v>
          </cell>
        </row>
        <row r="123">
          <cell r="A123">
            <v>45627</v>
          </cell>
          <cell r="T123"/>
          <cell r="AB123"/>
        </row>
        <row r="124">
          <cell r="A124">
            <v>45658</v>
          </cell>
          <cell r="T124"/>
          <cell r="AB124"/>
        </row>
        <row r="125">
          <cell r="A125">
            <v>45689</v>
          </cell>
          <cell r="T125"/>
          <cell r="AB125"/>
        </row>
        <row r="126">
          <cell r="A126">
            <v>45717</v>
          </cell>
          <cell r="T126"/>
          <cell r="AB126"/>
        </row>
        <row r="127">
          <cell r="A127">
            <v>45748</v>
          </cell>
          <cell r="T127"/>
          <cell r="AB127"/>
        </row>
        <row r="128">
          <cell r="A128">
            <v>45778</v>
          </cell>
          <cell r="T128"/>
          <cell r="AB128"/>
        </row>
        <row r="129">
          <cell r="A129">
            <v>45809</v>
          </cell>
          <cell r="T129"/>
          <cell r="AB129"/>
        </row>
        <row r="130">
          <cell r="A130">
            <v>45839</v>
          </cell>
          <cell r="T130"/>
          <cell r="AB130"/>
        </row>
        <row r="131">
          <cell r="A131">
            <v>45870</v>
          </cell>
          <cell r="T131"/>
          <cell r="AB131"/>
        </row>
        <row r="132">
          <cell r="A132">
            <v>45901</v>
          </cell>
          <cell r="T132"/>
          <cell r="AB132"/>
        </row>
        <row r="133">
          <cell r="A133">
            <v>45931</v>
          </cell>
          <cell r="T133"/>
          <cell r="AB133"/>
        </row>
        <row r="134">
          <cell r="A134">
            <v>45962</v>
          </cell>
          <cell r="T134">
            <v>5.01</v>
          </cell>
          <cell r="AB134"/>
        </row>
        <row r="135">
          <cell r="A135">
            <v>45992</v>
          </cell>
          <cell r="T135"/>
          <cell r="AB135"/>
        </row>
        <row r="136">
          <cell r="A136">
            <v>46023</v>
          </cell>
          <cell r="T136"/>
          <cell r="AB136"/>
        </row>
        <row r="137">
          <cell r="A137">
            <v>46054</v>
          </cell>
          <cell r="T137"/>
          <cell r="AB137"/>
        </row>
        <row r="138">
          <cell r="A138">
            <v>46082</v>
          </cell>
          <cell r="T138"/>
          <cell r="AB138"/>
        </row>
        <row r="139">
          <cell r="A139">
            <v>46113</v>
          </cell>
          <cell r="T139"/>
          <cell r="AB139"/>
        </row>
        <row r="140">
          <cell r="A140">
            <v>46143</v>
          </cell>
          <cell r="T140"/>
          <cell r="AB140"/>
        </row>
        <row r="141">
          <cell r="A141">
            <v>46174</v>
          </cell>
          <cell r="T141"/>
          <cell r="AB141"/>
        </row>
        <row r="142">
          <cell r="A142">
            <v>46204</v>
          </cell>
          <cell r="T142"/>
          <cell r="AB142"/>
        </row>
        <row r="143">
          <cell r="A143">
            <v>46235</v>
          </cell>
          <cell r="T143"/>
          <cell r="AB143"/>
        </row>
        <row r="144">
          <cell r="A144">
            <v>46266</v>
          </cell>
          <cell r="T144"/>
          <cell r="AB144"/>
        </row>
        <row r="145">
          <cell r="A145">
            <v>46296</v>
          </cell>
          <cell r="T145"/>
          <cell r="AB145"/>
        </row>
        <row r="146">
          <cell r="A146">
            <v>46327</v>
          </cell>
          <cell r="T146"/>
          <cell r="AB146"/>
        </row>
        <row r="147">
          <cell r="A147">
            <v>46357</v>
          </cell>
          <cell r="T147"/>
          <cell r="AB147"/>
        </row>
        <row r="148">
          <cell r="A148">
            <v>46388</v>
          </cell>
          <cell r="T148"/>
          <cell r="AB148"/>
        </row>
        <row r="149">
          <cell r="A149">
            <v>46419</v>
          </cell>
          <cell r="T149"/>
          <cell r="AB149"/>
        </row>
        <row r="150">
          <cell r="A150">
            <v>46447</v>
          </cell>
          <cell r="T150"/>
          <cell r="AB150"/>
        </row>
        <row r="215">
          <cell r="A215"/>
        </row>
      </sheetData>
      <sheetData sheetId="4"/>
      <sheetData sheetId="5"/>
      <sheetData sheetId="6"/>
    </sheetDataSet>
  </externalBook>
</externalLink>
</file>

<file path=xl/externalLinks/externalLink4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CrLc48zf0aGwtPM6tmgFl63oc9w9IhHkxw1U6szBwplz2ZWSVx7SbjWz4SYZbE0" itemId="01GREJ4IVEH7CQTFAVTNEJSLQY3R753APZ">
      <xxl21:absoluteUrl r:id="rId2"/>
    </xxl21:alternateUrls>
    <sheetNames>
      <sheetName val="Preços CSD e Gatorade 2023"/>
      <sheetName val="Contrato CSD"/>
      <sheetName val="Preços CSD e Gatorade"/>
      <sheetName val="Preços CSD e Gatorade (2)"/>
      <sheetName val="Planilha1"/>
      <sheetName val="Preços CSD e Gatorade 2024"/>
      <sheetName val="Contrato GTD"/>
      <sheetName val="Racional custo fixo GTD mar 23"/>
      <sheetName val="&quot;Freight &amp; Warehouse&quot; jan a abr"/>
      <sheetName val="Freight Seca Rio Manaus"/>
      <sheetName val="Resin"/>
      <sheetName val="Planilha2"/>
      <sheetName val="BD Conv"/>
      <sheetName val="Indexadores"/>
      <sheetName val="Packaging"/>
      <sheetName val="Freight Seca Rio Manaus (2024)"/>
      <sheetName val="Warehouse"/>
      <sheetName val="Energia"/>
      <sheetName val="Insumos adicionais Set23"/>
    </sheetNames>
    <sheetDataSet>
      <sheetData sheetId="0"/>
      <sheetData sheetId="1"/>
      <sheetData sheetId="2">
        <row r="1">
          <cell r="D1">
            <v>46113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lanilha2"/>
      <sheetName val="Planilha1"/>
    </sheetNames>
    <sheetDataSet>
      <sheetData sheetId="0"/>
      <sheetData sheetId="1">
        <row r="3">
          <cell r="E3" t="str">
            <v>Soma de Montante de condição</v>
          </cell>
        </row>
        <row r="4">
          <cell r="E4">
            <v>0</v>
          </cell>
          <cell r="F4" t="str">
            <v>4102400115050023506</v>
          </cell>
        </row>
        <row r="5">
          <cell r="E5">
            <v>0</v>
          </cell>
          <cell r="F5" t="str">
            <v>4102400115050023554</v>
          </cell>
        </row>
        <row r="6">
          <cell r="E6">
            <v>0</v>
          </cell>
          <cell r="F6" t="str">
            <v>4102400115050023555</v>
          </cell>
        </row>
        <row r="7">
          <cell r="E7">
            <v>0</v>
          </cell>
          <cell r="F7" t="str">
            <v>4102400115050023556</v>
          </cell>
        </row>
        <row r="8">
          <cell r="E8">
            <v>0</v>
          </cell>
          <cell r="F8" t="str">
            <v>4102400115050023944</v>
          </cell>
        </row>
        <row r="9">
          <cell r="E9">
            <v>4.7</v>
          </cell>
          <cell r="F9" t="str">
            <v>4102400115050024112</v>
          </cell>
        </row>
        <row r="10">
          <cell r="E10">
            <v>28.17</v>
          </cell>
          <cell r="F10" t="str">
            <v>4102400115050024113</v>
          </cell>
        </row>
        <row r="11">
          <cell r="E11">
            <v>2.0299999999999998</v>
          </cell>
          <cell r="F11" t="str">
            <v>4102400115050024114</v>
          </cell>
        </row>
        <row r="12">
          <cell r="E12">
            <v>0</v>
          </cell>
          <cell r="F12" t="str">
            <v>4102400121250023459</v>
          </cell>
        </row>
        <row r="13">
          <cell r="E13">
            <v>0</v>
          </cell>
          <cell r="F13" t="str">
            <v>4102400121250023472</v>
          </cell>
        </row>
        <row r="14">
          <cell r="E14">
            <v>0</v>
          </cell>
          <cell r="F14" t="str">
            <v>4102400121250023473</v>
          </cell>
        </row>
        <row r="15">
          <cell r="E15">
            <v>0</v>
          </cell>
          <cell r="F15" t="str">
            <v>4102400121250023474</v>
          </cell>
        </row>
        <row r="16">
          <cell r="E16">
            <v>0</v>
          </cell>
          <cell r="F16" t="str">
            <v>4102400121250023475</v>
          </cell>
        </row>
        <row r="17">
          <cell r="E17">
            <v>0</v>
          </cell>
          <cell r="F17" t="str">
            <v>4102400121250023476</v>
          </cell>
        </row>
        <row r="18">
          <cell r="E18">
            <v>0</v>
          </cell>
          <cell r="F18" t="str">
            <v>4102400121250023580</v>
          </cell>
        </row>
        <row r="19">
          <cell r="E19">
            <v>0</v>
          </cell>
          <cell r="F19" t="str">
            <v>4102400121250023581</v>
          </cell>
        </row>
        <row r="20">
          <cell r="E20">
            <v>0</v>
          </cell>
          <cell r="F20" t="str">
            <v>4102400121250023582</v>
          </cell>
        </row>
        <row r="21">
          <cell r="E21">
            <v>0</v>
          </cell>
          <cell r="F21" t="str">
            <v>4102400121250023583</v>
          </cell>
        </row>
        <row r="22">
          <cell r="E22">
            <v>0</v>
          </cell>
          <cell r="F22" t="str">
            <v>4102400121250023584</v>
          </cell>
        </row>
        <row r="23">
          <cell r="E23">
            <v>0</v>
          </cell>
          <cell r="F23" t="str">
            <v>4102400121250023585</v>
          </cell>
        </row>
        <row r="24">
          <cell r="E24">
            <v>0</v>
          </cell>
          <cell r="F24" t="str">
            <v>4102418550028050</v>
          </cell>
        </row>
        <row r="25">
          <cell r="E25">
            <v>0</v>
          </cell>
          <cell r="F25" t="str">
            <v>4102418550028532</v>
          </cell>
        </row>
        <row r="26">
          <cell r="E26">
            <v>0</v>
          </cell>
          <cell r="F26" t="str">
            <v>4102418550028533</v>
          </cell>
        </row>
        <row r="27">
          <cell r="E27">
            <v>0</v>
          </cell>
          <cell r="F27" t="str">
            <v>4102418551001334</v>
          </cell>
        </row>
        <row r="28">
          <cell r="E28">
            <v>0</v>
          </cell>
          <cell r="F28" t="str">
            <v>4102418551001335</v>
          </cell>
        </row>
        <row r="29">
          <cell r="E29">
            <v>0</v>
          </cell>
          <cell r="F29" t="str">
            <v>4102418551001338</v>
          </cell>
        </row>
        <row r="30">
          <cell r="E30">
            <v>0</v>
          </cell>
          <cell r="F30" t="str">
            <v>4108418550027917</v>
          </cell>
        </row>
        <row r="31">
          <cell r="E31">
            <v>0</v>
          </cell>
          <cell r="F31" t="str">
            <v>4108418550027999</v>
          </cell>
        </row>
        <row r="32">
          <cell r="E32">
            <v>0</v>
          </cell>
          <cell r="F32" t="str">
            <v>4108418550028022</v>
          </cell>
        </row>
        <row r="33">
          <cell r="E33">
            <v>0</v>
          </cell>
          <cell r="F33" t="str">
            <v>4108418550028097</v>
          </cell>
        </row>
        <row r="34">
          <cell r="E34">
            <v>0</v>
          </cell>
          <cell r="F34" t="str">
            <v>4108418550028098</v>
          </cell>
        </row>
        <row r="35">
          <cell r="E35">
            <v>0</v>
          </cell>
          <cell r="F35" t="str">
            <v>4108418550028099</v>
          </cell>
        </row>
        <row r="36">
          <cell r="E36">
            <v>0</v>
          </cell>
          <cell r="F36" t="str">
            <v>4108418550028103</v>
          </cell>
        </row>
        <row r="37">
          <cell r="E37">
            <v>0</v>
          </cell>
          <cell r="F37" t="str">
            <v>4108418550028104</v>
          </cell>
        </row>
        <row r="38">
          <cell r="E38">
            <v>0</v>
          </cell>
          <cell r="F38" t="str">
            <v>4108418550028110</v>
          </cell>
        </row>
        <row r="39">
          <cell r="E39">
            <v>0</v>
          </cell>
          <cell r="F39" t="str">
            <v>4108418550028120</v>
          </cell>
        </row>
        <row r="40">
          <cell r="E40">
            <v>0</v>
          </cell>
          <cell r="F40" t="str">
            <v>4108418550028121</v>
          </cell>
        </row>
        <row r="41">
          <cell r="E41">
            <v>0</v>
          </cell>
          <cell r="F41" t="str">
            <v>4108418550028142</v>
          </cell>
        </row>
        <row r="42">
          <cell r="E42">
            <v>0</v>
          </cell>
          <cell r="F42" t="str">
            <v>4108418550028153</v>
          </cell>
        </row>
        <row r="43">
          <cell r="E43">
            <v>0</v>
          </cell>
          <cell r="F43" t="str">
            <v>4108418550028257</v>
          </cell>
        </row>
        <row r="44">
          <cell r="E44">
            <v>0</v>
          </cell>
          <cell r="F44" t="str">
            <v>4108418550028258</v>
          </cell>
        </row>
        <row r="45">
          <cell r="E45">
            <v>0</v>
          </cell>
          <cell r="F45" t="str">
            <v>4108418550028405</v>
          </cell>
        </row>
        <row r="46">
          <cell r="E46">
            <v>0</v>
          </cell>
          <cell r="F46" t="str">
            <v>4108418550028406</v>
          </cell>
        </row>
        <row r="47">
          <cell r="E47">
            <v>0</v>
          </cell>
          <cell r="F47" t="str">
            <v>4108418550028556</v>
          </cell>
        </row>
        <row r="48">
          <cell r="E48">
            <v>0</v>
          </cell>
          <cell r="F48" t="str">
            <v>4108418550028563</v>
          </cell>
        </row>
        <row r="49">
          <cell r="E49">
            <v>0</v>
          </cell>
          <cell r="F49" t="str">
            <v>4108418550028575</v>
          </cell>
        </row>
        <row r="50">
          <cell r="E50">
            <v>0</v>
          </cell>
          <cell r="F50" t="str">
            <v>4108418550028577</v>
          </cell>
        </row>
        <row r="51">
          <cell r="E51">
            <v>0</v>
          </cell>
          <cell r="F51" t="str">
            <v>4108418550028753</v>
          </cell>
        </row>
        <row r="52">
          <cell r="E52">
            <v>0</v>
          </cell>
          <cell r="F52" t="str">
            <v>4108418550028755</v>
          </cell>
        </row>
        <row r="53">
          <cell r="E53">
            <v>0</v>
          </cell>
          <cell r="F53" t="str">
            <v>4108418550028786</v>
          </cell>
        </row>
        <row r="54">
          <cell r="E54">
            <v>0</v>
          </cell>
          <cell r="F54" t="str">
            <v>4108418550028822</v>
          </cell>
        </row>
        <row r="55">
          <cell r="E55">
            <v>0</v>
          </cell>
          <cell r="F55" t="str">
            <v>4108418550028931</v>
          </cell>
        </row>
        <row r="56">
          <cell r="E56">
            <v>0</v>
          </cell>
          <cell r="F56" t="str">
            <v>4108418550028933</v>
          </cell>
        </row>
        <row r="57">
          <cell r="E57">
            <v>0</v>
          </cell>
          <cell r="F57" t="str">
            <v>4108418550029078</v>
          </cell>
        </row>
        <row r="58">
          <cell r="E58">
            <v>0</v>
          </cell>
          <cell r="F58" t="str">
            <v>4108418550029081</v>
          </cell>
        </row>
        <row r="59">
          <cell r="E59">
            <v>0</v>
          </cell>
          <cell r="F59" t="str">
            <v>4108418550029110</v>
          </cell>
        </row>
        <row r="60">
          <cell r="E60">
            <v>0</v>
          </cell>
          <cell r="F60" t="str">
            <v>4108418550036852</v>
          </cell>
        </row>
        <row r="61">
          <cell r="E61">
            <v>0</v>
          </cell>
          <cell r="F61" t="str">
            <v>4151400115050023943</v>
          </cell>
        </row>
        <row r="62">
          <cell r="E62">
            <v>0</v>
          </cell>
          <cell r="F62" t="str">
            <v>4151400115050023944</v>
          </cell>
        </row>
        <row r="63">
          <cell r="E63">
            <v>0</v>
          </cell>
          <cell r="F63" t="str">
            <v>4151400115050023947</v>
          </cell>
        </row>
        <row r="64">
          <cell r="E64">
            <v>0</v>
          </cell>
          <cell r="F64" t="str">
            <v>4151400115050023952</v>
          </cell>
        </row>
        <row r="65">
          <cell r="E65">
            <v>0</v>
          </cell>
          <cell r="F65" t="str">
            <v>4151400115050023953</v>
          </cell>
        </row>
        <row r="66">
          <cell r="E66">
            <v>0</v>
          </cell>
          <cell r="F66" t="str">
            <v>4151400115050023956</v>
          </cell>
        </row>
        <row r="67">
          <cell r="E67">
            <v>0</v>
          </cell>
          <cell r="F67" t="str">
            <v>4151400115050023957</v>
          </cell>
        </row>
        <row r="68">
          <cell r="E68">
            <v>0</v>
          </cell>
          <cell r="F68" t="str">
            <v>4151400115050023960</v>
          </cell>
        </row>
        <row r="69">
          <cell r="E69">
            <v>0</v>
          </cell>
          <cell r="F69" t="str">
            <v>4151400115050023961</v>
          </cell>
        </row>
        <row r="70">
          <cell r="E70">
            <v>0</v>
          </cell>
          <cell r="F70" t="str">
            <v>4151400115050023962</v>
          </cell>
        </row>
        <row r="71">
          <cell r="E71">
            <v>0</v>
          </cell>
          <cell r="F71" t="str">
            <v>4151400115050023989</v>
          </cell>
        </row>
        <row r="72">
          <cell r="E72">
            <v>0</v>
          </cell>
          <cell r="F72" t="str">
            <v>4151400115050023990</v>
          </cell>
        </row>
        <row r="73">
          <cell r="E73">
            <v>0</v>
          </cell>
          <cell r="F73" t="str">
            <v>4151400115050023991</v>
          </cell>
        </row>
        <row r="74">
          <cell r="E74">
            <v>0</v>
          </cell>
          <cell r="F74" t="str">
            <v>4151400115050023992</v>
          </cell>
        </row>
        <row r="75">
          <cell r="E75">
            <v>0</v>
          </cell>
          <cell r="F75" t="str">
            <v>4151400115050023994</v>
          </cell>
        </row>
        <row r="76">
          <cell r="E76">
            <v>0</v>
          </cell>
          <cell r="F76" t="str">
            <v>4151400115050023995</v>
          </cell>
        </row>
        <row r="77">
          <cell r="E77">
            <v>0</v>
          </cell>
          <cell r="F77" t="str">
            <v>4151400115050023996</v>
          </cell>
        </row>
        <row r="78">
          <cell r="E78">
            <v>0</v>
          </cell>
          <cell r="F78" t="str">
            <v>4151400115050023997</v>
          </cell>
        </row>
        <row r="79">
          <cell r="E79">
            <v>0</v>
          </cell>
          <cell r="F79" t="str">
            <v>4151400115050023998</v>
          </cell>
        </row>
        <row r="80">
          <cell r="E80">
            <v>0</v>
          </cell>
          <cell r="F80" t="str">
            <v>4151400115050024001</v>
          </cell>
        </row>
        <row r="81">
          <cell r="E81">
            <v>0</v>
          </cell>
          <cell r="F81" t="str">
            <v>4151400115050024002</v>
          </cell>
        </row>
        <row r="82">
          <cell r="E82">
            <v>0</v>
          </cell>
          <cell r="F82" t="str">
            <v>4151400115050024003</v>
          </cell>
        </row>
        <row r="83">
          <cell r="E83">
            <v>0</v>
          </cell>
          <cell r="F83" t="str">
            <v>4151400115050024004</v>
          </cell>
        </row>
        <row r="84">
          <cell r="E84">
            <v>0</v>
          </cell>
          <cell r="F84" t="str">
            <v>4151400115050024005</v>
          </cell>
        </row>
        <row r="85">
          <cell r="E85">
            <v>0</v>
          </cell>
          <cell r="F85" t="str">
            <v>4151400115050024008</v>
          </cell>
        </row>
        <row r="86">
          <cell r="E86">
            <v>0</v>
          </cell>
          <cell r="F86" t="str">
            <v>4151400115050024009</v>
          </cell>
        </row>
        <row r="87">
          <cell r="E87">
            <v>0</v>
          </cell>
          <cell r="F87" t="str">
            <v>4151400115050024011</v>
          </cell>
        </row>
        <row r="88">
          <cell r="E88">
            <v>0</v>
          </cell>
          <cell r="F88" t="str">
            <v>4151400115050024012</v>
          </cell>
        </row>
        <row r="89">
          <cell r="E89">
            <v>0</v>
          </cell>
          <cell r="F89" t="str">
            <v>4151400115050024013</v>
          </cell>
        </row>
        <row r="90">
          <cell r="E90">
            <v>0</v>
          </cell>
          <cell r="F90" t="str">
            <v>4151400115050024014</v>
          </cell>
        </row>
        <row r="91">
          <cell r="E91">
            <v>0</v>
          </cell>
          <cell r="F91" t="str">
            <v>4151400115050024015</v>
          </cell>
        </row>
        <row r="92">
          <cell r="E92">
            <v>0</v>
          </cell>
          <cell r="F92" t="str">
            <v>4151400115050024016</v>
          </cell>
        </row>
        <row r="93">
          <cell r="E93">
            <v>0</v>
          </cell>
          <cell r="F93" t="str">
            <v>4151400115050024081</v>
          </cell>
        </row>
        <row r="94">
          <cell r="E94">
            <v>0</v>
          </cell>
          <cell r="F94" t="str">
            <v>4151400115050024082</v>
          </cell>
        </row>
        <row r="95">
          <cell r="E95">
            <v>0</v>
          </cell>
          <cell r="F95" t="str">
            <v>4151400115050024083</v>
          </cell>
        </row>
        <row r="96">
          <cell r="E96">
            <v>0</v>
          </cell>
          <cell r="F96" t="str">
            <v>4151400115050024095</v>
          </cell>
        </row>
        <row r="97">
          <cell r="E97">
            <v>0</v>
          </cell>
          <cell r="F97" t="str">
            <v>4151400115050024470</v>
          </cell>
        </row>
        <row r="98">
          <cell r="E98">
            <v>0</v>
          </cell>
          <cell r="F98" t="str">
            <v>4151400115050024471</v>
          </cell>
        </row>
        <row r="99">
          <cell r="E99">
            <v>0</v>
          </cell>
          <cell r="F99" t="str">
            <v>4151400115050024487</v>
          </cell>
        </row>
        <row r="100">
          <cell r="E100">
            <v>0</v>
          </cell>
          <cell r="F100" t="str">
            <v>4151400115050026176</v>
          </cell>
        </row>
        <row r="101">
          <cell r="E101">
            <v>0</v>
          </cell>
          <cell r="F101" t="str">
            <v>4151400115050026193</v>
          </cell>
        </row>
        <row r="102">
          <cell r="E102">
            <v>0</v>
          </cell>
          <cell r="F102" t="str">
            <v>4151400115050027692</v>
          </cell>
        </row>
        <row r="103">
          <cell r="E103">
            <v>0</v>
          </cell>
          <cell r="F103" t="str">
            <v>4151400115050028000</v>
          </cell>
        </row>
        <row r="104">
          <cell r="E104">
            <v>0</v>
          </cell>
          <cell r="F104" t="str">
            <v>4151400115050028676</v>
          </cell>
        </row>
        <row r="105">
          <cell r="E105">
            <v>0</v>
          </cell>
          <cell r="F105" t="str">
            <v>4151400115050028955</v>
          </cell>
        </row>
        <row r="106">
          <cell r="E106">
            <v>0</v>
          </cell>
          <cell r="F106" t="str">
            <v>4151400115050031894</v>
          </cell>
        </row>
        <row r="107">
          <cell r="E107">
            <v>0</v>
          </cell>
          <cell r="F107" t="str">
            <v>4151400115050032660</v>
          </cell>
        </row>
        <row r="108">
          <cell r="E108">
            <v>0</v>
          </cell>
          <cell r="F108" t="str">
            <v>4151400115050032883</v>
          </cell>
        </row>
        <row r="109">
          <cell r="E109">
            <v>0</v>
          </cell>
          <cell r="F109" t="str">
            <v>4151400115050034649</v>
          </cell>
        </row>
        <row r="110">
          <cell r="E110">
            <v>0</v>
          </cell>
          <cell r="F110" t="str">
            <v>4151400115050034799</v>
          </cell>
        </row>
        <row r="111">
          <cell r="E111">
            <v>453.91999999999996</v>
          </cell>
          <cell r="F111" t="str">
            <v>4151400115050040235</v>
          </cell>
        </row>
        <row r="112">
          <cell r="E112">
            <v>0</v>
          </cell>
          <cell r="F112" t="str">
            <v>4151400115150023943</v>
          </cell>
        </row>
        <row r="113">
          <cell r="E113">
            <v>0</v>
          </cell>
          <cell r="F113" t="str">
            <v>4151400115150023944</v>
          </cell>
        </row>
        <row r="114">
          <cell r="E114">
            <v>0</v>
          </cell>
          <cell r="F114" t="str">
            <v>4151400115150023947</v>
          </cell>
        </row>
        <row r="115">
          <cell r="E115">
            <v>0</v>
          </cell>
          <cell r="F115" t="str">
            <v>4151400115150023952</v>
          </cell>
        </row>
        <row r="116">
          <cell r="E116">
            <v>0</v>
          </cell>
          <cell r="F116" t="str">
            <v>4151400115150023953</v>
          </cell>
        </row>
        <row r="117">
          <cell r="E117">
            <v>0</v>
          </cell>
          <cell r="F117" t="str">
            <v>4151400115150023956</v>
          </cell>
        </row>
        <row r="118">
          <cell r="E118">
            <v>0</v>
          </cell>
          <cell r="F118" t="str">
            <v>4151400115150023957</v>
          </cell>
        </row>
        <row r="119">
          <cell r="E119">
            <v>0</v>
          </cell>
          <cell r="F119" t="str">
            <v>4151400115150023960</v>
          </cell>
        </row>
        <row r="120">
          <cell r="E120">
            <v>0</v>
          </cell>
          <cell r="F120" t="str">
            <v>4151400115150023961</v>
          </cell>
        </row>
        <row r="121">
          <cell r="E121">
            <v>0</v>
          </cell>
          <cell r="F121" t="str">
            <v>4151400115150023962</v>
          </cell>
        </row>
        <row r="122">
          <cell r="E122">
            <v>0</v>
          </cell>
          <cell r="F122" t="str">
            <v>4151400115150023990</v>
          </cell>
        </row>
        <row r="123">
          <cell r="E123">
            <v>0</v>
          </cell>
          <cell r="F123" t="str">
            <v>4151400115150023991</v>
          </cell>
        </row>
        <row r="124">
          <cell r="E124">
            <v>0</v>
          </cell>
          <cell r="F124" t="str">
            <v>4151400115150023992</v>
          </cell>
        </row>
        <row r="125">
          <cell r="E125">
            <v>0</v>
          </cell>
          <cell r="F125" t="str">
            <v>4151400115150023994</v>
          </cell>
        </row>
        <row r="126">
          <cell r="E126">
            <v>0</v>
          </cell>
          <cell r="F126" t="str">
            <v>4151400115150023995</v>
          </cell>
        </row>
        <row r="127">
          <cell r="E127">
            <v>0</v>
          </cell>
          <cell r="F127" t="str">
            <v>4151400115150023996</v>
          </cell>
        </row>
        <row r="128">
          <cell r="E128">
            <v>0</v>
          </cell>
          <cell r="F128" t="str">
            <v>4151400115150023997</v>
          </cell>
        </row>
        <row r="129">
          <cell r="E129">
            <v>0</v>
          </cell>
          <cell r="F129" t="str">
            <v>4151400115150023998</v>
          </cell>
        </row>
        <row r="130">
          <cell r="E130">
            <v>0</v>
          </cell>
          <cell r="F130" t="str">
            <v>4151400115150024001</v>
          </cell>
        </row>
        <row r="131">
          <cell r="E131">
            <v>0</v>
          </cell>
          <cell r="F131" t="str">
            <v>4151400115150024002</v>
          </cell>
        </row>
        <row r="132">
          <cell r="E132">
            <v>0</v>
          </cell>
          <cell r="F132" t="str">
            <v>4151400115150024003</v>
          </cell>
        </row>
        <row r="133">
          <cell r="E133">
            <v>0</v>
          </cell>
          <cell r="F133" t="str">
            <v>4151400115150024004</v>
          </cell>
        </row>
        <row r="134">
          <cell r="E134">
            <v>0</v>
          </cell>
          <cell r="F134" t="str">
            <v>4151400115150024005</v>
          </cell>
        </row>
        <row r="135">
          <cell r="E135">
            <v>0</v>
          </cell>
          <cell r="F135" t="str">
            <v>4151400115150024008</v>
          </cell>
        </row>
        <row r="136">
          <cell r="E136">
            <v>0</v>
          </cell>
          <cell r="F136" t="str">
            <v>4151400115150024009</v>
          </cell>
        </row>
        <row r="137">
          <cell r="E137">
            <v>0</v>
          </cell>
          <cell r="F137" t="str">
            <v>4151400115150024011</v>
          </cell>
        </row>
        <row r="138">
          <cell r="E138">
            <v>0</v>
          </cell>
          <cell r="F138" t="str">
            <v>4151400115150024012</v>
          </cell>
        </row>
        <row r="139">
          <cell r="E139">
            <v>0</v>
          </cell>
          <cell r="F139" t="str">
            <v>4151400115150024013</v>
          </cell>
        </row>
        <row r="140">
          <cell r="E140">
            <v>0</v>
          </cell>
          <cell r="F140" t="str">
            <v>4151400115150024014</v>
          </cell>
        </row>
        <row r="141">
          <cell r="E141">
            <v>0</v>
          </cell>
          <cell r="F141" t="str">
            <v>4151400115150024015</v>
          </cell>
        </row>
        <row r="142">
          <cell r="E142">
            <v>0</v>
          </cell>
          <cell r="F142" t="str">
            <v>4151400115150024016</v>
          </cell>
        </row>
        <row r="143">
          <cell r="E143">
            <v>0</v>
          </cell>
          <cell r="F143" t="str">
            <v>4151400115150024081</v>
          </cell>
        </row>
        <row r="144">
          <cell r="E144">
            <v>0</v>
          </cell>
          <cell r="F144" t="str">
            <v>4151400115150024082</v>
          </cell>
        </row>
        <row r="145">
          <cell r="E145">
            <v>0</v>
          </cell>
          <cell r="F145" t="str">
            <v>4151400115150024083</v>
          </cell>
        </row>
        <row r="146">
          <cell r="E146">
            <v>0</v>
          </cell>
          <cell r="F146" t="str">
            <v>4151400115150024487</v>
          </cell>
        </row>
        <row r="147">
          <cell r="E147">
            <v>0</v>
          </cell>
          <cell r="F147" t="str">
            <v>4151400115150026176</v>
          </cell>
        </row>
        <row r="148">
          <cell r="E148">
            <v>0</v>
          </cell>
          <cell r="F148" t="str">
            <v>4151400115150027692</v>
          </cell>
        </row>
        <row r="149">
          <cell r="E149">
            <v>0</v>
          </cell>
          <cell r="F149" t="str">
            <v>4151400115150028676</v>
          </cell>
        </row>
        <row r="150">
          <cell r="E150">
            <v>0</v>
          </cell>
          <cell r="F150" t="str">
            <v>4151400115150032660</v>
          </cell>
        </row>
        <row r="151">
          <cell r="E151">
            <v>0</v>
          </cell>
          <cell r="F151" t="str">
            <v>4151400115150032883</v>
          </cell>
        </row>
        <row r="152">
          <cell r="E152">
            <v>0</v>
          </cell>
          <cell r="F152" t="str">
            <v>4151400115150033708</v>
          </cell>
        </row>
        <row r="153">
          <cell r="E153">
            <v>344.73999999999995</v>
          </cell>
          <cell r="F153" t="str">
            <v>4151400115150033817</v>
          </cell>
        </row>
        <row r="154">
          <cell r="E154">
            <v>0</v>
          </cell>
          <cell r="F154" t="str">
            <v>4151400115150034649</v>
          </cell>
        </row>
        <row r="155">
          <cell r="E155">
            <v>0</v>
          </cell>
          <cell r="F155" t="str">
            <v>4151400115250023943</v>
          </cell>
        </row>
        <row r="156">
          <cell r="E156">
            <v>0</v>
          </cell>
          <cell r="F156" t="str">
            <v>4151400115250023944</v>
          </cell>
        </row>
        <row r="157">
          <cell r="E157">
            <v>0</v>
          </cell>
          <cell r="F157" t="str">
            <v>4151400115250023947</v>
          </cell>
        </row>
        <row r="158">
          <cell r="E158">
            <v>0</v>
          </cell>
          <cell r="F158" t="str">
            <v>4151400115250023952</v>
          </cell>
        </row>
        <row r="159">
          <cell r="E159">
            <v>0</v>
          </cell>
          <cell r="F159" t="str">
            <v>4151400115250023953</v>
          </cell>
        </row>
        <row r="160">
          <cell r="E160">
            <v>0</v>
          </cell>
          <cell r="F160" t="str">
            <v>4151400115250023956</v>
          </cell>
        </row>
        <row r="161">
          <cell r="E161">
            <v>0</v>
          </cell>
          <cell r="F161" t="str">
            <v>4151400115250023957</v>
          </cell>
        </row>
        <row r="162">
          <cell r="E162">
            <v>0</v>
          </cell>
          <cell r="F162" t="str">
            <v>4151400115250023960</v>
          </cell>
        </row>
        <row r="163">
          <cell r="E163">
            <v>0</v>
          </cell>
          <cell r="F163" t="str">
            <v>4151400115250023961</v>
          </cell>
        </row>
        <row r="164">
          <cell r="E164">
            <v>0</v>
          </cell>
          <cell r="F164" t="str">
            <v>4151400115250023962</v>
          </cell>
        </row>
        <row r="165">
          <cell r="E165">
            <v>0</v>
          </cell>
          <cell r="F165" t="str">
            <v>4151400115250023977</v>
          </cell>
        </row>
        <row r="166">
          <cell r="E166">
            <v>0</v>
          </cell>
          <cell r="F166" t="str">
            <v>4151400115250023990</v>
          </cell>
        </row>
        <row r="167">
          <cell r="E167">
            <v>0</v>
          </cell>
          <cell r="F167" t="str">
            <v>4151400115250023991</v>
          </cell>
        </row>
        <row r="168">
          <cell r="E168">
            <v>0</v>
          </cell>
          <cell r="F168" t="str">
            <v>4151400115250023992</v>
          </cell>
        </row>
        <row r="169">
          <cell r="E169">
            <v>0</v>
          </cell>
          <cell r="F169" t="str">
            <v>4151400115250023994</v>
          </cell>
        </row>
        <row r="170">
          <cell r="E170">
            <v>0</v>
          </cell>
          <cell r="F170" t="str">
            <v>4151400115250023995</v>
          </cell>
        </row>
        <row r="171">
          <cell r="E171">
            <v>0</v>
          </cell>
          <cell r="F171" t="str">
            <v>4151400115250023996</v>
          </cell>
        </row>
        <row r="172">
          <cell r="E172">
            <v>0</v>
          </cell>
          <cell r="F172" t="str">
            <v>4151400115250023997</v>
          </cell>
        </row>
        <row r="173">
          <cell r="E173">
            <v>0</v>
          </cell>
          <cell r="F173" t="str">
            <v>4151400115250023998</v>
          </cell>
        </row>
        <row r="174">
          <cell r="E174">
            <v>0</v>
          </cell>
          <cell r="F174" t="str">
            <v>4151400115250024001</v>
          </cell>
        </row>
        <row r="175">
          <cell r="E175">
            <v>0</v>
          </cell>
          <cell r="F175" t="str">
            <v>4151400115250024002</v>
          </cell>
        </row>
        <row r="176">
          <cell r="E176">
            <v>0</v>
          </cell>
          <cell r="F176" t="str">
            <v>4151400115250024003</v>
          </cell>
        </row>
        <row r="177">
          <cell r="E177">
            <v>0</v>
          </cell>
          <cell r="F177" t="str">
            <v>4151400115250024004</v>
          </cell>
        </row>
        <row r="178">
          <cell r="E178">
            <v>0</v>
          </cell>
          <cell r="F178" t="str">
            <v>4151400115250024005</v>
          </cell>
        </row>
        <row r="179">
          <cell r="E179">
            <v>0</v>
          </cell>
          <cell r="F179" t="str">
            <v>4151400115250024008</v>
          </cell>
        </row>
        <row r="180">
          <cell r="E180">
            <v>0</v>
          </cell>
          <cell r="F180" t="str">
            <v>4151400115250024009</v>
          </cell>
        </row>
        <row r="181">
          <cell r="E181">
            <v>0</v>
          </cell>
          <cell r="F181" t="str">
            <v>4151400115250024011</v>
          </cell>
        </row>
        <row r="182">
          <cell r="E182">
            <v>0</v>
          </cell>
          <cell r="F182" t="str">
            <v>4151400115250024012</v>
          </cell>
        </row>
        <row r="183">
          <cell r="E183">
            <v>0</v>
          </cell>
          <cell r="F183" t="str">
            <v>4151400115250024013</v>
          </cell>
        </row>
        <row r="184">
          <cell r="E184">
            <v>0</v>
          </cell>
          <cell r="F184" t="str">
            <v>4151400115250024014</v>
          </cell>
        </row>
        <row r="185">
          <cell r="E185">
            <v>0</v>
          </cell>
          <cell r="F185" t="str">
            <v>4151400115250024015</v>
          </cell>
        </row>
        <row r="186">
          <cell r="E186">
            <v>0</v>
          </cell>
          <cell r="F186" t="str">
            <v>4151400115250024016</v>
          </cell>
        </row>
        <row r="187">
          <cell r="E187">
            <v>0</v>
          </cell>
          <cell r="F187" t="str">
            <v>4151400115250024081</v>
          </cell>
        </row>
        <row r="188">
          <cell r="E188">
            <v>0</v>
          </cell>
          <cell r="F188" t="str">
            <v>4151400115250024082</v>
          </cell>
        </row>
        <row r="189">
          <cell r="E189">
            <v>0</v>
          </cell>
          <cell r="F189" t="str">
            <v>4151400115250024083</v>
          </cell>
        </row>
        <row r="190">
          <cell r="E190">
            <v>0</v>
          </cell>
          <cell r="F190" t="str">
            <v>4151400115250024487</v>
          </cell>
        </row>
        <row r="191">
          <cell r="E191">
            <v>0</v>
          </cell>
          <cell r="F191" t="str">
            <v>4151400115250026176</v>
          </cell>
        </row>
        <row r="192">
          <cell r="E192">
            <v>406.03000000000003</v>
          </cell>
          <cell r="F192" t="str">
            <v>4151400115250027692</v>
          </cell>
        </row>
        <row r="193">
          <cell r="E193">
            <v>0</v>
          </cell>
          <cell r="F193" t="str">
            <v>4151400115250028674</v>
          </cell>
        </row>
        <row r="194">
          <cell r="E194">
            <v>0</v>
          </cell>
          <cell r="F194" t="str">
            <v>4151400115250028676</v>
          </cell>
        </row>
        <row r="195">
          <cell r="E195">
            <v>0</v>
          </cell>
          <cell r="F195" t="str">
            <v>4151400115250032660</v>
          </cell>
        </row>
        <row r="196">
          <cell r="E196">
            <v>0</v>
          </cell>
          <cell r="F196" t="str">
            <v>4151400115250032883</v>
          </cell>
        </row>
        <row r="197">
          <cell r="E197">
            <v>0</v>
          </cell>
          <cell r="F197" t="str">
            <v>4151400115250032939</v>
          </cell>
        </row>
        <row r="198">
          <cell r="E198">
            <v>0</v>
          </cell>
          <cell r="F198" t="str">
            <v>4151400115250034649</v>
          </cell>
        </row>
        <row r="199">
          <cell r="E199">
            <v>0</v>
          </cell>
          <cell r="F199" t="str">
            <v>4151400115250035274</v>
          </cell>
        </row>
        <row r="200">
          <cell r="E200">
            <v>453.91999999999996</v>
          </cell>
          <cell r="F200" t="str">
            <v>4151400115250035279</v>
          </cell>
        </row>
        <row r="201">
          <cell r="E201">
            <v>453.91999999999996</v>
          </cell>
          <cell r="F201" t="str">
            <v>4151400115250035281</v>
          </cell>
        </row>
        <row r="202">
          <cell r="E202">
            <v>0</v>
          </cell>
          <cell r="F202" t="str">
            <v>4151400115250036153</v>
          </cell>
        </row>
        <row r="203">
          <cell r="E203">
            <v>434.77</v>
          </cell>
          <cell r="F203" t="str">
            <v>4151400115250036154</v>
          </cell>
        </row>
        <row r="204">
          <cell r="E204">
            <v>391.71999999999997</v>
          </cell>
          <cell r="F204" t="str">
            <v>4151400115250039643</v>
          </cell>
        </row>
        <row r="205">
          <cell r="E205">
            <v>406.03</v>
          </cell>
          <cell r="F205" t="str">
            <v>4151400115250040139</v>
          </cell>
        </row>
        <row r="206">
          <cell r="E206">
            <v>453.91999999999996</v>
          </cell>
          <cell r="F206" t="str">
            <v>4151400115250040235</v>
          </cell>
        </row>
        <row r="207">
          <cell r="E207">
            <v>0</v>
          </cell>
          <cell r="F207" t="str">
            <v>4151400115350023943</v>
          </cell>
        </row>
        <row r="208">
          <cell r="E208">
            <v>0</v>
          </cell>
          <cell r="F208" t="str">
            <v>4151400115350023944</v>
          </cell>
        </row>
        <row r="209">
          <cell r="E209">
            <v>0</v>
          </cell>
          <cell r="F209" t="str">
            <v>4151400115350023947</v>
          </cell>
        </row>
        <row r="210">
          <cell r="E210">
            <v>0</v>
          </cell>
          <cell r="F210" t="str">
            <v>4151400115350023952</v>
          </cell>
        </row>
        <row r="211">
          <cell r="E211">
            <v>0</v>
          </cell>
          <cell r="F211" t="str">
            <v>4151400115350023953</v>
          </cell>
        </row>
        <row r="212">
          <cell r="E212">
            <v>0</v>
          </cell>
          <cell r="F212" t="str">
            <v>4151400115350023956</v>
          </cell>
        </row>
        <row r="213">
          <cell r="E213">
            <v>0</v>
          </cell>
          <cell r="F213" t="str">
            <v>4151400115350023957</v>
          </cell>
        </row>
        <row r="214">
          <cell r="E214">
            <v>0</v>
          </cell>
          <cell r="F214" t="str">
            <v>4151400115350023960</v>
          </cell>
        </row>
        <row r="215">
          <cell r="E215">
            <v>0</v>
          </cell>
          <cell r="F215" t="str">
            <v>4151400115350023961</v>
          </cell>
        </row>
        <row r="216">
          <cell r="E216">
            <v>0</v>
          </cell>
          <cell r="F216" t="str">
            <v>4151400115350023962</v>
          </cell>
        </row>
        <row r="217">
          <cell r="E217">
            <v>0</v>
          </cell>
          <cell r="F217" t="str">
            <v>4151400115350023990</v>
          </cell>
        </row>
        <row r="218">
          <cell r="E218">
            <v>0</v>
          </cell>
          <cell r="F218" t="str">
            <v>4151400115350023991</v>
          </cell>
        </row>
        <row r="219">
          <cell r="E219">
            <v>0</v>
          </cell>
          <cell r="F219" t="str">
            <v>4151400115350023992</v>
          </cell>
        </row>
        <row r="220">
          <cell r="E220">
            <v>0</v>
          </cell>
          <cell r="F220" t="str">
            <v>4151400115350023994</v>
          </cell>
        </row>
        <row r="221">
          <cell r="E221">
            <v>0</v>
          </cell>
          <cell r="F221" t="str">
            <v>4151400115350023995</v>
          </cell>
        </row>
        <row r="222">
          <cell r="E222">
            <v>0</v>
          </cell>
          <cell r="F222" t="str">
            <v>4151400115350023996</v>
          </cell>
        </row>
        <row r="223">
          <cell r="E223">
            <v>0</v>
          </cell>
          <cell r="F223" t="str">
            <v>4151400115350023997</v>
          </cell>
        </row>
        <row r="224">
          <cell r="E224">
            <v>0</v>
          </cell>
          <cell r="F224" t="str">
            <v>4151400115350023998</v>
          </cell>
        </row>
        <row r="225">
          <cell r="E225">
            <v>0</v>
          </cell>
          <cell r="F225" t="str">
            <v>4151400115350024001</v>
          </cell>
        </row>
        <row r="226">
          <cell r="E226">
            <v>0</v>
          </cell>
          <cell r="F226" t="str">
            <v>4151400115350024002</v>
          </cell>
        </row>
        <row r="227">
          <cell r="E227">
            <v>0</v>
          </cell>
          <cell r="F227" t="str">
            <v>4151400115350024003</v>
          </cell>
        </row>
        <row r="228">
          <cell r="E228">
            <v>0</v>
          </cell>
          <cell r="F228" t="str">
            <v>4151400115350024004</v>
          </cell>
        </row>
        <row r="229">
          <cell r="E229">
            <v>0</v>
          </cell>
          <cell r="F229" t="str">
            <v>4151400115350024005</v>
          </cell>
        </row>
        <row r="230">
          <cell r="E230">
            <v>0</v>
          </cell>
          <cell r="F230" t="str">
            <v>4151400115350024008</v>
          </cell>
        </row>
        <row r="231">
          <cell r="E231">
            <v>0</v>
          </cell>
          <cell r="F231" t="str">
            <v>4151400115350024009</v>
          </cell>
        </row>
        <row r="232">
          <cell r="E232">
            <v>0</v>
          </cell>
          <cell r="F232" t="str">
            <v>4151400115350024011</v>
          </cell>
        </row>
        <row r="233">
          <cell r="E233">
            <v>0</v>
          </cell>
          <cell r="F233" t="str">
            <v>4151400115350024012</v>
          </cell>
        </row>
        <row r="234">
          <cell r="E234">
            <v>0</v>
          </cell>
          <cell r="F234" t="str">
            <v>4151400115350024013</v>
          </cell>
        </row>
        <row r="235">
          <cell r="E235">
            <v>0</v>
          </cell>
          <cell r="F235" t="str">
            <v>4151400115350024014</v>
          </cell>
        </row>
        <row r="236">
          <cell r="E236">
            <v>0</v>
          </cell>
          <cell r="F236" t="str">
            <v>4151400115350024015</v>
          </cell>
        </row>
        <row r="237">
          <cell r="E237">
            <v>0</v>
          </cell>
          <cell r="F237" t="str">
            <v>4151400115350024016</v>
          </cell>
        </row>
        <row r="238">
          <cell r="E238">
            <v>0</v>
          </cell>
          <cell r="F238" t="str">
            <v>4151400115350024081</v>
          </cell>
        </row>
        <row r="239">
          <cell r="E239">
            <v>0</v>
          </cell>
          <cell r="F239" t="str">
            <v>4151400115350024082</v>
          </cell>
        </row>
        <row r="240">
          <cell r="E240">
            <v>0</v>
          </cell>
          <cell r="F240" t="str">
            <v>4151400115350024083</v>
          </cell>
        </row>
        <row r="241">
          <cell r="E241">
            <v>0</v>
          </cell>
          <cell r="F241" t="str">
            <v>4151400115350024487</v>
          </cell>
        </row>
        <row r="242">
          <cell r="E242">
            <v>0</v>
          </cell>
          <cell r="F242" t="str">
            <v>4151400115350026176</v>
          </cell>
        </row>
        <row r="243">
          <cell r="E243">
            <v>406.03</v>
          </cell>
          <cell r="F243" t="str">
            <v>4151400115350027692</v>
          </cell>
        </row>
        <row r="244">
          <cell r="E244">
            <v>0</v>
          </cell>
          <cell r="F244" t="str">
            <v>4151400115350028676</v>
          </cell>
        </row>
        <row r="245">
          <cell r="E245">
            <v>0</v>
          </cell>
          <cell r="F245" t="str">
            <v>4151400115350032660</v>
          </cell>
        </row>
        <row r="246">
          <cell r="E246">
            <v>0</v>
          </cell>
          <cell r="F246" t="str">
            <v>4151400115350032883</v>
          </cell>
        </row>
        <row r="247">
          <cell r="E247">
            <v>0</v>
          </cell>
          <cell r="F247" t="str">
            <v>4151400115350034649</v>
          </cell>
        </row>
        <row r="248">
          <cell r="E248">
            <v>453.91999999999996</v>
          </cell>
          <cell r="F248" t="str">
            <v>4151400115350035281</v>
          </cell>
        </row>
        <row r="249">
          <cell r="E249">
            <v>434.77</v>
          </cell>
          <cell r="F249" t="str">
            <v>4151400115350036154</v>
          </cell>
        </row>
        <row r="250">
          <cell r="E250">
            <v>0</v>
          </cell>
          <cell r="F250" t="str">
            <v>4151400115450023943</v>
          </cell>
        </row>
        <row r="251">
          <cell r="E251">
            <v>0</v>
          </cell>
          <cell r="F251" t="str">
            <v>4151400115450023944</v>
          </cell>
        </row>
        <row r="252">
          <cell r="E252">
            <v>0</v>
          </cell>
          <cell r="F252" t="str">
            <v>4151400115450023947</v>
          </cell>
        </row>
        <row r="253">
          <cell r="E253">
            <v>0</v>
          </cell>
          <cell r="F253" t="str">
            <v>4151400115450023952</v>
          </cell>
        </row>
        <row r="254">
          <cell r="E254">
            <v>0</v>
          </cell>
          <cell r="F254" t="str">
            <v>4151400115450023953</v>
          </cell>
        </row>
        <row r="255">
          <cell r="E255">
            <v>0</v>
          </cell>
          <cell r="F255" t="str">
            <v>4151400115450023956</v>
          </cell>
        </row>
        <row r="256">
          <cell r="E256">
            <v>0</v>
          </cell>
          <cell r="F256" t="str">
            <v>4151400115450023957</v>
          </cell>
        </row>
        <row r="257">
          <cell r="E257">
            <v>0</v>
          </cell>
          <cell r="F257" t="str">
            <v>4151400115450023960</v>
          </cell>
        </row>
        <row r="258">
          <cell r="E258">
            <v>0</v>
          </cell>
          <cell r="F258" t="str">
            <v>4151400115450023961</v>
          </cell>
        </row>
        <row r="259">
          <cell r="E259">
            <v>0</v>
          </cell>
          <cell r="F259" t="str">
            <v>4151400115450023962</v>
          </cell>
        </row>
        <row r="260">
          <cell r="E260">
            <v>0</v>
          </cell>
          <cell r="F260" t="str">
            <v>4151400115450023990</v>
          </cell>
        </row>
        <row r="261">
          <cell r="E261">
            <v>0</v>
          </cell>
          <cell r="F261" t="str">
            <v>4151400115450023991</v>
          </cell>
        </row>
        <row r="262">
          <cell r="E262">
            <v>0</v>
          </cell>
          <cell r="F262" t="str">
            <v>4151400115450023992</v>
          </cell>
        </row>
        <row r="263">
          <cell r="E263">
            <v>0</v>
          </cell>
          <cell r="F263" t="str">
            <v>4151400115450023994</v>
          </cell>
        </row>
        <row r="264">
          <cell r="E264">
            <v>0</v>
          </cell>
          <cell r="F264" t="str">
            <v>4151400115450023995</v>
          </cell>
        </row>
        <row r="265">
          <cell r="E265">
            <v>0</v>
          </cell>
          <cell r="F265" t="str">
            <v>4151400115450023996</v>
          </cell>
        </row>
        <row r="266">
          <cell r="E266">
            <v>0</v>
          </cell>
          <cell r="F266" t="str">
            <v>4151400115450023997</v>
          </cell>
        </row>
        <row r="267">
          <cell r="E267">
            <v>0</v>
          </cell>
          <cell r="F267" t="str">
            <v>4151400115450023998</v>
          </cell>
        </row>
        <row r="268">
          <cell r="E268">
            <v>0</v>
          </cell>
          <cell r="F268" t="str">
            <v>4151400115450024001</v>
          </cell>
        </row>
        <row r="269">
          <cell r="E269">
            <v>0</v>
          </cell>
          <cell r="F269" t="str">
            <v>4151400115450024002</v>
          </cell>
        </row>
        <row r="270">
          <cell r="E270">
            <v>0</v>
          </cell>
          <cell r="F270" t="str">
            <v>4151400115450024003</v>
          </cell>
        </row>
        <row r="271">
          <cell r="E271">
            <v>0</v>
          </cell>
          <cell r="F271" t="str">
            <v>4151400115450024004</v>
          </cell>
        </row>
        <row r="272">
          <cell r="E272">
            <v>0</v>
          </cell>
          <cell r="F272" t="str">
            <v>4151400115450024005</v>
          </cell>
        </row>
        <row r="273">
          <cell r="E273">
            <v>0</v>
          </cell>
          <cell r="F273" t="str">
            <v>4151400115450024008</v>
          </cell>
        </row>
        <row r="274">
          <cell r="E274">
            <v>0</v>
          </cell>
          <cell r="F274" t="str">
            <v>4151400115450024009</v>
          </cell>
        </row>
        <row r="275">
          <cell r="E275">
            <v>0</v>
          </cell>
          <cell r="F275" t="str">
            <v>4151400115450024011</v>
          </cell>
        </row>
        <row r="276">
          <cell r="E276">
            <v>0</v>
          </cell>
          <cell r="F276" t="str">
            <v>4151400115450024012</v>
          </cell>
        </row>
        <row r="277">
          <cell r="E277">
            <v>0</v>
          </cell>
          <cell r="F277" t="str">
            <v>4151400115450024013</v>
          </cell>
        </row>
        <row r="278">
          <cell r="E278">
            <v>0</v>
          </cell>
          <cell r="F278" t="str">
            <v>4151400115450024014</v>
          </cell>
        </row>
        <row r="279">
          <cell r="E279">
            <v>0</v>
          </cell>
          <cell r="F279" t="str">
            <v>4151400115450024015</v>
          </cell>
        </row>
        <row r="280">
          <cell r="E280">
            <v>0</v>
          </cell>
          <cell r="F280" t="str">
            <v>4151400115450024016</v>
          </cell>
        </row>
        <row r="281">
          <cell r="E281">
            <v>0</v>
          </cell>
          <cell r="F281" t="str">
            <v>4151400115450024081</v>
          </cell>
        </row>
        <row r="282">
          <cell r="E282">
            <v>0</v>
          </cell>
          <cell r="F282" t="str">
            <v>4151400115450024082</v>
          </cell>
        </row>
        <row r="283">
          <cell r="E283">
            <v>0</v>
          </cell>
          <cell r="F283" t="str">
            <v>4151400115450024083</v>
          </cell>
        </row>
        <row r="284">
          <cell r="E284">
            <v>0</v>
          </cell>
          <cell r="F284" t="str">
            <v>4151400115450024487</v>
          </cell>
        </row>
        <row r="285">
          <cell r="E285">
            <v>0</v>
          </cell>
          <cell r="F285" t="str">
            <v>4151400115450026176</v>
          </cell>
        </row>
        <row r="286">
          <cell r="E286">
            <v>0</v>
          </cell>
          <cell r="F286" t="str">
            <v>4151400115450027692</v>
          </cell>
        </row>
        <row r="287">
          <cell r="E287">
            <v>0</v>
          </cell>
          <cell r="F287" t="str">
            <v>4151400115450028676</v>
          </cell>
        </row>
        <row r="288">
          <cell r="E288">
            <v>0</v>
          </cell>
          <cell r="F288" t="str">
            <v>4151400115450032660</v>
          </cell>
        </row>
        <row r="289">
          <cell r="E289">
            <v>0</v>
          </cell>
          <cell r="F289" t="str">
            <v>4151400115450032883</v>
          </cell>
        </row>
        <row r="290">
          <cell r="E290">
            <v>0</v>
          </cell>
          <cell r="F290" t="str">
            <v>4151400115450034649</v>
          </cell>
        </row>
        <row r="291">
          <cell r="E291">
            <v>0</v>
          </cell>
          <cell r="F291" t="str">
            <v>4151400115450035253</v>
          </cell>
        </row>
        <row r="292">
          <cell r="E292">
            <v>0</v>
          </cell>
          <cell r="F292" t="str">
            <v>4151400115450035281</v>
          </cell>
        </row>
        <row r="293">
          <cell r="E293">
            <v>391.71999999999997</v>
          </cell>
          <cell r="F293" t="str">
            <v>4151400115450039643</v>
          </cell>
        </row>
        <row r="294">
          <cell r="E294">
            <v>391.71999999999997</v>
          </cell>
          <cell r="F294" t="str">
            <v>4151400115450040077</v>
          </cell>
        </row>
        <row r="295">
          <cell r="E295">
            <v>406.03</v>
          </cell>
          <cell r="F295" t="str">
            <v>4151400115450040078</v>
          </cell>
        </row>
        <row r="296">
          <cell r="E296">
            <v>0</v>
          </cell>
          <cell r="F296" t="str">
            <v>4151400115550023943</v>
          </cell>
        </row>
        <row r="297">
          <cell r="E297">
            <v>0</v>
          </cell>
          <cell r="F297" t="str">
            <v>4151400115550023944</v>
          </cell>
        </row>
        <row r="298">
          <cell r="E298">
            <v>0</v>
          </cell>
          <cell r="F298" t="str">
            <v>4151400115550023947</v>
          </cell>
        </row>
        <row r="299">
          <cell r="E299">
            <v>0</v>
          </cell>
          <cell r="F299" t="str">
            <v>4151400115550023952</v>
          </cell>
        </row>
        <row r="300">
          <cell r="E300">
            <v>0</v>
          </cell>
          <cell r="F300" t="str">
            <v>4151400115550023953</v>
          </cell>
        </row>
        <row r="301">
          <cell r="E301">
            <v>0</v>
          </cell>
          <cell r="F301" t="str">
            <v>4151400115550023956</v>
          </cell>
        </row>
        <row r="302">
          <cell r="E302">
            <v>0</v>
          </cell>
          <cell r="F302" t="str">
            <v>4151400115550023957</v>
          </cell>
        </row>
        <row r="303">
          <cell r="E303">
            <v>0</v>
          </cell>
          <cell r="F303" t="str">
            <v>4151400115550023960</v>
          </cell>
        </row>
        <row r="304">
          <cell r="E304">
            <v>0</v>
          </cell>
          <cell r="F304" t="str">
            <v>4151400115550023961</v>
          </cell>
        </row>
        <row r="305">
          <cell r="E305">
            <v>0</v>
          </cell>
          <cell r="F305" t="str">
            <v>4151400115550023962</v>
          </cell>
        </row>
        <row r="306">
          <cell r="E306">
            <v>0</v>
          </cell>
          <cell r="F306" t="str">
            <v>4151400115550023990</v>
          </cell>
        </row>
        <row r="307">
          <cell r="E307">
            <v>0</v>
          </cell>
          <cell r="F307" t="str">
            <v>4151400115550023991</v>
          </cell>
        </row>
        <row r="308">
          <cell r="E308">
            <v>0</v>
          </cell>
          <cell r="F308" t="str">
            <v>4151400115550023992</v>
          </cell>
        </row>
        <row r="309">
          <cell r="E309">
            <v>0</v>
          </cell>
          <cell r="F309" t="str">
            <v>4151400115550023994</v>
          </cell>
        </row>
        <row r="310">
          <cell r="E310">
            <v>0</v>
          </cell>
          <cell r="F310" t="str">
            <v>4151400115550023995</v>
          </cell>
        </row>
        <row r="311">
          <cell r="E311">
            <v>0</v>
          </cell>
          <cell r="F311" t="str">
            <v>4151400115550023996</v>
          </cell>
        </row>
        <row r="312">
          <cell r="E312">
            <v>0</v>
          </cell>
          <cell r="F312" t="str">
            <v>4151400115550023997</v>
          </cell>
        </row>
        <row r="313">
          <cell r="E313">
            <v>0</v>
          </cell>
          <cell r="F313" t="str">
            <v>4151400115550023998</v>
          </cell>
        </row>
        <row r="314">
          <cell r="E314">
            <v>0</v>
          </cell>
          <cell r="F314" t="str">
            <v>4151400115550024001</v>
          </cell>
        </row>
        <row r="315">
          <cell r="E315">
            <v>0</v>
          </cell>
          <cell r="F315" t="str">
            <v>4151400115550024002</v>
          </cell>
        </row>
        <row r="316">
          <cell r="E316">
            <v>0</v>
          </cell>
          <cell r="F316" t="str">
            <v>4151400115550024003</v>
          </cell>
        </row>
        <row r="317">
          <cell r="E317">
            <v>0</v>
          </cell>
          <cell r="F317" t="str">
            <v>4151400115550024004</v>
          </cell>
        </row>
        <row r="318">
          <cell r="E318">
            <v>0</v>
          </cell>
          <cell r="F318" t="str">
            <v>4151400115550024005</v>
          </cell>
        </row>
        <row r="319">
          <cell r="E319">
            <v>0</v>
          </cell>
          <cell r="F319" t="str">
            <v>4151400115550024008</v>
          </cell>
        </row>
        <row r="320">
          <cell r="E320">
            <v>0</v>
          </cell>
          <cell r="F320" t="str">
            <v>4151400115550024009</v>
          </cell>
        </row>
        <row r="321">
          <cell r="E321">
            <v>0</v>
          </cell>
          <cell r="F321" t="str">
            <v>4151400115550024011</v>
          </cell>
        </row>
        <row r="322">
          <cell r="E322">
            <v>0</v>
          </cell>
          <cell r="F322" t="str">
            <v>4151400115550024012</v>
          </cell>
        </row>
        <row r="323">
          <cell r="E323">
            <v>0</v>
          </cell>
          <cell r="F323" t="str">
            <v>4151400115550024013</v>
          </cell>
        </row>
        <row r="324">
          <cell r="E324">
            <v>0</v>
          </cell>
          <cell r="F324" t="str">
            <v>4151400115550024014</v>
          </cell>
        </row>
        <row r="325">
          <cell r="E325">
            <v>0</v>
          </cell>
          <cell r="F325" t="str">
            <v>4151400115550024015</v>
          </cell>
        </row>
        <row r="326">
          <cell r="E326">
            <v>0</v>
          </cell>
          <cell r="F326" t="str">
            <v>4151400115550024016</v>
          </cell>
        </row>
        <row r="327">
          <cell r="E327">
            <v>0</v>
          </cell>
          <cell r="F327" t="str">
            <v>4151400115550024081</v>
          </cell>
        </row>
        <row r="328">
          <cell r="E328">
            <v>0</v>
          </cell>
          <cell r="F328" t="str">
            <v>4151400115550024082</v>
          </cell>
        </row>
        <row r="329">
          <cell r="E329">
            <v>0</v>
          </cell>
          <cell r="F329" t="str">
            <v>4151400115550024083</v>
          </cell>
        </row>
        <row r="330">
          <cell r="E330">
            <v>0</v>
          </cell>
          <cell r="F330" t="str">
            <v>4151400115550024095</v>
          </cell>
        </row>
        <row r="331">
          <cell r="E331">
            <v>0</v>
          </cell>
          <cell r="F331" t="str">
            <v>4151400115550024471</v>
          </cell>
        </row>
        <row r="332">
          <cell r="E332">
            <v>0</v>
          </cell>
          <cell r="F332" t="str">
            <v>4151400115550024487</v>
          </cell>
        </row>
        <row r="333">
          <cell r="E333">
            <v>0</v>
          </cell>
          <cell r="F333" t="str">
            <v>4151400115550026176</v>
          </cell>
        </row>
        <row r="334">
          <cell r="E334">
            <v>0</v>
          </cell>
          <cell r="F334" t="str">
            <v>4151400115550027692</v>
          </cell>
        </row>
        <row r="335">
          <cell r="E335">
            <v>0</v>
          </cell>
          <cell r="F335" t="str">
            <v>4151400115550028676</v>
          </cell>
        </row>
        <row r="336">
          <cell r="E336">
            <v>0</v>
          </cell>
          <cell r="F336" t="str">
            <v>4151400115550032660</v>
          </cell>
        </row>
        <row r="337">
          <cell r="E337">
            <v>0</v>
          </cell>
          <cell r="F337" t="str">
            <v>4151400115550032883</v>
          </cell>
        </row>
        <row r="338">
          <cell r="E338">
            <v>391.72</v>
          </cell>
          <cell r="F338" t="str">
            <v>4151400115550036852</v>
          </cell>
        </row>
        <row r="339">
          <cell r="E339">
            <v>391.71999999999997</v>
          </cell>
          <cell r="F339" t="str">
            <v>4151400115550039643</v>
          </cell>
        </row>
        <row r="340">
          <cell r="E340">
            <v>391.72</v>
          </cell>
          <cell r="F340" t="str">
            <v>4151400115550040077</v>
          </cell>
        </row>
        <row r="341">
          <cell r="E341">
            <v>406.03</v>
          </cell>
          <cell r="F341" t="str">
            <v>4151400115550040139</v>
          </cell>
        </row>
        <row r="342">
          <cell r="E342">
            <v>0</v>
          </cell>
          <cell r="F342" t="str">
            <v>4151400115650023943</v>
          </cell>
        </row>
        <row r="343">
          <cell r="E343">
            <v>0</v>
          </cell>
          <cell r="F343" t="str">
            <v>4151400115650023944</v>
          </cell>
        </row>
        <row r="344">
          <cell r="E344">
            <v>0</v>
          </cell>
          <cell r="F344" t="str">
            <v>4151400115650023947</v>
          </cell>
        </row>
        <row r="345">
          <cell r="E345">
            <v>0</v>
          </cell>
          <cell r="F345" t="str">
            <v>4151400115650023952</v>
          </cell>
        </row>
        <row r="346">
          <cell r="E346">
            <v>0</v>
          </cell>
          <cell r="F346" t="str">
            <v>4151400115650023953</v>
          </cell>
        </row>
        <row r="347">
          <cell r="E347">
            <v>0</v>
          </cell>
          <cell r="F347" t="str">
            <v>4151400115650023956</v>
          </cell>
        </row>
        <row r="348">
          <cell r="E348">
            <v>0</v>
          </cell>
          <cell r="F348" t="str">
            <v>4151400115650023957</v>
          </cell>
        </row>
        <row r="349">
          <cell r="E349">
            <v>0</v>
          </cell>
          <cell r="F349" t="str">
            <v>4151400115650023960</v>
          </cell>
        </row>
        <row r="350">
          <cell r="E350">
            <v>0</v>
          </cell>
          <cell r="F350" t="str">
            <v>4151400115650023961</v>
          </cell>
        </row>
        <row r="351">
          <cell r="E351">
            <v>0</v>
          </cell>
          <cell r="F351" t="str">
            <v>4151400115650023962</v>
          </cell>
        </row>
        <row r="352">
          <cell r="E352">
            <v>0</v>
          </cell>
          <cell r="F352" t="str">
            <v>4151400115650023990</v>
          </cell>
        </row>
        <row r="353">
          <cell r="E353">
            <v>0</v>
          </cell>
          <cell r="F353" t="str">
            <v>4151400115650023991</v>
          </cell>
        </row>
        <row r="354">
          <cell r="E354">
            <v>0</v>
          </cell>
          <cell r="F354" t="str">
            <v>4151400115650023992</v>
          </cell>
        </row>
        <row r="355">
          <cell r="E355">
            <v>0</v>
          </cell>
          <cell r="F355" t="str">
            <v>4151400115650023994</v>
          </cell>
        </row>
        <row r="356">
          <cell r="E356">
            <v>0</v>
          </cell>
          <cell r="F356" t="str">
            <v>4151400115650023995</v>
          </cell>
        </row>
        <row r="357">
          <cell r="E357">
            <v>0</v>
          </cell>
          <cell r="F357" t="str">
            <v>4151400115650023996</v>
          </cell>
        </row>
        <row r="358">
          <cell r="E358">
            <v>0</v>
          </cell>
          <cell r="F358" t="str">
            <v>4151400115650023997</v>
          </cell>
        </row>
        <row r="359">
          <cell r="E359">
            <v>0</v>
          </cell>
          <cell r="F359" t="str">
            <v>4151400115650023998</v>
          </cell>
        </row>
        <row r="360">
          <cell r="E360">
            <v>0</v>
          </cell>
          <cell r="F360" t="str">
            <v>4151400115650024001</v>
          </cell>
        </row>
        <row r="361">
          <cell r="E361">
            <v>0</v>
          </cell>
          <cell r="F361" t="str">
            <v>4151400115650024002</v>
          </cell>
        </row>
        <row r="362">
          <cell r="E362">
            <v>0</v>
          </cell>
          <cell r="F362" t="str">
            <v>4151400115650024003</v>
          </cell>
        </row>
        <row r="363">
          <cell r="E363">
            <v>0</v>
          </cell>
          <cell r="F363" t="str">
            <v>4151400115650024004</v>
          </cell>
        </row>
        <row r="364">
          <cell r="E364">
            <v>0</v>
          </cell>
          <cell r="F364" t="str">
            <v>4151400115650024005</v>
          </cell>
        </row>
        <row r="365">
          <cell r="E365">
            <v>0</v>
          </cell>
          <cell r="F365" t="str">
            <v>4151400115650024008</v>
          </cell>
        </row>
        <row r="366">
          <cell r="E366">
            <v>0</v>
          </cell>
          <cell r="F366" t="str">
            <v>4151400115650024009</v>
          </cell>
        </row>
        <row r="367">
          <cell r="E367">
            <v>0</v>
          </cell>
          <cell r="F367" t="str">
            <v>4151400115650024011</v>
          </cell>
        </row>
        <row r="368">
          <cell r="E368">
            <v>0</v>
          </cell>
          <cell r="F368" t="str">
            <v>4151400115650024012</v>
          </cell>
        </row>
        <row r="369">
          <cell r="E369">
            <v>0</v>
          </cell>
          <cell r="F369" t="str">
            <v>4151400115650024013</v>
          </cell>
        </row>
        <row r="370">
          <cell r="E370">
            <v>0</v>
          </cell>
          <cell r="F370" t="str">
            <v>4151400115650024014</v>
          </cell>
        </row>
        <row r="371">
          <cell r="E371">
            <v>0</v>
          </cell>
          <cell r="F371" t="str">
            <v>4151400115650024015</v>
          </cell>
        </row>
        <row r="372">
          <cell r="E372">
            <v>0</v>
          </cell>
          <cell r="F372" t="str">
            <v>4151400115650024016</v>
          </cell>
        </row>
        <row r="373">
          <cell r="E373">
            <v>0</v>
          </cell>
          <cell r="F373" t="str">
            <v>4151400115650024081</v>
          </cell>
        </row>
        <row r="374">
          <cell r="E374">
            <v>0</v>
          </cell>
          <cell r="F374" t="str">
            <v>4151400115650024082</v>
          </cell>
        </row>
        <row r="375">
          <cell r="E375">
            <v>0</v>
          </cell>
          <cell r="F375" t="str">
            <v>4151400115650024083</v>
          </cell>
        </row>
        <row r="376">
          <cell r="E376">
            <v>0</v>
          </cell>
          <cell r="F376" t="str">
            <v>4151400115650024487</v>
          </cell>
        </row>
        <row r="377">
          <cell r="E377">
            <v>0</v>
          </cell>
          <cell r="F377" t="str">
            <v>4151400115650026176</v>
          </cell>
        </row>
        <row r="378">
          <cell r="E378">
            <v>0</v>
          </cell>
          <cell r="F378" t="str">
            <v>4151400115650027692</v>
          </cell>
        </row>
        <row r="379">
          <cell r="E379">
            <v>0</v>
          </cell>
          <cell r="F379" t="str">
            <v>4151400115650028676</v>
          </cell>
        </row>
        <row r="380">
          <cell r="E380">
            <v>0</v>
          </cell>
          <cell r="F380" t="str">
            <v>4151400115650032660</v>
          </cell>
        </row>
        <row r="381">
          <cell r="E381">
            <v>0</v>
          </cell>
          <cell r="F381" t="str">
            <v>4151400115650032883</v>
          </cell>
        </row>
        <row r="382">
          <cell r="E382">
            <v>0</v>
          </cell>
          <cell r="F382" t="str">
            <v>4151400115650034649</v>
          </cell>
        </row>
        <row r="383">
          <cell r="E383">
            <v>434.77</v>
          </cell>
          <cell r="F383" t="str">
            <v>4151400115650036154</v>
          </cell>
        </row>
        <row r="384">
          <cell r="E384">
            <v>0</v>
          </cell>
          <cell r="F384" t="str">
            <v>4151400115850023943</v>
          </cell>
        </row>
        <row r="385">
          <cell r="E385">
            <v>0</v>
          </cell>
          <cell r="F385" t="str">
            <v>4151400115850023944</v>
          </cell>
        </row>
        <row r="386">
          <cell r="E386">
            <v>0</v>
          </cell>
          <cell r="F386" t="str">
            <v>4151400115850023947</v>
          </cell>
        </row>
        <row r="387">
          <cell r="E387">
            <v>0</v>
          </cell>
          <cell r="F387" t="str">
            <v>4151400115850023952</v>
          </cell>
        </row>
        <row r="388">
          <cell r="E388">
            <v>0</v>
          </cell>
          <cell r="F388" t="str">
            <v>4151400115850023953</v>
          </cell>
        </row>
        <row r="389">
          <cell r="E389">
            <v>0</v>
          </cell>
          <cell r="F389" t="str">
            <v>4151400115850023956</v>
          </cell>
        </row>
        <row r="390">
          <cell r="E390">
            <v>0</v>
          </cell>
          <cell r="F390" t="str">
            <v>4151400115850023957</v>
          </cell>
        </row>
        <row r="391">
          <cell r="E391">
            <v>0</v>
          </cell>
          <cell r="F391" t="str">
            <v>4151400115850023960</v>
          </cell>
        </row>
        <row r="392">
          <cell r="E392">
            <v>0</v>
          </cell>
          <cell r="F392" t="str">
            <v>4151400115850023961</v>
          </cell>
        </row>
        <row r="393">
          <cell r="E393">
            <v>0</v>
          </cell>
          <cell r="F393" t="str">
            <v>4151400115850023962</v>
          </cell>
        </row>
        <row r="394">
          <cell r="E394">
            <v>0</v>
          </cell>
          <cell r="F394" t="str">
            <v>4151400115850023990</v>
          </cell>
        </row>
        <row r="395">
          <cell r="E395">
            <v>0</v>
          </cell>
          <cell r="F395" t="str">
            <v>4151400115850023991</v>
          </cell>
        </row>
        <row r="396">
          <cell r="E396">
            <v>0</v>
          </cell>
          <cell r="F396" t="str">
            <v>4151400115850023992</v>
          </cell>
        </row>
        <row r="397">
          <cell r="E397">
            <v>0</v>
          </cell>
          <cell r="F397" t="str">
            <v>4151400115850023994</v>
          </cell>
        </row>
        <row r="398">
          <cell r="E398">
            <v>0</v>
          </cell>
          <cell r="F398" t="str">
            <v>4151400115850023995</v>
          </cell>
        </row>
        <row r="399">
          <cell r="E399">
            <v>0</v>
          </cell>
          <cell r="F399" t="str">
            <v>4151400115850023996</v>
          </cell>
        </row>
        <row r="400">
          <cell r="E400">
            <v>0</v>
          </cell>
          <cell r="F400" t="str">
            <v>4151400115850023997</v>
          </cell>
        </row>
        <row r="401">
          <cell r="E401">
            <v>0</v>
          </cell>
          <cell r="F401" t="str">
            <v>4151400115850023998</v>
          </cell>
        </row>
        <row r="402">
          <cell r="E402">
            <v>0</v>
          </cell>
          <cell r="F402" t="str">
            <v>4151400115850024001</v>
          </cell>
        </row>
        <row r="403">
          <cell r="E403">
            <v>0</v>
          </cell>
          <cell r="F403" t="str">
            <v>4151400115850024002</v>
          </cell>
        </row>
        <row r="404">
          <cell r="E404">
            <v>0</v>
          </cell>
          <cell r="F404" t="str">
            <v>4151400115850024003</v>
          </cell>
        </row>
        <row r="405">
          <cell r="E405">
            <v>0</v>
          </cell>
          <cell r="F405" t="str">
            <v>4151400115850024004</v>
          </cell>
        </row>
        <row r="406">
          <cell r="E406">
            <v>0</v>
          </cell>
          <cell r="F406" t="str">
            <v>4151400115850024005</v>
          </cell>
        </row>
        <row r="407">
          <cell r="E407">
            <v>0</v>
          </cell>
          <cell r="F407" t="str">
            <v>4151400115850024008</v>
          </cell>
        </row>
        <row r="408">
          <cell r="E408">
            <v>0</v>
          </cell>
          <cell r="F408" t="str">
            <v>4151400115850024009</v>
          </cell>
        </row>
        <row r="409">
          <cell r="E409">
            <v>0</v>
          </cell>
          <cell r="F409" t="str">
            <v>4151400115850024011</v>
          </cell>
        </row>
        <row r="410">
          <cell r="E410">
            <v>0</v>
          </cell>
          <cell r="F410" t="str">
            <v>4151400115850024012</v>
          </cell>
        </row>
        <row r="411">
          <cell r="E411">
            <v>0</v>
          </cell>
          <cell r="F411" t="str">
            <v>4151400115850024013</v>
          </cell>
        </row>
        <row r="412">
          <cell r="E412">
            <v>0</v>
          </cell>
          <cell r="F412" t="str">
            <v>4151400115850024014</v>
          </cell>
        </row>
        <row r="413">
          <cell r="E413">
            <v>0</v>
          </cell>
          <cell r="F413" t="str">
            <v>4151400115850024015</v>
          </cell>
        </row>
        <row r="414">
          <cell r="E414">
            <v>0</v>
          </cell>
          <cell r="F414" t="str">
            <v>4151400115850024016</v>
          </cell>
        </row>
        <row r="415">
          <cell r="E415">
            <v>0</v>
          </cell>
          <cell r="F415" t="str">
            <v>4151400115850024081</v>
          </cell>
        </row>
        <row r="416">
          <cell r="E416">
            <v>0</v>
          </cell>
          <cell r="F416" t="str">
            <v>4151400115850024082</v>
          </cell>
        </row>
        <row r="417">
          <cell r="E417">
            <v>0</v>
          </cell>
          <cell r="F417" t="str">
            <v>4151400115850024083</v>
          </cell>
        </row>
        <row r="418">
          <cell r="E418">
            <v>0</v>
          </cell>
          <cell r="F418" t="str">
            <v>4151400115850024487</v>
          </cell>
        </row>
        <row r="419">
          <cell r="E419">
            <v>0</v>
          </cell>
          <cell r="F419" t="str">
            <v>4151400115850026176</v>
          </cell>
        </row>
        <row r="420">
          <cell r="E420">
            <v>406.03</v>
          </cell>
          <cell r="F420" t="str">
            <v>4151400115850027692</v>
          </cell>
        </row>
        <row r="421">
          <cell r="E421">
            <v>0</v>
          </cell>
          <cell r="F421" t="str">
            <v>4151400115850028676</v>
          </cell>
        </row>
        <row r="422">
          <cell r="E422">
            <v>0</v>
          </cell>
          <cell r="F422" t="str">
            <v>4151400115850032660</v>
          </cell>
        </row>
        <row r="423">
          <cell r="E423">
            <v>0</v>
          </cell>
          <cell r="F423" t="str">
            <v>4151400115850032883</v>
          </cell>
        </row>
        <row r="424">
          <cell r="E424">
            <v>0</v>
          </cell>
          <cell r="F424" t="str">
            <v>4151400115850034649</v>
          </cell>
        </row>
        <row r="425">
          <cell r="E425">
            <v>453.91999999999996</v>
          </cell>
          <cell r="F425" t="str">
            <v>4151400115850035281</v>
          </cell>
        </row>
        <row r="426">
          <cell r="E426">
            <v>434.77</v>
          </cell>
          <cell r="F426" t="str">
            <v>4151400115850036154</v>
          </cell>
        </row>
        <row r="427">
          <cell r="E427">
            <v>406.03</v>
          </cell>
          <cell r="F427" t="str">
            <v>4151400115850040139</v>
          </cell>
        </row>
        <row r="428">
          <cell r="E428">
            <v>0</v>
          </cell>
          <cell r="F428" t="str">
            <v>4151400116350023943</v>
          </cell>
        </row>
        <row r="429">
          <cell r="E429">
            <v>0</v>
          </cell>
          <cell r="F429" t="str">
            <v>4151400116350023944</v>
          </cell>
        </row>
        <row r="430">
          <cell r="E430">
            <v>0</v>
          </cell>
          <cell r="F430" t="str">
            <v>4151400116350023947</v>
          </cell>
        </row>
        <row r="431">
          <cell r="E431">
            <v>0</v>
          </cell>
          <cell r="F431" t="str">
            <v>4151400116350023952</v>
          </cell>
        </row>
        <row r="432">
          <cell r="E432">
            <v>0</v>
          </cell>
          <cell r="F432" t="str">
            <v>4151400116350023953</v>
          </cell>
        </row>
        <row r="433">
          <cell r="E433">
            <v>0</v>
          </cell>
          <cell r="F433" t="str">
            <v>4151400116350023956</v>
          </cell>
        </row>
        <row r="434">
          <cell r="E434">
            <v>0</v>
          </cell>
          <cell r="F434" t="str">
            <v>4151400116350023957</v>
          </cell>
        </row>
        <row r="435">
          <cell r="E435">
            <v>0</v>
          </cell>
          <cell r="F435" t="str">
            <v>4151400116350023960</v>
          </cell>
        </row>
        <row r="436">
          <cell r="E436">
            <v>0</v>
          </cell>
          <cell r="F436" t="str">
            <v>4151400116350023961</v>
          </cell>
        </row>
        <row r="437">
          <cell r="E437">
            <v>0</v>
          </cell>
          <cell r="F437" t="str">
            <v>4151400116350023962</v>
          </cell>
        </row>
        <row r="438">
          <cell r="E438">
            <v>0</v>
          </cell>
          <cell r="F438" t="str">
            <v>4151400116350023990</v>
          </cell>
        </row>
        <row r="439">
          <cell r="E439">
            <v>0</v>
          </cell>
          <cell r="F439" t="str">
            <v>4151400116350023991</v>
          </cell>
        </row>
        <row r="440">
          <cell r="E440">
            <v>0</v>
          </cell>
          <cell r="F440" t="str">
            <v>4151400116350023992</v>
          </cell>
        </row>
        <row r="441">
          <cell r="E441">
            <v>0</v>
          </cell>
          <cell r="F441" t="str">
            <v>4151400116350023994</v>
          </cell>
        </row>
        <row r="442">
          <cell r="E442">
            <v>0</v>
          </cell>
          <cell r="F442" t="str">
            <v>4151400116350023995</v>
          </cell>
        </row>
        <row r="443">
          <cell r="E443">
            <v>0</v>
          </cell>
          <cell r="F443" t="str">
            <v>4151400116350023996</v>
          </cell>
        </row>
        <row r="444">
          <cell r="E444">
            <v>0</v>
          </cell>
          <cell r="F444" t="str">
            <v>4151400116350023997</v>
          </cell>
        </row>
        <row r="445">
          <cell r="E445">
            <v>0</v>
          </cell>
          <cell r="F445" t="str">
            <v>4151400116350023998</v>
          </cell>
        </row>
        <row r="446">
          <cell r="E446">
            <v>0</v>
          </cell>
          <cell r="F446" t="str">
            <v>4151400116350024001</v>
          </cell>
        </row>
        <row r="447">
          <cell r="E447">
            <v>0</v>
          </cell>
          <cell r="F447" t="str">
            <v>4151400116350024002</v>
          </cell>
        </row>
        <row r="448">
          <cell r="E448">
            <v>0</v>
          </cell>
          <cell r="F448" t="str">
            <v>4151400116350024003</v>
          </cell>
        </row>
        <row r="449">
          <cell r="E449">
            <v>0</v>
          </cell>
          <cell r="F449" t="str">
            <v>4151400116350024004</v>
          </cell>
        </row>
        <row r="450">
          <cell r="E450">
            <v>0</v>
          </cell>
          <cell r="F450" t="str">
            <v>4151400116350024005</v>
          </cell>
        </row>
        <row r="451">
          <cell r="E451">
            <v>0</v>
          </cell>
          <cell r="F451" t="str">
            <v>4151400116350024008</v>
          </cell>
        </row>
        <row r="452">
          <cell r="E452">
            <v>0</v>
          </cell>
          <cell r="F452" t="str">
            <v>4151400116350024009</v>
          </cell>
        </row>
        <row r="453">
          <cell r="E453">
            <v>0</v>
          </cell>
          <cell r="F453" t="str">
            <v>4151400116350024011</v>
          </cell>
        </row>
        <row r="454">
          <cell r="E454">
            <v>0</v>
          </cell>
          <cell r="F454" t="str">
            <v>4151400116350024012</v>
          </cell>
        </row>
        <row r="455">
          <cell r="E455">
            <v>0</v>
          </cell>
          <cell r="F455" t="str">
            <v>4151400116350024013</v>
          </cell>
        </row>
        <row r="456">
          <cell r="E456">
            <v>0</v>
          </cell>
          <cell r="F456" t="str">
            <v>4151400116350024014</v>
          </cell>
        </row>
        <row r="457">
          <cell r="E457">
            <v>0</v>
          </cell>
          <cell r="F457" t="str">
            <v>4151400116350024015</v>
          </cell>
        </row>
        <row r="458">
          <cell r="E458">
            <v>0</v>
          </cell>
          <cell r="F458" t="str">
            <v>4151400116350024016</v>
          </cell>
        </row>
        <row r="459">
          <cell r="E459">
            <v>0</v>
          </cell>
          <cell r="F459" t="str">
            <v>4151400116350024081</v>
          </cell>
        </row>
        <row r="460">
          <cell r="E460">
            <v>0</v>
          </cell>
          <cell r="F460" t="str">
            <v>4151400116350024082</v>
          </cell>
        </row>
        <row r="461">
          <cell r="E461">
            <v>0</v>
          </cell>
          <cell r="F461" t="str">
            <v>4151400116350024083</v>
          </cell>
        </row>
        <row r="462">
          <cell r="E462">
            <v>0</v>
          </cell>
          <cell r="F462" t="str">
            <v>4151400116350024487</v>
          </cell>
        </row>
        <row r="463">
          <cell r="E463">
            <v>0</v>
          </cell>
          <cell r="F463" t="str">
            <v>4151400116350026176</v>
          </cell>
        </row>
        <row r="464">
          <cell r="E464">
            <v>0</v>
          </cell>
          <cell r="F464" t="str">
            <v>4151400116350027692</v>
          </cell>
        </row>
        <row r="465">
          <cell r="E465">
            <v>0</v>
          </cell>
          <cell r="F465" t="str">
            <v>4151400116350028676</v>
          </cell>
        </row>
        <row r="466">
          <cell r="E466">
            <v>0</v>
          </cell>
          <cell r="F466" t="str">
            <v>4151400116350032660</v>
          </cell>
        </row>
        <row r="467">
          <cell r="E467">
            <v>0</v>
          </cell>
          <cell r="F467" t="str">
            <v>4151400116350032883</v>
          </cell>
        </row>
        <row r="468">
          <cell r="E468">
            <v>0</v>
          </cell>
          <cell r="F468" t="str">
            <v>4151400116350034649</v>
          </cell>
        </row>
        <row r="469">
          <cell r="E469">
            <v>0</v>
          </cell>
          <cell r="F469" t="str">
            <v>4151400116350035281</v>
          </cell>
        </row>
        <row r="470">
          <cell r="E470">
            <v>0</v>
          </cell>
          <cell r="F470" t="str">
            <v>4151400118550023943</v>
          </cell>
        </row>
        <row r="471">
          <cell r="E471">
            <v>0</v>
          </cell>
          <cell r="F471" t="str">
            <v>4151400118550023944</v>
          </cell>
        </row>
        <row r="472">
          <cell r="E472">
            <v>0</v>
          </cell>
          <cell r="F472" t="str">
            <v>4151400118550023947</v>
          </cell>
        </row>
        <row r="473">
          <cell r="E473">
            <v>0</v>
          </cell>
          <cell r="F473" t="str">
            <v>4151400118550023952</v>
          </cell>
        </row>
        <row r="474">
          <cell r="E474">
            <v>0</v>
          </cell>
          <cell r="F474" t="str">
            <v>4151400118550023953</v>
          </cell>
        </row>
        <row r="475">
          <cell r="E475">
            <v>0</v>
          </cell>
          <cell r="F475" t="str">
            <v>4151400118550023956</v>
          </cell>
        </row>
        <row r="476">
          <cell r="E476">
            <v>0</v>
          </cell>
          <cell r="F476" t="str">
            <v>4151400118550023957</v>
          </cell>
        </row>
        <row r="477">
          <cell r="E477">
            <v>0</v>
          </cell>
          <cell r="F477" t="str">
            <v>4151400118550023960</v>
          </cell>
        </row>
        <row r="478">
          <cell r="E478">
            <v>0</v>
          </cell>
          <cell r="F478" t="str">
            <v>4151400118550023961</v>
          </cell>
        </row>
        <row r="479">
          <cell r="E479">
            <v>0</v>
          </cell>
          <cell r="F479" t="str">
            <v>4151400118550023962</v>
          </cell>
        </row>
        <row r="480">
          <cell r="E480">
            <v>0</v>
          </cell>
          <cell r="F480" t="str">
            <v>4151400118550023990</v>
          </cell>
        </row>
        <row r="481">
          <cell r="E481">
            <v>0</v>
          </cell>
          <cell r="F481" t="str">
            <v>4151400118550023991</v>
          </cell>
        </row>
        <row r="482">
          <cell r="E482">
            <v>0</v>
          </cell>
          <cell r="F482" t="str">
            <v>4151400118550023992</v>
          </cell>
        </row>
        <row r="483">
          <cell r="E483">
            <v>0</v>
          </cell>
          <cell r="F483" t="str">
            <v>4151400118550023994</v>
          </cell>
        </row>
        <row r="484">
          <cell r="E484">
            <v>0</v>
          </cell>
          <cell r="F484" t="str">
            <v>4151400118550023995</v>
          </cell>
        </row>
        <row r="485">
          <cell r="E485">
            <v>0</v>
          </cell>
          <cell r="F485" t="str">
            <v>4151400118550023996</v>
          </cell>
        </row>
        <row r="486">
          <cell r="E486">
            <v>0</v>
          </cell>
          <cell r="F486" t="str">
            <v>4151400118550023997</v>
          </cell>
        </row>
        <row r="487">
          <cell r="E487">
            <v>0</v>
          </cell>
          <cell r="F487" t="str">
            <v>4151400118550023998</v>
          </cell>
        </row>
        <row r="488">
          <cell r="E488">
            <v>0</v>
          </cell>
          <cell r="F488" t="str">
            <v>4151400118550024001</v>
          </cell>
        </row>
        <row r="489">
          <cell r="E489">
            <v>0</v>
          </cell>
          <cell r="F489" t="str">
            <v>4151400118550024002</v>
          </cell>
        </row>
        <row r="490">
          <cell r="E490">
            <v>0</v>
          </cell>
          <cell r="F490" t="str">
            <v>4151400118550024003</v>
          </cell>
        </row>
        <row r="491">
          <cell r="E491">
            <v>0</v>
          </cell>
          <cell r="F491" t="str">
            <v>4151400118550024004</v>
          </cell>
        </row>
        <row r="492">
          <cell r="E492">
            <v>0</v>
          </cell>
          <cell r="F492" t="str">
            <v>4151400118550024005</v>
          </cell>
        </row>
        <row r="493">
          <cell r="E493">
            <v>0</v>
          </cell>
          <cell r="F493" t="str">
            <v>4151400118550024008</v>
          </cell>
        </row>
        <row r="494">
          <cell r="E494">
            <v>0</v>
          </cell>
          <cell r="F494" t="str">
            <v>4151400118550024009</v>
          </cell>
        </row>
        <row r="495">
          <cell r="E495">
            <v>0</v>
          </cell>
          <cell r="F495" t="str">
            <v>4151400118550024011</v>
          </cell>
        </row>
        <row r="496">
          <cell r="E496">
            <v>0</v>
          </cell>
          <cell r="F496" t="str">
            <v>4151400118550024012</v>
          </cell>
        </row>
        <row r="497">
          <cell r="E497">
            <v>0</v>
          </cell>
          <cell r="F497" t="str">
            <v>4151400118550024013</v>
          </cell>
        </row>
        <row r="498">
          <cell r="E498">
            <v>0</v>
          </cell>
          <cell r="F498" t="str">
            <v>4151400118550024014</v>
          </cell>
        </row>
        <row r="499">
          <cell r="E499">
            <v>0</v>
          </cell>
          <cell r="F499" t="str">
            <v>4151400118550024015</v>
          </cell>
        </row>
        <row r="500">
          <cell r="E500">
            <v>0</v>
          </cell>
          <cell r="F500" t="str">
            <v>4151400118550024016</v>
          </cell>
        </row>
        <row r="501">
          <cell r="E501">
            <v>0</v>
          </cell>
          <cell r="F501" t="str">
            <v>4151400118550024081</v>
          </cell>
        </row>
        <row r="502">
          <cell r="E502">
            <v>0</v>
          </cell>
          <cell r="F502" t="str">
            <v>4151400118550024082</v>
          </cell>
        </row>
        <row r="503">
          <cell r="E503">
            <v>0</v>
          </cell>
          <cell r="F503" t="str">
            <v>4151400118550024083</v>
          </cell>
        </row>
        <row r="504">
          <cell r="E504">
            <v>0</v>
          </cell>
          <cell r="F504" t="str">
            <v>4151400118550024487</v>
          </cell>
        </row>
        <row r="505">
          <cell r="E505">
            <v>0</v>
          </cell>
          <cell r="F505" t="str">
            <v>4151400118550026176</v>
          </cell>
        </row>
        <row r="506">
          <cell r="E506">
            <v>0</v>
          </cell>
          <cell r="F506" t="str">
            <v>4151400118550027692</v>
          </cell>
        </row>
        <row r="507">
          <cell r="E507">
            <v>0</v>
          </cell>
          <cell r="F507" t="str">
            <v>4151400118550028676</v>
          </cell>
        </row>
        <row r="508">
          <cell r="E508">
            <v>0</v>
          </cell>
          <cell r="F508" t="str">
            <v>4151400118550032660</v>
          </cell>
        </row>
        <row r="509">
          <cell r="E509">
            <v>0</v>
          </cell>
          <cell r="F509" t="str">
            <v>4151400118550032883</v>
          </cell>
        </row>
        <row r="510">
          <cell r="E510">
            <v>0</v>
          </cell>
          <cell r="F510" t="str">
            <v>4151400118550034649</v>
          </cell>
        </row>
        <row r="511">
          <cell r="E511">
            <v>391.71999999999997</v>
          </cell>
          <cell r="F511" t="str">
            <v>4151400118550039643</v>
          </cell>
        </row>
        <row r="512">
          <cell r="E512">
            <v>406.03</v>
          </cell>
          <cell r="F512" t="str">
            <v>4151400118550040139</v>
          </cell>
        </row>
        <row r="513">
          <cell r="E513">
            <v>0</v>
          </cell>
          <cell r="F513" t="str">
            <v>4151400121250023943</v>
          </cell>
        </row>
        <row r="514">
          <cell r="E514">
            <v>0</v>
          </cell>
          <cell r="F514" t="str">
            <v>4151400121250023944</v>
          </cell>
        </row>
        <row r="515">
          <cell r="E515">
            <v>0</v>
          </cell>
          <cell r="F515" t="str">
            <v>4151400121250023947</v>
          </cell>
        </row>
        <row r="516">
          <cell r="E516">
            <v>0</v>
          </cell>
          <cell r="F516" t="str">
            <v>4151400121250023952</v>
          </cell>
        </row>
        <row r="517">
          <cell r="E517">
            <v>0</v>
          </cell>
          <cell r="F517" t="str">
            <v>4151400121250023953</v>
          </cell>
        </row>
        <row r="518">
          <cell r="E518">
            <v>0</v>
          </cell>
          <cell r="F518" t="str">
            <v>4151400121250023956</v>
          </cell>
        </row>
        <row r="519">
          <cell r="E519">
            <v>0</v>
          </cell>
          <cell r="F519" t="str">
            <v>4151400121250023957</v>
          </cell>
        </row>
        <row r="520">
          <cell r="E520">
            <v>0</v>
          </cell>
          <cell r="F520" t="str">
            <v>4151400121250023960</v>
          </cell>
        </row>
        <row r="521">
          <cell r="E521">
            <v>0</v>
          </cell>
          <cell r="F521" t="str">
            <v>4151400121250023961</v>
          </cell>
        </row>
        <row r="522">
          <cell r="E522">
            <v>0</v>
          </cell>
          <cell r="F522" t="str">
            <v>4151400121250023962</v>
          </cell>
        </row>
        <row r="523">
          <cell r="E523">
            <v>0</v>
          </cell>
          <cell r="F523" t="str">
            <v>4151400121250023990</v>
          </cell>
        </row>
        <row r="524">
          <cell r="E524">
            <v>0</v>
          </cell>
          <cell r="F524" t="str">
            <v>4151400121250023991</v>
          </cell>
        </row>
        <row r="525">
          <cell r="E525">
            <v>0</v>
          </cell>
          <cell r="F525" t="str">
            <v>4151400121250023992</v>
          </cell>
        </row>
        <row r="526">
          <cell r="E526">
            <v>0</v>
          </cell>
          <cell r="F526" t="str">
            <v>4151400121250023994</v>
          </cell>
        </row>
        <row r="527">
          <cell r="E527">
            <v>0</v>
          </cell>
          <cell r="F527" t="str">
            <v>4151400121250023995</v>
          </cell>
        </row>
        <row r="528">
          <cell r="E528">
            <v>0</v>
          </cell>
          <cell r="F528" t="str">
            <v>4151400121250023996</v>
          </cell>
        </row>
        <row r="529">
          <cell r="E529">
            <v>0</v>
          </cell>
          <cell r="F529" t="str">
            <v>4151400121250023997</v>
          </cell>
        </row>
        <row r="530">
          <cell r="E530">
            <v>0</v>
          </cell>
          <cell r="F530" t="str">
            <v>4151400121250023998</v>
          </cell>
        </row>
        <row r="531">
          <cell r="E531">
            <v>0</v>
          </cell>
          <cell r="F531" t="str">
            <v>4151400121250024001</v>
          </cell>
        </row>
        <row r="532">
          <cell r="E532">
            <v>0</v>
          </cell>
          <cell r="F532" t="str">
            <v>4151400121250024002</v>
          </cell>
        </row>
        <row r="533">
          <cell r="E533">
            <v>0</v>
          </cell>
          <cell r="F533" t="str">
            <v>4151400121250024003</v>
          </cell>
        </row>
        <row r="534">
          <cell r="E534">
            <v>0</v>
          </cell>
          <cell r="F534" t="str">
            <v>4151400121250024004</v>
          </cell>
        </row>
        <row r="535">
          <cell r="E535">
            <v>0</v>
          </cell>
          <cell r="F535" t="str">
            <v>4151400121250024005</v>
          </cell>
        </row>
        <row r="536">
          <cell r="E536">
            <v>0</v>
          </cell>
          <cell r="F536" t="str">
            <v>4151400121250024008</v>
          </cell>
        </row>
        <row r="537">
          <cell r="E537">
            <v>0</v>
          </cell>
          <cell r="F537" t="str">
            <v>4151400121250024009</v>
          </cell>
        </row>
        <row r="538">
          <cell r="E538">
            <v>0</v>
          </cell>
          <cell r="F538" t="str">
            <v>4151400121250024011</v>
          </cell>
        </row>
        <row r="539">
          <cell r="E539">
            <v>0</v>
          </cell>
          <cell r="F539" t="str">
            <v>4151400121250024012</v>
          </cell>
        </row>
        <row r="540">
          <cell r="E540">
            <v>0</v>
          </cell>
          <cell r="F540" t="str">
            <v>4151400121250024013</v>
          </cell>
        </row>
        <row r="541">
          <cell r="E541">
            <v>0</v>
          </cell>
          <cell r="F541" t="str">
            <v>4151400121250024014</v>
          </cell>
        </row>
        <row r="542">
          <cell r="E542">
            <v>0</v>
          </cell>
          <cell r="F542" t="str">
            <v>4151400121250024015</v>
          </cell>
        </row>
        <row r="543">
          <cell r="E543">
            <v>0</v>
          </cell>
          <cell r="F543" t="str">
            <v>4151400121250024016</v>
          </cell>
        </row>
        <row r="544">
          <cell r="E544">
            <v>0</v>
          </cell>
          <cell r="F544" t="str">
            <v>4151400121250024081</v>
          </cell>
        </row>
        <row r="545">
          <cell r="E545">
            <v>0</v>
          </cell>
          <cell r="F545" t="str">
            <v>4151400121250024082</v>
          </cell>
        </row>
        <row r="546">
          <cell r="E546">
            <v>0</v>
          </cell>
          <cell r="F546" t="str">
            <v>4151400121250024083</v>
          </cell>
        </row>
        <row r="547">
          <cell r="E547">
            <v>0</v>
          </cell>
          <cell r="F547" t="str">
            <v>4151400121250024487</v>
          </cell>
        </row>
        <row r="548">
          <cell r="E548">
            <v>0</v>
          </cell>
          <cell r="F548" t="str">
            <v>4151400121250024488</v>
          </cell>
        </row>
        <row r="549">
          <cell r="E549">
            <v>0</v>
          </cell>
          <cell r="F549" t="str">
            <v>4151400121250026176</v>
          </cell>
        </row>
        <row r="550">
          <cell r="E550">
            <v>0</v>
          </cell>
          <cell r="F550" t="str">
            <v>4151400121250027692</v>
          </cell>
        </row>
        <row r="551">
          <cell r="E551">
            <v>0</v>
          </cell>
          <cell r="F551" t="str">
            <v>4151400121250028676</v>
          </cell>
        </row>
        <row r="552">
          <cell r="E552">
            <v>0</v>
          </cell>
          <cell r="F552" t="str">
            <v>4151400121250032660</v>
          </cell>
        </row>
        <row r="553">
          <cell r="E553">
            <v>0</v>
          </cell>
          <cell r="F553" t="str">
            <v>4151400121250032883</v>
          </cell>
        </row>
        <row r="554">
          <cell r="E554">
            <v>0</v>
          </cell>
          <cell r="F554" t="str">
            <v>4151400121250034649</v>
          </cell>
        </row>
        <row r="555">
          <cell r="E555">
            <v>391.71999999999997</v>
          </cell>
          <cell r="F555" t="str">
            <v>4151400121250036852</v>
          </cell>
        </row>
        <row r="556">
          <cell r="E556">
            <v>391.71999999999997</v>
          </cell>
          <cell r="F556" t="str">
            <v>4151400121250039643</v>
          </cell>
        </row>
        <row r="557">
          <cell r="E557">
            <v>391.71999999999997</v>
          </cell>
          <cell r="F557" t="str">
            <v>4151400121250040077</v>
          </cell>
        </row>
        <row r="558">
          <cell r="E558">
            <v>406.03</v>
          </cell>
          <cell r="F558" t="str">
            <v>4151400121250040139</v>
          </cell>
        </row>
        <row r="559">
          <cell r="E559">
            <v>0</v>
          </cell>
          <cell r="F559" t="str">
            <v>4151400139850023943</v>
          </cell>
        </row>
        <row r="560">
          <cell r="E560">
            <v>0</v>
          </cell>
          <cell r="F560" t="str">
            <v>4151400139850023944</v>
          </cell>
        </row>
        <row r="561">
          <cell r="E561">
            <v>0</v>
          </cell>
          <cell r="F561" t="str">
            <v>4151400139850023947</v>
          </cell>
        </row>
        <row r="562">
          <cell r="E562">
            <v>0</v>
          </cell>
          <cell r="F562" t="str">
            <v>4151400139850023952</v>
          </cell>
        </row>
        <row r="563">
          <cell r="E563">
            <v>0</v>
          </cell>
          <cell r="F563" t="str">
            <v>4151400139850023953</v>
          </cell>
        </row>
        <row r="564">
          <cell r="E564">
            <v>0</v>
          </cell>
          <cell r="F564" t="str">
            <v>4151400139850023956</v>
          </cell>
        </row>
        <row r="565">
          <cell r="E565">
            <v>0</v>
          </cell>
          <cell r="F565" t="str">
            <v>4151400139850023957</v>
          </cell>
        </row>
        <row r="566">
          <cell r="E566">
            <v>0</v>
          </cell>
          <cell r="F566" t="str">
            <v>4151400139850023960</v>
          </cell>
        </row>
        <row r="567">
          <cell r="E567">
            <v>0</v>
          </cell>
          <cell r="F567" t="str">
            <v>4151400139850023961</v>
          </cell>
        </row>
        <row r="568">
          <cell r="E568">
            <v>0</v>
          </cell>
          <cell r="F568" t="str">
            <v>4151400139850023962</v>
          </cell>
        </row>
        <row r="569">
          <cell r="E569">
            <v>0</v>
          </cell>
          <cell r="F569" t="str">
            <v>4151400139850023990</v>
          </cell>
        </row>
        <row r="570">
          <cell r="E570">
            <v>0</v>
          </cell>
          <cell r="F570" t="str">
            <v>4151400139850023991</v>
          </cell>
        </row>
        <row r="571">
          <cell r="E571">
            <v>0</v>
          </cell>
          <cell r="F571" t="str">
            <v>4151400139850023992</v>
          </cell>
        </row>
        <row r="572">
          <cell r="E572">
            <v>0</v>
          </cell>
          <cell r="F572" t="str">
            <v>4151400139850023994</v>
          </cell>
        </row>
        <row r="573">
          <cell r="E573">
            <v>0</v>
          </cell>
          <cell r="F573" t="str">
            <v>4151400139850023995</v>
          </cell>
        </row>
        <row r="574">
          <cell r="E574">
            <v>0</v>
          </cell>
          <cell r="F574" t="str">
            <v>4151400139850023996</v>
          </cell>
        </row>
        <row r="575">
          <cell r="E575">
            <v>0</v>
          </cell>
          <cell r="F575" t="str">
            <v>4151400139850023997</v>
          </cell>
        </row>
        <row r="576">
          <cell r="E576">
            <v>0</v>
          </cell>
          <cell r="F576" t="str">
            <v>4151400139850023998</v>
          </cell>
        </row>
        <row r="577">
          <cell r="E577">
            <v>0</v>
          </cell>
          <cell r="F577" t="str">
            <v>4151400139850024001</v>
          </cell>
        </row>
        <row r="578">
          <cell r="E578">
            <v>0</v>
          </cell>
          <cell r="F578" t="str">
            <v>4151400139850024002</v>
          </cell>
        </row>
        <row r="579">
          <cell r="E579">
            <v>0</v>
          </cell>
          <cell r="F579" t="str">
            <v>4151400139850024003</v>
          </cell>
        </row>
        <row r="580">
          <cell r="E580">
            <v>0</v>
          </cell>
          <cell r="F580" t="str">
            <v>4151400139850024004</v>
          </cell>
        </row>
        <row r="581">
          <cell r="E581">
            <v>0</v>
          </cell>
          <cell r="F581" t="str">
            <v>4151400139850024005</v>
          </cell>
        </row>
        <row r="582">
          <cell r="E582">
            <v>0</v>
          </cell>
          <cell r="F582" t="str">
            <v>4151400139850024008</v>
          </cell>
        </row>
        <row r="583">
          <cell r="E583">
            <v>0</v>
          </cell>
          <cell r="F583" t="str">
            <v>4151400139850024009</v>
          </cell>
        </row>
        <row r="584">
          <cell r="E584">
            <v>0</v>
          </cell>
          <cell r="F584" t="str">
            <v>4151400139850024011</v>
          </cell>
        </row>
        <row r="585">
          <cell r="E585">
            <v>0</v>
          </cell>
          <cell r="F585" t="str">
            <v>4151400139850024012</v>
          </cell>
        </row>
        <row r="586">
          <cell r="E586">
            <v>0</v>
          </cell>
          <cell r="F586" t="str">
            <v>4151400139850024013</v>
          </cell>
        </row>
        <row r="587">
          <cell r="E587">
            <v>0</v>
          </cell>
          <cell r="F587" t="str">
            <v>4151400139850024014</v>
          </cell>
        </row>
        <row r="588">
          <cell r="E588">
            <v>0</v>
          </cell>
          <cell r="F588" t="str">
            <v>4151400139850024015</v>
          </cell>
        </row>
        <row r="589">
          <cell r="E589">
            <v>0</v>
          </cell>
          <cell r="F589" t="str">
            <v>4151400139850024016</v>
          </cell>
        </row>
        <row r="590">
          <cell r="E590">
            <v>0</v>
          </cell>
          <cell r="F590" t="str">
            <v>4151400139850024075</v>
          </cell>
        </row>
        <row r="591">
          <cell r="E591">
            <v>0</v>
          </cell>
          <cell r="F591" t="str">
            <v>4151400139850024081</v>
          </cell>
        </row>
        <row r="592">
          <cell r="E592">
            <v>0</v>
          </cell>
          <cell r="F592" t="str">
            <v>4151400139850024082</v>
          </cell>
        </row>
        <row r="593">
          <cell r="E593">
            <v>0</v>
          </cell>
          <cell r="F593" t="str">
            <v>4151400139850024083</v>
          </cell>
        </row>
        <row r="594">
          <cell r="E594">
            <v>0</v>
          </cell>
          <cell r="F594" t="str">
            <v>4151400139850024487</v>
          </cell>
        </row>
        <row r="595">
          <cell r="E595">
            <v>406.03000000000003</v>
          </cell>
          <cell r="F595" t="str">
            <v>4151400139850027692</v>
          </cell>
        </row>
        <row r="596">
          <cell r="E596">
            <v>0</v>
          </cell>
          <cell r="F596" t="str">
            <v>4151400139850028676</v>
          </cell>
        </row>
        <row r="597">
          <cell r="E597">
            <v>0</v>
          </cell>
          <cell r="F597" t="str">
            <v>4151400139850032660</v>
          </cell>
        </row>
        <row r="598">
          <cell r="E598">
            <v>0</v>
          </cell>
          <cell r="F598" t="str">
            <v>4151400139850032883</v>
          </cell>
        </row>
        <row r="599">
          <cell r="E599">
            <v>0</v>
          </cell>
          <cell r="F599" t="str">
            <v>4151400139850032939</v>
          </cell>
        </row>
        <row r="600">
          <cell r="E600">
            <v>0</v>
          </cell>
          <cell r="F600" t="str">
            <v>4151400139850034649</v>
          </cell>
        </row>
        <row r="601">
          <cell r="E601">
            <v>0</v>
          </cell>
          <cell r="F601" t="str">
            <v>4151400139850035261</v>
          </cell>
        </row>
        <row r="602">
          <cell r="E602">
            <v>453.91999999999996</v>
          </cell>
          <cell r="F602" t="str">
            <v>4151400139850035281</v>
          </cell>
        </row>
        <row r="603">
          <cell r="E603">
            <v>434.77</v>
          </cell>
          <cell r="F603" t="str">
            <v>4151400139850036154</v>
          </cell>
        </row>
        <row r="604">
          <cell r="E604">
            <v>406.03</v>
          </cell>
          <cell r="F604" t="str">
            <v>4151400354250027692</v>
          </cell>
        </row>
        <row r="605">
          <cell r="E605">
            <v>367.68</v>
          </cell>
          <cell r="F605" t="str">
            <v>4151400354250034799</v>
          </cell>
        </row>
        <row r="606">
          <cell r="E606">
            <v>453.92</v>
          </cell>
          <cell r="F606" t="str">
            <v>4151400354250035279</v>
          </cell>
        </row>
        <row r="607">
          <cell r="E607">
            <v>453.91999999999996</v>
          </cell>
          <cell r="F607" t="str">
            <v>4151400354250035281</v>
          </cell>
        </row>
        <row r="608">
          <cell r="E608">
            <v>367.68</v>
          </cell>
          <cell r="F608" t="str">
            <v>4151400354250035284</v>
          </cell>
        </row>
        <row r="609">
          <cell r="E609">
            <v>434.77</v>
          </cell>
          <cell r="F609" t="str">
            <v>4151400354250036154</v>
          </cell>
        </row>
        <row r="610">
          <cell r="E610">
            <v>332.1</v>
          </cell>
          <cell r="F610" t="str">
            <v>4151400354250036772</v>
          </cell>
        </row>
        <row r="611">
          <cell r="E611">
            <v>332.09999999999997</v>
          </cell>
          <cell r="F611" t="str">
            <v>4151400354250039649</v>
          </cell>
        </row>
        <row r="612">
          <cell r="E612">
            <v>0</v>
          </cell>
          <cell r="F612" t="str">
            <v>4151418550023939</v>
          </cell>
        </row>
        <row r="613">
          <cell r="E613">
            <v>0</v>
          </cell>
          <cell r="F613" t="str">
            <v>4151418550023960</v>
          </cell>
        </row>
        <row r="614">
          <cell r="E614">
            <v>344.74</v>
          </cell>
          <cell r="F614" t="str">
            <v>4151418550024021</v>
          </cell>
        </row>
        <row r="615">
          <cell r="E615">
            <v>0</v>
          </cell>
          <cell r="F615" t="str">
            <v>4151418550024025</v>
          </cell>
        </row>
        <row r="616">
          <cell r="E616">
            <v>0</v>
          </cell>
          <cell r="F616" t="str">
            <v>4151418550024026</v>
          </cell>
        </row>
        <row r="617">
          <cell r="E617">
            <v>0</v>
          </cell>
          <cell r="F617" t="str">
            <v>4151418550027956</v>
          </cell>
        </row>
        <row r="618">
          <cell r="E618">
            <v>0</v>
          </cell>
          <cell r="F618" t="str">
            <v>4151418550031983</v>
          </cell>
        </row>
        <row r="619">
          <cell r="E619">
            <v>0</v>
          </cell>
          <cell r="F619" t="str">
            <v>4151418550033107</v>
          </cell>
        </row>
        <row r="620">
          <cell r="E620">
            <v>344.73999999999995</v>
          </cell>
          <cell r="F620" t="str">
            <v>4151418550033817</v>
          </cell>
        </row>
        <row r="621">
          <cell r="E621">
            <v>0</v>
          </cell>
          <cell r="F621" t="str">
            <v>4151418550034800</v>
          </cell>
        </row>
        <row r="622">
          <cell r="E622">
            <v>573.44000000000005</v>
          </cell>
          <cell r="F622" t="str">
            <v>4151418550035492</v>
          </cell>
        </row>
        <row r="623">
          <cell r="E623">
            <v>0</v>
          </cell>
          <cell r="F623" t="str">
            <v>4151418550036006</v>
          </cell>
        </row>
        <row r="624">
          <cell r="E624">
            <v>0</v>
          </cell>
          <cell r="F624" t="str">
            <v>4151418550036007</v>
          </cell>
        </row>
        <row r="625">
          <cell r="E625">
            <v>0</v>
          </cell>
          <cell r="F625" t="str">
            <v>4151418550036201</v>
          </cell>
        </row>
        <row r="626">
          <cell r="E626">
            <v>232.58</v>
          </cell>
          <cell r="F626" t="str">
            <v>4151418550036247</v>
          </cell>
        </row>
        <row r="627">
          <cell r="E627">
            <v>0</v>
          </cell>
          <cell r="F627" t="str">
            <v>4151418550036852</v>
          </cell>
        </row>
        <row r="628">
          <cell r="E628">
            <v>0</v>
          </cell>
          <cell r="F628" t="str">
            <v>4151418550037324</v>
          </cell>
        </row>
        <row r="629">
          <cell r="E629">
            <v>0</v>
          </cell>
          <cell r="F629" t="str">
            <v>4151418550037326</v>
          </cell>
        </row>
        <row r="630">
          <cell r="E630">
            <v>0</v>
          </cell>
          <cell r="F630" t="str">
            <v>4151418550037878</v>
          </cell>
        </row>
        <row r="631">
          <cell r="E631">
            <v>0</v>
          </cell>
          <cell r="F631" t="str">
            <v>4151418550037914</v>
          </cell>
        </row>
        <row r="632">
          <cell r="E632">
            <v>0</v>
          </cell>
          <cell r="F632" t="str">
            <v>4151418550037915</v>
          </cell>
        </row>
        <row r="633">
          <cell r="E633">
            <v>1301.71</v>
          </cell>
          <cell r="F633" t="str">
            <v>4151418550038010</v>
          </cell>
        </row>
        <row r="634">
          <cell r="E634">
            <v>0</v>
          </cell>
          <cell r="F634" t="str">
            <v>4151418550039823</v>
          </cell>
        </row>
        <row r="635">
          <cell r="E635">
            <v>1301.7100000000003</v>
          </cell>
          <cell r="F635" t="str">
            <v>4151418550040298</v>
          </cell>
        </row>
        <row r="636">
          <cell r="E636">
            <v>1301.71</v>
          </cell>
          <cell r="F636" t="str">
            <v>4151418550040299</v>
          </cell>
        </row>
        <row r="637">
          <cell r="E637">
            <v>414.57</v>
          </cell>
          <cell r="F637" t="str">
            <v>4185400115050023554</v>
          </cell>
        </row>
        <row r="638">
          <cell r="E638">
            <v>0</v>
          </cell>
          <cell r="F638" t="str">
            <v>4185400115050023556</v>
          </cell>
        </row>
        <row r="639">
          <cell r="E639">
            <v>0</v>
          </cell>
          <cell r="F639" t="str">
            <v>4185400115050023818</v>
          </cell>
        </row>
        <row r="640">
          <cell r="E640">
            <v>4.7</v>
          </cell>
          <cell r="F640" t="str">
            <v>4185400115050024112</v>
          </cell>
        </row>
        <row r="641">
          <cell r="E641">
            <v>28.17</v>
          </cell>
          <cell r="F641" t="str">
            <v>4185400115050024113</v>
          </cell>
        </row>
        <row r="642">
          <cell r="E642">
            <v>2.0299999999999998</v>
          </cell>
          <cell r="F642" t="str">
            <v>4185400115050024114</v>
          </cell>
        </row>
        <row r="643">
          <cell r="E643">
            <v>0</v>
          </cell>
          <cell r="F643" t="str">
            <v>4185400115050026279</v>
          </cell>
        </row>
        <row r="644">
          <cell r="E644">
            <v>0</v>
          </cell>
          <cell r="F644" t="str">
            <v>4185400115050032133</v>
          </cell>
        </row>
        <row r="645">
          <cell r="E645">
            <v>0</v>
          </cell>
          <cell r="F645" t="str">
            <v>4185400115050032775</v>
          </cell>
        </row>
        <row r="646">
          <cell r="E646">
            <v>0</v>
          </cell>
          <cell r="F646" t="str">
            <v>4185400115050033817</v>
          </cell>
        </row>
        <row r="647">
          <cell r="E647">
            <v>414.56999999999994</v>
          </cell>
          <cell r="F647" t="str">
            <v>4185400115050035325</v>
          </cell>
        </row>
        <row r="648">
          <cell r="E648">
            <v>0</v>
          </cell>
          <cell r="F648" t="str">
            <v>4185400115050035525</v>
          </cell>
        </row>
        <row r="649">
          <cell r="E649">
            <v>0</v>
          </cell>
          <cell r="F649" t="str">
            <v>4185400115050037437</v>
          </cell>
        </row>
        <row r="650">
          <cell r="E650">
            <v>414.57000000000005</v>
          </cell>
          <cell r="F650" t="str">
            <v>4185400115050040662</v>
          </cell>
        </row>
        <row r="651">
          <cell r="E651">
            <v>28.17</v>
          </cell>
          <cell r="F651" t="str">
            <v>4185400115051002620</v>
          </cell>
        </row>
        <row r="652">
          <cell r="E652">
            <v>414.56999999999994</v>
          </cell>
          <cell r="F652" t="str">
            <v>4185400115150033817</v>
          </cell>
        </row>
        <row r="653">
          <cell r="E653">
            <v>0</v>
          </cell>
          <cell r="F653" t="str">
            <v>4185400115550036852</v>
          </cell>
        </row>
        <row r="654">
          <cell r="E654">
            <v>0</v>
          </cell>
          <cell r="F654" t="str">
            <v>4185400121250036852</v>
          </cell>
        </row>
        <row r="655">
          <cell r="E655">
            <v>0</v>
          </cell>
          <cell r="F655" t="str">
            <v>4196400115050023937</v>
          </cell>
        </row>
        <row r="656">
          <cell r="E656">
            <v>0</v>
          </cell>
          <cell r="F656" t="str">
            <v>4196400115050023938</v>
          </cell>
        </row>
        <row r="657">
          <cell r="E657">
            <v>0</v>
          </cell>
          <cell r="F657" t="str">
            <v>4196400115050023952</v>
          </cell>
        </row>
        <row r="658">
          <cell r="E658">
            <v>0</v>
          </cell>
          <cell r="F658" t="str">
            <v>4196400115050023953</v>
          </cell>
        </row>
        <row r="659">
          <cell r="E659">
            <v>0</v>
          </cell>
          <cell r="F659" t="str">
            <v>4196400115050023964</v>
          </cell>
        </row>
        <row r="660">
          <cell r="E660">
            <v>0</v>
          </cell>
          <cell r="F660" t="str">
            <v>4196400115050023965</v>
          </cell>
        </row>
        <row r="661">
          <cell r="E661">
            <v>0</v>
          </cell>
          <cell r="F661" t="str">
            <v>4196400115050023987</v>
          </cell>
        </row>
        <row r="662">
          <cell r="E662">
            <v>0</v>
          </cell>
          <cell r="F662" t="str">
            <v>4196400115050023988</v>
          </cell>
        </row>
        <row r="663">
          <cell r="E663">
            <v>0</v>
          </cell>
          <cell r="F663" t="str">
            <v>4196400115050023994</v>
          </cell>
        </row>
        <row r="664">
          <cell r="E664">
            <v>0</v>
          </cell>
          <cell r="F664" t="str">
            <v>4196400115050023995</v>
          </cell>
        </row>
        <row r="665">
          <cell r="E665">
            <v>0</v>
          </cell>
          <cell r="F665" t="str">
            <v>4196400115050023999</v>
          </cell>
        </row>
        <row r="666">
          <cell r="E666">
            <v>0</v>
          </cell>
          <cell r="F666" t="str">
            <v>4196400115050024000</v>
          </cell>
        </row>
        <row r="667">
          <cell r="E667">
            <v>0</v>
          </cell>
          <cell r="F667" t="str">
            <v>4196400115050024003</v>
          </cell>
        </row>
        <row r="668">
          <cell r="E668">
            <v>0</v>
          </cell>
          <cell r="F668" t="str">
            <v>4196400115050024006</v>
          </cell>
        </row>
        <row r="669">
          <cell r="E669">
            <v>0</v>
          </cell>
          <cell r="F669" t="str">
            <v>4196400115050024007</v>
          </cell>
        </row>
        <row r="670">
          <cell r="E670">
            <v>0</v>
          </cell>
          <cell r="F670" t="str">
            <v>4196400115050024010</v>
          </cell>
        </row>
        <row r="671">
          <cell r="E671">
            <v>0</v>
          </cell>
          <cell r="F671" t="str">
            <v>4196400115050024062</v>
          </cell>
        </row>
        <row r="672">
          <cell r="E672">
            <v>0</v>
          </cell>
          <cell r="F672" t="str">
            <v>4196400115050024066</v>
          </cell>
        </row>
        <row r="673">
          <cell r="E673">
            <v>0</v>
          </cell>
          <cell r="F673" t="str">
            <v>4196400115050024083</v>
          </cell>
        </row>
        <row r="674">
          <cell r="E674">
            <v>0</v>
          </cell>
          <cell r="F674" t="str">
            <v>4196400115050024488</v>
          </cell>
        </row>
        <row r="675">
          <cell r="E675">
            <v>0</v>
          </cell>
          <cell r="F675" t="str">
            <v>4196400115050025697</v>
          </cell>
        </row>
        <row r="676">
          <cell r="E676">
            <v>0</v>
          </cell>
          <cell r="F676" t="str">
            <v>4196400115050025700</v>
          </cell>
        </row>
        <row r="677">
          <cell r="E677">
            <v>0</v>
          </cell>
          <cell r="F677" t="str">
            <v>4196400115050027678</v>
          </cell>
        </row>
        <row r="678">
          <cell r="E678">
            <v>0</v>
          </cell>
          <cell r="F678" t="str">
            <v>4196400115050028621</v>
          </cell>
        </row>
        <row r="679">
          <cell r="E679">
            <v>0</v>
          </cell>
          <cell r="F679" t="str">
            <v>4196400115050029938</v>
          </cell>
        </row>
        <row r="680">
          <cell r="E680">
            <v>0</v>
          </cell>
          <cell r="F680" t="str">
            <v>4196400115050029939</v>
          </cell>
        </row>
        <row r="681">
          <cell r="E681">
            <v>0</v>
          </cell>
          <cell r="F681" t="str">
            <v>4196400115050029940</v>
          </cell>
        </row>
        <row r="682">
          <cell r="E682">
            <v>0</v>
          </cell>
          <cell r="F682" t="str">
            <v>4196400115050029941</v>
          </cell>
        </row>
        <row r="683">
          <cell r="E683">
            <v>0</v>
          </cell>
          <cell r="F683" t="str">
            <v>4196400115050029942</v>
          </cell>
        </row>
        <row r="684">
          <cell r="E684">
            <v>0</v>
          </cell>
          <cell r="F684" t="str">
            <v>4196400115050029943</v>
          </cell>
        </row>
        <row r="685">
          <cell r="E685">
            <v>0</v>
          </cell>
          <cell r="F685" t="str">
            <v>4196400115050031519</v>
          </cell>
        </row>
        <row r="686">
          <cell r="E686">
            <v>0</v>
          </cell>
          <cell r="F686" t="str">
            <v>4196400115050033583</v>
          </cell>
        </row>
        <row r="687">
          <cell r="E687">
            <v>0</v>
          </cell>
          <cell r="F687" t="str">
            <v>4196400115050033762</v>
          </cell>
        </row>
        <row r="688">
          <cell r="E688">
            <v>0</v>
          </cell>
          <cell r="F688" t="str">
            <v>4196400115050033797</v>
          </cell>
        </row>
        <row r="689">
          <cell r="E689">
            <v>386.75</v>
          </cell>
          <cell r="F689" t="str">
            <v>4196400115050034033</v>
          </cell>
        </row>
        <row r="690">
          <cell r="E690">
            <v>0</v>
          </cell>
          <cell r="F690" t="str">
            <v>4196400115150023937</v>
          </cell>
        </row>
        <row r="691">
          <cell r="E691">
            <v>0</v>
          </cell>
          <cell r="F691" t="str">
            <v>4196400115150023938</v>
          </cell>
        </row>
        <row r="692">
          <cell r="E692">
            <v>0</v>
          </cell>
          <cell r="F692" t="str">
            <v>4196400115150023952</v>
          </cell>
        </row>
        <row r="693">
          <cell r="E693">
            <v>0</v>
          </cell>
          <cell r="F693" t="str">
            <v>4196400115150023953</v>
          </cell>
        </row>
        <row r="694">
          <cell r="E694">
            <v>0</v>
          </cell>
          <cell r="F694" t="str">
            <v>4196400115150023964</v>
          </cell>
        </row>
        <row r="695">
          <cell r="E695">
            <v>0</v>
          </cell>
          <cell r="F695" t="str">
            <v>4196400115150023965</v>
          </cell>
        </row>
        <row r="696">
          <cell r="E696">
            <v>0</v>
          </cell>
          <cell r="F696" t="str">
            <v>4196400115150023987</v>
          </cell>
        </row>
        <row r="697">
          <cell r="E697">
            <v>0</v>
          </cell>
          <cell r="F697" t="str">
            <v>4196400115150023988</v>
          </cell>
        </row>
        <row r="698">
          <cell r="E698">
            <v>0</v>
          </cell>
          <cell r="F698" t="str">
            <v>4196400115150023994</v>
          </cell>
        </row>
        <row r="699">
          <cell r="E699">
            <v>0</v>
          </cell>
          <cell r="F699" t="str">
            <v>4196400115150023995</v>
          </cell>
        </row>
        <row r="700">
          <cell r="E700">
            <v>0</v>
          </cell>
          <cell r="F700" t="str">
            <v>4196400115150023999</v>
          </cell>
        </row>
        <row r="701">
          <cell r="E701">
            <v>0</v>
          </cell>
          <cell r="F701" t="str">
            <v>4196400115150024000</v>
          </cell>
        </row>
        <row r="702">
          <cell r="E702">
            <v>0</v>
          </cell>
          <cell r="F702" t="str">
            <v>4196400115150024003</v>
          </cell>
        </row>
        <row r="703">
          <cell r="E703">
            <v>0</v>
          </cell>
          <cell r="F703" t="str">
            <v>4196400115150024006</v>
          </cell>
        </row>
        <row r="704">
          <cell r="E704">
            <v>0</v>
          </cell>
          <cell r="F704" t="str">
            <v>4196400115150024007</v>
          </cell>
        </row>
        <row r="705">
          <cell r="E705">
            <v>0</v>
          </cell>
          <cell r="F705" t="str">
            <v>4196400115150024010</v>
          </cell>
        </row>
        <row r="706">
          <cell r="E706">
            <v>0</v>
          </cell>
          <cell r="F706" t="str">
            <v>4196400115150024062</v>
          </cell>
        </row>
        <row r="707">
          <cell r="E707">
            <v>0</v>
          </cell>
          <cell r="F707" t="str">
            <v>4196400115150024066</v>
          </cell>
        </row>
        <row r="708">
          <cell r="E708">
            <v>0</v>
          </cell>
          <cell r="F708" t="str">
            <v>4196400115150024083</v>
          </cell>
        </row>
        <row r="709">
          <cell r="E709">
            <v>0</v>
          </cell>
          <cell r="F709" t="str">
            <v>4196400115150024488</v>
          </cell>
        </row>
        <row r="710">
          <cell r="E710">
            <v>0</v>
          </cell>
          <cell r="F710" t="str">
            <v>4196400115150025697</v>
          </cell>
        </row>
        <row r="711">
          <cell r="E711">
            <v>0</v>
          </cell>
          <cell r="F711" t="str">
            <v>4196400115150025700</v>
          </cell>
        </row>
        <row r="712">
          <cell r="E712">
            <v>0</v>
          </cell>
          <cell r="F712" t="str">
            <v>4196400115150027678</v>
          </cell>
        </row>
        <row r="713">
          <cell r="E713">
            <v>551.25</v>
          </cell>
          <cell r="F713" t="str">
            <v>4196400115150028621</v>
          </cell>
        </row>
        <row r="714">
          <cell r="E714">
            <v>257.79000000000002</v>
          </cell>
          <cell r="F714" t="str">
            <v>4196400115150033708</v>
          </cell>
        </row>
        <row r="715">
          <cell r="E715">
            <v>631.36999999999989</v>
          </cell>
          <cell r="F715" t="str">
            <v>4196400115150033762</v>
          </cell>
        </row>
        <row r="716">
          <cell r="E716">
            <v>631.36999999999989</v>
          </cell>
          <cell r="F716" t="str">
            <v>4196400115150033763</v>
          </cell>
        </row>
        <row r="717">
          <cell r="E717">
            <v>0</v>
          </cell>
          <cell r="F717" t="str">
            <v>4196400115150033796</v>
          </cell>
        </row>
        <row r="718">
          <cell r="E718">
            <v>0</v>
          </cell>
          <cell r="F718" t="str">
            <v>4196400115150034033</v>
          </cell>
        </row>
        <row r="719">
          <cell r="E719">
            <v>257.79000000000002</v>
          </cell>
          <cell r="F719" t="str">
            <v>4196400115150035456</v>
          </cell>
        </row>
        <row r="720">
          <cell r="E720">
            <v>599.33000000000004</v>
          </cell>
          <cell r="F720" t="str">
            <v>4196400115150035907</v>
          </cell>
        </row>
        <row r="721">
          <cell r="E721">
            <v>551.25</v>
          </cell>
          <cell r="F721" t="str">
            <v>4196400115150037266</v>
          </cell>
        </row>
        <row r="722">
          <cell r="E722">
            <v>0</v>
          </cell>
          <cell r="F722" t="str">
            <v>4196400115250023937</v>
          </cell>
        </row>
        <row r="723">
          <cell r="E723">
            <v>0</v>
          </cell>
          <cell r="F723" t="str">
            <v>4196400115250023938</v>
          </cell>
        </row>
        <row r="724">
          <cell r="E724">
            <v>0</v>
          </cell>
          <cell r="F724" t="str">
            <v>4196400115250023952</v>
          </cell>
        </row>
        <row r="725">
          <cell r="E725">
            <v>0</v>
          </cell>
          <cell r="F725" t="str">
            <v>4196400115250023953</v>
          </cell>
        </row>
        <row r="726">
          <cell r="E726">
            <v>0</v>
          </cell>
          <cell r="F726" t="str">
            <v>4196400115250023964</v>
          </cell>
        </row>
        <row r="727">
          <cell r="E727">
            <v>0</v>
          </cell>
          <cell r="F727" t="str">
            <v>4196400115250023965</v>
          </cell>
        </row>
        <row r="728">
          <cell r="E728">
            <v>0</v>
          </cell>
          <cell r="F728" t="str">
            <v>4196400115250023987</v>
          </cell>
        </row>
        <row r="729">
          <cell r="E729">
            <v>0</v>
          </cell>
          <cell r="F729" t="str">
            <v>4196400115250023988</v>
          </cell>
        </row>
        <row r="730">
          <cell r="E730">
            <v>0</v>
          </cell>
          <cell r="F730" t="str">
            <v>4196400115250023994</v>
          </cell>
        </row>
        <row r="731">
          <cell r="E731">
            <v>0</v>
          </cell>
          <cell r="F731" t="str">
            <v>4196400115250023995</v>
          </cell>
        </row>
        <row r="732">
          <cell r="E732">
            <v>0</v>
          </cell>
          <cell r="F732" t="str">
            <v>4196400115250023999</v>
          </cell>
        </row>
        <row r="733">
          <cell r="E733">
            <v>0</v>
          </cell>
          <cell r="F733" t="str">
            <v>4196400115250024000</v>
          </cell>
        </row>
        <row r="734">
          <cell r="E734">
            <v>0</v>
          </cell>
          <cell r="F734" t="str">
            <v>4196400115250024003</v>
          </cell>
        </row>
        <row r="735">
          <cell r="E735">
            <v>0</v>
          </cell>
          <cell r="F735" t="str">
            <v>4196400115250024006</v>
          </cell>
        </row>
        <row r="736">
          <cell r="E736">
            <v>0</v>
          </cell>
          <cell r="F736" t="str">
            <v>4196400115250024007</v>
          </cell>
        </row>
        <row r="737">
          <cell r="E737">
            <v>0</v>
          </cell>
          <cell r="F737" t="str">
            <v>4196400115250024010</v>
          </cell>
        </row>
        <row r="738">
          <cell r="E738">
            <v>0</v>
          </cell>
          <cell r="F738" t="str">
            <v>4196400115250024062</v>
          </cell>
        </row>
        <row r="739">
          <cell r="E739">
            <v>0</v>
          </cell>
          <cell r="F739" t="str">
            <v>4196400115250024066</v>
          </cell>
        </row>
        <row r="740">
          <cell r="E740">
            <v>0</v>
          </cell>
          <cell r="F740" t="str">
            <v>4196400115250024083</v>
          </cell>
        </row>
        <row r="741">
          <cell r="E741">
            <v>0</v>
          </cell>
          <cell r="F741" t="str">
            <v>4196400115250024488</v>
          </cell>
        </row>
        <row r="742">
          <cell r="E742">
            <v>0</v>
          </cell>
          <cell r="F742" t="str">
            <v>4196400115250025697</v>
          </cell>
        </row>
        <row r="743">
          <cell r="E743">
            <v>0</v>
          </cell>
          <cell r="F743" t="str">
            <v>4196400115250025700</v>
          </cell>
        </row>
        <row r="744">
          <cell r="E744">
            <v>386.75</v>
          </cell>
          <cell r="F744" t="str">
            <v>4196400115250027678</v>
          </cell>
        </row>
        <row r="745">
          <cell r="E745">
            <v>551.25</v>
          </cell>
          <cell r="F745" t="str">
            <v>4196400115250028621</v>
          </cell>
        </row>
        <row r="746">
          <cell r="E746">
            <v>0</v>
          </cell>
          <cell r="F746" t="str">
            <v>4196400115250028676</v>
          </cell>
        </row>
        <row r="747">
          <cell r="E747">
            <v>631.36999999999989</v>
          </cell>
          <cell r="F747" t="str">
            <v>4196400115250033762</v>
          </cell>
        </row>
        <row r="748">
          <cell r="E748">
            <v>631.36999999999989</v>
          </cell>
          <cell r="F748" t="str">
            <v>4196400115250033763</v>
          </cell>
        </row>
        <row r="749">
          <cell r="E749">
            <v>0</v>
          </cell>
          <cell r="F749" t="str">
            <v>4196400115250033796</v>
          </cell>
        </row>
        <row r="750">
          <cell r="E750">
            <v>443.95</v>
          </cell>
          <cell r="F750" t="str">
            <v>4196400115250033825</v>
          </cell>
        </row>
        <row r="751">
          <cell r="E751">
            <v>443.95</v>
          </cell>
          <cell r="F751" t="str">
            <v>4196400115250033829</v>
          </cell>
        </row>
        <row r="752">
          <cell r="E752">
            <v>0</v>
          </cell>
          <cell r="F752" t="str">
            <v>4196400115250033831</v>
          </cell>
        </row>
        <row r="753">
          <cell r="E753">
            <v>386.75</v>
          </cell>
          <cell r="F753" t="str">
            <v>4196400115250034033</v>
          </cell>
        </row>
        <row r="754">
          <cell r="E754">
            <v>257.78999999999996</v>
          </cell>
          <cell r="F754" t="str">
            <v>4196400115250035456</v>
          </cell>
        </row>
        <row r="755">
          <cell r="E755">
            <v>599.32999999999993</v>
          </cell>
          <cell r="F755" t="str">
            <v>4196400115250035907</v>
          </cell>
        </row>
        <row r="756">
          <cell r="E756">
            <v>421.07000000000005</v>
          </cell>
          <cell r="F756" t="str">
            <v>4196400115250036154</v>
          </cell>
        </row>
        <row r="757">
          <cell r="E757">
            <v>0</v>
          </cell>
          <cell r="F757" t="str">
            <v>4196400115350023937</v>
          </cell>
        </row>
        <row r="758">
          <cell r="E758">
            <v>0</v>
          </cell>
          <cell r="F758" t="str">
            <v>4196400115350023938</v>
          </cell>
        </row>
        <row r="759">
          <cell r="E759">
            <v>0</v>
          </cell>
          <cell r="F759" t="str">
            <v>4196400115350023952</v>
          </cell>
        </row>
        <row r="760">
          <cell r="E760">
            <v>0</v>
          </cell>
          <cell r="F760" t="str">
            <v>4196400115350023953</v>
          </cell>
        </row>
        <row r="761">
          <cell r="E761">
            <v>0</v>
          </cell>
          <cell r="F761" t="str">
            <v>4196400115350023964</v>
          </cell>
        </row>
        <row r="762">
          <cell r="E762">
            <v>0</v>
          </cell>
          <cell r="F762" t="str">
            <v>4196400115350023965</v>
          </cell>
        </row>
        <row r="763">
          <cell r="E763">
            <v>0</v>
          </cell>
          <cell r="F763" t="str">
            <v>4196400115350023987</v>
          </cell>
        </row>
        <row r="764">
          <cell r="E764">
            <v>0</v>
          </cell>
          <cell r="F764" t="str">
            <v>4196400115350023988</v>
          </cell>
        </row>
        <row r="765">
          <cell r="E765">
            <v>0</v>
          </cell>
          <cell r="F765" t="str">
            <v>4196400115350023994</v>
          </cell>
        </row>
        <row r="766">
          <cell r="E766">
            <v>0</v>
          </cell>
          <cell r="F766" t="str">
            <v>4196400115350023995</v>
          </cell>
        </row>
        <row r="767">
          <cell r="E767">
            <v>0</v>
          </cell>
          <cell r="F767" t="str">
            <v>4196400115350023999</v>
          </cell>
        </row>
        <row r="768">
          <cell r="E768">
            <v>0</v>
          </cell>
          <cell r="F768" t="str">
            <v>4196400115350024000</v>
          </cell>
        </row>
        <row r="769">
          <cell r="E769">
            <v>0</v>
          </cell>
          <cell r="F769" t="str">
            <v>4196400115350024003</v>
          </cell>
        </row>
        <row r="770">
          <cell r="E770">
            <v>0</v>
          </cell>
          <cell r="F770" t="str">
            <v>4196400115350024006</v>
          </cell>
        </row>
        <row r="771">
          <cell r="E771">
            <v>0</v>
          </cell>
          <cell r="F771" t="str">
            <v>4196400115350024007</v>
          </cell>
        </row>
        <row r="772">
          <cell r="E772">
            <v>0</v>
          </cell>
          <cell r="F772" t="str">
            <v>4196400115350024010</v>
          </cell>
        </row>
        <row r="773">
          <cell r="E773">
            <v>0</v>
          </cell>
          <cell r="F773" t="str">
            <v>4196400115350024062</v>
          </cell>
        </row>
        <row r="774">
          <cell r="E774">
            <v>0</v>
          </cell>
          <cell r="F774" t="str">
            <v>4196400115350024066</v>
          </cell>
        </row>
        <row r="775">
          <cell r="E775">
            <v>0</v>
          </cell>
          <cell r="F775" t="str">
            <v>4196400115350024083</v>
          </cell>
        </row>
        <row r="776">
          <cell r="E776">
            <v>0</v>
          </cell>
          <cell r="F776" t="str">
            <v>4196400115350024488</v>
          </cell>
        </row>
        <row r="777">
          <cell r="E777">
            <v>0</v>
          </cell>
          <cell r="F777" t="str">
            <v>4196400115350025697</v>
          </cell>
        </row>
        <row r="778">
          <cell r="E778">
            <v>0</v>
          </cell>
          <cell r="F778" t="str">
            <v>4196400115350025700</v>
          </cell>
        </row>
        <row r="779">
          <cell r="E779">
            <v>386.75</v>
          </cell>
          <cell r="F779" t="str">
            <v>4196400115350027678</v>
          </cell>
        </row>
        <row r="780">
          <cell r="E780">
            <v>0</v>
          </cell>
          <cell r="F780" t="str">
            <v>4196400115350028621</v>
          </cell>
        </row>
        <row r="781">
          <cell r="E781">
            <v>0</v>
          </cell>
          <cell r="F781" t="str">
            <v>4196400115350033762</v>
          </cell>
        </row>
        <row r="782">
          <cell r="E782">
            <v>443.95</v>
          </cell>
          <cell r="F782" t="str">
            <v>4196400115350033825</v>
          </cell>
        </row>
        <row r="783">
          <cell r="E783">
            <v>443.95</v>
          </cell>
          <cell r="F783" t="str">
            <v>4196400115350033829</v>
          </cell>
        </row>
        <row r="784">
          <cell r="E784">
            <v>0</v>
          </cell>
          <cell r="F784" t="str">
            <v>4196400115350034033</v>
          </cell>
        </row>
        <row r="785">
          <cell r="E785">
            <v>421.07</v>
          </cell>
          <cell r="F785" t="str">
            <v>4196400115350036154</v>
          </cell>
        </row>
        <row r="786">
          <cell r="E786">
            <v>0</v>
          </cell>
          <cell r="F786" t="str">
            <v>4196400115450023937</v>
          </cell>
        </row>
        <row r="787">
          <cell r="E787">
            <v>0</v>
          </cell>
          <cell r="F787" t="str">
            <v>4196400115450023938</v>
          </cell>
        </row>
        <row r="788">
          <cell r="E788">
            <v>0</v>
          </cell>
          <cell r="F788" t="str">
            <v>4196400115450023940</v>
          </cell>
        </row>
        <row r="789">
          <cell r="E789">
            <v>0</v>
          </cell>
          <cell r="F789" t="str">
            <v>4196400115450023941</v>
          </cell>
        </row>
        <row r="790">
          <cell r="E790">
            <v>0</v>
          </cell>
          <cell r="F790" t="str">
            <v>4196400115450023952</v>
          </cell>
        </row>
        <row r="791">
          <cell r="E791">
            <v>0</v>
          </cell>
          <cell r="F791" t="str">
            <v>4196400115450023953</v>
          </cell>
        </row>
        <row r="792">
          <cell r="E792">
            <v>0</v>
          </cell>
          <cell r="F792" t="str">
            <v>4196400115450023964</v>
          </cell>
        </row>
        <row r="793">
          <cell r="E793">
            <v>0</v>
          </cell>
          <cell r="F793" t="str">
            <v>4196400115450023965</v>
          </cell>
        </row>
        <row r="794">
          <cell r="E794">
            <v>0</v>
          </cell>
          <cell r="F794" t="str">
            <v>4196400115450023987</v>
          </cell>
        </row>
        <row r="795">
          <cell r="E795">
            <v>0</v>
          </cell>
          <cell r="F795" t="str">
            <v>4196400115450023988</v>
          </cell>
        </row>
        <row r="796">
          <cell r="E796">
            <v>0</v>
          </cell>
          <cell r="F796" t="str">
            <v>4196400115450023994</v>
          </cell>
        </row>
        <row r="797">
          <cell r="E797">
            <v>0</v>
          </cell>
          <cell r="F797" t="str">
            <v>4196400115450023995</v>
          </cell>
        </row>
        <row r="798">
          <cell r="E798">
            <v>0</v>
          </cell>
          <cell r="F798" t="str">
            <v>4196400115450023999</v>
          </cell>
        </row>
        <row r="799">
          <cell r="E799">
            <v>0</v>
          </cell>
          <cell r="F799" t="str">
            <v>4196400115450024000</v>
          </cell>
        </row>
        <row r="800">
          <cell r="E800">
            <v>0</v>
          </cell>
          <cell r="F800" t="str">
            <v>4196400115450024003</v>
          </cell>
        </row>
        <row r="801">
          <cell r="E801">
            <v>0</v>
          </cell>
          <cell r="F801" t="str">
            <v>4196400115450024006</v>
          </cell>
        </row>
        <row r="802">
          <cell r="E802">
            <v>0</v>
          </cell>
          <cell r="F802" t="str">
            <v>4196400115450024007</v>
          </cell>
        </row>
        <row r="803">
          <cell r="E803">
            <v>0</v>
          </cell>
          <cell r="F803" t="str">
            <v>4196400115450024010</v>
          </cell>
        </row>
        <row r="804">
          <cell r="E804">
            <v>0</v>
          </cell>
          <cell r="F804" t="str">
            <v>4196400115450024062</v>
          </cell>
        </row>
        <row r="805">
          <cell r="E805">
            <v>0</v>
          </cell>
          <cell r="F805" t="str">
            <v>4196400115450024066</v>
          </cell>
        </row>
        <row r="806">
          <cell r="E806">
            <v>0</v>
          </cell>
          <cell r="F806" t="str">
            <v>4196400115450024083</v>
          </cell>
        </row>
        <row r="807">
          <cell r="E807">
            <v>0</v>
          </cell>
          <cell r="F807" t="str">
            <v>4196400115450024488</v>
          </cell>
        </row>
        <row r="808">
          <cell r="E808">
            <v>0</v>
          </cell>
          <cell r="F808" t="str">
            <v>4196400115450025697</v>
          </cell>
        </row>
        <row r="809">
          <cell r="E809">
            <v>0</v>
          </cell>
          <cell r="F809" t="str">
            <v>4196400115450025700</v>
          </cell>
        </row>
        <row r="810">
          <cell r="E810">
            <v>0</v>
          </cell>
          <cell r="F810" t="str">
            <v>4196400115450027678</v>
          </cell>
        </row>
        <row r="811">
          <cell r="E811">
            <v>0</v>
          </cell>
          <cell r="F811" t="str">
            <v>4196400115450028439</v>
          </cell>
        </row>
        <row r="812">
          <cell r="E812">
            <v>0</v>
          </cell>
          <cell r="F812" t="str">
            <v>4196400115450028621</v>
          </cell>
        </row>
        <row r="813">
          <cell r="E813">
            <v>0</v>
          </cell>
          <cell r="F813" t="str">
            <v>4196400115450029938</v>
          </cell>
        </row>
        <row r="814">
          <cell r="E814">
            <v>0</v>
          </cell>
          <cell r="F814" t="str">
            <v>4196400115450029939</v>
          </cell>
        </row>
        <row r="815">
          <cell r="E815">
            <v>0</v>
          </cell>
          <cell r="F815" t="str">
            <v>4196400115450029940</v>
          </cell>
        </row>
        <row r="816">
          <cell r="E816">
            <v>0</v>
          </cell>
          <cell r="F816" t="str">
            <v>4196400115450029941</v>
          </cell>
        </row>
        <row r="817">
          <cell r="E817">
            <v>0</v>
          </cell>
          <cell r="F817" t="str">
            <v>4196400115450029942</v>
          </cell>
        </row>
        <row r="818">
          <cell r="E818">
            <v>0</v>
          </cell>
          <cell r="F818" t="str">
            <v>4196400115450029943</v>
          </cell>
        </row>
        <row r="819">
          <cell r="E819">
            <v>0</v>
          </cell>
          <cell r="F819" t="str">
            <v>4196400115450031519</v>
          </cell>
        </row>
        <row r="820">
          <cell r="E820">
            <v>0</v>
          </cell>
          <cell r="F820" t="str">
            <v>4196400115450033110</v>
          </cell>
        </row>
        <row r="821">
          <cell r="E821">
            <v>0</v>
          </cell>
          <cell r="F821" t="str">
            <v>4196400115450033583</v>
          </cell>
        </row>
        <row r="822">
          <cell r="E822">
            <v>0</v>
          </cell>
          <cell r="F822" t="str">
            <v>4196400115450033729</v>
          </cell>
        </row>
        <row r="823">
          <cell r="E823">
            <v>0</v>
          </cell>
          <cell r="F823" t="str">
            <v>4196400115450033762</v>
          </cell>
        </row>
        <row r="824">
          <cell r="E824">
            <v>0</v>
          </cell>
          <cell r="F824" t="str">
            <v>4196400115450033797</v>
          </cell>
        </row>
        <row r="825">
          <cell r="E825">
            <v>0</v>
          </cell>
          <cell r="F825" t="str">
            <v>4196400115450033831</v>
          </cell>
        </row>
        <row r="826">
          <cell r="E826">
            <v>386.75</v>
          </cell>
          <cell r="F826" t="str">
            <v>4196400115450034033</v>
          </cell>
        </row>
        <row r="827">
          <cell r="E827">
            <v>0</v>
          </cell>
          <cell r="F827" t="str">
            <v>4196400115450034121</v>
          </cell>
        </row>
        <row r="828">
          <cell r="E828">
            <v>0</v>
          </cell>
          <cell r="F828" t="str">
            <v>4196400115450035210</v>
          </cell>
        </row>
        <row r="829">
          <cell r="E829">
            <v>0</v>
          </cell>
          <cell r="F829" t="str">
            <v>4196400115450035456</v>
          </cell>
        </row>
        <row r="830">
          <cell r="E830">
            <v>0</v>
          </cell>
          <cell r="F830" t="str">
            <v>4196400115450035476</v>
          </cell>
        </row>
        <row r="831">
          <cell r="E831">
            <v>0</v>
          </cell>
          <cell r="F831" t="str">
            <v>4196400115450036011</v>
          </cell>
        </row>
        <row r="832">
          <cell r="E832">
            <v>0</v>
          </cell>
          <cell r="F832" t="str">
            <v>4196400115550023937</v>
          </cell>
        </row>
        <row r="833">
          <cell r="E833">
            <v>0</v>
          </cell>
          <cell r="F833" t="str">
            <v>4196400115550023938</v>
          </cell>
        </row>
        <row r="834">
          <cell r="E834">
            <v>0</v>
          </cell>
          <cell r="F834" t="str">
            <v>4196400115550023952</v>
          </cell>
        </row>
        <row r="835">
          <cell r="E835">
            <v>0</v>
          </cell>
          <cell r="F835" t="str">
            <v>4196400115550023953</v>
          </cell>
        </row>
        <row r="836">
          <cell r="E836">
            <v>0</v>
          </cell>
          <cell r="F836" t="str">
            <v>4196400115550023964</v>
          </cell>
        </row>
        <row r="837">
          <cell r="E837">
            <v>0</v>
          </cell>
          <cell r="F837" t="str">
            <v>4196400115550023965</v>
          </cell>
        </row>
        <row r="838">
          <cell r="E838">
            <v>0</v>
          </cell>
          <cell r="F838" t="str">
            <v>4196400115550023987</v>
          </cell>
        </row>
        <row r="839">
          <cell r="E839">
            <v>0</v>
          </cell>
          <cell r="F839" t="str">
            <v>4196400115550023988</v>
          </cell>
        </row>
        <row r="840">
          <cell r="E840">
            <v>0</v>
          </cell>
          <cell r="F840" t="str">
            <v>4196400115550023994</v>
          </cell>
        </row>
        <row r="841">
          <cell r="E841">
            <v>0</v>
          </cell>
          <cell r="F841" t="str">
            <v>4196400115550023995</v>
          </cell>
        </row>
        <row r="842">
          <cell r="E842">
            <v>0</v>
          </cell>
          <cell r="F842" t="str">
            <v>4196400115550023999</v>
          </cell>
        </row>
        <row r="843">
          <cell r="E843">
            <v>0</v>
          </cell>
          <cell r="F843" t="str">
            <v>4196400115550024000</v>
          </cell>
        </row>
        <row r="844">
          <cell r="E844">
            <v>0</v>
          </cell>
          <cell r="F844" t="str">
            <v>4196400115550024003</v>
          </cell>
        </row>
        <row r="845">
          <cell r="E845">
            <v>0</v>
          </cell>
          <cell r="F845" t="str">
            <v>4196400115550024006</v>
          </cell>
        </row>
        <row r="846">
          <cell r="E846">
            <v>0</v>
          </cell>
          <cell r="F846" t="str">
            <v>4196400115550024007</v>
          </cell>
        </row>
        <row r="847">
          <cell r="E847">
            <v>0</v>
          </cell>
          <cell r="F847" t="str">
            <v>4196400115550024010</v>
          </cell>
        </row>
        <row r="848">
          <cell r="E848">
            <v>0</v>
          </cell>
          <cell r="F848" t="str">
            <v>4196400115550024062</v>
          </cell>
        </row>
        <row r="849">
          <cell r="E849">
            <v>0</v>
          </cell>
          <cell r="F849" t="str">
            <v>4196400115550024066</v>
          </cell>
        </row>
        <row r="850">
          <cell r="E850">
            <v>0</v>
          </cell>
          <cell r="F850" t="str">
            <v>4196400115550024083</v>
          </cell>
        </row>
        <row r="851">
          <cell r="E851">
            <v>0</v>
          </cell>
          <cell r="F851" t="str">
            <v>4196400115550024488</v>
          </cell>
        </row>
        <row r="852">
          <cell r="E852">
            <v>0</v>
          </cell>
          <cell r="F852" t="str">
            <v>4196400115550025697</v>
          </cell>
        </row>
        <row r="853">
          <cell r="E853">
            <v>0</v>
          </cell>
          <cell r="F853" t="str">
            <v>4196400115550025700</v>
          </cell>
        </row>
        <row r="854">
          <cell r="E854">
            <v>0</v>
          </cell>
          <cell r="F854" t="str">
            <v>4196400115550027678</v>
          </cell>
        </row>
        <row r="855">
          <cell r="E855">
            <v>0</v>
          </cell>
          <cell r="F855" t="str">
            <v>4196400115550028621</v>
          </cell>
        </row>
        <row r="856">
          <cell r="E856">
            <v>386.75</v>
          </cell>
          <cell r="F856" t="str">
            <v>4196400115550034033</v>
          </cell>
        </row>
        <row r="857">
          <cell r="E857">
            <v>0</v>
          </cell>
          <cell r="F857" t="str">
            <v>4196400115650023937</v>
          </cell>
        </row>
        <row r="858">
          <cell r="E858">
            <v>0</v>
          </cell>
          <cell r="F858" t="str">
            <v>4196400115650023938</v>
          </cell>
        </row>
        <row r="859">
          <cell r="E859">
            <v>0</v>
          </cell>
          <cell r="F859" t="str">
            <v>4196400115650023952</v>
          </cell>
        </row>
        <row r="860">
          <cell r="E860">
            <v>0</v>
          </cell>
          <cell r="F860" t="str">
            <v>4196400115650023953</v>
          </cell>
        </row>
        <row r="861">
          <cell r="E861">
            <v>0</v>
          </cell>
          <cell r="F861" t="str">
            <v>4196400115650023964</v>
          </cell>
        </row>
        <row r="862">
          <cell r="E862">
            <v>0</v>
          </cell>
          <cell r="F862" t="str">
            <v>4196400115650023965</v>
          </cell>
        </row>
        <row r="863">
          <cell r="E863">
            <v>0</v>
          </cell>
          <cell r="F863" t="str">
            <v>4196400115650023987</v>
          </cell>
        </row>
        <row r="864">
          <cell r="E864">
            <v>0</v>
          </cell>
          <cell r="F864" t="str">
            <v>4196400115650023988</v>
          </cell>
        </row>
        <row r="865">
          <cell r="E865">
            <v>0</v>
          </cell>
          <cell r="F865" t="str">
            <v>4196400115650023994</v>
          </cell>
        </row>
        <row r="866">
          <cell r="E866">
            <v>0</v>
          </cell>
          <cell r="F866" t="str">
            <v>4196400115650023995</v>
          </cell>
        </row>
        <row r="867">
          <cell r="E867">
            <v>0</v>
          </cell>
          <cell r="F867" t="str">
            <v>4196400115650023999</v>
          </cell>
        </row>
        <row r="868">
          <cell r="E868">
            <v>0</v>
          </cell>
          <cell r="F868" t="str">
            <v>4196400115650024000</v>
          </cell>
        </row>
        <row r="869">
          <cell r="E869">
            <v>0</v>
          </cell>
          <cell r="F869" t="str">
            <v>4196400115650024003</v>
          </cell>
        </row>
        <row r="870">
          <cell r="E870">
            <v>0</v>
          </cell>
          <cell r="F870" t="str">
            <v>4196400115650024006</v>
          </cell>
        </row>
        <row r="871">
          <cell r="E871">
            <v>0</v>
          </cell>
          <cell r="F871" t="str">
            <v>4196400115650024007</v>
          </cell>
        </row>
        <row r="872">
          <cell r="E872">
            <v>0</v>
          </cell>
          <cell r="F872" t="str">
            <v>4196400115650024010</v>
          </cell>
        </row>
        <row r="873">
          <cell r="E873">
            <v>0</v>
          </cell>
          <cell r="F873" t="str">
            <v>4196400115650024062</v>
          </cell>
        </row>
        <row r="874">
          <cell r="E874">
            <v>0</v>
          </cell>
          <cell r="F874" t="str">
            <v>4196400115650024066</v>
          </cell>
        </row>
        <row r="875">
          <cell r="E875">
            <v>0</v>
          </cell>
          <cell r="F875" t="str">
            <v>4196400115650024083</v>
          </cell>
        </row>
        <row r="876">
          <cell r="E876">
            <v>0</v>
          </cell>
          <cell r="F876" t="str">
            <v>4196400115650024488</v>
          </cell>
        </row>
        <row r="877">
          <cell r="E877">
            <v>0</v>
          </cell>
          <cell r="F877" t="str">
            <v>4196400115650025697</v>
          </cell>
        </row>
        <row r="878">
          <cell r="E878">
            <v>0</v>
          </cell>
          <cell r="F878" t="str">
            <v>4196400115650025700</v>
          </cell>
        </row>
        <row r="879">
          <cell r="E879">
            <v>0</v>
          </cell>
          <cell r="F879" t="str">
            <v>4196400115650027678</v>
          </cell>
        </row>
        <row r="880">
          <cell r="E880">
            <v>551.25</v>
          </cell>
          <cell r="F880" t="str">
            <v>4196400115650028621</v>
          </cell>
        </row>
        <row r="881">
          <cell r="E881">
            <v>0</v>
          </cell>
          <cell r="F881" t="str">
            <v>4196400115650029938</v>
          </cell>
        </row>
        <row r="882">
          <cell r="E882">
            <v>0</v>
          </cell>
          <cell r="F882" t="str">
            <v>4196400115650029939</v>
          </cell>
        </row>
        <row r="883">
          <cell r="E883">
            <v>0</v>
          </cell>
          <cell r="F883" t="str">
            <v>4196400115650029940</v>
          </cell>
        </row>
        <row r="884">
          <cell r="E884">
            <v>0</v>
          </cell>
          <cell r="F884" t="str">
            <v>4196400115650029941</v>
          </cell>
        </row>
        <row r="885">
          <cell r="E885">
            <v>0</v>
          </cell>
          <cell r="F885" t="str">
            <v>4196400115650029942</v>
          </cell>
        </row>
        <row r="886">
          <cell r="E886">
            <v>0</v>
          </cell>
          <cell r="F886" t="str">
            <v>4196400115650029943</v>
          </cell>
        </row>
        <row r="887">
          <cell r="E887">
            <v>0</v>
          </cell>
          <cell r="F887" t="str">
            <v>4196400115650033762</v>
          </cell>
        </row>
        <row r="888">
          <cell r="E888">
            <v>0</v>
          </cell>
          <cell r="F888" t="str">
            <v>4196400115650033763</v>
          </cell>
        </row>
        <row r="889">
          <cell r="E889">
            <v>0</v>
          </cell>
          <cell r="F889" t="str">
            <v>4196400115650033796</v>
          </cell>
        </row>
        <row r="890">
          <cell r="E890">
            <v>443.95</v>
          </cell>
          <cell r="F890" t="str">
            <v>4196400115650033825</v>
          </cell>
        </row>
        <row r="891">
          <cell r="E891">
            <v>443.95</v>
          </cell>
          <cell r="F891" t="str">
            <v>4196400115650033829</v>
          </cell>
        </row>
        <row r="892">
          <cell r="E892">
            <v>0</v>
          </cell>
          <cell r="F892" t="str">
            <v>4196400115650034033</v>
          </cell>
        </row>
        <row r="893">
          <cell r="E893">
            <v>0</v>
          </cell>
          <cell r="F893" t="str">
            <v>4196400115650034121</v>
          </cell>
        </row>
        <row r="894">
          <cell r="E894">
            <v>599.32999999999993</v>
          </cell>
          <cell r="F894" t="str">
            <v>4196400115650035907</v>
          </cell>
        </row>
        <row r="895">
          <cell r="E895">
            <v>0</v>
          </cell>
          <cell r="F895" t="str">
            <v>4196400115650036465</v>
          </cell>
        </row>
        <row r="896">
          <cell r="E896">
            <v>0</v>
          </cell>
          <cell r="F896" t="str">
            <v>4196400115650037266</v>
          </cell>
        </row>
        <row r="897">
          <cell r="E897">
            <v>0</v>
          </cell>
          <cell r="F897" t="str">
            <v>4196400115850023937</v>
          </cell>
        </row>
        <row r="898">
          <cell r="E898">
            <v>0</v>
          </cell>
          <cell r="F898" t="str">
            <v>4196400115850023938</v>
          </cell>
        </row>
        <row r="899">
          <cell r="E899">
            <v>0</v>
          </cell>
          <cell r="F899" t="str">
            <v>4196400115850023952</v>
          </cell>
        </row>
        <row r="900">
          <cell r="E900">
            <v>0</v>
          </cell>
          <cell r="F900" t="str">
            <v>4196400115850023953</v>
          </cell>
        </row>
        <row r="901">
          <cell r="E901">
            <v>0</v>
          </cell>
          <cell r="F901" t="str">
            <v>4196400115850023964</v>
          </cell>
        </row>
        <row r="902">
          <cell r="E902">
            <v>0</v>
          </cell>
          <cell r="F902" t="str">
            <v>4196400115850023965</v>
          </cell>
        </row>
        <row r="903">
          <cell r="E903">
            <v>0</v>
          </cell>
          <cell r="F903" t="str">
            <v>4196400115850023987</v>
          </cell>
        </row>
        <row r="904">
          <cell r="E904">
            <v>0</v>
          </cell>
          <cell r="F904" t="str">
            <v>4196400115850023988</v>
          </cell>
        </row>
        <row r="905">
          <cell r="E905">
            <v>0</v>
          </cell>
          <cell r="F905" t="str">
            <v>4196400115850023994</v>
          </cell>
        </row>
        <row r="906">
          <cell r="E906">
            <v>0</v>
          </cell>
          <cell r="F906" t="str">
            <v>4196400115850023995</v>
          </cell>
        </row>
        <row r="907">
          <cell r="E907">
            <v>0</v>
          </cell>
          <cell r="F907" t="str">
            <v>4196400115850023999</v>
          </cell>
        </row>
        <row r="908">
          <cell r="E908">
            <v>0</v>
          </cell>
          <cell r="F908" t="str">
            <v>4196400115850024000</v>
          </cell>
        </row>
        <row r="909">
          <cell r="E909">
            <v>0</v>
          </cell>
          <cell r="F909" t="str">
            <v>4196400115850024003</v>
          </cell>
        </row>
        <row r="910">
          <cell r="E910">
            <v>0</v>
          </cell>
          <cell r="F910" t="str">
            <v>4196400115850024006</v>
          </cell>
        </row>
        <row r="911">
          <cell r="E911">
            <v>0</v>
          </cell>
          <cell r="F911" t="str">
            <v>4196400115850024007</v>
          </cell>
        </row>
        <row r="912">
          <cell r="E912">
            <v>0</v>
          </cell>
          <cell r="F912" t="str">
            <v>4196400115850024010</v>
          </cell>
        </row>
        <row r="913">
          <cell r="E913">
            <v>0</v>
          </cell>
          <cell r="F913" t="str">
            <v>4196400115850024062</v>
          </cell>
        </row>
        <row r="914">
          <cell r="E914">
            <v>0</v>
          </cell>
          <cell r="F914" t="str">
            <v>4196400115850024066</v>
          </cell>
        </row>
        <row r="915">
          <cell r="E915">
            <v>0</v>
          </cell>
          <cell r="F915" t="str">
            <v>4196400115850024083</v>
          </cell>
        </row>
        <row r="916">
          <cell r="E916">
            <v>0</v>
          </cell>
          <cell r="F916" t="str">
            <v>4196400115850024488</v>
          </cell>
        </row>
        <row r="917">
          <cell r="E917">
            <v>0</v>
          </cell>
          <cell r="F917" t="str">
            <v>4196400115850025697</v>
          </cell>
        </row>
        <row r="918">
          <cell r="E918">
            <v>0</v>
          </cell>
          <cell r="F918" t="str">
            <v>4196400115850025700</v>
          </cell>
        </row>
        <row r="919">
          <cell r="E919">
            <v>386.75</v>
          </cell>
          <cell r="F919" t="str">
            <v>4196400115850027678</v>
          </cell>
        </row>
        <row r="920">
          <cell r="E920">
            <v>0</v>
          </cell>
          <cell r="F920" t="str">
            <v>4196400115850028621</v>
          </cell>
        </row>
        <row r="921">
          <cell r="E921">
            <v>0</v>
          </cell>
          <cell r="F921" t="str">
            <v>4196400115850033762</v>
          </cell>
        </row>
        <row r="922">
          <cell r="E922">
            <v>0</v>
          </cell>
          <cell r="F922" t="str">
            <v>4196400115850033797</v>
          </cell>
        </row>
        <row r="923">
          <cell r="E923">
            <v>443.95</v>
          </cell>
          <cell r="F923" t="str">
            <v>4196400115850033825</v>
          </cell>
        </row>
        <row r="924">
          <cell r="E924">
            <v>443.95</v>
          </cell>
          <cell r="F924" t="str">
            <v>4196400115850033829</v>
          </cell>
        </row>
        <row r="925">
          <cell r="E925">
            <v>0</v>
          </cell>
          <cell r="F925" t="str">
            <v>4196400115850034033</v>
          </cell>
        </row>
        <row r="926">
          <cell r="E926">
            <v>421.07</v>
          </cell>
          <cell r="F926" t="str">
            <v>4196400115850036154</v>
          </cell>
        </row>
        <row r="927">
          <cell r="E927">
            <v>0</v>
          </cell>
          <cell r="F927" t="str">
            <v>4196400116350023937</v>
          </cell>
        </row>
        <row r="928">
          <cell r="E928">
            <v>0</v>
          </cell>
          <cell r="F928" t="str">
            <v>4196400116350023938</v>
          </cell>
        </row>
        <row r="929">
          <cell r="E929">
            <v>0</v>
          </cell>
          <cell r="F929" t="str">
            <v>4196400116350023952</v>
          </cell>
        </row>
        <row r="930">
          <cell r="E930">
            <v>0</v>
          </cell>
          <cell r="F930" t="str">
            <v>4196400116350023953</v>
          </cell>
        </row>
        <row r="931">
          <cell r="E931">
            <v>0</v>
          </cell>
          <cell r="F931" t="str">
            <v>4196400116350023964</v>
          </cell>
        </row>
        <row r="932">
          <cell r="E932">
            <v>0</v>
          </cell>
          <cell r="F932" t="str">
            <v>4196400116350023965</v>
          </cell>
        </row>
        <row r="933">
          <cell r="E933">
            <v>0</v>
          </cell>
          <cell r="F933" t="str">
            <v>4196400116350023987</v>
          </cell>
        </row>
        <row r="934">
          <cell r="E934">
            <v>0</v>
          </cell>
          <cell r="F934" t="str">
            <v>4196400116350023988</v>
          </cell>
        </row>
        <row r="935">
          <cell r="E935">
            <v>0</v>
          </cell>
          <cell r="F935" t="str">
            <v>4196400116350023994</v>
          </cell>
        </row>
        <row r="936">
          <cell r="E936">
            <v>0</v>
          </cell>
          <cell r="F936" t="str">
            <v>4196400116350023995</v>
          </cell>
        </row>
        <row r="937">
          <cell r="E937">
            <v>0</v>
          </cell>
          <cell r="F937" t="str">
            <v>4196400116350023999</v>
          </cell>
        </row>
        <row r="938">
          <cell r="E938">
            <v>0</v>
          </cell>
          <cell r="F938" t="str">
            <v>4196400116350024000</v>
          </cell>
        </row>
        <row r="939">
          <cell r="E939">
            <v>0</v>
          </cell>
          <cell r="F939" t="str">
            <v>4196400116350024003</v>
          </cell>
        </row>
        <row r="940">
          <cell r="E940">
            <v>0</v>
          </cell>
          <cell r="F940" t="str">
            <v>4196400116350024006</v>
          </cell>
        </row>
        <row r="941">
          <cell r="E941">
            <v>0</v>
          </cell>
          <cell r="F941" t="str">
            <v>4196400116350024007</v>
          </cell>
        </row>
        <row r="942">
          <cell r="E942">
            <v>0</v>
          </cell>
          <cell r="F942" t="str">
            <v>4196400116350024010</v>
          </cell>
        </row>
        <row r="943">
          <cell r="E943">
            <v>0</v>
          </cell>
          <cell r="F943" t="str">
            <v>4196400116350024062</v>
          </cell>
        </row>
        <row r="944">
          <cell r="E944">
            <v>0</v>
          </cell>
          <cell r="F944" t="str">
            <v>4196400116350024066</v>
          </cell>
        </row>
        <row r="945">
          <cell r="E945">
            <v>0</v>
          </cell>
          <cell r="F945" t="str">
            <v>4196400116350024083</v>
          </cell>
        </row>
        <row r="946">
          <cell r="E946">
            <v>0</v>
          </cell>
          <cell r="F946" t="str">
            <v>4196400116350024488</v>
          </cell>
        </row>
        <row r="947">
          <cell r="E947">
            <v>0</v>
          </cell>
          <cell r="F947" t="str">
            <v>4196400116350025697</v>
          </cell>
        </row>
        <row r="948">
          <cell r="E948">
            <v>0</v>
          </cell>
          <cell r="F948" t="str">
            <v>4196400116350025700</v>
          </cell>
        </row>
        <row r="949">
          <cell r="E949">
            <v>0</v>
          </cell>
          <cell r="F949" t="str">
            <v>4196400116350027678</v>
          </cell>
        </row>
        <row r="950">
          <cell r="E950">
            <v>0</v>
          </cell>
          <cell r="F950" t="str">
            <v>4196400116350027692</v>
          </cell>
        </row>
        <row r="951">
          <cell r="E951">
            <v>551.25</v>
          </cell>
          <cell r="F951" t="str">
            <v>4196400116350028621</v>
          </cell>
        </row>
        <row r="952">
          <cell r="E952">
            <v>631.36999999999989</v>
          </cell>
          <cell r="F952" t="str">
            <v>4196400116350033762</v>
          </cell>
        </row>
        <row r="953">
          <cell r="E953">
            <v>631.36999999999989</v>
          </cell>
          <cell r="F953" t="str">
            <v>4196400116350033763</v>
          </cell>
        </row>
        <row r="954">
          <cell r="E954">
            <v>0</v>
          </cell>
          <cell r="F954" t="str">
            <v>4196400116350033796</v>
          </cell>
        </row>
        <row r="955">
          <cell r="E955">
            <v>0</v>
          </cell>
          <cell r="F955" t="str">
            <v>4196400116350033825</v>
          </cell>
        </row>
        <row r="956">
          <cell r="E956">
            <v>0</v>
          </cell>
          <cell r="F956" t="str">
            <v>4196400116350034033</v>
          </cell>
        </row>
        <row r="957">
          <cell r="E957">
            <v>599.32999999999993</v>
          </cell>
          <cell r="F957" t="str">
            <v>4196400116350035907</v>
          </cell>
        </row>
        <row r="958">
          <cell r="E958">
            <v>0</v>
          </cell>
          <cell r="F958" t="str">
            <v>4196400118550023937</v>
          </cell>
        </row>
        <row r="959">
          <cell r="E959">
            <v>0</v>
          </cell>
          <cell r="F959" t="str">
            <v>4196400118550023938</v>
          </cell>
        </row>
        <row r="960">
          <cell r="E960">
            <v>0</v>
          </cell>
          <cell r="F960" t="str">
            <v>4196400118550023952</v>
          </cell>
        </row>
        <row r="961">
          <cell r="E961">
            <v>0</v>
          </cell>
          <cell r="F961" t="str">
            <v>4196400118550023953</v>
          </cell>
        </row>
        <row r="962">
          <cell r="E962">
            <v>0</v>
          </cell>
          <cell r="F962" t="str">
            <v>4196400118550023964</v>
          </cell>
        </row>
        <row r="963">
          <cell r="E963">
            <v>0</v>
          </cell>
          <cell r="F963" t="str">
            <v>4196400118550023965</v>
          </cell>
        </row>
        <row r="964">
          <cell r="E964">
            <v>0</v>
          </cell>
          <cell r="F964" t="str">
            <v>4196400118550023987</v>
          </cell>
        </row>
        <row r="965">
          <cell r="E965">
            <v>0</v>
          </cell>
          <cell r="F965" t="str">
            <v>4196400118550023988</v>
          </cell>
        </row>
        <row r="966">
          <cell r="E966">
            <v>0</v>
          </cell>
          <cell r="F966" t="str">
            <v>4196400118550023994</v>
          </cell>
        </row>
        <row r="967">
          <cell r="E967">
            <v>0</v>
          </cell>
          <cell r="F967" t="str">
            <v>4196400118550023995</v>
          </cell>
        </row>
        <row r="968">
          <cell r="E968">
            <v>0</v>
          </cell>
          <cell r="F968" t="str">
            <v>4196400118550023999</v>
          </cell>
        </row>
        <row r="969">
          <cell r="E969">
            <v>0</v>
          </cell>
          <cell r="F969" t="str">
            <v>4196400118550024000</v>
          </cell>
        </row>
        <row r="970">
          <cell r="E970">
            <v>0</v>
          </cell>
          <cell r="F970" t="str">
            <v>4196400118550024001</v>
          </cell>
        </row>
        <row r="971">
          <cell r="E971">
            <v>0</v>
          </cell>
          <cell r="F971" t="str">
            <v>4196400118550024003</v>
          </cell>
        </row>
        <row r="972">
          <cell r="E972">
            <v>0</v>
          </cell>
          <cell r="F972" t="str">
            <v>4196400118550024006</v>
          </cell>
        </row>
        <row r="973">
          <cell r="E973">
            <v>0</v>
          </cell>
          <cell r="F973" t="str">
            <v>4196400118550024007</v>
          </cell>
        </row>
        <row r="974">
          <cell r="E974">
            <v>0</v>
          </cell>
          <cell r="F974" t="str">
            <v>4196400118550024010</v>
          </cell>
        </row>
        <row r="975">
          <cell r="E975">
            <v>0</v>
          </cell>
          <cell r="F975" t="str">
            <v>4196400118550024062</v>
          </cell>
        </row>
        <row r="976">
          <cell r="E976">
            <v>0</v>
          </cell>
          <cell r="F976" t="str">
            <v>4196400118550024066</v>
          </cell>
        </row>
        <row r="977">
          <cell r="E977">
            <v>0</v>
          </cell>
          <cell r="F977" t="str">
            <v>4196400118550024083</v>
          </cell>
        </row>
        <row r="978">
          <cell r="E978">
            <v>0</v>
          </cell>
          <cell r="F978" t="str">
            <v>4196400118550024488</v>
          </cell>
        </row>
        <row r="979">
          <cell r="E979">
            <v>0</v>
          </cell>
          <cell r="F979" t="str">
            <v>4196400118550025697</v>
          </cell>
        </row>
        <row r="980">
          <cell r="E980">
            <v>0</v>
          </cell>
          <cell r="F980" t="str">
            <v>4196400118550025700</v>
          </cell>
        </row>
        <row r="981">
          <cell r="E981">
            <v>0</v>
          </cell>
          <cell r="F981" t="str">
            <v>4196400118550027678</v>
          </cell>
        </row>
        <row r="982">
          <cell r="E982">
            <v>0</v>
          </cell>
          <cell r="F982" t="str">
            <v>4196400118550028621</v>
          </cell>
        </row>
        <row r="983">
          <cell r="E983">
            <v>0</v>
          </cell>
          <cell r="F983" t="str">
            <v>4196400118550033762</v>
          </cell>
        </row>
        <row r="984">
          <cell r="E984">
            <v>0</v>
          </cell>
          <cell r="F984" t="str">
            <v>4196400118550033831</v>
          </cell>
        </row>
        <row r="985">
          <cell r="E985">
            <v>386.75</v>
          </cell>
          <cell r="F985" t="str">
            <v>4196400118550034033</v>
          </cell>
        </row>
        <row r="986">
          <cell r="E986">
            <v>0</v>
          </cell>
          <cell r="F986" t="str">
            <v>4196400121250023937</v>
          </cell>
        </row>
        <row r="987">
          <cell r="E987">
            <v>0</v>
          </cell>
          <cell r="F987" t="str">
            <v>4196400121250023938</v>
          </cell>
        </row>
        <row r="988">
          <cell r="E988">
            <v>0</v>
          </cell>
          <cell r="F988" t="str">
            <v>4196400121250023952</v>
          </cell>
        </row>
        <row r="989">
          <cell r="E989">
            <v>0</v>
          </cell>
          <cell r="F989" t="str">
            <v>4196400121250023953</v>
          </cell>
        </row>
        <row r="990">
          <cell r="E990">
            <v>0</v>
          </cell>
          <cell r="F990" t="str">
            <v>4196400121250023964</v>
          </cell>
        </row>
        <row r="991">
          <cell r="E991">
            <v>0</v>
          </cell>
          <cell r="F991" t="str">
            <v>4196400121250023965</v>
          </cell>
        </row>
        <row r="992">
          <cell r="E992">
            <v>0</v>
          </cell>
          <cell r="F992" t="str">
            <v>4196400121250023987</v>
          </cell>
        </row>
        <row r="993">
          <cell r="E993">
            <v>0</v>
          </cell>
          <cell r="F993" t="str">
            <v>4196400121250023988</v>
          </cell>
        </row>
        <row r="994">
          <cell r="E994">
            <v>0</v>
          </cell>
          <cell r="F994" t="str">
            <v>4196400121250023994</v>
          </cell>
        </row>
        <row r="995">
          <cell r="E995">
            <v>0</v>
          </cell>
          <cell r="F995" t="str">
            <v>4196400121250023995</v>
          </cell>
        </row>
        <row r="996">
          <cell r="E996">
            <v>0</v>
          </cell>
          <cell r="F996" t="str">
            <v>4196400121250023999</v>
          </cell>
        </row>
        <row r="997">
          <cell r="E997">
            <v>0</v>
          </cell>
          <cell r="F997" t="str">
            <v>4196400121250024000</v>
          </cell>
        </row>
        <row r="998">
          <cell r="E998">
            <v>0</v>
          </cell>
          <cell r="F998" t="str">
            <v>4196400121250024003</v>
          </cell>
        </row>
        <row r="999">
          <cell r="E999">
            <v>0</v>
          </cell>
          <cell r="F999" t="str">
            <v>4196400121250024006</v>
          </cell>
        </row>
        <row r="1000">
          <cell r="E1000">
            <v>0</v>
          </cell>
          <cell r="F1000" t="str">
            <v>4196400121250024007</v>
          </cell>
        </row>
        <row r="1001">
          <cell r="E1001">
            <v>0</v>
          </cell>
          <cell r="F1001" t="str">
            <v>4196400121250024010</v>
          </cell>
        </row>
        <row r="1002">
          <cell r="E1002">
            <v>0</v>
          </cell>
          <cell r="F1002" t="str">
            <v>4196400121250024062</v>
          </cell>
        </row>
        <row r="1003">
          <cell r="E1003">
            <v>0</v>
          </cell>
          <cell r="F1003" t="str">
            <v>4196400121250024066</v>
          </cell>
        </row>
        <row r="1004">
          <cell r="E1004">
            <v>0</v>
          </cell>
          <cell r="F1004" t="str">
            <v>4196400121250024083</v>
          </cell>
        </row>
        <row r="1005">
          <cell r="E1005">
            <v>0</v>
          </cell>
          <cell r="F1005" t="str">
            <v>4196400121250024488</v>
          </cell>
        </row>
        <row r="1006">
          <cell r="E1006">
            <v>0</v>
          </cell>
          <cell r="F1006" t="str">
            <v>4196400121250025697</v>
          </cell>
        </row>
        <row r="1007">
          <cell r="E1007">
            <v>0</v>
          </cell>
          <cell r="F1007" t="str">
            <v>4196400121250025700</v>
          </cell>
        </row>
        <row r="1008">
          <cell r="E1008">
            <v>0</v>
          </cell>
          <cell r="F1008" t="str">
            <v>4196400121250027678</v>
          </cell>
        </row>
        <row r="1009">
          <cell r="E1009">
            <v>551.25</v>
          </cell>
          <cell r="F1009" t="str">
            <v>4196400121250028621</v>
          </cell>
        </row>
        <row r="1010">
          <cell r="E1010">
            <v>0</v>
          </cell>
          <cell r="F1010" t="str">
            <v>4196400121250033583</v>
          </cell>
        </row>
        <row r="1011">
          <cell r="E1011">
            <v>631.36999999999989</v>
          </cell>
          <cell r="F1011" t="str">
            <v>4196400121250033762</v>
          </cell>
        </row>
        <row r="1012">
          <cell r="E1012">
            <v>631.36999999999989</v>
          </cell>
          <cell r="F1012" t="str">
            <v>4196400121250033763</v>
          </cell>
        </row>
        <row r="1013">
          <cell r="E1013">
            <v>0</v>
          </cell>
          <cell r="F1013" t="str">
            <v>4196400121250033796</v>
          </cell>
        </row>
        <row r="1014">
          <cell r="E1014">
            <v>0</v>
          </cell>
          <cell r="F1014" t="str">
            <v>4196400121250033797</v>
          </cell>
        </row>
        <row r="1015">
          <cell r="E1015">
            <v>0</v>
          </cell>
          <cell r="F1015" t="str">
            <v>4196400121250033831</v>
          </cell>
        </row>
        <row r="1016">
          <cell r="E1016">
            <v>386.75</v>
          </cell>
          <cell r="F1016" t="str">
            <v>4196400121250034033</v>
          </cell>
        </row>
        <row r="1017">
          <cell r="E1017">
            <v>599.32999999999993</v>
          </cell>
          <cell r="F1017" t="str">
            <v>4196400121250035907</v>
          </cell>
        </row>
        <row r="1018">
          <cell r="E1018">
            <v>0</v>
          </cell>
          <cell r="F1018" t="str">
            <v>4196400139850023937</v>
          </cell>
        </row>
        <row r="1019">
          <cell r="E1019">
            <v>0</v>
          </cell>
          <cell r="F1019" t="str">
            <v>4196400139850023938</v>
          </cell>
        </row>
        <row r="1020">
          <cell r="E1020">
            <v>0</v>
          </cell>
          <cell r="F1020" t="str">
            <v>4196400139850023952</v>
          </cell>
        </row>
        <row r="1021">
          <cell r="E1021">
            <v>0</v>
          </cell>
          <cell r="F1021" t="str">
            <v>4196400139850023953</v>
          </cell>
        </row>
        <row r="1022">
          <cell r="E1022">
            <v>0</v>
          </cell>
          <cell r="F1022" t="str">
            <v>4196400139850023964</v>
          </cell>
        </row>
        <row r="1023">
          <cell r="E1023">
            <v>0</v>
          </cell>
          <cell r="F1023" t="str">
            <v>4196400139850023965</v>
          </cell>
        </row>
        <row r="1024">
          <cell r="E1024">
            <v>0</v>
          </cell>
          <cell r="F1024" t="str">
            <v>4196400139850023987</v>
          </cell>
        </row>
        <row r="1025">
          <cell r="E1025">
            <v>0</v>
          </cell>
          <cell r="F1025" t="str">
            <v>4196400139850023988</v>
          </cell>
        </row>
        <row r="1026">
          <cell r="E1026">
            <v>0</v>
          </cell>
          <cell r="F1026" t="str">
            <v>4196400139850023994</v>
          </cell>
        </row>
        <row r="1027">
          <cell r="E1027">
            <v>0</v>
          </cell>
          <cell r="F1027" t="str">
            <v>4196400139850023995</v>
          </cell>
        </row>
        <row r="1028">
          <cell r="E1028">
            <v>0</v>
          </cell>
          <cell r="F1028" t="str">
            <v>4196400139850023999</v>
          </cell>
        </row>
        <row r="1029">
          <cell r="E1029">
            <v>0</v>
          </cell>
          <cell r="F1029" t="str">
            <v>4196400139850024000</v>
          </cell>
        </row>
        <row r="1030">
          <cell r="E1030">
            <v>0</v>
          </cell>
          <cell r="F1030" t="str">
            <v>4196400139850024003</v>
          </cell>
        </row>
        <row r="1031">
          <cell r="E1031">
            <v>0</v>
          </cell>
          <cell r="F1031" t="str">
            <v>4196400139850024006</v>
          </cell>
        </row>
        <row r="1032">
          <cell r="E1032">
            <v>0</v>
          </cell>
          <cell r="F1032" t="str">
            <v>4196400139850024007</v>
          </cell>
        </row>
        <row r="1033">
          <cell r="E1033">
            <v>0</v>
          </cell>
          <cell r="F1033" t="str">
            <v>4196400139850024010</v>
          </cell>
        </row>
        <row r="1034">
          <cell r="E1034">
            <v>0</v>
          </cell>
          <cell r="F1034" t="str">
            <v>4196400139850024062</v>
          </cell>
        </row>
        <row r="1035">
          <cell r="E1035">
            <v>0</v>
          </cell>
          <cell r="F1035" t="str">
            <v>4196400139850024066</v>
          </cell>
        </row>
        <row r="1036">
          <cell r="E1036">
            <v>0</v>
          </cell>
          <cell r="F1036" t="str">
            <v>4196400139850024083</v>
          </cell>
        </row>
        <row r="1037">
          <cell r="E1037">
            <v>0</v>
          </cell>
          <cell r="F1037" t="str">
            <v>4196400139850024488</v>
          </cell>
        </row>
        <row r="1038">
          <cell r="E1038">
            <v>0</v>
          </cell>
          <cell r="F1038" t="str">
            <v>4196400139850025697</v>
          </cell>
        </row>
        <row r="1039">
          <cell r="E1039">
            <v>0</v>
          </cell>
          <cell r="F1039" t="str">
            <v>4196400139850025700</v>
          </cell>
        </row>
        <row r="1040">
          <cell r="E1040">
            <v>0</v>
          </cell>
          <cell r="F1040" t="str">
            <v>4196400139850027678</v>
          </cell>
        </row>
        <row r="1041">
          <cell r="E1041">
            <v>0</v>
          </cell>
          <cell r="F1041" t="str">
            <v>4196400139850028621</v>
          </cell>
        </row>
        <row r="1042">
          <cell r="E1042">
            <v>0</v>
          </cell>
          <cell r="F1042" t="str">
            <v>4196400139850033762</v>
          </cell>
        </row>
        <row r="1043">
          <cell r="E1043">
            <v>0</v>
          </cell>
          <cell r="F1043" t="str">
            <v>4196400139850034033</v>
          </cell>
        </row>
        <row r="1044">
          <cell r="E1044">
            <v>443.95</v>
          </cell>
          <cell r="F1044" t="str">
            <v>4196400393850033825</v>
          </cell>
        </row>
        <row r="1045">
          <cell r="E1045">
            <v>443.95</v>
          </cell>
          <cell r="F1045" t="str">
            <v>4196400393850033829</v>
          </cell>
        </row>
        <row r="1046">
          <cell r="E1046">
            <v>0</v>
          </cell>
          <cell r="F1046" t="str">
            <v>4196418550024362</v>
          </cell>
        </row>
        <row r="1047">
          <cell r="E1047">
            <v>0</v>
          </cell>
          <cell r="F1047" t="str">
            <v>4196418550029962</v>
          </cell>
        </row>
        <row r="1048">
          <cell r="F1048" t="str">
            <v>(vazio)(vazio)(vazio)</v>
          </cell>
        </row>
        <row r="1049">
          <cell r="E1049">
            <v>45290.549999999988</v>
          </cell>
          <cell r="F1049" t="str">
            <v>Total Geral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heus Irmao" id="{60ACA419-B843-402F-9C24-C93EB3FB0876}" userId="S::matheus.irmao@amcor.com::a3d0ad34-6313-45fa-862c-b2b203f0f14c" providerId="AD"/>
  <person displayName="Flaviane Facina" id="{7856C760-C285-48AB-8AF4-20458AEDBC98}" userId="S::flaviane.facina@amcor.com::3ca499e1-7dd1-4892-b381-8b7ded96fea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aleeiro" refreshedDate="46119.707051273152" createdVersion="8" refreshedVersion="8" minRefreshableVersion="3" recordCount="2185" xr:uid="{FF1464B7-2C84-4342-BD00-AE99EC5E2B22}">
  <cacheSource type="worksheet">
    <worksheetSource ref="B1:L1048576" sheet="Carga"/>
  </cacheSource>
  <cacheFields count="11">
    <cacheField name="Tipo" numFmtId="0">
      <sharedItems containsBlank="1"/>
    </cacheField>
    <cacheField name="Centro" numFmtId="0">
      <sharedItems containsString="0" containsBlank="1" containsNumber="1" containsInteger="1" minValue="4151" maxValue="4196" count="4">
        <n v="4151"/>
        <n v="4196"/>
        <n v="4185"/>
        <m/>
      </sharedItems>
    </cacheField>
    <cacheField name="Cidade" numFmtId="0">
      <sharedItems containsBlank="1" count="4">
        <s v="Manaus"/>
        <s v="Suape"/>
        <s v="Louveira"/>
        <m/>
      </sharedItems>
    </cacheField>
    <cacheField name="Cliente" numFmtId="0">
      <sharedItems containsString="0" containsBlank="1" containsNumber="1" containsInteger="1" minValue="4185" maxValue="4003938" count="17">
        <n v="4001152"/>
        <n v="4001153"/>
        <n v="4001151"/>
        <n v="4001154"/>
        <n v="4001156"/>
        <n v="4001158"/>
        <n v="4001163"/>
        <n v="4001185"/>
        <n v="4001212"/>
        <n v="4001398"/>
        <n v="4003542"/>
        <n v="4001155"/>
        <n v="4001150"/>
        <n v="4185"/>
        <n v="4003938"/>
        <m/>
        <n v="4001758" u="1"/>
      </sharedItems>
    </cacheField>
    <cacheField name="Nome" numFmtId="0">
      <sharedItems containsNonDate="0" containsBlank="1" count="2">
        <m/>
        <s v="BUNGE ALIMENTOS S/A" u="1"/>
      </sharedItems>
    </cacheField>
    <cacheField name="Material" numFmtId="0">
      <sharedItems containsBlank="1" containsMixedTypes="1" containsNumber="1" containsInteger="1" minValue="50023554" maxValue="50040662" count="39">
        <n v="50027692"/>
        <n v="50028621"/>
        <n v="50033762"/>
        <n v="50033708"/>
        <n v="50034033"/>
        <n v="50027678"/>
        <n v="50035456"/>
        <n v="50033825"/>
        <n v="50035281"/>
        <n v="50035907"/>
        <n v="50036154"/>
        <n v="50037266"/>
        <n v="50036852"/>
        <n v="50039643"/>
        <n v="50033817"/>
        <n v="50039649"/>
        <n v="50035279"/>
        <n v="50033763"/>
        <n v="50040077"/>
        <n v="50040078"/>
        <n v="50033829"/>
        <n v="50040235"/>
        <s v="50040139"/>
        <s v="50033763"/>
        <n v="50034799"/>
        <n v="50036772"/>
        <n v="50023554"/>
        <n v="50035325"/>
        <n v="50024021"/>
        <n v="50035284"/>
        <n v="50040662"/>
        <m/>
        <n v="50023977" u="1"/>
        <n v="50035274" u="1"/>
        <n v="50035685" u="1"/>
        <n v="50027195" u="1"/>
        <n v="50035634" u="1"/>
        <n v="50035651" u="1"/>
        <n v="50027194" u="1"/>
      </sharedItems>
    </cacheField>
    <cacheField name="Texto breve material" numFmtId="0">
      <sharedItems containsBlank="1" count="35">
        <s v="P,PET,39.7G,VD,GUARANA-PCR,28MM,CXO"/>
        <s v="P,PET,55.6G,VD,GUARANA-PCR,28MM,CXO"/>
        <s v="P,PET,55.6G,CR,B90A,28MM,CXO"/>
        <s v="P,PET,20.6G,CR,B90A,28MM,CXO"/>
        <s v="P,PET,39.7G,VD,H2O-PCR,28MM,CXO"/>
        <s v="P,PET,20.6G,VD,GUARANA-B90A,28MM,CXO"/>
        <s v="P,PET,39.7G,CR,B90A,28MM,CXO"/>
        <s v="P,PET,55.6G,CR,60B90A/40PCR,28MM,CXO"/>
        <s v="P,PET,39.7G,CR,B90A,PCR60/40,28MM,CX"/>
        <s v="P,PET,55.6G,VD,SH-PCR,28MM,CXO"/>
        <s v="P,PET,38.0G,CR,PCR SOFT-GP,28MM,CXO"/>
        <s v="P,PET,38.0G,CR,PCR-GP,28MM,CXO"/>
        <s v="P,PET,25.5G,CR,GATORADE-B90,33MM,CXO"/>
        <s v="P,PET,29.5G,VD,GUARANA-PCR NT,28MM,CXO"/>
        <s v="P,PET,39.7G,VD,GUARANA-B90A,28MM,CXO"/>
        <s v="P,PET,55.6G,VD,GUARANA-B90A,28MM,CXO"/>
        <s v="P,PET,38.0G,VD,H2O-PCR,28MM,CXO"/>
        <s v="P,PET,38.0G,VD,H2O-PCR-28MM,CXO"/>
        <s v="P,PET,39.7G,VD,H2O-B90A,28MM,CXO"/>
        <s v="P,PET,39.7G,CR,100% PCR NT,28MM,CXO"/>
        <s v="P,PET,55.6G,VD,GUA-B90A,28MM,CXO"/>
        <s v="P,PET,29.5G,CR,B90A,28MM,CXO"/>
        <s v="P,PET,29.5G,CR,PCR-GP,28MM,CXO"/>
        <s v="F,500ML,25.5G,GATORADE,CR,MAX"/>
        <s v="F,500ML,25.5G,GATORADE,CR,B90A"/>
        <s v="P,PET,25.5G,CR,GATORADE-B90,38MM,CXO"/>
        <s v="P,PET,25.5G,CR,GATORADE-MAX,38MM,CXO"/>
        <s v="P,PET,29.5G,VD,GUARANA-B90A,28MM,CXO"/>
        <s v="F,500ML,25.5G,GATORADE,CR,B90A - SBO-6"/>
        <m/>
        <s v="P,PET,20.6G,VD,HYPET-MAX,28MM,CXO" u="1"/>
        <s v="F,2.5KG,GORDURA-SUPREMA-GOLDEN,AM,E60A" u="1"/>
        <s v="F,2.5KG,GORDURA-CUKIN-GOLDEN,AM" u="1"/>
        <s v="F,2.5KG,GORDURA-CUKIN-GOLDEN,AM,E60A" u="1"/>
        <s v="F,2.5KG,GORDURA,AM-SEM ROTULO" u="1"/>
      </sharedItems>
    </cacheField>
    <cacheField name="Peso" numFmtId="0">
      <sharedItems containsBlank="1" containsMixedTypes="1" containsNumber="1" minValue="25.5" maxValue="86" count="9">
        <s v="39,7"/>
        <s v="55,6"/>
        <s v="20,6"/>
        <n v="38"/>
        <s v="25,5"/>
        <s v="29,5"/>
        <n v="25.5"/>
        <m/>
        <n v="86" u="1"/>
      </sharedItems>
    </cacheField>
    <cacheField name="PCR" numFmtId="0">
      <sharedItems containsString="0" containsBlank="1" containsNumber="1" minValue="0" maxValue="1" count="4">
        <n v="1"/>
        <n v="0"/>
        <n v="0.4"/>
        <m/>
      </sharedItems>
    </cacheField>
    <cacheField name="Tipo de condição" numFmtId="0">
      <sharedItems containsBlank="1"/>
    </cacheField>
    <cacheField name="Montante de condição" numFmtId="0">
      <sharedItems containsString="0" containsBlank="1" containsNumber="1" minValue="0" maxValue="482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5">
  <r>
    <s v="Garrafa"/>
    <x v="0"/>
    <x v="0"/>
    <x v="0"/>
    <x v="0"/>
    <x v="0"/>
    <x v="0"/>
    <x v="0"/>
    <x v="0"/>
    <s v="ZBRP"/>
    <n v="332.61"/>
  </r>
  <r>
    <s v="Garrafa"/>
    <x v="0"/>
    <x v="0"/>
    <x v="0"/>
    <x v="0"/>
    <x v="0"/>
    <x v="0"/>
    <x v="0"/>
    <x v="0"/>
    <s v="ZBSR"/>
    <n v="2.02"/>
  </r>
  <r>
    <s v="Garrafa"/>
    <x v="0"/>
    <x v="0"/>
    <x v="0"/>
    <x v="0"/>
    <x v="0"/>
    <x v="0"/>
    <x v="0"/>
    <x v="0"/>
    <s v="ZBSB"/>
    <n v="0"/>
  </r>
  <r>
    <s v="Garrafa"/>
    <x v="0"/>
    <x v="0"/>
    <x v="0"/>
    <x v="0"/>
    <x v="0"/>
    <x v="0"/>
    <x v="0"/>
    <x v="0"/>
    <s v="ZBCP"/>
    <n v="0"/>
  </r>
  <r>
    <s v="Garrafa"/>
    <x v="0"/>
    <x v="0"/>
    <x v="0"/>
    <x v="0"/>
    <x v="0"/>
    <x v="0"/>
    <x v="0"/>
    <x v="0"/>
    <s v="ZBFP"/>
    <n v="0"/>
  </r>
  <r>
    <s v="Garrafa"/>
    <x v="0"/>
    <x v="0"/>
    <x v="0"/>
    <x v="0"/>
    <x v="0"/>
    <x v="0"/>
    <x v="0"/>
    <x v="0"/>
    <s v="ZBFC"/>
    <n v="0"/>
  </r>
  <r>
    <s v="Garrafa"/>
    <x v="0"/>
    <x v="0"/>
    <x v="0"/>
    <x v="0"/>
    <x v="0"/>
    <x v="0"/>
    <x v="0"/>
    <x v="0"/>
    <s v="ZBFB"/>
    <n v="0"/>
  </r>
  <r>
    <s v="Garrafa"/>
    <x v="0"/>
    <x v="0"/>
    <x v="0"/>
    <x v="0"/>
    <x v="0"/>
    <x v="0"/>
    <x v="0"/>
    <x v="0"/>
    <s v="ZBTM"/>
    <n v="57.12"/>
  </r>
  <r>
    <s v="Garrafa"/>
    <x v="0"/>
    <x v="0"/>
    <x v="0"/>
    <x v="0"/>
    <x v="0"/>
    <x v="0"/>
    <x v="0"/>
    <x v="0"/>
    <s v="ZBCT"/>
    <n v="0"/>
  </r>
  <r>
    <s v="Garrafa"/>
    <x v="0"/>
    <x v="0"/>
    <x v="0"/>
    <x v="0"/>
    <x v="0"/>
    <x v="0"/>
    <x v="0"/>
    <x v="0"/>
    <s v="ZBLB"/>
    <n v="0"/>
  </r>
  <r>
    <s v="Garrafa"/>
    <x v="0"/>
    <x v="0"/>
    <x v="0"/>
    <x v="0"/>
    <x v="0"/>
    <x v="0"/>
    <x v="0"/>
    <x v="0"/>
    <s v="ZBMR"/>
    <n v="0"/>
  </r>
  <r>
    <s v="Garrafa"/>
    <x v="0"/>
    <x v="0"/>
    <x v="0"/>
    <x v="0"/>
    <x v="0"/>
    <x v="0"/>
    <x v="0"/>
    <x v="0"/>
    <s v="ZBML"/>
    <n v="0"/>
  </r>
  <r>
    <s v="Garrafa"/>
    <x v="0"/>
    <x v="0"/>
    <x v="0"/>
    <x v="0"/>
    <x v="0"/>
    <x v="0"/>
    <x v="0"/>
    <x v="0"/>
    <s v="ZBPP"/>
    <n v="0"/>
  </r>
  <r>
    <s v="Garrafa"/>
    <x v="0"/>
    <x v="0"/>
    <x v="0"/>
    <x v="0"/>
    <x v="0"/>
    <x v="0"/>
    <x v="0"/>
    <x v="0"/>
    <s v="ZBPB"/>
    <n v="0"/>
  </r>
  <r>
    <s v="Garrafa"/>
    <x v="0"/>
    <x v="0"/>
    <x v="0"/>
    <x v="0"/>
    <x v="0"/>
    <x v="0"/>
    <x v="0"/>
    <x v="0"/>
    <s v="ZBOP"/>
    <n v="0"/>
  </r>
  <r>
    <s v="Garrafa"/>
    <x v="0"/>
    <x v="0"/>
    <x v="0"/>
    <x v="0"/>
    <x v="0"/>
    <x v="0"/>
    <x v="0"/>
    <x v="0"/>
    <s v="ZBOB"/>
    <n v="0"/>
  </r>
  <r>
    <s v="Garrafa"/>
    <x v="0"/>
    <x v="0"/>
    <x v="0"/>
    <x v="0"/>
    <x v="0"/>
    <x v="0"/>
    <x v="0"/>
    <x v="0"/>
    <s v="ZBSG"/>
    <n v="0"/>
  </r>
  <r>
    <s v="Garrafa"/>
    <x v="0"/>
    <x v="0"/>
    <x v="0"/>
    <x v="0"/>
    <x v="0"/>
    <x v="0"/>
    <x v="0"/>
    <x v="0"/>
    <s v="ZBFS"/>
    <n v="0"/>
  </r>
  <r>
    <s v="Garrafa"/>
    <x v="0"/>
    <x v="0"/>
    <x v="0"/>
    <x v="0"/>
    <x v="0"/>
    <x v="0"/>
    <x v="0"/>
    <x v="0"/>
    <s v="ZBUT"/>
    <n v="14.28"/>
  </r>
  <r>
    <s v="Garrafa"/>
    <x v="0"/>
    <x v="0"/>
    <x v="0"/>
    <x v="0"/>
    <x v="0"/>
    <x v="0"/>
    <x v="0"/>
    <x v="0"/>
    <s v="ZBUB"/>
    <n v="0"/>
  </r>
  <r>
    <s v="Garrafa"/>
    <x v="0"/>
    <x v="0"/>
    <x v="0"/>
    <x v="0"/>
    <x v="0"/>
    <x v="0"/>
    <x v="0"/>
    <x v="0"/>
    <s v="ZBLA"/>
    <n v="0"/>
  </r>
  <r>
    <s v="Garrafa"/>
    <x v="0"/>
    <x v="0"/>
    <x v="0"/>
    <x v="0"/>
    <x v="0"/>
    <x v="0"/>
    <x v="0"/>
    <x v="0"/>
    <s v="ZBLL"/>
    <n v="0"/>
  </r>
  <r>
    <s v="Garrafa"/>
    <x v="0"/>
    <x v="0"/>
    <x v="0"/>
    <x v="0"/>
    <x v="0"/>
    <x v="0"/>
    <x v="0"/>
    <x v="0"/>
    <s v="ZBPE"/>
    <n v="0"/>
  </r>
  <r>
    <s v="Garrafa"/>
    <x v="0"/>
    <x v="0"/>
    <x v="0"/>
    <x v="0"/>
    <x v="0"/>
    <x v="0"/>
    <x v="0"/>
    <x v="0"/>
    <s v="ZBPL"/>
    <n v="0"/>
  </r>
  <r>
    <s v="Garrafa"/>
    <x v="0"/>
    <x v="0"/>
    <x v="1"/>
    <x v="0"/>
    <x v="0"/>
    <x v="0"/>
    <x v="0"/>
    <x v="0"/>
    <s v="ZBRP"/>
    <n v="332.61"/>
  </r>
  <r>
    <s v="Garrafa"/>
    <x v="0"/>
    <x v="0"/>
    <x v="1"/>
    <x v="0"/>
    <x v="0"/>
    <x v="0"/>
    <x v="0"/>
    <x v="0"/>
    <s v="ZBSR"/>
    <n v="2.02"/>
  </r>
  <r>
    <s v="Garrafa"/>
    <x v="0"/>
    <x v="0"/>
    <x v="1"/>
    <x v="0"/>
    <x v="0"/>
    <x v="0"/>
    <x v="0"/>
    <x v="0"/>
    <s v="ZBSB"/>
    <n v="0"/>
  </r>
  <r>
    <s v="Garrafa"/>
    <x v="0"/>
    <x v="0"/>
    <x v="1"/>
    <x v="0"/>
    <x v="0"/>
    <x v="0"/>
    <x v="0"/>
    <x v="0"/>
    <s v="ZBCP"/>
    <n v="0"/>
  </r>
  <r>
    <s v="Garrafa"/>
    <x v="0"/>
    <x v="0"/>
    <x v="1"/>
    <x v="0"/>
    <x v="0"/>
    <x v="0"/>
    <x v="0"/>
    <x v="0"/>
    <s v="ZBFP"/>
    <n v="0"/>
  </r>
  <r>
    <s v="Garrafa"/>
    <x v="0"/>
    <x v="0"/>
    <x v="1"/>
    <x v="0"/>
    <x v="0"/>
    <x v="0"/>
    <x v="0"/>
    <x v="0"/>
    <s v="ZBFC"/>
    <n v="0"/>
  </r>
  <r>
    <s v="Garrafa"/>
    <x v="0"/>
    <x v="0"/>
    <x v="1"/>
    <x v="0"/>
    <x v="0"/>
    <x v="0"/>
    <x v="0"/>
    <x v="0"/>
    <s v="ZBFB"/>
    <n v="0"/>
  </r>
  <r>
    <s v="Garrafa"/>
    <x v="0"/>
    <x v="0"/>
    <x v="1"/>
    <x v="0"/>
    <x v="0"/>
    <x v="0"/>
    <x v="0"/>
    <x v="0"/>
    <s v="ZBTM"/>
    <n v="57.12"/>
  </r>
  <r>
    <s v="Garrafa"/>
    <x v="0"/>
    <x v="0"/>
    <x v="1"/>
    <x v="0"/>
    <x v="0"/>
    <x v="0"/>
    <x v="0"/>
    <x v="0"/>
    <s v="ZBCT"/>
    <n v="0"/>
  </r>
  <r>
    <s v="Garrafa"/>
    <x v="0"/>
    <x v="0"/>
    <x v="1"/>
    <x v="0"/>
    <x v="0"/>
    <x v="0"/>
    <x v="0"/>
    <x v="0"/>
    <s v="ZBLB"/>
    <n v="0"/>
  </r>
  <r>
    <s v="Garrafa"/>
    <x v="0"/>
    <x v="0"/>
    <x v="1"/>
    <x v="0"/>
    <x v="0"/>
    <x v="0"/>
    <x v="0"/>
    <x v="0"/>
    <s v="ZBMR"/>
    <n v="0"/>
  </r>
  <r>
    <s v="Garrafa"/>
    <x v="0"/>
    <x v="0"/>
    <x v="1"/>
    <x v="0"/>
    <x v="0"/>
    <x v="0"/>
    <x v="0"/>
    <x v="0"/>
    <s v="ZBML"/>
    <n v="0"/>
  </r>
  <r>
    <s v="Garrafa"/>
    <x v="0"/>
    <x v="0"/>
    <x v="1"/>
    <x v="0"/>
    <x v="0"/>
    <x v="0"/>
    <x v="0"/>
    <x v="0"/>
    <s v="ZBPP"/>
    <n v="0"/>
  </r>
  <r>
    <s v="Garrafa"/>
    <x v="0"/>
    <x v="0"/>
    <x v="1"/>
    <x v="0"/>
    <x v="0"/>
    <x v="0"/>
    <x v="0"/>
    <x v="0"/>
    <s v="ZBPB"/>
    <n v="0"/>
  </r>
  <r>
    <s v="Garrafa"/>
    <x v="0"/>
    <x v="0"/>
    <x v="1"/>
    <x v="0"/>
    <x v="0"/>
    <x v="0"/>
    <x v="0"/>
    <x v="0"/>
    <s v="ZBOP"/>
    <n v="0"/>
  </r>
  <r>
    <s v="Garrafa"/>
    <x v="0"/>
    <x v="0"/>
    <x v="1"/>
    <x v="0"/>
    <x v="0"/>
    <x v="0"/>
    <x v="0"/>
    <x v="0"/>
    <s v="ZBOB"/>
    <n v="0"/>
  </r>
  <r>
    <s v="Garrafa"/>
    <x v="0"/>
    <x v="0"/>
    <x v="1"/>
    <x v="0"/>
    <x v="0"/>
    <x v="0"/>
    <x v="0"/>
    <x v="0"/>
    <s v="ZBSG"/>
    <n v="0"/>
  </r>
  <r>
    <s v="Garrafa"/>
    <x v="0"/>
    <x v="0"/>
    <x v="1"/>
    <x v="0"/>
    <x v="0"/>
    <x v="0"/>
    <x v="0"/>
    <x v="0"/>
    <s v="ZBFS"/>
    <n v="0"/>
  </r>
  <r>
    <s v="Garrafa"/>
    <x v="0"/>
    <x v="0"/>
    <x v="1"/>
    <x v="0"/>
    <x v="0"/>
    <x v="0"/>
    <x v="0"/>
    <x v="0"/>
    <s v="ZBUT"/>
    <n v="14.28"/>
  </r>
  <r>
    <s v="Garrafa"/>
    <x v="0"/>
    <x v="0"/>
    <x v="1"/>
    <x v="0"/>
    <x v="0"/>
    <x v="0"/>
    <x v="0"/>
    <x v="0"/>
    <s v="ZBUB"/>
    <n v="0"/>
  </r>
  <r>
    <s v="Garrafa"/>
    <x v="0"/>
    <x v="0"/>
    <x v="1"/>
    <x v="0"/>
    <x v="0"/>
    <x v="0"/>
    <x v="0"/>
    <x v="0"/>
    <s v="ZBLA"/>
    <n v="0"/>
  </r>
  <r>
    <s v="Garrafa"/>
    <x v="0"/>
    <x v="0"/>
    <x v="1"/>
    <x v="0"/>
    <x v="0"/>
    <x v="0"/>
    <x v="0"/>
    <x v="0"/>
    <s v="ZBLL"/>
    <n v="0"/>
  </r>
  <r>
    <s v="Garrafa"/>
    <x v="0"/>
    <x v="0"/>
    <x v="1"/>
    <x v="0"/>
    <x v="0"/>
    <x v="0"/>
    <x v="0"/>
    <x v="0"/>
    <s v="ZBPE"/>
    <n v="0"/>
  </r>
  <r>
    <s v="Garrafa"/>
    <x v="0"/>
    <x v="0"/>
    <x v="1"/>
    <x v="0"/>
    <x v="0"/>
    <x v="0"/>
    <x v="0"/>
    <x v="0"/>
    <s v="ZBPL"/>
    <n v="0"/>
  </r>
  <r>
    <s v="Garrafa"/>
    <x v="1"/>
    <x v="1"/>
    <x v="2"/>
    <x v="0"/>
    <x v="1"/>
    <x v="1"/>
    <x v="1"/>
    <x v="0"/>
    <s v="ZBRP"/>
    <n v="445.81"/>
  </r>
  <r>
    <s v="Garrafa"/>
    <x v="1"/>
    <x v="1"/>
    <x v="2"/>
    <x v="0"/>
    <x v="1"/>
    <x v="1"/>
    <x v="1"/>
    <x v="0"/>
    <s v="ZBSR"/>
    <n v="2.74"/>
  </r>
  <r>
    <s v="Garrafa"/>
    <x v="1"/>
    <x v="1"/>
    <x v="2"/>
    <x v="0"/>
    <x v="1"/>
    <x v="1"/>
    <x v="1"/>
    <x v="0"/>
    <s v="ZBSB"/>
    <n v="0"/>
  </r>
  <r>
    <s v="Garrafa"/>
    <x v="1"/>
    <x v="1"/>
    <x v="2"/>
    <x v="0"/>
    <x v="1"/>
    <x v="1"/>
    <x v="1"/>
    <x v="0"/>
    <s v="ZBCP"/>
    <n v="0"/>
  </r>
  <r>
    <s v="Garrafa"/>
    <x v="1"/>
    <x v="1"/>
    <x v="2"/>
    <x v="0"/>
    <x v="1"/>
    <x v="1"/>
    <x v="1"/>
    <x v="0"/>
    <s v="ZBFP"/>
    <n v="0"/>
  </r>
  <r>
    <s v="Garrafa"/>
    <x v="1"/>
    <x v="1"/>
    <x v="2"/>
    <x v="0"/>
    <x v="1"/>
    <x v="1"/>
    <x v="1"/>
    <x v="0"/>
    <s v="ZBFC"/>
    <n v="0"/>
  </r>
  <r>
    <s v="Garrafa"/>
    <x v="1"/>
    <x v="1"/>
    <x v="2"/>
    <x v="0"/>
    <x v="1"/>
    <x v="1"/>
    <x v="1"/>
    <x v="0"/>
    <s v="ZBFB"/>
    <n v="0"/>
  </r>
  <r>
    <s v="Garrafa"/>
    <x v="1"/>
    <x v="1"/>
    <x v="2"/>
    <x v="0"/>
    <x v="1"/>
    <x v="1"/>
    <x v="1"/>
    <x v="0"/>
    <s v="ZBTM"/>
    <n v="82.16"/>
  </r>
  <r>
    <s v="Garrafa"/>
    <x v="1"/>
    <x v="1"/>
    <x v="2"/>
    <x v="0"/>
    <x v="1"/>
    <x v="1"/>
    <x v="1"/>
    <x v="0"/>
    <s v="ZBCT"/>
    <n v="0"/>
  </r>
  <r>
    <s v="Garrafa"/>
    <x v="1"/>
    <x v="1"/>
    <x v="2"/>
    <x v="0"/>
    <x v="1"/>
    <x v="1"/>
    <x v="1"/>
    <x v="0"/>
    <s v="ZBLB"/>
    <n v="0"/>
  </r>
  <r>
    <s v="Garrafa"/>
    <x v="1"/>
    <x v="1"/>
    <x v="2"/>
    <x v="0"/>
    <x v="1"/>
    <x v="1"/>
    <x v="1"/>
    <x v="0"/>
    <s v="ZBMR"/>
    <n v="0"/>
  </r>
  <r>
    <s v="Garrafa"/>
    <x v="1"/>
    <x v="1"/>
    <x v="2"/>
    <x v="0"/>
    <x v="1"/>
    <x v="1"/>
    <x v="1"/>
    <x v="0"/>
    <s v="ZBML"/>
    <n v="0"/>
  </r>
  <r>
    <s v="Garrafa"/>
    <x v="1"/>
    <x v="1"/>
    <x v="2"/>
    <x v="0"/>
    <x v="1"/>
    <x v="1"/>
    <x v="1"/>
    <x v="0"/>
    <s v="ZBPP"/>
    <n v="0"/>
  </r>
  <r>
    <s v="Garrafa"/>
    <x v="1"/>
    <x v="1"/>
    <x v="2"/>
    <x v="0"/>
    <x v="1"/>
    <x v="1"/>
    <x v="1"/>
    <x v="0"/>
    <s v="ZBPB"/>
    <n v="0"/>
  </r>
  <r>
    <s v="Garrafa"/>
    <x v="1"/>
    <x v="1"/>
    <x v="2"/>
    <x v="0"/>
    <x v="1"/>
    <x v="1"/>
    <x v="1"/>
    <x v="0"/>
    <s v="ZBOP"/>
    <n v="0"/>
  </r>
  <r>
    <s v="Garrafa"/>
    <x v="1"/>
    <x v="1"/>
    <x v="2"/>
    <x v="0"/>
    <x v="1"/>
    <x v="1"/>
    <x v="1"/>
    <x v="0"/>
    <s v="ZBOB"/>
    <n v="0"/>
  </r>
  <r>
    <s v="Garrafa"/>
    <x v="1"/>
    <x v="1"/>
    <x v="2"/>
    <x v="0"/>
    <x v="1"/>
    <x v="1"/>
    <x v="1"/>
    <x v="0"/>
    <s v="ZBSG"/>
    <n v="0"/>
  </r>
  <r>
    <s v="Garrafa"/>
    <x v="1"/>
    <x v="1"/>
    <x v="2"/>
    <x v="0"/>
    <x v="1"/>
    <x v="1"/>
    <x v="1"/>
    <x v="0"/>
    <s v="ZBFS"/>
    <n v="0"/>
  </r>
  <r>
    <s v="Garrafa"/>
    <x v="1"/>
    <x v="1"/>
    <x v="2"/>
    <x v="0"/>
    <x v="1"/>
    <x v="1"/>
    <x v="1"/>
    <x v="0"/>
    <s v="ZBUT"/>
    <n v="20.54"/>
  </r>
  <r>
    <s v="Garrafa"/>
    <x v="1"/>
    <x v="1"/>
    <x v="2"/>
    <x v="0"/>
    <x v="1"/>
    <x v="1"/>
    <x v="1"/>
    <x v="0"/>
    <s v="ZBUB"/>
    <n v="0"/>
  </r>
  <r>
    <s v="Garrafa"/>
    <x v="1"/>
    <x v="1"/>
    <x v="2"/>
    <x v="0"/>
    <x v="1"/>
    <x v="1"/>
    <x v="1"/>
    <x v="0"/>
    <s v="ZBLA"/>
    <n v="0"/>
  </r>
  <r>
    <s v="Garrafa"/>
    <x v="1"/>
    <x v="1"/>
    <x v="2"/>
    <x v="0"/>
    <x v="1"/>
    <x v="1"/>
    <x v="1"/>
    <x v="0"/>
    <s v="ZBLL"/>
    <n v="0"/>
  </r>
  <r>
    <s v="Garrafa"/>
    <x v="1"/>
    <x v="1"/>
    <x v="2"/>
    <x v="0"/>
    <x v="1"/>
    <x v="1"/>
    <x v="1"/>
    <x v="0"/>
    <s v="ZBPE"/>
    <n v="0"/>
  </r>
  <r>
    <s v="Garrafa"/>
    <x v="1"/>
    <x v="1"/>
    <x v="2"/>
    <x v="0"/>
    <x v="1"/>
    <x v="1"/>
    <x v="1"/>
    <x v="0"/>
    <s v="ZBPL"/>
    <n v="0"/>
  </r>
  <r>
    <s v="Garrafa"/>
    <x v="1"/>
    <x v="1"/>
    <x v="2"/>
    <x v="0"/>
    <x v="2"/>
    <x v="2"/>
    <x v="1"/>
    <x v="1"/>
    <s v="ZBRP"/>
    <n v="482.69"/>
  </r>
  <r>
    <s v="Garrafa"/>
    <x v="1"/>
    <x v="1"/>
    <x v="2"/>
    <x v="0"/>
    <x v="2"/>
    <x v="2"/>
    <x v="1"/>
    <x v="1"/>
    <s v="ZBSR"/>
    <n v="2.93"/>
  </r>
  <r>
    <s v="Garrafa"/>
    <x v="1"/>
    <x v="1"/>
    <x v="2"/>
    <x v="0"/>
    <x v="2"/>
    <x v="2"/>
    <x v="1"/>
    <x v="1"/>
    <s v="ZBSB"/>
    <n v="0"/>
  </r>
  <r>
    <s v="Garrafa"/>
    <x v="1"/>
    <x v="1"/>
    <x v="2"/>
    <x v="0"/>
    <x v="2"/>
    <x v="2"/>
    <x v="1"/>
    <x v="1"/>
    <s v="ZBCP"/>
    <n v="0"/>
  </r>
  <r>
    <s v="Garrafa"/>
    <x v="1"/>
    <x v="1"/>
    <x v="2"/>
    <x v="0"/>
    <x v="2"/>
    <x v="2"/>
    <x v="1"/>
    <x v="1"/>
    <s v="ZBFP"/>
    <n v="0"/>
  </r>
  <r>
    <s v="Garrafa"/>
    <x v="1"/>
    <x v="1"/>
    <x v="2"/>
    <x v="0"/>
    <x v="2"/>
    <x v="2"/>
    <x v="1"/>
    <x v="1"/>
    <s v="ZBFC"/>
    <n v="0"/>
  </r>
  <r>
    <s v="Garrafa"/>
    <x v="1"/>
    <x v="1"/>
    <x v="2"/>
    <x v="0"/>
    <x v="2"/>
    <x v="2"/>
    <x v="1"/>
    <x v="1"/>
    <s v="ZBFB"/>
    <n v="0"/>
  </r>
  <r>
    <s v="Garrafa"/>
    <x v="1"/>
    <x v="1"/>
    <x v="2"/>
    <x v="0"/>
    <x v="2"/>
    <x v="2"/>
    <x v="1"/>
    <x v="1"/>
    <s v="ZBTM"/>
    <n v="82.16"/>
  </r>
  <r>
    <s v="Garrafa"/>
    <x v="1"/>
    <x v="1"/>
    <x v="2"/>
    <x v="0"/>
    <x v="2"/>
    <x v="2"/>
    <x v="1"/>
    <x v="1"/>
    <s v="ZBCT"/>
    <n v="0"/>
  </r>
  <r>
    <s v="Garrafa"/>
    <x v="1"/>
    <x v="1"/>
    <x v="2"/>
    <x v="0"/>
    <x v="2"/>
    <x v="2"/>
    <x v="1"/>
    <x v="1"/>
    <s v="ZBLB"/>
    <n v="0"/>
  </r>
  <r>
    <s v="Garrafa"/>
    <x v="1"/>
    <x v="1"/>
    <x v="2"/>
    <x v="0"/>
    <x v="2"/>
    <x v="2"/>
    <x v="1"/>
    <x v="1"/>
    <s v="ZBMR"/>
    <n v="0"/>
  </r>
  <r>
    <s v="Garrafa"/>
    <x v="1"/>
    <x v="1"/>
    <x v="2"/>
    <x v="0"/>
    <x v="2"/>
    <x v="2"/>
    <x v="1"/>
    <x v="1"/>
    <s v="ZBML"/>
    <n v="0"/>
  </r>
  <r>
    <s v="Garrafa"/>
    <x v="1"/>
    <x v="1"/>
    <x v="2"/>
    <x v="0"/>
    <x v="2"/>
    <x v="2"/>
    <x v="1"/>
    <x v="1"/>
    <s v="ZBPP"/>
    <n v="0"/>
  </r>
  <r>
    <s v="Garrafa"/>
    <x v="1"/>
    <x v="1"/>
    <x v="2"/>
    <x v="0"/>
    <x v="2"/>
    <x v="2"/>
    <x v="1"/>
    <x v="1"/>
    <s v="ZBPB"/>
    <n v="0"/>
  </r>
  <r>
    <s v="Garrafa"/>
    <x v="1"/>
    <x v="1"/>
    <x v="2"/>
    <x v="0"/>
    <x v="2"/>
    <x v="2"/>
    <x v="1"/>
    <x v="1"/>
    <s v="ZBOP"/>
    <n v="0"/>
  </r>
  <r>
    <s v="Garrafa"/>
    <x v="1"/>
    <x v="1"/>
    <x v="2"/>
    <x v="0"/>
    <x v="2"/>
    <x v="2"/>
    <x v="1"/>
    <x v="1"/>
    <s v="ZBOB"/>
    <n v="0"/>
  </r>
  <r>
    <s v="Garrafa"/>
    <x v="1"/>
    <x v="1"/>
    <x v="2"/>
    <x v="0"/>
    <x v="2"/>
    <x v="2"/>
    <x v="1"/>
    <x v="1"/>
    <s v="ZBSG"/>
    <n v="0"/>
  </r>
  <r>
    <s v="Garrafa"/>
    <x v="1"/>
    <x v="1"/>
    <x v="2"/>
    <x v="0"/>
    <x v="2"/>
    <x v="2"/>
    <x v="1"/>
    <x v="1"/>
    <s v="ZBFS"/>
    <n v="0"/>
  </r>
  <r>
    <s v="Garrafa"/>
    <x v="1"/>
    <x v="1"/>
    <x v="2"/>
    <x v="0"/>
    <x v="2"/>
    <x v="2"/>
    <x v="1"/>
    <x v="1"/>
    <s v="ZBUT"/>
    <n v="20.54"/>
  </r>
  <r>
    <s v="Garrafa"/>
    <x v="1"/>
    <x v="1"/>
    <x v="2"/>
    <x v="0"/>
    <x v="2"/>
    <x v="2"/>
    <x v="1"/>
    <x v="1"/>
    <s v="ZBUB"/>
    <n v="0"/>
  </r>
  <r>
    <s v="Garrafa"/>
    <x v="1"/>
    <x v="1"/>
    <x v="2"/>
    <x v="0"/>
    <x v="2"/>
    <x v="2"/>
    <x v="1"/>
    <x v="1"/>
    <s v="ZBLA"/>
    <n v="0"/>
  </r>
  <r>
    <s v="Garrafa"/>
    <x v="1"/>
    <x v="1"/>
    <x v="2"/>
    <x v="0"/>
    <x v="2"/>
    <x v="2"/>
    <x v="1"/>
    <x v="1"/>
    <s v="ZBLL"/>
    <n v="0"/>
  </r>
  <r>
    <s v="Garrafa"/>
    <x v="1"/>
    <x v="1"/>
    <x v="2"/>
    <x v="0"/>
    <x v="2"/>
    <x v="2"/>
    <x v="1"/>
    <x v="1"/>
    <s v="ZBPE"/>
    <n v="0"/>
  </r>
  <r>
    <s v="Garrafa"/>
    <x v="1"/>
    <x v="1"/>
    <x v="2"/>
    <x v="0"/>
    <x v="2"/>
    <x v="2"/>
    <x v="1"/>
    <x v="1"/>
    <s v="ZBPL"/>
    <n v="0"/>
  </r>
  <r>
    <s v="Garrafa"/>
    <x v="1"/>
    <x v="1"/>
    <x v="2"/>
    <x v="0"/>
    <x v="3"/>
    <x v="3"/>
    <x v="2"/>
    <x v="1"/>
    <s v="ZBRP"/>
    <n v="178.84"/>
  </r>
  <r>
    <s v="Garrafa"/>
    <x v="1"/>
    <x v="1"/>
    <x v="2"/>
    <x v="0"/>
    <x v="3"/>
    <x v="3"/>
    <x v="2"/>
    <x v="1"/>
    <s v="ZBSR"/>
    <n v="1.2"/>
  </r>
  <r>
    <s v="Garrafa"/>
    <x v="1"/>
    <x v="1"/>
    <x v="2"/>
    <x v="0"/>
    <x v="3"/>
    <x v="3"/>
    <x v="2"/>
    <x v="1"/>
    <s v="ZBSB"/>
    <n v="0"/>
  </r>
  <r>
    <s v="Garrafa"/>
    <x v="1"/>
    <x v="1"/>
    <x v="2"/>
    <x v="0"/>
    <x v="3"/>
    <x v="3"/>
    <x v="2"/>
    <x v="1"/>
    <s v="ZBCP"/>
    <n v="0"/>
  </r>
  <r>
    <s v="Garrafa"/>
    <x v="1"/>
    <x v="1"/>
    <x v="2"/>
    <x v="0"/>
    <x v="3"/>
    <x v="3"/>
    <x v="2"/>
    <x v="1"/>
    <s v="ZBFP"/>
    <n v="0"/>
  </r>
  <r>
    <s v="Garrafa"/>
    <x v="1"/>
    <x v="1"/>
    <x v="2"/>
    <x v="0"/>
    <x v="3"/>
    <x v="3"/>
    <x v="2"/>
    <x v="1"/>
    <s v="ZBFC"/>
    <n v="0"/>
  </r>
  <r>
    <s v="Garrafa"/>
    <x v="1"/>
    <x v="1"/>
    <x v="2"/>
    <x v="0"/>
    <x v="3"/>
    <x v="3"/>
    <x v="2"/>
    <x v="1"/>
    <s v="ZBFB"/>
    <n v="0"/>
  </r>
  <r>
    <s v="Garrafa"/>
    <x v="1"/>
    <x v="1"/>
    <x v="2"/>
    <x v="0"/>
    <x v="3"/>
    <x v="3"/>
    <x v="2"/>
    <x v="1"/>
    <s v="ZBTM"/>
    <n v="49.44"/>
  </r>
  <r>
    <s v="Garrafa"/>
    <x v="1"/>
    <x v="1"/>
    <x v="2"/>
    <x v="0"/>
    <x v="3"/>
    <x v="3"/>
    <x v="2"/>
    <x v="1"/>
    <s v="ZBCT"/>
    <n v="0"/>
  </r>
  <r>
    <s v="Garrafa"/>
    <x v="1"/>
    <x v="1"/>
    <x v="2"/>
    <x v="0"/>
    <x v="3"/>
    <x v="3"/>
    <x v="2"/>
    <x v="1"/>
    <s v="ZBLB"/>
    <n v="0"/>
  </r>
  <r>
    <s v="Garrafa"/>
    <x v="1"/>
    <x v="1"/>
    <x v="2"/>
    <x v="0"/>
    <x v="3"/>
    <x v="3"/>
    <x v="2"/>
    <x v="1"/>
    <s v="ZBMR"/>
    <n v="0"/>
  </r>
  <r>
    <s v="Garrafa"/>
    <x v="1"/>
    <x v="1"/>
    <x v="2"/>
    <x v="0"/>
    <x v="3"/>
    <x v="3"/>
    <x v="2"/>
    <x v="1"/>
    <s v="ZBML"/>
    <n v="0"/>
  </r>
  <r>
    <s v="Garrafa"/>
    <x v="1"/>
    <x v="1"/>
    <x v="2"/>
    <x v="0"/>
    <x v="3"/>
    <x v="3"/>
    <x v="2"/>
    <x v="1"/>
    <s v="ZBPP"/>
    <n v="0"/>
  </r>
  <r>
    <s v="Garrafa"/>
    <x v="1"/>
    <x v="1"/>
    <x v="2"/>
    <x v="0"/>
    <x v="3"/>
    <x v="3"/>
    <x v="2"/>
    <x v="1"/>
    <s v="ZBPB"/>
    <n v="0"/>
  </r>
  <r>
    <s v="Garrafa"/>
    <x v="1"/>
    <x v="1"/>
    <x v="2"/>
    <x v="0"/>
    <x v="3"/>
    <x v="3"/>
    <x v="2"/>
    <x v="1"/>
    <s v="ZBOP"/>
    <n v="0"/>
  </r>
  <r>
    <s v="Garrafa"/>
    <x v="1"/>
    <x v="1"/>
    <x v="2"/>
    <x v="0"/>
    <x v="3"/>
    <x v="3"/>
    <x v="2"/>
    <x v="1"/>
    <s v="ZBOB"/>
    <n v="0"/>
  </r>
  <r>
    <s v="Garrafa"/>
    <x v="1"/>
    <x v="1"/>
    <x v="2"/>
    <x v="0"/>
    <x v="3"/>
    <x v="3"/>
    <x v="2"/>
    <x v="1"/>
    <s v="ZBSG"/>
    <n v="0"/>
  </r>
  <r>
    <s v="Garrafa"/>
    <x v="1"/>
    <x v="1"/>
    <x v="2"/>
    <x v="0"/>
    <x v="3"/>
    <x v="3"/>
    <x v="2"/>
    <x v="1"/>
    <s v="ZBFS"/>
    <n v="0"/>
  </r>
  <r>
    <s v="Garrafa"/>
    <x v="1"/>
    <x v="1"/>
    <x v="2"/>
    <x v="0"/>
    <x v="3"/>
    <x v="3"/>
    <x v="2"/>
    <x v="1"/>
    <s v="ZBUT"/>
    <n v="12.36"/>
  </r>
  <r>
    <s v="Garrafa"/>
    <x v="1"/>
    <x v="1"/>
    <x v="2"/>
    <x v="0"/>
    <x v="3"/>
    <x v="3"/>
    <x v="2"/>
    <x v="1"/>
    <s v="ZBUB"/>
    <n v="0"/>
  </r>
  <r>
    <s v="Garrafa"/>
    <x v="1"/>
    <x v="1"/>
    <x v="2"/>
    <x v="0"/>
    <x v="3"/>
    <x v="3"/>
    <x v="2"/>
    <x v="1"/>
    <s v="ZBLA"/>
    <n v="0"/>
  </r>
  <r>
    <s v="Garrafa"/>
    <x v="1"/>
    <x v="1"/>
    <x v="2"/>
    <x v="0"/>
    <x v="3"/>
    <x v="3"/>
    <x v="2"/>
    <x v="1"/>
    <s v="ZBLL"/>
    <n v="0"/>
  </r>
  <r>
    <s v="Garrafa"/>
    <x v="1"/>
    <x v="1"/>
    <x v="2"/>
    <x v="0"/>
    <x v="3"/>
    <x v="3"/>
    <x v="2"/>
    <x v="1"/>
    <s v="ZBPE"/>
    <n v="0"/>
  </r>
  <r>
    <s v="Garrafa"/>
    <x v="1"/>
    <x v="1"/>
    <x v="2"/>
    <x v="0"/>
    <x v="3"/>
    <x v="3"/>
    <x v="2"/>
    <x v="1"/>
    <s v="ZBPL"/>
    <n v="0"/>
  </r>
  <r>
    <s v="Garrafa"/>
    <x v="1"/>
    <x v="1"/>
    <x v="0"/>
    <x v="0"/>
    <x v="1"/>
    <x v="1"/>
    <x v="1"/>
    <x v="0"/>
    <s v="ZBRP"/>
    <n v="445.81"/>
  </r>
  <r>
    <s v="Garrafa"/>
    <x v="1"/>
    <x v="1"/>
    <x v="0"/>
    <x v="0"/>
    <x v="1"/>
    <x v="1"/>
    <x v="1"/>
    <x v="0"/>
    <s v="ZBSR"/>
    <n v="2.74"/>
  </r>
  <r>
    <s v="Garrafa"/>
    <x v="1"/>
    <x v="1"/>
    <x v="0"/>
    <x v="0"/>
    <x v="1"/>
    <x v="1"/>
    <x v="1"/>
    <x v="0"/>
    <s v="ZBSB"/>
    <n v="0"/>
  </r>
  <r>
    <s v="Garrafa"/>
    <x v="1"/>
    <x v="1"/>
    <x v="0"/>
    <x v="0"/>
    <x v="1"/>
    <x v="1"/>
    <x v="1"/>
    <x v="0"/>
    <s v="ZBCP"/>
    <n v="0"/>
  </r>
  <r>
    <s v="Garrafa"/>
    <x v="1"/>
    <x v="1"/>
    <x v="0"/>
    <x v="0"/>
    <x v="1"/>
    <x v="1"/>
    <x v="1"/>
    <x v="0"/>
    <s v="ZBFP"/>
    <n v="0"/>
  </r>
  <r>
    <s v="Garrafa"/>
    <x v="1"/>
    <x v="1"/>
    <x v="0"/>
    <x v="0"/>
    <x v="1"/>
    <x v="1"/>
    <x v="1"/>
    <x v="0"/>
    <s v="ZBFC"/>
    <n v="0"/>
  </r>
  <r>
    <s v="Garrafa"/>
    <x v="1"/>
    <x v="1"/>
    <x v="0"/>
    <x v="0"/>
    <x v="1"/>
    <x v="1"/>
    <x v="1"/>
    <x v="0"/>
    <s v="ZBFB"/>
    <n v="0"/>
  </r>
  <r>
    <s v="Garrafa"/>
    <x v="1"/>
    <x v="1"/>
    <x v="0"/>
    <x v="0"/>
    <x v="1"/>
    <x v="1"/>
    <x v="1"/>
    <x v="0"/>
    <s v="ZBTM"/>
    <n v="82.16"/>
  </r>
  <r>
    <s v="Garrafa"/>
    <x v="1"/>
    <x v="1"/>
    <x v="0"/>
    <x v="0"/>
    <x v="1"/>
    <x v="1"/>
    <x v="1"/>
    <x v="0"/>
    <s v="ZBCT"/>
    <n v="0"/>
  </r>
  <r>
    <s v="Garrafa"/>
    <x v="1"/>
    <x v="1"/>
    <x v="0"/>
    <x v="0"/>
    <x v="1"/>
    <x v="1"/>
    <x v="1"/>
    <x v="0"/>
    <s v="ZBLB"/>
    <n v="0"/>
  </r>
  <r>
    <s v="Garrafa"/>
    <x v="1"/>
    <x v="1"/>
    <x v="0"/>
    <x v="0"/>
    <x v="1"/>
    <x v="1"/>
    <x v="1"/>
    <x v="0"/>
    <s v="ZBMR"/>
    <n v="0"/>
  </r>
  <r>
    <s v="Garrafa"/>
    <x v="1"/>
    <x v="1"/>
    <x v="0"/>
    <x v="0"/>
    <x v="1"/>
    <x v="1"/>
    <x v="1"/>
    <x v="0"/>
    <s v="ZBML"/>
    <n v="0"/>
  </r>
  <r>
    <s v="Garrafa"/>
    <x v="1"/>
    <x v="1"/>
    <x v="0"/>
    <x v="0"/>
    <x v="1"/>
    <x v="1"/>
    <x v="1"/>
    <x v="0"/>
    <s v="ZBPP"/>
    <n v="0"/>
  </r>
  <r>
    <s v="Garrafa"/>
    <x v="1"/>
    <x v="1"/>
    <x v="0"/>
    <x v="0"/>
    <x v="1"/>
    <x v="1"/>
    <x v="1"/>
    <x v="0"/>
    <s v="ZBPB"/>
    <n v="0"/>
  </r>
  <r>
    <s v="Garrafa"/>
    <x v="1"/>
    <x v="1"/>
    <x v="0"/>
    <x v="0"/>
    <x v="1"/>
    <x v="1"/>
    <x v="1"/>
    <x v="0"/>
    <s v="ZBOP"/>
    <n v="0"/>
  </r>
  <r>
    <s v="Garrafa"/>
    <x v="1"/>
    <x v="1"/>
    <x v="0"/>
    <x v="0"/>
    <x v="1"/>
    <x v="1"/>
    <x v="1"/>
    <x v="0"/>
    <s v="ZBOB"/>
    <n v="0"/>
  </r>
  <r>
    <s v="Garrafa"/>
    <x v="1"/>
    <x v="1"/>
    <x v="0"/>
    <x v="0"/>
    <x v="1"/>
    <x v="1"/>
    <x v="1"/>
    <x v="0"/>
    <s v="ZBSG"/>
    <n v="0"/>
  </r>
  <r>
    <s v="Garrafa"/>
    <x v="1"/>
    <x v="1"/>
    <x v="0"/>
    <x v="0"/>
    <x v="1"/>
    <x v="1"/>
    <x v="1"/>
    <x v="0"/>
    <s v="ZBFS"/>
    <n v="0"/>
  </r>
  <r>
    <s v="Garrafa"/>
    <x v="1"/>
    <x v="1"/>
    <x v="0"/>
    <x v="0"/>
    <x v="1"/>
    <x v="1"/>
    <x v="1"/>
    <x v="0"/>
    <s v="ZBUT"/>
    <n v="20.54"/>
  </r>
  <r>
    <s v="Garrafa"/>
    <x v="1"/>
    <x v="1"/>
    <x v="0"/>
    <x v="0"/>
    <x v="1"/>
    <x v="1"/>
    <x v="1"/>
    <x v="0"/>
    <s v="ZBUB"/>
    <n v="0"/>
  </r>
  <r>
    <s v="Garrafa"/>
    <x v="1"/>
    <x v="1"/>
    <x v="0"/>
    <x v="0"/>
    <x v="1"/>
    <x v="1"/>
    <x v="1"/>
    <x v="0"/>
    <s v="ZBLA"/>
    <n v="0"/>
  </r>
  <r>
    <s v="Garrafa"/>
    <x v="1"/>
    <x v="1"/>
    <x v="0"/>
    <x v="0"/>
    <x v="1"/>
    <x v="1"/>
    <x v="1"/>
    <x v="0"/>
    <s v="ZBLL"/>
    <n v="0"/>
  </r>
  <r>
    <s v="Garrafa"/>
    <x v="1"/>
    <x v="1"/>
    <x v="0"/>
    <x v="0"/>
    <x v="1"/>
    <x v="1"/>
    <x v="1"/>
    <x v="0"/>
    <s v="ZBPE"/>
    <n v="0"/>
  </r>
  <r>
    <s v="Garrafa"/>
    <x v="1"/>
    <x v="1"/>
    <x v="0"/>
    <x v="0"/>
    <x v="1"/>
    <x v="1"/>
    <x v="1"/>
    <x v="0"/>
    <s v="ZBPL"/>
    <n v="0"/>
  </r>
  <r>
    <s v="Garrafa"/>
    <x v="1"/>
    <x v="1"/>
    <x v="0"/>
    <x v="0"/>
    <x v="4"/>
    <x v="4"/>
    <x v="0"/>
    <x v="0"/>
    <s v="ZBRP"/>
    <n v="318.32"/>
  </r>
  <r>
    <s v="Garrafa"/>
    <x v="1"/>
    <x v="1"/>
    <x v="0"/>
    <x v="0"/>
    <x v="4"/>
    <x v="4"/>
    <x v="0"/>
    <x v="0"/>
    <s v="ZBSR"/>
    <n v="1.92"/>
  </r>
  <r>
    <s v="Garrafa"/>
    <x v="1"/>
    <x v="1"/>
    <x v="0"/>
    <x v="0"/>
    <x v="4"/>
    <x v="4"/>
    <x v="0"/>
    <x v="0"/>
    <s v="ZBSB"/>
    <n v="0"/>
  </r>
  <r>
    <s v="Garrafa"/>
    <x v="1"/>
    <x v="1"/>
    <x v="0"/>
    <x v="0"/>
    <x v="4"/>
    <x v="4"/>
    <x v="0"/>
    <x v="0"/>
    <s v="ZBCP"/>
    <n v="0"/>
  </r>
  <r>
    <s v="Garrafa"/>
    <x v="1"/>
    <x v="1"/>
    <x v="0"/>
    <x v="0"/>
    <x v="4"/>
    <x v="4"/>
    <x v="0"/>
    <x v="0"/>
    <s v="ZBFP"/>
    <n v="0"/>
  </r>
  <r>
    <s v="Garrafa"/>
    <x v="1"/>
    <x v="1"/>
    <x v="0"/>
    <x v="0"/>
    <x v="4"/>
    <x v="4"/>
    <x v="0"/>
    <x v="0"/>
    <s v="ZBFC"/>
    <n v="0"/>
  </r>
  <r>
    <s v="Garrafa"/>
    <x v="1"/>
    <x v="1"/>
    <x v="0"/>
    <x v="0"/>
    <x v="4"/>
    <x v="4"/>
    <x v="0"/>
    <x v="0"/>
    <s v="ZBFB"/>
    <n v="0"/>
  </r>
  <r>
    <s v="Garrafa"/>
    <x v="1"/>
    <x v="1"/>
    <x v="0"/>
    <x v="0"/>
    <x v="4"/>
    <x v="4"/>
    <x v="0"/>
    <x v="0"/>
    <s v="ZBTM"/>
    <n v="53.21"/>
  </r>
  <r>
    <s v="Garrafa"/>
    <x v="1"/>
    <x v="1"/>
    <x v="0"/>
    <x v="0"/>
    <x v="4"/>
    <x v="4"/>
    <x v="0"/>
    <x v="0"/>
    <s v="ZBCT"/>
    <n v="0"/>
  </r>
  <r>
    <s v="Garrafa"/>
    <x v="1"/>
    <x v="1"/>
    <x v="0"/>
    <x v="0"/>
    <x v="4"/>
    <x v="4"/>
    <x v="0"/>
    <x v="0"/>
    <s v="ZBLB"/>
    <n v="0"/>
  </r>
  <r>
    <s v="Garrafa"/>
    <x v="1"/>
    <x v="1"/>
    <x v="0"/>
    <x v="0"/>
    <x v="4"/>
    <x v="4"/>
    <x v="0"/>
    <x v="0"/>
    <s v="ZBMR"/>
    <n v="0"/>
  </r>
  <r>
    <s v="Garrafa"/>
    <x v="1"/>
    <x v="1"/>
    <x v="0"/>
    <x v="0"/>
    <x v="4"/>
    <x v="4"/>
    <x v="0"/>
    <x v="0"/>
    <s v="ZBML"/>
    <n v="0"/>
  </r>
  <r>
    <s v="Garrafa"/>
    <x v="1"/>
    <x v="1"/>
    <x v="0"/>
    <x v="0"/>
    <x v="4"/>
    <x v="4"/>
    <x v="0"/>
    <x v="0"/>
    <s v="ZBPP"/>
    <n v="0"/>
  </r>
  <r>
    <s v="Garrafa"/>
    <x v="1"/>
    <x v="1"/>
    <x v="0"/>
    <x v="0"/>
    <x v="4"/>
    <x v="4"/>
    <x v="0"/>
    <x v="0"/>
    <s v="ZBPB"/>
    <n v="0"/>
  </r>
  <r>
    <s v="Garrafa"/>
    <x v="1"/>
    <x v="1"/>
    <x v="0"/>
    <x v="0"/>
    <x v="4"/>
    <x v="4"/>
    <x v="0"/>
    <x v="0"/>
    <s v="ZBOP"/>
    <n v="0"/>
  </r>
  <r>
    <s v="Garrafa"/>
    <x v="1"/>
    <x v="1"/>
    <x v="0"/>
    <x v="0"/>
    <x v="4"/>
    <x v="4"/>
    <x v="0"/>
    <x v="0"/>
    <s v="ZBOB"/>
    <n v="0"/>
  </r>
  <r>
    <s v="Garrafa"/>
    <x v="1"/>
    <x v="1"/>
    <x v="0"/>
    <x v="0"/>
    <x v="4"/>
    <x v="4"/>
    <x v="0"/>
    <x v="0"/>
    <s v="ZBSG"/>
    <n v="0"/>
  </r>
  <r>
    <s v="Garrafa"/>
    <x v="1"/>
    <x v="1"/>
    <x v="0"/>
    <x v="0"/>
    <x v="4"/>
    <x v="4"/>
    <x v="0"/>
    <x v="0"/>
    <s v="ZBFS"/>
    <n v="0"/>
  </r>
  <r>
    <s v="Garrafa"/>
    <x v="1"/>
    <x v="1"/>
    <x v="0"/>
    <x v="0"/>
    <x v="4"/>
    <x v="4"/>
    <x v="0"/>
    <x v="0"/>
    <s v="ZBUT"/>
    <n v="13.3"/>
  </r>
  <r>
    <s v="Garrafa"/>
    <x v="1"/>
    <x v="1"/>
    <x v="0"/>
    <x v="0"/>
    <x v="4"/>
    <x v="4"/>
    <x v="0"/>
    <x v="0"/>
    <s v="ZBUB"/>
    <n v="0"/>
  </r>
  <r>
    <s v="Garrafa"/>
    <x v="1"/>
    <x v="1"/>
    <x v="0"/>
    <x v="0"/>
    <x v="4"/>
    <x v="4"/>
    <x v="0"/>
    <x v="0"/>
    <s v="ZBLA"/>
    <n v="0"/>
  </r>
  <r>
    <s v="Garrafa"/>
    <x v="1"/>
    <x v="1"/>
    <x v="0"/>
    <x v="0"/>
    <x v="4"/>
    <x v="4"/>
    <x v="0"/>
    <x v="0"/>
    <s v="ZBLL"/>
    <n v="0"/>
  </r>
  <r>
    <s v="Garrafa"/>
    <x v="1"/>
    <x v="1"/>
    <x v="0"/>
    <x v="0"/>
    <x v="4"/>
    <x v="4"/>
    <x v="0"/>
    <x v="0"/>
    <s v="ZBPE"/>
    <n v="0"/>
  </r>
  <r>
    <s v="Garrafa"/>
    <x v="1"/>
    <x v="1"/>
    <x v="0"/>
    <x v="0"/>
    <x v="4"/>
    <x v="4"/>
    <x v="0"/>
    <x v="0"/>
    <s v="ZBPL"/>
    <n v="0"/>
  </r>
  <r>
    <s v="Garrafa"/>
    <x v="1"/>
    <x v="1"/>
    <x v="0"/>
    <x v="0"/>
    <x v="5"/>
    <x v="0"/>
    <x v="0"/>
    <x v="0"/>
    <s v="ZBRP"/>
    <n v="318.32"/>
  </r>
  <r>
    <s v="Garrafa"/>
    <x v="1"/>
    <x v="1"/>
    <x v="0"/>
    <x v="0"/>
    <x v="5"/>
    <x v="0"/>
    <x v="0"/>
    <x v="0"/>
    <s v="ZBSR"/>
    <n v="1.92"/>
  </r>
  <r>
    <s v="Garrafa"/>
    <x v="1"/>
    <x v="1"/>
    <x v="0"/>
    <x v="0"/>
    <x v="5"/>
    <x v="0"/>
    <x v="0"/>
    <x v="0"/>
    <s v="ZBSB"/>
    <n v="0"/>
  </r>
  <r>
    <s v="Garrafa"/>
    <x v="1"/>
    <x v="1"/>
    <x v="0"/>
    <x v="0"/>
    <x v="5"/>
    <x v="0"/>
    <x v="0"/>
    <x v="0"/>
    <s v="ZBCP"/>
    <n v="0"/>
  </r>
  <r>
    <s v="Garrafa"/>
    <x v="1"/>
    <x v="1"/>
    <x v="0"/>
    <x v="0"/>
    <x v="5"/>
    <x v="0"/>
    <x v="0"/>
    <x v="0"/>
    <s v="ZBFP"/>
    <n v="0"/>
  </r>
  <r>
    <s v="Garrafa"/>
    <x v="1"/>
    <x v="1"/>
    <x v="0"/>
    <x v="0"/>
    <x v="5"/>
    <x v="0"/>
    <x v="0"/>
    <x v="0"/>
    <s v="ZBFC"/>
    <n v="0"/>
  </r>
  <r>
    <s v="Garrafa"/>
    <x v="1"/>
    <x v="1"/>
    <x v="0"/>
    <x v="0"/>
    <x v="5"/>
    <x v="0"/>
    <x v="0"/>
    <x v="0"/>
    <s v="ZBFB"/>
    <n v="0"/>
  </r>
  <r>
    <s v="Garrafa"/>
    <x v="1"/>
    <x v="1"/>
    <x v="0"/>
    <x v="0"/>
    <x v="5"/>
    <x v="0"/>
    <x v="0"/>
    <x v="0"/>
    <s v="ZBTM"/>
    <n v="53.21"/>
  </r>
  <r>
    <s v="Garrafa"/>
    <x v="1"/>
    <x v="1"/>
    <x v="0"/>
    <x v="0"/>
    <x v="5"/>
    <x v="0"/>
    <x v="0"/>
    <x v="0"/>
    <s v="ZBCT"/>
    <n v="0"/>
  </r>
  <r>
    <s v="Garrafa"/>
    <x v="1"/>
    <x v="1"/>
    <x v="0"/>
    <x v="0"/>
    <x v="5"/>
    <x v="0"/>
    <x v="0"/>
    <x v="0"/>
    <s v="ZBLB"/>
    <n v="0"/>
  </r>
  <r>
    <s v="Garrafa"/>
    <x v="1"/>
    <x v="1"/>
    <x v="0"/>
    <x v="0"/>
    <x v="5"/>
    <x v="0"/>
    <x v="0"/>
    <x v="0"/>
    <s v="ZBMR"/>
    <n v="0"/>
  </r>
  <r>
    <s v="Garrafa"/>
    <x v="1"/>
    <x v="1"/>
    <x v="0"/>
    <x v="0"/>
    <x v="5"/>
    <x v="0"/>
    <x v="0"/>
    <x v="0"/>
    <s v="ZBML"/>
    <n v="0"/>
  </r>
  <r>
    <s v="Garrafa"/>
    <x v="1"/>
    <x v="1"/>
    <x v="0"/>
    <x v="0"/>
    <x v="5"/>
    <x v="0"/>
    <x v="0"/>
    <x v="0"/>
    <s v="ZBPP"/>
    <n v="0"/>
  </r>
  <r>
    <s v="Garrafa"/>
    <x v="1"/>
    <x v="1"/>
    <x v="0"/>
    <x v="0"/>
    <x v="5"/>
    <x v="0"/>
    <x v="0"/>
    <x v="0"/>
    <s v="ZBPB"/>
    <n v="0"/>
  </r>
  <r>
    <s v="Garrafa"/>
    <x v="1"/>
    <x v="1"/>
    <x v="0"/>
    <x v="0"/>
    <x v="5"/>
    <x v="0"/>
    <x v="0"/>
    <x v="0"/>
    <s v="ZBOP"/>
    <n v="0"/>
  </r>
  <r>
    <s v="Garrafa"/>
    <x v="1"/>
    <x v="1"/>
    <x v="0"/>
    <x v="0"/>
    <x v="5"/>
    <x v="0"/>
    <x v="0"/>
    <x v="0"/>
    <s v="ZBOB"/>
    <n v="0"/>
  </r>
  <r>
    <s v="Garrafa"/>
    <x v="1"/>
    <x v="1"/>
    <x v="0"/>
    <x v="0"/>
    <x v="5"/>
    <x v="0"/>
    <x v="0"/>
    <x v="0"/>
    <s v="ZBSG"/>
    <n v="0"/>
  </r>
  <r>
    <s v="Garrafa"/>
    <x v="1"/>
    <x v="1"/>
    <x v="0"/>
    <x v="0"/>
    <x v="5"/>
    <x v="0"/>
    <x v="0"/>
    <x v="0"/>
    <s v="ZBFS"/>
    <n v="0"/>
  </r>
  <r>
    <s v="Garrafa"/>
    <x v="1"/>
    <x v="1"/>
    <x v="0"/>
    <x v="0"/>
    <x v="5"/>
    <x v="0"/>
    <x v="0"/>
    <x v="0"/>
    <s v="ZBUT"/>
    <n v="13.3"/>
  </r>
  <r>
    <s v="Garrafa"/>
    <x v="1"/>
    <x v="1"/>
    <x v="0"/>
    <x v="0"/>
    <x v="5"/>
    <x v="0"/>
    <x v="0"/>
    <x v="0"/>
    <s v="ZBUB"/>
    <n v="0"/>
  </r>
  <r>
    <s v="Garrafa"/>
    <x v="1"/>
    <x v="1"/>
    <x v="0"/>
    <x v="0"/>
    <x v="5"/>
    <x v="0"/>
    <x v="0"/>
    <x v="0"/>
    <s v="ZBLA"/>
    <n v="0"/>
  </r>
  <r>
    <s v="Garrafa"/>
    <x v="1"/>
    <x v="1"/>
    <x v="0"/>
    <x v="0"/>
    <x v="5"/>
    <x v="0"/>
    <x v="0"/>
    <x v="0"/>
    <s v="ZBLL"/>
    <n v="0"/>
  </r>
  <r>
    <s v="Garrafa"/>
    <x v="1"/>
    <x v="1"/>
    <x v="0"/>
    <x v="0"/>
    <x v="5"/>
    <x v="0"/>
    <x v="0"/>
    <x v="0"/>
    <s v="ZBPE"/>
    <n v="0"/>
  </r>
  <r>
    <s v="Garrafa"/>
    <x v="1"/>
    <x v="1"/>
    <x v="0"/>
    <x v="0"/>
    <x v="5"/>
    <x v="0"/>
    <x v="0"/>
    <x v="0"/>
    <s v="ZBPL"/>
    <n v="0"/>
  </r>
  <r>
    <s v="Garrafa"/>
    <x v="1"/>
    <x v="1"/>
    <x v="1"/>
    <x v="0"/>
    <x v="5"/>
    <x v="0"/>
    <x v="0"/>
    <x v="0"/>
    <s v="ZBRP"/>
    <n v="318.32"/>
  </r>
  <r>
    <s v="Garrafa"/>
    <x v="1"/>
    <x v="1"/>
    <x v="1"/>
    <x v="0"/>
    <x v="5"/>
    <x v="0"/>
    <x v="0"/>
    <x v="0"/>
    <s v="ZBSR"/>
    <n v="1.92"/>
  </r>
  <r>
    <s v="Garrafa"/>
    <x v="1"/>
    <x v="1"/>
    <x v="1"/>
    <x v="0"/>
    <x v="5"/>
    <x v="0"/>
    <x v="0"/>
    <x v="0"/>
    <s v="ZBSB"/>
    <n v="0"/>
  </r>
  <r>
    <s v="Garrafa"/>
    <x v="1"/>
    <x v="1"/>
    <x v="1"/>
    <x v="0"/>
    <x v="5"/>
    <x v="0"/>
    <x v="0"/>
    <x v="0"/>
    <s v="ZBCP"/>
    <n v="0"/>
  </r>
  <r>
    <s v="Garrafa"/>
    <x v="1"/>
    <x v="1"/>
    <x v="1"/>
    <x v="0"/>
    <x v="5"/>
    <x v="0"/>
    <x v="0"/>
    <x v="0"/>
    <s v="ZBFP"/>
    <n v="0"/>
  </r>
  <r>
    <s v="Garrafa"/>
    <x v="1"/>
    <x v="1"/>
    <x v="1"/>
    <x v="0"/>
    <x v="5"/>
    <x v="0"/>
    <x v="0"/>
    <x v="0"/>
    <s v="ZBFC"/>
    <n v="0"/>
  </r>
  <r>
    <s v="Garrafa"/>
    <x v="1"/>
    <x v="1"/>
    <x v="1"/>
    <x v="0"/>
    <x v="5"/>
    <x v="0"/>
    <x v="0"/>
    <x v="0"/>
    <s v="ZBFB"/>
    <n v="0"/>
  </r>
  <r>
    <s v="Garrafa"/>
    <x v="1"/>
    <x v="1"/>
    <x v="1"/>
    <x v="0"/>
    <x v="5"/>
    <x v="0"/>
    <x v="0"/>
    <x v="0"/>
    <s v="ZBTM"/>
    <n v="53.21"/>
  </r>
  <r>
    <s v="Garrafa"/>
    <x v="1"/>
    <x v="1"/>
    <x v="1"/>
    <x v="0"/>
    <x v="5"/>
    <x v="0"/>
    <x v="0"/>
    <x v="0"/>
    <s v="ZBCT"/>
    <n v="0"/>
  </r>
  <r>
    <s v="Garrafa"/>
    <x v="1"/>
    <x v="1"/>
    <x v="1"/>
    <x v="0"/>
    <x v="5"/>
    <x v="0"/>
    <x v="0"/>
    <x v="0"/>
    <s v="ZBLB"/>
    <n v="0"/>
  </r>
  <r>
    <s v="Garrafa"/>
    <x v="1"/>
    <x v="1"/>
    <x v="1"/>
    <x v="0"/>
    <x v="5"/>
    <x v="0"/>
    <x v="0"/>
    <x v="0"/>
    <s v="ZBMR"/>
    <n v="0"/>
  </r>
  <r>
    <s v="Garrafa"/>
    <x v="1"/>
    <x v="1"/>
    <x v="1"/>
    <x v="0"/>
    <x v="5"/>
    <x v="0"/>
    <x v="0"/>
    <x v="0"/>
    <s v="ZBML"/>
    <n v="0"/>
  </r>
  <r>
    <s v="Garrafa"/>
    <x v="1"/>
    <x v="1"/>
    <x v="1"/>
    <x v="0"/>
    <x v="5"/>
    <x v="0"/>
    <x v="0"/>
    <x v="0"/>
    <s v="ZBPP"/>
    <n v="0"/>
  </r>
  <r>
    <s v="Garrafa"/>
    <x v="1"/>
    <x v="1"/>
    <x v="1"/>
    <x v="0"/>
    <x v="5"/>
    <x v="0"/>
    <x v="0"/>
    <x v="0"/>
    <s v="ZBPB"/>
    <n v="0"/>
  </r>
  <r>
    <s v="Garrafa"/>
    <x v="1"/>
    <x v="1"/>
    <x v="1"/>
    <x v="0"/>
    <x v="5"/>
    <x v="0"/>
    <x v="0"/>
    <x v="0"/>
    <s v="ZBOP"/>
    <n v="0"/>
  </r>
  <r>
    <s v="Garrafa"/>
    <x v="1"/>
    <x v="1"/>
    <x v="1"/>
    <x v="0"/>
    <x v="5"/>
    <x v="0"/>
    <x v="0"/>
    <x v="0"/>
    <s v="ZBOB"/>
    <n v="0"/>
  </r>
  <r>
    <s v="Garrafa"/>
    <x v="1"/>
    <x v="1"/>
    <x v="1"/>
    <x v="0"/>
    <x v="5"/>
    <x v="0"/>
    <x v="0"/>
    <x v="0"/>
    <s v="ZBSG"/>
    <n v="0"/>
  </r>
  <r>
    <s v="Garrafa"/>
    <x v="1"/>
    <x v="1"/>
    <x v="1"/>
    <x v="0"/>
    <x v="5"/>
    <x v="0"/>
    <x v="0"/>
    <x v="0"/>
    <s v="ZBFS"/>
    <n v="0"/>
  </r>
  <r>
    <s v="Garrafa"/>
    <x v="1"/>
    <x v="1"/>
    <x v="1"/>
    <x v="0"/>
    <x v="5"/>
    <x v="0"/>
    <x v="0"/>
    <x v="0"/>
    <s v="ZBUT"/>
    <n v="13.3"/>
  </r>
  <r>
    <s v="Garrafa"/>
    <x v="1"/>
    <x v="1"/>
    <x v="1"/>
    <x v="0"/>
    <x v="5"/>
    <x v="0"/>
    <x v="0"/>
    <x v="0"/>
    <s v="ZBUB"/>
    <n v="0"/>
  </r>
  <r>
    <s v="Garrafa"/>
    <x v="1"/>
    <x v="1"/>
    <x v="1"/>
    <x v="0"/>
    <x v="5"/>
    <x v="0"/>
    <x v="0"/>
    <x v="0"/>
    <s v="ZBLA"/>
    <n v="0"/>
  </r>
  <r>
    <s v="Garrafa"/>
    <x v="1"/>
    <x v="1"/>
    <x v="1"/>
    <x v="0"/>
    <x v="5"/>
    <x v="0"/>
    <x v="0"/>
    <x v="0"/>
    <s v="ZBLL"/>
    <n v="0"/>
  </r>
  <r>
    <s v="Garrafa"/>
    <x v="1"/>
    <x v="1"/>
    <x v="1"/>
    <x v="0"/>
    <x v="5"/>
    <x v="0"/>
    <x v="0"/>
    <x v="0"/>
    <s v="ZBPE"/>
    <n v="0"/>
  </r>
  <r>
    <s v="Garrafa"/>
    <x v="1"/>
    <x v="1"/>
    <x v="1"/>
    <x v="0"/>
    <x v="5"/>
    <x v="0"/>
    <x v="0"/>
    <x v="0"/>
    <s v="ZBPL"/>
    <n v="0"/>
  </r>
  <r>
    <s v="Garrafa"/>
    <x v="1"/>
    <x v="1"/>
    <x v="3"/>
    <x v="0"/>
    <x v="4"/>
    <x v="4"/>
    <x v="0"/>
    <x v="0"/>
    <s v="ZBRP"/>
    <n v="318.32"/>
  </r>
  <r>
    <s v="Garrafa"/>
    <x v="1"/>
    <x v="1"/>
    <x v="3"/>
    <x v="0"/>
    <x v="4"/>
    <x v="4"/>
    <x v="0"/>
    <x v="0"/>
    <s v="ZBSR"/>
    <n v="1.92"/>
  </r>
  <r>
    <s v="Garrafa"/>
    <x v="1"/>
    <x v="1"/>
    <x v="3"/>
    <x v="0"/>
    <x v="4"/>
    <x v="4"/>
    <x v="0"/>
    <x v="0"/>
    <s v="ZBSB"/>
    <n v="0"/>
  </r>
  <r>
    <s v="Garrafa"/>
    <x v="1"/>
    <x v="1"/>
    <x v="3"/>
    <x v="0"/>
    <x v="4"/>
    <x v="4"/>
    <x v="0"/>
    <x v="0"/>
    <s v="ZBCP"/>
    <n v="0"/>
  </r>
  <r>
    <s v="Garrafa"/>
    <x v="1"/>
    <x v="1"/>
    <x v="3"/>
    <x v="0"/>
    <x v="4"/>
    <x v="4"/>
    <x v="0"/>
    <x v="0"/>
    <s v="ZBFP"/>
    <n v="0"/>
  </r>
  <r>
    <s v="Garrafa"/>
    <x v="1"/>
    <x v="1"/>
    <x v="3"/>
    <x v="0"/>
    <x v="4"/>
    <x v="4"/>
    <x v="0"/>
    <x v="0"/>
    <s v="ZBFC"/>
    <n v="0"/>
  </r>
  <r>
    <s v="Garrafa"/>
    <x v="1"/>
    <x v="1"/>
    <x v="3"/>
    <x v="0"/>
    <x v="4"/>
    <x v="4"/>
    <x v="0"/>
    <x v="0"/>
    <s v="ZBFB"/>
    <n v="0"/>
  </r>
  <r>
    <s v="Garrafa"/>
    <x v="1"/>
    <x v="1"/>
    <x v="3"/>
    <x v="0"/>
    <x v="4"/>
    <x v="4"/>
    <x v="0"/>
    <x v="0"/>
    <s v="ZBTM"/>
    <n v="53.21"/>
  </r>
  <r>
    <s v="Garrafa"/>
    <x v="1"/>
    <x v="1"/>
    <x v="3"/>
    <x v="0"/>
    <x v="4"/>
    <x v="4"/>
    <x v="0"/>
    <x v="0"/>
    <s v="ZBCT"/>
    <n v="0"/>
  </r>
  <r>
    <s v="Garrafa"/>
    <x v="1"/>
    <x v="1"/>
    <x v="3"/>
    <x v="0"/>
    <x v="4"/>
    <x v="4"/>
    <x v="0"/>
    <x v="0"/>
    <s v="ZBLB"/>
    <n v="0"/>
  </r>
  <r>
    <s v="Garrafa"/>
    <x v="1"/>
    <x v="1"/>
    <x v="3"/>
    <x v="0"/>
    <x v="4"/>
    <x v="4"/>
    <x v="0"/>
    <x v="0"/>
    <s v="ZBMR"/>
    <n v="0"/>
  </r>
  <r>
    <s v="Garrafa"/>
    <x v="1"/>
    <x v="1"/>
    <x v="3"/>
    <x v="0"/>
    <x v="4"/>
    <x v="4"/>
    <x v="0"/>
    <x v="0"/>
    <s v="ZBML"/>
    <n v="0"/>
  </r>
  <r>
    <s v="Garrafa"/>
    <x v="1"/>
    <x v="1"/>
    <x v="3"/>
    <x v="0"/>
    <x v="4"/>
    <x v="4"/>
    <x v="0"/>
    <x v="0"/>
    <s v="ZBPP"/>
    <n v="0"/>
  </r>
  <r>
    <s v="Garrafa"/>
    <x v="1"/>
    <x v="1"/>
    <x v="3"/>
    <x v="0"/>
    <x v="4"/>
    <x v="4"/>
    <x v="0"/>
    <x v="0"/>
    <s v="ZBPB"/>
    <n v="0"/>
  </r>
  <r>
    <s v="Garrafa"/>
    <x v="1"/>
    <x v="1"/>
    <x v="3"/>
    <x v="0"/>
    <x v="4"/>
    <x v="4"/>
    <x v="0"/>
    <x v="0"/>
    <s v="ZBOP"/>
    <n v="0"/>
  </r>
  <r>
    <s v="Garrafa"/>
    <x v="1"/>
    <x v="1"/>
    <x v="3"/>
    <x v="0"/>
    <x v="4"/>
    <x v="4"/>
    <x v="0"/>
    <x v="0"/>
    <s v="ZBOB"/>
    <n v="0"/>
  </r>
  <r>
    <s v="Garrafa"/>
    <x v="1"/>
    <x v="1"/>
    <x v="3"/>
    <x v="0"/>
    <x v="4"/>
    <x v="4"/>
    <x v="0"/>
    <x v="0"/>
    <s v="ZBSG"/>
    <n v="0"/>
  </r>
  <r>
    <s v="Garrafa"/>
    <x v="1"/>
    <x v="1"/>
    <x v="3"/>
    <x v="0"/>
    <x v="4"/>
    <x v="4"/>
    <x v="0"/>
    <x v="0"/>
    <s v="ZBFS"/>
    <n v="0"/>
  </r>
  <r>
    <s v="Garrafa"/>
    <x v="1"/>
    <x v="1"/>
    <x v="3"/>
    <x v="0"/>
    <x v="4"/>
    <x v="4"/>
    <x v="0"/>
    <x v="0"/>
    <s v="ZBUT"/>
    <n v="13.3"/>
  </r>
  <r>
    <s v="Garrafa"/>
    <x v="1"/>
    <x v="1"/>
    <x v="3"/>
    <x v="0"/>
    <x v="4"/>
    <x v="4"/>
    <x v="0"/>
    <x v="0"/>
    <s v="ZBUB"/>
    <n v="0"/>
  </r>
  <r>
    <s v="Garrafa"/>
    <x v="1"/>
    <x v="1"/>
    <x v="3"/>
    <x v="0"/>
    <x v="4"/>
    <x v="4"/>
    <x v="0"/>
    <x v="0"/>
    <s v="ZBLA"/>
    <n v="0"/>
  </r>
  <r>
    <s v="Garrafa"/>
    <x v="1"/>
    <x v="1"/>
    <x v="3"/>
    <x v="0"/>
    <x v="4"/>
    <x v="4"/>
    <x v="0"/>
    <x v="0"/>
    <s v="ZBLL"/>
    <n v="0"/>
  </r>
  <r>
    <s v="Garrafa"/>
    <x v="1"/>
    <x v="1"/>
    <x v="3"/>
    <x v="0"/>
    <x v="4"/>
    <x v="4"/>
    <x v="0"/>
    <x v="0"/>
    <s v="ZBPE"/>
    <n v="0"/>
  </r>
  <r>
    <s v="Garrafa"/>
    <x v="1"/>
    <x v="1"/>
    <x v="3"/>
    <x v="0"/>
    <x v="4"/>
    <x v="4"/>
    <x v="0"/>
    <x v="0"/>
    <s v="ZBPL"/>
    <n v="0"/>
  </r>
  <r>
    <s v="Garrafa"/>
    <x v="1"/>
    <x v="1"/>
    <x v="4"/>
    <x v="0"/>
    <x v="1"/>
    <x v="1"/>
    <x v="1"/>
    <x v="0"/>
    <s v="ZBRP"/>
    <n v="445.81"/>
  </r>
  <r>
    <s v="Garrafa"/>
    <x v="1"/>
    <x v="1"/>
    <x v="4"/>
    <x v="0"/>
    <x v="1"/>
    <x v="1"/>
    <x v="1"/>
    <x v="0"/>
    <s v="ZBSR"/>
    <n v="2.74"/>
  </r>
  <r>
    <s v="Garrafa"/>
    <x v="1"/>
    <x v="1"/>
    <x v="4"/>
    <x v="0"/>
    <x v="1"/>
    <x v="1"/>
    <x v="1"/>
    <x v="0"/>
    <s v="ZBSB"/>
    <n v="0"/>
  </r>
  <r>
    <s v="Garrafa"/>
    <x v="1"/>
    <x v="1"/>
    <x v="4"/>
    <x v="0"/>
    <x v="1"/>
    <x v="1"/>
    <x v="1"/>
    <x v="0"/>
    <s v="ZBCP"/>
    <n v="0"/>
  </r>
  <r>
    <s v="Garrafa"/>
    <x v="1"/>
    <x v="1"/>
    <x v="4"/>
    <x v="0"/>
    <x v="1"/>
    <x v="1"/>
    <x v="1"/>
    <x v="0"/>
    <s v="ZBFP"/>
    <n v="0"/>
  </r>
  <r>
    <s v="Garrafa"/>
    <x v="1"/>
    <x v="1"/>
    <x v="4"/>
    <x v="0"/>
    <x v="1"/>
    <x v="1"/>
    <x v="1"/>
    <x v="0"/>
    <s v="ZBFC"/>
    <n v="0"/>
  </r>
  <r>
    <s v="Garrafa"/>
    <x v="1"/>
    <x v="1"/>
    <x v="4"/>
    <x v="0"/>
    <x v="1"/>
    <x v="1"/>
    <x v="1"/>
    <x v="0"/>
    <s v="ZBFB"/>
    <n v="0"/>
  </r>
  <r>
    <s v="Garrafa"/>
    <x v="1"/>
    <x v="1"/>
    <x v="4"/>
    <x v="0"/>
    <x v="1"/>
    <x v="1"/>
    <x v="1"/>
    <x v="0"/>
    <s v="ZBTM"/>
    <n v="82.16"/>
  </r>
  <r>
    <s v="Garrafa"/>
    <x v="1"/>
    <x v="1"/>
    <x v="4"/>
    <x v="0"/>
    <x v="1"/>
    <x v="1"/>
    <x v="1"/>
    <x v="0"/>
    <s v="ZBCT"/>
    <n v="0"/>
  </r>
  <r>
    <s v="Garrafa"/>
    <x v="1"/>
    <x v="1"/>
    <x v="4"/>
    <x v="0"/>
    <x v="1"/>
    <x v="1"/>
    <x v="1"/>
    <x v="0"/>
    <s v="ZBLB"/>
    <n v="0"/>
  </r>
  <r>
    <s v="Garrafa"/>
    <x v="1"/>
    <x v="1"/>
    <x v="4"/>
    <x v="0"/>
    <x v="1"/>
    <x v="1"/>
    <x v="1"/>
    <x v="0"/>
    <s v="ZBMR"/>
    <n v="0"/>
  </r>
  <r>
    <s v="Garrafa"/>
    <x v="1"/>
    <x v="1"/>
    <x v="4"/>
    <x v="0"/>
    <x v="1"/>
    <x v="1"/>
    <x v="1"/>
    <x v="0"/>
    <s v="ZBML"/>
    <n v="0"/>
  </r>
  <r>
    <s v="Garrafa"/>
    <x v="1"/>
    <x v="1"/>
    <x v="4"/>
    <x v="0"/>
    <x v="1"/>
    <x v="1"/>
    <x v="1"/>
    <x v="0"/>
    <s v="ZBPP"/>
    <n v="0"/>
  </r>
  <r>
    <s v="Garrafa"/>
    <x v="1"/>
    <x v="1"/>
    <x v="4"/>
    <x v="0"/>
    <x v="1"/>
    <x v="1"/>
    <x v="1"/>
    <x v="0"/>
    <s v="ZBPB"/>
    <n v="0"/>
  </r>
  <r>
    <s v="Garrafa"/>
    <x v="1"/>
    <x v="1"/>
    <x v="4"/>
    <x v="0"/>
    <x v="1"/>
    <x v="1"/>
    <x v="1"/>
    <x v="0"/>
    <s v="ZBOP"/>
    <n v="0"/>
  </r>
  <r>
    <s v="Garrafa"/>
    <x v="1"/>
    <x v="1"/>
    <x v="4"/>
    <x v="0"/>
    <x v="1"/>
    <x v="1"/>
    <x v="1"/>
    <x v="0"/>
    <s v="ZBOB"/>
    <n v="0"/>
  </r>
  <r>
    <s v="Garrafa"/>
    <x v="1"/>
    <x v="1"/>
    <x v="4"/>
    <x v="0"/>
    <x v="1"/>
    <x v="1"/>
    <x v="1"/>
    <x v="0"/>
    <s v="ZBSG"/>
    <n v="0"/>
  </r>
  <r>
    <s v="Garrafa"/>
    <x v="1"/>
    <x v="1"/>
    <x v="4"/>
    <x v="0"/>
    <x v="1"/>
    <x v="1"/>
    <x v="1"/>
    <x v="0"/>
    <s v="ZBFS"/>
    <n v="0"/>
  </r>
  <r>
    <s v="Garrafa"/>
    <x v="1"/>
    <x v="1"/>
    <x v="4"/>
    <x v="0"/>
    <x v="1"/>
    <x v="1"/>
    <x v="1"/>
    <x v="0"/>
    <s v="ZBUT"/>
    <n v="20.54"/>
  </r>
  <r>
    <s v="Garrafa"/>
    <x v="1"/>
    <x v="1"/>
    <x v="4"/>
    <x v="0"/>
    <x v="1"/>
    <x v="1"/>
    <x v="1"/>
    <x v="0"/>
    <s v="ZBUB"/>
    <n v="0"/>
  </r>
  <r>
    <s v="Garrafa"/>
    <x v="1"/>
    <x v="1"/>
    <x v="4"/>
    <x v="0"/>
    <x v="1"/>
    <x v="1"/>
    <x v="1"/>
    <x v="0"/>
    <s v="ZBLA"/>
    <n v="0"/>
  </r>
  <r>
    <s v="Garrafa"/>
    <x v="1"/>
    <x v="1"/>
    <x v="4"/>
    <x v="0"/>
    <x v="1"/>
    <x v="1"/>
    <x v="1"/>
    <x v="0"/>
    <s v="ZBLL"/>
    <n v="0"/>
  </r>
  <r>
    <s v="Garrafa"/>
    <x v="1"/>
    <x v="1"/>
    <x v="4"/>
    <x v="0"/>
    <x v="1"/>
    <x v="1"/>
    <x v="1"/>
    <x v="0"/>
    <s v="ZBPE"/>
    <n v="0"/>
  </r>
  <r>
    <s v="Garrafa"/>
    <x v="1"/>
    <x v="1"/>
    <x v="4"/>
    <x v="0"/>
    <x v="1"/>
    <x v="1"/>
    <x v="1"/>
    <x v="0"/>
    <s v="ZBPL"/>
    <n v="0"/>
  </r>
  <r>
    <s v="Garrafa"/>
    <x v="1"/>
    <x v="1"/>
    <x v="5"/>
    <x v="0"/>
    <x v="5"/>
    <x v="0"/>
    <x v="0"/>
    <x v="0"/>
    <s v="ZBRP"/>
    <n v="318.32"/>
  </r>
  <r>
    <s v="Garrafa"/>
    <x v="1"/>
    <x v="1"/>
    <x v="5"/>
    <x v="0"/>
    <x v="5"/>
    <x v="0"/>
    <x v="0"/>
    <x v="0"/>
    <s v="ZBSR"/>
    <n v="1.92"/>
  </r>
  <r>
    <s v="Garrafa"/>
    <x v="1"/>
    <x v="1"/>
    <x v="5"/>
    <x v="0"/>
    <x v="5"/>
    <x v="0"/>
    <x v="0"/>
    <x v="0"/>
    <s v="ZBSB"/>
    <n v="0"/>
  </r>
  <r>
    <s v="Garrafa"/>
    <x v="1"/>
    <x v="1"/>
    <x v="5"/>
    <x v="0"/>
    <x v="5"/>
    <x v="0"/>
    <x v="0"/>
    <x v="0"/>
    <s v="ZBCP"/>
    <n v="0"/>
  </r>
  <r>
    <s v="Garrafa"/>
    <x v="1"/>
    <x v="1"/>
    <x v="5"/>
    <x v="0"/>
    <x v="5"/>
    <x v="0"/>
    <x v="0"/>
    <x v="0"/>
    <s v="ZBFP"/>
    <n v="0"/>
  </r>
  <r>
    <s v="Garrafa"/>
    <x v="1"/>
    <x v="1"/>
    <x v="5"/>
    <x v="0"/>
    <x v="5"/>
    <x v="0"/>
    <x v="0"/>
    <x v="0"/>
    <s v="ZBFC"/>
    <n v="0"/>
  </r>
  <r>
    <s v="Garrafa"/>
    <x v="1"/>
    <x v="1"/>
    <x v="5"/>
    <x v="0"/>
    <x v="5"/>
    <x v="0"/>
    <x v="0"/>
    <x v="0"/>
    <s v="ZBFB"/>
    <n v="0"/>
  </r>
  <r>
    <s v="Garrafa"/>
    <x v="1"/>
    <x v="1"/>
    <x v="5"/>
    <x v="0"/>
    <x v="5"/>
    <x v="0"/>
    <x v="0"/>
    <x v="0"/>
    <s v="ZBTM"/>
    <n v="53.21"/>
  </r>
  <r>
    <s v="Garrafa"/>
    <x v="1"/>
    <x v="1"/>
    <x v="5"/>
    <x v="0"/>
    <x v="5"/>
    <x v="0"/>
    <x v="0"/>
    <x v="0"/>
    <s v="ZBCT"/>
    <n v="0"/>
  </r>
  <r>
    <s v="Garrafa"/>
    <x v="1"/>
    <x v="1"/>
    <x v="5"/>
    <x v="0"/>
    <x v="5"/>
    <x v="0"/>
    <x v="0"/>
    <x v="0"/>
    <s v="ZBLB"/>
    <n v="0"/>
  </r>
  <r>
    <s v="Garrafa"/>
    <x v="1"/>
    <x v="1"/>
    <x v="5"/>
    <x v="0"/>
    <x v="5"/>
    <x v="0"/>
    <x v="0"/>
    <x v="0"/>
    <s v="ZBMR"/>
    <n v="0"/>
  </r>
  <r>
    <s v="Garrafa"/>
    <x v="1"/>
    <x v="1"/>
    <x v="5"/>
    <x v="0"/>
    <x v="5"/>
    <x v="0"/>
    <x v="0"/>
    <x v="0"/>
    <s v="ZBML"/>
    <n v="0"/>
  </r>
  <r>
    <s v="Garrafa"/>
    <x v="1"/>
    <x v="1"/>
    <x v="5"/>
    <x v="0"/>
    <x v="5"/>
    <x v="0"/>
    <x v="0"/>
    <x v="0"/>
    <s v="ZBPP"/>
    <n v="0"/>
  </r>
  <r>
    <s v="Garrafa"/>
    <x v="1"/>
    <x v="1"/>
    <x v="5"/>
    <x v="0"/>
    <x v="5"/>
    <x v="0"/>
    <x v="0"/>
    <x v="0"/>
    <s v="ZBPB"/>
    <n v="0"/>
  </r>
  <r>
    <s v="Garrafa"/>
    <x v="1"/>
    <x v="1"/>
    <x v="5"/>
    <x v="0"/>
    <x v="5"/>
    <x v="0"/>
    <x v="0"/>
    <x v="0"/>
    <s v="ZBOP"/>
    <n v="0"/>
  </r>
  <r>
    <s v="Garrafa"/>
    <x v="1"/>
    <x v="1"/>
    <x v="5"/>
    <x v="0"/>
    <x v="5"/>
    <x v="0"/>
    <x v="0"/>
    <x v="0"/>
    <s v="ZBOB"/>
    <n v="0"/>
  </r>
  <r>
    <s v="Garrafa"/>
    <x v="1"/>
    <x v="1"/>
    <x v="5"/>
    <x v="0"/>
    <x v="5"/>
    <x v="0"/>
    <x v="0"/>
    <x v="0"/>
    <s v="ZBSG"/>
    <n v="0"/>
  </r>
  <r>
    <s v="Garrafa"/>
    <x v="1"/>
    <x v="1"/>
    <x v="5"/>
    <x v="0"/>
    <x v="5"/>
    <x v="0"/>
    <x v="0"/>
    <x v="0"/>
    <s v="ZBFS"/>
    <n v="0"/>
  </r>
  <r>
    <s v="Garrafa"/>
    <x v="1"/>
    <x v="1"/>
    <x v="5"/>
    <x v="0"/>
    <x v="5"/>
    <x v="0"/>
    <x v="0"/>
    <x v="0"/>
    <s v="ZBUT"/>
    <n v="13.3"/>
  </r>
  <r>
    <s v="Garrafa"/>
    <x v="1"/>
    <x v="1"/>
    <x v="5"/>
    <x v="0"/>
    <x v="5"/>
    <x v="0"/>
    <x v="0"/>
    <x v="0"/>
    <s v="ZBUB"/>
    <n v="0"/>
  </r>
  <r>
    <s v="Garrafa"/>
    <x v="1"/>
    <x v="1"/>
    <x v="5"/>
    <x v="0"/>
    <x v="5"/>
    <x v="0"/>
    <x v="0"/>
    <x v="0"/>
    <s v="ZBLA"/>
    <n v="0"/>
  </r>
  <r>
    <s v="Garrafa"/>
    <x v="1"/>
    <x v="1"/>
    <x v="5"/>
    <x v="0"/>
    <x v="5"/>
    <x v="0"/>
    <x v="0"/>
    <x v="0"/>
    <s v="ZBLL"/>
    <n v="0"/>
  </r>
  <r>
    <s v="Garrafa"/>
    <x v="1"/>
    <x v="1"/>
    <x v="5"/>
    <x v="0"/>
    <x v="5"/>
    <x v="0"/>
    <x v="0"/>
    <x v="0"/>
    <s v="ZBPE"/>
    <n v="0"/>
  </r>
  <r>
    <s v="Garrafa"/>
    <x v="1"/>
    <x v="1"/>
    <x v="5"/>
    <x v="0"/>
    <x v="5"/>
    <x v="0"/>
    <x v="0"/>
    <x v="0"/>
    <s v="ZBPL"/>
    <n v="0"/>
  </r>
  <r>
    <s v="Garrafa"/>
    <x v="0"/>
    <x v="0"/>
    <x v="5"/>
    <x v="0"/>
    <x v="0"/>
    <x v="0"/>
    <x v="0"/>
    <x v="0"/>
    <s v="ZBRP"/>
    <n v="332.61"/>
  </r>
  <r>
    <s v="Garrafa"/>
    <x v="0"/>
    <x v="0"/>
    <x v="5"/>
    <x v="0"/>
    <x v="0"/>
    <x v="0"/>
    <x v="0"/>
    <x v="0"/>
    <s v="ZBSR"/>
    <n v="2.02"/>
  </r>
  <r>
    <s v="Garrafa"/>
    <x v="0"/>
    <x v="0"/>
    <x v="5"/>
    <x v="0"/>
    <x v="0"/>
    <x v="0"/>
    <x v="0"/>
    <x v="0"/>
    <s v="ZBSB"/>
    <n v="0"/>
  </r>
  <r>
    <s v="Garrafa"/>
    <x v="0"/>
    <x v="0"/>
    <x v="5"/>
    <x v="0"/>
    <x v="0"/>
    <x v="0"/>
    <x v="0"/>
    <x v="0"/>
    <s v="ZBCP"/>
    <n v="0"/>
  </r>
  <r>
    <s v="Garrafa"/>
    <x v="0"/>
    <x v="0"/>
    <x v="5"/>
    <x v="0"/>
    <x v="0"/>
    <x v="0"/>
    <x v="0"/>
    <x v="0"/>
    <s v="ZBFP"/>
    <n v="0"/>
  </r>
  <r>
    <s v="Garrafa"/>
    <x v="0"/>
    <x v="0"/>
    <x v="5"/>
    <x v="0"/>
    <x v="0"/>
    <x v="0"/>
    <x v="0"/>
    <x v="0"/>
    <s v="ZBFC"/>
    <n v="0"/>
  </r>
  <r>
    <s v="Garrafa"/>
    <x v="0"/>
    <x v="0"/>
    <x v="5"/>
    <x v="0"/>
    <x v="0"/>
    <x v="0"/>
    <x v="0"/>
    <x v="0"/>
    <s v="ZBFB"/>
    <n v="0"/>
  </r>
  <r>
    <s v="Garrafa"/>
    <x v="0"/>
    <x v="0"/>
    <x v="5"/>
    <x v="0"/>
    <x v="0"/>
    <x v="0"/>
    <x v="0"/>
    <x v="0"/>
    <s v="ZBTM"/>
    <n v="57.12"/>
  </r>
  <r>
    <s v="Garrafa"/>
    <x v="0"/>
    <x v="0"/>
    <x v="5"/>
    <x v="0"/>
    <x v="0"/>
    <x v="0"/>
    <x v="0"/>
    <x v="0"/>
    <s v="ZBCT"/>
    <n v="0"/>
  </r>
  <r>
    <s v="Garrafa"/>
    <x v="0"/>
    <x v="0"/>
    <x v="5"/>
    <x v="0"/>
    <x v="0"/>
    <x v="0"/>
    <x v="0"/>
    <x v="0"/>
    <s v="ZBLB"/>
    <n v="0"/>
  </r>
  <r>
    <s v="Garrafa"/>
    <x v="0"/>
    <x v="0"/>
    <x v="5"/>
    <x v="0"/>
    <x v="0"/>
    <x v="0"/>
    <x v="0"/>
    <x v="0"/>
    <s v="ZBMR"/>
    <n v="0"/>
  </r>
  <r>
    <s v="Garrafa"/>
    <x v="0"/>
    <x v="0"/>
    <x v="5"/>
    <x v="0"/>
    <x v="0"/>
    <x v="0"/>
    <x v="0"/>
    <x v="0"/>
    <s v="ZBML"/>
    <n v="0"/>
  </r>
  <r>
    <s v="Garrafa"/>
    <x v="0"/>
    <x v="0"/>
    <x v="5"/>
    <x v="0"/>
    <x v="0"/>
    <x v="0"/>
    <x v="0"/>
    <x v="0"/>
    <s v="ZBPP"/>
    <n v="0"/>
  </r>
  <r>
    <s v="Garrafa"/>
    <x v="0"/>
    <x v="0"/>
    <x v="5"/>
    <x v="0"/>
    <x v="0"/>
    <x v="0"/>
    <x v="0"/>
    <x v="0"/>
    <s v="ZBPB"/>
    <n v="0"/>
  </r>
  <r>
    <s v="Garrafa"/>
    <x v="0"/>
    <x v="0"/>
    <x v="5"/>
    <x v="0"/>
    <x v="0"/>
    <x v="0"/>
    <x v="0"/>
    <x v="0"/>
    <s v="ZBOP"/>
    <n v="0"/>
  </r>
  <r>
    <s v="Garrafa"/>
    <x v="0"/>
    <x v="0"/>
    <x v="5"/>
    <x v="0"/>
    <x v="0"/>
    <x v="0"/>
    <x v="0"/>
    <x v="0"/>
    <s v="ZBOB"/>
    <n v="0"/>
  </r>
  <r>
    <s v="Garrafa"/>
    <x v="0"/>
    <x v="0"/>
    <x v="5"/>
    <x v="0"/>
    <x v="0"/>
    <x v="0"/>
    <x v="0"/>
    <x v="0"/>
    <s v="ZBSG"/>
    <n v="0"/>
  </r>
  <r>
    <s v="Garrafa"/>
    <x v="0"/>
    <x v="0"/>
    <x v="5"/>
    <x v="0"/>
    <x v="0"/>
    <x v="0"/>
    <x v="0"/>
    <x v="0"/>
    <s v="ZBFS"/>
    <n v="0"/>
  </r>
  <r>
    <s v="Garrafa"/>
    <x v="0"/>
    <x v="0"/>
    <x v="5"/>
    <x v="0"/>
    <x v="0"/>
    <x v="0"/>
    <x v="0"/>
    <x v="0"/>
    <s v="ZBUT"/>
    <n v="14.28"/>
  </r>
  <r>
    <s v="Garrafa"/>
    <x v="0"/>
    <x v="0"/>
    <x v="5"/>
    <x v="0"/>
    <x v="0"/>
    <x v="0"/>
    <x v="0"/>
    <x v="0"/>
    <s v="ZBUB"/>
    <n v="0"/>
  </r>
  <r>
    <s v="Garrafa"/>
    <x v="0"/>
    <x v="0"/>
    <x v="5"/>
    <x v="0"/>
    <x v="0"/>
    <x v="0"/>
    <x v="0"/>
    <x v="0"/>
    <s v="ZBLA"/>
    <n v="0"/>
  </r>
  <r>
    <s v="Garrafa"/>
    <x v="0"/>
    <x v="0"/>
    <x v="5"/>
    <x v="0"/>
    <x v="0"/>
    <x v="0"/>
    <x v="0"/>
    <x v="0"/>
    <s v="ZBLL"/>
    <n v="0"/>
  </r>
  <r>
    <s v="Garrafa"/>
    <x v="0"/>
    <x v="0"/>
    <x v="5"/>
    <x v="0"/>
    <x v="0"/>
    <x v="0"/>
    <x v="0"/>
    <x v="0"/>
    <s v="ZBPE"/>
    <n v="0"/>
  </r>
  <r>
    <s v="Garrafa"/>
    <x v="0"/>
    <x v="0"/>
    <x v="5"/>
    <x v="0"/>
    <x v="0"/>
    <x v="0"/>
    <x v="0"/>
    <x v="0"/>
    <s v="ZBPL"/>
    <n v="0"/>
  </r>
  <r>
    <s v="Garrafa"/>
    <x v="1"/>
    <x v="1"/>
    <x v="6"/>
    <x v="0"/>
    <x v="1"/>
    <x v="1"/>
    <x v="1"/>
    <x v="0"/>
    <s v="ZBRP"/>
    <n v="445.81"/>
  </r>
  <r>
    <s v="Garrafa"/>
    <x v="1"/>
    <x v="1"/>
    <x v="6"/>
    <x v="0"/>
    <x v="1"/>
    <x v="1"/>
    <x v="1"/>
    <x v="0"/>
    <s v="ZBSR"/>
    <n v="2.74"/>
  </r>
  <r>
    <s v="Garrafa"/>
    <x v="1"/>
    <x v="1"/>
    <x v="6"/>
    <x v="0"/>
    <x v="1"/>
    <x v="1"/>
    <x v="1"/>
    <x v="0"/>
    <s v="ZBSB"/>
    <n v="0"/>
  </r>
  <r>
    <s v="Garrafa"/>
    <x v="1"/>
    <x v="1"/>
    <x v="6"/>
    <x v="0"/>
    <x v="1"/>
    <x v="1"/>
    <x v="1"/>
    <x v="0"/>
    <s v="ZBCP"/>
    <n v="0"/>
  </r>
  <r>
    <s v="Garrafa"/>
    <x v="1"/>
    <x v="1"/>
    <x v="6"/>
    <x v="0"/>
    <x v="1"/>
    <x v="1"/>
    <x v="1"/>
    <x v="0"/>
    <s v="ZBFP"/>
    <n v="0"/>
  </r>
  <r>
    <s v="Garrafa"/>
    <x v="1"/>
    <x v="1"/>
    <x v="6"/>
    <x v="0"/>
    <x v="1"/>
    <x v="1"/>
    <x v="1"/>
    <x v="0"/>
    <s v="ZBFC"/>
    <n v="0"/>
  </r>
  <r>
    <s v="Garrafa"/>
    <x v="1"/>
    <x v="1"/>
    <x v="6"/>
    <x v="0"/>
    <x v="1"/>
    <x v="1"/>
    <x v="1"/>
    <x v="0"/>
    <s v="ZBFB"/>
    <n v="0"/>
  </r>
  <r>
    <s v="Garrafa"/>
    <x v="1"/>
    <x v="1"/>
    <x v="6"/>
    <x v="0"/>
    <x v="1"/>
    <x v="1"/>
    <x v="1"/>
    <x v="0"/>
    <s v="ZBTM"/>
    <n v="82.16"/>
  </r>
  <r>
    <s v="Garrafa"/>
    <x v="1"/>
    <x v="1"/>
    <x v="6"/>
    <x v="0"/>
    <x v="1"/>
    <x v="1"/>
    <x v="1"/>
    <x v="0"/>
    <s v="ZBCT"/>
    <n v="0"/>
  </r>
  <r>
    <s v="Garrafa"/>
    <x v="1"/>
    <x v="1"/>
    <x v="6"/>
    <x v="0"/>
    <x v="1"/>
    <x v="1"/>
    <x v="1"/>
    <x v="0"/>
    <s v="ZBLB"/>
    <n v="0"/>
  </r>
  <r>
    <s v="Garrafa"/>
    <x v="1"/>
    <x v="1"/>
    <x v="6"/>
    <x v="0"/>
    <x v="1"/>
    <x v="1"/>
    <x v="1"/>
    <x v="0"/>
    <s v="ZBMR"/>
    <n v="0"/>
  </r>
  <r>
    <s v="Garrafa"/>
    <x v="1"/>
    <x v="1"/>
    <x v="6"/>
    <x v="0"/>
    <x v="1"/>
    <x v="1"/>
    <x v="1"/>
    <x v="0"/>
    <s v="ZBML"/>
    <n v="0"/>
  </r>
  <r>
    <s v="Garrafa"/>
    <x v="1"/>
    <x v="1"/>
    <x v="6"/>
    <x v="0"/>
    <x v="1"/>
    <x v="1"/>
    <x v="1"/>
    <x v="0"/>
    <s v="ZBPP"/>
    <n v="0"/>
  </r>
  <r>
    <s v="Garrafa"/>
    <x v="1"/>
    <x v="1"/>
    <x v="6"/>
    <x v="0"/>
    <x v="1"/>
    <x v="1"/>
    <x v="1"/>
    <x v="0"/>
    <s v="ZBPB"/>
    <n v="0"/>
  </r>
  <r>
    <s v="Garrafa"/>
    <x v="1"/>
    <x v="1"/>
    <x v="6"/>
    <x v="0"/>
    <x v="1"/>
    <x v="1"/>
    <x v="1"/>
    <x v="0"/>
    <s v="ZBOP"/>
    <n v="0"/>
  </r>
  <r>
    <s v="Garrafa"/>
    <x v="1"/>
    <x v="1"/>
    <x v="6"/>
    <x v="0"/>
    <x v="1"/>
    <x v="1"/>
    <x v="1"/>
    <x v="0"/>
    <s v="ZBOB"/>
    <n v="0"/>
  </r>
  <r>
    <s v="Garrafa"/>
    <x v="1"/>
    <x v="1"/>
    <x v="6"/>
    <x v="0"/>
    <x v="1"/>
    <x v="1"/>
    <x v="1"/>
    <x v="0"/>
    <s v="ZBSG"/>
    <n v="0"/>
  </r>
  <r>
    <s v="Garrafa"/>
    <x v="1"/>
    <x v="1"/>
    <x v="6"/>
    <x v="0"/>
    <x v="1"/>
    <x v="1"/>
    <x v="1"/>
    <x v="0"/>
    <s v="ZBFS"/>
    <n v="0"/>
  </r>
  <r>
    <s v="Garrafa"/>
    <x v="1"/>
    <x v="1"/>
    <x v="6"/>
    <x v="0"/>
    <x v="1"/>
    <x v="1"/>
    <x v="1"/>
    <x v="0"/>
    <s v="ZBUT"/>
    <n v="20.54"/>
  </r>
  <r>
    <s v="Garrafa"/>
    <x v="1"/>
    <x v="1"/>
    <x v="6"/>
    <x v="0"/>
    <x v="1"/>
    <x v="1"/>
    <x v="1"/>
    <x v="0"/>
    <s v="ZBUB"/>
    <n v="0"/>
  </r>
  <r>
    <s v="Garrafa"/>
    <x v="1"/>
    <x v="1"/>
    <x v="6"/>
    <x v="0"/>
    <x v="1"/>
    <x v="1"/>
    <x v="1"/>
    <x v="0"/>
    <s v="ZBLA"/>
    <n v="0"/>
  </r>
  <r>
    <s v="Garrafa"/>
    <x v="1"/>
    <x v="1"/>
    <x v="6"/>
    <x v="0"/>
    <x v="1"/>
    <x v="1"/>
    <x v="1"/>
    <x v="0"/>
    <s v="ZBLL"/>
    <n v="0"/>
  </r>
  <r>
    <s v="Garrafa"/>
    <x v="1"/>
    <x v="1"/>
    <x v="6"/>
    <x v="0"/>
    <x v="1"/>
    <x v="1"/>
    <x v="1"/>
    <x v="0"/>
    <s v="ZBPE"/>
    <n v="0"/>
  </r>
  <r>
    <s v="Garrafa"/>
    <x v="1"/>
    <x v="1"/>
    <x v="6"/>
    <x v="0"/>
    <x v="1"/>
    <x v="1"/>
    <x v="1"/>
    <x v="0"/>
    <s v="ZBPL"/>
    <n v="0"/>
  </r>
  <r>
    <s v="Garrafa"/>
    <x v="1"/>
    <x v="1"/>
    <x v="7"/>
    <x v="0"/>
    <x v="4"/>
    <x v="4"/>
    <x v="0"/>
    <x v="0"/>
    <s v="ZBRP"/>
    <n v="318.32"/>
  </r>
  <r>
    <s v="Garrafa"/>
    <x v="1"/>
    <x v="1"/>
    <x v="7"/>
    <x v="0"/>
    <x v="4"/>
    <x v="4"/>
    <x v="0"/>
    <x v="0"/>
    <s v="ZBSR"/>
    <n v="1.92"/>
  </r>
  <r>
    <s v="Garrafa"/>
    <x v="1"/>
    <x v="1"/>
    <x v="7"/>
    <x v="0"/>
    <x v="4"/>
    <x v="4"/>
    <x v="0"/>
    <x v="0"/>
    <s v="ZBSB"/>
    <n v="0"/>
  </r>
  <r>
    <s v="Garrafa"/>
    <x v="1"/>
    <x v="1"/>
    <x v="7"/>
    <x v="0"/>
    <x v="4"/>
    <x v="4"/>
    <x v="0"/>
    <x v="0"/>
    <s v="ZBCP"/>
    <n v="0"/>
  </r>
  <r>
    <s v="Garrafa"/>
    <x v="1"/>
    <x v="1"/>
    <x v="7"/>
    <x v="0"/>
    <x v="4"/>
    <x v="4"/>
    <x v="0"/>
    <x v="0"/>
    <s v="ZBFP"/>
    <n v="0"/>
  </r>
  <r>
    <s v="Garrafa"/>
    <x v="1"/>
    <x v="1"/>
    <x v="7"/>
    <x v="0"/>
    <x v="4"/>
    <x v="4"/>
    <x v="0"/>
    <x v="0"/>
    <s v="ZBFC"/>
    <n v="0"/>
  </r>
  <r>
    <s v="Garrafa"/>
    <x v="1"/>
    <x v="1"/>
    <x v="7"/>
    <x v="0"/>
    <x v="4"/>
    <x v="4"/>
    <x v="0"/>
    <x v="0"/>
    <s v="ZBFB"/>
    <n v="0"/>
  </r>
  <r>
    <s v="Garrafa"/>
    <x v="1"/>
    <x v="1"/>
    <x v="7"/>
    <x v="0"/>
    <x v="4"/>
    <x v="4"/>
    <x v="0"/>
    <x v="0"/>
    <s v="ZBTM"/>
    <n v="53.21"/>
  </r>
  <r>
    <s v="Garrafa"/>
    <x v="1"/>
    <x v="1"/>
    <x v="7"/>
    <x v="0"/>
    <x v="4"/>
    <x v="4"/>
    <x v="0"/>
    <x v="0"/>
    <s v="ZBCT"/>
    <n v="0"/>
  </r>
  <r>
    <s v="Garrafa"/>
    <x v="1"/>
    <x v="1"/>
    <x v="7"/>
    <x v="0"/>
    <x v="4"/>
    <x v="4"/>
    <x v="0"/>
    <x v="0"/>
    <s v="ZBLB"/>
    <n v="0"/>
  </r>
  <r>
    <s v="Garrafa"/>
    <x v="1"/>
    <x v="1"/>
    <x v="7"/>
    <x v="0"/>
    <x v="4"/>
    <x v="4"/>
    <x v="0"/>
    <x v="0"/>
    <s v="ZBMR"/>
    <n v="0"/>
  </r>
  <r>
    <s v="Garrafa"/>
    <x v="1"/>
    <x v="1"/>
    <x v="7"/>
    <x v="0"/>
    <x v="4"/>
    <x v="4"/>
    <x v="0"/>
    <x v="0"/>
    <s v="ZBML"/>
    <n v="0"/>
  </r>
  <r>
    <s v="Garrafa"/>
    <x v="1"/>
    <x v="1"/>
    <x v="7"/>
    <x v="0"/>
    <x v="4"/>
    <x v="4"/>
    <x v="0"/>
    <x v="0"/>
    <s v="ZBPP"/>
    <n v="0"/>
  </r>
  <r>
    <s v="Garrafa"/>
    <x v="1"/>
    <x v="1"/>
    <x v="7"/>
    <x v="0"/>
    <x v="4"/>
    <x v="4"/>
    <x v="0"/>
    <x v="0"/>
    <s v="ZBPB"/>
    <n v="0"/>
  </r>
  <r>
    <s v="Garrafa"/>
    <x v="1"/>
    <x v="1"/>
    <x v="7"/>
    <x v="0"/>
    <x v="4"/>
    <x v="4"/>
    <x v="0"/>
    <x v="0"/>
    <s v="ZBOP"/>
    <n v="0"/>
  </r>
  <r>
    <s v="Garrafa"/>
    <x v="1"/>
    <x v="1"/>
    <x v="7"/>
    <x v="0"/>
    <x v="4"/>
    <x v="4"/>
    <x v="0"/>
    <x v="0"/>
    <s v="ZBOB"/>
    <n v="0"/>
  </r>
  <r>
    <s v="Garrafa"/>
    <x v="1"/>
    <x v="1"/>
    <x v="7"/>
    <x v="0"/>
    <x v="4"/>
    <x v="4"/>
    <x v="0"/>
    <x v="0"/>
    <s v="ZBSG"/>
    <n v="0"/>
  </r>
  <r>
    <s v="Garrafa"/>
    <x v="1"/>
    <x v="1"/>
    <x v="7"/>
    <x v="0"/>
    <x v="4"/>
    <x v="4"/>
    <x v="0"/>
    <x v="0"/>
    <s v="ZBFS"/>
    <n v="0"/>
  </r>
  <r>
    <s v="Garrafa"/>
    <x v="1"/>
    <x v="1"/>
    <x v="7"/>
    <x v="0"/>
    <x v="4"/>
    <x v="4"/>
    <x v="0"/>
    <x v="0"/>
    <s v="ZBUT"/>
    <n v="13.3"/>
  </r>
  <r>
    <s v="Garrafa"/>
    <x v="1"/>
    <x v="1"/>
    <x v="7"/>
    <x v="0"/>
    <x v="4"/>
    <x v="4"/>
    <x v="0"/>
    <x v="0"/>
    <s v="ZBUB"/>
    <n v="0"/>
  </r>
  <r>
    <s v="Garrafa"/>
    <x v="1"/>
    <x v="1"/>
    <x v="7"/>
    <x v="0"/>
    <x v="4"/>
    <x v="4"/>
    <x v="0"/>
    <x v="0"/>
    <s v="ZBLA"/>
    <n v="0"/>
  </r>
  <r>
    <s v="Garrafa"/>
    <x v="1"/>
    <x v="1"/>
    <x v="7"/>
    <x v="0"/>
    <x v="4"/>
    <x v="4"/>
    <x v="0"/>
    <x v="0"/>
    <s v="ZBLL"/>
    <n v="0"/>
  </r>
  <r>
    <s v="Garrafa"/>
    <x v="1"/>
    <x v="1"/>
    <x v="7"/>
    <x v="0"/>
    <x v="4"/>
    <x v="4"/>
    <x v="0"/>
    <x v="0"/>
    <s v="ZBPE"/>
    <n v="0"/>
  </r>
  <r>
    <s v="Garrafa"/>
    <x v="1"/>
    <x v="1"/>
    <x v="7"/>
    <x v="0"/>
    <x v="4"/>
    <x v="4"/>
    <x v="0"/>
    <x v="0"/>
    <s v="ZBPL"/>
    <n v="0"/>
  </r>
  <r>
    <s v="Garrafa"/>
    <x v="1"/>
    <x v="1"/>
    <x v="8"/>
    <x v="0"/>
    <x v="1"/>
    <x v="1"/>
    <x v="1"/>
    <x v="0"/>
    <s v="ZBRP"/>
    <n v="445.81"/>
  </r>
  <r>
    <s v="Garrafa"/>
    <x v="1"/>
    <x v="1"/>
    <x v="8"/>
    <x v="0"/>
    <x v="1"/>
    <x v="1"/>
    <x v="1"/>
    <x v="0"/>
    <s v="ZBSR"/>
    <n v="2.74"/>
  </r>
  <r>
    <s v="Garrafa"/>
    <x v="1"/>
    <x v="1"/>
    <x v="8"/>
    <x v="0"/>
    <x v="1"/>
    <x v="1"/>
    <x v="1"/>
    <x v="0"/>
    <s v="ZBSB"/>
    <n v="0"/>
  </r>
  <r>
    <s v="Garrafa"/>
    <x v="1"/>
    <x v="1"/>
    <x v="8"/>
    <x v="0"/>
    <x v="1"/>
    <x v="1"/>
    <x v="1"/>
    <x v="0"/>
    <s v="ZBCP"/>
    <n v="0"/>
  </r>
  <r>
    <s v="Garrafa"/>
    <x v="1"/>
    <x v="1"/>
    <x v="8"/>
    <x v="0"/>
    <x v="1"/>
    <x v="1"/>
    <x v="1"/>
    <x v="0"/>
    <s v="ZBFP"/>
    <n v="0"/>
  </r>
  <r>
    <s v="Garrafa"/>
    <x v="1"/>
    <x v="1"/>
    <x v="8"/>
    <x v="0"/>
    <x v="1"/>
    <x v="1"/>
    <x v="1"/>
    <x v="0"/>
    <s v="ZBFC"/>
    <n v="0"/>
  </r>
  <r>
    <s v="Garrafa"/>
    <x v="1"/>
    <x v="1"/>
    <x v="8"/>
    <x v="0"/>
    <x v="1"/>
    <x v="1"/>
    <x v="1"/>
    <x v="0"/>
    <s v="ZBFB"/>
    <n v="0"/>
  </r>
  <r>
    <s v="Garrafa"/>
    <x v="1"/>
    <x v="1"/>
    <x v="8"/>
    <x v="0"/>
    <x v="1"/>
    <x v="1"/>
    <x v="1"/>
    <x v="0"/>
    <s v="ZBTM"/>
    <n v="82.16"/>
  </r>
  <r>
    <s v="Garrafa"/>
    <x v="1"/>
    <x v="1"/>
    <x v="8"/>
    <x v="0"/>
    <x v="1"/>
    <x v="1"/>
    <x v="1"/>
    <x v="0"/>
    <s v="ZBCT"/>
    <n v="0"/>
  </r>
  <r>
    <s v="Garrafa"/>
    <x v="1"/>
    <x v="1"/>
    <x v="8"/>
    <x v="0"/>
    <x v="1"/>
    <x v="1"/>
    <x v="1"/>
    <x v="0"/>
    <s v="ZBLB"/>
    <n v="0"/>
  </r>
  <r>
    <s v="Garrafa"/>
    <x v="1"/>
    <x v="1"/>
    <x v="8"/>
    <x v="0"/>
    <x v="1"/>
    <x v="1"/>
    <x v="1"/>
    <x v="0"/>
    <s v="ZBMR"/>
    <n v="0"/>
  </r>
  <r>
    <s v="Garrafa"/>
    <x v="1"/>
    <x v="1"/>
    <x v="8"/>
    <x v="0"/>
    <x v="1"/>
    <x v="1"/>
    <x v="1"/>
    <x v="0"/>
    <s v="ZBML"/>
    <n v="0"/>
  </r>
  <r>
    <s v="Garrafa"/>
    <x v="1"/>
    <x v="1"/>
    <x v="8"/>
    <x v="0"/>
    <x v="1"/>
    <x v="1"/>
    <x v="1"/>
    <x v="0"/>
    <s v="ZBPP"/>
    <n v="0"/>
  </r>
  <r>
    <s v="Garrafa"/>
    <x v="1"/>
    <x v="1"/>
    <x v="8"/>
    <x v="0"/>
    <x v="1"/>
    <x v="1"/>
    <x v="1"/>
    <x v="0"/>
    <s v="ZBPB"/>
    <n v="0"/>
  </r>
  <r>
    <s v="Garrafa"/>
    <x v="1"/>
    <x v="1"/>
    <x v="8"/>
    <x v="0"/>
    <x v="1"/>
    <x v="1"/>
    <x v="1"/>
    <x v="0"/>
    <s v="ZBOP"/>
    <n v="0"/>
  </r>
  <r>
    <s v="Garrafa"/>
    <x v="1"/>
    <x v="1"/>
    <x v="8"/>
    <x v="0"/>
    <x v="1"/>
    <x v="1"/>
    <x v="1"/>
    <x v="0"/>
    <s v="ZBOB"/>
    <n v="0"/>
  </r>
  <r>
    <s v="Garrafa"/>
    <x v="1"/>
    <x v="1"/>
    <x v="8"/>
    <x v="0"/>
    <x v="1"/>
    <x v="1"/>
    <x v="1"/>
    <x v="0"/>
    <s v="ZBSG"/>
    <n v="0"/>
  </r>
  <r>
    <s v="Garrafa"/>
    <x v="1"/>
    <x v="1"/>
    <x v="8"/>
    <x v="0"/>
    <x v="1"/>
    <x v="1"/>
    <x v="1"/>
    <x v="0"/>
    <s v="ZBFS"/>
    <n v="0"/>
  </r>
  <r>
    <s v="Garrafa"/>
    <x v="1"/>
    <x v="1"/>
    <x v="8"/>
    <x v="0"/>
    <x v="1"/>
    <x v="1"/>
    <x v="1"/>
    <x v="0"/>
    <s v="ZBUT"/>
    <n v="20.54"/>
  </r>
  <r>
    <s v="Garrafa"/>
    <x v="1"/>
    <x v="1"/>
    <x v="8"/>
    <x v="0"/>
    <x v="1"/>
    <x v="1"/>
    <x v="1"/>
    <x v="0"/>
    <s v="ZBUB"/>
    <n v="0"/>
  </r>
  <r>
    <s v="Garrafa"/>
    <x v="1"/>
    <x v="1"/>
    <x v="8"/>
    <x v="0"/>
    <x v="1"/>
    <x v="1"/>
    <x v="1"/>
    <x v="0"/>
    <s v="ZBLA"/>
    <n v="0"/>
  </r>
  <r>
    <s v="Garrafa"/>
    <x v="1"/>
    <x v="1"/>
    <x v="8"/>
    <x v="0"/>
    <x v="1"/>
    <x v="1"/>
    <x v="1"/>
    <x v="0"/>
    <s v="ZBLL"/>
    <n v="0"/>
  </r>
  <r>
    <s v="Garrafa"/>
    <x v="1"/>
    <x v="1"/>
    <x v="8"/>
    <x v="0"/>
    <x v="1"/>
    <x v="1"/>
    <x v="1"/>
    <x v="0"/>
    <s v="ZBPE"/>
    <n v="0"/>
  </r>
  <r>
    <s v="Garrafa"/>
    <x v="1"/>
    <x v="1"/>
    <x v="8"/>
    <x v="0"/>
    <x v="1"/>
    <x v="1"/>
    <x v="1"/>
    <x v="0"/>
    <s v="ZBPL"/>
    <n v="0"/>
  </r>
  <r>
    <s v="Garrafa"/>
    <x v="1"/>
    <x v="1"/>
    <x v="0"/>
    <x v="0"/>
    <x v="6"/>
    <x v="5"/>
    <x v="2"/>
    <x v="1"/>
    <s v="ZBRP"/>
    <n v="178.84"/>
  </r>
  <r>
    <s v="Garrafa"/>
    <x v="1"/>
    <x v="1"/>
    <x v="0"/>
    <x v="0"/>
    <x v="6"/>
    <x v="5"/>
    <x v="2"/>
    <x v="1"/>
    <s v="ZBSR"/>
    <n v="1.2"/>
  </r>
  <r>
    <s v="Garrafa"/>
    <x v="1"/>
    <x v="1"/>
    <x v="0"/>
    <x v="0"/>
    <x v="6"/>
    <x v="5"/>
    <x v="2"/>
    <x v="1"/>
    <s v="ZBSB"/>
    <n v="0"/>
  </r>
  <r>
    <s v="Garrafa"/>
    <x v="1"/>
    <x v="1"/>
    <x v="0"/>
    <x v="0"/>
    <x v="6"/>
    <x v="5"/>
    <x v="2"/>
    <x v="1"/>
    <s v="ZBCP"/>
    <n v="0"/>
  </r>
  <r>
    <s v="Garrafa"/>
    <x v="1"/>
    <x v="1"/>
    <x v="0"/>
    <x v="0"/>
    <x v="6"/>
    <x v="5"/>
    <x v="2"/>
    <x v="1"/>
    <s v="ZBFP"/>
    <n v="0"/>
  </r>
  <r>
    <s v="Garrafa"/>
    <x v="1"/>
    <x v="1"/>
    <x v="0"/>
    <x v="0"/>
    <x v="6"/>
    <x v="5"/>
    <x v="2"/>
    <x v="1"/>
    <s v="ZBFC"/>
    <n v="0"/>
  </r>
  <r>
    <s v="Garrafa"/>
    <x v="1"/>
    <x v="1"/>
    <x v="0"/>
    <x v="0"/>
    <x v="6"/>
    <x v="5"/>
    <x v="2"/>
    <x v="1"/>
    <s v="ZBFB"/>
    <n v="0"/>
  </r>
  <r>
    <s v="Garrafa"/>
    <x v="1"/>
    <x v="1"/>
    <x v="0"/>
    <x v="0"/>
    <x v="6"/>
    <x v="5"/>
    <x v="2"/>
    <x v="1"/>
    <s v="ZBTM"/>
    <n v="49.44"/>
  </r>
  <r>
    <s v="Garrafa"/>
    <x v="1"/>
    <x v="1"/>
    <x v="0"/>
    <x v="0"/>
    <x v="6"/>
    <x v="5"/>
    <x v="2"/>
    <x v="1"/>
    <s v="ZBCT"/>
    <n v="0"/>
  </r>
  <r>
    <s v="Garrafa"/>
    <x v="1"/>
    <x v="1"/>
    <x v="0"/>
    <x v="0"/>
    <x v="6"/>
    <x v="5"/>
    <x v="2"/>
    <x v="1"/>
    <s v="ZBLB"/>
    <n v="0"/>
  </r>
  <r>
    <s v="Garrafa"/>
    <x v="1"/>
    <x v="1"/>
    <x v="0"/>
    <x v="0"/>
    <x v="6"/>
    <x v="5"/>
    <x v="2"/>
    <x v="1"/>
    <s v="ZBMR"/>
    <n v="0"/>
  </r>
  <r>
    <s v="Garrafa"/>
    <x v="1"/>
    <x v="1"/>
    <x v="0"/>
    <x v="0"/>
    <x v="6"/>
    <x v="5"/>
    <x v="2"/>
    <x v="1"/>
    <s v="ZBML"/>
    <n v="0"/>
  </r>
  <r>
    <s v="Garrafa"/>
    <x v="1"/>
    <x v="1"/>
    <x v="0"/>
    <x v="0"/>
    <x v="6"/>
    <x v="5"/>
    <x v="2"/>
    <x v="1"/>
    <s v="ZBPP"/>
    <n v="0"/>
  </r>
  <r>
    <s v="Garrafa"/>
    <x v="1"/>
    <x v="1"/>
    <x v="0"/>
    <x v="0"/>
    <x v="6"/>
    <x v="5"/>
    <x v="2"/>
    <x v="1"/>
    <s v="ZBPB"/>
    <n v="0"/>
  </r>
  <r>
    <s v="Garrafa"/>
    <x v="1"/>
    <x v="1"/>
    <x v="0"/>
    <x v="0"/>
    <x v="6"/>
    <x v="5"/>
    <x v="2"/>
    <x v="1"/>
    <s v="ZBOP"/>
    <n v="0"/>
  </r>
  <r>
    <s v="Garrafa"/>
    <x v="1"/>
    <x v="1"/>
    <x v="0"/>
    <x v="0"/>
    <x v="6"/>
    <x v="5"/>
    <x v="2"/>
    <x v="1"/>
    <s v="ZBOB"/>
    <n v="0"/>
  </r>
  <r>
    <s v="Garrafa"/>
    <x v="1"/>
    <x v="1"/>
    <x v="0"/>
    <x v="0"/>
    <x v="6"/>
    <x v="5"/>
    <x v="2"/>
    <x v="1"/>
    <s v="ZBSG"/>
    <n v="0"/>
  </r>
  <r>
    <s v="Garrafa"/>
    <x v="1"/>
    <x v="1"/>
    <x v="0"/>
    <x v="0"/>
    <x v="6"/>
    <x v="5"/>
    <x v="2"/>
    <x v="1"/>
    <s v="ZBFS"/>
    <n v="0"/>
  </r>
  <r>
    <s v="Garrafa"/>
    <x v="1"/>
    <x v="1"/>
    <x v="0"/>
    <x v="0"/>
    <x v="6"/>
    <x v="5"/>
    <x v="2"/>
    <x v="1"/>
    <s v="ZBUT"/>
    <n v="12.36"/>
  </r>
  <r>
    <s v="Garrafa"/>
    <x v="1"/>
    <x v="1"/>
    <x v="0"/>
    <x v="0"/>
    <x v="6"/>
    <x v="5"/>
    <x v="2"/>
    <x v="1"/>
    <s v="ZBUB"/>
    <n v="0"/>
  </r>
  <r>
    <s v="Garrafa"/>
    <x v="1"/>
    <x v="1"/>
    <x v="0"/>
    <x v="0"/>
    <x v="6"/>
    <x v="5"/>
    <x v="2"/>
    <x v="1"/>
    <s v="ZBLA"/>
    <n v="0"/>
  </r>
  <r>
    <s v="Garrafa"/>
    <x v="1"/>
    <x v="1"/>
    <x v="0"/>
    <x v="0"/>
    <x v="6"/>
    <x v="5"/>
    <x v="2"/>
    <x v="1"/>
    <s v="ZBLL"/>
    <n v="0"/>
  </r>
  <r>
    <s v="Garrafa"/>
    <x v="1"/>
    <x v="1"/>
    <x v="0"/>
    <x v="0"/>
    <x v="6"/>
    <x v="5"/>
    <x v="2"/>
    <x v="1"/>
    <s v="ZBPE"/>
    <n v="0"/>
  </r>
  <r>
    <s v="Garrafa"/>
    <x v="1"/>
    <x v="1"/>
    <x v="0"/>
    <x v="0"/>
    <x v="6"/>
    <x v="5"/>
    <x v="2"/>
    <x v="1"/>
    <s v="ZBPL"/>
    <n v="0"/>
  </r>
  <r>
    <s v="Garrafa"/>
    <x v="1"/>
    <x v="1"/>
    <x v="1"/>
    <x v="0"/>
    <x v="7"/>
    <x v="6"/>
    <x v="0"/>
    <x v="1"/>
    <s v="ZBRP"/>
    <n v="344.66"/>
  </r>
  <r>
    <s v="Garrafa"/>
    <x v="1"/>
    <x v="1"/>
    <x v="1"/>
    <x v="0"/>
    <x v="7"/>
    <x v="6"/>
    <x v="0"/>
    <x v="1"/>
    <s v="ZBSR"/>
    <n v="2.06"/>
  </r>
  <r>
    <s v="Garrafa"/>
    <x v="1"/>
    <x v="1"/>
    <x v="1"/>
    <x v="0"/>
    <x v="7"/>
    <x v="6"/>
    <x v="0"/>
    <x v="1"/>
    <s v="ZBSB"/>
    <n v="0"/>
  </r>
  <r>
    <s v="Garrafa"/>
    <x v="1"/>
    <x v="1"/>
    <x v="1"/>
    <x v="0"/>
    <x v="7"/>
    <x v="6"/>
    <x v="0"/>
    <x v="1"/>
    <s v="ZBCP"/>
    <n v="0"/>
  </r>
  <r>
    <s v="Garrafa"/>
    <x v="1"/>
    <x v="1"/>
    <x v="1"/>
    <x v="0"/>
    <x v="7"/>
    <x v="6"/>
    <x v="0"/>
    <x v="1"/>
    <s v="ZBFP"/>
    <n v="0"/>
  </r>
  <r>
    <s v="Garrafa"/>
    <x v="1"/>
    <x v="1"/>
    <x v="1"/>
    <x v="0"/>
    <x v="7"/>
    <x v="6"/>
    <x v="0"/>
    <x v="1"/>
    <s v="ZBFC"/>
    <n v="0"/>
  </r>
  <r>
    <s v="Garrafa"/>
    <x v="1"/>
    <x v="1"/>
    <x v="1"/>
    <x v="0"/>
    <x v="7"/>
    <x v="6"/>
    <x v="0"/>
    <x v="1"/>
    <s v="ZBFB"/>
    <n v="0"/>
  </r>
  <r>
    <s v="Garrafa"/>
    <x v="1"/>
    <x v="1"/>
    <x v="1"/>
    <x v="0"/>
    <x v="7"/>
    <x v="6"/>
    <x v="0"/>
    <x v="1"/>
    <s v="ZBTM"/>
    <n v="53.190000000000005"/>
  </r>
  <r>
    <s v="Garrafa"/>
    <x v="1"/>
    <x v="1"/>
    <x v="1"/>
    <x v="0"/>
    <x v="7"/>
    <x v="6"/>
    <x v="0"/>
    <x v="1"/>
    <s v="ZBCT"/>
    <n v="0"/>
  </r>
  <r>
    <s v="Garrafa"/>
    <x v="1"/>
    <x v="1"/>
    <x v="1"/>
    <x v="0"/>
    <x v="7"/>
    <x v="6"/>
    <x v="0"/>
    <x v="1"/>
    <s v="ZBLB"/>
    <n v="0"/>
  </r>
  <r>
    <s v="Garrafa"/>
    <x v="1"/>
    <x v="1"/>
    <x v="1"/>
    <x v="0"/>
    <x v="7"/>
    <x v="6"/>
    <x v="0"/>
    <x v="1"/>
    <s v="ZBMR"/>
    <n v="0"/>
  </r>
  <r>
    <s v="Garrafa"/>
    <x v="1"/>
    <x v="1"/>
    <x v="1"/>
    <x v="0"/>
    <x v="7"/>
    <x v="6"/>
    <x v="0"/>
    <x v="1"/>
    <s v="ZBML"/>
    <n v="0"/>
  </r>
  <r>
    <s v="Garrafa"/>
    <x v="1"/>
    <x v="1"/>
    <x v="1"/>
    <x v="0"/>
    <x v="7"/>
    <x v="6"/>
    <x v="0"/>
    <x v="1"/>
    <s v="ZBPP"/>
    <n v="0"/>
  </r>
  <r>
    <s v="Garrafa"/>
    <x v="1"/>
    <x v="1"/>
    <x v="1"/>
    <x v="0"/>
    <x v="7"/>
    <x v="6"/>
    <x v="0"/>
    <x v="1"/>
    <s v="ZBPB"/>
    <n v="0"/>
  </r>
  <r>
    <s v="Garrafa"/>
    <x v="1"/>
    <x v="1"/>
    <x v="1"/>
    <x v="0"/>
    <x v="7"/>
    <x v="6"/>
    <x v="0"/>
    <x v="1"/>
    <s v="ZBOP"/>
    <n v="0"/>
  </r>
  <r>
    <s v="Garrafa"/>
    <x v="1"/>
    <x v="1"/>
    <x v="1"/>
    <x v="0"/>
    <x v="7"/>
    <x v="6"/>
    <x v="0"/>
    <x v="1"/>
    <s v="ZBOB"/>
    <n v="0"/>
  </r>
  <r>
    <s v="Garrafa"/>
    <x v="1"/>
    <x v="1"/>
    <x v="1"/>
    <x v="0"/>
    <x v="7"/>
    <x v="6"/>
    <x v="0"/>
    <x v="1"/>
    <s v="ZBSG"/>
    <n v="0"/>
  </r>
  <r>
    <s v="Garrafa"/>
    <x v="1"/>
    <x v="1"/>
    <x v="1"/>
    <x v="0"/>
    <x v="7"/>
    <x v="6"/>
    <x v="0"/>
    <x v="1"/>
    <s v="ZBFS"/>
    <n v="0"/>
  </r>
  <r>
    <s v="Garrafa"/>
    <x v="1"/>
    <x v="1"/>
    <x v="1"/>
    <x v="0"/>
    <x v="7"/>
    <x v="6"/>
    <x v="0"/>
    <x v="1"/>
    <s v="ZBUT"/>
    <n v="13.3"/>
  </r>
  <r>
    <s v="Garrafa"/>
    <x v="1"/>
    <x v="1"/>
    <x v="1"/>
    <x v="0"/>
    <x v="7"/>
    <x v="6"/>
    <x v="0"/>
    <x v="1"/>
    <s v="ZBUB"/>
    <n v="0"/>
  </r>
  <r>
    <s v="Garrafa"/>
    <x v="1"/>
    <x v="1"/>
    <x v="1"/>
    <x v="0"/>
    <x v="7"/>
    <x v="6"/>
    <x v="0"/>
    <x v="1"/>
    <s v="ZBLA"/>
    <n v="0"/>
  </r>
  <r>
    <s v="Garrafa"/>
    <x v="1"/>
    <x v="1"/>
    <x v="1"/>
    <x v="0"/>
    <x v="7"/>
    <x v="6"/>
    <x v="0"/>
    <x v="1"/>
    <s v="ZBLL"/>
    <n v="0"/>
  </r>
  <r>
    <s v="Garrafa"/>
    <x v="1"/>
    <x v="1"/>
    <x v="1"/>
    <x v="0"/>
    <x v="7"/>
    <x v="6"/>
    <x v="0"/>
    <x v="1"/>
    <s v="ZBPE"/>
    <n v="0"/>
  </r>
  <r>
    <s v="Garrafa"/>
    <x v="1"/>
    <x v="1"/>
    <x v="1"/>
    <x v="0"/>
    <x v="7"/>
    <x v="6"/>
    <x v="0"/>
    <x v="1"/>
    <s v="ZBPL"/>
    <n v="0"/>
  </r>
  <r>
    <s v="Garrafa"/>
    <x v="0"/>
    <x v="0"/>
    <x v="9"/>
    <x v="0"/>
    <x v="8"/>
    <x v="6"/>
    <x v="0"/>
    <x v="1"/>
    <s v="ZBRP"/>
    <n v="349.68"/>
  </r>
  <r>
    <s v="Garrafa"/>
    <x v="0"/>
    <x v="0"/>
    <x v="9"/>
    <x v="0"/>
    <x v="8"/>
    <x v="6"/>
    <x v="0"/>
    <x v="1"/>
    <s v="ZBSR"/>
    <n v="2.11"/>
  </r>
  <r>
    <s v="Garrafa"/>
    <x v="0"/>
    <x v="0"/>
    <x v="9"/>
    <x v="0"/>
    <x v="8"/>
    <x v="6"/>
    <x v="0"/>
    <x v="1"/>
    <s v="ZBSB"/>
    <n v="0"/>
  </r>
  <r>
    <s v="Garrafa"/>
    <x v="0"/>
    <x v="0"/>
    <x v="9"/>
    <x v="0"/>
    <x v="8"/>
    <x v="6"/>
    <x v="0"/>
    <x v="1"/>
    <s v="ZBCP"/>
    <n v="0"/>
  </r>
  <r>
    <s v="Garrafa"/>
    <x v="0"/>
    <x v="0"/>
    <x v="9"/>
    <x v="0"/>
    <x v="8"/>
    <x v="6"/>
    <x v="0"/>
    <x v="1"/>
    <s v="ZBFP"/>
    <n v="0"/>
  </r>
  <r>
    <s v="Garrafa"/>
    <x v="0"/>
    <x v="0"/>
    <x v="9"/>
    <x v="0"/>
    <x v="8"/>
    <x v="6"/>
    <x v="0"/>
    <x v="1"/>
    <s v="ZBFC"/>
    <n v="0"/>
  </r>
  <r>
    <s v="Garrafa"/>
    <x v="0"/>
    <x v="0"/>
    <x v="9"/>
    <x v="0"/>
    <x v="8"/>
    <x v="6"/>
    <x v="0"/>
    <x v="1"/>
    <s v="ZBFB"/>
    <n v="0"/>
  </r>
  <r>
    <s v="Garrafa"/>
    <x v="0"/>
    <x v="0"/>
    <x v="9"/>
    <x v="0"/>
    <x v="8"/>
    <x v="6"/>
    <x v="0"/>
    <x v="1"/>
    <s v="ZBTM"/>
    <n v="57.11"/>
  </r>
  <r>
    <s v="Garrafa"/>
    <x v="0"/>
    <x v="0"/>
    <x v="9"/>
    <x v="0"/>
    <x v="8"/>
    <x v="6"/>
    <x v="0"/>
    <x v="1"/>
    <s v="ZBCT"/>
    <n v="0"/>
  </r>
  <r>
    <s v="Garrafa"/>
    <x v="0"/>
    <x v="0"/>
    <x v="9"/>
    <x v="0"/>
    <x v="8"/>
    <x v="6"/>
    <x v="0"/>
    <x v="1"/>
    <s v="ZBLB"/>
    <n v="0"/>
  </r>
  <r>
    <s v="Garrafa"/>
    <x v="0"/>
    <x v="0"/>
    <x v="9"/>
    <x v="0"/>
    <x v="8"/>
    <x v="6"/>
    <x v="0"/>
    <x v="1"/>
    <s v="ZBMR"/>
    <n v="0"/>
  </r>
  <r>
    <s v="Garrafa"/>
    <x v="0"/>
    <x v="0"/>
    <x v="9"/>
    <x v="0"/>
    <x v="8"/>
    <x v="6"/>
    <x v="0"/>
    <x v="1"/>
    <s v="ZBML"/>
    <n v="0"/>
  </r>
  <r>
    <s v="Garrafa"/>
    <x v="0"/>
    <x v="0"/>
    <x v="9"/>
    <x v="0"/>
    <x v="8"/>
    <x v="6"/>
    <x v="0"/>
    <x v="1"/>
    <s v="ZBPP"/>
    <n v="0"/>
  </r>
  <r>
    <s v="Garrafa"/>
    <x v="0"/>
    <x v="0"/>
    <x v="9"/>
    <x v="0"/>
    <x v="8"/>
    <x v="6"/>
    <x v="0"/>
    <x v="1"/>
    <s v="ZBPB"/>
    <n v="0"/>
  </r>
  <r>
    <s v="Garrafa"/>
    <x v="0"/>
    <x v="0"/>
    <x v="9"/>
    <x v="0"/>
    <x v="8"/>
    <x v="6"/>
    <x v="0"/>
    <x v="1"/>
    <s v="ZBOP"/>
    <n v="0"/>
  </r>
  <r>
    <s v="Garrafa"/>
    <x v="0"/>
    <x v="0"/>
    <x v="9"/>
    <x v="0"/>
    <x v="8"/>
    <x v="6"/>
    <x v="0"/>
    <x v="1"/>
    <s v="ZBOB"/>
    <n v="0"/>
  </r>
  <r>
    <s v="Garrafa"/>
    <x v="0"/>
    <x v="0"/>
    <x v="9"/>
    <x v="0"/>
    <x v="8"/>
    <x v="6"/>
    <x v="0"/>
    <x v="1"/>
    <s v="ZBSG"/>
    <n v="0"/>
  </r>
  <r>
    <s v="Garrafa"/>
    <x v="0"/>
    <x v="0"/>
    <x v="9"/>
    <x v="0"/>
    <x v="8"/>
    <x v="6"/>
    <x v="0"/>
    <x v="1"/>
    <s v="ZBFS"/>
    <n v="0"/>
  </r>
  <r>
    <s v="Garrafa"/>
    <x v="0"/>
    <x v="0"/>
    <x v="9"/>
    <x v="0"/>
    <x v="8"/>
    <x v="6"/>
    <x v="0"/>
    <x v="1"/>
    <s v="ZBUT"/>
    <n v="14.28"/>
  </r>
  <r>
    <s v="Garrafa"/>
    <x v="0"/>
    <x v="0"/>
    <x v="9"/>
    <x v="0"/>
    <x v="8"/>
    <x v="6"/>
    <x v="0"/>
    <x v="1"/>
    <s v="ZBUB"/>
    <n v="0"/>
  </r>
  <r>
    <s v="Garrafa"/>
    <x v="0"/>
    <x v="0"/>
    <x v="9"/>
    <x v="0"/>
    <x v="8"/>
    <x v="6"/>
    <x v="0"/>
    <x v="1"/>
    <s v="ZBLA"/>
    <n v="0"/>
  </r>
  <r>
    <s v="Garrafa"/>
    <x v="0"/>
    <x v="0"/>
    <x v="9"/>
    <x v="0"/>
    <x v="8"/>
    <x v="6"/>
    <x v="0"/>
    <x v="1"/>
    <s v="ZBLL"/>
    <n v="0"/>
  </r>
  <r>
    <s v="Garrafa"/>
    <x v="0"/>
    <x v="0"/>
    <x v="9"/>
    <x v="0"/>
    <x v="8"/>
    <x v="6"/>
    <x v="0"/>
    <x v="1"/>
    <s v="ZBPE"/>
    <n v="0"/>
  </r>
  <r>
    <s v="Garrafa"/>
    <x v="0"/>
    <x v="0"/>
    <x v="9"/>
    <x v="0"/>
    <x v="8"/>
    <x v="6"/>
    <x v="0"/>
    <x v="1"/>
    <s v="ZBPL"/>
    <n v="0"/>
  </r>
  <r>
    <s v="Garrafa"/>
    <x v="0"/>
    <x v="0"/>
    <x v="1"/>
    <x v="0"/>
    <x v="8"/>
    <x v="6"/>
    <x v="0"/>
    <x v="1"/>
    <s v="ZBRP"/>
    <n v="349.68"/>
  </r>
  <r>
    <s v="Garrafa"/>
    <x v="0"/>
    <x v="0"/>
    <x v="1"/>
    <x v="0"/>
    <x v="8"/>
    <x v="6"/>
    <x v="0"/>
    <x v="1"/>
    <s v="ZBSR"/>
    <n v="2.11"/>
  </r>
  <r>
    <s v="Garrafa"/>
    <x v="0"/>
    <x v="0"/>
    <x v="1"/>
    <x v="0"/>
    <x v="8"/>
    <x v="6"/>
    <x v="0"/>
    <x v="1"/>
    <s v="ZBSB"/>
    <n v="0"/>
  </r>
  <r>
    <s v="Garrafa"/>
    <x v="0"/>
    <x v="0"/>
    <x v="1"/>
    <x v="0"/>
    <x v="8"/>
    <x v="6"/>
    <x v="0"/>
    <x v="1"/>
    <s v="ZBCP"/>
    <n v="0"/>
  </r>
  <r>
    <s v="Garrafa"/>
    <x v="0"/>
    <x v="0"/>
    <x v="1"/>
    <x v="0"/>
    <x v="8"/>
    <x v="6"/>
    <x v="0"/>
    <x v="1"/>
    <s v="ZBFP"/>
    <n v="0"/>
  </r>
  <r>
    <s v="Garrafa"/>
    <x v="0"/>
    <x v="0"/>
    <x v="1"/>
    <x v="0"/>
    <x v="8"/>
    <x v="6"/>
    <x v="0"/>
    <x v="1"/>
    <s v="ZBFC"/>
    <n v="0"/>
  </r>
  <r>
    <s v="Garrafa"/>
    <x v="0"/>
    <x v="0"/>
    <x v="1"/>
    <x v="0"/>
    <x v="8"/>
    <x v="6"/>
    <x v="0"/>
    <x v="1"/>
    <s v="ZBFB"/>
    <n v="0"/>
  </r>
  <r>
    <s v="Garrafa"/>
    <x v="0"/>
    <x v="0"/>
    <x v="1"/>
    <x v="0"/>
    <x v="8"/>
    <x v="6"/>
    <x v="0"/>
    <x v="1"/>
    <s v="ZBTM"/>
    <n v="57.11"/>
  </r>
  <r>
    <s v="Garrafa"/>
    <x v="0"/>
    <x v="0"/>
    <x v="1"/>
    <x v="0"/>
    <x v="8"/>
    <x v="6"/>
    <x v="0"/>
    <x v="1"/>
    <s v="ZBCT"/>
    <n v="0"/>
  </r>
  <r>
    <s v="Garrafa"/>
    <x v="0"/>
    <x v="0"/>
    <x v="1"/>
    <x v="0"/>
    <x v="8"/>
    <x v="6"/>
    <x v="0"/>
    <x v="1"/>
    <s v="ZBLB"/>
    <n v="0"/>
  </r>
  <r>
    <s v="Garrafa"/>
    <x v="0"/>
    <x v="0"/>
    <x v="1"/>
    <x v="0"/>
    <x v="8"/>
    <x v="6"/>
    <x v="0"/>
    <x v="1"/>
    <s v="ZBMR"/>
    <n v="0"/>
  </r>
  <r>
    <s v="Garrafa"/>
    <x v="0"/>
    <x v="0"/>
    <x v="1"/>
    <x v="0"/>
    <x v="8"/>
    <x v="6"/>
    <x v="0"/>
    <x v="1"/>
    <s v="ZBML"/>
    <n v="0"/>
  </r>
  <r>
    <s v="Garrafa"/>
    <x v="0"/>
    <x v="0"/>
    <x v="1"/>
    <x v="0"/>
    <x v="8"/>
    <x v="6"/>
    <x v="0"/>
    <x v="1"/>
    <s v="ZBPP"/>
    <n v="0"/>
  </r>
  <r>
    <s v="Garrafa"/>
    <x v="0"/>
    <x v="0"/>
    <x v="1"/>
    <x v="0"/>
    <x v="8"/>
    <x v="6"/>
    <x v="0"/>
    <x v="1"/>
    <s v="ZBPB"/>
    <n v="0"/>
  </r>
  <r>
    <s v="Garrafa"/>
    <x v="0"/>
    <x v="0"/>
    <x v="1"/>
    <x v="0"/>
    <x v="8"/>
    <x v="6"/>
    <x v="0"/>
    <x v="1"/>
    <s v="ZBOP"/>
    <n v="0"/>
  </r>
  <r>
    <s v="Garrafa"/>
    <x v="0"/>
    <x v="0"/>
    <x v="1"/>
    <x v="0"/>
    <x v="8"/>
    <x v="6"/>
    <x v="0"/>
    <x v="1"/>
    <s v="ZBOB"/>
    <n v="0"/>
  </r>
  <r>
    <s v="Garrafa"/>
    <x v="0"/>
    <x v="0"/>
    <x v="1"/>
    <x v="0"/>
    <x v="8"/>
    <x v="6"/>
    <x v="0"/>
    <x v="1"/>
    <s v="ZBSG"/>
    <n v="0"/>
  </r>
  <r>
    <s v="Garrafa"/>
    <x v="0"/>
    <x v="0"/>
    <x v="1"/>
    <x v="0"/>
    <x v="8"/>
    <x v="6"/>
    <x v="0"/>
    <x v="1"/>
    <s v="ZBFS"/>
    <n v="0"/>
  </r>
  <r>
    <s v="Garrafa"/>
    <x v="0"/>
    <x v="0"/>
    <x v="1"/>
    <x v="0"/>
    <x v="8"/>
    <x v="6"/>
    <x v="0"/>
    <x v="1"/>
    <s v="ZBUT"/>
    <n v="14.28"/>
  </r>
  <r>
    <s v="Garrafa"/>
    <x v="0"/>
    <x v="0"/>
    <x v="1"/>
    <x v="0"/>
    <x v="8"/>
    <x v="6"/>
    <x v="0"/>
    <x v="1"/>
    <s v="ZBUB"/>
    <n v="0"/>
  </r>
  <r>
    <s v="Garrafa"/>
    <x v="0"/>
    <x v="0"/>
    <x v="1"/>
    <x v="0"/>
    <x v="8"/>
    <x v="6"/>
    <x v="0"/>
    <x v="1"/>
    <s v="ZBLA"/>
    <n v="0"/>
  </r>
  <r>
    <s v="Garrafa"/>
    <x v="0"/>
    <x v="0"/>
    <x v="1"/>
    <x v="0"/>
    <x v="8"/>
    <x v="6"/>
    <x v="0"/>
    <x v="1"/>
    <s v="ZBLL"/>
    <n v="0"/>
  </r>
  <r>
    <s v="Garrafa"/>
    <x v="0"/>
    <x v="0"/>
    <x v="1"/>
    <x v="0"/>
    <x v="8"/>
    <x v="6"/>
    <x v="0"/>
    <x v="1"/>
    <s v="ZBPE"/>
    <n v="0"/>
  </r>
  <r>
    <s v="Garrafa"/>
    <x v="0"/>
    <x v="0"/>
    <x v="1"/>
    <x v="0"/>
    <x v="8"/>
    <x v="6"/>
    <x v="0"/>
    <x v="1"/>
    <s v="ZBPL"/>
    <n v="0"/>
  </r>
  <r>
    <s v="Garrafa"/>
    <x v="0"/>
    <x v="0"/>
    <x v="9"/>
    <x v="0"/>
    <x v="0"/>
    <x v="0"/>
    <x v="0"/>
    <x v="0"/>
    <s v="ZBRP"/>
    <n v="332.61"/>
  </r>
  <r>
    <s v="Garrafa"/>
    <x v="0"/>
    <x v="0"/>
    <x v="9"/>
    <x v="0"/>
    <x v="0"/>
    <x v="0"/>
    <x v="0"/>
    <x v="0"/>
    <s v="ZBSR"/>
    <n v="2.02"/>
  </r>
  <r>
    <s v="Garrafa"/>
    <x v="0"/>
    <x v="0"/>
    <x v="9"/>
    <x v="0"/>
    <x v="0"/>
    <x v="0"/>
    <x v="0"/>
    <x v="0"/>
    <s v="ZBSB"/>
    <n v="0"/>
  </r>
  <r>
    <s v="Garrafa"/>
    <x v="0"/>
    <x v="0"/>
    <x v="9"/>
    <x v="0"/>
    <x v="0"/>
    <x v="0"/>
    <x v="0"/>
    <x v="0"/>
    <s v="ZBCP"/>
    <n v="0"/>
  </r>
  <r>
    <s v="Garrafa"/>
    <x v="0"/>
    <x v="0"/>
    <x v="9"/>
    <x v="0"/>
    <x v="0"/>
    <x v="0"/>
    <x v="0"/>
    <x v="0"/>
    <s v="ZBFP"/>
    <n v="0"/>
  </r>
  <r>
    <s v="Garrafa"/>
    <x v="0"/>
    <x v="0"/>
    <x v="9"/>
    <x v="0"/>
    <x v="0"/>
    <x v="0"/>
    <x v="0"/>
    <x v="0"/>
    <s v="ZBFC"/>
    <n v="0"/>
  </r>
  <r>
    <s v="Garrafa"/>
    <x v="0"/>
    <x v="0"/>
    <x v="9"/>
    <x v="0"/>
    <x v="0"/>
    <x v="0"/>
    <x v="0"/>
    <x v="0"/>
    <s v="ZBFB"/>
    <n v="0"/>
  </r>
  <r>
    <s v="Garrafa"/>
    <x v="0"/>
    <x v="0"/>
    <x v="9"/>
    <x v="0"/>
    <x v="0"/>
    <x v="0"/>
    <x v="0"/>
    <x v="0"/>
    <s v="ZBTM"/>
    <n v="57.12"/>
  </r>
  <r>
    <s v="Garrafa"/>
    <x v="0"/>
    <x v="0"/>
    <x v="9"/>
    <x v="0"/>
    <x v="0"/>
    <x v="0"/>
    <x v="0"/>
    <x v="0"/>
    <s v="ZBCT"/>
    <n v="0"/>
  </r>
  <r>
    <s v="Garrafa"/>
    <x v="0"/>
    <x v="0"/>
    <x v="9"/>
    <x v="0"/>
    <x v="0"/>
    <x v="0"/>
    <x v="0"/>
    <x v="0"/>
    <s v="ZBLB"/>
    <n v="0"/>
  </r>
  <r>
    <s v="Garrafa"/>
    <x v="0"/>
    <x v="0"/>
    <x v="9"/>
    <x v="0"/>
    <x v="0"/>
    <x v="0"/>
    <x v="0"/>
    <x v="0"/>
    <s v="ZBMR"/>
    <n v="0"/>
  </r>
  <r>
    <s v="Garrafa"/>
    <x v="0"/>
    <x v="0"/>
    <x v="9"/>
    <x v="0"/>
    <x v="0"/>
    <x v="0"/>
    <x v="0"/>
    <x v="0"/>
    <s v="ZBML"/>
    <n v="0"/>
  </r>
  <r>
    <s v="Garrafa"/>
    <x v="0"/>
    <x v="0"/>
    <x v="9"/>
    <x v="0"/>
    <x v="0"/>
    <x v="0"/>
    <x v="0"/>
    <x v="0"/>
    <s v="ZBPP"/>
    <n v="0"/>
  </r>
  <r>
    <s v="Garrafa"/>
    <x v="0"/>
    <x v="0"/>
    <x v="9"/>
    <x v="0"/>
    <x v="0"/>
    <x v="0"/>
    <x v="0"/>
    <x v="0"/>
    <s v="ZBPB"/>
    <n v="0"/>
  </r>
  <r>
    <s v="Garrafa"/>
    <x v="0"/>
    <x v="0"/>
    <x v="9"/>
    <x v="0"/>
    <x v="0"/>
    <x v="0"/>
    <x v="0"/>
    <x v="0"/>
    <s v="ZBOP"/>
    <n v="0"/>
  </r>
  <r>
    <s v="Garrafa"/>
    <x v="0"/>
    <x v="0"/>
    <x v="9"/>
    <x v="0"/>
    <x v="0"/>
    <x v="0"/>
    <x v="0"/>
    <x v="0"/>
    <s v="ZBOB"/>
    <n v="0"/>
  </r>
  <r>
    <s v="Garrafa"/>
    <x v="0"/>
    <x v="0"/>
    <x v="9"/>
    <x v="0"/>
    <x v="0"/>
    <x v="0"/>
    <x v="0"/>
    <x v="0"/>
    <s v="ZBSG"/>
    <n v="0"/>
  </r>
  <r>
    <s v="Garrafa"/>
    <x v="0"/>
    <x v="0"/>
    <x v="9"/>
    <x v="0"/>
    <x v="0"/>
    <x v="0"/>
    <x v="0"/>
    <x v="0"/>
    <s v="ZBFS"/>
    <n v="0"/>
  </r>
  <r>
    <s v="Garrafa"/>
    <x v="0"/>
    <x v="0"/>
    <x v="9"/>
    <x v="0"/>
    <x v="0"/>
    <x v="0"/>
    <x v="0"/>
    <x v="0"/>
    <s v="ZBUT"/>
    <n v="14.28"/>
  </r>
  <r>
    <s v="Garrafa"/>
    <x v="0"/>
    <x v="0"/>
    <x v="9"/>
    <x v="0"/>
    <x v="0"/>
    <x v="0"/>
    <x v="0"/>
    <x v="0"/>
    <s v="ZBUB"/>
    <n v="0"/>
  </r>
  <r>
    <s v="Garrafa"/>
    <x v="0"/>
    <x v="0"/>
    <x v="9"/>
    <x v="0"/>
    <x v="0"/>
    <x v="0"/>
    <x v="0"/>
    <x v="0"/>
    <s v="ZBLA"/>
    <n v="0"/>
  </r>
  <r>
    <s v="Garrafa"/>
    <x v="0"/>
    <x v="0"/>
    <x v="9"/>
    <x v="0"/>
    <x v="0"/>
    <x v="0"/>
    <x v="0"/>
    <x v="0"/>
    <s v="ZBLL"/>
    <n v="0"/>
  </r>
  <r>
    <s v="Garrafa"/>
    <x v="0"/>
    <x v="0"/>
    <x v="9"/>
    <x v="0"/>
    <x v="0"/>
    <x v="0"/>
    <x v="0"/>
    <x v="0"/>
    <s v="ZBPE"/>
    <n v="0"/>
  </r>
  <r>
    <s v="Garrafa"/>
    <x v="0"/>
    <x v="0"/>
    <x v="9"/>
    <x v="0"/>
    <x v="0"/>
    <x v="0"/>
    <x v="0"/>
    <x v="0"/>
    <s v="ZBPL"/>
    <n v="0"/>
  </r>
  <r>
    <s v="Garrafa"/>
    <x v="1"/>
    <x v="1"/>
    <x v="5"/>
    <x v="0"/>
    <x v="7"/>
    <x v="6"/>
    <x v="0"/>
    <x v="1"/>
    <s v="ZBRP"/>
    <n v="344.66"/>
  </r>
  <r>
    <s v="Garrafa"/>
    <x v="1"/>
    <x v="1"/>
    <x v="5"/>
    <x v="0"/>
    <x v="7"/>
    <x v="6"/>
    <x v="0"/>
    <x v="1"/>
    <s v="ZBSR"/>
    <n v="2.06"/>
  </r>
  <r>
    <s v="Garrafa"/>
    <x v="1"/>
    <x v="1"/>
    <x v="5"/>
    <x v="0"/>
    <x v="7"/>
    <x v="6"/>
    <x v="0"/>
    <x v="1"/>
    <s v="ZBSB"/>
    <n v="0"/>
  </r>
  <r>
    <s v="Garrafa"/>
    <x v="1"/>
    <x v="1"/>
    <x v="5"/>
    <x v="0"/>
    <x v="7"/>
    <x v="6"/>
    <x v="0"/>
    <x v="1"/>
    <s v="ZBCP"/>
    <n v="0"/>
  </r>
  <r>
    <s v="Garrafa"/>
    <x v="1"/>
    <x v="1"/>
    <x v="5"/>
    <x v="0"/>
    <x v="7"/>
    <x v="6"/>
    <x v="0"/>
    <x v="1"/>
    <s v="ZBFP"/>
    <n v="0"/>
  </r>
  <r>
    <s v="Garrafa"/>
    <x v="1"/>
    <x v="1"/>
    <x v="5"/>
    <x v="0"/>
    <x v="7"/>
    <x v="6"/>
    <x v="0"/>
    <x v="1"/>
    <s v="ZBFC"/>
    <n v="0"/>
  </r>
  <r>
    <s v="Garrafa"/>
    <x v="1"/>
    <x v="1"/>
    <x v="5"/>
    <x v="0"/>
    <x v="7"/>
    <x v="6"/>
    <x v="0"/>
    <x v="1"/>
    <s v="ZBFB"/>
    <n v="0"/>
  </r>
  <r>
    <s v="Garrafa"/>
    <x v="1"/>
    <x v="1"/>
    <x v="5"/>
    <x v="0"/>
    <x v="7"/>
    <x v="6"/>
    <x v="0"/>
    <x v="1"/>
    <s v="ZBTM"/>
    <n v="53.190000000000005"/>
  </r>
  <r>
    <s v="Garrafa"/>
    <x v="1"/>
    <x v="1"/>
    <x v="5"/>
    <x v="0"/>
    <x v="7"/>
    <x v="6"/>
    <x v="0"/>
    <x v="1"/>
    <s v="ZBCT"/>
    <n v="0"/>
  </r>
  <r>
    <s v="Garrafa"/>
    <x v="1"/>
    <x v="1"/>
    <x v="5"/>
    <x v="0"/>
    <x v="7"/>
    <x v="6"/>
    <x v="0"/>
    <x v="1"/>
    <s v="ZBLB"/>
    <n v="0"/>
  </r>
  <r>
    <s v="Garrafa"/>
    <x v="1"/>
    <x v="1"/>
    <x v="5"/>
    <x v="0"/>
    <x v="7"/>
    <x v="6"/>
    <x v="0"/>
    <x v="1"/>
    <s v="ZBMR"/>
    <n v="0"/>
  </r>
  <r>
    <s v="Garrafa"/>
    <x v="1"/>
    <x v="1"/>
    <x v="5"/>
    <x v="0"/>
    <x v="7"/>
    <x v="6"/>
    <x v="0"/>
    <x v="1"/>
    <s v="ZBML"/>
    <n v="0"/>
  </r>
  <r>
    <s v="Garrafa"/>
    <x v="1"/>
    <x v="1"/>
    <x v="5"/>
    <x v="0"/>
    <x v="7"/>
    <x v="6"/>
    <x v="0"/>
    <x v="1"/>
    <s v="ZBPP"/>
    <n v="0"/>
  </r>
  <r>
    <s v="Garrafa"/>
    <x v="1"/>
    <x v="1"/>
    <x v="5"/>
    <x v="0"/>
    <x v="7"/>
    <x v="6"/>
    <x v="0"/>
    <x v="1"/>
    <s v="ZBPB"/>
    <n v="0"/>
  </r>
  <r>
    <s v="Garrafa"/>
    <x v="1"/>
    <x v="1"/>
    <x v="5"/>
    <x v="0"/>
    <x v="7"/>
    <x v="6"/>
    <x v="0"/>
    <x v="1"/>
    <s v="ZBOP"/>
    <n v="0"/>
  </r>
  <r>
    <s v="Garrafa"/>
    <x v="1"/>
    <x v="1"/>
    <x v="5"/>
    <x v="0"/>
    <x v="7"/>
    <x v="6"/>
    <x v="0"/>
    <x v="1"/>
    <s v="ZBOB"/>
    <n v="0"/>
  </r>
  <r>
    <s v="Garrafa"/>
    <x v="1"/>
    <x v="1"/>
    <x v="5"/>
    <x v="0"/>
    <x v="7"/>
    <x v="6"/>
    <x v="0"/>
    <x v="1"/>
    <s v="ZBSG"/>
    <n v="0"/>
  </r>
  <r>
    <s v="Garrafa"/>
    <x v="1"/>
    <x v="1"/>
    <x v="5"/>
    <x v="0"/>
    <x v="7"/>
    <x v="6"/>
    <x v="0"/>
    <x v="1"/>
    <s v="ZBFS"/>
    <n v="0"/>
  </r>
  <r>
    <s v="Garrafa"/>
    <x v="1"/>
    <x v="1"/>
    <x v="5"/>
    <x v="0"/>
    <x v="7"/>
    <x v="6"/>
    <x v="0"/>
    <x v="1"/>
    <s v="ZBUT"/>
    <n v="13.3"/>
  </r>
  <r>
    <s v="Garrafa"/>
    <x v="1"/>
    <x v="1"/>
    <x v="5"/>
    <x v="0"/>
    <x v="7"/>
    <x v="6"/>
    <x v="0"/>
    <x v="1"/>
    <s v="ZBUB"/>
    <n v="0"/>
  </r>
  <r>
    <s v="Garrafa"/>
    <x v="1"/>
    <x v="1"/>
    <x v="5"/>
    <x v="0"/>
    <x v="7"/>
    <x v="6"/>
    <x v="0"/>
    <x v="1"/>
    <s v="ZBLA"/>
    <n v="0"/>
  </r>
  <r>
    <s v="Garrafa"/>
    <x v="1"/>
    <x v="1"/>
    <x v="5"/>
    <x v="0"/>
    <x v="7"/>
    <x v="6"/>
    <x v="0"/>
    <x v="1"/>
    <s v="ZBLL"/>
    <n v="0"/>
  </r>
  <r>
    <s v="Garrafa"/>
    <x v="1"/>
    <x v="1"/>
    <x v="5"/>
    <x v="0"/>
    <x v="7"/>
    <x v="6"/>
    <x v="0"/>
    <x v="1"/>
    <s v="ZBPE"/>
    <n v="0"/>
  </r>
  <r>
    <s v="Garrafa"/>
    <x v="1"/>
    <x v="1"/>
    <x v="5"/>
    <x v="0"/>
    <x v="7"/>
    <x v="6"/>
    <x v="0"/>
    <x v="1"/>
    <s v="ZBPL"/>
    <n v="0"/>
  </r>
  <r>
    <s v="Garrafa"/>
    <x v="1"/>
    <x v="1"/>
    <x v="8"/>
    <x v="0"/>
    <x v="2"/>
    <x v="2"/>
    <x v="1"/>
    <x v="1"/>
    <s v="ZBRP"/>
    <n v="482.69"/>
  </r>
  <r>
    <s v="Garrafa"/>
    <x v="1"/>
    <x v="1"/>
    <x v="8"/>
    <x v="0"/>
    <x v="2"/>
    <x v="2"/>
    <x v="1"/>
    <x v="1"/>
    <s v="ZBSR"/>
    <n v="2.93"/>
  </r>
  <r>
    <s v="Garrafa"/>
    <x v="1"/>
    <x v="1"/>
    <x v="8"/>
    <x v="0"/>
    <x v="2"/>
    <x v="2"/>
    <x v="1"/>
    <x v="1"/>
    <s v="ZBSB"/>
    <n v="0"/>
  </r>
  <r>
    <s v="Garrafa"/>
    <x v="1"/>
    <x v="1"/>
    <x v="8"/>
    <x v="0"/>
    <x v="2"/>
    <x v="2"/>
    <x v="1"/>
    <x v="1"/>
    <s v="ZBCP"/>
    <n v="0"/>
  </r>
  <r>
    <s v="Garrafa"/>
    <x v="1"/>
    <x v="1"/>
    <x v="8"/>
    <x v="0"/>
    <x v="2"/>
    <x v="2"/>
    <x v="1"/>
    <x v="1"/>
    <s v="ZBFP"/>
    <n v="0"/>
  </r>
  <r>
    <s v="Garrafa"/>
    <x v="1"/>
    <x v="1"/>
    <x v="8"/>
    <x v="0"/>
    <x v="2"/>
    <x v="2"/>
    <x v="1"/>
    <x v="1"/>
    <s v="ZBFC"/>
    <n v="0"/>
  </r>
  <r>
    <s v="Garrafa"/>
    <x v="1"/>
    <x v="1"/>
    <x v="8"/>
    <x v="0"/>
    <x v="2"/>
    <x v="2"/>
    <x v="1"/>
    <x v="1"/>
    <s v="ZBFB"/>
    <n v="0"/>
  </r>
  <r>
    <s v="Garrafa"/>
    <x v="1"/>
    <x v="1"/>
    <x v="8"/>
    <x v="0"/>
    <x v="2"/>
    <x v="2"/>
    <x v="1"/>
    <x v="1"/>
    <s v="ZBTM"/>
    <n v="82.16"/>
  </r>
  <r>
    <s v="Garrafa"/>
    <x v="1"/>
    <x v="1"/>
    <x v="8"/>
    <x v="0"/>
    <x v="2"/>
    <x v="2"/>
    <x v="1"/>
    <x v="1"/>
    <s v="ZBCT"/>
    <n v="0"/>
  </r>
  <r>
    <s v="Garrafa"/>
    <x v="1"/>
    <x v="1"/>
    <x v="8"/>
    <x v="0"/>
    <x v="2"/>
    <x v="2"/>
    <x v="1"/>
    <x v="1"/>
    <s v="ZBLB"/>
    <n v="0"/>
  </r>
  <r>
    <s v="Garrafa"/>
    <x v="1"/>
    <x v="1"/>
    <x v="8"/>
    <x v="0"/>
    <x v="2"/>
    <x v="2"/>
    <x v="1"/>
    <x v="1"/>
    <s v="ZBMR"/>
    <n v="0"/>
  </r>
  <r>
    <s v="Garrafa"/>
    <x v="1"/>
    <x v="1"/>
    <x v="8"/>
    <x v="0"/>
    <x v="2"/>
    <x v="2"/>
    <x v="1"/>
    <x v="1"/>
    <s v="ZBML"/>
    <n v="0"/>
  </r>
  <r>
    <s v="Garrafa"/>
    <x v="1"/>
    <x v="1"/>
    <x v="8"/>
    <x v="0"/>
    <x v="2"/>
    <x v="2"/>
    <x v="1"/>
    <x v="1"/>
    <s v="ZBPP"/>
    <n v="0"/>
  </r>
  <r>
    <s v="Garrafa"/>
    <x v="1"/>
    <x v="1"/>
    <x v="8"/>
    <x v="0"/>
    <x v="2"/>
    <x v="2"/>
    <x v="1"/>
    <x v="1"/>
    <s v="ZBPB"/>
    <n v="0"/>
  </r>
  <r>
    <s v="Garrafa"/>
    <x v="1"/>
    <x v="1"/>
    <x v="8"/>
    <x v="0"/>
    <x v="2"/>
    <x v="2"/>
    <x v="1"/>
    <x v="1"/>
    <s v="ZBOP"/>
    <n v="0"/>
  </r>
  <r>
    <s v="Garrafa"/>
    <x v="1"/>
    <x v="1"/>
    <x v="8"/>
    <x v="0"/>
    <x v="2"/>
    <x v="2"/>
    <x v="1"/>
    <x v="1"/>
    <s v="ZBOB"/>
    <n v="0"/>
  </r>
  <r>
    <s v="Garrafa"/>
    <x v="1"/>
    <x v="1"/>
    <x v="8"/>
    <x v="0"/>
    <x v="2"/>
    <x v="2"/>
    <x v="1"/>
    <x v="1"/>
    <s v="ZBSG"/>
    <n v="0"/>
  </r>
  <r>
    <s v="Garrafa"/>
    <x v="1"/>
    <x v="1"/>
    <x v="8"/>
    <x v="0"/>
    <x v="2"/>
    <x v="2"/>
    <x v="1"/>
    <x v="1"/>
    <s v="ZBFS"/>
    <n v="0"/>
  </r>
  <r>
    <s v="Garrafa"/>
    <x v="1"/>
    <x v="1"/>
    <x v="8"/>
    <x v="0"/>
    <x v="2"/>
    <x v="2"/>
    <x v="1"/>
    <x v="1"/>
    <s v="ZBUT"/>
    <n v="20.54"/>
  </r>
  <r>
    <s v="Garrafa"/>
    <x v="1"/>
    <x v="1"/>
    <x v="8"/>
    <x v="0"/>
    <x v="2"/>
    <x v="2"/>
    <x v="1"/>
    <x v="1"/>
    <s v="ZBUB"/>
    <n v="0"/>
  </r>
  <r>
    <s v="Garrafa"/>
    <x v="1"/>
    <x v="1"/>
    <x v="8"/>
    <x v="0"/>
    <x v="2"/>
    <x v="2"/>
    <x v="1"/>
    <x v="1"/>
    <s v="ZBLA"/>
    <n v="0"/>
  </r>
  <r>
    <s v="Garrafa"/>
    <x v="1"/>
    <x v="1"/>
    <x v="8"/>
    <x v="0"/>
    <x v="2"/>
    <x v="2"/>
    <x v="1"/>
    <x v="1"/>
    <s v="ZBLL"/>
    <n v="0"/>
  </r>
  <r>
    <s v="Garrafa"/>
    <x v="1"/>
    <x v="1"/>
    <x v="8"/>
    <x v="0"/>
    <x v="2"/>
    <x v="2"/>
    <x v="1"/>
    <x v="1"/>
    <s v="ZBPE"/>
    <n v="0"/>
  </r>
  <r>
    <s v="Garrafa"/>
    <x v="1"/>
    <x v="1"/>
    <x v="8"/>
    <x v="0"/>
    <x v="2"/>
    <x v="2"/>
    <x v="1"/>
    <x v="1"/>
    <s v="ZBPL"/>
    <n v="0"/>
  </r>
  <r>
    <s v="Garrafa"/>
    <x v="1"/>
    <x v="1"/>
    <x v="8"/>
    <x v="0"/>
    <x v="9"/>
    <x v="7"/>
    <x v="1"/>
    <x v="2"/>
    <s v="ZBRP"/>
    <n v="467.94"/>
  </r>
  <r>
    <s v="Garrafa"/>
    <x v="1"/>
    <x v="1"/>
    <x v="8"/>
    <x v="0"/>
    <x v="9"/>
    <x v="7"/>
    <x v="1"/>
    <x v="2"/>
    <s v="ZBSR"/>
    <n v="2.85"/>
  </r>
  <r>
    <s v="Garrafa"/>
    <x v="1"/>
    <x v="1"/>
    <x v="8"/>
    <x v="0"/>
    <x v="9"/>
    <x v="7"/>
    <x v="1"/>
    <x v="2"/>
    <s v="ZBSB"/>
    <n v="0"/>
  </r>
  <r>
    <s v="Garrafa"/>
    <x v="1"/>
    <x v="1"/>
    <x v="8"/>
    <x v="0"/>
    <x v="9"/>
    <x v="7"/>
    <x v="1"/>
    <x v="2"/>
    <s v="ZBCP"/>
    <n v="0"/>
  </r>
  <r>
    <s v="Garrafa"/>
    <x v="1"/>
    <x v="1"/>
    <x v="8"/>
    <x v="0"/>
    <x v="9"/>
    <x v="7"/>
    <x v="1"/>
    <x v="2"/>
    <s v="ZBFP"/>
    <n v="0"/>
  </r>
  <r>
    <s v="Garrafa"/>
    <x v="1"/>
    <x v="1"/>
    <x v="8"/>
    <x v="0"/>
    <x v="9"/>
    <x v="7"/>
    <x v="1"/>
    <x v="2"/>
    <s v="ZBFC"/>
    <n v="0"/>
  </r>
  <r>
    <s v="Garrafa"/>
    <x v="1"/>
    <x v="1"/>
    <x v="8"/>
    <x v="0"/>
    <x v="9"/>
    <x v="7"/>
    <x v="1"/>
    <x v="2"/>
    <s v="ZBFB"/>
    <n v="0"/>
  </r>
  <r>
    <s v="Garrafa"/>
    <x v="1"/>
    <x v="1"/>
    <x v="8"/>
    <x v="0"/>
    <x v="9"/>
    <x v="7"/>
    <x v="1"/>
    <x v="2"/>
    <s v="ZBTM"/>
    <n v="82.16"/>
  </r>
  <r>
    <s v="Garrafa"/>
    <x v="1"/>
    <x v="1"/>
    <x v="8"/>
    <x v="0"/>
    <x v="9"/>
    <x v="7"/>
    <x v="1"/>
    <x v="2"/>
    <s v="ZBCT"/>
    <n v="0"/>
  </r>
  <r>
    <s v="Garrafa"/>
    <x v="1"/>
    <x v="1"/>
    <x v="8"/>
    <x v="0"/>
    <x v="9"/>
    <x v="7"/>
    <x v="1"/>
    <x v="2"/>
    <s v="ZBLB"/>
    <n v="0"/>
  </r>
  <r>
    <s v="Garrafa"/>
    <x v="1"/>
    <x v="1"/>
    <x v="8"/>
    <x v="0"/>
    <x v="9"/>
    <x v="7"/>
    <x v="1"/>
    <x v="2"/>
    <s v="ZBMR"/>
    <n v="0"/>
  </r>
  <r>
    <s v="Garrafa"/>
    <x v="1"/>
    <x v="1"/>
    <x v="8"/>
    <x v="0"/>
    <x v="9"/>
    <x v="7"/>
    <x v="1"/>
    <x v="2"/>
    <s v="ZBML"/>
    <n v="0"/>
  </r>
  <r>
    <s v="Garrafa"/>
    <x v="1"/>
    <x v="1"/>
    <x v="8"/>
    <x v="0"/>
    <x v="9"/>
    <x v="7"/>
    <x v="1"/>
    <x v="2"/>
    <s v="ZBPP"/>
    <n v="0"/>
  </r>
  <r>
    <s v="Garrafa"/>
    <x v="1"/>
    <x v="1"/>
    <x v="8"/>
    <x v="0"/>
    <x v="9"/>
    <x v="7"/>
    <x v="1"/>
    <x v="2"/>
    <s v="ZBPB"/>
    <n v="0"/>
  </r>
  <r>
    <s v="Garrafa"/>
    <x v="1"/>
    <x v="1"/>
    <x v="8"/>
    <x v="0"/>
    <x v="9"/>
    <x v="7"/>
    <x v="1"/>
    <x v="2"/>
    <s v="ZBOP"/>
    <n v="0"/>
  </r>
  <r>
    <s v="Garrafa"/>
    <x v="1"/>
    <x v="1"/>
    <x v="8"/>
    <x v="0"/>
    <x v="9"/>
    <x v="7"/>
    <x v="1"/>
    <x v="2"/>
    <s v="ZBOB"/>
    <n v="0"/>
  </r>
  <r>
    <s v="Garrafa"/>
    <x v="1"/>
    <x v="1"/>
    <x v="8"/>
    <x v="0"/>
    <x v="9"/>
    <x v="7"/>
    <x v="1"/>
    <x v="2"/>
    <s v="ZBSG"/>
    <n v="0"/>
  </r>
  <r>
    <s v="Garrafa"/>
    <x v="1"/>
    <x v="1"/>
    <x v="8"/>
    <x v="0"/>
    <x v="9"/>
    <x v="7"/>
    <x v="1"/>
    <x v="2"/>
    <s v="ZBFS"/>
    <n v="0"/>
  </r>
  <r>
    <s v="Garrafa"/>
    <x v="1"/>
    <x v="1"/>
    <x v="8"/>
    <x v="0"/>
    <x v="9"/>
    <x v="7"/>
    <x v="1"/>
    <x v="2"/>
    <s v="ZBUT"/>
    <n v="20.54"/>
  </r>
  <r>
    <s v="Garrafa"/>
    <x v="1"/>
    <x v="1"/>
    <x v="8"/>
    <x v="0"/>
    <x v="9"/>
    <x v="7"/>
    <x v="1"/>
    <x v="2"/>
    <s v="ZBUB"/>
    <n v="0"/>
  </r>
  <r>
    <s v="Garrafa"/>
    <x v="1"/>
    <x v="1"/>
    <x v="8"/>
    <x v="0"/>
    <x v="9"/>
    <x v="7"/>
    <x v="1"/>
    <x v="2"/>
    <s v="ZBLA"/>
    <n v="0"/>
  </r>
  <r>
    <s v="Garrafa"/>
    <x v="1"/>
    <x v="1"/>
    <x v="8"/>
    <x v="0"/>
    <x v="9"/>
    <x v="7"/>
    <x v="1"/>
    <x v="2"/>
    <s v="ZBLL"/>
    <n v="0"/>
  </r>
  <r>
    <s v="Garrafa"/>
    <x v="1"/>
    <x v="1"/>
    <x v="8"/>
    <x v="0"/>
    <x v="9"/>
    <x v="7"/>
    <x v="1"/>
    <x v="2"/>
    <s v="ZBPE"/>
    <n v="0"/>
  </r>
  <r>
    <s v="Garrafa"/>
    <x v="1"/>
    <x v="1"/>
    <x v="8"/>
    <x v="0"/>
    <x v="9"/>
    <x v="7"/>
    <x v="1"/>
    <x v="2"/>
    <s v="ZBPL"/>
    <n v="0"/>
  </r>
  <r>
    <s v="Garrafa"/>
    <x v="1"/>
    <x v="1"/>
    <x v="0"/>
    <x v="0"/>
    <x v="7"/>
    <x v="6"/>
    <x v="0"/>
    <x v="1"/>
    <s v="ZBRP"/>
    <n v="344.66"/>
  </r>
  <r>
    <s v="Garrafa"/>
    <x v="1"/>
    <x v="1"/>
    <x v="0"/>
    <x v="0"/>
    <x v="7"/>
    <x v="6"/>
    <x v="0"/>
    <x v="1"/>
    <s v="ZBSR"/>
    <n v="2.06"/>
  </r>
  <r>
    <s v="Garrafa"/>
    <x v="1"/>
    <x v="1"/>
    <x v="0"/>
    <x v="0"/>
    <x v="7"/>
    <x v="6"/>
    <x v="0"/>
    <x v="1"/>
    <s v="ZBSB"/>
    <n v="0"/>
  </r>
  <r>
    <s v="Garrafa"/>
    <x v="1"/>
    <x v="1"/>
    <x v="0"/>
    <x v="0"/>
    <x v="7"/>
    <x v="6"/>
    <x v="0"/>
    <x v="1"/>
    <s v="ZBCP"/>
    <n v="0"/>
  </r>
  <r>
    <s v="Garrafa"/>
    <x v="1"/>
    <x v="1"/>
    <x v="0"/>
    <x v="0"/>
    <x v="7"/>
    <x v="6"/>
    <x v="0"/>
    <x v="1"/>
    <s v="ZBFP"/>
    <n v="0"/>
  </r>
  <r>
    <s v="Garrafa"/>
    <x v="1"/>
    <x v="1"/>
    <x v="0"/>
    <x v="0"/>
    <x v="7"/>
    <x v="6"/>
    <x v="0"/>
    <x v="1"/>
    <s v="ZBFC"/>
    <n v="0"/>
  </r>
  <r>
    <s v="Garrafa"/>
    <x v="1"/>
    <x v="1"/>
    <x v="0"/>
    <x v="0"/>
    <x v="7"/>
    <x v="6"/>
    <x v="0"/>
    <x v="1"/>
    <s v="ZBFB"/>
    <n v="0"/>
  </r>
  <r>
    <s v="Garrafa"/>
    <x v="1"/>
    <x v="1"/>
    <x v="0"/>
    <x v="0"/>
    <x v="7"/>
    <x v="6"/>
    <x v="0"/>
    <x v="1"/>
    <s v="ZBTM"/>
    <n v="53.190000000000005"/>
  </r>
  <r>
    <s v="Garrafa"/>
    <x v="1"/>
    <x v="1"/>
    <x v="0"/>
    <x v="0"/>
    <x v="7"/>
    <x v="6"/>
    <x v="0"/>
    <x v="1"/>
    <s v="ZBCT"/>
    <n v="0"/>
  </r>
  <r>
    <s v="Garrafa"/>
    <x v="1"/>
    <x v="1"/>
    <x v="0"/>
    <x v="0"/>
    <x v="7"/>
    <x v="6"/>
    <x v="0"/>
    <x v="1"/>
    <s v="ZBLB"/>
    <n v="0"/>
  </r>
  <r>
    <s v="Garrafa"/>
    <x v="1"/>
    <x v="1"/>
    <x v="0"/>
    <x v="0"/>
    <x v="7"/>
    <x v="6"/>
    <x v="0"/>
    <x v="1"/>
    <s v="ZBMR"/>
    <n v="0"/>
  </r>
  <r>
    <s v="Garrafa"/>
    <x v="1"/>
    <x v="1"/>
    <x v="0"/>
    <x v="0"/>
    <x v="7"/>
    <x v="6"/>
    <x v="0"/>
    <x v="1"/>
    <s v="ZBML"/>
    <n v="0"/>
  </r>
  <r>
    <s v="Garrafa"/>
    <x v="1"/>
    <x v="1"/>
    <x v="0"/>
    <x v="0"/>
    <x v="7"/>
    <x v="6"/>
    <x v="0"/>
    <x v="1"/>
    <s v="ZBPP"/>
    <n v="0"/>
  </r>
  <r>
    <s v="Garrafa"/>
    <x v="1"/>
    <x v="1"/>
    <x v="0"/>
    <x v="0"/>
    <x v="7"/>
    <x v="6"/>
    <x v="0"/>
    <x v="1"/>
    <s v="ZBPB"/>
    <n v="0"/>
  </r>
  <r>
    <s v="Garrafa"/>
    <x v="1"/>
    <x v="1"/>
    <x v="0"/>
    <x v="0"/>
    <x v="7"/>
    <x v="6"/>
    <x v="0"/>
    <x v="1"/>
    <s v="ZBOP"/>
    <n v="0"/>
  </r>
  <r>
    <s v="Garrafa"/>
    <x v="1"/>
    <x v="1"/>
    <x v="0"/>
    <x v="0"/>
    <x v="7"/>
    <x v="6"/>
    <x v="0"/>
    <x v="1"/>
    <s v="ZBOB"/>
    <n v="0"/>
  </r>
  <r>
    <s v="Garrafa"/>
    <x v="1"/>
    <x v="1"/>
    <x v="0"/>
    <x v="0"/>
    <x v="7"/>
    <x v="6"/>
    <x v="0"/>
    <x v="1"/>
    <s v="ZBSG"/>
    <n v="0"/>
  </r>
  <r>
    <s v="Garrafa"/>
    <x v="1"/>
    <x v="1"/>
    <x v="0"/>
    <x v="0"/>
    <x v="7"/>
    <x v="6"/>
    <x v="0"/>
    <x v="1"/>
    <s v="ZBFS"/>
    <n v="0"/>
  </r>
  <r>
    <s v="Garrafa"/>
    <x v="1"/>
    <x v="1"/>
    <x v="0"/>
    <x v="0"/>
    <x v="7"/>
    <x v="6"/>
    <x v="0"/>
    <x v="1"/>
    <s v="ZBUT"/>
    <n v="13.3"/>
  </r>
  <r>
    <s v="Garrafa"/>
    <x v="1"/>
    <x v="1"/>
    <x v="0"/>
    <x v="0"/>
    <x v="7"/>
    <x v="6"/>
    <x v="0"/>
    <x v="1"/>
    <s v="ZBUB"/>
    <n v="0"/>
  </r>
  <r>
    <s v="Garrafa"/>
    <x v="1"/>
    <x v="1"/>
    <x v="0"/>
    <x v="0"/>
    <x v="7"/>
    <x v="6"/>
    <x v="0"/>
    <x v="1"/>
    <s v="ZBLA"/>
    <n v="0"/>
  </r>
  <r>
    <s v="Garrafa"/>
    <x v="1"/>
    <x v="1"/>
    <x v="0"/>
    <x v="0"/>
    <x v="7"/>
    <x v="6"/>
    <x v="0"/>
    <x v="1"/>
    <s v="ZBLL"/>
    <n v="0"/>
  </r>
  <r>
    <s v="Garrafa"/>
    <x v="1"/>
    <x v="1"/>
    <x v="0"/>
    <x v="0"/>
    <x v="7"/>
    <x v="6"/>
    <x v="0"/>
    <x v="1"/>
    <s v="ZBPE"/>
    <n v="0"/>
  </r>
  <r>
    <s v="Garrafa"/>
    <x v="1"/>
    <x v="1"/>
    <x v="0"/>
    <x v="0"/>
    <x v="7"/>
    <x v="6"/>
    <x v="0"/>
    <x v="1"/>
    <s v="ZBPL"/>
    <n v="0"/>
  </r>
  <r>
    <s v="Garrafa"/>
    <x v="1"/>
    <x v="1"/>
    <x v="0"/>
    <x v="0"/>
    <x v="9"/>
    <x v="7"/>
    <x v="1"/>
    <x v="2"/>
    <s v="ZBRP"/>
    <n v="467.94"/>
  </r>
  <r>
    <s v="Garrafa"/>
    <x v="1"/>
    <x v="1"/>
    <x v="0"/>
    <x v="0"/>
    <x v="9"/>
    <x v="7"/>
    <x v="1"/>
    <x v="2"/>
    <s v="ZBSR"/>
    <n v="2.85"/>
  </r>
  <r>
    <s v="Garrafa"/>
    <x v="1"/>
    <x v="1"/>
    <x v="0"/>
    <x v="0"/>
    <x v="9"/>
    <x v="7"/>
    <x v="1"/>
    <x v="2"/>
    <s v="ZBSB"/>
    <n v="0"/>
  </r>
  <r>
    <s v="Garrafa"/>
    <x v="1"/>
    <x v="1"/>
    <x v="0"/>
    <x v="0"/>
    <x v="9"/>
    <x v="7"/>
    <x v="1"/>
    <x v="2"/>
    <s v="ZBCP"/>
    <n v="0"/>
  </r>
  <r>
    <s v="Garrafa"/>
    <x v="1"/>
    <x v="1"/>
    <x v="0"/>
    <x v="0"/>
    <x v="9"/>
    <x v="7"/>
    <x v="1"/>
    <x v="2"/>
    <s v="ZBFP"/>
    <n v="0"/>
  </r>
  <r>
    <s v="Garrafa"/>
    <x v="1"/>
    <x v="1"/>
    <x v="0"/>
    <x v="0"/>
    <x v="9"/>
    <x v="7"/>
    <x v="1"/>
    <x v="2"/>
    <s v="ZBFC"/>
    <n v="0"/>
  </r>
  <r>
    <s v="Garrafa"/>
    <x v="1"/>
    <x v="1"/>
    <x v="0"/>
    <x v="0"/>
    <x v="9"/>
    <x v="7"/>
    <x v="1"/>
    <x v="2"/>
    <s v="ZBFB"/>
    <n v="0"/>
  </r>
  <r>
    <s v="Garrafa"/>
    <x v="1"/>
    <x v="1"/>
    <x v="0"/>
    <x v="0"/>
    <x v="9"/>
    <x v="7"/>
    <x v="1"/>
    <x v="2"/>
    <s v="ZBTM"/>
    <n v="82.16"/>
  </r>
  <r>
    <s v="Garrafa"/>
    <x v="1"/>
    <x v="1"/>
    <x v="0"/>
    <x v="0"/>
    <x v="9"/>
    <x v="7"/>
    <x v="1"/>
    <x v="2"/>
    <s v="ZBCT"/>
    <n v="0"/>
  </r>
  <r>
    <s v="Garrafa"/>
    <x v="1"/>
    <x v="1"/>
    <x v="0"/>
    <x v="0"/>
    <x v="9"/>
    <x v="7"/>
    <x v="1"/>
    <x v="2"/>
    <s v="ZBLB"/>
    <n v="0"/>
  </r>
  <r>
    <s v="Garrafa"/>
    <x v="1"/>
    <x v="1"/>
    <x v="0"/>
    <x v="0"/>
    <x v="9"/>
    <x v="7"/>
    <x v="1"/>
    <x v="2"/>
    <s v="ZBMR"/>
    <n v="0"/>
  </r>
  <r>
    <s v="Garrafa"/>
    <x v="1"/>
    <x v="1"/>
    <x v="0"/>
    <x v="0"/>
    <x v="9"/>
    <x v="7"/>
    <x v="1"/>
    <x v="2"/>
    <s v="ZBML"/>
    <n v="0"/>
  </r>
  <r>
    <s v="Garrafa"/>
    <x v="1"/>
    <x v="1"/>
    <x v="0"/>
    <x v="0"/>
    <x v="9"/>
    <x v="7"/>
    <x v="1"/>
    <x v="2"/>
    <s v="ZBPP"/>
    <n v="0"/>
  </r>
  <r>
    <s v="Garrafa"/>
    <x v="1"/>
    <x v="1"/>
    <x v="0"/>
    <x v="0"/>
    <x v="9"/>
    <x v="7"/>
    <x v="1"/>
    <x v="2"/>
    <s v="ZBPB"/>
    <n v="0"/>
  </r>
  <r>
    <s v="Garrafa"/>
    <x v="1"/>
    <x v="1"/>
    <x v="0"/>
    <x v="0"/>
    <x v="9"/>
    <x v="7"/>
    <x v="1"/>
    <x v="2"/>
    <s v="ZBOP"/>
    <n v="0"/>
  </r>
  <r>
    <s v="Garrafa"/>
    <x v="1"/>
    <x v="1"/>
    <x v="0"/>
    <x v="0"/>
    <x v="9"/>
    <x v="7"/>
    <x v="1"/>
    <x v="2"/>
    <s v="ZBOB"/>
    <n v="0"/>
  </r>
  <r>
    <s v="Garrafa"/>
    <x v="1"/>
    <x v="1"/>
    <x v="0"/>
    <x v="0"/>
    <x v="9"/>
    <x v="7"/>
    <x v="1"/>
    <x v="2"/>
    <s v="ZBSG"/>
    <n v="0"/>
  </r>
  <r>
    <s v="Garrafa"/>
    <x v="1"/>
    <x v="1"/>
    <x v="0"/>
    <x v="0"/>
    <x v="9"/>
    <x v="7"/>
    <x v="1"/>
    <x v="2"/>
    <s v="ZBFS"/>
    <n v="0"/>
  </r>
  <r>
    <s v="Garrafa"/>
    <x v="1"/>
    <x v="1"/>
    <x v="0"/>
    <x v="0"/>
    <x v="9"/>
    <x v="7"/>
    <x v="1"/>
    <x v="2"/>
    <s v="ZBUT"/>
    <n v="20.54"/>
  </r>
  <r>
    <s v="Garrafa"/>
    <x v="1"/>
    <x v="1"/>
    <x v="0"/>
    <x v="0"/>
    <x v="9"/>
    <x v="7"/>
    <x v="1"/>
    <x v="2"/>
    <s v="ZBUB"/>
    <n v="0"/>
  </r>
  <r>
    <s v="Garrafa"/>
    <x v="1"/>
    <x v="1"/>
    <x v="0"/>
    <x v="0"/>
    <x v="9"/>
    <x v="7"/>
    <x v="1"/>
    <x v="2"/>
    <s v="ZBLA"/>
    <n v="0"/>
  </r>
  <r>
    <s v="Garrafa"/>
    <x v="1"/>
    <x v="1"/>
    <x v="0"/>
    <x v="0"/>
    <x v="9"/>
    <x v="7"/>
    <x v="1"/>
    <x v="2"/>
    <s v="ZBLL"/>
    <n v="0"/>
  </r>
  <r>
    <s v="Garrafa"/>
    <x v="1"/>
    <x v="1"/>
    <x v="0"/>
    <x v="0"/>
    <x v="9"/>
    <x v="7"/>
    <x v="1"/>
    <x v="2"/>
    <s v="ZBPE"/>
    <n v="0"/>
  </r>
  <r>
    <s v="Garrafa"/>
    <x v="1"/>
    <x v="1"/>
    <x v="0"/>
    <x v="0"/>
    <x v="9"/>
    <x v="7"/>
    <x v="1"/>
    <x v="2"/>
    <s v="ZBPL"/>
    <n v="0"/>
  </r>
  <r>
    <s v="Garrafa"/>
    <x v="1"/>
    <x v="1"/>
    <x v="2"/>
    <x v="0"/>
    <x v="9"/>
    <x v="7"/>
    <x v="1"/>
    <x v="2"/>
    <s v="ZBRP"/>
    <n v="467.94"/>
  </r>
  <r>
    <s v="Garrafa"/>
    <x v="1"/>
    <x v="1"/>
    <x v="2"/>
    <x v="0"/>
    <x v="9"/>
    <x v="7"/>
    <x v="1"/>
    <x v="2"/>
    <s v="ZBSR"/>
    <n v="2.85"/>
  </r>
  <r>
    <s v="Garrafa"/>
    <x v="1"/>
    <x v="1"/>
    <x v="2"/>
    <x v="0"/>
    <x v="9"/>
    <x v="7"/>
    <x v="1"/>
    <x v="2"/>
    <s v="ZBSB"/>
    <n v="0"/>
  </r>
  <r>
    <s v="Garrafa"/>
    <x v="1"/>
    <x v="1"/>
    <x v="2"/>
    <x v="0"/>
    <x v="9"/>
    <x v="7"/>
    <x v="1"/>
    <x v="2"/>
    <s v="ZBCP"/>
    <n v="0"/>
  </r>
  <r>
    <s v="Garrafa"/>
    <x v="1"/>
    <x v="1"/>
    <x v="2"/>
    <x v="0"/>
    <x v="9"/>
    <x v="7"/>
    <x v="1"/>
    <x v="2"/>
    <s v="ZBFP"/>
    <n v="0"/>
  </r>
  <r>
    <s v="Garrafa"/>
    <x v="1"/>
    <x v="1"/>
    <x v="2"/>
    <x v="0"/>
    <x v="9"/>
    <x v="7"/>
    <x v="1"/>
    <x v="2"/>
    <s v="ZBFC"/>
    <n v="0"/>
  </r>
  <r>
    <s v="Garrafa"/>
    <x v="1"/>
    <x v="1"/>
    <x v="2"/>
    <x v="0"/>
    <x v="9"/>
    <x v="7"/>
    <x v="1"/>
    <x v="2"/>
    <s v="ZBFB"/>
    <n v="0"/>
  </r>
  <r>
    <s v="Garrafa"/>
    <x v="1"/>
    <x v="1"/>
    <x v="2"/>
    <x v="0"/>
    <x v="9"/>
    <x v="7"/>
    <x v="1"/>
    <x v="2"/>
    <s v="ZBTM"/>
    <n v="82.16"/>
  </r>
  <r>
    <s v="Garrafa"/>
    <x v="1"/>
    <x v="1"/>
    <x v="2"/>
    <x v="0"/>
    <x v="9"/>
    <x v="7"/>
    <x v="1"/>
    <x v="2"/>
    <s v="ZBCT"/>
    <n v="0"/>
  </r>
  <r>
    <s v="Garrafa"/>
    <x v="1"/>
    <x v="1"/>
    <x v="2"/>
    <x v="0"/>
    <x v="9"/>
    <x v="7"/>
    <x v="1"/>
    <x v="2"/>
    <s v="ZBLB"/>
    <n v="0"/>
  </r>
  <r>
    <s v="Garrafa"/>
    <x v="1"/>
    <x v="1"/>
    <x v="2"/>
    <x v="0"/>
    <x v="9"/>
    <x v="7"/>
    <x v="1"/>
    <x v="2"/>
    <s v="ZBMR"/>
    <n v="0"/>
  </r>
  <r>
    <s v="Garrafa"/>
    <x v="1"/>
    <x v="1"/>
    <x v="2"/>
    <x v="0"/>
    <x v="9"/>
    <x v="7"/>
    <x v="1"/>
    <x v="2"/>
    <s v="ZBML"/>
    <n v="0"/>
  </r>
  <r>
    <s v="Garrafa"/>
    <x v="1"/>
    <x v="1"/>
    <x v="2"/>
    <x v="0"/>
    <x v="9"/>
    <x v="7"/>
    <x v="1"/>
    <x v="2"/>
    <s v="ZBPP"/>
    <n v="0"/>
  </r>
  <r>
    <s v="Garrafa"/>
    <x v="1"/>
    <x v="1"/>
    <x v="2"/>
    <x v="0"/>
    <x v="9"/>
    <x v="7"/>
    <x v="1"/>
    <x v="2"/>
    <s v="ZBPB"/>
    <n v="0"/>
  </r>
  <r>
    <s v="Garrafa"/>
    <x v="1"/>
    <x v="1"/>
    <x v="2"/>
    <x v="0"/>
    <x v="9"/>
    <x v="7"/>
    <x v="1"/>
    <x v="2"/>
    <s v="ZBOP"/>
    <n v="0"/>
  </r>
  <r>
    <s v="Garrafa"/>
    <x v="1"/>
    <x v="1"/>
    <x v="2"/>
    <x v="0"/>
    <x v="9"/>
    <x v="7"/>
    <x v="1"/>
    <x v="2"/>
    <s v="ZBOB"/>
    <n v="0"/>
  </r>
  <r>
    <s v="Garrafa"/>
    <x v="1"/>
    <x v="1"/>
    <x v="2"/>
    <x v="0"/>
    <x v="9"/>
    <x v="7"/>
    <x v="1"/>
    <x v="2"/>
    <s v="ZBSG"/>
    <n v="0"/>
  </r>
  <r>
    <s v="Garrafa"/>
    <x v="1"/>
    <x v="1"/>
    <x v="2"/>
    <x v="0"/>
    <x v="9"/>
    <x v="7"/>
    <x v="1"/>
    <x v="2"/>
    <s v="ZBFS"/>
    <n v="0"/>
  </r>
  <r>
    <s v="Garrafa"/>
    <x v="1"/>
    <x v="1"/>
    <x v="2"/>
    <x v="0"/>
    <x v="9"/>
    <x v="7"/>
    <x v="1"/>
    <x v="2"/>
    <s v="ZBUT"/>
    <n v="20.54"/>
  </r>
  <r>
    <s v="Garrafa"/>
    <x v="1"/>
    <x v="1"/>
    <x v="2"/>
    <x v="0"/>
    <x v="9"/>
    <x v="7"/>
    <x v="1"/>
    <x v="2"/>
    <s v="ZBUB"/>
    <n v="0"/>
  </r>
  <r>
    <s v="Garrafa"/>
    <x v="1"/>
    <x v="1"/>
    <x v="2"/>
    <x v="0"/>
    <x v="9"/>
    <x v="7"/>
    <x v="1"/>
    <x v="2"/>
    <s v="ZBLA"/>
    <n v="0"/>
  </r>
  <r>
    <s v="Garrafa"/>
    <x v="1"/>
    <x v="1"/>
    <x v="2"/>
    <x v="0"/>
    <x v="9"/>
    <x v="7"/>
    <x v="1"/>
    <x v="2"/>
    <s v="ZBLL"/>
    <n v="0"/>
  </r>
  <r>
    <s v="Garrafa"/>
    <x v="1"/>
    <x v="1"/>
    <x v="2"/>
    <x v="0"/>
    <x v="9"/>
    <x v="7"/>
    <x v="1"/>
    <x v="2"/>
    <s v="ZBPE"/>
    <n v="0"/>
  </r>
  <r>
    <s v="Garrafa"/>
    <x v="1"/>
    <x v="1"/>
    <x v="2"/>
    <x v="0"/>
    <x v="9"/>
    <x v="7"/>
    <x v="1"/>
    <x v="2"/>
    <s v="ZBPL"/>
    <n v="0"/>
  </r>
  <r>
    <s v="Garrafa"/>
    <x v="0"/>
    <x v="0"/>
    <x v="5"/>
    <x v="0"/>
    <x v="8"/>
    <x v="6"/>
    <x v="0"/>
    <x v="1"/>
    <s v="ZBRP"/>
    <n v="349.68"/>
  </r>
  <r>
    <s v="Garrafa"/>
    <x v="0"/>
    <x v="0"/>
    <x v="5"/>
    <x v="0"/>
    <x v="8"/>
    <x v="6"/>
    <x v="0"/>
    <x v="1"/>
    <s v="ZBSR"/>
    <n v="2.11"/>
  </r>
  <r>
    <s v="Garrafa"/>
    <x v="0"/>
    <x v="0"/>
    <x v="5"/>
    <x v="0"/>
    <x v="8"/>
    <x v="6"/>
    <x v="0"/>
    <x v="1"/>
    <s v="ZBSB"/>
    <n v="0"/>
  </r>
  <r>
    <s v="Garrafa"/>
    <x v="0"/>
    <x v="0"/>
    <x v="5"/>
    <x v="0"/>
    <x v="8"/>
    <x v="6"/>
    <x v="0"/>
    <x v="1"/>
    <s v="ZBCP"/>
    <n v="0"/>
  </r>
  <r>
    <s v="Garrafa"/>
    <x v="0"/>
    <x v="0"/>
    <x v="5"/>
    <x v="0"/>
    <x v="8"/>
    <x v="6"/>
    <x v="0"/>
    <x v="1"/>
    <s v="ZBFP"/>
    <n v="0"/>
  </r>
  <r>
    <s v="Garrafa"/>
    <x v="0"/>
    <x v="0"/>
    <x v="5"/>
    <x v="0"/>
    <x v="8"/>
    <x v="6"/>
    <x v="0"/>
    <x v="1"/>
    <s v="ZBFC"/>
    <n v="0"/>
  </r>
  <r>
    <s v="Garrafa"/>
    <x v="0"/>
    <x v="0"/>
    <x v="5"/>
    <x v="0"/>
    <x v="8"/>
    <x v="6"/>
    <x v="0"/>
    <x v="1"/>
    <s v="ZBFB"/>
    <n v="0"/>
  </r>
  <r>
    <s v="Garrafa"/>
    <x v="0"/>
    <x v="0"/>
    <x v="5"/>
    <x v="0"/>
    <x v="8"/>
    <x v="6"/>
    <x v="0"/>
    <x v="1"/>
    <s v="ZBTM"/>
    <n v="57.11"/>
  </r>
  <r>
    <s v="Garrafa"/>
    <x v="0"/>
    <x v="0"/>
    <x v="5"/>
    <x v="0"/>
    <x v="8"/>
    <x v="6"/>
    <x v="0"/>
    <x v="1"/>
    <s v="ZBCT"/>
    <n v="0"/>
  </r>
  <r>
    <s v="Garrafa"/>
    <x v="0"/>
    <x v="0"/>
    <x v="5"/>
    <x v="0"/>
    <x v="8"/>
    <x v="6"/>
    <x v="0"/>
    <x v="1"/>
    <s v="ZBLB"/>
    <n v="0"/>
  </r>
  <r>
    <s v="Garrafa"/>
    <x v="0"/>
    <x v="0"/>
    <x v="5"/>
    <x v="0"/>
    <x v="8"/>
    <x v="6"/>
    <x v="0"/>
    <x v="1"/>
    <s v="ZBMR"/>
    <n v="0"/>
  </r>
  <r>
    <s v="Garrafa"/>
    <x v="0"/>
    <x v="0"/>
    <x v="5"/>
    <x v="0"/>
    <x v="8"/>
    <x v="6"/>
    <x v="0"/>
    <x v="1"/>
    <s v="ZBML"/>
    <n v="0"/>
  </r>
  <r>
    <s v="Garrafa"/>
    <x v="0"/>
    <x v="0"/>
    <x v="5"/>
    <x v="0"/>
    <x v="8"/>
    <x v="6"/>
    <x v="0"/>
    <x v="1"/>
    <s v="ZBPP"/>
    <n v="0"/>
  </r>
  <r>
    <s v="Garrafa"/>
    <x v="0"/>
    <x v="0"/>
    <x v="5"/>
    <x v="0"/>
    <x v="8"/>
    <x v="6"/>
    <x v="0"/>
    <x v="1"/>
    <s v="ZBPB"/>
    <n v="0"/>
  </r>
  <r>
    <s v="Garrafa"/>
    <x v="0"/>
    <x v="0"/>
    <x v="5"/>
    <x v="0"/>
    <x v="8"/>
    <x v="6"/>
    <x v="0"/>
    <x v="1"/>
    <s v="ZBOP"/>
    <n v="0"/>
  </r>
  <r>
    <s v="Garrafa"/>
    <x v="0"/>
    <x v="0"/>
    <x v="5"/>
    <x v="0"/>
    <x v="8"/>
    <x v="6"/>
    <x v="0"/>
    <x v="1"/>
    <s v="ZBOB"/>
    <n v="0"/>
  </r>
  <r>
    <s v="Garrafa"/>
    <x v="0"/>
    <x v="0"/>
    <x v="5"/>
    <x v="0"/>
    <x v="8"/>
    <x v="6"/>
    <x v="0"/>
    <x v="1"/>
    <s v="ZBSG"/>
    <n v="0"/>
  </r>
  <r>
    <s v="Garrafa"/>
    <x v="0"/>
    <x v="0"/>
    <x v="5"/>
    <x v="0"/>
    <x v="8"/>
    <x v="6"/>
    <x v="0"/>
    <x v="1"/>
    <s v="ZBFS"/>
    <n v="0"/>
  </r>
  <r>
    <s v="Garrafa"/>
    <x v="0"/>
    <x v="0"/>
    <x v="5"/>
    <x v="0"/>
    <x v="8"/>
    <x v="6"/>
    <x v="0"/>
    <x v="1"/>
    <s v="ZBUT"/>
    <n v="14.28"/>
  </r>
  <r>
    <s v="Garrafa"/>
    <x v="0"/>
    <x v="0"/>
    <x v="5"/>
    <x v="0"/>
    <x v="8"/>
    <x v="6"/>
    <x v="0"/>
    <x v="1"/>
    <s v="ZBUB"/>
    <n v="0"/>
  </r>
  <r>
    <s v="Garrafa"/>
    <x v="0"/>
    <x v="0"/>
    <x v="5"/>
    <x v="0"/>
    <x v="8"/>
    <x v="6"/>
    <x v="0"/>
    <x v="1"/>
    <s v="ZBLA"/>
    <n v="0"/>
  </r>
  <r>
    <s v="Garrafa"/>
    <x v="0"/>
    <x v="0"/>
    <x v="5"/>
    <x v="0"/>
    <x v="8"/>
    <x v="6"/>
    <x v="0"/>
    <x v="1"/>
    <s v="ZBLL"/>
    <n v="0"/>
  </r>
  <r>
    <s v="Garrafa"/>
    <x v="0"/>
    <x v="0"/>
    <x v="5"/>
    <x v="0"/>
    <x v="8"/>
    <x v="6"/>
    <x v="0"/>
    <x v="1"/>
    <s v="ZBPE"/>
    <n v="0"/>
  </r>
  <r>
    <s v="Garrafa"/>
    <x v="0"/>
    <x v="0"/>
    <x v="5"/>
    <x v="0"/>
    <x v="8"/>
    <x v="6"/>
    <x v="0"/>
    <x v="1"/>
    <s v="ZBPL"/>
    <n v="0"/>
  </r>
  <r>
    <s v="Garrafa"/>
    <x v="1"/>
    <x v="1"/>
    <x v="6"/>
    <x v="0"/>
    <x v="9"/>
    <x v="7"/>
    <x v="1"/>
    <x v="2"/>
    <s v="ZBRP"/>
    <n v="467.94"/>
  </r>
  <r>
    <s v="Garrafa"/>
    <x v="1"/>
    <x v="1"/>
    <x v="6"/>
    <x v="0"/>
    <x v="9"/>
    <x v="7"/>
    <x v="1"/>
    <x v="2"/>
    <s v="ZBSR"/>
    <n v="2.85"/>
  </r>
  <r>
    <s v="Garrafa"/>
    <x v="1"/>
    <x v="1"/>
    <x v="6"/>
    <x v="0"/>
    <x v="9"/>
    <x v="7"/>
    <x v="1"/>
    <x v="2"/>
    <s v="ZBSB"/>
    <n v="0"/>
  </r>
  <r>
    <s v="Garrafa"/>
    <x v="1"/>
    <x v="1"/>
    <x v="6"/>
    <x v="0"/>
    <x v="9"/>
    <x v="7"/>
    <x v="1"/>
    <x v="2"/>
    <s v="ZBCP"/>
    <n v="0"/>
  </r>
  <r>
    <s v="Garrafa"/>
    <x v="1"/>
    <x v="1"/>
    <x v="6"/>
    <x v="0"/>
    <x v="9"/>
    <x v="7"/>
    <x v="1"/>
    <x v="2"/>
    <s v="ZBFP"/>
    <n v="0"/>
  </r>
  <r>
    <s v="Garrafa"/>
    <x v="1"/>
    <x v="1"/>
    <x v="6"/>
    <x v="0"/>
    <x v="9"/>
    <x v="7"/>
    <x v="1"/>
    <x v="2"/>
    <s v="ZBFC"/>
    <n v="0"/>
  </r>
  <r>
    <s v="Garrafa"/>
    <x v="1"/>
    <x v="1"/>
    <x v="6"/>
    <x v="0"/>
    <x v="9"/>
    <x v="7"/>
    <x v="1"/>
    <x v="2"/>
    <s v="ZBFB"/>
    <n v="0"/>
  </r>
  <r>
    <s v="Garrafa"/>
    <x v="1"/>
    <x v="1"/>
    <x v="6"/>
    <x v="0"/>
    <x v="9"/>
    <x v="7"/>
    <x v="1"/>
    <x v="2"/>
    <s v="ZBTM"/>
    <n v="82.16"/>
  </r>
  <r>
    <s v="Garrafa"/>
    <x v="1"/>
    <x v="1"/>
    <x v="6"/>
    <x v="0"/>
    <x v="9"/>
    <x v="7"/>
    <x v="1"/>
    <x v="2"/>
    <s v="ZBCT"/>
    <n v="0"/>
  </r>
  <r>
    <s v="Garrafa"/>
    <x v="1"/>
    <x v="1"/>
    <x v="6"/>
    <x v="0"/>
    <x v="9"/>
    <x v="7"/>
    <x v="1"/>
    <x v="2"/>
    <s v="ZBLB"/>
    <n v="0"/>
  </r>
  <r>
    <s v="Garrafa"/>
    <x v="1"/>
    <x v="1"/>
    <x v="6"/>
    <x v="0"/>
    <x v="9"/>
    <x v="7"/>
    <x v="1"/>
    <x v="2"/>
    <s v="ZBMR"/>
    <n v="0"/>
  </r>
  <r>
    <s v="Garrafa"/>
    <x v="1"/>
    <x v="1"/>
    <x v="6"/>
    <x v="0"/>
    <x v="9"/>
    <x v="7"/>
    <x v="1"/>
    <x v="2"/>
    <s v="ZBML"/>
    <n v="0"/>
  </r>
  <r>
    <s v="Garrafa"/>
    <x v="1"/>
    <x v="1"/>
    <x v="6"/>
    <x v="0"/>
    <x v="9"/>
    <x v="7"/>
    <x v="1"/>
    <x v="2"/>
    <s v="ZBPP"/>
    <n v="0"/>
  </r>
  <r>
    <s v="Garrafa"/>
    <x v="1"/>
    <x v="1"/>
    <x v="6"/>
    <x v="0"/>
    <x v="9"/>
    <x v="7"/>
    <x v="1"/>
    <x v="2"/>
    <s v="ZBPB"/>
    <n v="0"/>
  </r>
  <r>
    <s v="Garrafa"/>
    <x v="1"/>
    <x v="1"/>
    <x v="6"/>
    <x v="0"/>
    <x v="9"/>
    <x v="7"/>
    <x v="1"/>
    <x v="2"/>
    <s v="ZBOP"/>
    <n v="0"/>
  </r>
  <r>
    <s v="Garrafa"/>
    <x v="1"/>
    <x v="1"/>
    <x v="6"/>
    <x v="0"/>
    <x v="9"/>
    <x v="7"/>
    <x v="1"/>
    <x v="2"/>
    <s v="ZBOB"/>
    <n v="0"/>
  </r>
  <r>
    <s v="Garrafa"/>
    <x v="1"/>
    <x v="1"/>
    <x v="6"/>
    <x v="0"/>
    <x v="9"/>
    <x v="7"/>
    <x v="1"/>
    <x v="2"/>
    <s v="ZBSG"/>
    <n v="0"/>
  </r>
  <r>
    <s v="Garrafa"/>
    <x v="1"/>
    <x v="1"/>
    <x v="6"/>
    <x v="0"/>
    <x v="9"/>
    <x v="7"/>
    <x v="1"/>
    <x v="2"/>
    <s v="ZBFS"/>
    <n v="0"/>
  </r>
  <r>
    <s v="Garrafa"/>
    <x v="1"/>
    <x v="1"/>
    <x v="6"/>
    <x v="0"/>
    <x v="9"/>
    <x v="7"/>
    <x v="1"/>
    <x v="2"/>
    <s v="ZBUT"/>
    <n v="20.54"/>
  </r>
  <r>
    <s v="Garrafa"/>
    <x v="1"/>
    <x v="1"/>
    <x v="6"/>
    <x v="0"/>
    <x v="9"/>
    <x v="7"/>
    <x v="1"/>
    <x v="2"/>
    <s v="ZBUB"/>
    <n v="0"/>
  </r>
  <r>
    <s v="Garrafa"/>
    <x v="1"/>
    <x v="1"/>
    <x v="6"/>
    <x v="0"/>
    <x v="9"/>
    <x v="7"/>
    <x v="1"/>
    <x v="2"/>
    <s v="ZBLA"/>
    <n v="0"/>
  </r>
  <r>
    <s v="Garrafa"/>
    <x v="1"/>
    <x v="1"/>
    <x v="6"/>
    <x v="0"/>
    <x v="9"/>
    <x v="7"/>
    <x v="1"/>
    <x v="2"/>
    <s v="ZBLL"/>
    <n v="0"/>
  </r>
  <r>
    <s v="Garrafa"/>
    <x v="1"/>
    <x v="1"/>
    <x v="6"/>
    <x v="0"/>
    <x v="9"/>
    <x v="7"/>
    <x v="1"/>
    <x v="2"/>
    <s v="ZBPE"/>
    <n v="0"/>
  </r>
  <r>
    <s v="Garrafa"/>
    <x v="1"/>
    <x v="1"/>
    <x v="6"/>
    <x v="0"/>
    <x v="9"/>
    <x v="7"/>
    <x v="1"/>
    <x v="2"/>
    <s v="ZBPL"/>
    <n v="0"/>
  </r>
  <r>
    <s v="Garrafa"/>
    <x v="0"/>
    <x v="0"/>
    <x v="9"/>
    <x v="0"/>
    <x v="10"/>
    <x v="8"/>
    <x v="0"/>
    <x v="2"/>
    <s v="ZBRP"/>
    <n v="342.85"/>
  </r>
  <r>
    <s v="Garrafa"/>
    <x v="0"/>
    <x v="0"/>
    <x v="9"/>
    <x v="0"/>
    <x v="10"/>
    <x v="8"/>
    <x v="0"/>
    <x v="2"/>
    <s v="ZBSR"/>
    <n v="2.0699999999999998"/>
  </r>
  <r>
    <s v="Garrafa"/>
    <x v="0"/>
    <x v="0"/>
    <x v="9"/>
    <x v="0"/>
    <x v="10"/>
    <x v="8"/>
    <x v="0"/>
    <x v="2"/>
    <s v="ZBSB"/>
    <n v="0"/>
  </r>
  <r>
    <s v="Garrafa"/>
    <x v="0"/>
    <x v="0"/>
    <x v="9"/>
    <x v="0"/>
    <x v="10"/>
    <x v="8"/>
    <x v="0"/>
    <x v="2"/>
    <s v="ZBCP"/>
    <n v="0"/>
  </r>
  <r>
    <s v="Garrafa"/>
    <x v="0"/>
    <x v="0"/>
    <x v="9"/>
    <x v="0"/>
    <x v="10"/>
    <x v="8"/>
    <x v="0"/>
    <x v="2"/>
    <s v="ZBFP"/>
    <n v="0"/>
  </r>
  <r>
    <s v="Garrafa"/>
    <x v="0"/>
    <x v="0"/>
    <x v="9"/>
    <x v="0"/>
    <x v="10"/>
    <x v="8"/>
    <x v="0"/>
    <x v="2"/>
    <s v="ZBFC"/>
    <n v="0"/>
  </r>
  <r>
    <s v="Garrafa"/>
    <x v="0"/>
    <x v="0"/>
    <x v="9"/>
    <x v="0"/>
    <x v="10"/>
    <x v="8"/>
    <x v="0"/>
    <x v="2"/>
    <s v="ZBFB"/>
    <n v="0"/>
  </r>
  <r>
    <s v="Garrafa"/>
    <x v="0"/>
    <x v="0"/>
    <x v="9"/>
    <x v="0"/>
    <x v="10"/>
    <x v="8"/>
    <x v="0"/>
    <x v="2"/>
    <s v="ZBTM"/>
    <n v="57.12"/>
  </r>
  <r>
    <s v="Garrafa"/>
    <x v="0"/>
    <x v="0"/>
    <x v="9"/>
    <x v="0"/>
    <x v="10"/>
    <x v="8"/>
    <x v="0"/>
    <x v="2"/>
    <s v="ZBCT"/>
    <n v="0"/>
  </r>
  <r>
    <s v="Garrafa"/>
    <x v="0"/>
    <x v="0"/>
    <x v="9"/>
    <x v="0"/>
    <x v="10"/>
    <x v="8"/>
    <x v="0"/>
    <x v="2"/>
    <s v="ZBLB"/>
    <n v="0"/>
  </r>
  <r>
    <s v="Garrafa"/>
    <x v="0"/>
    <x v="0"/>
    <x v="9"/>
    <x v="0"/>
    <x v="10"/>
    <x v="8"/>
    <x v="0"/>
    <x v="2"/>
    <s v="ZBMR"/>
    <n v="0"/>
  </r>
  <r>
    <s v="Garrafa"/>
    <x v="0"/>
    <x v="0"/>
    <x v="9"/>
    <x v="0"/>
    <x v="10"/>
    <x v="8"/>
    <x v="0"/>
    <x v="2"/>
    <s v="ZBML"/>
    <n v="0"/>
  </r>
  <r>
    <s v="Garrafa"/>
    <x v="0"/>
    <x v="0"/>
    <x v="9"/>
    <x v="0"/>
    <x v="10"/>
    <x v="8"/>
    <x v="0"/>
    <x v="2"/>
    <s v="ZBPP"/>
    <n v="0"/>
  </r>
  <r>
    <s v="Garrafa"/>
    <x v="0"/>
    <x v="0"/>
    <x v="9"/>
    <x v="0"/>
    <x v="10"/>
    <x v="8"/>
    <x v="0"/>
    <x v="2"/>
    <s v="ZBPB"/>
    <n v="0"/>
  </r>
  <r>
    <s v="Garrafa"/>
    <x v="0"/>
    <x v="0"/>
    <x v="9"/>
    <x v="0"/>
    <x v="10"/>
    <x v="8"/>
    <x v="0"/>
    <x v="2"/>
    <s v="ZBOP"/>
    <n v="0"/>
  </r>
  <r>
    <s v="Garrafa"/>
    <x v="0"/>
    <x v="0"/>
    <x v="9"/>
    <x v="0"/>
    <x v="10"/>
    <x v="8"/>
    <x v="0"/>
    <x v="2"/>
    <s v="ZBOB"/>
    <n v="0"/>
  </r>
  <r>
    <s v="Garrafa"/>
    <x v="0"/>
    <x v="0"/>
    <x v="9"/>
    <x v="0"/>
    <x v="10"/>
    <x v="8"/>
    <x v="0"/>
    <x v="2"/>
    <s v="ZBSG"/>
    <n v="0"/>
  </r>
  <r>
    <s v="Garrafa"/>
    <x v="0"/>
    <x v="0"/>
    <x v="9"/>
    <x v="0"/>
    <x v="10"/>
    <x v="8"/>
    <x v="0"/>
    <x v="2"/>
    <s v="ZBFS"/>
    <n v="0"/>
  </r>
  <r>
    <s v="Garrafa"/>
    <x v="0"/>
    <x v="0"/>
    <x v="9"/>
    <x v="0"/>
    <x v="10"/>
    <x v="8"/>
    <x v="0"/>
    <x v="2"/>
    <s v="ZBUT"/>
    <n v="14.28"/>
  </r>
  <r>
    <s v="Garrafa"/>
    <x v="0"/>
    <x v="0"/>
    <x v="9"/>
    <x v="0"/>
    <x v="10"/>
    <x v="8"/>
    <x v="0"/>
    <x v="2"/>
    <s v="ZBUB"/>
    <n v="0"/>
  </r>
  <r>
    <s v="Garrafa"/>
    <x v="0"/>
    <x v="0"/>
    <x v="9"/>
    <x v="0"/>
    <x v="10"/>
    <x v="8"/>
    <x v="0"/>
    <x v="2"/>
    <s v="ZBLA"/>
    <n v="0"/>
  </r>
  <r>
    <s v="Garrafa"/>
    <x v="0"/>
    <x v="0"/>
    <x v="9"/>
    <x v="0"/>
    <x v="10"/>
    <x v="8"/>
    <x v="0"/>
    <x v="2"/>
    <s v="ZBLL"/>
    <n v="0"/>
  </r>
  <r>
    <s v="Garrafa"/>
    <x v="0"/>
    <x v="0"/>
    <x v="9"/>
    <x v="0"/>
    <x v="10"/>
    <x v="8"/>
    <x v="0"/>
    <x v="2"/>
    <s v="ZBPE"/>
    <n v="0"/>
  </r>
  <r>
    <s v="Garrafa"/>
    <x v="0"/>
    <x v="0"/>
    <x v="9"/>
    <x v="0"/>
    <x v="10"/>
    <x v="8"/>
    <x v="0"/>
    <x v="2"/>
    <s v="ZBPL"/>
    <n v="0"/>
  </r>
  <r>
    <s v="Garrafa"/>
    <x v="1"/>
    <x v="1"/>
    <x v="4"/>
    <x v="0"/>
    <x v="9"/>
    <x v="7"/>
    <x v="1"/>
    <x v="2"/>
    <s v="ZBRP"/>
    <n v="467.94"/>
  </r>
  <r>
    <s v="Garrafa"/>
    <x v="1"/>
    <x v="1"/>
    <x v="4"/>
    <x v="0"/>
    <x v="9"/>
    <x v="7"/>
    <x v="1"/>
    <x v="2"/>
    <s v="ZBSR"/>
    <n v="2.85"/>
  </r>
  <r>
    <s v="Garrafa"/>
    <x v="1"/>
    <x v="1"/>
    <x v="4"/>
    <x v="0"/>
    <x v="9"/>
    <x v="7"/>
    <x v="1"/>
    <x v="2"/>
    <s v="ZBSB"/>
    <n v="0"/>
  </r>
  <r>
    <s v="Garrafa"/>
    <x v="1"/>
    <x v="1"/>
    <x v="4"/>
    <x v="0"/>
    <x v="9"/>
    <x v="7"/>
    <x v="1"/>
    <x v="2"/>
    <s v="ZBCP"/>
    <n v="0"/>
  </r>
  <r>
    <s v="Garrafa"/>
    <x v="1"/>
    <x v="1"/>
    <x v="4"/>
    <x v="0"/>
    <x v="9"/>
    <x v="7"/>
    <x v="1"/>
    <x v="2"/>
    <s v="ZBFP"/>
    <n v="0"/>
  </r>
  <r>
    <s v="Garrafa"/>
    <x v="1"/>
    <x v="1"/>
    <x v="4"/>
    <x v="0"/>
    <x v="9"/>
    <x v="7"/>
    <x v="1"/>
    <x v="2"/>
    <s v="ZBFC"/>
    <n v="0"/>
  </r>
  <r>
    <s v="Garrafa"/>
    <x v="1"/>
    <x v="1"/>
    <x v="4"/>
    <x v="0"/>
    <x v="9"/>
    <x v="7"/>
    <x v="1"/>
    <x v="2"/>
    <s v="ZBFB"/>
    <n v="0"/>
  </r>
  <r>
    <s v="Garrafa"/>
    <x v="1"/>
    <x v="1"/>
    <x v="4"/>
    <x v="0"/>
    <x v="9"/>
    <x v="7"/>
    <x v="1"/>
    <x v="2"/>
    <s v="ZBTM"/>
    <n v="82.16"/>
  </r>
  <r>
    <s v="Garrafa"/>
    <x v="1"/>
    <x v="1"/>
    <x v="4"/>
    <x v="0"/>
    <x v="9"/>
    <x v="7"/>
    <x v="1"/>
    <x v="2"/>
    <s v="ZBCT"/>
    <n v="0"/>
  </r>
  <r>
    <s v="Garrafa"/>
    <x v="1"/>
    <x v="1"/>
    <x v="4"/>
    <x v="0"/>
    <x v="9"/>
    <x v="7"/>
    <x v="1"/>
    <x v="2"/>
    <s v="ZBLB"/>
    <n v="0"/>
  </r>
  <r>
    <s v="Garrafa"/>
    <x v="1"/>
    <x v="1"/>
    <x v="4"/>
    <x v="0"/>
    <x v="9"/>
    <x v="7"/>
    <x v="1"/>
    <x v="2"/>
    <s v="ZBMR"/>
    <n v="0"/>
  </r>
  <r>
    <s v="Garrafa"/>
    <x v="1"/>
    <x v="1"/>
    <x v="4"/>
    <x v="0"/>
    <x v="9"/>
    <x v="7"/>
    <x v="1"/>
    <x v="2"/>
    <s v="ZBML"/>
    <n v="0"/>
  </r>
  <r>
    <s v="Garrafa"/>
    <x v="1"/>
    <x v="1"/>
    <x v="4"/>
    <x v="0"/>
    <x v="9"/>
    <x v="7"/>
    <x v="1"/>
    <x v="2"/>
    <s v="ZBPP"/>
    <n v="0"/>
  </r>
  <r>
    <s v="Garrafa"/>
    <x v="1"/>
    <x v="1"/>
    <x v="4"/>
    <x v="0"/>
    <x v="9"/>
    <x v="7"/>
    <x v="1"/>
    <x v="2"/>
    <s v="ZBPB"/>
    <n v="0"/>
  </r>
  <r>
    <s v="Garrafa"/>
    <x v="1"/>
    <x v="1"/>
    <x v="4"/>
    <x v="0"/>
    <x v="9"/>
    <x v="7"/>
    <x v="1"/>
    <x v="2"/>
    <s v="ZBOP"/>
    <n v="0"/>
  </r>
  <r>
    <s v="Garrafa"/>
    <x v="1"/>
    <x v="1"/>
    <x v="4"/>
    <x v="0"/>
    <x v="9"/>
    <x v="7"/>
    <x v="1"/>
    <x v="2"/>
    <s v="ZBOB"/>
    <n v="0"/>
  </r>
  <r>
    <s v="Garrafa"/>
    <x v="1"/>
    <x v="1"/>
    <x v="4"/>
    <x v="0"/>
    <x v="9"/>
    <x v="7"/>
    <x v="1"/>
    <x v="2"/>
    <s v="ZBSG"/>
    <n v="0"/>
  </r>
  <r>
    <s v="Garrafa"/>
    <x v="1"/>
    <x v="1"/>
    <x v="4"/>
    <x v="0"/>
    <x v="9"/>
    <x v="7"/>
    <x v="1"/>
    <x v="2"/>
    <s v="ZBFS"/>
    <n v="0"/>
  </r>
  <r>
    <s v="Garrafa"/>
    <x v="1"/>
    <x v="1"/>
    <x v="4"/>
    <x v="0"/>
    <x v="9"/>
    <x v="7"/>
    <x v="1"/>
    <x v="2"/>
    <s v="ZBUT"/>
    <n v="20.54"/>
  </r>
  <r>
    <s v="Garrafa"/>
    <x v="1"/>
    <x v="1"/>
    <x v="4"/>
    <x v="0"/>
    <x v="9"/>
    <x v="7"/>
    <x v="1"/>
    <x v="2"/>
    <s v="ZBUB"/>
    <n v="0"/>
  </r>
  <r>
    <s v="Garrafa"/>
    <x v="1"/>
    <x v="1"/>
    <x v="4"/>
    <x v="0"/>
    <x v="9"/>
    <x v="7"/>
    <x v="1"/>
    <x v="2"/>
    <s v="ZBLA"/>
    <n v="0"/>
  </r>
  <r>
    <s v="Garrafa"/>
    <x v="1"/>
    <x v="1"/>
    <x v="4"/>
    <x v="0"/>
    <x v="9"/>
    <x v="7"/>
    <x v="1"/>
    <x v="2"/>
    <s v="ZBLL"/>
    <n v="0"/>
  </r>
  <r>
    <s v="Garrafa"/>
    <x v="1"/>
    <x v="1"/>
    <x v="4"/>
    <x v="0"/>
    <x v="9"/>
    <x v="7"/>
    <x v="1"/>
    <x v="2"/>
    <s v="ZBPE"/>
    <n v="0"/>
  </r>
  <r>
    <s v="Garrafa"/>
    <x v="1"/>
    <x v="1"/>
    <x v="4"/>
    <x v="0"/>
    <x v="9"/>
    <x v="7"/>
    <x v="1"/>
    <x v="2"/>
    <s v="ZBPL"/>
    <n v="0"/>
  </r>
  <r>
    <s v="Garrafa"/>
    <x v="0"/>
    <x v="0"/>
    <x v="1"/>
    <x v="0"/>
    <x v="10"/>
    <x v="8"/>
    <x v="0"/>
    <x v="2"/>
    <s v="ZBRP"/>
    <n v="342.85"/>
  </r>
  <r>
    <s v="Garrafa"/>
    <x v="0"/>
    <x v="0"/>
    <x v="1"/>
    <x v="0"/>
    <x v="10"/>
    <x v="8"/>
    <x v="0"/>
    <x v="2"/>
    <s v="ZBSR"/>
    <n v="2.0699999999999998"/>
  </r>
  <r>
    <s v="Garrafa"/>
    <x v="0"/>
    <x v="0"/>
    <x v="1"/>
    <x v="0"/>
    <x v="10"/>
    <x v="8"/>
    <x v="0"/>
    <x v="2"/>
    <s v="ZBSB"/>
    <n v="0"/>
  </r>
  <r>
    <s v="Garrafa"/>
    <x v="0"/>
    <x v="0"/>
    <x v="1"/>
    <x v="0"/>
    <x v="10"/>
    <x v="8"/>
    <x v="0"/>
    <x v="2"/>
    <s v="ZBCP"/>
    <n v="0"/>
  </r>
  <r>
    <s v="Garrafa"/>
    <x v="0"/>
    <x v="0"/>
    <x v="1"/>
    <x v="0"/>
    <x v="10"/>
    <x v="8"/>
    <x v="0"/>
    <x v="2"/>
    <s v="ZBFP"/>
    <n v="0"/>
  </r>
  <r>
    <s v="Garrafa"/>
    <x v="0"/>
    <x v="0"/>
    <x v="1"/>
    <x v="0"/>
    <x v="10"/>
    <x v="8"/>
    <x v="0"/>
    <x v="2"/>
    <s v="ZBFC"/>
    <n v="0"/>
  </r>
  <r>
    <s v="Garrafa"/>
    <x v="0"/>
    <x v="0"/>
    <x v="1"/>
    <x v="0"/>
    <x v="10"/>
    <x v="8"/>
    <x v="0"/>
    <x v="2"/>
    <s v="ZBFB"/>
    <n v="0"/>
  </r>
  <r>
    <s v="Garrafa"/>
    <x v="0"/>
    <x v="0"/>
    <x v="1"/>
    <x v="0"/>
    <x v="10"/>
    <x v="8"/>
    <x v="0"/>
    <x v="2"/>
    <s v="ZBTM"/>
    <n v="57.12"/>
  </r>
  <r>
    <s v="Garrafa"/>
    <x v="0"/>
    <x v="0"/>
    <x v="1"/>
    <x v="0"/>
    <x v="10"/>
    <x v="8"/>
    <x v="0"/>
    <x v="2"/>
    <s v="ZBCT"/>
    <n v="0"/>
  </r>
  <r>
    <s v="Garrafa"/>
    <x v="0"/>
    <x v="0"/>
    <x v="1"/>
    <x v="0"/>
    <x v="10"/>
    <x v="8"/>
    <x v="0"/>
    <x v="2"/>
    <s v="ZBLB"/>
    <n v="0"/>
  </r>
  <r>
    <s v="Garrafa"/>
    <x v="0"/>
    <x v="0"/>
    <x v="1"/>
    <x v="0"/>
    <x v="10"/>
    <x v="8"/>
    <x v="0"/>
    <x v="2"/>
    <s v="ZBMR"/>
    <n v="0"/>
  </r>
  <r>
    <s v="Garrafa"/>
    <x v="0"/>
    <x v="0"/>
    <x v="1"/>
    <x v="0"/>
    <x v="10"/>
    <x v="8"/>
    <x v="0"/>
    <x v="2"/>
    <s v="ZBML"/>
    <n v="0"/>
  </r>
  <r>
    <s v="Garrafa"/>
    <x v="0"/>
    <x v="0"/>
    <x v="1"/>
    <x v="0"/>
    <x v="10"/>
    <x v="8"/>
    <x v="0"/>
    <x v="2"/>
    <s v="ZBPP"/>
    <n v="0"/>
  </r>
  <r>
    <s v="Garrafa"/>
    <x v="0"/>
    <x v="0"/>
    <x v="1"/>
    <x v="0"/>
    <x v="10"/>
    <x v="8"/>
    <x v="0"/>
    <x v="2"/>
    <s v="ZBPB"/>
    <n v="0"/>
  </r>
  <r>
    <s v="Garrafa"/>
    <x v="0"/>
    <x v="0"/>
    <x v="1"/>
    <x v="0"/>
    <x v="10"/>
    <x v="8"/>
    <x v="0"/>
    <x v="2"/>
    <s v="ZBOP"/>
    <n v="0"/>
  </r>
  <r>
    <s v="Garrafa"/>
    <x v="0"/>
    <x v="0"/>
    <x v="1"/>
    <x v="0"/>
    <x v="10"/>
    <x v="8"/>
    <x v="0"/>
    <x v="2"/>
    <s v="ZBOB"/>
    <n v="0"/>
  </r>
  <r>
    <s v="Garrafa"/>
    <x v="0"/>
    <x v="0"/>
    <x v="1"/>
    <x v="0"/>
    <x v="10"/>
    <x v="8"/>
    <x v="0"/>
    <x v="2"/>
    <s v="ZBSG"/>
    <n v="0"/>
  </r>
  <r>
    <s v="Garrafa"/>
    <x v="0"/>
    <x v="0"/>
    <x v="1"/>
    <x v="0"/>
    <x v="10"/>
    <x v="8"/>
    <x v="0"/>
    <x v="2"/>
    <s v="ZBFS"/>
    <n v="0"/>
  </r>
  <r>
    <s v="Garrafa"/>
    <x v="0"/>
    <x v="0"/>
    <x v="1"/>
    <x v="0"/>
    <x v="10"/>
    <x v="8"/>
    <x v="0"/>
    <x v="2"/>
    <s v="ZBUT"/>
    <n v="14.28"/>
  </r>
  <r>
    <s v="Garrafa"/>
    <x v="0"/>
    <x v="0"/>
    <x v="1"/>
    <x v="0"/>
    <x v="10"/>
    <x v="8"/>
    <x v="0"/>
    <x v="2"/>
    <s v="ZBUB"/>
    <n v="0"/>
  </r>
  <r>
    <s v="Garrafa"/>
    <x v="0"/>
    <x v="0"/>
    <x v="1"/>
    <x v="0"/>
    <x v="10"/>
    <x v="8"/>
    <x v="0"/>
    <x v="2"/>
    <s v="ZBLA"/>
    <n v="0"/>
  </r>
  <r>
    <s v="Garrafa"/>
    <x v="0"/>
    <x v="0"/>
    <x v="1"/>
    <x v="0"/>
    <x v="10"/>
    <x v="8"/>
    <x v="0"/>
    <x v="2"/>
    <s v="ZBLL"/>
    <n v="0"/>
  </r>
  <r>
    <s v="Garrafa"/>
    <x v="0"/>
    <x v="0"/>
    <x v="1"/>
    <x v="0"/>
    <x v="10"/>
    <x v="8"/>
    <x v="0"/>
    <x v="2"/>
    <s v="ZBPE"/>
    <n v="0"/>
  </r>
  <r>
    <s v="Garrafa"/>
    <x v="0"/>
    <x v="0"/>
    <x v="1"/>
    <x v="0"/>
    <x v="10"/>
    <x v="8"/>
    <x v="0"/>
    <x v="2"/>
    <s v="ZBPL"/>
    <n v="0"/>
  </r>
  <r>
    <s v="Garrafa"/>
    <x v="0"/>
    <x v="0"/>
    <x v="0"/>
    <x v="0"/>
    <x v="10"/>
    <x v="8"/>
    <x v="0"/>
    <x v="2"/>
    <s v="ZBRP"/>
    <n v="342.85"/>
  </r>
  <r>
    <s v="Garrafa"/>
    <x v="0"/>
    <x v="0"/>
    <x v="0"/>
    <x v="0"/>
    <x v="10"/>
    <x v="8"/>
    <x v="0"/>
    <x v="2"/>
    <s v="ZBSR"/>
    <n v="2.0699999999999998"/>
  </r>
  <r>
    <s v="Garrafa"/>
    <x v="0"/>
    <x v="0"/>
    <x v="0"/>
    <x v="0"/>
    <x v="10"/>
    <x v="8"/>
    <x v="0"/>
    <x v="2"/>
    <s v="ZBSB"/>
    <n v="0"/>
  </r>
  <r>
    <s v="Garrafa"/>
    <x v="0"/>
    <x v="0"/>
    <x v="0"/>
    <x v="0"/>
    <x v="10"/>
    <x v="8"/>
    <x v="0"/>
    <x v="2"/>
    <s v="ZBCP"/>
    <n v="0"/>
  </r>
  <r>
    <s v="Garrafa"/>
    <x v="0"/>
    <x v="0"/>
    <x v="0"/>
    <x v="0"/>
    <x v="10"/>
    <x v="8"/>
    <x v="0"/>
    <x v="2"/>
    <s v="ZBFP"/>
    <n v="0"/>
  </r>
  <r>
    <s v="Garrafa"/>
    <x v="0"/>
    <x v="0"/>
    <x v="0"/>
    <x v="0"/>
    <x v="10"/>
    <x v="8"/>
    <x v="0"/>
    <x v="2"/>
    <s v="ZBFC"/>
    <n v="0"/>
  </r>
  <r>
    <s v="Garrafa"/>
    <x v="0"/>
    <x v="0"/>
    <x v="0"/>
    <x v="0"/>
    <x v="10"/>
    <x v="8"/>
    <x v="0"/>
    <x v="2"/>
    <s v="ZBFB"/>
    <n v="0"/>
  </r>
  <r>
    <s v="Garrafa"/>
    <x v="0"/>
    <x v="0"/>
    <x v="0"/>
    <x v="0"/>
    <x v="10"/>
    <x v="8"/>
    <x v="0"/>
    <x v="2"/>
    <s v="ZBTM"/>
    <n v="57.12"/>
  </r>
  <r>
    <s v="Garrafa"/>
    <x v="0"/>
    <x v="0"/>
    <x v="0"/>
    <x v="0"/>
    <x v="10"/>
    <x v="8"/>
    <x v="0"/>
    <x v="2"/>
    <s v="ZBCT"/>
    <n v="0"/>
  </r>
  <r>
    <s v="Garrafa"/>
    <x v="0"/>
    <x v="0"/>
    <x v="0"/>
    <x v="0"/>
    <x v="10"/>
    <x v="8"/>
    <x v="0"/>
    <x v="2"/>
    <s v="ZBLB"/>
    <n v="0"/>
  </r>
  <r>
    <s v="Garrafa"/>
    <x v="0"/>
    <x v="0"/>
    <x v="0"/>
    <x v="0"/>
    <x v="10"/>
    <x v="8"/>
    <x v="0"/>
    <x v="2"/>
    <s v="ZBMR"/>
    <n v="0"/>
  </r>
  <r>
    <s v="Garrafa"/>
    <x v="0"/>
    <x v="0"/>
    <x v="0"/>
    <x v="0"/>
    <x v="10"/>
    <x v="8"/>
    <x v="0"/>
    <x v="2"/>
    <s v="ZBML"/>
    <n v="0"/>
  </r>
  <r>
    <s v="Garrafa"/>
    <x v="0"/>
    <x v="0"/>
    <x v="0"/>
    <x v="0"/>
    <x v="10"/>
    <x v="8"/>
    <x v="0"/>
    <x v="2"/>
    <s v="ZBPP"/>
    <n v="0"/>
  </r>
  <r>
    <s v="Garrafa"/>
    <x v="0"/>
    <x v="0"/>
    <x v="0"/>
    <x v="0"/>
    <x v="10"/>
    <x v="8"/>
    <x v="0"/>
    <x v="2"/>
    <s v="ZBPB"/>
    <n v="0"/>
  </r>
  <r>
    <s v="Garrafa"/>
    <x v="0"/>
    <x v="0"/>
    <x v="0"/>
    <x v="0"/>
    <x v="10"/>
    <x v="8"/>
    <x v="0"/>
    <x v="2"/>
    <s v="ZBOP"/>
    <n v="0"/>
  </r>
  <r>
    <s v="Garrafa"/>
    <x v="0"/>
    <x v="0"/>
    <x v="0"/>
    <x v="0"/>
    <x v="10"/>
    <x v="8"/>
    <x v="0"/>
    <x v="2"/>
    <s v="ZBOB"/>
    <n v="0"/>
  </r>
  <r>
    <s v="Garrafa"/>
    <x v="0"/>
    <x v="0"/>
    <x v="0"/>
    <x v="0"/>
    <x v="10"/>
    <x v="8"/>
    <x v="0"/>
    <x v="2"/>
    <s v="ZBSG"/>
    <n v="0"/>
  </r>
  <r>
    <s v="Garrafa"/>
    <x v="0"/>
    <x v="0"/>
    <x v="0"/>
    <x v="0"/>
    <x v="10"/>
    <x v="8"/>
    <x v="0"/>
    <x v="2"/>
    <s v="ZBFS"/>
    <n v="0"/>
  </r>
  <r>
    <s v="Garrafa"/>
    <x v="0"/>
    <x v="0"/>
    <x v="0"/>
    <x v="0"/>
    <x v="10"/>
    <x v="8"/>
    <x v="0"/>
    <x v="2"/>
    <s v="ZBUT"/>
    <n v="14.28"/>
  </r>
  <r>
    <s v="Garrafa"/>
    <x v="0"/>
    <x v="0"/>
    <x v="0"/>
    <x v="0"/>
    <x v="10"/>
    <x v="8"/>
    <x v="0"/>
    <x v="2"/>
    <s v="ZBUB"/>
    <n v="0"/>
  </r>
  <r>
    <s v="Garrafa"/>
    <x v="0"/>
    <x v="0"/>
    <x v="0"/>
    <x v="0"/>
    <x v="10"/>
    <x v="8"/>
    <x v="0"/>
    <x v="2"/>
    <s v="ZBLA"/>
    <n v="0"/>
  </r>
  <r>
    <s v="Garrafa"/>
    <x v="0"/>
    <x v="0"/>
    <x v="0"/>
    <x v="0"/>
    <x v="10"/>
    <x v="8"/>
    <x v="0"/>
    <x v="2"/>
    <s v="ZBLL"/>
    <n v="0"/>
  </r>
  <r>
    <s v="Garrafa"/>
    <x v="0"/>
    <x v="0"/>
    <x v="0"/>
    <x v="0"/>
    <x v="10"/>
    <x v="8"/>
    <x v="0"/>
    <x v="2"/>
    <s v="ZBPE"/>
    <n v="0"/>
  </r>
  <r>
    <s v="Garrafa"/>
    <x v="0"/>
    <x v="0"/>
    <x v="0"/>
    <x v="0"/>
    <x v="10"/>
    <x v="8"/>
    <x v="0"/>
    <x v="2"/>
    <s v="ZBPL"/>
    <n v="0"/>
  </r>
  <r>
    <s v="Garrafa"/>
    <x v="1"/>
    <x v="1"/>
    <x v="8"/>
    <x v="0"/>
    <x v="4"/>
    <x v="4"/>
    <x v="0"/>
    <x v="0"/>
    <s v="ZBRP"/>
    <n v="318.32"/>
  </r>
  <r>
    <s v="Garrafa"/>
    <x v="1"/>
    <x v="1"/>
    <x v="8"/>
    <x v="0"/>
    <x v="4"/>
    <x v="4"/>
    <x v="0"/>
    <x v="0"/>
    <s v="ZBSR"/>
    <n v="1.92"/>
  </r>
  <r>
    <s v="Garrafa"/>
    <x v="1"/>
    <x v="1"/>
    <x v="8"/>
    <x v="0"/>
    <x v="4"/>
    <x v="4"/>
    <x v="0"/>
    <x v="0"/>
    <s v="ZBSB"/>
    <n v="0"/>
  </r>
  <r>
    <s v="Garrafa"/>
    <x v="1"/>
    <x v="1"/>
    <x v="8"/>
    <x v="0"/>
    <x v="4"/>
    <x v="4"/>
    <x v="0"/>
    <x v="0"/>
    <s v="ZBCP"/>
    <n v="0"/>
  </r>
  <r>
    <s v="Garrafa"/>
    <x v="1"/>
    <x v="1"/>
    <x v="8"/>
    <x v="0"/>
    <x v="4"/>
    <x v="4"/>
    <x v="0"/>
    <x v="0"/>
    <s v="ZBFP"/>
    <n v="0"/>
  </r>
  <r>
    <s v="Garrafa"/>
    <x v="1"/>
    <x v="1"/>
    <x v="8"/>
    <x v="0"/>
    <x v="4"/>
    <x v="4"/>
    <x v="0"/>
    <x v="0"/>
    <s v="ZBFC"/>
    <n v="0"/>
  </r>
  <r>
    <s v="Garrafa"/>
    <x v="1"/>
    <x v="1"/>
    <x v="8"/>
    <x v="0"/>
    <x v="4"/>
    <x v="4"/>
    <x v="0"/>
    <x v="0"/>
    <s v="ZBFB"/>
    <n v="0"/>
  </r>
  <r>
    <s v="Garrafa"/>
    <x v="1"/>
    <x v="1"/>
    <x v="8"/>
    <x v="0"/>
    <x v="4"/>
    <x v="4"/>
    <x v="0"/>
    <x v="0"/>
    <s v="ZBTM"/>
    <n v="53.21"/>
  </r>
  <r>
    <s v="Garrafa"/>
    <x v="1"/>
    <x v="1"/>
    <x v="8"/>
    <x v="0"/>
    <x v="4"/>
    <x v="4"/>
    <x v="0"/>
    <x v="0"/>
    <s v="ZBCT"/>
    <n v="0"/>
  </r>
  <r>
    <s v="Garrafa"/>
    <x v="1"/>
    <x v="1"/>
    <x v="8"/>
    <x v="0"/>
    <x v="4"/>
    <x v="4"/>
    <x v="0"/>
    <x v="0"/>
    <s v="ZBLB"/>
    <n v="0"/>
  </r>
  <r>
    <s v="Garrafa"/>
    <x v="1"/>
    <x v="1"/>
    <x v="8"/>
    <x v="0"/>
    <x v="4"/>
    <x v="4"/>
    <x v="0"/>
    <x v="0"/>
    <s v="ZBMR"/>
    <n v="0"/>
  </r>
  <r>
    <s v="Garrafa"/>
    <x v="1"/>
    <x v="1"/>
    <x v="8"/>
    <x v="0"/>
    <x v="4"/>
    <x v="4"/>
    <x v="0"/>
    <x v="0"/>
    <s v="ZBML"/>
    <n v="0"/>
  </r>
  <r>
    <s v="Garrafa"/>
    <x v="1"/>
    <x v="1"/>
    <x v="8"/>
    <x v="0"/>
    <x v="4"/>
    <x v="4"/>
    <x v="0"/>
    <x v="0"/>
    <s v="ZBPP"/>
    <n v="0"/>
  </r>
  <r>
    <s v="Garrafa"/>
    <x v="1"/>
    <x v="1"/>
    <x v="8"/>
    <x v="0"/>
    <x v="4"/>
    <x v="4"/>
    <x v="0"/>
    <x v="0"/>
    <s v="ZBPB"/>
    <n v="0"/>
  </r>
  <r>
    <s v="Garrafa"/>
    <x v="1"/>
    <x v="1"/>
    <x v="8"/>
    <x v="0"/>
    <x v="4"/>
    <x v="4"/>
    <x v="0"/>
    <x v="0"/>
    <s v="ZBOP"/>
    <n v="0"/>
  </r>
  <r>
    <s v="Garrafa"/>
    <x v="1"/>
    <x v="1"/>
    <x v="8"/>
    <x v="0"/>
    <x v="4"/>
    <x v="4"/>
    <x v="0"/>
    <x v="0"/>
    <s v="ZBOB"/>
    <n v="0"/>
  </r>
  <r>
    <s v="Garrafa"/>
    <x v="1"/>
    <x v="1"/>
    <x v="8"/>
    <x v="0"/>
    <x v="4"/>
    <x v="4"/>
    <x v="0"/>
    <x v="0"/>
    <s v="ZBSG"/>
    <n v="0"/>
  </r>
  <r>
    <s v="Garrafa"/>
    <x v="1"/>
    <x v="1"/>
    <x v="8"/>
    <x v="0"/>
    <x v="4"/>
    <x v="4"/>
    <x v="0"/>
    <x v="0"/>
    <s v="ZBFS"/>
    <n v="0"/>
  </r>
  <r>
    <s v="Garrafa"/>
    <x v="1"/>
    <x v="1"/>
    <x v="8"/>
    <x v="0"/>
    <x v="4"/>
    <x v="4"/>
    <x v="0"/>
    <x v="0"/>
    <s v="ZBUT"/>
    <n v="13.3"/>
  </r>
  <r>
    <s v="Garrafa"/>
    <x v="1"/>
    <x v="1"/>
    <x v="8"/>
    <x v="0"/>
    <x v="4"/>
    <x v="4"/>
    <x v="0"/>
    <x v="0"/>
    <s v="ZBUB"/>
    <n v="0"/>
  </r>
  <r>
    <s v="Garrafa"/>
    <x v="1"/>
    <x v="1"/>
    <x v="8"/>
    <x v="0"/>
    <x v="4"/>
    <x v="4"/>
    <x v="0"/>
    <x v="0"/>
    <s v="ZBLA"/>
    <n v="0"/>
  </r>
  <r>
    <s v="Garrafa"/>
    <x v="1"/>
    <x v="1"/>
    <x v="8"/>
    <x v="0"/>
    <x v="4"/>
    <x v="4"/>
    <x v="0"/>
    <x v="0"/>
    <s v="ZBLL"/>
    <n v="0"/>
  </r>
  <r>
    <s v="Garrafa"/>
    <x v="1"/>
    <x v="1"/>
    <x v="8"/>
    <x v="0"/>
    <x v="4"/>
    <x v="4"/>
    <x v="0"/>
    <x v="0"/>
    <s v="ZBPE"/>
    <n v="0"/>
  </r>
  <r>
    <s v="Garrafa"/>
    <x v="1"/>
    <x v="1"/>
    <x v="8"/>
    <x v="0"/>
    <x v="4"/>
    <x v="4"/>
    <x v="0"/>
    <x v="0"/>
    <s v="ZBPL"/>
    <n v="0"/>
  </r>
  <r>
    <s v="Garrafa"/>
    <x v="0"/>
    <x v="0"/>
    <x v="5"/>
    <x v="0"/>
    <x v="10"/>
    <x v="8"/>
    <x v="0"/>
    <x v="2"/>
    <s v="ZBRP"/>
    <n v="342.85"/>
  </r>
  <r>
    <s v="Garrafa"/>
    <x v="0"/>
    <x v="0"/>
    <x v="5"/>
    <x v="0"/>
    <x v="10"/>
    <x v="8"/>
    <x v="0"/>
    <x v="2"/>
    <s v="ZBSR"/>
    <n v="2.0699999999999998"/>
  </r>
  <r>
    <s v="Garrafa"/>
    <x v="0"/>
    <x v="0"/>
    <x v="5"/>
    <x v="0"/>
    <x v="10"/>
    <x v="8"/>
    <x v="0"/>
    <x v="2"/>
    <s v="ZBSB"/>
    <n v="0"/>
  </r>
  <r>
    <s v="Garrafa"/>
    <x v="0"/>
    <x v="0"/>
    <x v="5"/>
    <x v="0"/>
    <x v="10"/>
    <x v="8"/>
    <x v="0"/>
    <x v="2"/>
    <s v="ZBCP"/>
    <n v="0"/>
  </r>
  <r>
    <s v="Garrafa"/>
    <x v="0"/>
    <x v="0"/>
    <x v="5"/>
    <x v="0"/>
    <x v="10"/>
    <x v="8"/>
    <x v="0"/>
    <x v="2"/>
    <s v="ZBFP"/>
    <n v="0"/>
  </r>
  <r>
    <s v="Garrafa"/>
    <x v="0"/>
    <x v="0"/>
    <x v="5"/>
    <x v="0"/>
    <x v="10"/>
    <x v="8"/>
    <x v="0"/>
    <x v="2"/>
    <s v="ZBFC"/>
    <n v="0"/>
  </r>
  <r>
    <s v="Garrafa"/>
    <x v="0"/>
    <x v="0"/>
    <x v="5"/>
    <x v="0"/>
    <x v="10"/>
    <x v="8"/>
    <x v="0"/>
    <x v="2"/>
    <s v="ZBFB"/>
    <n v="0"/>
  </r>
  <r>
    <s v="Garrafa"/>
    <x v="0"/>
    <x v="0"/>
    <x v="5"/>
    <x v="0"/>
    <x v="10"/>
    <x v="8"/>
    <x v="0"/>
    <x v="2"/>
    <s v="ZBTM"/>
    <n v="57.12"/>
  </r>
  <r>
    <s v="Garrafa"/>
    <x v="0"/>
    <x v="0"/>
    <x v="5"/>
    <x v="0"/>
    <x v="10"/>
    <x v="8"/>
    <x v="0"/>
    <x v="2"/>
    <s v="ZBCT"/>
    <n v="0"/>
  </r>
  <r>
    <s v="Garrafa"/>
    <x v="0"/>
    <x v="0"/>
    <x v="5"/>
    <x v="0"/>
    <x v="10"/>
    <x v="8"/>
    <x v="0"/>
    <x v="2"/>
    <s v="ZBLB"/>
    <n v="0"/>
  </r>
  <r>
    <s v="Garrafa"/>
    <x v="0"/>
    <x v="0"/>
    <x v="5"/>
    <x v="0"/>
    <x v="10"/>
    <x v="8"/>
    <x v="0"/>
    <x v="2"/>
    <s v="ZBMR"/>
    <n v="0"/>
  </r>
  <r>
    <s v="Garrafa"/>
    <x v="0"/>
    <x v="0"/>
    <x v="5"/>
    <x v="0"/>
    <x v="10"/>
    <x v="8"/>
    <x v="0"/>
    <x v="2"/>
    <s v="ZBML"/>
    <n v="0"/>
  </r>
  <r>
    <s v="Garrafa"/>
    <x v="0"/>
    <x v="0"/>
    <x v="5"/>
    <x v="0"/>
    <x v="10"/>
    <x v="8"/>
    <x v="0"/>
    <x v="2"/>
    <s v="ZBPP"/>
    <n v="0"/>
  </r>
  <r>
    <s v="Garrafa"/>
    <x v="0"/>
    <x v="0"/>
    <x v="5"/>
    <x v="0"/>
    <x v="10"/>
    <x v="8"/>
    <x v="0"/>
    <x v="2"/>
    <s v="ZBPB"/>
    <n v="0"/>
  </r>
  <r>
    <s v="Garrafa"/>
    <x v="0"/>
    <x v="0"/>
    <x v="5"/>
    <x v="0"/>
    <x v="10"/>
    <x v="8"/>
    <x v="0"/>
    <x v="2"/>
    <s v="ZBOP"/>
    <n v="0"/>
  </r>
  <r>
    <s v="Garrafa"/>
    <x v="0"/>
    <x v="0"/>
    <x v="5"/>
    <x v="0"/>
    <x v="10"/>
    <x v="8"/>
    <x v="0"/>
    <x v="2"/>
    <s v="ZBOB"/>
    <n v="0"/>
  </r>
  <r>
    <s v="Garrafa"/>
    <x v="0"/>
    <x v="0"/>
    <x v="5"/>
    <x v="0"/>
    <x v="10"/>
    <x v="8"/>
    <x v="0"/>
    <x v="2"/>
    <s v="ZBSG"/>
    <n v="0"/>
  </r>
  <r>
    <s v="Garrafa"/>
    <x v="0"/>
    <x v="0"/>
    <x v="5"/>
    <x v="0"/>
    <x v="10"/>
    <x v="8"/>
    <x v="0"/>
    <x v="2"/>
    <s v="ZBFS"/>
    <n v="0"/>
  </r>
  <r>
    <s v="Garrafa"/>
    <x v="0"/>
    <x v="0"/>
    <x v="5"/>
    <x v="0"/>
    <x v="10"/>
    <x v="8"/>
    <x v="0"/>
    <x v="2"/>
    <s v="ZBUT"/>
    <n v="14.28"/>
  </r>
  <r>
    <s v="Garrafa"/>
    <x v="0"/>
    <x v="0"/>
    <x v="5"/>
    <x v="0"/>
    <x v="10"/>
    <x v="8"/>
    <x v="0"/>
    <x v="2"/>
    <s v="ZBUB"/>
    <n v="0"/>
  </r>
  <r>
    <s v="Garrafa"/>
    <x v="0"/>
    <x v="0"/>
    <x v="5"/>
    <x v="0"/>
    <x v="10"/>
    <x v="8"/>
    <x v="0"/>
    <x v="2"/>
    <s v="ZBLA"/>
    <n v="0"/>
  </r>
  <r>
    <s v="Garrafa"/>
    <x v="0"/>
    <x v="0"/>
    <x v="5"/>
    <x v="0"/>
    <x v="10"/>
    <x v="8"/>
    <x v="0"/>
    <x v="2"/>
    <s v="ZBLL"/>
    <n v="0"/>
  </r>
  <r>
    <s v="Garrafa"/>
    <x v="0"/>
    <x v="0"/>
    <x v="5"/>
    <x v="0"/>
    <x v="10"/>
    <x v="8"/>
    <x v="0"/>
    <x v="2"/>
    <s v="ZBPE"/>
    <n v="0"/>
  </r>
  <r>
    <s v="Garrafa"/>
    <x v="0"/>
    <x v="0"/>
    <x v="5"/>
    <x v="0"/>
    <x v="10"/>
    <x v="8"/>
    <x v="0"/>
    <x v="2"/>
    <s v="ZBPL"/>
    <n v="0"/>
  </r>
  <r>
    <s v="Garrafa"/>
    <x v="1"/>
    <x v="1"/>
    <x v="5"/>
    <x v="0"/>
    <x v="10"/>
    <x v="8"/>
    <x v="0"/>
    <x v="2"/>
    <s v="ZBRP"/>
    <n v="334.12"/>
  </r>
  <r>
    <s v="Garrafa"/>
    <x v="1"/>
    <x v="1"/>
    <x v="5"/>
    <x v="0"/>
    <x v="10"/>
    <x v="8"/>
    <x v="0"/>
    <x v="2"/>
    <s v="ZBSR"/>
    <n v="2"/>
  </r>
  <r>
    <s v="Garrafa"/>
    <x v="1"/>
    <x v="1"/>
    <x v="5"/>
    <x v="0"/>
    <x v="10"/>
    <x v="8"/>
    <x v="0"/>
    <x v="2"/>
    <s v="ZBSB"/>
    <n v="0"/>
  </r>
  <r>
    <s v="Garrafa"/>
    <x v="1"/>
    <x v="1"/>
    <x v="5"/>
    <x v="0"/>
    <x v="10"/>
    <x v="8"/>
    <x v="0"/>
    <x v="2"/>
    <s v="ZBCP"/>
    <n v="0"/>
  </r>
  <r>
    <s v="Garrafa"/>
    <x v="1"/>
    <x v="1"/>
    <x v="5"/>
    <x v="0"/>
    <x v="10"/>
    <x v="8"/>
    <x v="0"/>
    <x v="2"/>
    <s v="ZBFP"/>
    <n v="0"/>
  </r>
  <r>
    <s v="Garrafa"/>
    <x v="1"/>
    <x v="1"/>
    <x v="5"/>
    <x v="0"/>
    <x v="10"/>
    <x v="8"/>
    <x v="0"/>
    <x v="2"/>
    <s v="ZBFC"/>
    <n v="0"/>
  </r>
  <r>
    <s v="Garrafa"/>
    <x v="1"/>
    <x v="1"/>
    <x v="5"/>
    <x v="0"/>
    <x v="10"/>
    <x v="8"/>
    <x v="0"/>
    <x v="2"/>
    <s v="ZBFB"/>
    <n v="0"/>
  </r>
  <r>
    <s v="Garrafa"/>
    <x v="1"/>
    <x v="1"/>
    <x v="5"/>
    <x v="0"/>
    <x v="10"/>
    <x v="8"/>
    <x v="0"/>
    <x v="2"/>
    <s v="ZBTM"/>
    <n v="53.21"/>
  </r>
  <r>
    <s v="Garrafa"/>
    <x v="1"/>
    <x v="1"/>
    <x v="5"/>
    <x v="0"/>
    <x v="10"/>
    <x v="8"/>
    <x v="0"/>
    <x v="2"/>
    <s v="ZBCT"/>
    <n v="0"/>
  </r>
  <r>
    <s v="Garrafa"/>
    <x v="1"/>
    <x v="1"/>
    <x v="5"/>
    <x v="0"/>
    <x v="10"/>
    <x v="8"/>
    <x v="0"/>
    <x v="2"/>
    <s v="ZBLB"/>
    <n v="0"/>
  </r>
  <r>
    <s v="Garrafa"/>
    <x v="1"/>
    <x v="1"/>
    <x v="5"/>
    <x v="0"/>
    <x v="10"/>
    <x v="8"/>
    <x v="0"/>
    <x v="2"/>
    <s v="ZBMR"/>
    <n v="0"/>
  </r>
  <r>
    <s v="Garrafa"/>
    <x v="1"/>
    <x v="1"/>
    <x v="5"/>
    <x v="0"/>
    <x v="10"/>
    <x v="8"/>
    <x v="0"/>
    <x v="2"/>
    <s v="ZBML"/>
    <n v="0"/>
  </r>
  <r>
    <s v="Garrafa"/>
    <x v="1"/>
    <x v="1"/>
    <x v="5"/>
    <x v="0"/>
    <x v="10"/>
    <x v="8"/>
    <x v="0"/>
    <x v="2"/>
    <s v="ZBPP"/>
    <n v="0"/>
  </r>
  <r>
    <s v="Garrafa"/>
    <x v="1"/>
    <x v="1"/>
    <x v="5"/>
    <x v="0"/>
    <x v="10"/>
    <x v="8"/>
    <x v="0"/>
    <x v="2"/>
    <s v="ZBPB"/>
    <n v="0"/>
  </r>
  <r>
    <s v="Garrafa"/>
    <x v="1"/>
    <x v="1"/>
    <x v="5"/>
    <x v="0"/>
    <x v="10"/>
    <x v="8"/>
    <x v="0"/>
    <x v="2"/>
    <s v="ZBOP"/>
    <n v="0"/>
  </r>
  <r>
    <s v="Garrafa"/>
    <x v="1"/>
    <x v="1"/>
    <x v="5"/>
    <x v="0"/>
    <x v="10"/>
    <x v="8"/>
    <x v="0"/>
    <x v="2"/>
    <s v="ZBOB"/>
    <n v="0"/>
  </r>
  <r>
    <s v="Garrafa"/>
    <x v="1"/>
    <x v="1"/>
    <x v="5"/>
    <x v="0"/>
    <x v="10"/>
    <x v="8"/>
    <x v="0"/>
    <x v="2"/>
    <s v="ZBSG"/>
    <n v="0"/>
  </r>
  <r>
    <s v="Garrafa"/>
    <x v="1"/>
    <x v="1"/>
    <x v="5"/>
    <x v="0"/>
    <x v="10"/>
    <x v="8"/>
    <x v="0"/>
    <x v="2"/>
    <s v="ZBFS"/>
    <n v="0"/>
  </r>
  <r>
    <s v="Garrafa"/>
    <x v="1"/>
    <x v="1"/>
    <x v="5"/>
    <x v="0"/>
    <x v="10"/>
    <x v="8"/>
    <x v="0"/>
    <x v="2"/>
    <s v="ZBUT"/>
    <n v="13.3"/>
  </r>
  <r>
    <s v="Garrafa"/>
    <x v="1"/>
    <x v="1"/>
    <x v="5"/>
    <x v="0"/>
    <x v="10"/>
    <x v="8"/>
    <x v="0"/>
    <x v="2"/>
    <s v="ZBUB"/>
    <n v="0"/>
  </r>
  <r>
    <s v="Garrafa"/>
    <x v="1"/>
    <x v="1"/>
    <x v="5"/>
    <x v="0"/>
    <x v="10"/>
    <x v="8"/>
    <x v="0"/>
    <x v="2"/>
    <s v="ZBLA"/>
    <n v="0"/>
  </r>
  <r>
    <s v="Garrafa"/>
    <x v="1"/>
    <x v="1"/>
    <x v="5"/>
    <x v="0"/>
    <x v="10"/>
    <x v="8"/>
    <x v="0"/>
    <x v="2"/>
    <s v="ZBLL"/>
    <n v="0"/>
  </r>
  <r>
    <s v="Garrafa"/>
    <x v="1"/>
    <x v="1"/>
    <x v="5"/>
    <x v="0"/>
    <x v="10"/>
    <x v="8"/>
    <x v="0"/>
    <x v="2"/>
    <s v="ZBPE"/>
    <n v="0"/>
  </r>
  <r>
    <s v="Garrafa"/>
    <x v="1"/>
    <x v="1"/>
    <x v="5"/>
    <x v="0"/>
    <x v="10"/>
    <x v="8"/>
    <x v="0"/>
    <x v="2"/>
    <s v="ZBPL"/>
    <n v="0"/>
  </r>
  <r>
    <s v="Garrafa"/>
    <x v="1"/>
    <x v="1"/>
    <x v="2"/>
    <x v="0"/>
    <x v="11"/>
    <x v="9"/>
    <x v="1"/>
    <x v="0"/>
    <s v="ZBRP"/>
    <n v="445.81"/>
  </r>
  <r>
    <s v="Garrafa"/>
    <x v="1"/>
    <x v="1"/>
    <x v="2"/>
    <x v="0"/>
    <x v="11"/>
    <x v="9"/>
    <x v="1"/>
    <x v="0"/>
    <s v="ZBSR"/>
    <n v="2.74"/>
  </r>
  <r>
    <s v="Garrafa"/>
    <x v="1"/>
    <x v="1"/>
    <x v="2"/>
    <x v="0"/>
    <x v="11"/>
    <x v="9"/>
    <x v="1"/>
    <x v="0"/>
    <s v="ZBSB"/>
    <n v="0"/>
  </r>
  <r>
    <s v="Garrafa"/>
    <x v="1"/>
    <x v="1"/>
    <x v="2"/>
    <x v="0"/>
    <x v="11"/>
    <x v="9"/>
    <x v="1"/>
    <x v="0"/>
    <s v="ZBCP"/>
    <n v="0"/>
  </r>
  <r>
    <s v="Garrafa"/>
    <x v="1"/>
    <x v="1"/>
    <x v="2"/>
    <x v="0"/>
    <x v="11"/>
    <x v="9"/>
    <x v="1"/>
    <x v="0"/>
    <s v="ZBFP"/>
    <n v="0"/>
  </r>
  <r>
    <s v="Garrafa"/>
    <x v="1"/>
    <x v="1"/>
    <x v="2"/>
    <x v="0"/>
    <x v="11"/>
    <x v="9"/>
    <x v="1"/>
    <x v="0"/>
    <s v="ZBFC"/>
    <n v="0"/>
  </r>
  <r>
    <s v="Garrafa"/>
    <x v="1"/>
    <x v="1"/>
    <x v="2"/>
    <x v="0"/>
    <x v="11"/>
    <x v="9"/>
    <x v="1"/>
    <x v="0"/>
    <s v="ZBFB"/>
    <n v="0"/>
  </r>
  <r>
    <s v="Garrafa"/>
    <x v="1"/>
    <x v="1"/>
    <x v="2"/>
    <x v="0"/>
    <x v="11"/>
    <x v="9"/>
    <x v="1"/>
    <x v="0"/>
    <s v="ZBTM"/>
    <n v="82.16"/>
  </r>
  <r>
    <s v="Garrafa"/>
    <x v="1"/>
    <x v="1"/>
    <x v="2"/>
    <x v="0"/>
    <x v="11"/>
    <x v="9"/>
    <x v="1"/>
    <x v="0"/>
    <s v="ZBCT"/>
    <n v="0"/>
  </r>
  <r>
    <s v="Garrafa"/>
    <x v="1"/>
    <x v="1"/>
    <x v="2"/>
    <x v="0"/>
    <x v="11"/>
    <x v="9"/>
    <x v="1"/>
    <x v="0"/>
    <s v="ZBLB"/>
    <n v="0"/>
  </r>
  <r>
    <s v="Garrafa"/>
    <x v="1"/>
    <x v="1"/>
    <x v="2"/>
    <x v="0"/>
    <x v="11"/>
    <x v="9"/>
    <x v="1"/>
    <x v="0"/>
    <s v="ZBMR"/>
    <n v="0"/>
  </r>
  <r>
    <s v="Garrafa"/>
    <x v="1"/>
    <x v="1"/>
    <x v="2"/>
    <x v="0"/>
    <x v="11"/>
    <x v="9"/>
    <x v="1"/>
    <x v="0"/>
    <s v="ZBML"/>
    <n v="0"/>
  </r>
  <r>
    <s v="Garrafa"/>
    <x v="1"/>
    <x v="1"/>
    <x v="2"/>
    <x v="0"/>
    <x v="11"/>
    <x v="9"/>
    <x v="1"/>
    <x v="0"/>
    <s v="ZBPP"/>
    <n v="0"/>
  </r>
  <r>
    <s v="Garrafa"/>
    <x v="1"/>
    <x v="1"/>
    <x v="2"/>
    <x v="0"/>
    <x v="11"/>
    <x v="9"/>
    <x v="1"/>
    <x v="0"/>
    <s v="ZBPB"/>
    <n v="0"/>
  </r>
  <r>
    <s v="Garrafa"/>
    <x v="1"/>
    <x v="1"/>
    <x v="2"/>
    <x v="0"/>
    <x v="11"/>
    <x v="9"/>
    <x v="1"/>
    <x v="0"/>
    <s v="ZBOP"/>
    <n v="0"/>
  </r>
  <r>
    <s v="Garrafa"/>
    <x v="1"/>
    <x v="1"/>
    <x v="2"/>
    <x v="0"/>
    <x v="11"/>
    <x v="9"/>
    <x v="1"/>
    <x v="0"/>
    <s v="ZBOB"/>
    <n v="0"/>
  </r>
  <r>
    <s v="Garrafa"/>
    <x v="1"/>
    <x v="1"/>
    <x v="2"/>
    <x v="0"/>
    <x v="11"/>
    <x v="9"/>
    <x v="1"/>
    <x v="0"/>
    <s v="ZBSG"/>
    <n v="0"/>
  </r>
  <r>
    <s v="Garrafa"/>
    <x v="1"/>
    <x v="1"/>
    <x v="2"/>
    <x v="0"/>
    <x v="11"/>
    <x v="9"/>
    <x v="1"/>
    <x v="0"/>
    <s v="ZBFS"/>
    <n v="0"/>
  </r>
  <r>
    <s v="Garrafa"/>
    <x v="1"/>
    <x v="1"/>
    <x v="2"/>
    <x v="0"/>
    <x v="11"/>
    <x v="9"/>
    <x v="1"/>
    <x v="0"/>
    <s v="ZBUT"/>
    <n v="20.54"/>
  </r>
  <r>
    <s v="Garrafa"/>
    <x v="1"/>
    <x v="1"/>
    <x v="2"/>
    <x v="0"/>
    <x v="11"/>
    <x v="9"/>
    <x v="1"/>
    <x v="0"/>
    <s v="ZBUB"/>
    <n v="0"/>
  </r>
  <r>
    <s v="Garrafa"/>
    <x v="1"/>
    <x v="1"/>
    <x v="2"/>
    <x v="0"/>
    <x v="11"/>
    <x v="9"/>
    <x v="1"/>
    <x v="0"/>
    <s v="ZBLA"/>
    <n v="0"/>
  </r>
  <r>
    <s v="Garrafa"/>
    <x v="1"/>
    <x v="1"/>
    <x v="2"/>
    <x v="0"/>
    <x v="11"/>
    <x v="9"/>
    <x v="1"/>
    <x v="0"/>
    <s v="ZBLL"/>
    <n v="0"/>
  </r>
  <r>
    <s v="Garrafa"/>
    <x v="1"/>
    <x v="1"/>
    <x v="2"/>
    <x v="0"/>
    <x v="11"/>
    <x v="9"/>
    <x v="1"/>
    <x v="0"/>
    <s v="ZBPE"/>
    <n v="0"/>
  </r>
  <r>
    <s v="Garrafa"/>
    <x v="1"/>
    <x v="1"/>
    <x v="2"/>
    <x v="0"/>
    <x v="11"/>
    <x v="9"/>
    <x v="1"/>
    <x v="0"/>
    <s v="ZBPL"/>
    <n v="0"/>
  </r>
  <r>
    <s v="Garrafa"/>
    <x v="0"/>
    <x v="0"/>
    <x v="10"/>
    <x v="0"/>
    <x v="0"/>
    <x v="0"/>
    <x v="0"/>
    <x v="0"/>
    <s v="ZBRP"/>
    <n v="332.61"/>
  </r>
  <r>
    <s v="Garrafa"/>
    <x v="0"/>
    <x v="0"/>
    <x v="10"/>
    <x v="0"/>
    <x v="0"/>
    <x v="0"/>
    <x v="0"/>
    <x v="0"/>
    <s v="ZBSR"/>
    <n v="2.02"/>
  </r>
  <r>
    <s v="Garrafa"/>
    <x v="0"/>
    <x v="0"/>
    <x v="10"/>
    <x v="0"/>
    <x v="0"/>
    <x v="0"/>
    <x v="0"/>
    <x v="0"/>
    <s v="ZBSB"/>
    <n v="0"/>
  </r>
  <r>
    <s v="Garrafa"/>
    <x v="0"/>
    <x v="0"/>
    <x v="10"/>
    <x v="0"/>
    <x v="0"/>
    <x v="0"/>
    <x v="0"/>
    <x v="0"/>
    <s v="ZBCP"/>
    <n v="0"/>
  </r>
  <r>
    <s v="Garrafa"/>
    <x v="0"/>
    <x v="0"/>
    <x v="10"/>
    <x v="0"/>
    <x v="0"/>
    <x v="0"/>
    <x v="0"/>
    <x v="0"/>
    <s v="ZBFP"/>
    <n v="0"/>
  </r>
  <r>
    <s v="Garrafa"/>
    <x v="0"/>
    <x v="0"/>
    <x v="10"/>
    <x v="0"/>
    <x v="0"/>
    <x v="0"/>
    <x v="0"/>
    <x v="0"/>
    <s v="ZBFC"/>
    <n v="0"/>
  </r>
  <r>
    <s v="Garrafa"/>
    <x v="0"/>
    <x v="0"/>
    <x v="10"/>
    <x v="0"/>
    <x v="0"/>
    <x v="0"/>
    <x v="0"/>
    <x v="0"/>
    <s v="ZBFB"/>
    <n v="0"/>
  </r>
  <r>
    <s v="Garrafa"/>
    <x v="0"/>
    <x v="0"/>
    <x v="10"/>
    <x v="0"/>
    <x v="0"/>
    <x v="0"/>
    <x v="0"/>
    <x v="0"/>
    <s v="ZBTM"/>
    <n v="57.12"/>
  </r>
  <r>
    <s v="Garrafa"/>
    <x v="0"/>
    <x v="0"/>
    <x v="10"/>
    <x v="0"/>
    <x v="0"/>
    <x v="0"/>
    <x v="0"/>
    <x v="0"/>
    <s v="ZBCT"/>
    <n v="0"/>
  </r>
  <r>
    <s v="Garrafa"/>
    <x v="0"/>
    <x v="0"/>
    <x v="10"/>
    <x v="0"/>
    <x v="0"/>
    <x v="0"/>
    <x v="0"/>
    <x v="0"/>
    <s v="ZBLB"/>
    <n v="0"/>
  </r>
  <r>
    <s v="Garrafa"/>
    <x v="0"/>
    <x v="0"/>
    <x v="10"/>
    <x v="0"/>
    <x v="0"/>
    <x v="0"/>
    <x v="0"/>
    <x v="0"/>
    <s v="ZBMR"/>
    <n v="0"/>
  </r>
  <r>
    <s v="Garrafa"/>
    <x v="0"/>
    <x v="0"/>
    <x v="10"/>
    <x v="0"/>
    <x v="0"/>
    <x v="0"/>
    <x v="0"/>
    <x v="0"/>
    <s v="ZBML"/>
    <n v="0"/>
  </r>
  <r>
    <s v="Garrafa"/>
    <x v="0"/>
    <x v="0"/>
    <x v="10"/>
    <x v="0"/>
    <x v="0"/>
    <x v="0"/>
    <x v="0"/>
    <x v="0"/>
    <s v="ZBPP"/>
    <n v="0"/>
  </r>
  <r>
    <s v="Garrafa"/>
    <x v="0"/>
    <x v="0"/>
    <x v="10"/>
    <x v="0"/>
    <x v="0"/>
    <x v="0"/>
    <x v="0"/>
    <x v="0"/>
    <s v="ZBPB"/>
    <n v="0"/>
  </r>
  <r>
    <s v="Garrafa"/>
    <x v="0"/>
    <x v="0"/>
    <x v="10"/>
    <x v="0"/>
    <x v="0"/>
    <x v="0"/>
    <x v="0"/>
    <x v="0"/>
    <s v="ZBOP"/>
    <n v="0"/>
  </r>
  <r>
    <s v="Garrafa"/>
    <x v="0"/>
    <x v="0"/>
    <x v="10"/>
    <x v="0"/>
    <x v="0"/>
    <x v="0"/>
    <x v="0"/>
    <x v="0"/>
    <s v="ZBOB"/>
    <n v="0"/>
  </r>
  <r>
    <s v="Garrafa"/>
    <x v="0"/>
    <x v="0"/>
    <x v="10"/>
    <x v="0"/>
    <x v="0"/>
    <x v="0"/>
    <x v="0"/>
    <x v="0"/>
    <s v="ZBSG"/>
    <n v="0"/>
  </r>
  <r>
    <s v="Garrafa"/>
    <x v="0"/>
    <x v="0"/>
    <x v="10"/>
    <x v="0"/>
    <x v="0"/>
    <x v="0"/>
    <x v="0"/>
    <x v="0"/>
    <s v="ZBFS"/>
    <n v="0"/>
  </r>
  <r>
    <s v="Garrafa"/>
    <x v="0"/>
    <x v="0"/>
    <x v="10"/>
    <x v="0"/>
    <x v="0"/>
    <x v="0"/>
    <x v="0"/>
    <x v="0"/>
    <s v="ZBUT"/>
    <n v="14.28"/>
  </r>
  <r>
    <s v="Garrafa"/>
    <x v="0"/>
    <x v="0"/>
    <x v="10"/>
    <x v="0"/>
    <x v="0"/>
    <x v="0"/>
    <x v="0"/>
    <x v="0"/>
    <s v="ZBUB"/>
    <n v="0"/>
  </r>
  <r>
    <s v="Garrafa"/>
    <x v="0"/>
    <x v="0"/>
    <x v="10"/>
    <x v="0"/>
    <x v="0"/>
    <x v="0"/>
    <x v="0"/>
    <x v="0"/>
    <s v="ZBLA"/>
    <n v="0"/>
  </r>
  <r>
    <s v="Garrafa"/>
    <x v="0"/>
    <x v="0"/>
    <x v="10"/>
    <x v="0"/>
    <x v="0"/>
    <x v="0"/>
    <x v="0"/>
    <x v="0"/>
    <s v="ZBLL"/>
    <n v="0"/>
  </r>
  <r>
    <s v="Garrafa"/>
    <x v="0"/>
    <x v="0"/>
    <x v="10"/>
    <x v="0"/>
    <x v="0"/>
    <x v="0"/>
    <x v="0"/>
    <x v="0"/>
    <s v="ZBPE"/>
    <n v="0"/>
  </r>
  <r>
    <s v="Garrafa"/>
    <x v="0"/>
    <x v="0"/>
    <x v="10"/>
    <x v="0"/>
    <x v="0"/>
    <x v="0"/>
    <x v="0"/>
    <x v="0"/>
    <s v="ZBPL"/>
    <n v="0"/>
  </r>
  <r>
    <s v="Garrafa"/>
    <x v="0"/>
    <x v="0"/>
    <x v="10"/>
    <x v="0"/>
    <x v="10"/>
    <x v="8"/>
    <x v="0"/>
    <x v="2"/>
    <s v="ZBRP"/>
    <n v="342.85"/>
  </r>
  <r>
    <s v="Garrafa"/>
    <x v="0"/>
    <x v="0"/>
    <x v="10"/>
    <x v="0"/>
    <x v="10"/>
    <x v="8"/>
    <x v="0"/>
    <x v="2"/>
    <s v="ZBSR"/>
    <n v="2.0699999999999998"/>
  </r>
  <r>
    <s v="Garrafa"/>
    <x v="0"/>
    <x v="0"/>
    <x v="10"/>
    <x v="0"/>
    <x v="10"/>
    <x v="8"/>
    <x v="0"/>
    <x v="2"/>
    <s v="ZBSB"/>
    <n v="0"/>
  </r>
  <r>
    <s v="Garrafa"/>
    <x v="0"/>
    <x v="0"/>
    <x v="10"/>
    <x v="0"/>
    <x v="10"/>
    <x v="8"/>
    <x v="0"/>
    <x v="2"/>
    <s v="ZBCP"/>
    <n v="0"/>
  </r>
  <r>
    <s v="Garrafa"/>
    <x v="0"/>
    <x v="0"/>
    <x v="10"/>
    <x v="0"/>
    <x v="10"/>
    <x v="8"/>
    <x v="0"/>
    <x v="2"/>
    <s v="ZBFP"/>
    <n v="0"/>
  </r>
  <r>
    <s v="Garrafa"/>
    <x v="0"/>
    <x v="0"/>
    <x v="10"/>
    <x v="0"/>
    <x v="10"/>
    <x v="8"/>
    <x v="0"/>
    <x v="2"/>
    <s v="ZBFC"/>
    <n v="0"/>
  </r>
  <r>
    <s v="Garrafa"/>
    <x v="0"/>
    <x v="0"/>
    <x v="10"/>
    <x v="0"/>
    <x v="10"/>
    <x v="8"/>
    <x v="0"/>
    <x v="2"/>
    <s v="ZBFB"/>
    <n v="0"/>
  </r>
  <r>
    <s v="Garrafa"/>
    <x v="0"/>
    <x v="0"/>
    <x v="10"/>
    <x v="0"/>
    <x v="10"/>
    <x v="8"/>
    <x v="0"/>
    <x v="2"/>
    <s v="ZBTM"/>
    <n v="57.12"/>
  </r>
  <r>
    <s v="Garrafa"/>
    <x v="0"/>
    <x v="0"/>
    <x v="10"/>
    <x v="0"/>
    <x v="10"/>
    <x v="8"/>
    <x v="0"/>
    <x v="2"/>
    <s v="ZBCT"/>
    <n v="0"/>
  </r>
  <r>
    <s v="Garrafa"/>
    <x v="0"/>
    <x v="0"/>
    <x v="10"/>
    <x v="0"/>
    <x v="10"/>
    <x v="8"/>
    <x v="0"/>
    <x v="2"/>
    <s v="ZBLB"/>
    <n v="0"/>
  </r>
  <r>
    <s v="Garrafa"/>
    <x v="0"/>
    <x v="0"/>
    <x v="10"/>
    <x v="0"/>
    <x v="10"/>
    <x v="8"/>
    <x v="0"/>
    <x v="2"/>
    <s v="ZBMR"/>
    <n v="0"/>
  </r>
  <r>
    <s v="Garrafa"/>
    <x v="0"/>
    <x v="0"/>
    <x v="10"/>
    <x v="0"/>
    <x v="10"/>
    <x v="8"/>
    <x v="0"/>
    <x v="2"/>
    <s v="ZBML"/>
    <n v="0"/>
  </r>
  <r>
    <s v="Garrafa"/>
    <x v="0"/>
    <x v="0"/>
    <x v="10"/>
    <x v="0"/>
    <x v="10"/>
    <x v="8"/>
    <x v="0"/>
    <x v="2"/>
    <s v="ZBPP"/>
    <n v="0"/>
  </r>
  <r>
    <s v="Garrafa"/>
    <x v="0"/>
    <x v="0"/>
    <x v="10"/>
    <x v="0"/>
    <x v="10"/>
    <x v="8"/>
    <x v="0"/>
    <x v="2"/>
    <s v="ZBPB"/>
    <n v="0"/>
  </r>
  <r>
    <s v="Garrafa"/>
    <x v="0"/>
    <x v="0"/>
    <x v="10"/>
    <x v="0"/>
    <x v="10"/>
    <x v="8"/>
    <x v="0"/>
    <x v="2"/>
    <s v="ZBOP"/>
    <n v="0"/>
  </r>
  <r>
    <s v="Garrafa"/>
    <x v="0"/>
    <x v="0"/>
    <x v="10"/>
    <x v="0"/>
    <x v="10"/>
    <x v="8"/>
    <x v="0"/>
    <x v="2"/>
    <s v="ZBOB"/>
    <n v="0"/>
  </r>
  <r>
    <s v="Garrafa"/>
    <x v="0"/>
    <x v="0"/>
    <x v="10"/>
    <x v="0"/>
    <x v="10"/>
    <x v="8"/>
    <x v="0"/>
    <x v="2"/>
    <s v="ZBSG"/>
    <n v="0"/>
  </r>
  <r>
    <s v="Garrafa"/>
    <x v="0"/>
    <x v="0"/>
    <x v="10"/>
    <x v="0"/>
    <x v="10"/>
    <x v="8"/>
    <x v="0"/>
    <x v="2"/>
    <s v="ZBFS"/>
    <n v="0"/>
  </r>
  <r>
    <s v="Garrafa"/>
    <x v="0"/>
    <x v="0"/>
    <x v="10"/>
    <x v="0"/>
    <x v="10"/>
    <x v="8"/>
    <x v="0"/>
    <x v="2"/>
    <s v="ZBUT"/>
    <n v="14.28"/>
  </r>
  <r>
    <s v="Garrafa"/>
    <x v="0"/>
    <x v="0"/>
    <x v="10"/>
    <x v="0"/>
    <x v="10"/>
    <x v="8"/>
    <x v="0"/>
    <x v="2"/>
    <s v="ZBUB"/>
    <n v="0"/>
  </r>
  <r>
    <s v="Garrafa"/>
    <x v="0"/>
    <x v="0"/>
    <x v="10"/>
    <x v="0"/>
    <x v="10"/>
    <x v="8"/>
    <x v="0"/>
    <x v="2"/>
    <s v="ZBLA"/>
    <n v="0"/>
  </r>
  <r>
    <s v="Garrafa"/>
    <x v="0"/>
    <x v="0"/>
    <x v="10"/>
    <x v="0"/>
    <x v="10"/>
    <x v="8"/>
    <x v="0"/>
    <x v="2"/>
    <s v="ZBLL"/>
    <n v="0"/>
  </r>
  <r>
    <s v="Garrafa"/>
    <x v="0"/>
    <x v="0"/>
    <x v="10"/>
    <x v="0"/>
    <x v="10"/>
    <x v="8"/>
    <x v="0"/>
    <x v="2"/>
    <s v="ZBPE"/>
    <n v="0"/>
  </r>
  <r>
    <s v="Garrafa"/>
    <x v="0"/>
    <x v="0"/>
    <x v="10"/>
    <x v="0"/>
    <x v="10"/>
    <x v="8"/>
    <x v="0"/>
    <x v="2"/>
    <s v="ZBPL"/>
    <n v="0"/>
  </r>
  <r>
    <s v="Garrafa"/>
    <x v="1"/>
    <x v="1"/>
    <x v="2"/>
    <x v="0"/>
    <x v="6"/>
    <x v="5"/>
    <x v="2"/>
    <x v="1"/>
    <s v="ZBRP"/>
    <n v="178.84"/>
  </r>
  <r>
    <s v="Garrafa"/>
    <x v="1"/>
    <x v="1"/>
    <x v="2"/>
    <x v="0"/>
    <x v="6"/>
    <x v="5"/>
    <x v="2"/>
    <x v="1"/>
    <s v="ZBSR"/>
    <n v="1.2"/>
  </r>
  <r>
    <s v="Garrafa"/>
    <x v="1"/>
    <x v="1"/>
    <x v="2"/>
    <x v="0"/>
    <x v="6"/>
    <x v="5"/>
    <x v="2"/>
    <x v="1"/>
    <s v="ZBSB"/>
    <n v="0"/>
  </r>
  <r>
    <s v="Garrafa"/>
    <x v="1"/>
    <x v="1"/>
    <x v="2"/>
    <x v="0"/>
    <x v="6"/>
    <x v="5"/>
    <x v="2"/>
    <x v="1"/>
    <s v="ZBCP"/>
    <n v="0"/>
  </r>
  <r>
    <s v="Garrafa"/>
    <x v="1"/>
    <x v="1"/>
    <x v="2"/>
    <x v="0"/>
    <x v="6"/>
    <x v="5"/>
    <x v="2"/>
    <x v="1"/>
    <s v="ZBFP"/>
    <n v="0"/>
  </r>
  <r>
    <s v="Garrafa"/>
    <x v="1"/>
    <x v="1"/>
    <x v="2"/>
    <x v="0"/>
    <x v="6"/>
    <x v="5"/>
    <x v="2"/>
    <x v="1"/>
    <s v="ZBFC"/>
    <n v="0"/>
  </r>
  <r>
    <s v="Garrafa"/>
    <x v="1"/>
    <x v="1"/>
    <x v="2"/>
    <x v="0"/>
    <x v="6"/>
    <x v="5"/>
    <x v="2"/>
    <x v="1"/>
    <s v="ZBFB"/>
    <n v="0"/>
  </r>
  <r>
    <s v="Garrafa"/>
    <x v="1"/>
    <x v="1"/>
    <x v="2"/>
    <x v="0"/>
    <x v="6"/>
    <x v="5"/>
    <x v="2"/>
    <x v="1"/>
    <s v="ZBTM"/>
    <n v="49.44"/>
  </r>
  <r>
    <s v="Garrafa"/>
    <x v="1"/>
    <x v="1"/>
    <x v="2"/>
    <x v="0"/>
    <x v="6"/>
    <x v="5"/>
    <x v="2"/>
    <x v="1"/>
    <s v="ZBCT"/>
    <n v="0"/>
  </r>
  <r>
    <s v="Garrafa"/>
    <x v="1"/>
    <x v="1"/>
    <x v="2"/>
    <x v="0"/>
    <x v="6"/>
    <x v="5"/>
    <x v="2"/>
    <x v="1"/>
    <s v="ZBLB"/>
    <n v="0"/>
  </r>
  <r>
    <s v="Garrafa"/>
    <x v="1"/>
    <x v="1"/>
    <x v="2"/>
    <x v="0"/>
    <x v="6"/>
    <x v="5"/>
    <x v="2"/>
    <x v="1"/>
    <s v="ZBMR"/>
    <n v="0"/>
  </r>
  <r>
    <s v="Garrafa"/>
    <x v="1"/>
    <x v="1"/>
    <x v="2"/>
    <x v="0"/>
    <x v="6"/>
    <x v="5"/>
    <x v="2"/>
    <x v="1"/>
    <s v="ZBML"/>
    <n v="0"/>
  </r>
  <r>
    <s v="Garrafa"/>
    <x v="1"/>
    <x v="1"/>
    <x v="2"/>
    <x v="0"/>
    <x v="6"/>
    <x v="5"/>
    <x v="2"/>
    <x v="1"/>
    <s v="ZBPP"/>
    <n v="0"/>
  </r>
  <r>
    <s v="Garrafa"/>
    <x v="1"/>
    <x v="1"/>
    <x v="2"/>
    <x v="0"/>
    <x v="6"/>
    <x v="5"/>
    <x v="2"/>
    <x v="1"/>
    <s v="ZBPB"/>
    <n v="0"/>
  </r>
  <r>
    <s v="Garrafa"/>
    <x v="1"/>
    <x v="1"/>
    <x v="2"/>
    <x v="0"/>
    <x v="6"/>
    <x v="5"/>
    <x v="2"/>
    <x v="1"/>
    <s v="ZBOP"/>
    <n v="0"/>
  </r>
  <r>
    <s v="Garrafa"/>
    <x v="1"/>
    <x v="1"/>
    <x v="2"/>
    <x v="0"/>
    <x v="6"/>
    <x v="5"/>
    <x v="2"/>
    <x v="1"/>
    <s v="ZBOB"/>
    <n v="0"/>
  </r>
  <r>
    <s v="Garrafa"/>
    <x v="1"/>
    <x v="1"/>
    <x v="2"/>
    <x v="0"/>
    <x v="6"/>
    <x v="5"/>
    <x v="2"/>
    <x v="1"/>
    <s v="ZBSG"/>
    <n v="0"/>
  </r>
  <r>
    <s v="Garrafa"/>
    <x v="1"/>
    <x v="1"/>
    <x v="2"/>
    <x v="0"/>
    <x v="6"/>
    <x v="5"/>
    <x v="2"/>
    <x v="1"/>
    <s v="ZBFS"/>
    <n v="0"/>
  </r>
  <r>
    <s v="Garrafa"/>
    <x v="1"/>
    <x v="1"/>
    <x v="2"/>
    <x v="0"/>
    <x v="6"/>
    <x v="5"/>
    <x v="2"/>
    <x v="1"/>
    <s v="ZBUT"/>
    <n v="12.36"/>
  </r>
  <r>
    <s v="Garrafa"/>
    <x v="1"/>
    <x v="1"/>
    <x v="2"/>
    <x v="0"/>
    <x v="6"/>
    <x v="5"/>
    <x v="2"/>
    <x v="1"/>
    <s v="ZBUB"/>
    <n v="0"/>
  </r>
  <r>
    <s v="Garrafa"/>
    <x v="1"/>
    <x v="1"/>
    <x v="2"/>
    <x v="0"/>
    <x v="6"/>
    <x v="5"/>
    <x v="2"/>
    <x v="1"/>
    <s v="ZBLA"/>
    <n v="0"/>
  </r>
  <r>
    <s v="Garrafa"/>
    <x v="1"/>
    <x v="1"/>
    <x v="2"/>
    <x v="0"/>
    <x v="6"/>
    <x v="5"/>
    <x v="2"/>
    <x v="1"/>
    <s v="ZBLL"/>
    <n v="0"/>
  </r>
  <r>
    <s v="Garrafa"/>
    <x v="1"/>
    <x v="1"/>
    <x v="2"/>
    <x v="0"/>
    <x v="6"/>
    <x v="5"/>
    <x v="2"/>
    <x v="1"/>
    <s v="ZBPE"/>
    <n v="0"/>
  </r>
  <r>
    <s v="Garrafa"/>
    <x v="1"/>
    <x v="1"/>
    <x v="2"/>
    <x v="0"/>
    <x v="6"/>
    <x v="5"/>
    <x v="2"/>
    <x v="1"/>
    <s v="ZBPL"/>
    <n v="0"/>
  </r>
  <r>
    <s v="Garrafa"/>
    <x v="0"/>
    <x v="0"/>
    <x v="8"/>
    <x v="0"/>
    <x v="12"/>
    <x v="10"/>
    <x v="3"/>
    <x v="0"/>
    <s v="ZBRP"/>
    <n v="318.37"/>
  </r>
  <r>
    <s v="Garrafa"/>
    <x v="0"/>
    <x v="0"/>
    <x v="8"/>
    <x v="0"/>
    <x v="12"/>
    <x v="10"/>
    <x v="3"/>
    <x v="0"/>
    <s v="ZBSR"/>
    <n v="1.95"/>
  </r>
  <r>
    <s v="Garrafa"/>
    <x v="0"/>
    <x v="0"/>
    <x v="8"/>
    <x v="0"/>
    <x v="12"/>
    <x v="10"/>
    <x v="3"/>
    <x v="0"/>
    <s v="ZBSB"/>
    <n v="0"/>
  </r>
  <r>
    <s v="Garrafa"/>
    <x v="0"/>
    <x v="0"/>
    <x v="8"/>
    <x v="0"/>
    <x v="12"/>
    <x v="10"/>
    <x v="3"/>
    <x v="0"/>
    <s v="ZBCP"/>
    <n v="0"/>
  </r>
  <r>
    <s v="Garrafa"/>
    <x v="0"/>
    <x v="0"/>
    <x v="8"/>
    <x v="0"/>
    <x v="12"/>
    <x v="10"/>
    <x v="3"/>
    <x v="0"/>
    <s v="ZBFP"/>
    <n v="0"/>
  </r>
  <r>
    <s v="Garrafa"/>
    <x v="0"/>
    <x v="0"/>
    <x v="8"/>
    <x v="0"/>
    <x v="12"/>
    <x v="10"/>
    <x v="3"/>
    <x v="0"/>
    <s v="ZBFC"/>
    <n v="0"/>
  </r>
  <r>
    <s v="Garrafa"/>
    <x v="0"/>
    <x v="0"/>
    <x v="8"/>
    <x v="0"/>
    <x v="12"/>
    <x v="10"/>
    <x v="3"/>
    <x v="0"/>
    <s v="ZBFB"/>
    <n v="0"/>
  </r>
  <r>
    <s v="Garrafa"/>
    <x v="0"/>
    <x v="0"/>
    <x v="8"/>
    <x v="0"/>
    <x v="12"/>
    <x v="10"/>
    <x v="3"/>
    <x v="0"/>
    <s v="ZBTM"/>
    <n v="57.12"/>
  </r>
  <r>
    <s v="Garrafa"/>
    <x v="0"/>
    <x v="0"/>
    <x v="8"/>
    <x v="0"/>
    <x v="12"/>
    <x v="10"/>
    <x v="3"/>
    <x v="0"/>
    <s v="ZBCT"/>
    <n v="0"/>
  </r>
  <r>
    <s v="Garrafa"/>
    <x v="0"/>
    <x v="0"/>
    <x v="8"/>
    <x v="0"/>
    <x v="12"/>
    <x v="10"/>
    <x v="3"/>
    <x v="0"/>
    <s v="ZBLB"/>
    <n v="0"/>
  </r>
  <r>
    <s v="Garrafa"/>
    <x v="0"/>
    <x v="0"/>
    <x v="8"/>
    <x v="0"/>
    <x v="12"/>
    <x v="10"/>
    <x v="3"/>
    <x v="0"/>
    <s v="ZBMR"/>
    <n v="0"/>
  </r>
  <r>
    <s v="Garrafa"/>
    <x v="0"/>
    <x v="0"/>
    <x v="8"/>
    <x v="0"/>
    <x v="12"/>
    <x v="10"/>
    <x v="3"/>
    <x v="0"/>
    <s v="ZBML"/>
    <n v="0"/>
  </r>
  <r>
    <s v="Garrafa"/>
    <x v="0"/>
    <x v="0"/>
    <x v="8"/>
    <x v="0"/>
    <x v="12"/>
    <x v="10"/>
    <x v="3"/>
    <x v="0"/>
    <s v="ZBPP"/>
    <n v="0"/>
  </r>
  <r>
    <s v="Garrafa"/>
    <x v="0"/>
    <x v="0"/>
    <x v="8"/>
    <x v="0"/>
    <x v="12"/>
    <x v="10"/>
    <x v="3"/>
    <x v="0"/>
    <s v="ZBPB"/>
    <n v="0"/>
  </r>
  <r>
    <s v="Garrafa"/>
    <x v="0"/>
    <x v="0"/>
    <x v="8"/>
    <x v="0"/>
    <x v="12"/>
    <x v="10"/>
    <x v="3"/>
    <x v="0"/>
    <s v="ZBOP"/>
    <n v="0"/>
  </r>
  <r>
    <s v="Garrafa"/>
    <x v="0"/>
    <x v="0"/>
    <x v="8"/>
    <x v="0"/>
    <x v="12"/>
    <x v="10"/>
    <x v="3"/>
    <x v="0"/>
    <s v="ZBOB"/>
    <n v="0"/>
  </r>
  <r>
    <s v="Garrafa"/>
    <x v="0"/>
    <x v="0"/>
    <x v="8"/>
    <x v="0"/>
    <x v="12"/>
    <x v="10"/>
    <x v="3"/>
    <x v="0"/>
    <s v="ZBSG"/>
    <n v="0"/>
  </r>
  <r>
    <s v="Garrafa"/>
    <x v="0"/>
    <x v="0"/>
    <x v="8"/>
    <x v="0"/>
    <x v="12"/>
    <x v="10"/>
    <x v="3"/>
    <x v="0"/>
    <s v="ZBFS"/>
    <n v="0"/>
  </r>
  <r>
    <s v="Garrafa"/>
    <x v="0"/>
    <x v="0"/>
    <x v="8"/>
    <x v="0"/>
    <x v="12"/>
    <x v="10"/>
    <x v="3"/>
    <x v="0"/>
    <s v="ZBUT"/>
    <n v="14.28"/>
  </r>
  <r>
    <s v="Garrafa"/>
    <x v="0"/>
    <x v="0"/>
    <x v="8"/>
    <x v="0"/>
    <x v="12"/>
    <x v="10"/>
    <x v="3"/>
    <x v="0"/>
    <s v="ZBUB"/>
    <n v="0"/>
  </r>
  <r>
    <s v="Garrafa"/>
    <x v="0"/>
    <x v="0"/>
    <x v="8"/>
    <x v="0"/>
    <x v="12"/>
    <x v="10"/>
    <x v="3"/>
    <x v="0"/>
    <s v="ZBLA"/>
    <n v="0"/>
  </r>
  <r>
    <s v="Garrafa"/>
    <x v="0"/>
    <x v="0"/>
    <x v="8"/>
    <x v="0"/>
    <x v="12"/>
    <x v="10"/>
    <x v="3"/>
    <x v="0"/>
    <s v="ZBLL"/>
    <n v="0"/>
  </r>
  <r>
    <s v="Garrafa"/>
    <x v="0"/>
    <x v="0"/>
    <x v="8"/>
    <x v="0"/>
    <x v="12"/>
    <x v="10"/>
    <x v="3"/>
    <x v="0"/>
    <s v="ZBPE"/>
    <n v="0"/>
  </r>
  <r>
    <s v="Garrafa"/>
    <x v="0"/>
    <x v="0"/>
    <x v="8"/>
    <x v="0"/>
    <x v="12"/>
    <x v="10"/>
    <x v="3"/>
    <x v="0"/>
    <s v="ZBPL"/>
    <n v="0"/>
  </r>
  <r>
    <s v="Garrafa"/>
    <x v="0"/>
    <x v="0"/>
    <x v="11"/>
    <x v="0"/>
    <x v="12"/>
    <x v="10"/>
    <x v="3"/>
    <x v="0"/>
    <s v="ZBRP"/>
    <n v="318.37"/>
  </r>
  <r>
    <s v="Garrafa"/>
    <x v="0"/>
    <x v="0"/>
    <x v="11"/>
    <x v="0"/>
    <x v="12"/>
    <x v="10"/>
    <x v="3"/>
    <x v="0"/>
    <s v="ZBSR"/>
    <n v="1.95"/>
  </r>
  <r>
    <s v="Garrafa"/>
    <x v="0"/>
    <x v="0"/>
    <x v="11"/>
    <x v="0"/>
    <x v="12"/>
    <x v="10"/>
    <x v="3"/>
    <x v="0"/>
    <s v="ZBSB"/>
    <n v="0"/>
  </r>
  <r>
    <s v="Garrafa"/>
    <x v="0"/>
    <x v="0"/>
    <x v="11"/>
    <x v="0"/>
    <x v="12"/>
    <x v="10"/>
    <x v="3"/>
    <x v="0"/>
    <s v="ZBCP"/>
    <n v="0"/>
  </r>
  <r>
    <s v="Garrafa"/>
    <x v="0"/>
    <x v="0"/>
    <x v="11"/>
    <x v="0"/>
    <x v="12"/>
    <x v="10"/>
    <x v="3"/>
    <x v="0"/>
    <s v="ZBFP"/>
    <n v="0"/>
  </r>
  <r>
    <s v="Garrafa"/>
    <x v="0"/>
    <x v="0"/>
    <x v="11"/>
    <x v="0"/>
    <x v="12"/>
    <x v="10"/>
    <x v="3"/>
    <x v="0"/>
    <s v="ZBFC"/>
    <n v="0"/>
  </r>
  <r>
    <s v="Garrafa"/>
    <x v="0"/>
    <x v="0"/>
    <x v="11"/>
    <x v="0"/>
    <x v="12"/>
    <x v="10"/>
    <x v="3"/>
    <x v="0"/>
    <s v="ZBFB"/>
    <n v="0"/>
  </r>
  <r>
    <s v="Garrafa"/>
    <x v="0"/>
    <x v="0"/>
    <x v="11"/>
    <x v="0"/>
    <x v="12"/>
    <x v="10"/>
    <x v="3"/>
    <x v="0"/>
    <s v="ZBTM"/>
    <n v="57.12"/>
  </r>
  <r>
    <s v="Garrafa"/>
    <x v="0"/>
    <x v="0"/>
    <x v="11"/>
    <x v="0"/>
    <x v="12"/>
    <x v="10"/>
    <x v="3"/>
    <x v="0"/>
    <s v="ZBCT"/>
    <n v="0"/>
  </r>
  <r>
    <s v="Garrafa"/>
    <x v="0"/>
    <x v="0"/>
    <x v="11"/>
    <x v="0"/>
    <x v="12"/>
    <x v="10"/>
    <x v="3"/>
    <x v="0"/>
    <s v="ZBLB"/>
    <n v="0"/>
  </r>
  <r>
    <s v="Garrafa"/>
    <x v="0"/>
    <x v="0"/>
    <x v="11"/>
    <x v="0"/>
    <x v="12"/>
    <x v="10"/>
    <x v="3"/>
    <x v="0"/>
    <s v="ZBMR"/>
    <n v="0"/>
  </r>
  <r>
    <s v="Garrafa"/>
    <x v="0"/>
    <x v="0"/>
    <x v="11"/>
    <x v="0"/>
    <x v="12"/>
    <x v="10"/>
    <x v="3"/>
    <x v="0"/>
    <s v="ZBML"/>
    <n v="0"/>
  </r>
  <r>
    <s v="Garrafa"/>
    <x v="0"/>
    <x v="0"/>
    <x v="11"/>
    <x v="0"/>
    <x v="12"/>
    <x v="10"/>
    <x v="3"/>
    <x v="0"/>
    <s v="ZBPP"/>
    <n v="0"/>
  </r>
  <r>
    <s v="Garrafa"/>
    <x v="0"/>
    <x v="0"/>
    <x v="11"/>
    <x v="0"/>
    <x v="12"/>
    <x v="10"/>
    <x v="3"/>
    <x v="0"/>
    <s v="ZBPB"/>
    <n v="0"/>
  </r>
  <r>
    <s v="Garrafa"/>
    <x v="0"/>
    <x v="0"/>
    <x v="11"/>
    <x v="0"/>
    <x v="12"/>
    <x v="10"/>
    <x v="3"/>
    <x v="0"/>
    <s v="ZBOP"/>
    <n v="0"/>
  </r>
  <r>
    <s v="Garrafa"/>
    <x v="0"/>
    <x v="0"/>
    <x v="11"/>
    <x v="0"/>
    <x v="12"/>
    <x v="10"/>
    <x v="3"/>
    <x v="0"/>
    <s v="ZBOB"/>
    <n v="0"/>
  </r>
  <r>
    <s v="Garrafa"/>
    <x v="0"/>
    <x v="0"/>
    <x v="11"/>
    <x v="0"/>
    <x v="12"/>
    <x v="10"/>
    <x v="3"/>
    <x v="0"/>
    <s v="ZBSG"/>
    <n v="0"/>
  </r>
  <r>
    <s v="Garrafa"/>
    <x v="0"/>
    <x v="0"/>
    <x v="11"/>
    <x v="0"/>
    <x v="12"/>
    <x v="10"/>
    <x v="3"/>
    <x v="0"/>
    <s v="ZBFS"/>
    <n v="0"/>
  </r>
  <r>
    <s v="Garrafa"/>
    <x v="0"/>
    <x v="0"/>
    <x v="11"/>
    <x v="0"/>
    <x v="12"/>
    <x v="10"/>
    <x v="3"/>
    <x v="0"/>
    <s v="ZBUT"/>
    <n v="14.28"/>
  </r>
  <r>
    <s v="Garrafa"/>
    <x v="0"/>
    <x v="0"/>
    <x v="11"/>
    <x v="0"/>
    <x v="12"/>
    <x v="10"/>
    <x v="3"/>
    <x v="0"/>
    <s v="ZBUB"/>
    <n v="0"/>
  </r>
  <r>
    <s v="Garrafa"/>
    <x v="0"/>
    <x v="0"/>
    <x v="11"/>
    <x v="0"/>
    <x v="12"/>
    <x v="10"/>
    <x v="3"/>
    <x v="0"/>
    <s v="ZBLA"/>
    <n v="0"/>
  </r>
  <r>
    <s v="Garrafa"/>
    <x v="0"/>
    <x v="0"/>
    <x v="11"/>
    <x v="0"/>
    <x v="12"/>
    <x v="10"/>
    <x v="3"/>
    <x v="0"/>
    <s v="ZBLL"/>
    <n v="0"/>
  </r>
  <r>
    <s v="Garrafa"/>
    <x v="0"/>
    <x v="0"/>
    <x v="11"/>
    <x v="0"/>
    <x v="12"/>
    <x v="10"/>
    <x v="3"/>
    <x v="0"/>
    <s v="ZBPE"/>
    <n v="0"/>
  </r>
  <r>
    <s v="Garrafa"/>
    <x v="0"/>
    <x v="0"/>
    <x v="11"/>
    <x v="0"/>
    <x v="12"/>
    <x v="10"/>
    <x v="3"/>
    <x v="0"/>
    <s v="ZBPL"/>
    <n v="0"/>
  </r>
  <r>
    <s v="Garrafa"/>
    <x v="1"/>
    <x v="1"/>
    <x v="1"/>
    <x v="0"/>
    <x v="10"/>
    <x v="8"/>
    <x v="0"/>
    <x v="2"/>
    <s v="ZBRP"/>
    <n v="334.12"/>
  </r>
  <r>
    <s v="Garrafa"/>
    <x v="1"/>
    <x v="1"/>
    <x v="1"/>
    <x v="0"/>
    <x v="10"/>
    <x v="8"/>
    <x v="0"/>
    <x v="2"/>
    <s v="ZBSR"/>
    <n v="2"/>
  </r>
  <r>
    <s v="Garrafa"/>
    <x v="1"/>
    <x v="1"/>
    <x v="1"/>
    <x v="0"/>
    <x v="10"/>
    <x v="8"/>
    <x v="0"/>
    <x v="2"/>
    <s v="ZBSB"/>
    <n v="0"/>
  </r>
  <r>
    <s v="Garrafa"/>
    <x v="1"/>
    <x v="1"/>
    <x v="1"/>
    <x v="0"/>
    <x v="10"/>
    <x v="8"/>
    <x v="0"/>
    <x v="2"/>
    <s v="ZBCP"/>
    <n v="0"/>
  </r>
  <r>
    <s v="Garrafa"/>
    <x v="1"/>
    <x v="1"/>
    <x v="1"/>
    <x v="0"/>
    <x v="10"/>
    <x v="8"/>
    <x v="0"/>
    <x v="2"/>
    <s v="ZBFP"/>
    <n v="0"/>
  </r>
  <r>
    <s v="Garrafa"/>
    <x v="1"/>
    <x v="1"/>
    <x v="1"/>
    <x v="0"/>
    <x v="10"/>
    <x v="8"/>
    <x v="0"/>
    <x v="2"/>
    <s v="ZBFC"/>
    <n v="0"/>
  </r>
  <r>
    <s v="Garrafa"/>
    <x v="1"/>
    <x v="1"/>
    <x v="1"/>
    <x v="0"/>
    <x v="10"/>
    <x v="8"/>
    <x v="0"/>
    <x v="2"/>
    <s v="ZBFB"/>
    <n v="0"/>
  </r>
  <r>
    <s v="Garrafa"/>
    <x v="1"/>
    <x v="1"/>
    <x v="1"/>
    <x v="0"/>
    <x v="10"/>
    <x v="8"/>
    <x v="0"/>
    <x v="2"/>
    <s v="ZBTM"/>
    <n v="53.21"/>
  </r>
  <r>
    <s v="Garrafa"/>
    <x v="1"/>
    <x v="1"/>
    <x v="1"/>
    <x v="0"/>
    <x v="10"/>
    <x v="8"/>
    <x v="0"/>
    <x v="2"/>
    <s v="ZBCT"/>
    <n v="0"/>
  </r>
  <r>
    <s v="Garrafa"/>
    <x v="1"/>
    <x v="1"/>
    <x v="1"/>
    <x v="0"/>
    <x v="10"/>
    <x v="8"/>
    <x v="0"/>
    <x v="2"/>
    <s v="ZBLB"/>
    <n v="0"/>
  </r>
  <r>
    <s v="Garrafa"/>
    <x v="1"/>
    <x v="1"/>
    <x v="1"/>
    <x v="0"/>
    <x v="10"/>
    <x v="8"/>
    <x v="0"/>
    <x v="2"/>
    <s v="ZBMR"/>
    <n v="0"/>
  </r>
  <r>
    <s v="Garrafa"/>
    <x v="1"/>
    <x v="1"/>
    <x v="1"/>
    <x v="0"/>
    <x v="10"/>
    <x v="8"/>
    <x v="0"/>
    <x v="2"/>
    <s v="ZBML"/>
    <n v="0"/>
  </r>
  <r>
    <s v="Garrafa"/>
    <x v="1"/>
    <x v="1"/>
    <x v="1"/>
    <x v="0"/>
    <x v="10"/>
    <x v="8"/>
    <x v="0"/>
    <x v="2"/>
    <s v="ZBPP"/>
    <n v="0"/>
  </r>
  <r>
    <s v="Garrafa"/>
    <x v="1"/>
    <x v="1"/>
    <x v="1"/>
    <x v="0"/>
    <x v="10"/>
    <x v="8"/>
    <x v="0"/>
    <x v="2"/>
    <s v="ZBPB"/>
    <n v="0"/>
  </r>
  <r>
    <s v="Garrafa"/>
    <x v="1"/>
    <x v="1"/>
    <x v="1"/>
    <x v="0"/>
    <x v="10"/>
    <x v="8"/>
    <x v="0"/>
    <x v="2"/>
    <s v="ZBOP"/>
    <n v="0"/>
  </r>
  <r>
    <s v="Garrafa"/>
    <x v="1"/>
    <x v="1"/>
    <x v="1"/>
    <x v="0"/>
    <x v="10"/>
    <x v="8"/>
    <x v="0"/>
    <x v="2"/>
    <s v="ZBOB"/>
    <n v="0"/>
  </r>
  <r>
    <s v="Garrafa"/>
    <x v="1"/>
    <x v="1"/>
    <x v="1"/>
    <x v="0"/>
    <x v="10"/>
    <x v="8"/>
    <x v="0"/>
    <x v="2"/>
    <s v="ZBSG"/>
    <n v="0"/>
  </r>
  <r>
    <s v="Garrafa"/>
    <x v="1"/>
    <x v="1"/>
    <x v="1"/>
    <x v="0"/>
    <x v="10"/>
    <x v="8"/>
    <x v="0"/>
    <x v="2"/>
    <s v="ZBFS"/>
    <n v="0"/>
  </r>
  <r>
    <s v="Garrafa"/>
    <x v="1"/>
    <x v="1"/>
    <x v="1"/>
    <x v="0"/>
    <x v="10"/>
    <x v="8"/>
    <x v="0"/>
    <x v="2"/>
    <s v="ZBUT"/>
    <n v="13.3"/>
  </r>
  <r>
    <s v="Garrafa"/>
    <x v="1"/>
    <x v="1"/>
    <x v="1"/>
    <x v="0"/>
    <x v="10"/>
    <x v="8"/>
    <x v="0"/>
    <x v="2"/>
    <s v="ZBUB"/>
    <n v="0"/>
  </r>
  <r>
    <s v="Garrafa"/>
    <x v="1"/>
    <x v="1"/>
    <x v="1"/>
    <x v="0"/>
    <x v="10"/>
    <x v="8"/>
    <x v="0"/>
    <x v="2"/>
    <s v="ZBLA"/>
    <n v="0"/>
  </r>
  <r>
    <s v="Garrafa"/>
    <x v="1"/>
    <x v="1"/>
    <x v="1"/>
    <x v="0"/>
    <x v="10"/>
    <x v="8"/>
    <x v="0"/>
    <x v="2"/>
    <s v="ZBLL"/>
    <n v="0"/>
  </r>
  <r>
    <s v="Garrafa"/>
    <x v="1"/>
    <x v="1"/>
    <x v="1"/>
    <x v="0"/>
    <x v="10"/>
    <x v="8"/>
    <x v="0"/>
    <x v="2"/>
    <s v="ZBPE"/>
    <n v="0"/>
  </r>
  <r>
    <s v="Garrafa"/>
    <x v="1"/>
    <x v="1"/>
    <x v="1"/>
    <x v="0"/>
    <x v="10"/>
    <x v="8"/>
    <x v="0"/>
    <x v="2"/>
    <s v="ZBPL"/>
    <n v="0"/>
  </r>
  <r>
    <s v="Garrafa"/>
    <x v="1"/>
    <x v="1"/>
    <x v="0"/>
    <x v="0"/>
    <x v="10"/>
    <x v="8"/>
    <x v="0"/>
    <x v="2"/>
    <s v="ZBRP"/>
    <n v="334.12"/>
  </r>
  <r>
    <s v="Garrafa"/>
    <x v="1"/>
    <x v="1"/>
    <x v="0"/>
    <x v="0"/>
    <x v="10"/>
    <x v="8"/>
    <x v="0"/>
    <x v="2"/>
    <s v="ZBSR"/>
    <n v="2"/>
  </r>
  <r>
    <s v="Garrafa"/>
    <x v="1"/>
    <x v="1"/>
    <x v="0"/>
    <x v="0"/>
    <x v="10"/>
    <x v="8"/>
    <x v="0"/>
    <x v="2"/>
    <s v="ZBSB"/>
    <n v="0"/>
  </r>
  <r>
    <s v="Garrafa"/>
    <x v="1"/>
    <x v="1"/>
    <x v="0"/>
    <x v="0"/>
    <x v="10"/>
    <x v="8"/>
    <x v="0"/>
    <x v="2"/>
    <s v="ZBCP"/>
    <n v="0"/>
  </r>
  <r>
    <s v="Garrafa"/>
    <x v="1"/>
    <x v="1"/>
    <x v="0"/>
    <x v="0"/>
    <x v="10"/>
    <x v="8"/>
    <x v="0"/>
    <x v="2"/>
    <s v="ZBFP"/>
    <n v="0"/>
  </r>
  <r>
    <s v="Garrafa"/>
    <x v="1"/>
    <x v="1"/>
    <x v="0"/>
    <x v="0"/>
    <x v="10"/>
    <x v="8"/>
    <x v="0"/>
    <x v="2"/>
    <s v="ZBFC"/>
    <n v="0"/>
  </r>
  <r>
    <s v="Garrafa"/>
    <x v="1"/>
    <x v="1"/>
    <x v="0"/>
    <x v="0"/>
    <x v="10"/>
    <x v="8"/>
    <x v="0"/>
    <x v="2"/>
    <s v="ZBFB"/>
    <n v="0"/>
  </r>
  <r>
    <s v="Garrafa"/>
    <x v="1"/>
    <x v="1"/>
    <x v="0"/>
    <x v="0"/>
    <x v="10"/>
    <x v="8"/>
    <x v="0"/>
    <x v="2"/>
    <s v="ZBTM"/>
    <n v="53.21"/>
  </r>
  <r>
    <s v="Garrafa"/>
    <x v="1"/>
    <x v="1"/>
    <x v="0"/>
    <x v="0"/>
    <x v="10"/>
    <x v="8"/>
    <x v="0"/>
    <x v="2"/>
    <s v="ZBCT"/>
    <n v="0"/>
  </r>
  <r>
    <s v="Garrafa"/>
    <x v="1"/>
    <x v="1"/>
    <x v="0"/>
    <x v="0"/>
    <x v="10"/>
    <x v="8"/>
    <x v="0"/>
    <x v="2"/>
    <s v="ZBLB"/>
    <n v="0"/>
  </r>
  <r>
    <s v="Garrafa"/>
    <x v="1"/>
    <x v="1"/>
    <x v="0"/>
    <x v="0"/>
    <x v="10"/>
    <x v="8"/>
    <x v="0"/>
    <x v="2"/>
    <s v="ZBMR"/>
    <n v="0"/>
  </r>
  <r>
    <s v="Garrafa"/>
    <x v="1"/>
    <x v="1"/>
    <x v="0"/>
    <x v="0"/>
    <x v="10"/>
    <x v="8"/>
    <x v="0"/>
    <x v="2"/>
    <s v="ZBML"/>
    <n v="0"/>
  </r>
  <r>
    <s v="Garrafa"/>
    <x v="1"/>
    <x v="1"/>
    <x v="0"/>
    <x v="0"/>
    <x v="10"/>
    <x v="8"/>
    <x v="0"/>
    <x v="2"/>
    <s v="ZBPP"/>
    <n v="0"/>
  </r>
  <r>
    <s v="Garrafa"/>
    <x v="1"/>
    <x v="1"/>
    <x v="0"/>
    <x v="0"/>
    <x v="10"/>
    <x v="8"/>
    <x v="0"/>
    <x v="2"/>
    <s v="ZBPB"/>
    <n v="0"/>
  </r>
  <r>
    <s v="Garrafa"/>
    <x v="1"/>
    <x v="1"/>
    <x v="0"/>
    <x v="0"/>
    <x v="10"/>
    <x v="8"/>
    <x v="0"/>
    <x v="2"/>
    <s v="ZBOP"/>
    <n v="0"/>
  </r>
  <r>
    <s v="Garrafa"/>
    <x v="1"/>
    <x v="1"/>
    <x v="0"/>
    <x v="0"/>
    <x v="10"/>
    <x v="8"/>
    <x v="0"/>
    <x v="2"/>
    <s v="ZBOB"/>
    <n v="0"/>
  </r>
  <r>
    <s v="Garrafa"/>
    <x v="1"/>
    <x v="1"/>
    <x v="0"/>
    <x v="0"/>
    <x v="10"/>
    <x v="8"/>
    <x v="0"/>
    <x v="2"/>
    <s v="ZBSG"/>
    <n v="0"/>
  </r>
  <r>
    <s v="Garrafa"/>
    <x v="1"/>
    <x v="1"/>
    <x v="0"/>
    <x v="0"/>
    <x v="10"/>
    <x v="8"/>
    <x v="0"/>
    <x v="2"/>
    <s v="ZBFS"/>
    <n v="0"/>
  </r>
  <r>
    <s v="Garrafa"/>
    <x v="1"/>
    <x v="1"/>
    <x v="0"/>
    <x v="0"/>
    <x v="10"/>
    <x v="8"/>
    <x v="0"/>
    <x v="2"/>
    <s v="ZBUT"/>
    <n v="13.3"/>
  </r>
  <r>
    <s v="Garrafa"/>
    <x v="1"/>
    <x v="1"/>
    <x v="0"/>
    <x v="0"/>
    <x v="10"/>
    <x v="8"/>
    <x v="0"/>
    <x v="2"/>
    <s v="ZBUB"/>
    <n v="0"/>
  </r>
  <r>
    <s v="Garrafa"/>
    <x v="1"/>
    <x v="1"/>
    <x v="0"/>
    <x v="0"/>
    <x v="10"/>
    <x v="8"/>
    <x v="0"/>
    <x v="2"/>
    <s v="ZBLA"/>
    <n v="0"/>
  </r>
  <r>
    <s v="Garrafa"/>
    <x v="1"/>
    <x v="1"/>
    <x v="0"/>
    <x v="0"/>
    <x v="10"/>
    <x v="8"/>
    <x v="0"/>
    <x v="2"/>
    <s v="ZBLL"/>
    <n v="0"/>
  </r>
  <r>
    <s v="Garrafa"/>
    <x v="1"/>
    <x v="1"/>
    <x v="0"/>
    <x v="0"/>
    <x v="10"/>
    <x v="8"/>
    <x v="0"/>
    <x v="2"/>
    <s v="ZBPE"/>
    <n v="0"/>
  </r>
  <r>
    <s v="Garrafa"/>
    <x v="1"/>
    <x v="1"/>
    <x v="0"/>
    <x v="0"/>
    <x v="10"/>
    <x v="8"/>
    <x v="0"/>
    <x v="2"/>
    <s v="ZBPL"/>
    <n v="0"/>
  </r>
  <r>
    <s v="Garrafa"/>
    <x v="0"/>
    <x v="0"/>
    <x v="10"/>
    <x v="0"/>
    <x v="8"/>
    <x v="6"/>
    <x v="0"/>
    <x v="1"/>
    <s v="ZBRP"/>
    <n v="349.68"/>
  </r>
  <r>
    <s v="Garrafa"/>
    <x v="0"/>
    <x v="0"/>
    <x v="10"/>
    <x v="0"/>
    <x v="8"/>
    <x v="6"/>
    <x v="0"/>
    <x v="1"/>
    <s v="ZBSR"/>
    <n v="2.11"/>
  </r>
  <r>
    <s v="Garrafa"/>
    <x v="0"/>
    <x v="0"/>
    <x v="10"/>
    <x v="0"/>
    <x v="8"/>
    <x v="6"/>
    <x v="0"/>
    <x v="1"/>
    <s v="ZBSB"/>
    <n v="0"/>
  </r>
  <r>
    <s v="Garrafa"/>
    <x v="0"/>
    <x v="0"/>
    <x v="10"/>
    <x v="0"/>
    <x v="8"/>
    <x v="6"/>
    <x v="0"/>
    <x v="1"/>
    <s v="ZBCP"/>
    <n v="0"/>
  </r>
  <r>
    <s v="Garrafa"/>
    <x v="0"/>
    <x v="0"/>
    <x v="10"/>
    <x v="0"/>
    <x v="8"/>
    <x v="6"/>
    <x v="0"/>
    <x v="1"/>
    <s v="ZBFP"/>
    <n v="0"/>
  </r>
  <r>
    <s v="Garrafa"/>
    <x v="0"/>
    <x v="0"/>
    <x v="10"/>
    <x v="0"/>
    <x v="8"/>
    <x v="6"/>
    <x v="0"/>
    <x v="1"/>
    <s v="ZBFC"/>
    <n v="0"/>
  </r>
  <r>
    <s v="Garrafa"/>
    <x v="0"/>
    <x v="0"/>
    <x v="10"/>
    <x v="0"/>
    <x v="8"/>
    <x v="6"/>
    <x v="0"/>
    <x v="1"/>
    <s v="ZBFB"/>
    <n v="0"/>
  </r>
  <r>
    <s v="Garrafa"/>
    <x v="0"/>
    <x v="0"/>
    <x v="10"/>
    <x v="0"/>
    <x v="8"/>
    <x v="6"/>
    <x v="0"/>
    <x v="1"/>
    <s v="ZBTM"/>
    <n v="57.11"/>
  </r>
  <r>
    <s v="Garrafa"/>
    <x v="0"/>
    <x v="0"/>
    <x v="10"/>
    <x v="0"/>
    <x v="8"/>
    <x v="6"/>
    <x v="0"/>
    <x v="1"/>
    <s v="ZBCT"/>
    <n v="0"/>
  </r>
  <r>
    <s v="Garrafa"/>
    <x v="0"/>
    <x v="0"/>
    <x v="10"/>
    <x v="0"/>
    <x v="8"/>
    <x v="6"/>
    <x v="0"/>
    <x v="1"/>
    <s v="ZBLB"/>
    <n v="0"/>
  </r>
  <r>
    <s v="Garrafa"/>
    <x v="0"/>
    <x v="0"/>
    <x v="10"/>
    <x v="0"/>
    <x v="8"/>
    <x v="6"/>
    <x v="0"/>
    <x v="1"/>
    <s v="ZBMR"/>
    <n v="0"/>
  </r>
  <r>
    <s v="Garrafa"/>
    <x v="0"/>
    <x v="0"/>
    <x v="10"/>
    <x v="0"/>
    <x v="8"/>
    <x v="6"/>
    <x v="0"/>
    <x v="1"/>
    <s v="ZBML"/>
    <n v="0"/>
  </r>
  <r>
    <s v="Garrafa"/>
    <x v="0"/>
    <x v="0"/>
    <x v="10"/>
    <x v="0"/>
    <x v="8"/>
    <x v="6"/>
    <x v="0"/>
    <x v="1"/>
    <s v="ZBPP"/>
    <n v="0"/>
  </r>
  <r>
    <s v="Garrafa"/>
    <x v="0"/>
    <x v="0"/>
    <x v="10"/>
    <x v="0"/>
    <x v="8"/>
    <x v="6"/>
    <x v="0"/>
    <x v="1"/>
    <s v="ZBPB"/>
    <n v="0"/>
  </r>
  <r>
    <s v="Garrafa"/>
    <x v="0"/>
    <x v="0"/>
    <x v="10"/>
    <x v="0"/>
    <x v="8"/>
    <x v="6"/>
    <x v="0"/>
    <x v="1"/>
    <s v="ZBOP"/>
    <n v="0"/>
  </r>
  <r>
    <s v="Garrafa"/>
    <x v="0"/>
    <x v="0"/>
    <x v="10"/>
    <x v="0"/>
    <x v="8"/>
    <x v="6"/>
    <x v="0"/>
    <x v="1"/>
    <s v="ZBOB"/>
    <n v="0"/>
  </r>
  <r>
    <s v="Garrafa"/>
    <x v="0"/>
    <x v="0"/>
    <x v="10"/>
    <x v="0"/>
    <x v="8"/>
    <x v="6"/>
    <x v="0"/>
    <x v="1"/>
    <s v="ZBSG"/>
    <n v="0"/>
  </r>
  <r>
    <s v="Garrafa"/>
    <x v="0"/>
    <x v="0"/>
    <x v="10"/>
    <x v="0"/>
    <x v="8"/>
    <x v="6"/>
    <x v="0"/>
    <x v="1"/>
    <s v="ZBFS"/>
    <n v="0"/>
  </r>
  <r>
    <s v="Garrafa"/>
    <x v="0"/>
    <x v="0"/>
    <x v="10"/>
    <x v="0"/>
    <x v="8"/>
    <x v="6"/>
    <x v="0"/>
    <x v="1"/>
    <s v="ZBUT"/>
    <n v="14.28"/>
  </r>
  <r>
    <s v="Garrafa"/>
    <x v="0"/>
    <x v="0"/>
    <x v="10"/>
    <x v="0"/>
    <x v="8"/>
    <x v="6"/>
    <x v="0"/>
    <x v="1"/>
    <s v="ZBUB"/>
    <n v="0"/>
  </r>
  <r>
    <s v="Garrafa"/>
    <x v="0"/>
    <x v="0"/>
    <x v="10"/>
    <x v="0"/>
    <x v="8"/>
    <x v="6"/>
    <x v="0"/>
    <x v="1"/>
    <s v="ZBLA"/>
    <n v="0"/>
  </r>
  <r>
    <s v="Garrafa"/>
    <x v="0"/>
    <x v="0"/>
    <x v="10"/>
    <x v="0"/>
    <x v="8"/>
    <x v="6"/>
    <x v="0"/>
    <x v="1"/>
    <s v="ZBLL"/>
    <n v="0"/>
  </r>
  <r>
    <s v="Garrafa"/>
    <x v="0"/>
    <x v="0"/>
    <x v="10"/>
    <x v="0"/>
    <x v="8"/>
    <x v="6"/>
    <x v="0"/>
    <x v="1"/>
    <s v="ZBPE"/>
    <n v="0"/>
  </r>
  <r>
    <s v="Garrafa"/>
    <x v="0"/>
    <x v="0"/>
    <x v="10"/>
    <x v="0"/>
    <x v="8"/>
    <x v="6"/>
    <x v="0"/>
    <x v="1"/>
    <s v="ZBPL"/>
    <n v="0"/>
  </r>
  <r>
    <s v="Garrafa"/>
    <x v="0"/>
    <x v="0"/>
    <x v="0"/>
    <x v="0"/>
    <x v="8"/>
    <x v="6"/>
    <x v="0"/>
    <x v="1"/>
    <s v="ZBRP"/>
    <n v="349.68"/>
  </r>
  <r>
    <s v="Garrafa"/>
    <x v="0"/>
    <x v="0"/>
    <x v="0"/>
    <x v="0"/>
    <x v="8"/>
    <x v="6"/>
    <x v="0"/>
    <x v="1"/>
    <s v="ZBSR"/>
    <n v="2.11"/>
  </r>
  <r>
    <s v="Garrafa"/>
    <x v="0"/>
    <x v="0"/>
    <x v="0"/>
    <x v="0"/>
    <x v="8"/>
    <x v="6"/>
    <x v="0"/>
    <x v="1"/>
    <s v="ZBSB"/>
    <n v="0"/>
  </r>
  <r>
    <s v="Garrafa"/>
    <x v="0"/>
    <x v="0"/>
    <x v="0"/>
    <x v="0"/>
    <x v="8"/>
    <x v="6"/>
    <x v="0"/>
    <x v="1"/>
    <s v="ZBCP"/>
    <n v="0"/>
  </r>
  <r>
    <s v="Garrafa"/>
    <x v="0"/>
    <x v="0"/>
    <x v="0"/>
    <x v="0"/>
    <x v="8"/>
    <x v="6"/>
    <x v="0"/>
    <x v="1"/>
    <s v="ZBFP"/>
    <n v="0"/>
  </r>
  <r>
    <s v="Garrafa"/>
    <x v="0"/>
    <x v="0"/>
    <x v="0"/>
    <x v="0"/>
    <x v="8"/>
    <x v="6"/>
    <x v="0"/>
    <x v="1"/>
    <s v="ZBFC"/>
    <n v="0"/>
  </r>
  <r>
    <s v="Garrafa"/>
    <x v="0"/>
    <x v="0"/>
    <x v="0"/>
    <x v="0"/>
    <x v="8"/>
    <x v="6"/>
    <x v="0"/>
    <x v="1"/>
    <s v="ZBFB"/>
    <n v="0"/>
  </r>
  <r>
    <s v="Garrafa"/>
    <x v="0"/>
    <x v="0"/>
    <x v="0"/>
    <x v="0"/>
    <x v="8"/>
    <x v="6"/>
    <x v="0"/>
    <x v="1"/>
    <s v="ZBTM"/>
    <n v="57.11"/>
  </r>
  <r>
    <s v="Garrafa"/>
    <x v="0"/>
    <x v="0"/>
    <x v="0"/>
    <x v="0"/>
    <x v="8"/>
    <x v="6"/>
    <x v="0"/>
    <x v="1"/>
    <s v="ZBCT"/>
    <n v="0"/>
  </r>
  <r>
    <s v="Garrafa"/>
    <x v="0"/>
    <x v="0"/>
    <x v="0"/>
    <x v="0"/>
    <x v="8"/>
    <x v="6"/>
    <x v="0"/>
    <x v="1"/>
    <s v="ZBLB"/>
    <n v="0"/>
  </r>
  <r>
    <s v="Garrafa"/>
    <x v="0"/>
    <x v="0"/>
    <x v="0"/>
    <x v="0"/>
    <x v="8"/>
    <x v="6"/>
    <x v="0"/>
    <x v="1"/>
    <s v="ZBMR"/>
    <n v="0"/>
  </r>
  <r>
    <s v="Garrafa"/>
    <x v="0"/>
    <x v="0"/>
    <x v="0"/>
    <x v="0"/>
    <x v="8"/>
    <x v="6"/>
    <x v="0"/>
    <x v="1"/>
    <s v="ZBML"/>
    <n v="0"/>
  </r>
  <r>
    <s v="Garrafa"/>
    <x v="0"/>
    <x v="0"/>
    <x v="0"/>
    <x v="0"/>
    <x v="8"/>
    <x v="6"/>
    <x v="0"/>
    <x v="1"/>
    <s v="ZBPP"/>
    <n v="0"/>
  </r>
  <r>
    <s v="Garrafa"/>
    <x v="0"/>
    <x v="0"/>
    <x v="0"/>
    <x v="0"/>
    <x v="8"/>
    <x v="6"/>
    <x v="0"/>
    <x v="1"/>
    <s v="ZBPB"/>
    <n v="0"/>
  </r>
  <r>
    <s v="Garrafa"/>
    <x v="0"/>
    <x v="0"/>
    <x v="0"/>
    <x v="0"/>
    <x v="8"/>
    <x v="6"/>
    <x v="0"/>
    <x v="1"/>
    <s v="ZBOP"/>
    <n v="0"/>
  </r>
  <r>
    <s v="Garrafa"/>
    <x v="0"/>
    <x v="0"/>
    <x v="0"/>
    <x v="0"/>
    <x v="8"/>
    <x v="6"/>
    <x v="0"/>
    <x v="1"/>
    <s v="ZBOB"/>
    <n v="0"/>
  </r>
  <r>
    <s v="Garrafa"/>
    <x v="0"/>
    <x v="0"/>
    <x v="0"/>
    <x v="0"/>
    <x v="8"/>
    <x v="6"/>
    <x v="0"/>
    <x v="1"/>
    <s v="ZBSG"/>
    <n v="0"/>
  </r>
  <r>
    <s v="Garrafa"/>
    <x v="0"/>
    <x v="0"/>
    <x v="0"/>
    <x v="0"/>
    <x v="8"/>
    <x v="6"/>
    <x v="0"/>
    <x v="1"/>
    <s v="ZBFS"/>
    <n v="0"/>
  </r>
  <r>
    <s v="Garrafa"/>
    <x v="0"/>
    <x v="0"/>
    <x v="0"/>
    <x v="0"/>
    <x v="8"/>
    <x v="6"/>
    <x v="0"/>
    <x v="1"/>
    <s v="ZBUT"/>
    <n v="14.28"/>
  </r>
  <r>
    <s v="Garrafa"/>
    <x v="0"/>
    <x v="0"/>
    <x v="0"/>
    <x v="0"/>
    <x v="8"/>
    <x v="6"/>
    <x v="0"/>
    <x v="1"/>
    <s v="ZBUB"/>
    <n v="0"/>
  </r>
  <r>
    <s v="Garrafa"/>
    <x v="0"/>
    <x v="0"/>
    <x v="0"/>
    <x v="0"/>
    <x v="8"/>
    <x v="6"/>
    <x v="0"/>
    <x v="1"/>
    <s v="ZBLA"/>
    <n v="0"/>
  </r>
  <r>
    <s v="Garrafa"/>
    <x v="0"/>
    <x v="0"/>
    <x v="0"/>
    <x v="0"/>
    <x v="8"/>
    <x v="6"/>
    <x v="0"/>
    <x v="1"/>
    <s v="ZBLL"/>
    <n v="0"/>
  </r>
  <r>
    <s v="Garrafa"/>
    <x v="0"/>
    <x v="0"/>
    <x v="0"/>
    <x v="0"/>
    <x v="8"/>
    <x v="6"/>
    <x v="0"/>
    <x v="1"/>
    <s v="ZBPE"/>
    <n v="0"/>
  </r>
  <r>
    <s v="Garrafa"/>
    <x v="0"/>
    <x v="0"/>
    <x v="0"/>
    <x v="0"/>
    <x v="8"/>
    <x v="6"/>
    <x v="0"/>
    <x v="1"/>
    <s v="ZBPL"/>
    <n v="0"/>
  </r>
  <r>
    <s v="Garrafa"/>
    <x v="1"/>
    <x v="1"/>
    <x v="11"/>
    <x v="0"/>
    <x v="4"/>
    <x v="4"/>
    <x v="0"/>
    <x v="0"/>
    <s v="ZBRP"/>
    <n v="318.32"/>
  </r>
  <r>
    <s v="Garrafa"/>
    <x v="1"/>
    <x v="1"/>
    <x v="11"/>
    <x v="0"/>
    <x v="4"/>
    <x v="4"/>
    <x v="0"/>
    <x v="0"/>
    <s v="ZBSR"/>
    <n v="1.92"/>
  </r>
  <r>
    <s v="Garrafa"/>
    <x v="1"/>
    <x v="1"/>
    <x v="11"/>
    <x v="0"/>
    <x v="4"/>
    <x v="4"/>
    <x v="0"/>
    <x v="0"/>
    <s v="ZBSB"/>
    <n v="0"/>
  </r>
  <r>
    <s v="Garrafa"/>
    <x v="1"/>
    <x v="1"/>
    <x v="11"/>
    <x v="0"/>
    <x v="4"/>
    <x v="4"/>
    <x v="0"/>
    <x v="0"/>
    <s v="ZBCP"/>
    <n v="0"/>
  </r>
  <r>
    <s v="Garrafa"/>
    <x v="1"/>
    <x v="1"/>
    <x v="11"/>
    <x v="0"/>
    <x v="4"/>
    <x v="4"/>
    <x v="0"/>
    <x v="0"/>
    <s v="ZBFP"/>
    <n v="0"/>
  </r>
  <r>
    <s v="Garrafa"/>
    <x v="1"/>
    <x v="1"/>
    <x v="11"/>
    <x v="0"/>
    <x v="4"/>
    <x v="4"/>
    <x v="0"/>
    <x v="0"/>
    <s v="ZBFC"/>
    <n v="0"/>
  </r>
  <r>
    <s v="Garrafa"/>
    <x v="1"/>
    <x v="1"/>
    <x v="11"/>
    <x v="0"/>
    <x v="4"/>
    <x v="4"/>
    <x v="0"/>
    <x v="0"/>
    <s v="ZBFB"/>
    <n v="0"/>
  </r>
  <r>
    <s v="Garrafa"/>
    <x v="1"/>
    <x v="1"/>
    <x v="11"/>
    <x v="0"/>
    <x v="4"/>
    <x v="4"/>
    <x v="0"/>
    <x v="0"/>
    <s v="ZBTM"/>
    <n v="53.21"/>
  </r>
  <r>
    <s v="Garrafa"/>
    <x v="1"/>
    <x v="1"/>
    <x v="11"/>
    <x v="0"/>
    <x v="4"/>
    <x v="4"/>
    <x v="0"/>
    <x v="0"/>
    <s v="ZBCT"/>
    <n v="0"/>
  </r>
  <r>
    <s v="Garrafa"/>
    <x v="1"/>
    <x v="1"/>
    <x v="11"/>
    <x v="0"/>
    <x v="4"/>
    <x v="4"/>
    <x v="0"/>
    <x v="0"/>
    <s v="ZBLB"/>
    <n v="0"/>
  </r>
  <r>
    <s v="Garrafa"/>
    <x v="1"/>
    <x v="1"/>
    <x v="11"/>
    <x v="0"/>
    <x v="4"/>
    <x v="4"/>
    <x v="0"/>
    <x v="0"/>
    <s v="ZBMR"/>
    <n v="0"/>
  </r>
  <r>
    <s v="Garrafa"/>
    <x v="1"/>
    <x v="1"/>
    <x v="11"/>
    <x v="0"/>
    <x v="4"/>
    <x v="4"/>
    <x v="0"/>
    <x v="0"/>
    <s v="ZBML"/>
    <n v="0"/>
  </r>
  <r>
    <s v="Garrafa"/>
    <x v="1"/>
    <x v="1"/>
    <x v="11"/>
    <x v="0"/>
    <x v="4"/>
    <x v="4"/>
    <x v="0"/>
    <x v="0"/>
    <s v="ZBPP"/>
    <n v="0"/>
  </r>
  <r>
    <s v="Garrafa"/>
    <x v="1"/>
    <x v="1"/>
    <x v="11"/>
    <x v="0"/>
    <x v="4"/>
    <x v="4"/>
    <x v="0"/>
    <x v="0"/>
    <s v="ZBPB"/>
    <n v="0"/>
  </r>
  <r>
    <s v="Garrafa"/>
    <x v="1"/>
    <x v="1"/>
    <x v="11"/>
    <x v="0"/>
    <x v="4"/>
    <x v="4"/>
    <x v="0"/>
    <x v="0"/>
    <s v="ZBOP"/>
    <n v="0"/>
  </r>
  <r>
    <s v="Garrafa"/>
    <x v="1"/>
    <x v="1"/>
    <x v="11"/>
    <x v="0"/>
    <x v="4"/>
    <x v="4"/>
    <x v="0"/>
    <x v="0"/>
    <s v="ZBOB"/>
    <n v="0"/>
  </r>
  <r>
    <s v="Garrafa"/>
    <x v="1"/>
    <x v="1"/>
    <x v="11"/>
    <x v="0"/>
    <x v="4"/>
    <x v="4"/>
    <x v="0"/>
    <x v="0"/>
    <s v="ZBSG"/>
    <n v="0"/>
  </r>
  <r>
    <s v="Garrafa"/>
    <x v="1"/>
    <x v="1"/>
    <x v="11"/>
    <x v="0"/>
    <x v="4"/>
    <x v="4"/>
    <x v="0"/>
    <x v="0"/>
    <s v="ZBFS"/>
    <n v="0"/>
  </r>
  <r>
    <s v="Garrafa"/>
    <x v="1"/>
    <x v="1"/>
    <x v="11"/>
    <x v="0"/>
    <x v="4"/>
    <x v="4"/>
    <x v="0"/>
    <x v="0"/>
    <s v="ZBUT"/>
    <n v="13.3"/>
  </r>
  <r>
    <s v="Garrafa"/>
    <x v="1"/>
    <x v="1"/>
    <x v="11"/>
    <x v="0"/>
    <x v="4"/>
    <x v="4"/>
    <x v="0"/>
    <x v="0"/>
    <s v="ZBUB"/>
    <n v="0"/>
  </r>
  <r>
    <s v="Garrafa"/>
    <x v="1"/>
    <x v="1"/>
    <x v="11"/>
    <x v="0"/>
    <x v="4"/>
    <x v="4"/>
    <x v="0"/>
    <x v="0"/>
    <s v="ZBLA"/>
    <n v="0"/>
  </r>
  <r>
    <s v="Garrafa"/>
    <x v="1"/>
    <x v="1"/>
    <x v="11"/>
    <x v="0"/>
    <x v="4"/>
    <x v="4"/>
    <x v="0"/>
    <x v="0"/>
    <s v="ZBLL"/>
    <n v="0"/>
  </r>
  <r>
    <s v="Garrafa"/>
    <x v="1"/>
    <x v="1"/>
    <x v="11"/>
    <x v="0"/>
    <x v="4"/>
    <x v="4"/>
    <x v="0"/>
    <x v="0"/>
    <s v="ZBPE"/>
    <n v="0"/>
  </r>
  <r>
    <s v="Garrafa"/>
    <x v="1"/>
    <x v="1"/>
    <x v="11"/>
    <x v="0"/>
    <x v="4"/>
    <x v="4"/>
    <x v="0"/>
    <x v="0"/>
    <s v="ZBPL"/>
    <n v="0"/>
  </r>
  <r>
    <s v="Garrafa"/>
    <x v="0"/>
    <x v="0"/>
    <x v="0"/>
    <x v="0"/>
    <x v="13"/>
    <x v="11"/>
    <x v="3"/>
    <x v="0"/>
    <s v="ZBRP"/>
    <n v="318.37"/>
  </r>
  <r>
    <s v="Garrafa"/>
    <x v="0"/>
    <x v="0"/>
    <x v="0"/>
    <x v="0"/>
    <x v="13"/>
    <x v="11"/>
    <x v="3"/>
    <x v="0"/>
    <s v="ZBSR"/>
    <n v="1.95"/>
  </r>
  <r>
    <s v="Garrafa"/>
    <x v="0"/>
    <x v="0"/>
    <x v="0"/>
    <x v="0"/>
    <x v="13"/>
    <x v="11"/>
    <x v="3"/>
    <x v="0"/>
    <s v="ZBSB"/>
    <n v="0"/>
  </r>
  <r>
    <s v="Garrafa"/>
    <x v="0"/>
    <x v="0"/>
    <x v="0"/>
    <x v="0"/>
    <x v="13"/>
    <x v="11"/>
    <x v="3"/>
    <x v="0"/>
    <s v="ZBCP"/>
    <n v="0"/>
  </r>
  <r>
    <s v="Garrafa"/>
    <x v="0"/>
    <x v="0"/>
    <x v="0"/>
    <x v="0"/>
    <x v="13"/>
    <x v="11"/>
    <x v="3"/>
    <x v="0"/>
    <s v="ZBFP"/>
    <n v="0"/>
  </r>
  <r>
    <s v="Garrafa"/>
    <x v="0"/>
    <x v="0"/>
    <x v="0"/>
    <x v="0"/>
    <x v="13"/>
    <x v="11"/>
    <x v="3"/>
    <x v="0"/>
    <s v="ZBFC"/>
    <n v="0"/>
  </r>
  <r>
    <s v="Garrafa"/>
    <x v="0"/>
    <x v="0"/>
    <x v="0"/>
    <x v="0"/>
    <x v="13"/>
    <x v="11"/>
    <x v="3"/>
    <x v="0"/>
    <s v="ZBFB"/>
    <n v="0"/>
  </r>
  <r>
    <s v="Garrafa"/>
    <x v="0"/>
    <x v="0"/>
    <x v="0"/>
    <x v="0"/>
    <x v="13"/>
    <x v="11"/>
    <x v="3"/>
    <x v="0"/>
    <s v="ZBTM"/>
    <n v="57.12"/>
  </r>
  <r>
    <s v="Garrafa"/>
    <x v="0"/>
    <x v="0"/>
    <x v="0"/>
    <x v="0"/>
    <x v="13"/>
    <x v="11"/>
    <x v="3"/>
    <x v="0"/>
    <s v="ZBCT"/>
    <n v="0"/>
  </r>
  <r>
    <s v="Garrafa"/>
    <x v="0"/>
    <x v="0"/>
    <x v="0"/>
    <x v="0"/>
    <x v="13"/>
    <x v="11"/>
    <x v="3"/>
    <x v="0"/>
    <s v="ZBLB"/>
    <n v="0"/>
  </r>
  <r>
    <s v="Garrafa"/>
    <x v="0"/>
    <x v="0"/>
    <x v="0"/>
    <x v="0"/>
    <x v="13"/>
    <x v="11"/>
    <x v="3"/>
    <x v="0"/>
    <s v="ZBMR"/>
    <n v="0"/>
  </r>
  <r>
    <s v="Garrafa"/>
    <x v="0"/>
    <x v="0"/>
    <x v="0"/>
    <x v="0"/>
    <x v="13"/>
    <x v="11"/>
    <x v="3"/>
    <x v="0"/>
    <s v="ZBML"/>
    <n v="0"/>
  </r>
  <r>
    <s v="Garrafa"/>
    <x v="0"/>
    <x v="0"/>
    <x v="0"/>
    <x v="0"/>
    <x v="13"/>
    <x v="11"/>
    <x v="3"/>
    <x v="0"/>
    <s v="ZBPP"/>
    <n v="0"/>
  </r>
  <r>
    <s v="Garrafa"/>
    <x v="0"/>
    <x v="0"/>
    <x v="0"/>
    <x v="0"/>
    <x v="13"/>
    <x v="11"/>
    <x v="3"/>
    <x v="0"/>
    <s v="ZBPB"/>
    <n v="0"/>
  </r>
  <r>
    <s v="Garrafa"/>
    <x v="0"/>
    <x v="0"/>
    <x v="0"/>
    <x v="0"/>
    <x v="13"/>
    <x v="11"/>
    <x v="3"/>
    <x v="0"/>
    <s v="ZBOP"/>
    <n v="0"/>
  </r>
  <r>
    <s v="Garrafa"/>
    <x v="0"/>
    <x v="0"/>
    <x v="0"/>
    <x v="0"/>
    <x v="13"/>
    <x v="11"/>
    <x v="3"/>
    <x v="0"/>
    <s v="ZBOB"/>
    <n v="0"/>
  </r>
  <r>
    <s v="Garrafa"/>
    <x v="0"/>
    <x v="0"/>
    <x v="0"/>
    <x v="0"/>
    <x v="13"/>
    <x v="11"/>
    <x v="3"/>
    <x v="0"/>
    <s v="ZBSG"/>
    <n v="0"/>
  </r>
  <r>
    <s v="Garrafa"/>
    <x v="0"/>
    <x v="0"/>
    <x v="0"/>
    <x v="0"/>
    <x v="13"/>
    <x v="11"/>
    <x v="3"/>
    <x v="0"/>
    <s v="ZBFS"/>
    <n v="0"/>
  </r>
  <r>
    <s v="Garrafa"/>
    <x v="0"/>
    <x v="0"/>
    <x v="0"/>
    <x v="0"/>
    <x v="13"/>
    <x v="11"/>
    <x v="3"/>
    <x v="0"/>
    <s v="ZBUT"/>
    <n v="14.28"/>
  </r>
  <r>
    <s v="Garrafa"/>
    <x v="0"/>
    <x v="0"/>
    <x v="0"/>
    <x v="0"/>
    <x v="13"/>
    <x v="11"/>
    <x v="3"/>
    <x v="0"/>
    <s v="ZBUB"/>
    <n v="0"/>
  </r>
  <r>
    <s v="Garrafa"/>
    <x v="0"/>
    <x v="0"/>
    <x v="0"/>
    <x v="0"/>
    <x v="13"/>
    <x v="11"/>
    <x v="3"/>
    <x v="0"/>
    <s v="ZBLA"/>
    <n v="0"/>
  </r>
  <r>
    <s v="Garrafa"/>
    <x v="0"/>
    <x v="0"/>
    <x v="0"/>
    <x v="0"/>
    <x v="13"/>
    <x v="11"/>
    <x v="3"/>
    <x v="0"/>
    <s v="ZBLL"/>
    <n v="0"/>
  </r>
  <r>
    <s v="Garrafa"/>
    <x v="0"/>
    <x v="0"/>
    <x v="0"/>
    <x v="0"/>
    <x v="13"/>
    <x v="11"/>
    <x v="3"/>
    <x v="0"/>
    <s v="ZBPE"/>
    <n v="0"/>
  </r>
  <r>
    <s v="Garrafa"/>
    <x v="0"/>
    <x v="0"/>
    <x v="0"/>
    <x v="0"/>
    <x v="13"/>
    <x v="11"/>
    <x v="3"/>
    <x v="0"/>
    <s v="ZBPL"/>
    <n v="0"/>
  </r>
  <r>
    <s v="Garrafa"/>
    <x v="0"/>
    <x v="0"/>
    <x v="7"/>
    <x v="0"/>
    <x v="13"/>
    <x v="11"/>
    <x v="3"/>
    <x v="0"/>
    <s v="ZBRP"/>
    <n v="318.37"/>
  </r>
  <r>
    <s v="Garrafa"/>
    <x v="0"/>
    <x v="0"/>
    <x v="7"/>
    <x v="0"/>
    <x v="13"/>
    <x v="11"/>
    <x v="3"/>
    <x v="0"/>
    <s v="ZBSR"/>
    <n v="1.95"/>
  </r>
  <r>
    <s v="Garrafa"/>
    <x v="0"/>
    <x v="0"/>
    <x v="7"/>
    <x v="0"/>
    <x v="13"/>
    <x v="11"/>
    <x v="3"/>
    <x v="0"/>
    <s v="ZBSB"/>
    <n v="0"/>
  </r>
  <r>
    <s v="Garrafa"/>
    <x v="0"/>
    <x v="0"/>
    <x v="7"/>
    <x v="0"/>
    <x v="13"/>
    <x v="11"/>
    <x v="3"/>
    <x v="0"/>
    <s v="ZBCP"/>
    <n v="0"/>
  </r>
  <r>
    <s v="Garrafa"/>
    <x v="0"/>
    <x v="0"/>
    <x v="7"/>
    <x v="0"/>
    <x v="13"/>
    <x v="11"/>
    <x v="3"/>
    <x v="0"/>
    <s v="ZBFP"/>
    <n v="0"/>
  </r>
  <r>
    <s v="Garrafa"/>
    <x v="0"/>
    <x v="0"/>
    <x v="7"/>
    <x v="0"/>
    <x v="13"/>
    <x v="11"/>
    <x v="3"/>
    <x v="0"/>
    <s v="ZBFC"/>
    <n v="0"/>
  </r>
  <r>
    <s v="Garrafa"/>
    <x v="0"/>
    <x v="0"/>
    <x v="7"/>
    <x v="0"/>
    <x v="13"/>
    <x v="11"/>
    <x v="3"/>
    <x v="0"/>
    <s v="ZBFB"/>
    <n v="0"/>
  </r>
  <r>
    <s v="Garrafa"/>
    <x v="0"/>
    <x v="0"/>
    <x v="7"/>
    <x v="0"/>
    <x v="13"/>
    <x v="11"/>
    <x v="3"/>
    <x v="0"/>
    <s v="ZBTM"/>
    <n v="57.12"/>
  </r>
  <r>
    <s v="Garrafa"/>
    <x v="0"/>
    <x v="0"/>
    <x v="7"/>
    <x v="0"/>
    <x v="13"/>
    <x v="11"/>
    <x v="3"/>
    <x v="0"/>
    <s v="ZBCT"/>
    <n v="0"/>
  </r>
  <r>
    <s v="Garrafa"/>
    <x v="0"/>
    <x v="0"/>
    <x v="7"/>
    <x v="0"/>
    <x v="13"/>
    <x v="11"/>
    <x v="3"/>
    <x v="0"/>
    <s v="ZBLB"/>
    <n v="0"/>
  </r>
  <r>
    <s v="Garrafa"/>
    <x v="0"/>
    <x v="0"/>
    <x v="7"/>
    <x v="0"/>
    <x v="13"/>
    <x v="11"/>
    <x v="3"/>
    <x v="0"/>
    <s v="ZBMR"/>
    <n v="0"/>
  </r>
  <r>
    <s v="Garrafa"/>
    <x v="0"/>
    <x v="0"/>
    <x v="7"/>
    <x v="0"/>
    <x v="13"/>
    <x v="11"/>
    <x v="3"/>
    <x v="0"/>
    <s v="ZBML"/>
    <n v="0"/>
  </r>
  <r>
    <s v="Garrafa"/>
    <x v="0"/>
    <x v="0"/>
    <x v="7"/>
    <x v="0"/>
    <x v="13"/>
    <x v="11"/>
    <x v="3"/>
    <x v="0"/>
    <s v="ZBPP"/>
    <n v="0"/>
  </r>
  <r>
    <s v="Garrafa"/>
    <x v="0"/>
    <x v="0"/>
    <x v="7"/>
    <x v="0"/>
    <x v="13"/>
    <x v="11"/>
    <x v="3"/>
    <x v="0"/>
    <s v="ZBPB"/>
    <n v="0"/>
  </r>
  <r>
    <s v="Garrafa"/>
    <x v="0"/>
    <x v="0"/>
    <x v="7"/>
    <x v="0"/>
    <x v="13"/>
    <x v="11"/>
    <x v="3"/>
    <x v="0"/>
    <s v="ZBOP"/>
    <n v="0"/>
  </r>
  <r>
    <s v="Garrafa"/>
    <x v="0"/>
    <x v="0"/>
    <x v="7"/>
    <x v="0"/>
    <x v="13"/>
    <x v="11"/>
    <x v="3"/>
    <x v="0"/>
    <s v="ZBOB"/>
    <n v="0"/>
  </r>
  <r>
    <s v="Garrafa"/>
    <x v="0"/>
    <x v="0"/>
    <x v="7"/>
    <x v="0"/>
    <x v="13"/>
    <x v="11"/>
    <x v="3"/>
    <x v="0"/>
    <s v="ZBSG"/>
    <n v="0"/>
  </r>
  <r>
    <s v="Garrafa"/>
    <x v="0"/>
    <x v="0"/>
    <x v="7"/>
    <x v="0"/>
    <x v="13"/>
    <x v="11"/>
    <x v="3"/>
    <x v="0"/>
    <s v="ZBFS"/>
    <n v="0"/>
  </r>
  <r>
    <s v="Garrafa"/>
    <x v="0"/>
    <x v="0"/>
    <x v="7"/>
    <x v="0"/>
    <x v="13"/>
    <x v="11"/>
    <x v="3"/>
    <x v="0"/>
    <s v="ZBUT"/>
    <n v="14.28"/>
  </r>
  <r>
    <s v="Garrafa"/>
    <x v="0"/>
    <x v="0"/>
    <x v="7"/>
    <x v="0"/>
    <x v="13"/>
    <x v="11"/>
    <x v="3"/>
    <x v="0"/>
    <s v="ZBUB"/>
    <n v="0"/>
  </r>
  <r>
    <s v="Garrafa"/>
    <x v="0"/>
    <x v="0"/>
    <x v="7"/>
    <x v="0"/>
    <x v="13"/>
    <x v="11"/>
    <x v="3"/>
    <x v="0"/>
    <s v="ZBLA"/>
    <n v="0"/>
  </r>
  <r>
    <s v="Garrafa"/>
    <x v="0"/>
    <x v="0"/>
    <x v="7"/>
    <x v="0"/>
    <x v="13"/>
    <x v="11"/>
    <x v="3"/>
    <x v="0"/>
    <s v="ZBLL"/>
    <n v="0"/>
  </r>
  <r>
    <s v="Garrafa"/>
    <x v="0"/>
    <x v="0"/>
    <x v="7"/>
    <x v="0"/>
    <x v="13"/>
    <x v="11"/>
    <x v="3"/>
    <x v="0"/>
    <s v="ZBPE"/>
    <n v="0"/>
  </r>
  <r>
    <s v="Garrafa"/>
    <x v="0"/>
    <x v="0"/>
    <x v="7"/>
    <x v="0"/>
    <x v="13"/>
    <x v="11"/>
    <x v="3"/>
    <x v="0"/>
    <s v="ZBPL"/>
    <n v="0"/>
  </r>
  <r>
    <s v="Garrafa"/>
    <x v="0"/>
    <x v="0"/>
    <x v="3"/>
    <x v="0"/>
    <x v="13"/>
    <x v="11"/>
    <x v="3"/>
    <x v="0"/>
    <s v="ZBRP"/>
    <n v="318.37"/>
  </r>
  <r>
    <s v="Garrafa"/>
    <x v="0"/>
    <x v="0"/>
    <x v="3"/>
    <x v="0"/>
    <x v="13"/>
    <x v="11"/>
    <x v="3"/>
    <x v="0"/>
    <s v="ZBSR"/>
    <n v="1.95"/>
  </r>
  <r>
    <s v="Garrafa"/>
    <x v="0"/>
    <x v="0"/>
    <x v="3"/>
    <x v="0"/>
    <x v="13"/>
    <x v="11"/>
    <x v="3"/>
    <x v="0"/>
    <s v="ZBSB"/>
    <n v="0"/>
  </r>
  <r>
    <s v="Garrafa"/>
    <x v="0"/>
    <x v="0"/>
    <x v="3"/>
    <x v="0"/>
    <x v="13"/>
    <x v="11"/>
    <x v="3"/>
    <x v="0"/>
    <s v="ZBCP"/>
    <n v="0"/>
  </r>
  <r>
    <s v="Garrafa"/>
    <x v="0"/>
    <x v="0"/>
    <x v="3"/>
    <x v="0"/>
    <x v="13"/>
    <x v="11"/>
    <x v="3"/>
    <x v="0"/>
    <s v="ZBFP"/>
    <n v="0"/>
  </r>
  <r>
    <s v="Garrafa"/>
    <x v="0"/>
    <x v="0"/>
    <x v="3"/>
    <x v="0"/>
    <x v="13"/>
    <x v="11"/>
    <x v="3"/>
    <x v="0"/>
    <s v="ZBFC"/>
    <n v="0"/>
  </r>
  <r>
    <s v="Garrafa"/>
    <x v="0"/>
    <x v="0"/>
    <x v="3"/>
    <x v="0"/>
    <x v="13"/>
    <x v="11"/>
    <x v="3"/>
    <x v="0"/>
    <s v="ZBFB"/>
    <n v="0"/>
  </r>
  <r>
    <s v="Garrafa"/>
    <x v="0"/>
    <x v="0"/>
    <x v="3"/>
    <x v="0"/>
    <x v="13"/>
    <x v="11"/>
    <x v="3"/>
    <x v="0"/>
    <s v="ZBTM"/>
    <n v="57.12"/>
  </r>
  <r>
    <s v="Garrafa"/>
    <x v="0"/>
    <x v="0"/>
    <x v="3"/>
    <x v="0"/>
    <x v="13"/>
    <x v="11"/>
    <x v="3"/>
    <x v="0"/>
    <s v="ZBCT"/>
    <n v="0"/>
  </r>
  <r>
    <s v="Garrafa"/>
    <x v="0"/>
    <x v="0"/>
    <x v="3"/>
    <x v="0"/>
    <x v="13"/>
    <x v="11"/>
    <x v="3"/>
    <x v="0"/>
    <s v="ZBLB"/>
    <n v="0"/>
  </r>
  <r>
    <s v="Garrafa"/>
    <x v="0"/>
    <x v="0"/>
    <x v="3"/>
    <x v="0"/>
    <x v="13"/>
    <x v="11"/>
    <x v="3"/>
    <x v="0"/>
    <s v="ZBMR"/>
    <n v="0"/>
  </r>
  <r>
    <s v="Garrafa"/>
    <x v="0"/>
    <x v="0"/>
    <x v="3"/>
    <x v="0"/>
    <x v="13"/>
    <x v="11"/>
    <x v="3"/>
    <x v="0"/>
    <s v="ZBML"/>
    <n v="0"/>
  </r>
  <r>
    <s v="Garrafa"/>
    <x v="0"/>
    <x v="0"/>
    <x v="3"/>
    <x v="0"/>
    <x v="13"/>
    <x v="11"/>
    <x v="3"/>
    <x v="0"/>
    <s v="ZBPP"/>
    <n v="0"/>
  </r>
  <r>
    <s v="Garrafa"/>
    <x v="0"/>
    <x v="0"/>
    <x v="3"/>
    <x v="0"/>
    <x v="13"/>
    <x v="11"/>
    <x v="3"/>
    <x v="0"/>
    <s v="ZBPB"/>
    <n v="0"/>
  </r>
  <r>
    <s v="Garrafa"/>
    <x v="0"/>
    <x v="0"/>
    <x v="3"/>
    <x v="0"/>
    <x v="13"/>
    <x v="11"/>
    <x v="3"/>
    <x v="0"/>
    <s v="ZBOP"/>
    <n v="0"/>
  </r>
  <r>
    <s v="Garrafa"/>
    <x v="0"/>
    <x v="0"/>
    <x v="3"/>
    <x v="0"/>
    <x v="13"/>
    <x v="11"/>
    <x v="3"/>
    <x v="0"/>
    <s v="ZBOB"/>
    <n v="0"/>
  </r>
  <r>
    <s v="Garrafa"/>
    <x v="0"/>
    <x v="0"/>
    <x v="3"/>
    <x v="0"/>
    <x v="13"/>
    <x v="11"/>
    <x v="3"/>
    <x v="0"/>
    <s v="ZBSG"/>
    <n v="0"/>
  </r>
  <r>
    <s v="Garrafa"/>
    <x v="0"/>
    <x v="0"/>
    <x v="3"/>
    <x v="0"/>
    <x v="13"/>
    <x v="11"/>
    <x v="3"/>
    <x v="0"/>
    <s v="ZBFS"/>
    <n v="0"/>
  </r>
  <r>
    <s v="Garrafa"/>
    <x v="0"/>
    <x v="0"/>
    <x v="3"/>
    <x v="0"/>
    <x v="13"/>
    <x v="11"/>
    <x v="3"/>
    <x v="0"/>
    <s v="ZBUT"/>
    <n v="14.28"/>
  </r>
  <r>
    <s v="Garrafa"/>
    <x v="0"/>
    <x v="0"/>
    <x v="3"/>
    <x v="0"/>
    <x v="13"/>
    <x v="11"/>
    <x v="3"/>
    <x v="0"/>
    <s v="ZBUB"/>
    <n v="0"/>
  </r>
  <r>
    <s v="Garrafa"/>
    <x v="0"/>
    <x v="0"/>
    <x v="3"/>
    <x v="0"/>
    <x v="13"/>
    <x v="11"/>
    <x v="3"/>
    <x v="0"/>
    <s v="ZBLA"/>
    <n v="0"/>
  </r>
  <r>
    <s v="Garrafa"/>
    <x v="0"/>
    <x v="0"/>
    <x v="3"/>
    <x v="0"/>
    <x v="13"/>
    <x v="11"/>
    <x v="3"/>
    <x v="0"/>
    <s v="ZBLL"/>
    <n v="0"/>
  </r>
  <r>
    <s v="Garrafa"/>
    <x v="0"/>
    <x v="0"/>
    <x v="3"/>
    <x v="0"/>
    <x v="13"/>
    <x v="11"/>
    <x v="3"/>
    <x v="0"/>
    <s v="ZBPE"/>
    <n v="0"/>
  </r>
  <r>
    <s v="Garrafa"/>
    <x v="0"/>
    <x v="0"/>
    <x v="3"/>
    <x v="0"/>
    <x v="13"/>
    <x v="11"/>
    <x v="3"/>
    <x v="0"/>
    <s v="ZBPL"/>
    <n v="0"/>
  </r>
  <r>
    <s v="Garrafa"/>
    <x v="0"/>
    <x v="0"/>
    <x v="11"/>
    <x v="0"/>
    <x v="13"/>
    <x v="11"/>
    <x v="3"/>
    <x v="0"/>
    <s v="ZBRP"/>
    <n v="318.37"/>
  </r>
  <r>
    <s v="Garrafa"/>
    <x v="0"/>
    <x v="0"/>
    <x v="11"/>
    <x v="0"/>
    <x v="13"/>
    <x v="11"/>
    <x v="3"/>
    <x v="0"/>
    <s v="ZBSR"/>
    <n v="1.95"/>
  </r>
  <r>
    <s v="Garrafa"/>
    <x v="0"/>
    <x v="0"/>
    <x v="11"/>
    <x v="0"/>
    <x v="13"/>
    <x v="11"/>
    <x v="3"/>
    <x v="0"/>
    <s v="ZBSB"/>
    <n v="0"/>
  </r>
  <r>
    <s v="Garrafa"/>
    <x v="0"/>
    <x v="0"/>
    <x v="11"/>
    <x v="0"/>
    <x v="13"/>
    <x v="11"/>
    <x v="3"/>
    <x v="0"/>
    <s v="ZBCP"/>
    <n v="0"/>
  </r>
  <r>
    <s v="Garrafa"/>
    <x v="0"/>
    <x v="0"/>
    <x v="11"/>
    <x v="0"/>
    <x v="13"/>
    <x v="11"/>
    <x v="3"/>
    <x v="0"/>
    <s v="ZBFP"/>
    <n v="0"/>
  </r>
  <r>
    <s v="Garrafa"/>
    <x v="0"/>
    <x v="0"/>
    <x v="11"/>
    <x v="0"/>
    <x v="13"/>
    <x v="11"/>
    <x v="3"/>
    <x v="0"/>
    <s v="ZBFC"/>
    <n v="0"/>
  </r>
  <r>
    <s v="Garrafa"/>
    <x v="0"/>
    <x v="0"/>
    <x v="11"/>
    <x v="0"/>
    <x v="13"/>
    <x v="11"/>
    <x v="3"/>
    <x v="0"/>
    <s v="ZBFB"/>
    <n v="0"/>
  </r>
  <r>
    <s v="Garrafa"/>
    <x v="0"/>
    <x v="0"/>
    <x v="11"/>
    <x v="0"/>
    <x v="13"/>
    <x v="11"/>
    <x v="3"/>
    <x v="0"/>
    <s v="ZBTM"/>
    <n v="57.12"/>
  </r>
  <r>
    <s v="Garrafa"/>
    <x v="0"/>
    <x v="0"/>
    <x v="11"/>
    <x v="0"/>
    <x v="13"/>
    <x v="11"/>
    <x v="3"/>
    <x v="0"/>
    <s v="ZBCT"/>
    <n v="0"/>
  </r>
  <r>
    <s v="Garrafa"/>
    <x v="0"/>
    <x v="0"/>
    <x v="11"/>
    <x v="0"/>
    <x v="13"/>
    <x v="11"/>
    <x v="3"/>
    <x v="0"/>
    <s v="ZBLB"/>
    <n v="0"/>
  </r>
  <r>
    <s v="Garrafa"/>
    <x v="0"/>
    <x v="0"/>
    <x v="11"/>
    <x v="0"/>
    <x v="13"/>
    <x v="11"/>
    <x v="3"/>
    <x v="0"/>
    <s v="ZBMR"/>
    <n v="0"/>
  </r>
  <r>
    <s v="Garrafa"/>
    <x v="0"/>
    <x v="0"/>
    <x v="11"/>
    <x v="0"/>
    <x v="13"/>
    <x v="11"/>
    <x v="3"/>
    <x v="0"/>
    <s v="ZBML"/>
    <n v="0"/>
  </r>
  <r>
    <s v="Garrafa"/>
    <x v="0"/>
    <x v="0"/>
    <x v="11"/>
    <x v="0"/>
    <x v="13"/>
    <x v="11"/>
    <x v="3"/>
    <x v="0"/>
    <s v="ZBPP"/>
    <n v="0"/>
  </r>
  <r>
    <s v="Garrafa"/>
    <x v="0"/>
    <x v="0"/>
    <x v="11"/>
    <x v="0"/>
    <x v="13"/>
    <x v="11"/>
    <x v="3"/>
    <x v="0"/>
    <s v="ZBPB"/>
    <n v="0"/>
  </r>
  <r>
    <s v="Garrafa"/>
    <x v="0"/>
    <x v="0"/>
    <x v="11"/>
    <x v="0"/>
    <x v="13"/>
    <x v="11"/>
    <x v="3"/>
    <x v="0"/>
    <s v="ZBOP"/>
    <n v="0"/>
  </r>
  <r>
    <s v="Garrafa"/>
    <x v="0"/>
    <x v="0"/>
    <x v="11"/>
    <x v="0"/>
    <x v="13"/>
    <x v="11"/>
    <x v="3"/>
    <x v="0"/>
    <s v="ZBOB"/>
    <n v="0"/>
  </r>
  <r>
    <s v="Garrafa"/>
    <x v="0"/>
    <x v="0"/>
    <x v="11"/>
    <x v="0"/>
    <x v="13"/>
    <x v="11"/>
    <x v="3"/>
    <x v="0"/>
    <s v="ZBSG"/>
    <n v="0"/>
  </r>
  <r>
    <s v="Garrafa"/>
    <x v="0"/>
    <x v="0"/>
    <x v="11"/>
    <x v="0"/>
    <x v="13"/>
    <x v="11"/>
    <x v="3"/>
    <x v="0"/>
    <s v="ZBFS"/>
    <n v="0"/>
  </r>
  <r>
    <s v="Garrafa"/>
    <x v="0"/>
    <x v="0"/>
    <x v="11"/>
    <x v="0"/>
    <x v="13"/>
    <x v="11"/>
    <x v="3"/>
    <x v="0"/>
    <s v="ZBUT"/>
    <n v="14.28"/>
  </r>
  <r>
    <s v="Garrafa"/>
    <x v="0"/>
    <x v="0"/>
    <x v="11"/>
    <x v="0"/>
    <x v="13"/>
    <x v="11"/>
    <x v="3"/>
    <x v="0"/>
    <s v="ZBUB"/>
    <n v="0"/>
  </r>
  <r>
    <s v="Garrafa"/>
    <x v="0"/>
    <x v="0"/>
    <x v="11"/>
    <x v="0"/>
    <x v="13"/>
    <x v="11"/>
    <x v="3"/>
    <x v="0"/>
    <s v="ZBLA"/>
    <n v="0"/>
  </r>
  <r>
    <s v="Garrafa"/>
    <x v="0"/>
    <x v="0"/>
    <x v="11"/>
    <x v="0"/>
    <x v="13"/>
    <x v="11"/>
    <x v="3"/>
    <x v="0"/>
    <s v="ZBLL"/>
    <n v="0"/>
  </r>
  <r>
    <s v="Garrafa"/>
    <x v="0"/>
    <x v="0"/>
    <x v="11"/>
    <x v="0"/>
    <x v="13"/>
    <x v="11"/>
    <x v="3"/>
    <x v="0"/>
    <s v="ZBPE"/>
    <n v="0"/>
  </r>
  <r>
    <s v="Garrafa"/>
    <x v="0"/>
    <x v="0"/>
    <x v="11"/>
    <x v="0"/>
    <x v="13"/>
    <x v="11"/>
    <x v="3"/>
    <x v="0"/>
    <s v="ZBPL"/>
    <n v="0"/>
  </r>
  <r>
    <s v="Garrafa"/>
    <x v="0"/>
    <x v="0"/>
    <x v="2"/>
    <x v="0"/>
    <x v="14"/>
    <x v="12"/>
    <x v="4"/>
    <x v="1"/>
    <s v="ZBRP"/>
    <n v="224.6"/>
  </r>
  <r>
    <s v="Garrafa"/>
    <x v="0"/>
    <x v="0"/>
    <x v="2"/>
    <x v="0"/>
    <x v="14"/>
    <x v="12"/>
    <x v="4"/>
    <x v="1"/>
    <s v="ZBSR"/>
    <n v="1.49"/>
  </r>
  <r>
    <s v="Garrafa"/>
    <x v="0"/>
    <x v="0"/>
    <x v="2"/>
    <x v="0"/>
    <x v="14"/>
    <x v="12"/>
    <x v="4"/>
    <x v="1"/>
    <s v="ZBSB"/>
    <n v="0"/>
  </r>
  <r>
    <s v="Garrafa"/>
    <x v="0"/>
    <x v="0"/>
    <x v="2"/>
    <x v="0"/>
    <x v="14"/>
    <x v="12"/>
    <x v="4"/>
    <x v="1"/>
    <s v="ZBCP"/>
    <n v="0"/>
  </r>
  <r>
    <s v="Garrafa"/>
    <x v="0"/>
    <x v="0"/>
    <x v="2"/>
    <x v="0"/>
    <x v="14"/>
    <x v="12"/>
    <x v="4"/>
    <x v="1"/>
    <s v="ZBFP"/>
    <n v="0"/>
  </r>
  <r>
    <s v="Garrafa"/>
    <x v="0"/>
    <x v="0"/>
    <x v="2"/>
    <x v="0"/>
    <x v="14"/>
    <x v="12"/>
    <x v="4"/>
    <x v="1"/>
    <s v="ZBFC"/>
    <n v="0"/>
  </r>
  <r>
    <s v="Garrafa"/>
    <x v="0"/>
    <x v="0"/>
    <x v="2"/>
    <x v="0"/>
    <x v="14"/>
    <x v="12"/>
    <x v="4"/>
    <x v="1"/>
    <s v="ZBFB"/>
    <n v="0"/>
  </r>
  <r>
    <s v="Garrafa"/>
    <x v="0"/>
    <x v="0"/>
    <x v="2"/>
    <x v="0"/>
    <x v="14"/>
    <x v="12"/>
    <x v="4"/>
    <x v="1"/>
    <s v="ZBTM"/>
    <n v="59.21"/>
  </r>
  <r>
    <s v="Garrafa"/>
    <x v="0"/>
    <x v="0"/>
    <x v="2"/>
    <x v="0"/>
    <x v="14"/>
    <x v="12"/>
    <x v="4"/>
    <x v="1"/>
    <s v="ZBCT"/>
    <n v="0"/>
  </r>
  <r>
    <s v="Garrafa"/>
    <x v="0"/>
    <x v="0"/>
    <x v="2"/>
    <x v="0"/>
    <x v="14"/>
    <x v="12"/>
    <x v="4"/>
    <x v="1"/>
    <s v="ZBLB"/>
    <n v="0"/>
  </r>
  <r>
    <s v="Garrafa"/>
    <x v="0"/>
    <x v="0"/>
    <x v="2"/>
    <x v="0"/>
    <x v="14"/>
    <x v="12"/>
    <x v="4"/>
    <x v="1"/>
    <s v="ZBMR"/>
    <n v="0"/>
  </r>
  <r>
    <s v="Garrafa"/>
    <x v="0"/>
    <x v="0"/>
    <x v="2"/>
    <x v="0"/>
    <x v="14"/>
    <x v="12"/>
    <x v="4"/>
    <x v="1"/>
    <s v="ZBML"/>
    <n v="0"/>
  </r>
  <r>
    <s v="Garrafa"/>
    <x v="0"/>
    <x v="0"/>
    <x v="2"/>
    <x v="0"/>
    <x v="14"/>
    <x v="12"/>
    <x v="4"/>
    <x v="1"/>
    <s v="ZBPP"/>
    <n v="0"/>
  </r>
  <r>
    <s v="Garrafa"/>
    <x v="0"/>
    <x v="0"/>
    <x v="2"/>
    <x v="0"/>
    <x v="14"/>
    <x v="12"/>
    <x v="4"/>
    <x v="1"/>
    <s v="ZBPB"/>
    <n v="0"/>
  </r>
  <r>
    <s v="Garrafa"/>
    <x v="0"/>
    <x v="0"/>
    <x v="2"/>
    <x v="0"/>
    <x v="14"/>
    <x v="12"/>
    <x v="4"/>
    <x v="1"/>
    <s v="ZBOP"/>
    <n v="24.9"/>
  </r>
  <r>
    <s v="Garrafa"/>
    <x v="0"/>
    <x v="0"/>
    <x v="2"/>
    <x v="0"/>
    <x v="14"/>
    <x v="12"/>
    <x v="4"/>
    <x v="1"/>
    <s v="ZBOB"/>
    <n v="0"/>
  </r>
  <r>
    <s v="Garrafa"/>
    <x v="0"/>
    <x v="0"/>
    <x v="2"/>
    <x v="0"/>
    <x v="14"/>
    <x v="12"/>
    <x v="4"/>
    <x v="1"/>
    <s v="ZBSG"/>
    <n v="0"/>
  </r>
  <r>
    <s v="Garrafa"/>
    <x v="0"/>
    <x v="0"/>
    <x v="2"/>
    <x v="0"/>
    <x v="14"/>
    <x v="12"/>
    <x v="4"/>
    <x v="1"/>
    <s v="ZBFS"/>
    <n v="0"/>
  </r>
  <r>
    <s v="Garrafa"/>
    <x v="0"/>
    <x v="0"/>
    <x v="2"/>
    <x v="0"/>
    <x v="14"/>
    <x v="12"/>
    <x v="4"/>
    <x v="1"/>
    <s v="ZBUT"/>
    <n v="14.8"/>
  </r>
  <r>
    <s v="Garrafa"/>
    <x v="0"/>
    <x v="0"/>
    <x v="2"/>
    <x v="0"/>
    <x v="14"/>
    <x v="12"/>
    <x v="4"/>
    <x v="1"/>
    <s v="ZBUB"/>
    <n v="0"/>
  </r>
  <r>
    <s v="Garrafa"/>
    <x v="0"/>
    <x v="0"/>
    <x v="2"/>
    <x v="0"/>
    <x v="14"/>
    <x v="12"/>
    <x v="4"/>
    <x v="1"/>
    <s v="ZBLA"/>
    <n v="0"/>
  </r>
  <r>
    <s v="Garrafa"/>
    <x v="0"/>
    <x v="0"/>
    <x v="2"/>
    <x v="0"/>
    <x v="14"/>
    <x v="12"/>
    <x v="4"/>
    <x v="1"/>
    <s v="ZBLL"/>
    <n v="0"/>
  </r>
  <r>
    <s v="Garrafa"/>
    <x v="0"/>
    <x v="0"/>
    <x v="2"/>
    <x v="0"/>
    <x v="14"/>
    <x v="12"/>
    <x v="4"/>
    <x v="1"/>
    <s v="ZBPE"/>
    <n v="0"/>
  </r>
  <r>
    <s v="Garrafa"/>
    <x v="0"/>
    <x v="0"/>
    <x v="2"/>
    <x v="0"/>
    <x v="14"/>
    <x v="12"/>
    <x v="4"/>
    <x v="1"/>
    <s v="ZBPL"/>
    <n v="0"/>
  </r>
  <r>
    <s v="Garrafa"/>
    <x v="1"/>
    <x v="1"/>
    <x v="12"/>
    <x v="0"/>
    <x v="4"/>
    <x v="4"/>
    <x v="0"/>
    <x v="0"/>
    <s v="ZBRP"/>
    <n v="318.32"/>
  </r>
  <r>
    <s v="Garrafa"/>
    <x v="1"/>
    <x v="1"/>
    <x v="12"/>
    <x v="0"/>
    <x v="4"/>
    <x v="4"/>
    <x v="0"/>
    <x v="0"/>
    <s v="ZBSR"/>
    <n v="1.92"/>
  </r>
  <r>
    <s v="Garrafa"/>
    <x v="1"/>
    <x v="1"/>
    <x v="12"/>
    <x v="0"/>
    <x v="4"/>
    <x v="4"/>
    <x v="0"/>
    <x v="0"/>
    <s v="ZBSB"/>
    <n v="0"/>
  </r>
  <r>
    <s v="Garrafa"/>
    <x v="1"/>
    <x v="1"/>
    <x v="12"/>
    <x v="0"/>
    <x v="4"/>
    <x v="4"/>
    <x v="0"/>
    <x v="0"/>
    <s v="ZBCP"/>
    <n v="0"/>
  </r>
  <r>
    <s v="Garrafa"/>
    <x v="1"/>
    <x v="1"/>
    <x v="12"/>
    <x v="0"/>
    <x v="4"/>
    <x v="4"/>
    <x v="0"/>
    <x v="0"/>
    <s v="ZBFP"/>
    <n v="0"/>
  </r>
  <r>
    <s v="Garrafa"/>
    <x v="1"/>
    <x v="1"/>
    <x v="12"/>
    <x v="0"/>
    <x v="4"/>
    <x v="4"/>
    <x v="0"/>
    <x v="0"/>
    <s v="ZBFC"/>
    <n v="0"/>
  </r>
  <r>
    <s v="Garrafa"/>
    <x v="1"/>
    <x v="1"/>
    <x v="12"/>
    <x v="0"/>
    <x v="4"/>
    <x v="4"/>
    <x v="0"/>
    <x v="0"/>
    <s v="ZBFB"/>
    <n v="0"/>
  </r>
  <r>
    <s v="Garrafa"/>
    <x v="1"/>
    <x v="1"/>
    <x v="12"/>
    <x v="0"/>
    <x v="4"/>
    <x v="4"/>
    <x v="0"/>
    <x v="0"/>
    <s v="ZBTM"/>
    <n v="53.21"/>
  </r>
  <r>
    <s v="Garrafa"/>
    <x v="1"/>
    <x v="1"/>
    <x v="12"/>
    <x v="0"/>
    <x v="4"/>
    <x v="4"/>
    <x v="0"/>
    <x v="0"/>
    <s v="ZBCT"/>
    <n v="0"/>
  </r>
  <r>
    <s v="Garrafa"/>
    <x v="1"/>
    <x v="1"/>
    <x v="12"/>
    <x v="0"/>
    <x v="4"/>
    <x v="4"/>
    <x v="0"/>
    <x v="0"/>
    <s v="ZBLB"/>
    <n v="0"/>
  </r>
  <r>
    <s v="Garrafa"/>
    <x v="1"/>
    <x v="1"/>
    <x v="12"/>
    <x v="0"/>
    <x v="4"/>
    <x v="4"/>
    <x v="0"/>
    <x v="0"/>
    <s v="ZBMR"/>
    <n v="0"/>
  </r>
  <r>
    <s v="Garrafa"/>
    <x v="1"/>
    <x v="1"/>
    <x v="12"/>
    <x v="0"/>
    <x v="4"/>
    <x v="4"/>
    <x v="0"/>
    <x v="0"/>
    <s v="ZBML"/>
    <n v="0"/>
  </r>
  <r>
    <s v="Garrafa"/>
    <x v="1"/>
    <x v="1"/>
    <x v="12"/>
    <x v="0"/>
    <x v="4"/>
    <x v="4"/>
    <x v="0"/>
    <x v="0"/>
    <s v="ZBPP"/>
    <n v="0"/>
  </r>
  <r>
    <s v="Garrafa"/>
    <x v="1"/>
    <x v="1"/>
    <x v="12"/>
    <x v="0"/>
    <x v="4"/>
    <x v="4"/>
    <x v="0"/>
    <x v="0"/>
    <s v="ZBPB"/>
    <n v="0"/>
  </r>
  <r>
    <s v="Garrafa"/>
    <x v="1"/>
    <x v="1"/>
    <x v="12"/>
    <x v="0"/>
    <x v="4"/>
    <x v="4"/>
    <x v="0"/>
    <x v="0"/>
    <s v="ZBOP"/>
    <n v="0"/>
  </r>
  <r>
    <s v="Garrafa"/>
    <x v="1"/>
    <x v="1"/>
    <x v="12"/>
    <x v="0"/>
    <x v="4"/>
    <x v="4"/>
    <x v="0"/>
    <x v="0"/>
    <s v="ZBOB"/>
    <n v="0"/>
  </r>
  <r>
    <s v="Garrafa"/>
    <x v="1"/>
    <x v="1"/>
    <x v="12"/>
    <x v="0"/>
    <x v="4"/>
    <x v="4"/>
    <x v="0"/>
    <x v="0"/>
    <s v="ZBSG"/>
    <n v="0"/>
  </r>
  <r>
    <s v="Garrafa"/>
    <x v="1"/>
    <x v="1"/>
    <x v="12"/>
    <x v="0"/>
    <x v="4"/>
    <x v="4"/>
    <x v="0"/>
    <x v="0"/>
    <s v="ZBFS"/>
    <n v="0"/>
  </r>
  <r>
    <s v="Garrafa"/>
    <x v="1"/>
    <x v="1"/>
    <x v="12"/>
    <x v="0"/>
    <x v="4"/>
    <x v="4"/>
    <x v="0"/>
    <x v="0"/>
    <s v="ZBUT"/>
    <n v="13.3"/>
  </r>
  <r>
    <s v="Garrafa"/>
    <x v="1"/>
    <x v="1"/>
    <x v="12"/>
    <x v="0"/>
    <x v="4"/>
    <x v="4"/>
    <x v="0"/>
    <x v="0"/>
    <s v="ZBUB"/>
    <n v="0"/>
  </r>
  <r>
    <s v="Garrafa"/>
    <x v="1"/>
    <x v="1"/>
    <x v="12"/>
    <x v="0"/>
    <x v="4"/>
    <x v="4"/>
    <x v="0"/>
    <x v="0"/>
    <s v="ZBLA"/>
    <n v="0"/>
  </r>
  <r>
    <s v="Garrafa"/>
    <x v="1"/>
    <x v="1"/>
    <x v="12"/>
    <x v="0"/>
    <x v="4"/>
    <x v="4"/>
    <x v="0"/>
    <x v="0"/>
    <s v="ZBLL"/>
    <n v="0"/>
  </r>
  <r>
    <s v="Garrafa"/>
    <x v="1"/>
    <x v="1"/>
    <x v="12"/>
    <x v="0"/>
    <x v="4"/>
    <x v="4"/>
    <x v="0"/>
    <x v="0"/>
    <s v="ZBPE"/>
    <n v="0"/>
  </r>
  <r>
    <s v="Garrafa"/>
    <x v="1"/>
    <x v="1"/>
    <x v="12"/>
    <x v="0"/>
    <x v="4"/>
    <x v="4"/>
    <x v="0"/>
    <x v="0"/>
    <s v="ZBPL"/>
    <n v="0"/>
  </r>
  <r>
    <s v="Garrafa"/>
    <x v="0"/>
    <x v="0"/>
    <x v="8"/>
    <x v="0"/>
    <x v="13"/>
    <x v="11"/>
    <x v="3"/>
    <x v="0"/>
    <s v="ZBRP"/>
    <n v="318.37"/>
  </r>
  <r>
    <s v="Garrafa"/>
    <x v="0"/>
    <x v="0"/>
    <x v="8"/>
    <x v="0"/>
    <x v="13"/>
    <x v="11"/>
    <x v="3"/>
    <x v="0"/>
    <s v="ZBSR"/>
    <n v="1.95"/>
  </r>
  <r>
    <s v="Garrafa"/>
    <x v="0"/>
    <x v="0"/>
    <x v="8"/>
    <x v="0"/>
    <x v="13"/>
    <x v="11"/>
    <x v="3"/>
    <x v="0"/>
    <s v="ZBSB"/>
    <n v="0"/>
  </r>
  <r>
    <s v="Garrafa"/>
    <x v="0"/>
    <x v="0"/>
    <x v="8"/>
    <x v="0"/>
    <x v="13"/>
    <x v="11"/>
    <x v="3"/>
    <x v="0"/>
    <s v="ZBCP"/>
    <n v="0"/>
  </r>
  <r>
    <s v="Garrafa"/>
    <x v="0"/>
    <x v="0"/>
    <x v="8"/>
    <x v="0"/>
    <x v="13"/>
    <x v="11"/>
    <x v="3"/>
    <x v="0"/>
    <s v="ZBFP"/>
    <n v="0"/>
  </r>
  <r>
    <s v="Garrafa"/>
    <x v="0"/>
    <x v="0"/>
    <x v="8"/>
    <x v="0"/>
    <x v="13"/>
    <x v="11"/>
    <x v="3"/>
    <x v="0"/>
    <s v="ZBFC"/>
    <n v="0"/>
  </r>
  <r>
    <s v="Garrafa"/>
    <x v="0"/>
    <x v="0"/>
    <x v="8"/>
    <x v="0"/>
    <x v="13"/>
    <x v="11"/>
    <x v="3"/>
    <x v="0"/>
    <s v="ZBFB"/>
    <n v="0"/>
  </r>
  <r>
    <s v="Garrafa"/>
    <x v="0"/>
    <x v="0"/>
    <x v="8"/>
    <x v="0"/>
    <x v="13"/>
    <x v="11"/>
    <x v="3"/>
    <x v="0"/>
    <s v="ZBTM"/>
    <n v="57.12"/>
  </r>
  <r>
    <s v="Garrafa"/>
    <x v="0"/>
    <x v="0"/>
    <x v="8"/>
    <x v="0"/>
    <x v="13"/>
    <x v="11"/>
    <x v="3"/>
    <x v="0"/>
    <s v="ZBCT"/>
    <n v="0"/>
  </r>
  <r>
    <s v="Garrafa"/>
    <x v="0"/>
    <x v="0"/>
    <x v="8"/>
    <x v="0"/>
    <x v="13"/>
    <x v="11"/>
    <x v="3"/>
    <x v="0"/>
    <s v="ZBLB"/>
    <n v="0"/>
  </r>
  <r>
    <s v="Garrafa"/>
    <x v="0"/>
    <x v="0"/>
    <x v="8"/>
    <x v="0"/>
    <x v="13"/>
    <x v="11"/>
    <x v="3"/>
    <x v="0"/>
    <s v="ZBMR"/>
    <n v="0"/>
  </r>
  <r>
    <s v="Garrafa"/>
    <x v="0"/>
    <x v="0"/>
    <x v="8"/>
    <x v="0"/>
    <x v="13"/>
    <x v="11"/>
    <x v="3"/>
    <x v="0"/>
    <s v="ZBML"/>
    <n v="0"/>
  </r>
  <r>
    <s v="Garrafa"/>
    <x v="0"/>
    <x v="0"/>
    <x v="8"/>
    <x v="0"/>
    <x v="13"/>
    <x v="11"/>
    <x v="3"/>
    <x v="0"/>
    <s v="ZBPP"/>
    <n v="0"/>
  </r>
  <r>
    <s v="Garrafa"/>
    <x v="0"/>
    <x v="0"/>
    <x v="8"/>
    <x v="0"/>
    <x v="13"/>
    <x v="11"/>
    <x v="3"/>
    <x v="0"/>
    <s v="ZBPB"/>
    <n v="0"/>
  </r>
  <r>
    <s v="Garrafa"/>
    <x v="0"/>
    <x v="0"/>
    <x v="8"/>
    <x v="0"/>
    <x v="13"/>
    <x v="11"/>
    <x v="3"/>
    <x v="0"/>
    <s v="ZBOP"/>
    <n v="0"/>
  </r>
  <r>
    <s v="Garrafa"/>
    <x v="0"/>
    <x v="0"/>
    <x v="8"/>
    <x v="0"/>
    <x v="13"/>
    <x v="11"/>
    <x v="3"/>
    <x v="0"/>
    <s v="ZBOB"/>
    <n v="0"/>
  </r>
  <r>
    <s v="Garrafa"/>
    <x v="0"/>
    <x v="0"/>
    <x v="8"/>
    <x v="0"/>
    <x v="13"/>
    <x v="11"/>
    <x v="3"/>
    <x v="0"/>
    <s v="ZBSG"/>
    <n v="0"/>
  </r>
  <r>
    <s v="Garrafa"/>
    <x v="0"/>
    <x v="0"/>
    <x v="8"/>
    <x v="0"/>
    <x v="13"/>
    <x v="11"/>
    <x v="3"/>
    <x v="0"/>
    <s v="ZBFS"/>
    <n v="0"/>
  </r>
  <r>
    <s v="Garrafa"/>
    <x v="0"/>
    <x v="0"/>
    <x v="8"/>
    <x v="0"/>
    <x v="13"/>
    <x v="11"/>
    <x v="3"/>
    <x v="0"/>
    <s v="ZBUT"/>
    <n v="14.28"/>
  </r>
  <r>
    <s v="Garrafa"/>
    <x v="0"/>
    <x v="0"/>
    <x v="8"/>
    <x v="0"/>
    <x v="13"/>
    <x v="11"/>
    <x v="3"/>
    <x v="0"/>
    <s v="ZBUB"/>
    <n v="0"/>
  </r>
  <r>
    <s v="Garrafa"/>
    <x v="0"/>
    <x v="0"/>
    <x v="8"/>
    <x v="0"/>
    <x v="13"/>
    <x v="11"/>
    <x v="3"/>
    <x v="0"/>
    <s v="ZBLA"/>
    <n v="0"/>
  </r>
  <r>
    <s v="Garrafa"/>
    <x v="0"/>
    <x v="0"/>
    <x v="8"/>
    <x v="0"/>
    <x v="13"/>
    <x v="11"/>
    <x v="3"/>
    <x v="0"/>
    <s v="ZBLL"/>
    <n v="0"/>
  </r>
  <r>
    <s v="Garrafa"/>
    <x v="0"/>
    <x v="0"/>
    <x v="8"/>
    <x v="0"/>
    <x v="13"/>
    <x v="11"/>
    <x v="3"/>
    <x v="0"/>
    <s v="ZBPE"/>
    <n v="0"/>
  </r>
  <r>
    <s v="Garrafa"/>
    <x v="0"/>
    <x v="0"/>
    <x v="8"/>
    <x v="0"/>
    <x v="13"/>
    <x v="11"/>
    <x v="3"/>
    <x v="0"/>
    <s v="ZBPL"/>
    <n v="0"/>
  </r>
  <r>
    <s v="Garrafa"/>
    <x v="0"/>
    <x v="0"/>
    <x v="10"/>
    <x v="0"/>
    <x v="15"/>
    <x v="13"/>
    <x v="5"/>
    <x v="0"/>
    <s v="ZBRP"/>
    <n v="247.16"/>
  </r>
  <r>
    <s v="Garrafa"/>
    <x v="0"/>
    <x v="0"/>
    <x v="10"/>
    <x v="0"/>
    <x v="15"/>
    <x v="13"/>
    <x v="5"/>
    <x v="0"/>
    <s v="ZBSR"/>
    <n v="1.65"/>
  </r>
  <r>
    <s v="Garrafa"/>
    <x v="0"/>
    <x v="0"/>
    <x v="10"/>
    <x v="0"/>
    <x v="15"/>
    <x v="13"/>
    <x v="5"/>
    <x v="0"/>
    <s v="ZBSB"/>
    <n v="0"/>
  </r>
  <r>
    <s v="Garrafa"/>
    <x v="0"/>
    <x v="0"/>
    <x v="10"/>
    <x v="0"/>
    <x v="15"/>
    <x v="13"/>
    <x v="5"/>
    <x v="0"/>
    <s v="ZBCP"/>
    <n v="0"/>
  </r>
  <r>
    <s v="Garrafa"/>
    <x v="0"/>
    <x v="0"/>
    <x v="10"/>
    <x v="0"/>
    <x v="15"/>
    <x v="13"/>
    <x v="5"/>
    <x v="0"/>
    <s v="ZBFP"/>
    <n v="0"/>
  </r>
  <r>
    <s v="Garrafa"/>
    <x v="0"/>
    <x v="0"/>
    <x v="10"/>
    <x v="0"/>
    <x v="15"/>
    <x v="13"/>
    <x v="5"/>
    <x v="0"/>
    <s v="ZBFC"/>
    <n v="0"/>
  </r>
  <r>
    <s v="Garrafa"/>
    <x v="0"/>
    <x v="0"/>
    <x v="10"/>
    <x v="0"/>
    <x v="15"/>
    <x v="13"/>
    <x v="5"/>
    <x v="0"/>
    <s v="ZBFB"/>
    <n v="0"/>
  </r>
  <r>
    <s v="Garrafa"/>
    <x v="0"/>
    <x v="0"/>
    <x v="10"/>
    <x v="0"/>
    <x v="15"/>
    <x v="13"/>
    <x v="5"/>
    <x v="0"/>
    <s v="ZBTM"/>
    <n v="66.63"/>
  </r>
  <r>
    <s v="Garrafa"/>
    <x v="0"/>
    <x v="0"/>
    <x v="10"/>
    <x v="0"/>
    <x v="15"/>
    <x v="13"/>
    <x v="5"/>
    <x v="0"/>
    <s v="ZBCT"/>
    <n v="0"/>
  </r>
  <r>
    <s v="Garrafa"/>
    <x v="0"/>
    <x v="0"/>
    <x v="10"/>
    <x v="0"/>
    <x v="15"/>
    <x v="13"/>
    <x v="5"/>
    <x v="0"/>
    <s v="ZBLB"/>
    <n v="0"/>
  </r>
  <r>
    <s v="Garrafa"/>
    <x v="0"/>
    <x v="0"/>
    <x v="10"/>
    <x v="0"/>
    <x v="15"/>
    <x v="13"/>
    <x v="5"/>
    <x v="0"/>
    <s v="ZBMR"/>
    <n v="0"/>
  </r>
  <r>
    <s v="Garrafa"/>
    <x v="0"/>
    <x v="0"/>
    <x v="10"/>
    <x v="0"/>
    <x v="15"/>
    <x v="13"/>
    <x v="5"/>
    <x v="0"/>
    <s v="ZBML"/>
    <n v="0"/>
  </r>
  <r>
    <s v="Garrafa"/>
    <x v="0"/>
    <x v="0"/>
    <x v="10"/>
    <x v="0"/>
    <x v="15"/>
    <x v="13"/>
    <x v="5"/>
    <x v="0"/>
    <s v="ZBPP"/>
    <n v="0"/>
  </r>
  <r>
    <s v="Garrafa"/>
    <x v="0"/>
    <x v="0"/>
    <x v="10"/>
    <x v="0"/>
    <x v="15"/>
    <x v="13"/>
    <x v="5"/>
    <x v="0"/>
    <s v="ZBPB"/>
    <n v="0"/>
  </r>
  <r>
    <s v="Garrafa"/>
    <x v="0"/>
    <x v="0"/>
    <x v="10"/>
    <x v="0"/>
    <x v="15"/>
    <x v="13"/>
    <x v="5"/>
    <x v="0"/>
    <s v="ZBOP"/>
    <n v="0"/>
  </r>
  <r>
    <s v="Garrafa"/>
    <x v="0"/>
    <x v="0"/>
    <x v="10"/>
    <x v="0"/>
    <x v="15"/>
    <x v="13"/>
    <x v="5"/>
    <x v="0"/>
    <s v="ZBOB"/>
    <n v="0"/>
  </r>
  <r>
    <s v="Garrafa"/>
    <x v="0"/>
    <x v="0"/>
    <x v="10"/>
    <x v="0"/>
    <x v="15"/>
    <x v="13"/>
    <x v="5"/>
    <x v="0"/>
    <s v="ZBSG"/>
    <n v="0"/>
  </r>
  <r>
    <s v="Garrafa"/>
    <x v="0"/>
    <x v="0"/>
    <x v="10"/>
    <x v="0"/>
    <x v="15"/>
    <x v="13"/>
    <x v="5"/>
    <x v="0"/>
    <s v="ZBFS"/>
    <n v="0"/>
  </r>
  <r>
    <s v="Garrafa"/>
    <x v="0"/>
    <x v="0"/>
    <x v="10"/>
    <x v="0"/>
    <x v="15"/>
    <x v="13"/>
    <x v="5"/>
    <x v="0"/>
    <s v="ZBUT"/>
    <n v="16.66"/>
  </r>
  <r>
    <s v="Garrafa"/>
    <x v="0"/>
    <x v="0"/>
    <x v="10"/>
    <x v="0"/>
    <x v="15"/>
    <x v="13"/>
    <x v="5"/>
    <x v="0"/>
    <s v="ZBUB"/>
    <n v="0"/>
  </r>
  <r>
    <s v="Garrafa"/>
    <x v="0"/>
    <x v="0"/>
    <x v="10"/>
    <x v="0"/>
    <x v="15"/>
    <x v="13"/>
    <x v="5"/>
    <x v="0"/>
    <s v="ZBLA"/>
    <n v="0"/>
  </r>
  <r>
    <s v="Garrafa"/>
    <x v="0"/>
    <x v="0"/>
    <x v="10"/>
    <x v="0"/>
    <x v="15"/>
    <x v="13"/>
    <x v="5"/>
    <x v="0"/>
    <s v="ZBLL"/>
    <n v="0"/>
  </r>
  <r>
    <s v="Garrafa"/>
    <x v="0"/>
    <x v="0"/>
    <x v="10"/>
    <x v="0"/>
    <x v="15"/>
    <x v="13"/>
    <x v="5"/>
    <x v="0"/>
    <s v="ZBPE"/>
    <n v="0"/>
  </r>
  <r>
    <s v="Garrafa"/>
    <x v="0"/>
    <x v="0"/>
    <x v="10"/>
    <x v="0"/>
    <x v="15"/>
    <x v="13"/>
    <x v="5"/>
    <x v="0"/>
    <s v="ZBPL"/>
    <n v="0"/>
  </r>
  <r>
    <s v="Garrafa"/>
    <x v="0"/>
    <x v="0"/>
    <x v="0"/>
    <x v="0"/>
    <x v="16"/>
    <x v="14"/>
    <x v="0"/>
    <x v="1"/>
    <s v="ZBRP"/>
    <n v="349.68"/>
  </r>
  <r>
    <s v="Garrafa"/>
    <x v="0"/>
    <x v="0"/>
    <x v="0"/>
    <x v="0"/>
    <x v="16"/>
    <x v="14"/>
    <x v="0"/>
    <x v="1"/>
    <s v="ZBSR"/>
    <n v="2.11"/>
  </r>
  <r>
    <s v="Garrafa"/>
    <x v="0"/>
    <x v="0"/>
    <x v="0"/>
    <x v="0"/>
    <x v="16"/>
    <x v="14"/>
    <x v="0"/>
    <x v="1"/>
    <s v="ZBSB"/>
    <n v="0"/>
  </r>
  <r>
    <s v="Garrafa"/>
    <x v="0"/>
    <x v="0"/>
    <x v="0"/>
    <x v="0"/>
    <x v="16"/>
    <x v="14"/>
    <x v="0"/>
    <x v="1"/>
    <s v="ZBCP"/>
    <n v="0"/>
  </r>
  <r>
    <s v="Garrafa"/>
    <x v="0"/>
    <x v="0"/>
    <x v="0"/>
    <x v="0"/>
    <x v="16"/>
    <x v="14"/>
    <x v="0"/>
    <x v="1"/>
    <s v="ZBFP"/>
    <n v="0"/>
  </r>
  <r>
    <s v="Garrafa"/>
    <x v="0"/>
    <x v="0"/>
    <x v="0"/>
    <x v="0"/>
    <x v="16"/>
    <x v="14"/>
    <x v="0"/>
    <x v="1"/>
    <s v="ZBFC"/>
    <n v="0"/>
  </r>
  <r>
    <s v="Garrafa"/>
    <x v="0"/>
    <x v="0"/>
    <x v="0"/>
    <x v="0"/>
    <x v="16"/>
    <x v="14"/>
    <x v="0"/>
    <x v="1"/>
    <s v="ZBFB"/>
    <n v="0"/>
  </r>
  <r>
    <s v="Garrafa"/>
    <x v="0"/>
    <x v="0"/>
    <x v="0"/>
    <x v="0"/>
    <x v="16"/>
    <x v="14"/>
    <x v="0"/>
    <x v="1"/>
    <s v="ZBTM"/>
    <n v="57.11"/>
  </r>
  <r>
    <s v="Garrafa"/>
    <x v="0"/>
    <x v="0"/>
    <x v="0"/>
    <x v="0"/>
    <x v="16"/>
    <x v="14"/>
    <x v="0"/>
    <x v="1"/>
    <s v="ZBCT"/>
    <n v="0"/>
  </r>
  <r>
    <s v="Garrafa"/>
    <x v="0"/>
    <x v="0"/>
    <x v="0"/>
    <x v="0"/>
    <x v="16"/>
    <x v="14"/>
    <x v="0"/>
    <x v="1"/>
    <s v="ZBLB"/>
    <n v="0"/>
  </r>
  <r>
    <s v="Garrafa"/>
    <x v="0"/>
    <x v="0"/>
    <x v="0"/>
    <x v="0"/>
    <x v="16"/>
    <x v="14"/>
    <x v="0"/>
    <x v="1"/>
    <s v="ZBMR"/>
    <n v="0"/>
  </r>
  <r>
    <s v="Garrafa"/>
    <x v="0"/>
    <x v="0"/>
    <x v="0"/>
    <x v="0"/>
    <x v="16"/>
    <x v="14"/>
    <x v="0"/>
    <x v="1"/>
    <s v="ZBML"/>
    <n v="0"/>
  </r>
  <r>
    <s v="Garrafa"/>
    <x v="0"/>
    <x v="0"/>
    <x v="0"/>
    <x v="0"/>
    <x v="16"/>
    <x v="14"/>
    <x v="0"/>
    <x v="1"/>
    <s v="ZBPP"/>
    <n v="0"/>
  </r>
  <r>
    <s v="Garrafa"/>
    <x v="0"/>
    <x v="0"/>
    <x v="0"/>
    <x v="0"/>
    <x v="16"/>
    <x v="14"/>
    <x v="0"/>
    <x v="1"/>
    <s v="ZBPB"/>
    <n v="0"/>
  </r>
  <r>
    <s v="Garrafa"/>
    <x v="0"/>
    <x v="0"/>
    <x v="0"/>
    <x v="0"/>
    <x v="16"/>
    <x v="14"/>
    <x v="0"/>
    <x v="1"/>
    <s v="ZBOP"/>
    <n v="0"/>
  </r>
  <r>
    <s v="Garrafa"/>
    <x v="0"/>
    <x v="0"/>
    <x v="0"/>
    <x v="0"/>
    <x v="16"/>
    <x v="14"/>
    <x v="0"/>
    <x v="1"/>
    <s v="ZBOB"/>
    <n v="0"/>
  </r>
  <r>
    <s v="Garrafa"/>
    <x v="0"/>
    <x v="0"/>
    <x v="0"/>
    <x v="0"/>
    <x v="16"/>
    <x v="14"/>
    <x v="0"/>
    <x v="1"/>
    <s v="ZBSG"/>
    <n v="0"/>
  </r>
  <r>
    <s v="Garrafa"/>
    <x v="0"/>
    <x v="0"/>
    <x v="0"/>
    <x v="0"/>
    <x v="16"/>
    <x v="14"/>
    <x v="0"/>
    <x v="1"/>
    <s v="ZBFS"/>
    <n v="0"/>
  </r>
  <r>
    <s v="Garrafa"/>
    <x v="0"/>
    <x v="0"/>
    <x v="0"/>
    <x v="0"/>
    <x v="16"/>
    <x v="14"/>
    <x v="0"/>
    <x v="1"/>
    <s v="ZBUT"/>
    <n v="14.28"/>
  </r>
  <r>
    <s v="Garrafa"/>
    <x v="0"/>
    <x v="0"/>
    <x v="0"/>
    <x v="0"/>
    <x v="16"/>
    <x v="14"/>
    <x v="0"/>
    <x v="1"/>
    <s v="ZBUB"/>
    <n v="0"/>
  </r>
  <r>
    <s v="Garrafa"/>
    <x v="0"/>
    <x v="0"/>
    <x v="0"/>
    <x v="0"/>
    <x v="16"/>
    <x v="14"/>
    <x v="0"/>
    <x v="1"/>
    <s v="ZBLA"/>
    <n v="0"/>
  </r>
  <r>
    <s v="Garrafa"/>
    <x v="0"/>
    <x v="0"/>
    <x v="0"/>
    <x v="0"/>
    <x v="16"/>
    <x v="14"/>
    <x v="0"/>
    <x v="1"/>
    <s v="ZBLL"/>
    <n v="0"/>
  </r>
  <r>
    <s v="Garrafa"/>
    <x v="0"/>
    <x v="0"/>
    <x v="0"/>
    <x v="0"/>
    <x v="16"/>
    <x v="14"/>
    <x v="0"/>
    <x v="1"/>
    <s v="ZBPE"/>
    <n v="0"/>
  </r>
  <r>
    <s v="Garrafa"/>
    <x v="0"/>
    <x v="0"/>
    <x v="0"/>
    <x v="0"/>
    <x v="16"/>
    <x v="14"/>
    <x v="0"/>
    <x v="1"/>
    <s v="ZBPL"/>
    <n v="0"/>
  </r>
  <r>
    <s v="Garrafa"/>
    <x v="1"/>
    <x v="1"/>
    <x v="0"/>
    <x v="0"/>
    <x v="2"/>
    <x v="2"/>
    <x v="1"/>
    <x v="1"/>
    <s v="ZBRP"/>
    <n v="482.69"/>
  </r>
  <r>
    <s v="Garrafa"/>
    <x v="1"/>
    <x v="1"/>
    <x v="0"/>
    <x v="0"/>
    <x v="2"/>
    <x v="2"/>
    <x v="1"/>
    <x v="1"/>
    <s v="ZBSR"/>
    <n v="2.93"/>
  </r>
  <r>
    <s v="Garrafa"/>
    <x v="1"/>
    <x v="1"/>
    <x v="0"/>
    <x v="0"/>
    <x v="2"/>
    <x v="2"/>
    <x v="1"/>
    <x v="1"/>
    <s v="ZBSB"/>
    <n v="0"/>
  </r>
  <r>
    <s v="Garrafa"/>
    <x v="1"/>
    <x v="1"/>
    <x v="0"/>
    <x v="0"/>
    <x v="2"/>
    <x v="2"/>
    <x v="1"/>
    <x v="1"/>
    <s v="ZBCP"/>
    <n v="0"/>
  </r>
  <r>
    <s v="Garrafa"/>
    <x v="1"/>
    <x v="1"/>
    <x v="0"/>
    <x v="0"/>
    <x v="2"/>
    <x v="2"/>
    <x v="1"/>
    <x v="1"/>
    <s v="ZBFP"/>
    <n v="0"/>
  </r>
  <r>
    <s v="Garrafa"/>
    <x v="1"/>
    <x v="1"/>
    <x v="0"/>
    <x v="0"/>
    <x v="2"/>
    <x v="2"/>
    <x v="1"/>
    <x v="1"/>
    <s v="ZBFC"/>
    <n v="0"/>
  </r>
  <r>
    <s v="Garrafa"/>
    <x v="1"/>
    <x v="1"/>
    <x v="0"/>
    <x v="0"/>
    <x v="2"/>
    <x v="2"/>
    <x v="1"/>
    <x v="1"/>
    <s v="ZBFB"/>
    <n v="0"/>
  </r>
  <r>
    <s v="Garrafa"/>
    <x v="1"/>
    <x v="1"/>
    <x v="0"/>
    <x v="0"/>
    <x v="2"/>
    <x v="2"/>
    <x v="1"/>
    <x v="1"/>
    <s v="ZBTM"/>
    <n v="82.16"/>
  </r>
  <r>
    <s v="Garrafa"/>
    <x v="1"/>
    <x v="1"/>
    <x v="0"/>
    <x v="0"/>
    <x v="2"/>
    <x v="2"/>
    <x v="1"/>
    <x v="1"/>
    <s v="ZBCT"/>
    <n v="0"/>
  </r>
  <r>
    <s v="Garrafa"/>
    <x v="1"/>
    <x v="1"/>
    <x v="0"/>
    <x v="0"/>
    <x v="2"/>
    <x v="2"/>
    <x v="1"/>
    <x v="1"/>
    <s v="ZBLB"/>
    <n v="0"/>
  </r>
  <r>
    <s v="Garrafa"/>
    <x v="1"/>
    <x v="1"/>
    <x v="0"/>
    <x v="0"/>
    <x v="2"/>
    <x v="2"/>
    <x v="1"/>
    <x v="1"/>
    <s v="ZBMR"/>
    <n v="0"/>
  </r>
  <r>
    <s v="Garrafa"/>
    <x v="1"/>
    <x v="1"/>
    <x v="0"/>
    <x v="0"/>
    <x v="2"/>
    <x v="2"/>
    <x v="1"/>
    <x v="1"/>
    <s v="ZBML"/>
    <n v="0"/>
  </r>
  <r>
    <s v="Garrafa"/>
    <x v="1"/>
    <x v="1"/>
    <x v="0"/>
    <x v="0"/>
    <x v="2"/>
    <x v="2"/>
    <x v="1"/>
    <x v="1"/>
    <s v="ZBPP"/>
    <n v="0"/>
  </r>
  <r>
    <s v="Garrafa"/>
    <x v="1"/>
    <x v="1"/>
    <x v="0"/>
    <x v="0"/>
    <x v="2"/>
    <x v="2"/>
    <x v="1"/>
    <x v="1"/>
    <s v="ZBPB"/>
    <n v="0"/>
  </r>
  <r>
    <s v="Garrafa"/>
    <x v="1"/>
    <x v="1"/>
    <x v="0"/>
    <x v="0"/>
    <x v="2"/>
    <x v="2"/>
    <x v="1"/>
    <x v="1"/>
    <s v="ZBOP"/>
    <n v="0"/>
  </r>
  <r>
    <s v="Garrafa"/>
    <x v="1"/>
    <x v="1"/>
    <x v="0"/>
    <x v="0"/>
    <x v="2"/>
    <x v="2"/>
    <x v="1"/>
    <x v="1"/>
    <s v="ZBOB"/>
    <n v="0"/>
  </r>
  <r>
    <s v="Garrafa"/>
    <x v="1"/>
    <x v="1"/>
    <x v="0"/>
    <x v="0"/>
    <x v="2"/>
    <x v="2"/>
    <x v="1"/>
    <x v="1"/>
    <s v="ZBSG"/>
    <n v="0"/>
  </r>
  <r>
    <s v="Garrafa"/>
    <x v="1"/>
    <x v="1"/>
    <x v="0"/>
    <x v="0"/>
    <x v="2"/>
    <x v="2"/>
    <x v="1"/>
    <x v="1"/>
    <s v="ZBFS"/>
    <n v="0"/>
  </r>
  <r>
    <s v="Garrafa"/>
    <x v="1"/>
    <x v="1"/>
    <x v="0"/>
    <x v="0"/>
    <x v="2"/>
    <x v="2"/>
    <x v="1"/>
    <x v="1"/>
    <s v="ZBUT"/>
    <n v="20.54"/>
  </r>
  <r>
    <s v="Garrafa"/>
    <x v="1"/>
    <x v="1"/>
    <x v="0"/>
    <x v="0"/>
    <x v="2"/>
    <x v="2"/>
    <x v="1"/>
    <x v="1"/>
    <s v="ZBUB"/>
    <n v="0"/>
  </r>
  <r>
    <s v="Garrafa"/>
    <x v="1"/>
    <x v="1"/>
    <x v="0"/>
    <x v="0"/>
    <x v="2"/>
    <x v="2"/>
    <x v="1"/>
    <x v="1"/>
    <s v="ZBLA"/>
    <n v="0"/>
  </r>
  <r>
    <s v="Garrafa"/>
    <x v="1"/>
    <x v="1"/>
    <x v="0"/>
    <x v="0"/>
    <x v="2"/>
    <x v="2"/>
    <x v="1"/>
    <x v="1"/>
    <s v="ZBLL"/>
    <n v="0"/>
  </r>
  <r>
    <s v="Garrafa"/>
    <x v="1"/>
    <x v="1"/>
    <x v="0"/>
    <x v="0"/>
    <x v="2"/>
    <x v="2"/>
    <x v="1"/>
    <x v="1"/>
    <s v="ZBPE"/>
    <n v="0"/>
  </r>
  <r>
    <s v="Garrafa"/>
    <x v="1"/>
    <x v="1"/>
    <x v="0"/>
    <x v="0"/>
    <x v="2"/>
    <x v="2"/>
    <x v="1"/>
    <x v="1"/>
    <s v="ZBPL"/>
    <n v="0"/>
  </r>
  <r>
    <s v="Garrafa"/>
    <x v="1"/>
    <x v="1"/>
    <x v="8"/>
    <x v="0"/>
    <x v="17"/>
    <x v="15"/>
    <x v="1"/>
    <x v="1"/>
    <s v="ZBRP"/>
    <n v="482.69"/>
  </r>
  <r>
    <s v="Garrafa"/>
    <x v="1"/>
    <x v="1"/>
    <x v="8"/>
    <x v="0"/>
    <x v="17"/>
    <x v="15"/>
    <x v="1"/>
    <x v="1"/>
    <s v="ZBSR"/>
    <n v="2.93"/>
  </r>
  <r>
    <s v="Garrafa"/>
    <x v="1"/>
    <x v="1"/>
    <x v="8"/>
    <x v="0"/>
    <x v="17"/>
    <x v="15"/>
    <x v="1"/>
    <x v="1"/>
    <s v="ZBSB"/>
    <n v="0"/>
  </r>
  <r>
    <s v="Garrafa"/>
    <x v="1"/>
    <x v="1"/>
    <x v="8"/>
    <x v="0"/>
    <x v="17"/>
    <x v="15"/>
    <x v="1"/>
    <x v="1"/>
    <s v="ZBCP"/>
    <n v="0"/>
  </r>
  <r>
    <s v="Garrafa"/>
    <x v="1"/>
    <x v="1"/>
    <x v="8"/>
    <x v="0"/>
    <x v="17"/>
    <x v="15"/>
    <x v="1"/>
    <x v="1"/>
    <s v="ZBFP"/>
    <n v="0"/>
  </r>
  <r>
    <s v="Garrafa"/>
    <x v="1"/>
    <x v="1"/>
    <x v="8"/>
    <x v="0"/>
    <x v="17"/>
    <x v="15"/>
    <x v="1"/>
    <x v="1"/>
    <s v="ZBFC"/>
    <n v="0"/>
  </r>
  <r>
    <s v="Garrafa"/>
    <x v="1"/>
    <x v="1"/>
    <x v="8"/>
    <x v="0"/>
    <x v="17"/>
    <x v="15"/>
    <x v="1"/>
    <x v="1"/>
    <s v="ZBFB"/>
    <n v="0"/>
  </r>
  <r>
    <s v="Garrafa"/>
    <x v="1"/>
    <x v="1"/>
    <x v="8"/>
    <x v="0"/>
    <x v="17"/>
    <x v="15"/>
    <x v="1"/>
    <x v="1"/>
    <s v="ZBTM"/>
    <n v="82.16"/>
  </r>
  <r>
    <s v="Garrafa"/>
    <x v="1"/>
    <x v="1"/>
    <x v="8"/>
    <x v="0"/>
    <x v="17"/>
    <x v="15"/>
    <x v="1"/>
    <x v="1"/>
    <s v="ZBCT"/>
    <n v="0"/>
  </r>
  <r>
    <s v="Garrafa"/>
    <x v="1"/>
    <x v="1"/>
    <x v="8"/>
    <x v="0"/>
    <x v="17"/>
    <x v="15"/>
    <x v="1"/>
    <x v="1"/>
    <s v="ZBLB"/>
    <n v="0"/>
  </r>
  <r>
    <s v="Garrafa"/>
    <x v="1"/>
    <x v="1"/>
    <x v="8"/>
    <x v="0"/>
    <x v="17"/>
    <x v="15"/>
    <x v="1"/>
    <x v="1"/>
    <s v="ZBMR"/>
    <n v="0"/>
  </r>
  <r>
    <s v="Garrafa"/>
    <x v="1"/>
    <x v="1"/>
    <x v="8"/>
    <x v="0"/>
    <x v="17"/>
    <x v="15"/>
    <x v="1"/>
    <x v="1"/>
    <s v="ZBML"/>
    <n v="0"/>
  </r>
  <r>
    <s v="Garrafa"/>
    <x v="1"/>
    <x v="1"/>
    <x v="8"/>
    <x v="0"/>
    <x v="17"/>
    <x v="15"/>
    <x v="1"/>
    <x v="1"/>
    <s v="ZBPP"/>
    <n v="0"/>
  </r>
  <r>
    <s v="Garrafa"/>
    <x v="1"/>
    <x v="1"/>
    <x v="8"/>
    <x v="0"/>
    <x v="17"/>
    <x v="15"/>
    <x v="1"/>
    <x v="1"/>
    <s v="ZBPB"/>
    <n v="0"/>
  </r>
  <r>
    <s v="Garrafa"/>
    <x v="1"/>
    <x v="1"/>
    <x v="8"/>
    <x v="0"/>
    <x v="17"/>
    <x v="15"/>
    <x v="1"/>
    <x v="1"/>
    <s v="ZBOP"/>
    <n v="0"/>
  </r>
  <r>
    <s v="Garrafa"/>
    <x v="1"/>
    <x v="1"/>
    <x v="8"/>
    <x v="0"/>
    <x v="17"/>
    <x v="15"/>
    <x v="1"/>
    <x v="1"/>
    <s v="ZBOB"/>
    <n v="0"/>
  </r>
  <r>
    <s v="Garrafa"/>
    <x v="1"/>
    <x v="1"/>
    <x v="8"/>
    <x v="0"/>
    <x v="17"/>
    <x v="15"/>
    <x v="1"/>
    <x v="1"/>
    <s v="ZBSG"/>
    <n v="0"/>
  </r>
  <r>
    <s v="Garrafa"/>
    <x v="1"/>
    <x v="1"/>
    <x v="8"/>
    <x v="0"/>
    <x v="17"/>
    <x v="15"/>
    <x v="1"/>
    <x v="1"/>
    <s v="ZBFS"/>
    <n v="0"/>
  </r>
  <r>
    <s v="Garrafa"/>
    <x v="1"/>
    <x v="1"/>
    <x v="8"/>
    <x v="0"/>
    <x v="17"/>
    <x v="15"/>
    <x v="1"/>
    <x v="1"/>
    <s v="ZBUT"/>
    <n v="20.54"/>
  </r>
  <r>
    <s v="Garrafa"/>
    <x v="1"/>
    <x v="1"/>
    <x v="8"/>
    <x v="0"/>
    <x v="17"/>
    <x v="15"/>
    <x v="1"/>
    <x v="1"/>
    <s v="ZBUB"/>
    <n v="0"/>
  </r>
  <r>
    <s v="Garrafa"/>
    <x v="1"/>
    <x v="1"/>
    <x v="8"/>
    <x v="0"/>
    <x v="17"/>
    <x v="15"/>
    <x v="1"/>
    <x v="1"/>
    <s v="ZBLA"/>
    <n v="0"/>
  </r>
  <r>
    <s v="Garrafa"/>
    <x v="1"/>
    <x v="1"/>
    <x v="8"/>
    <x v="0"/>
    <x v="17"/>
    <x v="15"/>
    <x v="1"/>
    <x v="1"/>
    <s v="ZBLL"/>
    <n v="0"/>
  </r>
  <r>
    <s v="Garrafa"/>
    <x v="1"/>
    <x v="1"/>
    <x v="8"/>
    <x v="0"/>
    <x v="17"/>
    <x v="15"/>
    <x v="1"/>
    <x v="1"/>
    <s v="ZBPE"/>
    <n v="0"/>
  </r>
  <r>
    <s v="Garrafa"/>
    <x v="1"/>
    <x v="1"/>
    <x v="8"/>
    <x v="0"/>
    <x v="17"/>
    <x v="15"/>
    <x v="1"/>
    <x v="1"/>
    <s v="ZBPL"/>
    <n v="0"/>
  </r>
  <r>
    <s v="Garrafa"/>
    <x v="1"/>
    <x v="1"/>
    <x v="6"/>
    <x v="0"/>
    <x v="2"/>
    <x v="2"/>
    <x v="1"/>
    <x v="1"/>
    <s v="ZBRP"/>
    <n v="482.69"/>
  </r>
  <r>
    <s v="Garrafa"/>
    <x v="1"/>
    <x v="1"/>
    <x v="6"/>
    <x v="0"/>
    <x v="2"/>
    <x v="2"/>
    <x v="1"/>
    <x v="1"/>
    <s v="ZBSR"/>
    <n v="2.93"/>
  </r>
  <r>
    <s v="Garrafa"/>
    <x v="1"/>
    <x v="1"/>
    <x v="6"/>
    <x v="0"/>
    <x v="2"/>
    <x v="2"/>
    <x v="1"/>
    <x v="1"/>
    <s v="ZBSB"/>
    <n v="0"/>
  </r>
  <r>
    <s v="Garrafa"/>
    <x v="1"/>
    <x v="1"/>
    <x v="6"/>
    <x v="0"/>
    <x v="2"/>
    <x v="2"/>
    <x v="1"/>
    <x v="1"/>
    <s v="ZBCP"/>
    <n v="0"/>
  </r>
  <r>
    <s v="Garrafa"/>
    <x v="1"/>
    <x v="1"/>
    <x v="6"/>
    <x v="0"/>
    <x v="2"/>
    <x v="2"/>
    <x v="1"/>
    <x v="1"/>
    <s v="ZBFP"/>
    <n v="0"/>
  </r>
  <r>
    <s v="Garrafa"/>
    <x v="1"/>
    <x v="1"/>
    <x v="6"/>
    <x v="0"/>
    <x v="2"/>
    <x v="2"/>
    <x v="1"/>
    <x v="1"/>
    <s v="ZBFC"/>
    <n v="0"/>
  </r>
  <r>
    <s v="Garrafa"/>
    <x v="1"/>
    <x v="1"/>
    <x v="6"/>
    <x v="0"/>
    <x v="2"/>
    <x v="2"/>
    <x v="1"/>
    <x v="1"/>
    <s v="ZBFB"/>
    <n v="0"/>
  </r>
  <r>
    <s v="Garrafa"/>
    <x v="1"/>
    <x v="1"/>
    <x v="6"/>
    <x v="0"/>
    <x v="2"/>
    <x v="2"/>
    <x v="1"/>
    <x v="1"/>
    <s v="ZBTM"/>
    <n v="82.16"/>
  </r>
  <r>
    <s v="Garrafa"/>
    <x v="1"/>
    <x v="1"/>
    <x v="6"/>
    <x v="0"/>
    <x v="2"/>
    <x v="2"/>
    <x v="1"/>
    <x v="1"/>
    <s v="ZBCT"/>
    <n v="0"/>
  </r>
  <r>
    <s v="Garrafa"/>
    <x v="1"/>
    <x v="1"/>
    <x v="6"/>
    <x v="0"/>
    <x v="2"/>
    <x v="2"/>
    <x v="1"/>
    <x v="1"/>
    <s v="ZBLB"/>
    <n v="0"/>
  </r>
  <r>
    <s v="Garrafa"/>
    <x v="1"/>
    <x v="1"/>
    <x v="6"/>
    <x v="0"/>
    <x v="2"/>
    <x v="2"/>
    <x v="1"/>
    <x v="1"/>
    <s v="ZBMR"/>
    <n v="0"/>
  </r>
  <r>
    <s v="Garrafa"/>
    <x v="1"/>
    <x v="1"/>
    <x v="6"/>
    <x v="0"/>
    <x v="2"/>
    <x v="2"/>
    <x v="1"/>
    <x v="1"/>
    <s v="ZBML"/>
    <n v="0"/>
  </r>
  <r>
    <s v="Garrafa"/>
    <x v="1"/>
    <x v="1"/>
    <x v="6"/>
    <x v="0"/>
    <x v="2"/>
    <x v="2"/>
    <x v="1"/>
    <x v="1"/>
    <s v="ZBPP"/>
    <n v="0"/>
  </r>
  <r>
    <s v="Garrafa"/>
    <x v="1"/>
    <x v="1"/>
    <x v="6"/>
    <x v="0"/>
    <x v="2"/>
    <x v="2"/>
    <x v="1"/>
    <x v="1"/>
    <s v="ZBPB"/>
    <n v="0"/>
  </r>
  <r>
    <s v="Garrafa"/>
    <x v="1"/>
    <x v="1"/>
    <x v="6"/>
    <x v="0"/>
    <x v="2"/>
    <x v="2"/>
    <x v="1"/>
    <x v="1"/>
    <s v="ZBOP"/>
    <n v="0"/>
  </r>
  <r>
    <s v="Garrafa"/>
    <x v="1"/>
    <x v="1"/>
    <x v="6"/>
    <x v="0"/>
    <x v="2"/>
    <x v="2"/>
    <x v="1"/>
    <x v="1"/>
    <s v="ZBOB"/>
    <n v="0"/>
  </r>
  <r>
    <s v="Garrafa"/>
    <x v="1"/>
    <x v="1"/>
    <x v="6"/>
    <x v="0"/>
    <x v="2"/>
    <x v="2"/>
    <x v="1"/>
    <x v="1"/>
    <s v="ZBSG"/>
    <n v="0"/>
  </r>
  <r>
    <s v="Garrafa"/>
    <x v="1"/>
    <x v="1"/>
    <x v="6"/>
    <x v="0"/>
    <x v="2"/>
    <x v="2"/>
    <x v="1"/>
    <x v="1"/>
    <s v="ZBFS"/>
    <n v="0"/>
  </r>
  <r>
    <s v="Garrafa"/>
    <x v="1"/>
    <x v="1"/>
    <x v="6"/>
    <x v="0"/>
    <x v="2"/>
    <x v="2"/>
    <x v="1"/>
    <x v="1"/>
    <s v="ZBUT"/>
    <n v="20.54"/>
  </r>
  <r>
    <s v="Garrafa"/>
    <x v="1"/>
    <x v="1"/>
    <x v="6"/>
    <x v="0"/>
    <x v="2"/>
    <x v="2"/>
    <x v="1"/>
    <x v="1"/>
    <s v="ZBUB"/>
    <n v="0"/>
  </r>
  <r>
    <s v="Garrafa"/>
    <x v="1"/>
    <x v="1"/>
    <x v="6"/>
    <x v="0"/>
    <x v="2"/>
    <x v="2"/>
    <x v="1"/>
    <x v="1"/>
    <s v="ZBLA"/>
    <n v="0"/>
  </r>
  <r>
    <s v="Garrafa"/>
    <x v="1"/>
    <x v="1"/>
    <x v="6"/>
    <x v="0"/>
    <x v="2"/>
    <x v="2"/>
    <x v="1"/>
    <x v="1"/>
    <s v="ZBLL"/>
    <n v="0"/>
  </r>
  <r>
    <s v="Garrafa"/>
    <x v="1"/>
    <x v="1"/>
    <x v="6"/>
    <x v="0"/>
    <x v="2"/>
    <x v="2"/>
    <x v="1"/>
    <x v="1"/>
    <s v="ZBPE"/>
    <n v="0"/>
  </r>
  <r>
    <s v="Garrafa"/>
    <x v="1"/>
    <x v="1"/>
    <x v="6"/>
    <x v="0"/>
    <x v="2"/>
    <x v="2"/>
    <x v="1"/>
    <x v="1"/>
    <s v="ZBPL"/>
    <n v="0"/>
  </r>
  <r>
    <s v="Garrafa"/>
    <x v="1"/>
    <x v="1"/>
    <x v="6"/>
    <x v="0"/>
    <x v="17"/>
    <x v="15"/>
    <x v="1"/>
    <x v="1"/>
    <s v="ZBRP"/>
    <n v="482.69"/>
  </r>
  <r>
    <s v="Garrafa"/>
    <x v="1"/>
    <x v="1"/>
    <x v="6"/>
    <x v="0"/>
    <x v="17"/>
    <x v="15"/>
    <x v="1"/>
    <x v="1"/>
    <s v="ZBSR"/>
    <n v="2.93"/>
  </r>
  <r>
    <s v="Garrafa"/>
    <x v="1"/>
    <x v="1"/>
    <x v="6"/>
    <x v="0"/>
    <x v="17"/>
    <x v="15"/>
    <x v="1"/>
    <x v="1"/>
    <s v="ZBSB"/>
    <n v="0"/>
  </r>
  <r>
    <s v="Garrafa"/>
    <x v="1"/>
    <x v="1"/>
    <x v="6"/>
    <x v="0"/>
    <x v="17"/>
    <x v="15"/>
    <x v="1"/>
    <x v="1"/>
    <s v="ZBCP"/>
    <n v="0"/>
  </r>
  <r>
    <s v="Garrafa"/>
    <x v="1"/>
    <x v="1"/>
    <x v="6"/>
    <x v="0"/>
    <x v="17"/>
    <x v="15"/>
    <x v="1"/>
    <x v="1"/>
    <s v="ZBFP"/>
    <n v="0"/>
  </r>
  <r>
    <s v="Garrafa"/>
    <x v="1"/>
    <x v="1"/>
    <x v="6"/>
    <x v="0"/>
    <x v="17"/>
    <x v="15"/>
    <x v="1"/>
    <x v="1"/>
    <s v="ZBFC"/>
    <n v="0"/>
  </r>
  <r>
    <s v="Garrafa"/>
    <x v="1"/>
    <x v="1"/>
    <x v="6"/>
    <x v="0"/>
    <x v="17"/>
    <x v="15"/>
    <x v="1"/>
    <x v="1"/>
    <s v="ZBFB"/>
    <n v="0"/>
  </r>
  <r>
    <s v="Garrafa"/>
    <x v="1"/>
    <x v="1"/>
    <x v="6"/>
    <x v="0"/>
    <x v="17"/>
    <x v="15"/>
    <x v="1"/>
    <x v="1"/>
    <s v="ZBTM"/>
    <n v="82.16"/>
  </r>
  <r>
    <s v="Garrafa"/>
    <x v="1"/>
    <x v="1"/>
    <x v="6"/>
    <x v="0"/>
    <x v="17"/>
    <x v="15"/>
    <x v="1"/>
    <x v="1"/>
    <s v="ZBCT"/>
    <n v="0"/>
  </r>
  <r>
    <s v="Garrafa"/>
    <x v="1"/>
    <x v="1"/>
    <x v="6"/>
    <x v="0"/>
    <x v="17"/>
    <x v="15"/>
    <x v="1"/>
    <x v="1"/>
    <s v="ZBLB"/>
    <n v="0"/>
  </r>
  <r>
    <s v="Garrafa"/>
    <x v="1"/>
    <x v="1"/>
    <x v="6"/>
    <x v="0"/>
    <x v="17"/>
    <x v="15"/>
    <x v="1"/>
    <x v="1"/>
    <s v="ZBMR"/>
    <n v="0"/>
  </r>
  <r>
    <s v="Garrafa"/>
    <x v="1"/>
    <x v="1"/>
    <x v="6"/>
    <x v="0"/>
    <x v="17"/>
    <x v="15"/>
    <x v="1"/>
    <x v="1"/>
    <s v="ZBML"/>
    <n v="0"/>
  </r>
  <r>
    <s v="Garrafa"/>
    <x v="1"/>
    <x v="1"/>
    <x v="6"/>
    <x v="0"/>
    <x v="17"/>
    <x v="15"/>
    <x v="1"/>
    <x v="1"/>
    <s v="ZBPP"/>
    <n v="0"/>
  </r>
  <r>
    <s v="Garrafa"/>
    <x v="1"/>
    <x v="1"/>
    <x v="6"/>
    <x v="0"/>
    <x v="17"/>
    <x v="15"/>
    <x v="1"/>
    <x v="1"/>
    <s v="ZBPB"/>
    <n v="0"/>
  </r>
  <r>
    <s v="Garrafa"/>
    <x v="1"/>
    <x v="1"/>
    <x v="6"/>
    <x v="0"/>
    <x v="17"/>
    <x v="15"/>
    <x v="1"/>
    <x v="1"/>
    <s v="ZBOP"/>
    <n v="0"/>
  </r>
  <r>
    <s v="Garrafa"/>
    <x v="1"/>
    <x v="1"/>
    <x v="6"/>
    <x v="0"/>
    <x v="17"/>
    <x v="15"/>
    <x v="1"/>
    <x v="1"/>
    <s v="ZBOB"/>
    <n v="0"/>
  </r>
  <r>
    <s v="Garrafa"/>
    <x v="1"/>
    <x v="1"/>
    <x v="6"/>
    <x v="0"/>
    <x v="17"/>
    <x v="15"/>
    <x v="1"/>
    <x v="1"/>
    <s v="ZBSG"/>
    <n v="0"/>
  </r>
  <r>
    <s v="Garrafa"/>
    <x v="1"/>
    <x v="1"/>
    <x v="6"/>
    <x v="0"/>
    <x v="17"/>
    <x v="15"/>
    <x v="1"/>
    <x v="1"/>
    <s v="ZBFS"/>
    <n v="0"/>
  </r>
  <r>
    <s v="Garrafa"/>
    <x v="1"/>
    <x v="1"/>
    <x v="6"/>
    <x v="0"/>
    <x v="17"/>
    <x v="15"/>
    <x v="1"/>
    <x v="1"/>
    <s v="ZBUT"/>
    <n v="20.54"/>
  </r>
  <r>
    <s v="Garrafa"/>
    <x v="1"/>
    <x v="1"/>
    <x v="6"/>
    <x v="0"/>
    <x v="17"/>
    <x v="15"/>
    <x v="1"/>
    <x v="1"/>
    <s v="ZBUB"/>
    <n v="0"/>
  </r>
  <r>
    <s v="Garrafa"/>
    <x v="1"/>
    <x v="1"/>
    <x v="6"/>
    <x v="0"/>
    <x v="17"/>
    <x v="15"/>
    <x v="1"/>
    <x v="1"/>
    <s v="ZBLA"/>
    <n v="0"/>
  </r>
  <r>
    <s v="Garrafa"/>
    <x v="1"/>
    <x v="1"/>
    <x v="6"/>
    <x v="0"/>
    <x v="17"/>
    <x v="15"/>
    <x v="1"/>
    <x v="1"/>
    <s v="ZBLL"/>
    <n v="0"/>
  </r>
  <r>
    <s v="Garrafa"/>
    <x v="1"/>
    <x v="1"/>
    <x v="6"/>
    <x v="0"/>
    <x v="17"/>
    <x v="15"/>
    <x v="1"/>
    <x v="1"/>
    <s v="ZBPE"/>
    <n v="0"/>
  </r>
  <r>
    <s v="Garrafa"/>
    <x v="1"/>
    <x v="1"/>
    <x v="6"/>
    <x v="0"/>
    <x v="17"/>
    <x v="15"/>
    <x v="1"/>
    <x v="1"/>
    <s v="ZBPL"/>
    <n v="0"/>
  </r>
  <r>
    <s v="Garrafa"/>
    <x v="0"/>
    <x v="0"/>
    <x v="8"/>
    <x v="0"/>
    <x v="18"/>
    <x v="16"/>
    <x v="3"/>
    <x v="0"/>
    <s v="ZBRP"/>
    <n v="318.37"/>
  </r>
  <r>
    <s v="Garrafa"/>
    <x v="0"/>
    <x v="0"/>
    <x v="8"/>
    <x v="0"/>
    <x v="18"/>
    <x v="16"/>
    <x v="3"/>
    <x v="0"/>
    <s v="ZBSR"/>
    <n v="1.95"/>
  </r>
  <r>
    <s v="Garrafa"/>
    <x v="0"/>
    <x v="0"/>
    <x v="8"/>
    <x v="0"/>
    <x v="18"/>
    <x v="16"/>
    <x v="3"/>
    <x v="0"/>
    <s v="ZBSB"/>
    <n v="0"/>
  </r>
  <r>
    <s v="Garrafa"/>
    <x v="0"/>
    <x v="0"/>
    <x v="8"/>
    <x v="0"/>
    <x v="18"/>
    <x v="16"/>
    <x v="3"/>
    <x v="0"/>
    <s v="ZBCP"/>
    <n v="0"/>
  </r>
  <r>
    <s v="Garrafa"/>
    <x v="0"/>
    <x v="0"/>
    <x v="8"/>
    <x v="0"/>
    <x v="18"/>
    <x v="16"/>
    <x v="3"/>
    <x v="0"/>
    <s v="ZBFP"/>
    <n v="0"/>
  </r>
  <r>
    <s v="Garrafa"/>
    <x v="0"/>
    <x v="0"/>
    <x v="8"/>
    <x v="0"/>
    <x v="18"/>
    <x v="16"/>
    <x v="3"/>
    <x v="0"/>
    <s v="ZBFC"/>
    <n v="0"/>
  </r>
  <r>
    <s v="Garrafa"/>
    <x v="0"/>
    <x v="0"/>
    <x v="8"/>
    <x v="0"/>
    <x v="18"/>
    <x v="16"/>
    <x v="3"/>
    <x v="0"/>
    <s v="ZBFB"/>
    <n v="0"/>
  </r>
  <r>
    <s v="Garrafa"/>
    <x v="0"/>
    <x v="0"/>
    <x v="8"/>
    <x v="0"/>
    <x v="18"/>
    <x v="16"/>
    <x v="3"/>
    <x v="0"/>
    <s v="ZBTM"/>
    <n v="57.12"/>
  </r>
  <r>
    <s v="Garrafa"/>
    <x v="0"/>
    <x v="0"/>
    <x v="8"/>
    <x v="0"/>
    <x v="18"/>
    <x v="16"/>
    <x v="3"/>
    <x v="0"/>
    <s v="ZBCT"/>
    <n v="0"/>
  </r>
  <r>
    <s v="Garrafa"/>
    <x v="0"/>
    <x v="0"/>
    <x v="8"/>
    <x v="0"/>
    <x v="18"/>
    <x v="16"/>
    <x v="3"/>
    <x v="0"/>
    <s v="ZBLB"/>
    <n v="0"/>
  </r>
  <r>
    <s v="Garrafa"/>
    <x v="0"/>
    <x v="0"/>
    <x v="8"/>
    <x v="0"/>
    <x v="18"/>
    <x v="16"/>
    <x v="3"/>
    <x v="0"/>
    <s v="ZBMR"/>
    <n v="0"/>
  </r>
  <r>
    <s v="Garrafa"/>
    <x v="0"/>
    <x v="0"/>
    <x v="8"/>
    <x v="0"/>
    <x v="18"/>
    <x v="16"/>
    <x v="3"/>
    <x v="0"/>
    <s v="ZBML"/>
    <n v="0"/>
  </r>
  <r>
    <s v="Garrafa"/>
    <x v="0"/>
    <x v="0"/>
    <x v="8"/>
    <x v="0"/>
    <x v="18"/>
    <x v="16"/>
    <x v="3"/>
    <x v="0"/>
    <s v="ZBPP"/>
    <n v="0"/>
  </r>
  <r>
    <s v="Garrafa"/>
    <x v="0"/>
    <x v="0"/>
    <x v="8"/>
    <x v="0"/>
    <x v="18"/>
    <x v="16"/>
    <x v="3"/>
    <x v="0"/>
    <s v="ZBPB"/>
    <n v="0"/>
  </r>
  <r>
    <s v="Garrafa"/>
    <x v="0"/>
    <x v="0"/>
    <x v="8"/>
    <x v="0"/>
    <x v="18"/>
    <x v="16"/>
    <x v="3"/>
    <x v="0"/>
    <s v="ZBOP"/>
    <n v="0"/>
  </r>
  <r>
    <s v="Garrafa"/>
    <x v="0"/>
    <x v="0"/>
    <x v="8"/>
    <x v="0"/>
    <x v="18"/>
    <x v="16"/>
    <x v="3"/>
    <x v="0"/>
    <s v="ZBOB"/>
    <n v="0"/>
  </r>
  <r>
    <s v="Garrafa"/>
    <x v="0"/>
    <x v="0"/>
    <x v="8"/>
    <x v="0"/>
    <x v="18"/>
    <x v="16"/>
    <x v="3"/>
    <x v="0"/>
    <s v="ZBSG"/>
    <n v="0"/>
  </r>
  <r>
    <s v="Garrafa"/>
    <x v="0"/>
    <x v="0"/>
    <x v="8"/>
    <x v="0"/>
    <x v="18"/>
    <x v="16"/>
    <x v="3"/>
    <x v="0"/>
    <s v="ZBFS"/>
    <n v="0"/>
  </r>
  <r>
    <s v="Garrafa"/>
    <x v="0"/>
    <x v="0"/>
    <x v="8"/>
    <x v="0"/>
    <x v="18"/>
    <x v="16"/>
    <x v="3"/>
    <x v="0"/>
    <s v="ZBUT"/>
    <n v="14.28"/>
  </r>
  <r>
    <s v="Garrafa"/>
    <x v="0"/>
    <x v="0"/>
    <x v="8"/>
    <x v="0"/>
    <x v="18"/>
    <x v="16"/>
    <x v="3"/>
    <x v="0"/>
    <s v="ZBUB"/>
    <n v="0"/>
  </r>
  <r>
    <s v="Garrafa"/>
    <x v="0"/>
    <x v="0"/>
    <x v="8"/>
    <x v="0"/>
    <x v="18"/>
    <x v="16"/>
    <x v="3"/>
    <x v="0"/>
    <s v="ZBLA"/>
    <n v="0"/>
  </r>
  <r>
    <s v="Garrafa"/>
    <x v="0"/>
    <x v="0"/>
    <x v="8"/>
    <x v="0"/>
    <x v="18"/>
    <x v="16"/>
    <x v="3"/>
    <x v="0"/>
    <s v="ZBLL"/>
    <n v="0"/>
  </r>
  <r>
    <s v="Garrafa"/>
    <x v="0"/>
    <x v="0"/>
    <x v="8"/>
    <x v="0"/>
    <x v="18"/>
    <x v="16"/>
    <x v="3"/>
    <x v="0"/>
    <s v="ZBPE"/>
    <n v="0"/>
  </r>
  <r>
    <s v="Garrafa"/>
    <x v="0"/>
    <x v="0"/>
    <x v="8"/>
    <x v="0"/>
    <x v="18"/>
    <x v="16"/>
    <x v="3"/>
    <x v="0"/>
    <s v="ZBPL"/>
    <n v="0"/>
  </r>
  <r>
    <s v="Garrafa"/>
    <x v="0"/>
    <x v="0"/>
    <x v="11"/>
    <x v="0"/>
    <x v="18"/>
    <x v="16"/>
    <x v="3"/>
    <x v="0"/>
    <s v="ZBRP"/>
    <n v="318.37"/>
  </r>
  <r>
    <s v="Garrafa"/>
    <x v="0"/>
    <x v="0"/>
    <x v="11"/>
    <x v="0"/>
    <x v="18"/>
    <x v="16"/>
    <x v="3"/>
    <x v="0"/>
    <s v="ZBSR"/>
    <n v="1.95"/>
  </r>
  <r>
    <s v="Garrafa"/>
    <x v="0"/>
    <x v="0"/>
    <x v="11"/>
    <x v="0"/>
    <x v="18"/>
    <x v="16"/>
    <x v="3"/>
    <x v="0"/>
    <s v="ZBSB"/>
    <n v="0"/>
  </r>
  <r>
    <s v="Garrafa"/>
    <x v="0"/>
    <x v="0"/>
    <x v="11"/>
    <x v="0"/>
    <x v="18"/>
    <x v="16"/>
    <x v="3"/>
    <x v="0"/>
    <s v="ZBCP"/>
    <n v="0"/>
  </r>
  <r>
    <s v="Garrafa"/>
    <x v="0"/>
    <x v="0"/>
    <x v="11"/>
    <x v="0"/>
    <x v="18"/>
    <x v="16"/>
    <x v="3"/>
    <x v="0"/>
    <s v="ZBFP"/>
    <n v="0"/>
  </r>
  <r>
    <s v="Garrafa"/>
    <x v="0"/>
    <x v="0"/>
    <x v="11"/>
    <x v="0"/>
    <x v="18"/>
    <x v="16"/>
    <x v="3"/>
    <x v="0"/>
    <s v="ZBFC"/>
    <n v="0"/>
  </r>
  <r>
    <s v="Garrafa"/>
    <x v="0"/>
    <x v="0"/>
    <x v="11"/>
    <x v="0"/>
    <x v="18"/>
    <x v="16"/>
    <x v="3"/>
    <x v="0"/>
    <s v="ZBFB"/>
    <n v="0"/>
  </r>
  <r>
    <s v="Garrafa"/>
    <x v="0"/>
    <x v="0"/>
    <x v="11"/>
    <x v="0"/>
    <x v="18"/>
    <x v="16"/>
    <x v="3"/>
    <x v="0"/>
    <s v="ZBTM"/>
    <n v="57.12"/>
  </r>
  <r>
    <s v="Garrafa"/>
    <x v="0"/>
    <x v="0"/>
    <x v="11"/>
    <x v="0"/>
    <x v="18"/>
    <x v="16"/>
    <x v="3"/>
    <x v="0"/>
    <s v="ZBCT"/>
    <n v="0"/>
  </r>
  <r>
    <s v="Garrafa"/>
    <x v="0"/>
    <x v="0"/>
    <x v="11"/>
    <x v="0"/>
    <x v="18"/>
    <x v="16"/>
    <x v="3"/>
    <x v="0"/>
    <s v="ZBLB"/>
    <n v="0"/>
  </r>
  <r>
    <s v="Garrafa"/>
    <x v="0"/>
    <x v="0"/>
    <x v="11"/>
    <x v="0"/>
    <x v="18"/>
    <x v="16"/>
    <x v="3"/>
    <x v="0"/>
    <s v="ZBMR"/>
    <n v="0"/>
  </r>
  <r>
    <s v="Garrafa"/>
    <x v="0"/>
    <x v="0"/>
    <x v="11"/>
    <x v="0"/>
    <x v="18"/>
    <x v="16"/>
    <x v="3"/>
    <x v="0"/>
    <s v="ZBML"/>
    <n v="0"/>
  </r>
  <r>
    <s v="Garrafa"/>
    <x v="0"/>
    <x v="0"/>
    <x v="11"/>
    <x v="0"/>
    <x v="18"/>
    <x v="16"/>
    <x v="3"/>
    <x v="0"/>
    <s v="ZBPP"/>
    <n v="0"/>
  </r>
  <r>
    <s v="Garrafa"/>
    <x v="0"/>
    <x v="0"/>
    <x v="11"/>
    <x v="0"/>
    <x v="18"/>
    <x v="16"/>
    <x v="3"/>
    <x v="0"/>
    <s v="ZBPB"/>
    <n v="0"/>
  </r>
  <r>
    <s v="Garrafa"/>
    <x v="0"/>
    <x v="0"/>
    <x v="11"/>
    <x v="0"/>
    <x v="18"/>
    <x v="16"/>
    <x v="3"/>
    <x v="0"/>
    <s v="ZBOP"/>
    <n v="0"/>
  </r>
  <r>
    <s v="Garrafa"/>
    <x v="0"/>
    <x v="0"/>
    <x v="11"/>
    <x v="0"/>
    <x v="18"/>
    <x v="16"/>
    <x v="3"/>
    <x v="0"/>
    <s v="ZBOB"/>
    <n v="0"/>
  </r>
  <r>
    <s v="Garrafa"/>
    <x v="0"/>
    <x v="0"/>
    <x v="11"/>
    <x v="0"/>
    <x v="18"/>
    <x v="16"/>
    <x v="3"/>
    <x v="0"/>
    <s v="ZBSG"/>
    <n v="0"/>
  </r>
  <r>
    <s v="Garrafa"/>
    <x v="0"/>
    <x v="0"/>
    <x v="11"/>
    <x v="0"/>
    <x v="18"/>
    <x v="16"/>
    <x v="3"/>
    <x v="0"/>
    <s v="ZBFS"/>
    <n v="0"/>
  </r>
  <r>
    <s v="Garrafa"/>
    <x v="0"/>
    <x v="0"/>
    <x v="11"/>
    <x v="0"/>
    <x v="18"/>
    <x v="16"/>
    <x v="3"/>
    <x v="0"/>
    <s v="ZBUT"/>
    <n v="14.28"/>
  </r>
  <r>
    <s v="Garrafa"/>
    <x v="0"/>
    <x v="0"/>
    <x v="11"/>
    <x v="0"/>
    <x v="18"/>
    <x v="16"/>
    <x v="3"/>
    <x v="0"/>
    <s v="ZBUB"/>
    <n v="0"/>
  </r>
  <r>
    <s v="Garrafa"/>
    <x v="0"/>
    <x v="0"/>
    <x v="11"/>
    <x v="0"/>
    <x v="18"/>
    <x v="16"/>
    <x v="3"/>
    <x v="0"/>
    <s v="ZBLA"/>
    <n v="0"/>
  </r>
  <r>
    <s v="Garrafa"/>
    <x v="0"/>
    <x v="0"/>
    <x v="11"/>
    <x v="0"/>
    <x v="18"/>
    <x v="16"/>
    <x v="3"/>
    <x v="0"/>
    <s v="ZBLL"/>
    <n v="0"/>
  </r>
  <r>
    <s v="Garrafa"/>
    <x v="0"/>
    <x v="0"/>
    <x v="11"/>
    <x v="0"/>
    <x v="18"/>
    <x v="16"/>
    <x v="3"/>
    <x v="0"/>
    <s v="ZBPE"/>
    <n v="0"/>
  </r>
  <r>
    <s v="Garrafa"/>
    <x v="0"/>
    <x v="0"/>
    <x v="11"/>
    <x v="0"/>
    <x v="18"/>
    <x v="16"/>
    <x v="3"/>
    <x v="0"/>
    <s v="ZBPL"/>
    <n v="0"/>
  </r>
  <r>
    <s v="Garrafa"/>
    <x v="0"/>
    <x v="0"/>
    <x v="3"/>
    <x v="0"/>
    <x v="19"/>
    <x v="4"/>
    <x v="0"/>
    <x v="0"/>
    <s v="ZBRP"/>
    <n v="332.61"/>
  </r>
  <r>
    <s v="Garrafa"/>
    <x v="0"/>
    <x v="0"/>
    <x v="3"/>
    <x v="0"/>
    <x v="19"/>
    <x v="4"/>
    <x v="0"/>
    <x v="0"/>
    <s v="ZBSR"/>
    <n v="2.02"/>
  </r>
  <r>
    <s v="Garrafa"/>
    <x v="0"/>
    <x v="0"/>
    <x v="3"/>
    <x v="0"/>
    <x v="19"/>
    <x v="4"/>
    <x v="0"/>
    <x v="0"/>
    <s v="ZBSB"/>
    <n v="0"/>
  </r>
  <r>
    <s v="Garrafa"/>
    <x v="0"/>
    <x v="0"/>
    <x v="3"/>
    <x v="0"/>
    <x v="19"/>
    <x v="4"/>
    <x v="0"/>
    <x v="0"/>
    <s v="ZBCP"/>
    <n v="0"/>
  </r>
  <r>
    <s v="Garrafa"/>
    <x v="0"/>
    <x v="0"/>
    <x v="3"/>
    <x v="0"/>
    <x v="19"/>
    <x v="4"/>
    <x v="0"/>
    <x v="0"/>
    <s v="ZBFP"/>
    <n v="0"/>
  </r>
  <r>
    <s v="Garrafa"/>
    <x v="0"/>
    <x v="0"/>
    <x v="3"/>
    <x v="0"/>
    <x v="19"/>
    <x v="4"/>
    <x v="0"/>
    <x v="0"/>
    <s v="ZBFC"/>
    <n v="0"/>
  </r>
  <r>
    <s v="Garrafa"/>
    <x v="0"/>
    <x v="0"/>
    <x v="3"/>
    <x v="0"/>
    <x v="19"/>
    <x v="4"/>
    <x v="0"/>
    <x v="0"/>
    <s v="ZBFB"/>
    <n v="0"/>
  </r>
  <r>
    <s v="Garrafa"/>
    <x v="0"/>
    <x v="0"/>
    <x v="3"/>
    <x v="0"/>
    <x v="19"/>
    <x v="4"/>
    <x v="0"/>
    <x v="0"/>
    <s v="ZBTM"/>
    <n v="57.12"/>
  </r>
  <r>
    <s v="Garrafa"/>
    <x v="0"/>
    <x v="0"/>
    <x v="3"/>
    <x v="0"/>
    <x v="19"/>
    <x v="4"/>
    <x v="0"/>
    <x v="0"/>
    <s v="ZBCT"/>
    <n v="0"/>
  </r>
  <r>
    <s v="Garrafa"/>
    <x v="0"/>
    <x v="0"/>
    <x v="3"/>
    <x v="0"/>
    <x v="19"/>
    <x v="4"/>
    <x v="0"/>
    <x v="0"/>
    <s v="ZBLB"/>
    <n v="0"/>
  </r>
  <r>
    <s v="Garrafa"/>
    <x v="0"/>
    <x v="0"/>
    <x v="3"/>
    <x v="0"/>
    <x v="19"/>
    <x v="4"/>
    <x v="0"/>
    <x v="0"/>
    <s v="ZBMR"/>
    <n v="0"/>
  </r>
  <r>
    <s v="Garrafa"/>
    <x v="0"/>
    <x v="0"/>
    <x v="3"/>
    <x v="0"/>
    <x v="19"/>
    <x v="4"/>
    <x v="0"/>
    <x v="0"/>
    <s v="ZBML"/>
    <n v="0"/>
  </r>
  <r>
    <s v="Garrafa"/>
    <x v="0"/>
    <x v="0"/>
    <x v="3"/>
    <x v="0"/>
    <x v="19"/>
    <x v="4"/>
    <x v="0"/>
    <x v="0"/>
    <s v="ZBPP"/>
    <n v="0"/>
  </r>
  <r>
    <s v="Garrafa"/>
    <x v="0"/>
    <x v="0"/>
    <x v="3"/>
    <x v="0"/>
    <x v="19"/>
    <x v="4"/>
    <x v="0"/>
    <x v="0"/>
    <s v="ZBPB"/>
    <n v="0"/>
  </r>
  <r>
    <s v="Garrafa"/>
    <x v="0"/>
    <x v="0"/>
    <x v="3"/>
    <x v="0"/>
    <x v="19"/>
    <x v="4"/>
    <x v="0"/>
    <x v="0"/>
    <s v="ZBOP"/>
    <n v="0"/>
  </r>
  <r>
    <s v="Garrafa"/>
    <x v="0"/>
    <x v="0"/>
    <x v="3"/>
    <x v="0"/>
    <x v="19"/>
    <x v="4"/>
    <x v="0"/>
    <x v="0"/>
    <s v="ZBOB"/>
    <n v="0"/>
  </r>
  <r>
    <s v="Garrafa"/>
    <x v="0"/>
    <x v="0"/>
    <x v="3"/>
    <x v="0"/>
    <x v="19"/>
    <x v="4"/>
    <x v="0"/>
    <x v="0"/>
    <s v="ZBSG"/>
    <n v="0"/>
  </r>
  <r>
    <s v="Garrafa"/>
    <x v="0"/>
    <x v="0"/>
    <x v="3"/>
    <x v="0"/>
    <x v="19"/>
    <x v="4"/>
    <x v="0"/>
    <x v="0"/>
    <s v="ZBFS"/>
    <n v="0"/>
  </r>
  <r>
    <s v="Garrafa"/>
    <x v="0"/>
    <x v="0"/>
    <x v="3"/>
    <x v="0"/>
    <x v="19"/>
    <x v="4"/>
    <x v="0"/>
    <x v="0"/>
    <s v="ZBUT"/>
    <n v="14.28"/>
  </r>
  <r>
    <s v="Garrafa"/>
    <x v="0"/>
    <x v="0"/>
    <x v="3"/>
    <x v="0"/>
    <x v="19"/>
    <x v="4"/>
    <x v="0"/>
    <x v="0"/>
    <s v="ZBUB"/>
    <n v="0"/>
  </r>
  <r>
    <s v="Garrafa"/>
    <x v="0"/>
    <x v="0"/>
    <x v="3"/>
    <x v="0"/>
    <x v="19"/>
    <x v="4"/>
    <x v="0"/>
    <x v="0"/>
    <s v="ZBLA"/>
    <n v="0"/>
  </r>
  <r>
    <s v="Garrafa"/>
    <x v="0"/>
    <x v="0"/>
    <x v="3"/>
    <x v="0"/>
    <x v="19"/>
    <x v="4"/>
    <x v="0"/>
    <x v="0"/>
    <s v="ZBLL"/>
    <n v="0"/>
  </r>
  <r>
    <s v="Garrafa"/>
    <x v="0"/>
    <x v="0"/>
    <x v="3"/>
    <x v="0"/>
    <x v="19"/>
    <x v="4"/>
    <x v="0"/>
    <x v="0"/>
    <s v="ZBPE"/>
    <n v="0"/>
  </r>
  <r>
    <s v="Garrafa"/>
    <x v="0"/>
    <x v="0"/>
    <x v="3"/>
    <x v="0"/>
    <x v="19"/>
    <x v="4"/>
    <x v="0"/>
    <x v="0"/>
    <s v="ZBPL"/>
    <n v="0"/>
  </r>
  <r>
    <s v="Garrafa"/>
    <x v="0"/>
    <x v="0"/>
    <x v="3"/>
    <x v="0"/>
    <x v="18"/>
    <x v="17"/>
    <x v="3"/>
    <x v="0"/>
    <s v="ZBRP"/>
    <n v="318.37"/>
  </r>
  <r>
    <s v="Garrafa"/>
    <x v="0"/>
    <x v="0"/>
    <x v="3"/>
    <x v="0"/>
    <x v="18"/>
    <x v="17"/>
    <x v="3"/>
    <x v="0"/>
    <s v="ZBSR"/>
    <n v="1.95"/>
  </r>
  <r>
    <s v="Garrafa"/>
    <x v="0"/>
    <x v="0"/>
    <x v="3"/>
    <x v="0"/>
    <x v="18"/>
    <x v="17"/>
    <x v="3"/>
    <x v="0"/>
    <s v="ZBSB"/>
    <n v="0"/>
  </r>
  <r>
    <s v="Garrafa"/>
    <x v="0"/>
    <x v="0"/>
    <x v="3"/>
    <x v="0"/>
    <x v="18"/>
    <x v="17"/>
    <x v="3"/>
    <x v="0"/>
    <s v="ZBCP"/>
    <n v="0"/>
  </r>
  <r>
    <s v="Garrafa"/>
    <x v="0"/>
    <x v="0"/>
    <x v="3"/>
    <x v="0"/>
    <x v="18"/>
    <x v="17"/>
    <x v="3"/>
    <x v="0"/>
    <s v="ZBFP"/>
    <n v="0"/>
  </r>
  <r>
    <s v="Garrafa"/>
    <x v="0"/>
    <x v="0"/>
    <x v="3"/>
    <x v="0"/>
    <x v="18"/>
    <x v="17"/>
    <x v="3"/>
    <x v="0"/>
    <s v="ZBFC"/>
    <n v="0"/>
  </r>
  <r>
    <s v="Garrafa"/>
    <x v="0"/>
    <x v="0"/>
    <x v="3"/>
    <x v="0"/>
    <x v="18"/>
    <x v="17"/>
    <x v="3"/>
    <x v="0"/>
    <s v="ZBFB"/>
    <n v="0"/>
  </r>
  <r>
    <s v="Garrafa"/>
    <x v="0"/>
    <x v="0"/>
    <x v="3"/>
    <x v="0"/>
    <x v="18"/>
    <x v="17"/>
    <x v="3"/>
    <x v="0"/>
    <s v="ZBTM"/>
    <n v="57.12"/>
  </r>
  <r>
    <s v="Garrafa"/>
    <x v="0"/>
    <x v="0"/>
    <x v="3"/>
    <x v="0"/>
    <x v="18"/>
    <x v="17"/>
    <x v="3"/>
    <x v="0"/>
    <s v="ZBCT"/>
    <n v="0"/>
  </r>
  <r>
    <s v="Garrafa"/>
    <x v="0"/>
    <x v="0"/>
    <x v="3"/>
    <x v="0"/>
    <x v="18"/>
    <x v="17"/>
    <x v="3"/>
    <x v="0"/>
    <s v="ZBLB"/>
    <n v="0"/>
  </r>
  <r>
    <s v="Garrafa"/>
    <x v="0"/>
    <x v="0"/>
    <x v="3"/>
    <x v="0"/>
    <x v="18"/>
    <x v="17"/>
    <x v="3"/>
    <x v="0"/>
    <s v="ZBMR"/>
    <n v="0"/>
  </r>
  <r>
    <s v="Garrafa"/>
    <x v="0"/>
    <x v="0"/>
    <x v="3"/>
    <x v="0"/>
    <x v="18"/>
    <x v="17"/>
    <x v="3"/>
    <x v="0"/>
    <s v="ZBML"/>
    <n v="0"/>
  </r>
  <r>
    <s v="Garrafa"/>
    <x v="0"/>
    <x v="0"/>
    <x v="3"/>
    <x v="0"/>
    <x v="18"/>
    <x v="17"/>
    <x v="3"/>
    <x v="0"/>
    <s v="ZBPP"/>
    <n v="0"/>
  </r>
  <r>
    <s v="Garrafa"/>
    <x v="0"/>
    <x v="0"/>
    <x v="3"/>
    <x v="0"/>
    <x v="18"/>
    <x v="17"/>
    <x v="3"/>
    <x v="0"/>
    <s v="ZBPB"/>
    <n v="0"/>
  </r>
  <r>
    <s v="Garrafa"/>
    <x v="0"/>
    <x v="0"/>
    <x v="3"/>
    <x v="0"/>
    <x v="18"/>
    <x v="17"/>
    <x v="3"/>
    <x v="0"/>
    <s v="ZBOP"/>
    <n v="0"/>
  </r>
  <r>
    <s v="Garrafa"/>
    <x v="0"/>
    <x v="0"/>
    <x v="3"/>
    <x v="0"/>
    <x v="18"/>
    <x v="17"/>
    <x v="3"/>
    <x v="0"/>
    <s v="ZBOB"/>
    <n v="0"/>
  </r>
  <r>
    <s v="Garrafa"/>
    <x v="0"/>
    <x v="0"/>
    <x v="3"/>
    <x v="0"/>
    <x v="18"/>
    <x v="17"/>
    <x v="3"/>
    <x v="0"/>
    <s v="ZBSG"/>
    <n v="0"/>
  </r>
  <r>
    <s v="Garrafa"/>
    <x v="0"/>
    <x v="0"/>
    <x v="3"/>
    <x v="0"/>
    <x v="18"/>
    <x v="17"/>
    <x v="3"/>
    <x v="0"/>
    <s v="ZBFS"/>
    <n v="0"/>
  </r>
  <r>
    <s v="Garrafa"/>
    <x v="0"/>
    <x v="0"/>
    <x v="3"/>
    <x v="0"/>
    <x v="18"/>
    <x v="17"/>
    <x v="3"/>
    <x v="0"/>
    <s v="ZBUT"/>
    <n v="14.28"/>
  </r>
  <r>
    <s v="Garrafa"/>
    <x v="0"/>
    <x v="0"/>
    <x v="3"/>
    <x v="0"/>
    <x v="18"/>
    <x v="17"/>
    <x v="3"/>
    <x v="0"/>
    <s v="ZBUB"/>
    <n v="0"/>
  </r>
  <r>
    <s v="Garrafa"/>
    <x v="0"/>
    <x v="0"/>
    <x v="3"/>
    <x v="0"/>
    <x v="18"/>
    <x v="17"/>
    <x v="3"/>
    <x v="0"/>
    <s v="ZBLA"/>
    <n v="0"/>
  </r>
  <r>
    <s v="Garrafa"/>
    <x v="0"/>
    <x v="0"/>
    <x v="3"/>
    <x v="0"/>
    <x v="18"/>
    <x v="17"/>
    <x v="3"/>
    <x v="0"/>
    <s v="ZBLL"/>
    <n v="0"/>
  </r>
  <r>
    <s v="Garrafa"/>
    <x v="0"/>
    <x v="0"/>
    <x v="3"/>
    <x v="0"/>
    <x v="18"/>
    <x v="17"/>
    <x v="3"/>
    <x v="0"/>
    <s v="ZBPE"/>
    <n v="0"/>
  </r>
  <r>
    <s v="Garrafa"/>
    <x v="0"/>
    <x v="0"/>
    <x v="3"/>
    <x v="0"/>
    <x v="18"/>
    <x v="17"/>
    <x v="3"/>
    <x v="0"/>
    <s v="ZBPL"/>
    <n v="0"/>
  </r>
  <r>
    <s v="Garrafa"/>
    <x v="0"/>
    <x v="0"/>
    <x v="10"/>
    <x v="0"/>
    <x v="16"/>
    <x v="14"/>
    <x v="0"/>
    <x v="1"/>
    <s v="ZBRP"/>
    <n v="349.68"/>
  </r>
  <r>
    <s v="Garrafa"/>
    <x v="0"/>
    <x v="0"/>
    <x v="10"/>
    <x v="0"/>
    <x v="16"/>
    <x v="14"/>
    <x v="0"/>
    <x v="1"/>
    <s v="ZBSR"/>
    <n v="2.11"/>
  </r>
  <r>
    <s v="Garrafa"/>
    <x v="0"/>
    <x v="0"/>
    <x v="10"/>
    <x v="0"/>
    <x v="16"/>
    <x v="14"/>
    <x v="0"/>
    <x v="1"/>
    <s v="ZBSB"/>
    <n v="0"/>
  </r>
  <r>
    <s v="Garrafa"/>
    <x v="0"/>
    <x v="0"/>
    <x v="10"/>
    <x v="0"/>
    <x v="16"/>
    <x v="14"/>
    <x v="0"/>
    <x v="1"/>
    <s v="ZBCP"/>
    <n v="0"/>
  </r>
  <r>
    <s v="Garrafa"/>
    <x v="0"/>
    <x v="0"/>
    <x v="10"/>
    <x v="0"/>
    <x v="16"/>
    <x v="14"/>
    <x v="0"/>
    <x v="1"/>
    <s v="ZBFP"/>
    <n v="0"/>
  </r>
  <r>
    <s v="Garrafa"/>
    <x v="0"/>
    <x v="0"/>
    <x v="10"/>
    <x v="0"/>
    <x v="16"/>
    <x v="14"/>
    <x v="0"/>
    <x v="1"/>
    <s v="ZBFC"/>
    <n v="0"/>
  </r>
  <r>
    <s v="Garrafa"/>
    <x v="0"/>
    <x v="0"/>
    <x v="10"/>
    <x v="0"/>
    <x v="16"/>
    <x v="14"/>
    <x v="0"/>
    <x v="1"/>
    <s v="ZBFB"/>
    <n v="0"/>
  </r>
  <r>
    <s v="Garrafa"/>
    <x v="0"/>
    <x v="0"/>
    <x v="10"/>
    <x v="0"/>
    <x v="16"/>
    <x v="14"/>
    <x v="0"/>
    <x v="1"/>
    <s v="ZBTM"/>
    <n v="57.11"/>
  </r>
  <r>
    <s v="Garrafa"/>
    <x v="0"/>
    <x v="0"/>
    <x v="10"/>
    <x v="0"/>
    <x v="16"/>
    <x v="14"/>
    <x v="0"/>
    <x v="1"/>
    <s v="ZBCT"/>
    <n v="0"/>
  </r>
  <r>
    <s v="Garrafa"/>
    <x v="0"/>
    <x v="0"/>
    <x v="10"/>
    <x v="0"/>
    <x v="16"/>
    <x v="14"/>
    <x v="0"/>
    <x v="1"/>
    <s v="ZBLB"/>
    <n v="0"/>
  </r>
  <r>
    <s v="Garrafa"/>
    <x v="0"/>
    <x v="0"/>
    <x v="10"/>
    <x v="0"/>
    <x v="16"/>
    <x v="14"/>
    <x v="0"/>
    <x v="1"/>
    <s v="ZBMR"/>
    <n v="0"/>
  </r>
  <r>
    <s v="Garrafa"/>
    <x v="0"/>
    <x v="0"/>
    <x v="10"/>
    <x v="0"/>
    <x v="16"/>
    <x v="14"/>
    <x v="0"/>
    <x v="1"/>
    <s v="ZBML"/>
    <n v="0"/>
  </r>
  <r>
    <s v="Garrafa"/>
    <x v="0"/>
    <x v="0"/>
    <x v="10"/>
    <x v="0"/>
    <x v="16"/>
    <x v="14"/>
    <x v="0"/>
    <x v="1"/>
    <s v="ZBPP"/>
    <n v="0"/>
  </r>
  <r>
    <s v="Garrafa"/>
    <x v="0"/>
    <x v="0"/>
    <x v="10"/>
    <x v="0"/>
    <x v="16"/>
    <x v="14"/>
    <x v="0"/>
    <x v="1"/>
    <s v="ZBPB"/>
    <n v="0"/>
  </r>
  <r>
    <s v="Garrafa"/>
    <x v="0"/>
    <x v="0"/>
    <x v="10"/>
    <x v="0"/>
    <x v="16"/>
    <x v="14"/>
    <x v="0"/>
    <x v="1"/>
    <s v="ZBOP"/>
    <n v="0"/>
  </r>
  <r>
    <s v="Garrafa"/>
    <x v="0"/>
    <x v="0"/>
    <x v="10"/>
    <x v="0"/>
    <x v="16"/>
    <x v="14"/>
    <x v="0"/>
    <x v="1"/>
    <s v="ZBOB"/>
    <n v="0"/>
  </r>
  <r>
    <s v="Garrafa"/>
    <x v="0"/>
    <x v="0"/>
    <x v="10"/>
    <x v="0"/>
    <x v="16"/>
    <x v="14"/>
    <x v="0"/>
    <x v="1"/>
    <s v="ZBSG"/>
    <n v="0"/>
  </r>
  <r>
    <s v="Garrafa"/>
    <x v="0"/>
    <x v="0"/>
    <x v="10"/>
    <x v="0"/>
    <x v="16"/>
    <x v="14"/>
    <x v="0"/>
    <x v="1"/>
    <s v="ZBFS"/>
    <n v="0"/>
  </r>
  <r>
    <s v="Garrafa"/>
    <x v="0"/>
    <x v="0"/>
    <x v="10"/>
    <x v="0"/>
    <x v="16"/>
    <x v="14"/>
    <x v="0"/>
    <x v="1"/>
    <s v="ZBUT"/>
    <n v="14.28"/>
  </r>
  <r>
    <s v="Garrafa"/>
    <x v="0"/>
    <x v="0"/>
    <x v="10"/>
    <x v="0"/>
    <x v="16"/>
    <x v="14"/>
    <x v="0"/>
    <x v="1"/>
    <s v="ZBUB"/>
    <n v="0"/>
  </r>
  <r>
    <s v="Garrafa"/>
    <x v="0"/>
    <x v="0"/>
    <x v="10"/>
    <x v="0"/>
    <x v="16"/>
    <x v="14"/>
    <x v="0"/>
    <x v="1"/>
    <s v="ZBLA"/>
    <n v="0"/>
  </r>
  <r>
    <s v="Garrafa"/>
    <x v="0"/>
    <x v="0"/>
    <x v="10"/>
    <x v="0"/>
    <x v="16"/>
    <x v="14"/>
    <x v="0"/>
    <x v="1"/>
    <s v="ZBLL"/>
    <n v="0"/>
  </r>
  <r>
    <s v="Garrafa"/>
    <x v="0"/>
    <x v="0"/>
    <x v="10"/>
    <x v="0"/>
    <x v="16"/>
    <x v="14"/>
    <x v="0"/>
    <x v="1"/>
    <s v="ZBPE"/>
    <n v="0"/>
  </r>
  <r>
    <s v="Garrafa"/>
    <x v="0"/>
    <x v="0"/>
    <x v="10"/>
    <x v="0"/>
    <x v="16"/>
    <x v="14"/>
    <x v="0"/>
    <x v="1"/>
    <s v="ZBPL"/>
    <n v="0"/>
  </r>
  <r>
    <s v="Garrafa"/>
    <x v="1"/>
    <x v="1"/>
    <x v="5"/>
    <x v="0"/>
    <x v="20"/>
    <x v="14"/>
    <x v="0"/>
    <x v="1"/>
    <s v="ZBRP"/>
    <n v="344.66"/>
  </r>
  <r>
    <s v="Garrafa"/>
    <x v="1"/>
    <x v="1"/>
    <x v="5"/>
    <x v="0"/>
    <x v="20"/>
    <x v="14"/>
    <x v="0"/>
    <x v="1"/>
    <s v="ZBSR"/>
    <n v="2.06"/>
  </r>
  <r>
    <s v="Garrafa"/>
    <x v="1"/>
    <x v="1"/>
    <x v="5"/>
    <x v="0"/>
    <x v="20"/>
    <x v="14"/>
    <x v="0"/>
    <x v="1"/>
    <s v="ZBSB"/>
    <n v="0"/>
  </r>
  <r>
    <s v="Garrafa"/>
    <x v="1"/>
    <x v="1"/>
    <x v="5"/>
    <x v="0"/>
    <x v="20"/>
    <x v="14"/>
    <x v="0"/>
    <x v="1"/>
    <s v="ZBCP"/>
    <n v="0"/>
  </r>
  <r>
    <s v="Garrafa"/>
    <x v="1"/>
    <x v="1"/>
    <x v="5"/>
    <x v="0"/>
    <x v="20"/>
    <x v="14"/>
    <x v="0"/>
    <x v="1"/>
    <s v="ZBFP"/>
    <n v="0"/>
  </r>
  <r>
    <s v="Garrafa"/>
    <x v="1"/>
    <x v="1"/>
    <x v="5"/>
    <x v="0"/>
    <x v="20"/>
    <x v="14"/>
    <x v="0"/>
    <x v="1"/>
    <s v="ZBFC"/>
    <n v="0"/>
  </r>
  <r>
    <s v="Garrafa"/>
    <x v="1"/>
    <x v="1"/>
    <x v="5"/>
    <x v="0"/>
    <x v="20"/>
    <x v="14"/>
    <x v="0"/>
    <x v="1"/>
    <s v="ZBFB"/>
    <n v="0"/>
  </r>
  <r>
    <s v="Garrafa"/>
    <x v="1"/>
    <x v="1"/>
    <x v="5"/>
    <x v="0"/>
    <x v="20"/>
    <x v="14"/>
    <x v="0"/>
    <x v="1"/>
    <s v="ZBTM"/>
    <n v="53.190000000000005"/>
  </r>
  <r>
    <s v="Garrafa"/>
    <x v="1"/>
    <x v="1"/>
    <x v="5"/>
    <x v="0"/>
    <x v="20"/>
    <x v="14"/>
    <x v="0"/>
    <x v="1"/>
    <s v="ZBCT"/>
    <n v="0"/>
  </r>
  <r>
    <s v="Garrafa"/>
    <x v="1"/>
    <x v="1"/>
    <x v="5"/>
    <x v="0"/>
    <x v="20"/>
    <x v="14"/>
    <x v="0"/>
    <x v="1"/>
    <s v="ZBLB"/>
    <n v="0"/>
  </r>
  <r>
    <s v="Garrafa"/>
    <x v="1"/>
    <x v="1"/>
    <x v="5"/>
    <x v="0"/>
    <x v="20"/>
    <x v="14"/>
    <x v="0"/>
    <x v="1"/>
    <s v="ZBMR"/>
    <n v="0"/>
  </r>
  <r>
    <s v="Garrafa"/>
    <x v="1"/>
    <x v="1"/>
    <x v="5"/>
    <x v="0"/>
    <x v="20"/>
    <x v="14"/>
    <x v="0"/>
    <x v="1"/>
    <s v="ZBML"/>
    <n v="0"/>
  </r>
  <r>
    <s v="Garrafa"/>
    <x v="1"/>
    <x v="1"/>
    <x v="5"/>
    <x v="0"/>
    <x v="20"/>
    <x v="14"/>
    <x v="0"/>
    <x v="1"/>
    <s v="ZBPP"/>
    <n v="0"/>
  </r>
  <r>
    <s v="Garrafa"/>
    <x v="1"/>
    <x v="1"/>
    <x v="5"/>
    <x v="0"/>
    <x v="20"/>
    <x v="14"/>
    <x v="0"/>
    <x v="1"/>
    <s v="ZBPB"/>
    <n v="0"/>
  </r>
  <r>
    <s v="Garrafa"/>
    <x v="1"/>
    <x v="1"/>
    <x v="5"/>
    <x v="0"/>
    <x v="20"/>
    <x v="14"/>
    <x v="0"/>
    <x v="1"/>
    <s v="ZBOP"/>
    <n v="0"/>
  </r>
  <r>
    <s v="Garrafa"/>
    <x v="1"/>
    <x v="1"/>
    <x v="5"/>
    <x v="0"/>
    <x v="20"/>
    <x v="14"/>
    <x v="0"/>
    <x v="1"/>
    <s v="ZBOB"/>
    <n v="0"/>
  </r>
  <r>
    <s v="Garrafa"/>
    <x v="1"/>
    <x v="1"/>
    <x v="5"/>
    <x v="0"/>
    <x v="20"/>
    <x v="14"/>
    <x v="0"/>
    <x v="1"/>
    <s v="ZBSG"/>
    <n v="0"/>
  </r>
  <r>
    <s v="Garrafa"/>
    <x v="1"/>
    <x v="1"/>
    <x v="5"/>
    <x v="0"/>
    <x v="20"/>
    <x v="14"/>
    <x v="0"/>
    <x v="1"/>
    <s v="ZBFS"/>
    <n v="0"/>
  </r>
  <r>
    <s v="Garrafa"/>
    <x v="1"/>
    <x v="1"/>
    <x v="5"/>
    <x v="0"/>
    <x v="20"/>
    <x v="14"/>
    <x v="0"/>
    <x v="1"/>
    <s v="ZBUT"/>
    <n v="13.3"/>
  </r>
  <r>
    <s v="Garrafa"/>
    <x v="1"/>
    <x v="1"/>
    <x v="5"/>
    <x v="0"/>
    <x v="20"/>
    <x v="14"/>
    <x v="0"/>
    <x v="1"/>
    <s v="ZBUB"/>
    <n v="0"/>
  </r>
  <r>
    <s v="Garrafa"/>
    <x v="1"/>
    <x v="1"/>
    <x v="5"/>
    <x v="0"/>
    <x v="20"/>
    <x v="14"/>
    <x v="0"/>
    <x v="1"/>
    <s v="ZBLA"/>
    <n v="0"/>
  </r>
  <r>
    <s v="Garrafa"/>
    <x v="1"/>
    <x v="1"/>
    <x v="5"/>
    <x v="0"/>
    <x v="20"/>
    <x v="14"/>
    <x v="0"/>
    <x v="1"/>
    <s v="ZBLL"/>
    <n v="0"/>
  </r>
  <r>
    <s v="Garrafa"/>
    <x v="1"/>
    <x v="1"/>
    <x v="5"/>
    <x v="0"/>
    <x v="20"/>
    <x v="14"/>
    <x v="0"/>
    <x v="1"/>
    <s v="ZBPE"/>
    <n v="0"/>
  </r>
  <r>
    <s v="Garrafa"/>
    <x v="1"/>
    <x v="1"/>
    <x v="5"/>
    <x v="0"/>
    <x v="20"/>
    <x v="14"/>
    <x v="0"/>
    <x v="1"/>
    <s v="ZBPL"/>
    <n v="0"/>
  </r>
  <r>
    <s v="Garrafa"/>
    <x v="0"/>
    <x v="0"/>
    <x v="0"/>
    <x v="0"/>
    <x v="21"/>
    <x v="18"/>
    <x v="0"/>
    <x v="1"/>
    <s v="ZBRP"/>
    <n v="349.68"/>
  </r>
  <r>
    <s v="Garrafa"/>
    <x v="0"/>
    <x v="0"/>
    <x v="0"/>
    <x v="0"/>
    <x v="21"/>
    <x v="18"/>
    <x v="0"/>
    <x v="1"/>
    <s v="ZBSR"/>
    <n v="2.11"/>
  </r>
  <r>
    <s v="Garrafa"/>
    <x v="0"/>
    <x v="0"/>
    <x v="0"/>
    <x v="0"/>
    <x v="21"/>
    <x v="18"/>
    <x v="0"/>
    <x v="1"/>
    <s v="ZBSB"/>
    <n v="0"/>
  </r>
  <r>
    <s v="Garrafa"/>
    <x v="0"/>
    <x v="0"/>
    <x v="0"/>
    <x v="0"/>
    <x v="21"/>
    <x v="18"/>
    <x v="0"/>
    <x v="1"/>
    <s v="ZBCP"/>
    <n v="0"/>
  </r>
  <r>
    <s v="Garrafa"/>
    <x v="0"/>
    <x v="0"/>
    <x v="0"/>
    <x v="0"/>
    <x v="21"/>
    <x v="18"/>
    <x v="0"/>
    <x v="1"/>
    <s v="ZBFP"/>
    <n v="0"/>
  </r>
  <r>
    <s v="Garrafa"/>
    <x v="0"/>
    <x v="0"/>
    <x v="0"/>
    <x v="0"/>
    <x v="21"/>
    <x v="18"/>
    <x v="0"/>
    <x v="1"/>
    <s v="ZBFC"/>
    <n v="0"/>
  </r>
  <r>
    <s v="Garrafa"/>
    <x v="0"/>
    <x v="0"/>
    <x v="0"/>
    <x v="0"/>
    <x v="21"/>
    <x v="18"/>
    <x v="0"/>
    <x v="1"/>
    <s v="ZBFB"/>
    <n v="0"/>
  </r>
  <r>
    <s v="Garrafa"/>
    <x v="0"/>
    <x v="0"/>
    <x v="0"/>
    <x v="0"/>
    <x v="21"/>
    <x v="18"/>
    <x v="0"/>
    <x v="1"/>
    <s v="ZBTM"/>
    <n v="57.11"/>
  </r>
  <r>
    <s v="Garrafa"/>
    <x v="0"/>
    <x v="0"/>
    <x v="0"/>
    <x v="0"/>
    <x v="21"/>
    <x v="18"/>
    <x v="0"/>
    <x v="1"/>
    <s v="ZBCT"/>
    <n v="0"/>
  </r>
  <r>
    <s v="Garrafa"/>
    <x v="0"/>
    <x v="0"/>
    <x v="0"/>
    <x v="0"/>
    <x v="21"/>
    <x v="18"/>
    <x v="0"/>
    <x v="1"/>
    <s v="ZBLB"/>
    <n v="0"/>
  </r>
  <r>
    <s v="Garrafa"/>
    <x v="0"/>
    <x v="0"/>
    <x v="0"/>
    <x v="0"/>
    <x v="21"/>
    <x v="18"/>
    <x v="0"/>
    <x v="1"/>
    <s v="ZBMR"/>
    <n v="0"/>
  </r>
  <r>
    <s v="Garrafa"/>
    <x v="0"/>
    <x v="0"/>
    <x v="0"/>
    <x v="0"/>
    <x v="21"/>
    <x v="18"/>
    <x v="0"/>
    <x v="1"/>
    <s v="ZBML"/>
    <n v="0"/>
  </r>
  <r>
    <s v="Garrafa"/>
    <x v="0"/>
    <x v="0"/>
    <x v="0"/>
    <x v="0"/>
    <x v="21"/>
    <x v="18"/>
    <x v="0"/>
    <x v="1"/>
    <s v="ZBPP"/>
    <n v="0"/>
  </r>
  <r>
    <s v="Garrafa"/>
    <x v="0"/>
    <x v="0"/>
    <x v="0"/>
    <x v="0"/>
    <x v="21"/>
    <x v="18"/>
    <x v="0"/>
    <x v="1"/>
    <s v="ZBPB"/>
    <n v="0"/>
  </r>
  <r>
    <s v="Garrafa"/>
    <x v="0"/>
    <x v="0"/>
    <x v="0"/>
    <x v="0"/>
    <x v="21"/>
    <x v="18"/>
    <x v="0"/>
    <x v="1"/>
    <s v="ZBOP"/>
    <n v="0"/>
  </r>
  <r>
    <s v="Garrafa"/>
    <x v="0"/>
    <x v="0"/>
    <x v="0"/>
    <x v="0"/>
    <x v="21"/>
    <x v="18"/>
    <x v="0"/>
    <x v="1"/>
    <s v="ZBOB"/>
    <n v="0"/>
  </r>
  <r>
    <s v="Garrafa"/>
    <x v="0"/>
    <x v="0"/>
    <x v="0"/>
    <x v="0"/>
    <x v="21"/>
    <x v="18"/>
    <x v="0"/>
    <x v="1"/>
    <s v="ZBSG"/>
    <n v="0"/>
  </r>
  <r>
    <s v="Garrafa"/>
    <x v="0"/>
    <x v="0"/>
    <x v="0"/>
    <x v="0"/>
    <x v="21"/>
    <x v="18"/>
    <x v="0"/>
    <x v="1"/>
    <s v="ZBFS"/>
    <n v="0"/>
  </r>
  <r>
    <s v="Garrafa"/>
    <x v="0"/>
    <x v="0"/>
    <x v="0"/>
    <x v="0"/>
    <x v="21"/>
    <x v="18"/>
    <x v="0"/>
    <x v="1"/>
    <s v="ZBUT"/>
    <n v="14.28"/>
  </r>
  <r>
    <s v="Garrafa"/>
    <x v="0"/>
    <x v="0"/>
    <x v="0"/>
    <x v="0"/>
    <x v="21"/>
    <x v="18"/>
    <x v="0"/>
    <x v="1"/>
    <s v="ZBUB"/>
    <n v="0"/>
  </r>
  <r>
    <s v="Garrafa"/>
    <x v="0"/>
    <x v="0"/>
    <x v="0"/>
    <x v="0"/>
    <x v="21"/>
    <x v="18"/>
    <x v="0"/>
    <x v="1"/>
    <s v="ZBLA"/>
    <n v="0"/>
  </r>
  <r>
    <s v="Garrafa"/>
    <x v="0"/>
    <x v="0"/>
    <x v="0"/>
    <x v="0"/>
    <x v="21"/>
    <x v="18"/>
    <x v="0"/>
    <x v="1"/>
    <s v="ZBLL"/>
    <n v="0"/>
  </r>
  <r>
    <s v="Garrafa"/>
    <x v="0"/>
    <x v="0"/>
    <x v="0"/>
    <x v="0"/>
    <x v="21"/>
    <x v="18"/>
    <x v="0"/>
    <x v="1"/>
    <s v="ZBPE"/>
    <n v="0"/>
  </r>
  <r>
    <s v="Garrafa"/>
    <x v="0"/>
    <x v="0"/>
    <x v="0"/>
    <x v="0"/>
    <x v="21"/>
    <x v="18"/>
    <x v="0"/>
    <x v="1"/>
    <s v="ZBPL"/>
    <n v="0"/>
  </r>
  <r>
    <s v="Garrafa"/>
    <x v="0"/>
    <x v="0"/>
    <x v="0"/>
    <x v="0"/>
    <x v="22"/>
    <x v="19"/>
    <x v="0"/>
    <x v="0"/>
    <s v="ZBRP"/>
    <n v="332.61"/>
  </r>
  <r>
    <s v="Garrafa"/>
    <x v="0"/>
    <x v="0"/>
    <x v="0"/>
    <x v="0"/>
    <x v="22"/>
    <x v="19"/>
    <x v="0"/>
    <x v="0"/>
    <s v="ZBSR"/>
    <n v="2.02"/>
  </r>
  <r>
    <s v="Garrafa"/>
    <x v="0"/>
    <x v="0"/>
    <x v="0"/>
    <x v="0"/>
    <x v="22"/>
    <x v="19"/>
    <x v="0"/>
    <x v="0"/>
    <s v="ZBSB"/>
    <n v="0"/>
  </r>
  <r>
    <s v="Garrafa"/>
    <x v="0"/>
    <x v="0"/>
    <x v="0"/>
    <x v="0"/>
    <x v="22"/>
    <x v="19"/>
    <x v="0"/>
    <x v="0"/>
    <s v="ZBCP"/>
    <n v="0"/>
  </r>
  <r>
    <s v="Garrafa"/>
    <x v="0"/>
    <x v="0"/>
    <x v="0"/>
    <x v="0"/>
    <x v="22"/>
    <x v="19"/>
    <x v="0"/>
    <x v="0"/>
    <s v="ZBFP"/>
    <n v="0"/>
  </r>
  <r>
    <s v="Garrafa"/>
    <x v="0"/>
    <x v="0"/>
    <x v="0"/>
    <x v="0"/>
    <x v="22"/>
    <x v="19"/>
    <x v="0"/>
    <x v="0"/>
    <s v="ZBFC"/>
    <n v="0"/>
  </r>
  <r>
    <s v="Garrafa"/>
    <x v="0"/>
    <x v="0"/>
    <x v="0"/>
    <x v="0"/>
    <x v="22"/>
    <x v="19"/>
    <x v="0"/>
    <x v="0"/>
    <s v="ZBFB"/>
    <n v="0"/>
  </r>
  <r>
    <s v="Garrafa"/>
    <x v="0"/>
    <x v="0"/>
    <x v="0"/>
    <x v="0"/>
    <x v="22"/>
    <x v="19"/>
    <x v="0"/>
    <x v="0"/>
    <s v="ZBTM"/>
    <n v="57.12"/>
  </r>
  <r>
    <s v="Garrafa"/>
    <x v="0"/>
    <x v="0"/>
    <x v="0"/>
    <x v="0"/>
    <x v="22"/>
    <x v="19"/>
    <x v="0"/>
    <x v="0"/>
    <s v="ZBCT"/>
    <n v="0"/>
  </r>
  <r>
    <s v="Garrafa"/>
    <x v="0"/>
    <x v="0"/>
    <x v="0"/>
    <x v="0"/>
    <x v="22"/>
    <x v="19"/>
    <x v="0"/>
    <x v="0"/>
    <s v="ZBLB"/>
    <n v="0"/>
  </r>
  <r>
    <s v="Garrafa"/>
    <x v="0"/>
    <x v="0"/>
    <x v="0"/>
    <x v="0"/>
    <x v="22"/>
    <x v="19"/>
    <x v="0"/>
    <x v="0"/>
    <s v="ZBMR"/>
    <n v="0"/>
  </r>
  <r>
    <s v="Garrafa"/>
    <x v="0"/>
    <x v="0"/>
    <x v="0"/>
    <x v="0"/>
    <x v="22"/>
    <x v="19"/>
    <x v="0"/>
    <x v="0"/>
    <s v="ZBML"/>
    <n v="0"/>
  </r>
  <r>
    <s v="Garrafa"/>
    <x v="0"/>
    <x v="0"/>
    <x v="0"/>
    <x v="0"/>
    <x v="22"/>
    <x v="19"/>
    <x v="0"/>
    <x v="0"/>
    <s v="ZBPP"/>
    <n v="0"/>
  </r>
  <r>
    <s v="Garrafa"/>
    <x v="0"/>
    <x v="0"/>
    <x v="0"/>
    <x v="0"/>
    <x v="22"/>
    <x v="19"/>
    <x v="0"/>
    <x v="0"/>
    <s v="ZBPB"/>
    <n v="0"/>
  </r>
  <r>
    <s v="Garrafa"/>
    <x v="0"/>
    <x v="0"/>
    <x v="0"/>
    <x v="0"/>
    <x v="22"/>
    <x v="19"/>
    <x v="0"/>
    <x v="0"/>
    <s v="ZBOP"/>
    <n v="0"/>
  </r>
  <r>
    <s v="Garrafa"/>
    <x v="0"/>
    <x v="0"/>
    <x v="0"/>
    <x v="0"/>
    <x v="22"/>
    <x v="19"/>
    <x v="0"/>
    <x v="0"/>
    <s v="ZBOB"/>
    <n v="0"/>
  </r>
  <r>
    <s v="Garrafa"/>
    <x v="0"/>
    <x v="0"/>
    <x v="0"/>
    <x v="0"/>
    <x v="22"/>
    <x v="19"/>
    <x v="0"/>
    <x v="0"/>
    <s v="ZBSG"/>
    <n v="0"/>
  </r>
  <r>
    <s v="Garrafa"/>
    <x v="0"/>
    <x v="0"/>
    <x v="0"/>
    <x v="0"/>
    <x v="22"/>
    <x v="19"/>
    <x v="0"/>
    <x v="0"/>
    <s v="ZBFS"/>
    <n v="0"/>
  </r>
  <r>
    <s v="Garrafa"/>
    <x v="0"/>
    <x v="0"/>
    <x v="0"/>
    <x v="0"/>
    <x v="22"/>
    <x v="19"/>
    <x v="0"/>
    <x v="0"/>
    <s v="ZBUT"/>
    <n v="14.28"/>
  </r>
  <r>
    <s v="Garrafa"/>
    <x v="0"/>
    <x v="0"/>
    <x v="0"/>
    <x v="0"/>
    <x v="22"/>
    <x v="19"/>
    <x v="0"/>
    <x v="0"/>
    <s v="ZBUB"/>
    <n v="0"/>
  </r>
  <r>
    <s v="Garrafa"/>
    <x v="0"/>
    <x v="0"/>
    <x v="0"/>
    <x v="0"/>
    <x v="22"/>
    <x v="19"/>
    <x v="0"/>
    <x v="0"/>
    <s v="ZBLA"/>
    <n v="0"/>
  </r>
  <r>
    <s v="Garrafa"/>
    <x v="0"/>
    <x v="0"/>
    <x v="0"/>
    <x v="0"/>
    <x v="22"/>
    <x v="19"/>
    <x v="0"/>
    <x v="0"/>
    <s v="ZBLL"/>
    <n v="0"/>
  </r>
  <r>
    <s v="Garrafa"/>
    <x v="0"/>
    <x v="0"/>
    <x v="0"/>
    <x v="0"/>
    <x v="22"/>
    <x v="19"/>
    <x v="0"/>
    <x v="0"/>
    <s v="ZBPE"/>
    <n v="0"/>
  </r>
  <r>
    <s v="Garrafa"/>
    <x v="0"/>
    <x v="0"/>
    <x v="0"/>
    <x v="0"/>
    <x v="22"/>
    <x v="19"/>
    <x v="0"/>
    <x v="0"/>
    <s v="ZBPL"/>
    <n v="0"/>
  </r>
  <r>
    <s v="Garrafa"/>
    <x v="0"/>
    <x v="0"/>
    <x v="11"/>
    <x v="0"/>
    <x v="22"/>
    <x v="19"/>
    <x v="0"/>
    <x v="0"/>
    <s v="ZBRP"/>
    <n v="332.61"/>
  </r>
  <r>
    <s v="Garrafa"/>
    <x v="0"/>
    <x v="0"/>
    <x v="11"/>
    <x v="0"/>
    <x v="22"/>
    <x v="19"/>
    <x v="0"/>
    <x v="0"/>
    <s v="ZBSR"/>
    <n v="2.02"/>
  </r>
  <r>
    <s v="Garrafa"/>
    <x v="0"/>
    <x v="0"/>
    <x v="11"/>
    <x v="0"/>
    <x v="22"/>
    <x v="19"/>
    <x v="0"/>
    <x v="0"/>
    <s v="ZBSB"/>
    <n v="0"/>
  </r>
  <r>
    <s v="Garrafa"/>
    <x v="0"/>
    <x v="0"/>
    <x v="11"/>
    <x v="0"/>
    <x v="22"/>
    <x v="19"/>
    <x v="0"/>
    <x v="0"/>
    <s v="ZBCP"/>
    <n v="0"/>
  </r>
  <r>
    <s v="Garrafa"/>
    <x v="0"/>
    <x v="0"/>
    <x v="11"/>
    <x v="0"/>
    <x v="22"/>
    <x v="19"/>
    <x v="0"/>
    <x v="0"/>
    <s v="ZBFP"/>
    <n v="0"/>
  </r>
  <r>
    <s v="Garrafa"/>
    <x v="0"/>
    <x v="0"/>
    <x v="11"/>
    <x v="0"/>
    <x v="22"/>
    <x v="19"/>
    <x v="0"/>
    <x v="0"/>
    <s v="ZBFC"/>
    <n v="0"/>
  </r>
  <r>
    <s v="Garrafa"/>
    <x v="0"/>
    <x v="0"/>
    <x v="11"/>
    <x v="0"/>
    <x v="22"/>
    <x v="19"/>
    <x v="0"/>
    <x v="0"/>
    <s v="ZBFB"/>
    <n v="0"/>
  </r>
  <r>
    <s v="Garrafa"/>
    <x v="0"/>
    <x v="0"/>
    <x v="11"/>
    <x v="0"/>
    <x v="22"/>
    <x v="19"/>
    <x v="0"/>
    <x v="0"/>
    <s v="ZBTM"/>
    <n v="57.12"/>
  </r>
  <r>
    <s v="Garrafa"/>
    <x v="0"/>
    <x v="0"/>
    <x v="11"/>
    <x v="0"/>
    <x v="22"/>
    <x v="19"/>
    <x v="0"/>
    <x v="0"/>
    <s v="ZBCT"/>
    <n v="0"/>
  </r>
  <r>
    <s v="Garrafa"/>
    <x v="0"/>
    <x v="0"/>
    <x v="11"/>
    <x v="0"/>
    <x v="22"/>
    <x v="19"/>
    <x v="0"/>
    <x v="0"/>
    <s v="ZBLB"/>
    <n v="0"/>
  </r>
  <r>
    <s v="Garrafa"/>
    <x v="0"/>
    <x v="0"/>
    <x v="11"/>
    <x v="0"/>
    <x v="22"/>
    <x v="19"/>
    <x v="0"/>
    <x v="0"/>
    <s v="ZBMR"/>
    <n v="0"/>
  </r>
  <r>
    <s v="Garrafa"/>
    <x v="0"/>
    <x v="0"/>
    <x v="11"/>
    <x v="0"/>
    <x v="22"/>
    <x v="19"/>
    <x v="0"/>
    <x v="0"/>
    <s v="ZBML"/>
    <n v="0"/>
  </r>
  <r>
    <s v="Garrafa"/>
    <x v="0"/>
    <x v="0"/>
    <x v="11"/>
    <x v="0"/>
    <x v="22"/>
    <x v="19"/>
    <x v="0"/>
    <x v="0"/>
    <s v="ZBPP"/>
    <n v="0"/>
  </r>
  <r>
    <s v="Garrafa"/>
    <x v="0"/>
    <x v="0"/>
    <x v="11"/>
    <x v="0"/>
    <x v="22"/>
    <x v="19"/>
    <x v="0"/>
    <x v="0"/>
    <s v="ZBPB"/>
    <n v="0"/>
  </r>
  <r>
    <s v="Garrafa"/>
    <x v="0"/>
    <x v="0"/>
    <x v="11"/>
    <x v="0"/>
    <x v="22"/>
    <x v="19"/>
    <x v="0"/>
    <x v="0"/>
    <s v="ZBOP"/>
    <n v="0"/>
  </r>
  <r>
    <s v="Garrafa"/>
    <x v="0"/>
    <x v="0"/>
    <x v="11"/>
    <x v="0"/>
    <x v="22"/>
    <x v="19"/>
    <x v="0"/>
    <x v="0"/>
    <s v="ZBOB"/>
    <n v="0"/>
  </r>
  <r>
    <s v="Garrafa"/>
    <x v="0"/>
    <x v="0"/>
    <x v="11"/>
    <x v="0"/>
    <x v="22"/>
    <x v="19"/>
    <x v="0"/>
    <x v="0"/>
    <s v="ZBSG"/>
    <n v="0"/>
  </r>
  <r>
    <s v="Garrafa"/>
    <x v="0"/>
    <x v="0"/>
    <x v="11"/>
    <x v="0"/>
    <x v="22"/>
    <x v="19"/>
    <x v="0"/>
    <x v="0"/>
    <s v="ZBFS"/>
    <n v="0"/>
  </r>
  <r>
    <s v="Garrafa"/>
    <x v="0"/>
    <x v="0"/>
    <x v="11"/>
    <x v="0"/>
    <x v="22"/>
    <x v="19"/>
    <x v="0"/>
    <x v="0"/>
    <s v="ZBUT"/>
    <n v="14.28"/>
  </r>
  <r>
    <s v="Garrafa"/>
    <x v="0"/>
    <x v="0"/>
    <x v="11"/>
    <x v="0"/>
    <x v="22"/>
    <x v="19"/>
    <x v="0"/>
    <x v="0"/>
    <s v="ZBUB"/>
    <n v="0"/>
  </r>
  <r>
    <s v="Garrafa"/>
    <x v="0"/>
    <x v="0"/>
    <x v="11"/>
    <x v="0"/>
    <x v="22"/>
    <x v="19"/>
    <x v="0"/>
    <x v="0"/>
    <s v="ZBLA"/>
    <n v="0"/>
  </r>
  <r>
    <s v="Garrafa"/>
    <x v="0"/>
    <x v="0"/>
    <x v="11"/>
    <x v="0"/>
    <x v="22"/>
    <x v="19"/>
    <x v="0"/>
    <x v="0"/>
    <s v="ZBLL"/>
    <n v="0"/>
  </r>
  <r>
    <s v="Garrafa"/>
    <x v="0"/>
    <x v="0"/>
    <x v="11"/>
    <x v="0"/>
    <x v="22"/>
    <x v="19"/>
    <x v="0"/>
    <x v="0"/>
    <s v="ZBPE"/>
    <n v="0"/>
  </r>
  <r>
    <s v="Garrafa"/>
    <x v="0"/>
    <x v="0"/>
    <x v="11"/>
    <x v="0"/>
    <x v="22"/>
    <x v="19"/>
    <x v="0"/>
    <x v="0"/>
    <s v="ZBPL"/>
    <n v="0"/>
  </r>
  <r>
    <s v="Garrafa"/>
    <x v="0"/>
    <x v="0"/>
    <x v="5"/>
    <x v="0"/>
    <x v="22"/>
    <x v="19"/>
    <x v="0"/>
    <x v="0"/>
    <s v="ZBRP"/>
    <n v="332.61"/>
  </r>
  <r>
    <s v="Garrafa"/>
    <x v="0"/>
    <x v="0"/>
    <x v="5"/>
    <x v="0"/>
    <x v="22"/>
    <x v="19"/>
    <x v="0"/>
    <x v="0"/>
    <s v="ZBSR"/>
    <n v="2.02"/>
  </r>
  <r>
    <s v="Garrafa"/>
    <x v="0"/>
    <x v="0"/>
    <x v="5"/>
    <x v="0"/>
    <x v="22"/>
    <x v="19"/>
    <x v="0"/>
    <x v="0"/>
    <s v="ZBSB"/>
    <n v="0"/>
  </r>
  <r>
    <s v="Garrafa"/>
    <x v="0"/>
    <x v="0"/>
    <x v="5"/>
    <x v="0"/>
    <x v="22"/>
    <x v="19"/>
    <x v="0"/>
    <x v="0"/>
    <s v="ZBCP"/>
    <n v="0"/>
  </r>
  <r>
    <s v="Garrafa"/>
    <x v="0"/>
    <x v="0"/>
    <x v="5"/>
    <x v="0"/>
    <x v="22"/>
    <x v="19"/>
    <x v="0"/>
    <x v="0"/>
    <s v="ZBFP"/>
    <n v="0"/>
  </r>
  <r>
    <s v="Garrafa"/>
    <x v="0"/>
    <x v="0"/>
    <x v="5"/>
    <x v="0"/>
    <x v="22"/>
    <x v="19"/>
    <x v="0"/>
    <x v="0"/>
    <s v="ZBFC"/>
    <n v="0"/>
  </r>
  <r>
    <s v="Garrafa"/>
    <x v="0"/>
    <x v="0"/>
    <x v="5"/>
    <x v="0"/>
    <x v="22"/>
    <x v="19"/>
    <x v="0"/>
    <x v="0"/>
    <s v="ZBFB"/>
    <n v="0"/>
  </r>
  <r>
    <s v="Garrafa"/>
    <x v="0"/>
    <x v="0"/>
    <x v="5"/>
    <x v="0"/>
    <x v="22"/>
    <x v="19"/>
    <x v="0"/>
    <x v="0"/>
    <s v="ZBTM"/>
    <n v="57.12"/>
  </r>
  <r>
    <s v="Garrafa"/>
    <x v="0"/>
    <x v="0"/>
    <x v="5"/>
    <x v="0"/>
    <x v="22"/>
    <x v="19"/>
    <x v="0"/>
    <x v="0"/>
    <s v="ZBCT"/>
    <n v="0"/>
  </r>
  <r>
    <s v="Garrafa"/>
    <x v="0"/>
    <x v="0"/>
    <x v="5"/>
    <x v="0"/>
    <x v="22"/>
    <x v="19"/>
    <x v="0"/>
    <x v="0"/>
    <s v="ZBLB"/>
    <n v="0"/>
  </r>
  <r>
    <s v="Garrafa"/>
    <x v="0"/>
    <x v="0"/>
    <x v="5"/>
    <x v="0"/>
    <x v="22"/>
    <x v="19"/>
    <x v="0"/>
    <x v="0"/>
    <s v="ZBMR"/>
    <n v="0"/>
  </r>
  <r>
    <s v="Garrafa"/>
    <x v="0"/>
    <x v="0"/>
    <x v="5"/>
    <x v="0"/>
    <x v="22"/>
    <x v="19"/>
    <x v="0"/>
    <x v="0"/>
    <s v="ZBML"/>
    <n v="0"/>
  </r>
  <r>
    <s v="Garrafa"/>
    <x v="0"/>
    <x v="0"/>
    <x v="5"/>
    <x v="0"/>
    <x v="22"/>
    <x v="19"/>
    <x v="0"/>
    <x v="0"/>
    <s v="ZBPP"/>
    <n v="0"/>
  </r>
  <r>
    <s v="Garrafa"/>
    <x v="0"/>
    <x v="0"/>
    <x v="5"/>
    <x v="0"/>
    <x v="22"/>
    <x v="19"/>
    <x v="0"/>
    <x v="0"/>
    <s v="ZBPB"/>
    <n v="0"/>
  </r>
  <r>
    <s v="Garrafa"/>
    <x v="0"/>
    <x v="0"/>
    <x v="5"/>
    <x v="0"/>
    <x v="22"/>
    <x v="19"/>
    <x v="0"/>
    <x v="0"/>
    <s v="ZBOP"/>
    <n v="0"/>
  </r>
  <r>
    <s v="Garrafa"/>
    <x v="0"/>
    <x v="0"/>
    <x v="5"/>
    <x v="0"/>
    <x v="22"/>
    <x v="19"/>
    <x v="0"/>
    <x v="0"/>
    <s v="ZBOB"/>
    <n v="0"/>
  </r>
  <r>
    <s v="Garrafa"/>
    <x v="0"/>
    <x v="0"/>
    <x v="5"/>
    <x v="0"/>
    <x v="22"/>
    <x v="19"/>
    <x v="0"/>
    <x v="0"/>
    <s v="ZBSG"/>
    <n v="0"/>
  </r>
  <r>
    <s v="Garrafa"/>
    <x v="0"/>
    <x v="0"/>
    <x v="5"/>
    <x v="0"/>
    <x v="22"/>
    <x v="19"/>
    <x v="0"/>
    <x v="0"/>
    <s v="ZBFS"/>
    <n v="0"/>
  </r>
  <r>
    <s v="Garrafa"/>
    <x v="0"/>
    <x v="0"/>
    <x v="5"/>
    <x v="0"/>
    <x v="22"/>
    <x v="19"/>
    <x v="0"/>
    <x v="0"/>
    <s v="ZBUT"/>
    <n v="14.28"/>
  </r>
  <r>
    <s v="Garrafa"/>
    <x v="0"/>
    <x v="0"/>
    <x v="5"/>
    <x v="0"/>
    <x v="22"/>
    <x v="19"/>
    <x v="0"/>
    <x v="0"/>
    <s v="ZBUB"/>
    <n v="0"/>
  </r>
  <r>
    <s v="Garrafa"/>
    <x v="0"/>
    <x v="0"/>
    <x v="5"/>
    <x v="0"/>
    <x v="22"/>
    <x v="19"/>
    <x v="0"/>
    <x v="0"/>
    <s v="ZBLA"/>
    <n v="0"/>
  </r>
  <r>
    <s v="Garrafa"/>
    <x v="0"/>
    <x v="0"/>
    <x v="5"/>
    <x v="0"/>
    <x v="22"/>
    <x v="19"/>
    <x v="0"/>
    <x v="0"/>
    <s v="ZBLL"/>
    <n v="0"/>
  </r>
  <r>
    <s v="Garrafa"/>
    <x v="0"/>
    <x v="0"/>
    <x v="5"/>
    <x v="0"/>
    <x v="22"/>
    <x v="19"/>
    <x v="0"/>
    <x v="0"/>
    <s v="ZBPE"/>
    <n v="0"/>
  </r>
  <r>
    <s v="Garrafa"/>
    <x v="0"/>
    <x v="0"/>
    <x v="5"/>
    <x v="0"/>
    <x v="22"/>
    <x v="19"/>
    <x v="0"/>
    <x v="0"/>
    <s v="ZBPL"/>
    <n v="0"/>
  </r>
  <r>
    <s v="Garrafa"/>
    <x v="0"/>
    <x v="0"/>
    <x v="7"/>
    <x v="0"/>
    <x v="22"/>
    <x v="19"/>
    <x v="0"/>
    <x v="0"/>
    <s v="ZBRP"/>
    <n v="332.61"/>
  </r>
  <r>
    <s v="Garrafa"/>
    <x v="0"/>
    <x v="0"/>
    <x v="7"/>
    <x v="0"/>
    <x v="22"/>
    <x v="19"/>
    <x v="0"/>
    <x v="0"/>
    <s v="ZBSR"/>
    <n v="2.02"/>
  </r>
  <r>
    <s v="Garrafa"/>
    <x v="0"/>
    <x v="0"/>
    <x v="7"/>
    <x v="0"/>
    <x v="22"/>
    <x v="19"/>
    <x v="0"/>
    <x v="0"/>
    <s v="ZBSB"/>
    <n v="0"/>
  </r>
  <r>
    <s v="Garrafa"/>
    <x v="0"/>
    <x v="0"/>
    <x v="7"/>
    <x v="0"/>
    <x v="22"/>
    <x v="19"/>
    <x v="0"/>
    <x v="0"/>
    <s v="ZBCP"/>
    <n v="0"/>
  </r>
  <r>
    <s v="Garrafa"/>
    <x v="0"/>
    <x v="0"/>
    <x v="7"/>
    <x v="0"/>
    <x v="22"/>
    <x v="19"/>
    <x v="0"/>
    <x v="0"/>
    <s v="ZBFP"/>
    <n v="0"/>
  </r>
  <r>
    <s v="Garrafa"/>
    <x v="0"/>
    <x v="0"/>
    <x v="7"/>
    <x v="0"/>
    <x v="22"/>
    <x v="19"/>
    <x v="0"/>
    <x v="0"/>
    <s v="ZBFC"/>
    <n v="0"/>
  </r>
  <r>
    <s v="Garrafa"/>
    <x v="0"/>
    <x v="0"/>
    <x v="7"/>
    <x v="0"/>
    <x v="22"/>
    <x v="19"/>
    <x v="0"/>
    <x v="0"/>
    <s v="ZBFB"/>
    <n v="0"/>
  </r>
  <r>
    <s v="Garrafa"/>
    <x v="0"/>
    <x v="0"/>
    <x v="7"/>
    <x v="0"/>
    <x v="22"/>
    <x v="19"/>
    <x v="0"/>
    <x v="0"/>
    <s v="ZBTM"/>
    <n v="57.12"/>
  </r>
  <r>
    <s v="Garrafa"/>
    <x v="0"/>
    <x v="0"/>
    <x v="7"/>
    <x v="0"/>
    <x v="22"/>
    <x v="19"/>
    <x v="0"/>
    <x v="0"/>
    <s v="ZBCT"/>
    <n v="0"/>
  </r>
  <r>
    <s v="Garrafa"/>
    <x v="0"/>
    <x v="0"/>
    <x v="7"/>
    <x v="0"/>
    <x v="22"/>
    <x v="19"/>
    <x v="0"/>
    <x v="0"/>
    <s v="ZBLB"/>
    <n v="0"/>
  </r>
  <r>
    <s v="Garrafa"/>
    <x v="0"/>
    <x v="0"/>
    <x v="7"/>
    <x v="0"/>
    <x v="22"/>
    <x v="19"/>
    <x v="0"/>
    <x v="0"/>
    <s v="ZBMR"/>
    <n v="0"/>
  </r>
  <r>
    <s v="Garrafa"/>
    <x v="0"/>
    <x v="0"/>
    <x v="7"/>
    <x v="0"/>
    <x v="22"/>
    <x v="19"/>
    <x v="0"/>
    <x v="0"/>
    <s v="ZBML"/>
    <n v="0"/>
  </r>
  <r>
    <s v="Garrafa"/>
    <x v="0"/>
    <x v="0"/>
    <x v="7"/>
    <x v="0"/>
    <x v="22"/>
    <x v="19"/>
    <x v="0"/>
    <x v="0"/>
    <s v="ZBPP"/>
    <n v="0"/>
  </r>
  <r>
    <s v="Garrafa"/>
    <x v="0"/>
    <x v="0"/>
    <x v="7"/>
    <x v="0"/>
    <x v="22"/>
    <x v="19"/>
    <x v="0"/>
    <x v="0"/>
    <s v="ZBPB"/>
    <n v="0"/>
  </r>
  <r>
    <s v="Garrafa"/>
    <x v="0"/>
    <x v="0"/>
    <x v="7"/>
    <x v="0"/>
    <x v="22"/>
    <x v="19"/>
    <x v="0"/>
    <x v="0"/>
    <s v="ZBOP"/>
    <n v="0"/>
  </r>
  <r>
    <s v="Garrafa"/>
    <x v="0"/>
    <x v="0"/>
    <x v="7"/>
    <x v="0"/>
    <x v="22"/>
    <x v="19"/>
    <x v="0"/>
    <x v="0"/>
    <s v="ZBOB"/>
    <n v="0"/>
  </r>
  <r>
    <s v="Garrafa"/>
    <x v="0"/>
    <x v="0"/>
    <x v="7"/>
    <x v="0"/>
    <x v="22"/>
    <x v="19"/>
    <x v="0"/>
    <x v="0"/>
    <s v="ZBSG"/>
    <n v="0"/>
  </r>
  <r>
    <s v="Garrafa"/>
    <x v="0"/>
    <x v="0"/>
    <x v="7"/>
    <x v="0"/>
    <x v="22"/>
    <x v="19"/>
    <x v="0"/>
    <x v="0"/>
    <s v="ZBFS"/>
    <n v="0"/>
  </r>
  <r>
    <s v="Garrafa"/>
    <x v="0"/>
    <x v="0"/>
    <x v="7"/>
    <x v="0"/>
    <x v="22"/>
    <x v="19"/>
    <x v="0"/>
    <x v="0"/>
    <s v="ZBUT"/>
    <n v="14.28"/>
  </r>
  <r>
    <s v="Garrafa"/>
    <x v="0"/>
    <x v="0"/>
    <x v="7"/>
    <x v="0"/>
    <x v="22"/>
    <x v="19"/>
    <x v="0"/>
    <x v="0"/>
    <s v="ZBUB"/>
    <n v="0"/>
  </r>
  <r>
    <s v="Garrafa"/>
    <x v="0"/>
    <x v="0"/>
    <x v="7"/>
    <x v="0"/>
    <x v="22"/>
    <x v="19"/>
    <x v="0"/>
    <x v="0"/>
    <s v="ZBLA"/>
    <n v="0"/>
  </r>
  <r>
    <s v="Garrafa"/>
    <x v="0"/>
    <x v="0"/>
    <x v="7"/>
    <x v="0"/>
    <x v="22"/>
    <x v="19"/>
    <x v="0"/>
    <x v="0"/>
    <s v="ZBLL"/>
    <n v="0"/>
  </r>
  <r>
    <s v="Garrafa"/>
    <x v="0"/>
    <x v="0"/>
    <x v="7"/>
    <x v="0"/>
    <x v="22"/>
    <x v="19"/>
    <x v="0"/>
    <x v="0"/>
    <s v="ZBPE"/>
    <n v="0"/>
  </r>
  <r>
    <s v="Garrafa"/>
    <x v="0"/>
    <x v="0"/>
    <x v="7"/>
    <x v="0"/>
    <x v="22"/>
    <x v="19"/>
    <x v="0"/>
    <x v="0"/>
    <s v="ZBPL"/>
    <n v="0"/>
  </r>
  <r>
    <s v="Garrafa"/>
    <x v="0"/>
    <x v="0"/>
    <x v="8"/>
    <x v="0"/>
    <x v="22"/>
    <x v="19"/>
    <x v="0"/>
    <x v="0"/>
    <s v="ZBRP"/>
    <n v="332.61"/>
  </r>
  <r>
    <s v="Garrafa"/>
    <x v="0"/>
    <x v="0"/>
    <x v="8"/>
    <x v="0"/>
    <x v="22"/>
    <x v="19"/>
    <x v="0"/>
    <x v="0"/>
    <s v="ZBSR"/>
    <n v="2.02"/>
  </r>
  <r>
    <s v="Garrafa"/>
    <x v="0"/>
    <x v="0"/>
    <x v="8"/>
    <x v="0"/>
    <x v="22"/>
    <x v="19"/>
    <x v="0"/>
    <x v="0"/>
    <s v="ZBSB"/>
    <n v="0"/>
  </r>
  <r>
    <s v="Garrafa"/>
    <x v="0"/>
    <x v="0"/>
    <x v="8"/>
    <x v="0"/>
    <x v="22"/>
    <x v="19"/>
    <x v="0"/>
    <x v="0"/>
    <s v="ZBCP"/>
    <n v="0"/>
  </r>
  <r>
    <s v="Garrafa"/>
    <x v="0"/>
    <x v="0"/>
    <x v="8"/>
    <x v="0"/>
    <x v="22"/>
    <x v="19"/>
    <x v="0"/>
    <x v="0"/>
    <s v="ZBFP"/>
    <n v="0"/>
  </r>
  <r>
    <s v="Garrafa"/>
    <x v="0"/>
    <x v="0"/>
    <x v="8"/>
    <x v="0"/>
    <x v="22"/>
    <x v="19"/>
    <x v="0"/>
    <x v="0"/>
    <s v="ZBFC"/>
    <n v="0"/>
  </r>
  <r>
    <s v="Garrafa"/>
    <x v="0"/>
    <x v="0"/>
    <x v="8"/>
    <x v="0"/>
    <x v="22"/>
    <x v="19"/>
    <x v="0"/>
    <x v="0"/>
    <s v="ZBFB"/>
    <n v="0"/>
  </r>
  <r>
    <s v="Garrafa"/>
    <x v="0"/>
    <x v="0"/>
    <x v="8"/>
    <x v="0"/>
    <x v="22"/>
    <x v="19"/>
    <x v="0"/>
    <x v="0"/>
    <s v="ZBTM"/>
    <n v="57.12"/>
  </r>
  <r>
    <s v="Garrafa"/>
    <x v="0"/>
    <x v="0"/>
    <x v="8"/>
    <x v="0"/>
    <x v="22"/>
    <x v="19"/>
    <x v="0"/>
    <x v="0"/>
    <s v="ZBCT"/>
    <n v="0"/>
  </r>
  <r>
    <s v="Garrafa"/>
    <x v="0"/>
    <x v="0"/>
    <x v="8"/>
    <x v="0"/>
    <x v="22"/>
    <x v="19"/>
    <x v="0"/>
    <x v="0"/>
    <s v="ZBLB"/>
    <n v="0"/>
  </r>
  <r>
    <s v="Garrafa"/>
    <x v="0"/>
    <x v="0"/>
    <x v="8"/>
    <x v="0"/>
    <x v="22"/>
    <x v="19"/>
    <x v="0"/>
    <x v="0"/>
    <s v="ZBMR"/>
    <n v="0"/>
  </r>
  <r>
    <s v="Garrafa"/>
    <x v="0"/>
    <x v="0"/>
    <x v="8"/>
    <x v="0"/>
    <x v="22"/>
    <x v="19"/>
    <x v="0"/>
    <x v="0"/>
    <s v="ZBML"/>
    <n v="0"/>
  </r>
  <r>
    <s v="Garrafa"/>
    <x v="0"/>
    <x v="0"/>
    <x v="8"/>
    <x v="0"/>
    <x v="22"/>
    <x v="19"/>
    <x v="0"/>
    <x v="0"/>
    <s v="ZBPP"/>
    <n v="0"/>
  </r>
  <r>
    <s v="Garrafa"/>
    <x v="0"/>
    <x v="0"/>
    <x v="8"/>
    <x v="0"/>
    <x v="22"/>
    <x v="19"/>
    <x v="0"/>
    <x v="0"/>
    <s v="ZBPB"/>
    <n v="0"/>
  </r>
  <r>
    <s v="Garrafa"/>
    <x v="0"/>
    <x v="0"/>
    <x v="8"/>
    <x v="0"/>
    <x v="22"/>
    <x v="19"/>
    <x v="0"/>
    <x v="0"/>
    <s v="ZBOP"/>
    <n v="0"/>
  </r>
  <r>
    <s v="Garrafa"/>
    <x v="0"/>
    <x v="0"/>
    <x v="8"/>
    <x v="0"/>
    <x v="22"/>
    <x v="19"/>
    <x v="0"/>
    <x v="0"/>
    <s v="ZBOB"/>
    <n v="0"/>
  </r>
  <r>
    <s v="Garrafa"/>
    <x v="0"/>
    <x v="0"/>
    <x v="8"/>
    <x v="0"/>
    <x v="22"/>
    <x v="19"/>
    <x v="0"/>
    <x v="0"/>
    <s v="ZBSG"/>
    <n v="0"/>
  </r>
  <r>
    <s v="Garrafa"/>
    <x v="0"/>
    <x v="0"/>
    <x v="8"/>
    <x v="0"/>
    <x v="22"/>
    <x v="19"/>
    <x v="0"/>
    <x v="0"/>
    <s v="ZBFS"/>
    <n v="0"/>
  </r>
  <r>
    <s v="Garrafa"/>
    <x v="0"/>
    <x v="0"/>
    <x v="8"/>
    <x v="0"/>
    <x v="22"/>
    <x v="19"/>
    <x v="0"/>
    <x v="0"/>
    <s v="ZBUT"/>
    <n v="14.28"/>
  </r>
  <r>
    <s v="Garrafa"/>
    <x v="0"/>
    <x v="0"/>
    <x v="8"/>
    <x v="0"/>
    <x v="22"/>
    <x v="19"/>
    <x v="0"/>
    <x v="0"/>
    <s v="ZBUB"/>
    <n v="0"/>
  </r>
  <r>
    <s v="Garrafa"/>
    <x v="0"/>
    <x v="0"/>
    <x v="8"/>
    <x v="0"/>
    <x v="22"/>
    <x v="19"/>
    <x v="0"/>
    <x v="0"/>
    <s v="ZBLA"/>
    <n v="0"/>
  </r>
  <r>
    <s v="Garrafa"/>
    <x v="0"/>
    <x v="0"/>
    <x v="8"/>
    <x v="0"/>
    <x v="22"/>
    <x v="19"/>
    <x v="0"/>
    <x v="0"/>
    <s v="ZBLL"/>
    <n v="0"/>
  </r>
  <r>
    <s v="Garrafa"/>
    <x v="0"/>
    <x v="0"/>
    <x v="8"/>
    <x v="0"/>
    <x v="22"/>
    <x v="19"/>
    <x v="0"/>
    <x v="0"/>
    <s v="ZBPE"/>
    <n v="0"/>
  </r>
  <r>
    <s v="Garrafa"/>
    <x v="0"/>
    <x v="0"/>
    <x v="8"/>
    <x v="0"/>
    <x v="22"/>
    <x v="19"/>
    <x v="0"/>
    <x v="0"/>
    <s v="ZBPL"/>
    <n v="0"/>
  </r>
  <r>
    <s v="Garrafa"/>
    <x v="1"/>
    <x v="1"/>
    <x v="2"/>
    <x v="0"/>
    <x v="23"/>
    <x v="20"/>
    <x v="1"/>
    <x v="1"/>
    <s v="ZBRP"/>
    <n v="482.69"/>
  </r>
  <r>
    <s v="Garrafa"/>
    <x v="1"/>
    <x v="1"/>
    <x v="2"/>
    <x v="0"/>
    <x v="23"/>
    <x v="20"/>
    <x v="1"/>
    <x v="1"/>
    <s v="ZBSR"/>
    <n v="2.93"/>
  </r>
  <r>
    <s v="Garrafa"/>
    <x v="1"/>
    <x v="1"/>
    <x v="2"/>
    <x v="0"/>
    <x v="23"/>
    <x v="20"/>
    <x v="1"/>
    <x v="1"/>
    <s v="ZBSB"/>
    <n v="0"/>
  </r>
  <r>
    <s v="Garrafa"/>
    <x v="1"/>
    <x v="1"/>
    <x v="2"/>
    <x v="0"/>
    <x v="23"/>
    <x v="20"/>
    <x v="1"/>
    <x v="1"/>
    <s v="ZBCP"/>
    <n v="0"/>
  </r>
  <r>
    <s v="Garrafa"/>
    <x v="1"/>
    <x v="1"/>
    <x v="2"/>
    <x v="0"/>
    <x v="23"/>
    <x v="20"/>
    <x v="1"/>
    <x v="1"/>
    <s v="ZBFP"/>
    <n v="0"/>
  </r>
  <r>
    <s v="Garrafa"/>
    <x v="1"/>
    <x v="1"/>
    <x v="2"/>
    <x v="0"/>
    <x v="23"/>
    <x v="20"/>
    <x v="1"/>
    <x v="1"/>
    <s v="ZBFC"/>
    <n v="0"/>
  </r>
  <r>
    <s v="Garrafa"/>
    <x v="1"/>
    <x v="1"/>
    <x v="2"/>
    <x v="0"/>
    <x v="23"/>
    <x v="20"/>
    <x v="1"/>
    <x v="1"/>
    <s v="ZBFB"/>
    <n v="0"/>
  </r>
  <r>
    <s v="Garrafa"/>
    <x v="1"/>
    <x v="1"/>
    <x v="2"/>
    <x v="0"/>
    <x v="23"/>
    <x v="20"/>
    <x v="1"/>
    <x v="1"/>
    <s v="ZBTM"/>
    <n v="82.16"/>
  </r>
  <r>
    <s v="Garrafa"/>
    <x v="1"/>
    <x v="1"/>
    <x v="2"/>
    <x v="0"/>
    <x v="23"/>
    <x v="20"/>
    <x v="1"/>
    <x v="1"/>
    <s v="ZBCT"/>
    <n v="0"/>
  </r>
  <r>
    <s v="Garrafa"/>
    <x v="1"/>
    <x v="1"/>
    <x v="2"/>
    <x v="0"/>
    <x v="23"/>
    <x v="20"/>
    <x v="1"/>
    <x v="1"/>
    <s v="ZBLB"/>
    <n v="0"/>
  </r>
  <r>
    <s v="Garrafa"/>
    <x v="1"/>
    <x v="1"/>
    <x v="2"/>
    <x v="0"/>
    <x v="23"/>
    <x v="20"/>
    <x v="1"/>
    <x v="1"/>
    <s v="ZBMR"/>
    <n v="0"/>
  </r>
  <r>
    <s v="Garrafa"/>
    <x v="1"/>
    <x v="1"/>
    <x v="2"/>
    <x v="0"/>
    <x v="23"/>
    <x v="20"/>
    <x v="1"/>
    <x v="1"/>
    <s v="ZBML"/>
    <n v="0"/>
  </r>
  <r>
    <s v="Garrafa"/>
    <x v="1"/>
    <x v="1"/>
    <x v="2"/>
    <x v="0"/>
    <x v="23"/>
    <x v="20"/>
    <x v="1"/>
    <x v="1"/>
    <s v="ZBPP"/>
    <n v="0"/>
  </r>
  <r>
    <s v="Garrafa"/>
    <x v="1"/>
    <x v="1"/>
    <x v="2"/>
    <x v="0"/>
    <x v="23"/>
    <x v="20"/>
    <x v="1"/>
    <x v="1"/>
    <s v="ZBPB"/>
    <n v="0"/>
  </r>
  <r>
    <s v="Garrafa"/>
    <x v="1"/>
    <x v="1"/>
    <x v="2"/>
    <x v="0"/>
    <x v="23"/>
    <x v="20"/>
    <x v="1"/>
    <x v="1"/>
    <s v="ZBOP"/>
    <n v="0"/>
  </r>
  <r>
    <s v="Garrafa"/>
    <x v="1"/>
    <x v="1"/>
    <x v="2"/>
    <x v="0"/>
    <x v="23"/>
    <x v="20"/>
    <x v="1"/>
    <x v="1"/>
    <s v="ZBOB"/>
    <n v="0"/>
  </r>
  <r>
    <s v="Garrafa"/>
    <x v="1"/>
    <x v="1"/>
    <x v="2"/>
    <x v="0"/>
    <x v="23"/>
    <x v="20"/>
    <x v="1"/>
    <x v="1"/>
    <s v="ZBSG"/>
    <n v="0"/>
  </r>
  <r>
    <s v="Garrafa"/>
    <x v="1"/>
    <x v="1"/>
    <x v="2"/>
    <x v="0"/>
    <x v="23"/>
    <x v="20"/>
    <x v="1"/>
    <x v="1"/>
    <s v="ZBFS"/>
    <n v="0"/>
  </r>
  <r>
    <s v="Garrafa"/>
    <x v="1"/>
    <x v="1"/>
    <x v="2"/>
    <x v="0"/>
    <x v="23"/>
    <x v="20"/>
    <x v="1"/>
    <x v="1"/>
    <s v="ZBUT"/>
    <n v="20.54"/>
  </r>
  <r>
    <s v="Garrafa"/>
    <x v="1"/>
    <x v="1"/>
    <x v="2"/>
    <x v="0"/>
    <x v="23"/>
    <x v="20"/>
    <x v="1"/>
    <x v="1"/>
    <s v="ZBUB"/>
    <n v="0"/>
  </r>
  <r>
    <s v="Garrafa"/>
    <x v="1"/>
    <x v="1"/>
    <x v="2"/>
    <x v="0"/>
    <x v="23"/>
    <x v="20"/>
    <x v="1"/>
    <x v="1"/>
    <s v="ZBLA"/>
    <n v="0"/>
  </r>
  <r>
    <s v="Garrafa"/>
    <x v="1"/>
    <x v="1"/>
    <x v="2"/>
    <x v="0"/>
    <x v="23"/>
    <x v="20"/>
    <x v="1"/>
    <x v="1"/>
    <s v="ZBLL"/>
    <n v="0"/>
  </r>
  <r>
    <s v="Garrafa"/>
    <x v="1"/>
    <x v="1"/>
    <x v="2"/>
    <x v="0"/>
    <x v="23"/>
    <x v="20"/>
    <x v="1"/>
    <x v="1"/>
    <s v="ZBPE"/>
    <n v="0"/>
  </r>
  <r>
    <s v="Garrafa"/>
    <x v="1"/>
    <x v="1"/>
    <x v="2"/>
    <x v="0"/>
    <x v="23"/>
    <x v="20"/>
    <x v="1"/>
    <x v="1"/>
    <s v="ZBPL"/>
    <n v="0"/>
  </r>
  <r>
    <s v="Garrafa"/>
    <x v="1"/>
    <x v="1"/>
    <x v="0"/>
    <x v="0"/>
    <x v="23"/>
    <x v="20"/>
    <x v="1"/>
    <x v="1"/>
    <s v="ZBRP"/>
    <n v="482.69"/>
  </r>
  <r>
    <s v="Garrafa"/>
    <x v="1"/>
    <x v="1"/>
    <x v="0"/>
    <x v="0"/>
    <x v="23"/>
    <x v="20"/>
    <x v="1"/>
    <x v="1"/>
    <s v="ZBSR"/>
    <n v="2.93"/>
  </r>
  <r>
    <s v="Garrafa"/>
    <x v="1"/>
    <x v="1"/>
    <x v="0"/>
    <x v="0"/>
    <x v="23"/>
    <x v="20"/>
    <x v="1"/>
    <x v="1"/>
    <s v="ZBSB"/>
    <n v="0"/>
  </r>
  <r>
    <s v="Garrafa"/>
    <x v="1"/>
    <x v="1"/>
    <x v="0"/>
    <x v="0"/>
    <x v="23"/>
    <x v="20"/>
    <x v="1"/>
    <x v="1"/>
    <s v="ZBCP"/>
    <n v="0"/>
  </r>
  <r>
    <s v="Garrafa"/>
    <x v="1"/>
    <x v="1"/>
    <x v="0"/>
    <x v="0"/>
    <x v="23"/>
    <x v="20"/>
    <x v="1"/>
    <x v="1"/>
    <s v="ZBFP"/>
    <n v="0"/>
  </r>
  <r>
    <s v="Garrafa"/>
    <x v="1"/>
    <x v="1"/>
    <x v="0"/>
    <x v="0"/>
    <x v="23"/>
    <x v="20"/>
    <x v="1"/>
    <x v="1"/>
    <s v="ZBFC"/>
    <n v="0"/>
  </r>
  <r>
    <s v="Garrafa"/>
    <x v="1"/>
    <x v="1"/>
    <x v="0"/>
    <x v="0"/>
    <x v="23"/>
    <x v="20"/>
    <x v="1"/>
    <x v="1"/>
    <s v="ZBFB"/>
    <n v="0"/>
  </r>
  <r>
    <s v="Garrafa"/>
    <x v="1"/>
    <x v="1"/>
    <x v="0"/>
    <x v="0"/>
    <x v="23"/>
    <x v="20"/>
    <x v="1"/>
    <x v="1"/>
    <s v="ZBTM"/>
    <n v="82.16"/>
  </r>
  <r>
    <s v="Garrafa"/>
    <x v="1"/>
    <x v="1"/>
    <x v="0"/>
    <x v="0"/>
    <x v="23"/>
    <x v="20"/>
    <x v="1"/>
    <x v="1"/>
    <s v="ZBCT"/>
    <n v="0"/>
  </r>
  <r>
    <s v="Garrafa"/>
    <x v="1"/>
    <x v="1"/>
    <x v="0"/>
    <x v="0"/>
    <x v="23"/>
    <x v="20"/>
    <x v="1"/>
    <x v="1"/>
    <s v="ZBLB"/>
    <n v="0"/>
  </r>
  <r>
    <s v="Garrafa"/>
    <x v="1"/>
    <x v="1"/>
    <x v="0"/>
    <x v="0"/>
    <x v="23"/>
    <x v="20"/>
    <x v="1"/>
    <x v="1"/>
    <s v="ZBMR"/>
    <n v="0"/>
  </r>
  <r>
    <s v="Garrafa"/>
    <x v="1"/>
    <x v="1"/>
    <x v="0"/>
    <x v="0"/>
    <x v="23"/>
    <x v="20"/>
    <x v="1"/>
    <x v="1"/>
    <s v="ZBML"/>
    <n v="0"/>
  </r>
  <r>
    <s v="Garrafa"/>
    <x v="1"/>
    <x v="1"/>
    <x v="0"/>
    <x v="0"/>
    <x v="23"/>
    <x v="20"/>
    <x v="1"/>
    <x v="1"/>
    <s v="ZBPP"/>
    <n v="0"/>
  </r>
  <r>
    <s v="Garrafa"/>
    <x v="1"/>
    <x v="1"/>
    <x v="0"/>
    <x v="0"/>
    <x v="23"/>
    <x v="20"/>
    <x v="1"/>
    <x v="1"/>
    <s v="ZBPB"/>
    <n v="0"/>
  </r>
  <r>
    <s v="Garrafa"/>
    <x v="1"/>
    <x v="1"/>
    <x v="0"/>
    <x v="0"/>
    <x v="23"/>
    <x v="20"/>
    <x v="1"/>
    <x v="1"/>
    <s v="ZBOP"/>
    <n v="0"/>
  </r>
  <r>
    <s v="Garrafa"/>
    <x v="1"/>
    <x v="1"/>
    <x v="0"/>
    <x v="0"/>
    <x v="23"/>
    <x v="20"/>
    <x v="1"/>
    <x v="1"/>
    <s v="ZBOB"/>
    <n v="0"/>
  </r>
  <r>
    <s v="Garrafa"/>
    <x v="1"/>
    <x v="1"/>
    <x v="0"/>
    <x v="0"/>
    <x v="23"/>
    <x v="20"/>
    <x v="1"/>
    <x v="1"/>
    <s v="ZBSG"/>
    <n v="0"/>
  </r>
  <r>
    <s v="Garrafa"/>
    <x v="1"/>
    <x v="1"/>
    <x v="0"/>
    <x v="0"/>
    <x v="23"/>
    <x v="20"/>
    <x v="1"/>
    <x v="1"/>
    <s v="ZBFS"/>
    <n v="0"/>
  </r>
  <r>
    <s v="Garrafa"/>
    <x v="1"/>
    <x v="1"/>
    <x v="0"/>
    <x v="0"/>
    <x v="23"/>
    <x v="20"/>
    <x v="1"/>
    <x v="1"/>
    <s v="ZBUT"/>
    <n v="20.54"/>
  </r>
  <r>
    <s v="Garrafa"/>
    <x v="1"/>
    <x v="1"/>
    <x v="0"/>
    <x v="0"/>
    <x v="23"/>
    <x v="20"/>
    <x v="1"/>
    <x v="1"/>
    <s v="ZBUB"/>
    <n v="0"/>
  </r>
  <r>
    <s v="Garrafa"/>
    <x v="1"/>
    <x v="1"/>
    <x v="0"/>
    <x v="0"/>
    <x v="23"/>
    <x v="20"/>
    <x v="1"/>
    <x v="1"/>
    <s v="ZBLA"/>
    <n v="0"/>
  </r>
  <r>
    <s v="Garrafa"/>
    <x v="1"/>
    <x v="1"/>
    <x v="0"/>
    <x v="0"/>
    <x v="23"/>
    <x v="20"/>
    <x v="1"/>
    <x v="1"/>
    <s v="ZBLL"/>
    <n v="0"/>
  </r>
  <r>
    <s v="Garrafa"/>
    <x v="1"/>
    <x v="1"/>
    <x v="0"/>
    <x v="0"/>
    <x v="23"/>
    <x v="20"/>
    <x v="1"/>
    <x v="1"/>
    <s v="ZBPE"/>
    <n v="0"/>
  </r>
  <r>
    <s v="Garrafa"/>
    <x v="1"/>
    <x v="1"/>
    <x v="0"/>
    <x v="0"/>
    <x v="23"/>
    <x v="20"/>
    <x v="1"/>
    <x v="1"/>
    <s v="ZBPL"/>
    <n v="0"/>
  </r>
  <r>
    <s v="Garrafa"/>
    <x v="0"/>
    <x v="0"/>
    <x v="10"/>
    <x v="0"/>
    <x v="24"/>
    <x v="21"/>
    <x v="5"/>
    <x v="1"/>
    <s v="ZBRP"/>
    <n v="259.83"/>
  </r>
  <r>
    <s v="Garrafa"/>
    <x v="0"/>
    <x v="0"/>
    <x v="10"/>
    <x v="0"/>
    <x v="24"/>
    <x v="21"/>
    <x v="5"/>
    <x v="1"/>
    <s v="ZBSR"/>
    <n v="1.72"/>
  </r>
  <r>
    <s v="Garrafa"/>
    <x v="0"/>
    <x v="0"/>
    <x v="10"/>
    <x v="0"/>
    <x v="24"/>
    <x v="21"/>
    <x v="5"/>
    <x v="1"/>
    <s v="ZBSB"/>
    <n v="0"/>
  </r>
  <r>
    <s v="Garrafa"/>
    <x v="0"/>
    <x v="0"/>
    <x v="10"/>
    <x v="0"/>
    <x v="24"/>
    <x v="21"/>
    <x v="5"/>
    <x v="1"/>
    <s v="ZBCP"/>
    <n v="0"/>
  </r>
  <r>
    <s v="Garrafa"/>
    <x v="0"/>
    <x v="0"/>
    <x v="10"/>
    <x v="0"/>
    <x v="24"/>
    <x v="21"/>
    <x v="5"/>
    <x v="1"/>
    <s v="ZBFP"/>
    <n v="0"/>
  </r>
  <r>
    <s v="Garrafa"/>
    <x v="0"/>
    <x v="0"/>
    <x v="10"/>
    <x v="0"/>
    <x v="24"/>
    <x v="21"/>
    <x v="5"/>
    <x v="1"/>
    <s v="ZBFC"/>
    <n v="0"/>
  </r>
  <r>
    <s v="Garrafa"/>
    <x v="0"/>
    <x v="0"/>
    <x v="10"/>
    <x v="0"/>
    <x v="24"/>
    <x v="21"/>
    <x v="5"/>
    <x v="1"/>
    <s v="ZBFB"/>
    <n v="0"/>
  </r>
  <r>
    <s v="Garrafa"/>
    <x v="0"/>
    <x v="0"/>
    <x v="10"/>
    <x v="0"/>
    <x v="24"/>
    <x v="21"/>
    <x v="5"/>
    <x v="1"/>
    <s v="ZBTM"/>
    <n v="66.63"/>
  </r>
  <r>
    <s v="Garrafa"/>
    <x v="0"/>
    <x v="0"/>
    <x v="10"/>
    <x v="0"/>
    <x v="24"/>
    <x v="21"/>
    <x v="5"/>
    <x v="1"/>
    <s v="ZBCT"/>
    <n v="0"/>
  </r>
  <r>
    <s v="Garrafa"/>
    <x v="0"/>
    <x v="0"/>
    <x v="10"/>
    <x v="0"/>
    <x v="24"/>
    <x v="21"/>
    <x v="5"/>
    <x v="1"/>
    <s v="ZBLB"/>
    <n v="0"/>
  </r>
  <r>
    <s v="Garrafa"/>
    <x v="0"/>
    <x v="0"/>
    <x v="10"/>
    <x v="0"/>
    <x v="24"/>
    <x v="21"/>
    <x v="5"/>
    <x v="1"/>
    <s v="ZBMR"/>
    <n v="0"/>
  </r>
  <r>
    <s v="Garrafa"/>
    <x v="0"/>
    <x v="0"/>
    <x v="10"/>
    <x v="0"/>
    <x v="24"/>
    <x v="21"/>
    <x v="5"/>
    <x v="1"/>
    <s v="ZBML"/>
    <n v="0"/>
  </r>
  <r>
    <s v="Garrafa"/>
    <x v="0"/>
    <x v="0"/>
    <x v="10"/>
    <x v="0"/>
    <x v="24"/>
    <x v="21"/>
    <x v="5"/>
    <x v="1"/>
    <s v="ZBPP"/>
    <n v="0"/>
  </r>
  <r>
    <s v="Garrafa"/>
    <x v="0"/>
    <x v="0"/>
    <x v="10"/>
    <x v="0"/>
    <x v="24"/>
    <x v="21"/>
    <x v="5"/>
    <x v="1"/>
    <s v="ZBPB"/>
    <n v="0"/>
  </r>
  <r>
    <s v="Garrafa"/>
    <x v="0"/>
    <x v="0"/>
    <x v="10"/>
    <x v="0"/>
    <x v="24"/>
    <x v="21"/>
    <x v="5"/>
    <x v="1"/>
    <s v="ZBOP"/>
    <n v="0"/>
  </r>
  <r>
    <s v="Garrafa"/>
    <x v="0"/>
    <x v="0"/>
    <x v="10"/>
    <x v="0"/>
    <x v="24"/>
    <x v="21"/>
    <x v="5"/>
    <x v="1"/>
    <s v="ZBOB"/>
    <n v="0"/>
  </r>
  <r>
    <s v="Garrafa"/>
    <x v="0"/>
    <x v="0"/>
    <x v="10"/>
    <x v="0"/>
    <x v="24"/>
    <x v="21"/>
    <x v="5"/>
    <x v="1"/>
    <s v="ZBSG"/>
    <n v="0"/>
  </r>
  <r>
    <s v="Garrafa"/>
    <x v="0"/>
    <x v="0"/>
    <x v="10"/>
    <x v="0"/>
    <x v="24"/>
    <x v="21"/>
    <x v="5"/>
    <x v="1"/>
    <s v="ZBFS"/>
    <n v="0"/>
  </r>
  <r>
    <s v="Garrafa"/>
    <x v="0"/>
    <x v="0"/>
    <x v="10"/>
    <x v="0"/>
    <x v="24"/>
    <x v="21"/>
    <x v="5"/>
    <x v="1"/>
    <s v="ZBUT"/>
    <n v="16.66"/>
  </r>
  <r>
    <s v="Garrafa"/>
    <x v="0"/>
    <x v="0"/>
    <x v="10"/>
    <x v="0"/>
    <x v="24"/>
    <x v="21"/>
    <x v="5"/>
    <x v="1"/>
    <s v="ZBUB"/>
    <n v="0"/>
  </r>
  <r>
    <s v="Garrafa"/>
    <x v="0"/>
    <x v="0"/>
    <x v="10"/>
    <x v="0"/>
    <x v="24"/>
    <x v="21"/>
    <x v="5"/>
    <x v="1"/>
    <s v="ZBLA"/>
    <n v="0"/>
  </r>
  <r>
    <s v="Garrafa"/>
    <x v="0"/>
    <x v="0"/>
    <x v="10"/>
    <x v="0"/>
    <x v="24"/>
    <x v="21"/>
    <x v="5"/>
    <x v="1"/>
    <s v="ZBLL"/>
    <n v="0"/>
  </r>
  <r>
    <s v="Garrafa"/>
    <x v="0"/>
    <x v="0"/>
    <x v="10"/>
    <x v="0"/>
    <x v="24"/>
    <x v="21"/>
    <x v="5"/>
    <x v="1"/>
    <s v="ZBPE"/>
    <n v="0"/>
  </r>
  <r>
    <s v="Garrafa"/>
    <x v="0"/>
    <x v="0"/>
    <x v="10"/>
    <x v="0"/>
    <x v="24"/>
    <x v="21"/>
    <x v="5"/>
    <x v="1"/>
    <s v="ZBPL"/>
    <n v="0"/>
  </r>
  <r>
    <s v="Garrafa"/>
    <x v="0"/>
    <x v="0"/>
    <x v="10"/>
    <x v="0"/>
    <x v="25"/>
    <x v="22"/>
    <x v="5"/>
    <x v="0"/>
    <s v="ZBRP"/>
    <n v="247.16"/>
  </r>
  <r>
    <s v="Garrafa"/>
    <x v="0"/>
    <x v="0"/>
    <x v="10"/>
    <x v="0"/>
    <x v="25"/>
    <x v="22"/>
    <x v="5"/>
    <x v="0"/>
    <s v="ZBSR"/>
    <n v="1.65"/>
  </r>
  <r>
    <s v="Garrafa"/>
    <x v="0"/>
    <x v="0"/>
    <x v="10"/>
    <x v="0"/>
    <x v="25"/>
    <x v="22"/>
    <x v="5"/>
    <x v="0"/>
    <s v="ZBSB"/>
    <n v="0"/>
  </r>
  <r>
    <s v="Garrafa"/>
    <x v="0"/>
    <x v="0"/>
    <x v="10"/>
    <x v="0"/>
    <x v="25"/>
    <x v="22"/>
    <x v="5"/>
    <x v="0"/>
    <s v="ZBCP"/>
    <n v="0"/>
  </r>
  <r>
    <s v="Garrafa"/>
    <x v="0"/>
    <x v="0"/>
    <x v="10"/>
    <x v="0"/>
    <x v="25"/>
    <x v="22"/>
    <x v="5"/>
    <x v="0"/>
    <s v="ZBFP"/>
    <n v="0"/>
  </r>
  <r>
    <s v="Garrafa"/>
    <x v="0"/>
    <x v="0"/>
    <x v="10"/>
    <x v="0"/>
    <x v="25"/>
    <x v="22"/>
    <x v="5"/>
    <x v="0"/>
    <s v="ZBFC"/>
    <n v="0"/>
  </r>
  <r>
    <s v="Garrafa"/>
    <x v="0"/>
    <x v="0"/>
    <x v="10"/>
    <x v="0"/>
    <x v="25"/>
    <x v="22"/>
    <x v="5"/>
    <x v="0"/>
    <s v="ZBFB"/>
    <n v="0"/>
  </r>
  <r>
    <s v="Garrafa"/>
    <x v="0"/>
    <x v="0"/>
    <x v="10"/>
    <x v="0"/>
    <x v="25"/>
    <x v="22"/>
    <x v="5"/>
    <x v="0"/>
    <s v="ZBTM"/>
    <n v="66.63"/>
  </r>
  <r>
    <s v="Garrafa"/>
    <x v="0"/>
    <x v="0"/>
    <x v="10"/>
    <x v="0"/>
    <x v="25"/>
    <x v="22"/>
    <x v="5"/>
    <x v="0"/>
    <s v="ZBCT"/>
    <n v="0"/>
  </r>
  <r>
    <s v="Garrafa"/>
    <x v="0"/>
    <x v="0"/>
    <x v="10"/>
    <x v="0"/>
    <x v="25"/>
    <x v="22"/>
    <x v="5"/>
    <x v="0"/>
    <s v="ZBLB"/>
    <n v="0"/>
  </r>
  <r>
    <s v="Garrafa"/>
    <x v="0"/>
    <x v="0"/>
    <x v="10"/>
    <x v="0"/>
    <x v="25"/>
    <x v="22"/>
    <x v="5"/>
    <x v="0"/>
    <s v="ZBMR"/>
    <n v="0"/>
  </r>
  <r>
    <s v="Garrafa"/>
    <x v="0"/>
    <x v="0"/>
    <x v="10"/>
    <x v="0"/>
    <x v="25"/>
    <x v="22"/>
    <x v="5"/>
    <x v="0"/>
    <s v="ZBML"/>
    <n v="0"/>
  </r>
  <r>
    <s v="Garrafa"/>
    <x v="0"/>
    <x v="0"/>
    <x v="10"/>
    <x v="0"/>
    <x v="25"/>
    <x v="22"/>
    <x v="5"/>
    <x v="0"/>
    <s v="ZBPP"/>
    <n v="0"/>
  </r>
  <r>
    <s v="Garrafa"/>
    <x v="0"/>
    <x v="0"/>
    <x v="10"/>
    <x v="0"/>
    <x v="25"/>
    <x v="22"/>
    <x v="5"/>
    <x v="0"/>
    <s v="ZBPB"/>
    <n v="0"/>
  </r>
  <r>
    <s v="Garrafa"/>
    <x v="0"/>
    <x v="0"/>
    <x v="10"/>
    <x v="0"/>
    <x v="25"/>
    <x v="22"/>
    <x v="5"/>
    <x v="0"/>
    <s v="ZBOP"/>
    <n v="0"/>
  </r>
  <r>
    <s v="Garrafa"/>
    <x v="0"/>
    <x v="0"/>
    <x v="10"/>
    <x v="0"/>
    <x v="25"/>
    <x v="22"/>
    <x v="5"/>
    <x v="0"/>
    <s v="ZBOB"/>
    <n v="0"/>
  </r>
  <r>
    <s v="Garrafa"/>
    <x v="0"/>
    <x v="0"/>
    <x v="10"/>
    <x v="0"/>
    <x v="25"/>
    <x v="22"/>
    <x v="5"/>
    <x v="0"/>
    <s v="ZBSG"/>
    <n v="0"/>
  </r>
  <r>
    <s v="Garrafa"/>
    <x v="0"/>
    <x v="0"/>
    <x v="10"/>
    <x v="0"/>
    <x v="25"/>
    <x v="22"/>
    <x v="5"/>
    <x v="0"/>
    <s v="ZBFS"/>
    <n v="0"/>
  </r>
  <r>
    <s v="Garrafa"/>
    <x v="0"/>
    <x v="0"/>
    <x v="10"/>
    <x v="0"/>
    <x v="25"/>
    <x v="22"/>
    <x v="5"/>
    <x v="0"/>
    <s v="ZBUT"/>
    <n v="16.66"/>
  </r>
  <r>
    <s v="Garrafa"/>
    <x v="0"/>
    <x v="0"/>
    <x v="10"/>
    <x v="0"/>
    <x v="25"/>
    <x v="22"/>
    <x v="5"/>
    <x v="0"/>
    <s v="ZBUB"/>
    <n v="0"/>
  </r>
  <r>
    <s v="Garrafa"/>
    <x v="0"/>
    <x v="0"/>
    <x v="10"/>
    <x v="0"/>
    <x v="25"/>
    <x v="22"/>
    <x v="5"/>
    <x v="0"/>
    <s v="ZBLA"/>
    <n v="0"/>
  </r>
  <r>
    <s v="Garrafa"/>
    <x v="0"/>
    <x v="0"/>
    <x v="10"/>
    <x v="0"/>
    <x v="25"/>
    <x v="22"/>
    <x v="5"/>
    <x v="0"/>
    <s v="ZBLL"/>
    <n v="0"/>
  </r>
  <r>
    <s v="Garrafa"/>
    <x v="0"/>
    <x v="0"/>
    <x v="10"/>
    <x v="0"/>
    <x v="25"/>
    <x v="22"/>
    <x v="5"/>
    <x v="0"/>
    <s v="ZBPE"/>
    <n v="0"/>
  </r>
  <r>
    <s v="Garrafa"/>
    <x v="0"/>
    <x v="0"/>
    <x v="10"/>
    <x v="0"/>
    <x v="25"/>
    <x v="22"/>
    <x v="5"/>
    <x v="0"/>
    <s v="ZBPL"/>
    <n v="0"/>
  </r>
  <r>
    <s v="Garrafa"/>
    <x v="2"/>
    <x v="2"/>
    <x v="12"/>
    <x v="0"/>
    <x v="26"/>
    <x v="23"/>
    <x v="6"/>
    <x v="1"/>
    <s v="ZBRP"/>
    <n v="224.6"/>
  </r>
  <r>
    <s v="Garrafa"/>
    <x v="2"/>
    <x v="2"/>
    <x v="12"/>
    <x v="0"/>
    <x v="26"/>
    <x v="23"/>
    <x v="6"/>
    <x v="1"/>
    <s v="ZBSR"/>
    <n v="1.49"/>
  </r>
  <r>
    <s v="Garrafa"/>
    <x v="2"/>
    <x v="2"/>
    <x v="12"/>
    <x v="0"/>
    <x v="26"/>
    <x v="23"/>
    <x v="6"/>
    <x v="1"/>
    <s v="ZBSB"/>
    <n v="3.83"/>
  </r>
  <r>
    <s v="Garrafa"/>
    <x v="2"/>
    <x v="2"/>
    <x v="12"/>
    <x v="0"/>
    <x v="26"/>
    <x v="23"/>
    <x v="6"/>
    <x v="1"/>
    <s v="ZBCP"/>
    <n v="0"/>
  </r>
  <r>
    <s v="Garrafa"/>
    <x v="2"/>
    <x v="2"/>
    <x v="12"/>
    <x v="0"/>
    <x v="26"/>
    <x v="23"/>
    <x v="6"/>
    <x v="1"/>
    <s v="ZBFP"/>
    <n v="0"/>
  </r>
  <r>
    <s v="Garrafa"/>
    <x v="2"/>
    <x v="2"/>
    <x v="12"/>
    <x v="0"/>
    <x v="26"/>
    <x v="23"/>
    <x v="6"/>
    <x v="1"/>
    <s v="ZBFC"/>
    <n v="0"/>
  </r>
  <r>
    <s v="Garrafa"/>
    <x v="2"/>
    <x v="2"/>
    <x v="12"/>
    <x v="0"/>
    <x v="26"/>
    <x v="23"/>
    <x v="6"/>
    <x v="1"/>
    <s v="ZBFB"/>
    <n v="0"/>
  </r>
  <r>
    <s v="Garrafa"/>
    <x v="2"/>
    <x v="2"/>
    <x v="12"/>
    <x v="0"/>
    <x v="26"/>
    <x v="23"/>
    <x v="6"/>
    <x v="1"/>
    <s v="ZBTM"/>
    <n v="59.21"/>
  </r>
  <r>
    <s v="Garrafa"/>
    <x v="2"/>
    <x v="2"/>
    <x v="12"/>
    <x v="0"/>
    <x v="26"/>
    <x v="23"/>
    <x v="6"/>
    <x v="1"/>
    <s v="ZBCT"/>
    <n v="66.72"/>
  </r>
  <r>
    <s v="Garrafa"/>
    <x v="2"/>
    <x v="2"/>
    <x v="12"/>
    <x v="0"/>
    <x v="26"/>
    <x v="23"/>
    <x v="6"/>
    <x v="1"/>
    <s v="ZBLB"/>
    <n v="0"/>
  </r>
  <r>
    <s v="Garrafa"/>
    <x v="2"/>
    <x v="2"/>
    <x v="12"/>
    <x v="0"/>
    <x v="26"/>
    <x v="23"/>
    <x v="6"/>
    <x v="1"/>
    <s v="ZBMR"/>
    <n v="0"/>
  </r>
  <r>
    <s v="Garrafa"/>
    <x v="2"/>
    <x v="2"/>
    <x v="12"/>
    <x v="0"/>
    <x v="26"/>
    <x v="23"/>
    <x v="6"/>
    <x v="1"/>
    <s v="ZBML"/>
    <n v="0"/>
  </r>
  <r>
    <s v="Garrafa"/>
    <x v="2"/>
    <x v="2"/>
    <x v="12"/>
    <x v="0"/>
    <x v="26"/>
    <x v="23"/>
    <x v="6"/>
    <x v="1"/>
    <s v="ZBPP"/>
    <n v="0"/>
  </r>
  <r>
    <s v="Garrafa"/>
    <x v="2"/>
    <x v="2"/>
    <x v="12"/>
    <x v="0"/>
    <x v="26"/>
    <x v="23"/>
    <x v="6"/>
    <x v="1"/>
    <s v="ZBPB"/>
    <n v="0"/>
  </r>
  <r>
    <s v="Garrafa"/>
    <x v="2"/>
    <x v="2"/>
    <x v="12"/>
    <x v="0"/>
    <x v="26"/>
    <x v="23"/>
    <x v="6"/>
    <x v="1"/>
    <s v="ZBOP"/>
    <n v="0"/>
  </r>
  <r>
    <s v="Garrafa"/>
    <x v="2"/>
    <x v="2"/>
    <x v="12"/>
    <x v="0"/>
    <x v="26"/>
    <x v="23"/>
    <x v="6"/>
    <x v="1"/>
    <s v="ZBOB"/>
    <n v="7.3"/>
  </r>
  <r>
    <s v="Garrafa"/>
    <x v="2"/>
    <x v="2"/>
    <x v="12"/>
    <x v="0"/>
    <x v="26"/>
    <x v="23"/>
    <x v="6"/>
    <x v="1"/>
    <s v="ZBSG"/>
    <n v="0"/>
  </r>
  <r>
    <s v="Garrafa"/>
    <x v="2"/>
    <x v="2"/>
    <x v="12"/>
    <x v="0"/>
    <x v="26"/>
    <x v="23"/>
    <x v="6"/>
    <x v="1"/>
    <s v="ZBFS"/>
    <n v="0"/>
  </r>
  <r>
    <s v="Garrafa"/>
    <x v="2"/>
    <x v="2"/>
    <x v="12"/>
    <x v="0"/>
    <x v="26"/>
    <x v="23"/>
    <x v="6"/>
    <x v="1"/>
    <s v="ZBUT"/>
    <n v="14.8"/>
  </r>
  <r>
    <s v="Garrafa"/>
    <x v="2"/>
    <x v="2"/>
    <x v="12"/>
    <x v="0"/>
    <x v="26"/>
    <x v="23"/>
    <x v="6"/>
    <x v="1"/>
    <s v="ZBUB"/>
    <n v="16.68"/>
  </r>
  <r>
    <s v="Garrafa"/>
    <x v="2"/>
    <x v="2"/>
    <x v="12"/>
    <x v="0"/>
    <x v="26"/>
    <x v="23"/>
    <x v="6"/>
    <x v="1"/>
    <s v="ZBLA"/>
    <n v="0"/>
  </r>
  <r>
    <s v="Garrafa"/>
    <x v="2"/>
    <x v="2"/>
    <x v="12"/>
    <x v="0"/>
    <x v="26"/>
    <x v="23"/>
    <x v="6"/>
    <x v="1"/>
    <s v="ZBLL"/>
    <n v="0"/>
  </r>
  <r>
    <s v="Garrafa"/>
    <x v="2"/>
    <x v="2"/>
    <x v="12"/>
    <x v="0"/>
    <x v="26"/>
    <x v="23"/>
    <x v="6"/>
    <x v="1"/>
    <s v="ZBPE"/>
    <n v="0"/>
  </r>
  <r>
    <s v="Garrafa"/>
    <x v="2"/>
    <x v="2"/>
    <x v="12"/>
    <x v="0"/>
    <x v="26"/>
    <x v="23"/>
    <x v="6"/>
    <x v="1"/>
    <s v="ZBPL"/>
    <n v="0"/>
  </r>
  <r>
    <s v="Garrafa"/>
    <x v="2"/>
    <x v="2"/>
    <x v="12"/>
    <x v="0"/>
    <x v="27"/>
    <x v="24"/>
    <x v="6"/>
    <x v="1"/>
    <s v="ZBRP"/>
    <n v="224.6"/>
  </r>
  <r>
    <s v="Garrafa"/>
    <x v="2"/>
    <x v="2"/>
    <x v="12"/>
    <x v="0"/>
    <x v="27"/>
    <x v="24"/>
    <x v="6"/>
    <x v="1"/>
    <s v="ZBSR"/>
    <n v="1.49"/>
  </r>
  <r>
    <s v="Garrafa"/>
    <x v="2"/>
    <x v="2"/>
    <x v="12"/>
    <x v="0"/>
    <x v="27"/>
    <x v="24"/>
    <x v="6"/>
    <x v="1"/>
    <s v="ZBSB"/>
    <n v="3.83"/>
  </r>
  <r>
    <s v="Garrafa"/>
    <x v="2"/>
    <x v="2"/>
    <x v="12"/>
    <x v="0"/>
    <x v="27"/>
    <x v="24"/>
    <x v="6"/>
    <x v="1"/>
    <s v="ZBCP"/>
    <n v="0"/>
  </r>
  <r>
    <s v="Garrafa"/>
    <x v="2"/>
    <x v="2"/>
    <x v="12"/>
    <x v="0"/>
    <x v="27"/>
    <x v="24"/>
    <x v="6"/>
    <x v="1"/>
    <s v="ZBFP"/>
    <n v="0"/>
  </r>
  <r>
    <s v="Garrafa"/>
    <x v="2"/>
    <x v="2"/>
    <x v="12"/>
    <x v="0"/>
    <x v="27"/>
    <x v="24"/>
    <x v="6"/>
    <x v="1"/>
    <s v="ZBFC"/>
    <n v="0"/>
  </r>
  <r>
    <s v="Garrafa"/>
    <x v="2"/>
    <x v="2"/>
    <x v="12"/>
    <x v="0"/>
    <x v="27"/>
    <x v="24"/>
    <x v="6"/>
    <x v="1"/>
    <s v="ZBFB"/>
    <n v="0"/>
  </r>
  <r>
    <s v="Garrafa"/>
    <x v="2"/>
    <x v="2"/>
    <x v="12"/>
    <x v="0"/>
    <x v="27"/>
    <x v="24"/>
    <x v="6"/>
    <x v="1"/>
    <s v="ZBTM"/>
    <n v="59.21"/>
  </r>
  <r>
    <s v="Garrafa"/>
    <x v="2"/>
    <x v="2"/>
    <x v="12"/>
    <x v="0"/>
    <x v="27"/>
    <x v="24"/>
    <x v="6"/>
    <x v="1"/>
    <s v="ZBCT"/>
    <n v="66.72"/>
  </r>
  <r>
    <s v="Garrafa"/>
    <x v="2"/>
    <x v="2"/>
    <x v="12"/>
    <x v="0"/>
    <x v="27"/>
    <x v="24"/>
    <x v="6"/>
    <x v="1"/>
    <s v="ZBLB"/>
    <n v="0"/>
  </r>
  <r>
    <s v="Garrafa"/>
    <x v="2"/>
    <x v="2"/>
    <x v="12"/>
    <x v="0"/>
    <x v="27"/>
    <x v="24"/>
    <x v="6"/>
    <x v="1"/>
    <s v="ZBMR"/>
    <n v="0"/>
  </r>
  <r>
    <s v="Garrafa"/>
    <x v="2"/>
    <x v="2"/>
    <x v="12"/>
    <x v="0"/>
    <x v="27"/>
    <x v="24"/>
    <x v="6"/>
    <x v="1"/>
    <s v="ZBML"/>
    <n v="0"/>
  </r>
  <r>
    <s v="Garrafa"/>
    <x v="2"/>
    <x v="2"/>
    <x v="12"/>
    <x v="0"/>
    <x v="27"/>
    <x v="24"/>
    <x v="6"/>
    <x v="1"/>
    <s v="ZBPP"/>
    <n v="0"/>
  </r>
  <r>
    <s v="Garrafa"/>
    <x v="2"/>
    <x v="2"/>
    <x v="12"/>
    <x v="0"/>
    <x v="27"/>
    <x v="24"/>
    <x v="6"/>
    <x v="1"/>
    <s v="ZBPB"/>
    <n v="0"/>
  </r>
  <r>
    <s v="Garrafa"/>
    <x v="2"/>
    <x v="2"/>
    <x v="12"/>
    <x v="0"/>
    <x v="27"/>
    <x v="24"/>
    <x v="6"/>
    <x v="1"/>
    <s v="ZBOP"/>
    <n v="0"/>
  </r>
  <r>
    <s v="Garrafa"/>
    <x v="2"/>
    <x v="2"/>
    <x v="12"/>
    <x v="0"/>
    <x v="27"/>
    <x v="24"/>
    <x v="6"/>
    <x v="1"/>
    <s v="ZBOB"/>
    <n v="7.3"/>
  </r>
  <r>
    <s v="Garrafa"/>
    <x v="2"/>
    <x v="2"/>
    <x v="12"/>
    <x v="0"/>
    <x v="27"/>
    <x v="24"/>
    <x v="6"/>
    <x v="1"/>
    <s v="ZBSG"/>
    <n v="0"/>
  </r>
  <r>
    <s v="Garrafa"/>
    <x v="2"/>
    <x v="2"/>
    <x v="12"/>
    <x v="0"/>
    <x v="27"/>
    <x v="24"/>
    <x v="6"/>
    <x v="1"/>
    <s v="ZBFS"/>
    <n v="0"/>
  </r>
  <r>
    <s v="Garrafa"/>
    <x v="2"/>
    <x v="2"/>
    <x v="12"/>
    <x v="0"/>
    <x v="27"/>
    <x v="24"/>
    <x v="6"/>
    <x v="1"/>
    <s v="ZBUT"/>
    <n v="14.8"/>
  </r>
  <r>
    <s v="Garrafa"/>
    <x v="2"/>
    <x v="2"/>
    <x v="12"/>
    <x v="0"/>
    <x v="27"/>
    <x v="24"/>
    <x v="6"/>
    <x v="1"/>
    <s v="ZBUB"/>
    <n v="16.68"/>
  </r>
  <r>
    <s v="Garrafa"/>
    <x v="2"/>
    <x v="2"/>
    <x v="12"/>
    <x v="0"/>
    <x v="27"/>
    <x v="24"/>
    <x v="6"/>
    <x v="1"/>
    <s v="ZBLA"/>
    <n v="0"/>
  </r>
  <r>
    <s v="Garrafa"/>
    <x v="2"/>
    <x v="2"/>
    <x v="12"/>
    <x v="0"/>
    <x v="27"/>
    <x v="24"/>
    <x v="6"/>
    <x v="1"/>
    <s v="ZBLL"/>
    <n v="0"/>
  </r>
  <r>
    <s v="Garrafa"/>
    <x v="2"/>
    <x v="2"/>
    <x v="12"/>
    <x v="0"/>
    <x v="27"/>
    <x v="24"/>
    <x v="6"/>
    <x v="1"/>
    <s v="ZBPE"/>
    <n v="0"/>
  </r>
  <r>
    <s v="Garrafa"/>
    <x v="2"/>
    <x v="2"/>
    <x v="12"/>
    <x v="0"/>
    <x v="27"/>
    <x v="24"/>
    <x v="6"/>
    <x v="1"/>
    <s v="ZBPL"/>
    <n v="0"/>
  </r>
  <r>
    <s v="Garrafa"/>
    <x v="1"/>
    <x v="1"/>
    <x v="0"/>
    <x v="0"/>
    <x v="20"/>
    <x v="14"/>
    <x v="0"/>
    <x v="1"/>
    <s v="ZBRP"/>
    <n v="344.66"/>
  </r>
  <r>
    <s v="Garrafa"/>
    <x v="1"/>
    <x v="1"/>
    <x v="0"/>
    <x v="0"/>
    <x v="20"/>
    <x v="14"/>
    <x v="0"/>
    <x v="1"/>
    <s v="ZBSR"/>
    <n v="2.06"/>
  </r>
  <r>
    <s v="Garrafa"/>
    <x v="1"/>
    <x v="1"/>
    <x v="0"/>
    <x v="0"/>
    <x v="20"/>
    <x v="14"/>
    <x v="0"/>
    <x v="1"/>
    <s v="ZBSB"/>
    <n v="0"/>
  </r>
  <r>
    <s v="Garrafa"/>
    <x v="1"/>
    <x v="1"/>
    <x v="0"/>
    <x v="0"/>
    <x v="20"/>
    <x v="14"/>
    <x v="0"/>
    <x v="1"/>
    <s v="ZBCP"/>
    <n v="0"/>
  </r>
  <r>
    <s v="Garrafa"/>
    <x v="1"/>
    <x v="1"/>
    <x v="0"/>
    <x v="0"/>
    <x v="20"/>
    <x v="14"/>
    <x v="0"/>
    <x v="1"/>
    <s v="ZBFP"/>
    <n v="0"/>
  </r>
  <r>
    <s v="Garrafa"/>
    <x v="1"/>
    <x v="1"/>
    <x v="0"/>
    <x v="0"/>
    <x v="20"/>
    <x v="14"/>
    <x v="0"/>
    <x v="1"/>
    <s v="ZBFC"/>
    <n v="0"/>
  </r>
  <r>
    <s v="Garrafa"/>
    <x v="1"/>
    <x v="1"/>
    <x v="0"/>
    <x v="0"/>
    <x v="20"/>
    <x v="14"/>
    <x v="0"/>
    <x v="1"/>
    <s v="ZBFB"/>
    <n v="0"/>
  </r>
  <r>
    <s v="Garrafa"/>
    <x v="1"/>
    <x v="1"/>
    <x v="0"/>
    <x v="0"/>
    <x v="20"/>
    <x v="14"/>
    <x v="0"/>
    <x v="1"/>
    <s v="ZBTM"/>
    <n v="53.190000000000005"/>
  </r>
  <r>
    <s v="Garrafa"/>
    <x v="1"/>
    <x v="1"/>
    <x v="0"/>
    <x v="0"/>
    <x v="20"/>
    <x v="14"/>
    <x v="0"/>
    <x v="1"/>
    <s v="ZBCT"/>
    <n v="0"/>
  </r>
  <r>
    <s v="Garrafa"/>
    <x v="1"/>
    <x v="1"/>
    <x v="0"/>
    <x v="0"/>
    <x v="20"/>
    <x v="14"/>
    <x v="0"/>
    <x v="1"/>
    <s v="ZBLB"/>
    <n v="0"/>
  </r>
  <r>
    <s v="Garrafa"/>
    <x v="1"/>
    <x v="1"/>
    <x v="0"/>
    <x v="0"/>
    <x v="20"/>
    <x v="14"/>
    <x v="0"/>
    <x v="1"/>
    <s v="ZBMR"/>
    <n v="0"/>
  </r>
  <r>
    <s v="Garrafa"/>
    <x v="1"/>
    <x v="1"/>
    <x v="0"/>
    <x v="0"/>
    <x v="20"/>
    <x v="14"/>
    <x v="0"/>
    <x v="1"/>
    <s v="ZBML"/>
    <n v="0"/>
  </r>
  <r>
    <s v="Garrafa"/>
    <x v="1"/>
    <x v="1"/>
    <x v="0"/>
    <x v="0"/>
    <x v="20"/>
    <x v="14"/>
    <x v="0"/>
    <x v="1"/>
    <s v="ZBPP"/>
    <n v="0"/>
  </r>
  <r>
    <s v="Garrafa"/>
    <x v="1"/>
    <x v="1"/>
    <x v="0"/>
    <x v="0"/>
    <x v="20"/>
    <x v="14"/>
    <x v="0"/>
    <x v="1"/>
    <s v="ZBPB"/>
    <n v="0"/>
  </r>
  <r>
    <s v="Garrafa"/>
    <x v="1"/>
    <x v="1"/>
    <x v="0"/>
    <x v="0"/>
    <x v="20"/>
    <x v="14"/>
    <x v="0"/>
    <x v="1"/>
    <s v="ZBOP"/>
    <n v="0"/>
  </r>
  <r>
    <s v="Garrafa"/>
    <x v="1"/>
    <x v="1"/>
    <x v="0"/>
    <x v="0"/>
    <x v="20"/>
    <x v="14"/>
    <x v="0"/>
    <x v="1"/>
    <s v="ZBOB"/>
    <n v="0"/>
  </r>
  <r>
    <s v="Garrafa"/>
    <x v="1"/>
    <x v="1"/>
    <x v="0"/>
    <x v="0"/>
    <x v="20"/>
    <x v="14"/>
    <x v="0"/>
    <x v="1"/>
    <s v="ZBSG"/>
    <n v="0"/>
  </r>
  <r>
    <s v="Garrafa"/>
    <x v="1"/>
    <x v="1"/>
    <x v="0"/>
    <x v="0"/>
    <x v="20"/>
    <x v="14"/>
    <x v="0"/>
    <x v="1"/>
    <s v="ZBFS"/>
    <n v="0"/>
  </r>
  <r>
    <s v="Garrafa"/>
    <x v="1"/>
    <x v="1"/>
    <x v="0"/>
    <x v="0"/>
    <x v="20"/>
    <x v="14"/>
    <x v="0"/>
    <x v="1"/>
    <s v="ZBUT"/>
    <n v="13.3"/>
  </r>
  <r>
    <s v="Garrafa"/>
    <x v="1"/>
    <x v="1"/>
    <x v="0"/>
    <x v="0"/>
    <x v="20"/>
    <x v="14"/>
    <x v="0"/>
    <x v="1"/>
    <s v="ZBUB"/>
    <n v="0"/>
  </r>
  <r>
    <s v="Garrafa"/>
    <x v="1"/>
    <x v="1"/>
    <x v="0"/>
    <x v="0"/>
    <x v="20"/>
    <x v="14"/>
    <x v="0"/>
    <x v="1"/>
    <s v="ZBLA"/>
    <n v="0"/>
  </r>
  <r>
    <s v="Garrafa"/>
    <x v="1"/>
    <x v="1"/>
    <x v="0"/>
    <x v="0"/>
    <x v="20"/>
    <x v="14"/>
    <x v="0"/>
    <x v="1"/>
    <s v="ZBLL"/>
    <n v="0"/>
  </r>
  <r>
    <s v="Garrafa"/>
    <x v="1"/>
    <x v="1"/>
    <x v="0"/>
    <x v="0"/>
    <x v="20"/>
    <x v="14"/>
    <x v="0"/>
    <x v="1"/>
    <s v="ZBPE"/>
    <n v="0"/>
  </r>
  <r>
    <s v="Garrafa"/>
    <x v="1"/>
    <x v="1"/>
    <x v="0"/>
    <x v="0"/>
    <x v="20"/>
    <x v="14"/>
    <x v="0"/>
    <x v="1"/>
    <s v="ZBPL"/>
    <n v="0"/>
  </r>
  <r>
    <s v="Garrafa"/>
    <x v="0"/>
    <x v="0"/>
    <x v="12"/>
    <x v="0"/>
    <x v="21"/>
    <x v="18"/>
    <x v="0"/>
    <x v="1"/>
    <s v="ZBRP"/>
    <n v="349.68"/>
  </r>
  <r>
    <s v="Garrafa"/>
    <x v="0"/>
    <x v="0"/>
    <x v="12"/>
    <x v="0"/>
    <x v="21"/>
    <x v="18"/>
    <x v="0"/>
    <x v="1"/>
    <s v="ZBSR"/>
    <n v="2.11"/>
  </r>
  <r>
    <s v="Garrafa"/>
    <x v="0"/>
    <x v="0"/>
    <x v="12"/>
    <x v="0"/>
    <x v="21"/>
    <x v="18"/>
    <x v="0"/>
    <x v="1"/>
    <s v="ZBSB"/>
    <n v="0"/>
  </r>
  <r>
    <s v="Garrafa"/>
    <x v="0"/>
    <x v="0"/>
    <x v="12"/>
    <x v="0"/>
    <x v="21"/>
    <x v="18"/>
    <x v="0"/>
    <x v="1"/>
    <s v="ZBCP"/>
    <n v="0"/>
  </r>
  <r>
    <s v="Garrafa"/>
    <x v="0"/>
    <x v="0"/>
    <x v="12"/>
    <x v="0"/>
    <x v="21"/>
    <x v="18"/>
    <x v="0"/>
    <x v="1"/>
    <s v="ZBFP"/>
    <n v="0"/>
  </r>
  <r>
    <s v="Garrafa"/>
    <x v="0"/>
    <x v="0"/>
    <x v="12"/>
    <x v="0"/>
    <x v="21"/>
    <x v="18"/>
    <x v="0"/>
    <x v="1"/>
    <s v="ZBFC"/>
    <n v="0"/>
  </r>
  <r>
    <s v="Garrafa"/>
    <x v="0"/>
    <x v="0"/>
    <x v="12"/>
    <x v="0"/>
    <x v="21"/>
    <x v="18"/>
    <x v="0"/>
    <x v="1"/>
    <s v="ZBFB"/>
    <n v="0"/>
  </r>
  <r>
    <s v="Garrafa"/>
    <x v="0"/>
    <x v="0"/>
    <x v="12"/>
    <x v="0"/>
    <x v="21"/>
    <x v="18"/>
    <x v="0"/>
    <x v="1"/>
    <s v="ZBTM"/>
    <n v="57.11"/>
  </r>
  <r>
    <s v="Garrafa"/>
    <x v="0"/>
    <x v="0"/>
    <x v="12"/>
    <x v="0"/>
    <x v="21"/>
    <x v="18"/>
    <x v="0"/>
    <x v="1"/>
    <s v="ZBCT"/>
    <n v="0"/>
  </r>
  <r>
    <s v="Garrafa"/>
    <x v="0"/>
    <x v="0"/>
    <x v="12"/>
    <x v="0"/>
    <x v="21"/>
    <x v="18"/>
    <x v="0"/>
    <x v="1"/>
    <s v="ZBLB"/>
    <n v="0"/>
  </r>
  <r>
    <s v="Garrafa"/>
    <x v="0"/>
    <x v="0"/>
    <x v="12"/>
    <x v="0"/>
    <x v="21"/>
    <x v="18"/>
    <x v="0"/>
    <x v="1"/>
    <s v="ZBMR"/>
    <n v="0"/>
  </r>
  <r>
    <s v="Garrafa"/>
    <x v="0"/>
    <x v="0"/>
    <x v="12"/>
    <x v="0"/>
    <x v="21"/>
    <x v="18"/>
    <x v="0"/>
    <x v="1"/>
    <s v="ZBML"/>
    <n v="0"/>
  </r>
  <r>
    <s v="Garrafa"/>
    <x v="0"/>
    <x v="0"/>
    <x v="12"/>
    <x v="0"/>
    <x v="21"/>
    <x v="18"/>
    <x v="0"/>
    <x v="1"/>
    <s v="ZBPP"/>
    <n v="0"/>
  </r>
  <r>
    <s v="Garrafa"/>
    <x v="0"/>
    <x v="0"/>
    <x v="12"/>
    <x v="0"/>
    <x v="21"/>
    <x v="18"/>
    <x v="0"/>
    <x v="1"/>
    <s v="ZBPB"/>
    <n v="0"/>
  </r>
  <r>
    <s v="Garrafa"/>
    <x v="0"/>
    <x v="0"/>
    <x v="12"/>
    <x v="0"/>
    <x v="21"/>
    <x v="18"/>
    <x v="0"/>
    <x v="1"/>
    <s v="ZBOP"/>
    <n v="0"/>
  </r>
  <r>
    <s v="Garrafa"/>
    <x v="0"/>
    <x v="0"/>
    <x v="12"/>
    <x v="0"/>
    <x v="21"/>
    <x v="18"/>
    <x v="0"/>
    <x v="1"/>
    <s v="ZBOB"/>
    <n v="0"/>
  </r>
  <r>
    <s v="Garrafa"/>
    <x v="0"/>
    <x v="0"/>
    <x v="12"/>
    <x v="0"/>
    <x v="21"/>
    <x v="18"/>
    <x v="0"/>
    <x v="1"/>
    <s v="ZBSG"/>
    <n v="0"/>
  </r>
  <r>
    <s v="Garrafa"/>
    <x v="0"/>
    <x v="0"/>
    <x v="12"/>
    <x v="0"/>
    <x v="21"/>
    <x v="18"/>
    <x v="0"/>
    <x v="1"/>
    <s v="ZBFS"/>
    <n v="0"/>
  </r>
  <r>
    <s v="Garrafa"/>
    <x v="0"/>
    <x v="0"/>
    <x v="12"/>
    <x v="0"/>
    <x v="21"/>
    <x v="18"/>
    <x v="0"/>
    <x v="1"/>
    <s v="ZBUT"/>
    <n v="14.28"/>
  </r>
  <r>
    <s v="Garrafa"/>
    <x v="0"/>
    <x v="0"/>
    <x v="12"/>
    <x v="0"/>
    <x v="21"/>
    <x v="18"/>
    <x v="0"/>
    <x v="1"/>
    <s v="ZBUB"/>
    <n v="0"/>
  </r>
  <r>
    <s v="Garrafa"/>
    <x v="0"/>
    <x v="0"/>
    <x v="12"/>
    <x v="0"/>
    <x v="21"/>
    <x v="18"/>
    <x v="0"/>
    <x v="1"/>
    <s v="ZBLA"/>
    <n v="0"/>
  </r>
  <r>
    <s v="Garrafa"/>
    <x v="0"/>
    <x v="0"/>
    <x v="12"/>
    <x v="0"/>
    <x v="21"/>
    <x v="18"/>
    <x v="0"/>
    <x v="1"/>
    <s v="ZBLL"/>
    <n v="0"/>
  </r>
  <r>
    <s v="Garrafa"/>
    <x v="0"/>
    <x v="0"/>
    <x v="12"/>
    <x v="0"/>
    <x v="21"/>
    <x v="18"/>
    <x v="0"/>
    <x v="1"/>
    <s v="ZBPE"/>
    <n v="0"/>
  </r>
  <r>
    <s v="Garrafa"/>
    <x v="0"/>
    <x v="0"/>
    <x v="12"/>
    <x v="0"/>
    <x v="21"/>
    <x v="18"/>
    <x v="0"/>
    <x v="1"/>
    <s v="ZBPL"/>
    <n v="0"/>
  </r>
  <r>
    <s v="Garrafa"/>
    <x v="0"/>
    <x v="0"/>
    <x v="13"/>
    <x v="0"/>
    <x v="14"/>
    <x v="25"/>
    <x v="4"/>
    <x v="1"/>
    <s v="ZBRP"/>
    <n v="224.6"/>
  </r>
  <r>
    <s v="Garrafa"/>
    <x v="0"/>
    <x v="0"/>
    <x v="13"/>
    <x v="0"/>
    <x v="14"/>
    <x v="25"/>
    <x v="4"/>
    <x v="1"/>
    <s v="ZBSR"/>
    <n v="1.49"/>
  </r>
  <r>
    <s v="Garrafa"/>
    <x v="0"/>
    <x v="0"/>
    <x v="13"/>
    <x v="0"/>
    <x v="14"/>
    <x v="25"/>
    <x v="4"/>
    <x v="1"/>
    <s v="ZBSB"/>
    <n v="0"/>
  </r>
  <r>
    <s v="Garrafa"/>
    <x v="0"/>
    <x v="0"/>
    <x v="13"/>
    <x v="0"/>
    <x v="14"/>
    <x v="25"/>
    <x v="4"/>
    <x v="1"/>
    <s v="ZBCP"/>
    <n v="0"/>
  </r>
  <r>
    <s v="Garrafa"/>
    <x v="0"/>
    <x v="0"/>
    <x v="13"/>
    <x v="0"/>
    <x v="14"/>
    <x v="25"/>
    <x v="4"/>
    <x v="1"/>
    <s v="ZBFP"/>
    <n v="0"/>
  </r>
  <r>
    <s v="Garrafa"/>
    <x v="0"/>
    <x v="0"/>
    <x v="13"/>
    <x v="0"/>
    <x v="14"/>
    <x v="25"/>
    <x v="4"/>
    <x v="1"/>
    <s v="ZBFC"/>
    <n v="0"/>
  </r>
  <r>
    <s v="Garrafa"/>
    <x v="0"/>
    <x v="0"/>
    <x v="13"/>
    <x v="0"/>
    <x v="14"/>
    <x v="25"/>
    <x v="4"/>
    <x v="1"/>
    <s v="ZBFB"/>
    <n v="0"/>
  </r>
  <r>
    <s v="Garrafa"/>
    <x v="0"/>
    <x v="0"/>
    <x v="13"/>
    <x v="0"/>
    <x v="14"/>
    <x v="25"/>
    <x v="4"/>
    <x v="1"/>
    <s v="ZBTM"/>
    <n v="59.21"/>
  </r>
  <r>
    <s v="Garrafa"/>
    <x v="0"/>
    <x v="0"/>
    <x v="13"/>
    <x v="0"/>
    <x v="14"/>
    <x v="25"/>
    <x v="4"/>
    <x v="1"/>
    <s v="ZBCT"/>
    <n v="0"/>
  </r>
  <r>
    <s v="Garrafa"/>
    <x v="0"/>
    <x v="0"/>
    <x v="13"/>
    <x v="0"/>
    <x v="14"/>
    <x v="25"/>
    <x v="4"/>
    <x v="1"/>
    <s v="ZBLB"/>
    <n v="0"/>
  </r>
  <r>
    <s v="Garrafa"/>
    <x v="0"/>
    <x v="0"/>
    <x v="13"/>
    <x v="0"/>
    <x v="14"/>
    <x v="25"/>
    <x v="4"/>
    <x v="1"/>
    <s v="ZBMR"/>
    <n v="0"/>
  </r>
  <r>
    <s v="Garrafa"/>
    <x v="0"/>
    <x v="0"/>
    <x v="13"/>
    <x v="0"/>
    <x v="14"/>
    <x v="25"/>
    <x v="4"/>
    <x v="1"/>
    <s v="ZBML"/>
    <n v="0"/>
  </r>
  <r>
    <s v="Garrafa"/>
    <x v="0"/>
    <x v="0"/>
    <x v="13"/>
    <x v="0"/>
    <x v="14"/>
    <x v="25"/>
    <x v="4"/>
    <x v="1"/>
    <s v="ZBPP"/>
    <n v="0"/>
  </r>
  <r>
    <s v="Garrafa"/>
    <x v="0"/>
    <x v="0"/>
    <x v="13"/>
    <x v="0"/>
    <x v="14"/>
    <x v="25"/>
    <x v="4"/>
    <x v="1"/>
    <s v="ZBPB"/>
    <n v="0"/>
  </r>
  <r>
    <s v="Garrafa"/>
    <x v="0"/>
    <x v="0"/>
    <x v="13"/>
    <x v="0"/>
    <x v="14"/>
    <x v="25"/>
    <x v="4"/>
    <x v="1"/>
    <s v="ZBOP"/>
    <n v="24.9"/>
  </r>
  <r>
    <s v="Garrafa"/>
    <x v="0"/>
    <x v="0"/>
    <x v="13"/>
    <x v="0"/>
    <x v="14"/>
    <x v="25"/>
    <x v="4"/>
    <x v="1"/>
    <s v="ZBOB"/>
    <n v="0"/>
  </r>
  <r>
    <s v="Garrafa"/>
    <x v="0"/>
    <x v="0"/>
    <x v="13"/>
    <x v="0"/>
    <x v="14"/>
    <x v="25"/>
    <x v="4"/>
    <x v="1"/>
    <s v="ZBSG"/>
    <n v="0"/>
  </r>
  <r>
    <s v="Garrafa"/>
    <x v="0"/>
    <x v="0"/>
    <x v="13"/>
    <x v="0"/>
    <x v="14"/>
    <x v="25"/>
    <x v="4"/>
    <x v="1"/>
    <s v="ZBFS"/>
    <n v="0"/>
  </r>
  <r>
    <s v="Garrafa"/>
    <x v="0"/>
    <x v="0"/>
    <x v="13"/>
    <x v="0"/>
    <x v="14"/>
    <x v="25"/>
    <x v="4"/>
    <x v="1"/>
    <s v="ZBUT"/>
    <n v="14.8"/>
  </r>
  <r>
    <s v="Garrafa"/>
    <x v="0"/>
    <x v="0"/>
    <x v="13"/>
    <x v="0"/>
    <x v="14"/>
    <x v="25"/>
    <x v="4"/>
    <x v="1"/>
    <s v="ZBUB"/>
    <n v="0"/>
  </r>
  <r>
    <s v="Garrafa"/>
    <x v="0"/>
    <x v="0"/>
    <x v="13"/>
    <x v="0"/>
    <x v="14"/>
    <x v="25"/>
    <x v="4"/>
    <x v="1"/>
    <s v="ZBLA"/>
    <n v="0"/>
  </r>
  <r>
    <s v="Garrafa"/>
    <x v="0"/>
    <x v="0"/>
    <x v="13"/>
    <x v="0"/>
    <x v="14"/>
    <x v="25"/>
    <x v="4"/>
    <x v="1"/>
    <s v="ZBLL"/>
    <n v="0"/>
  </r>
  <r>
    <s v="Garrafa"/>
    <x v="0"/>
    <x v="0"/>
    <x v="13"/>
    <x v="0"/>
    <x v="14"/>
    <x v="25"/>
    <x v="4"/>
    <x v="1"/>
    <s v="ZBPE"/>
    <n v="0"/>
  </r>
  <r>
    <s v="Garrafa"/>
    <x v="0"/>
    <x v="0"/>
    <x v="13"/>
    <x v="0"/>
    <x v="14"/>
    <x v="25"/>
    <x v="4"/>
    <x v="1"/>
    <s v="ZBPL"/>
    <n v="0"/>
  </r>
  <r>
    <s v="Garrafa"/>
    <x v="0"/>
    <x v="0"/>
    <x v="13"/>
    <x v="0"/>
    <x v="28"/>
    <x v="26"/>
    <x v="4"/>
    <x v="1"/>
    <s v="ZBRP"/>
    <n v="224.6"/>
  </r>
  <r>
    <s v="Garrafa"/>
    <x v="0"/>
    <x v="0"/>
    <x v="13"/>
    <x v="0"/>
    <x v="28"/>
    <x v="26"/>
    <x v="4"/>
    <x v="1"/>
    <s v="ZBSR"/>
    <n v="1.49"/>
  </r>
  <r>
    <s v="Garrafa"/>
    <x v="0"/>
    <x v="0"/>
    <x v="13"/>
    <x v="0"/>
    <x v="28"/>
    <x v="26"/>
    <x v="4"/>
    <x v="1"/>
    <s v="ZBSB"/>
    <n v="0"/>
  </r>
  <r>
    <s v="Garrafa"/>
    <x v="0"/>
    <x v="0"/>
    <x v="13"/>
    <x v="0"/>
    <x v="28"/>
    <x v="26"/>
    <x v="4"/>
    <x v="1"/>
    <s v="ZBCP"/>
    <n v="0"/>
  </r>
  <r>
    <s v="Garrafa"/>
    <x v="0"/>
    <x v="0"/>
    <x v="13"/>
    <x v="0"/>
    <x v="28"/>
    <x v="26"/>
    <x v="4"/>
    <x v="1"/>
    <s v="ZBFP"/>
    <n v="0"/>
  </r>
  <r>
    <s v="Garrafa"/>
    <x v="0"/>
    <x v="0"/>
    <x v="13"/>
    <x v="0"/>
    <x v="28"/>
    <x v="26"/>
    <x v="4"/>
    <x v="1"/>
    <s v="ZBFC"/>
    <n v="0"/>
  </r>
  <r>
    <s v="Garrafa"/>
    <x v="0"/>
    <x v="0"/>
    <x v="13"/>
    <x v="0"/>
    <x v="28"/>
    <x v="26"/>
    <x v="4"/>
    <x v="1"/>
    <s v="ZBFB"/>
    <n v="0"/>
  </r>
  <r>
    <s v="Garrafa"/>
    <x v="0"/>
    <x v="0"/>
    <x v="13"/>
    <x v="0"/>
    <x v="28"/>
    <x v="26"/>
    <x v="4"/>
    <x v="1"/>
    <s v="ZBTM"/>
    <n v="59.21"/>
  </r>
  <r>
    <s v="Garrafa"/>
    <x v="0"/>
    <x v="0"/>
    <x v="13"/>
    <x v="0"/>
    <x v="28"/>
    <x v="26"/>
    <x v="4"/>
    <x v="1"/>
    <s v="ZBCT"/>
    <n v="0"/>
  </r>
  <r>
    <s v="Garrafa"/>
    <x v="0"/>
    <x v="0"/>
    <x v="13"/>
    <x v="0"/>
    <x v="28"/>
    <x v="26"/>
    <x v="4"/>
    <x v="1"/>
    <s v="ZBLB"/>
    <n v="0"/>
  </r>
  <r>
    <s v="Garrafa"/>
    <x v="0"/>
    <x v="0"/>
    <x v="13"/>
    <x v="0"/>
    <x v="28"/>
    <x v="26"/>
    <x v="4"/>
    <x v="1"/>
    <s v="ZBMR"/>
    <n v="0"/>
  </r>
  <r>
    <s v="Garrafa"/>
    <x v="0"/>
    <x v="0"/>
    <x v="13"/>
    <x v="0"/>
    <x v="28"/>
    <x v="26"/>
    <x v="4"/>
    <x v="1"/>
    <s v="ZBML"/>
    <n v="0"/>
  </r>
  <r>
    <s v="Garrafa"/>
    <x v="0"/>
    <x v="0"/>
    <x v="13"/>
    <x v="0"/>
    <x v="28"/>
    <x v="26"/>
    <x v="4"/>
    <x v="1"/>
    <s v="ZBPP"/>
    <n v="0"/>
  </r>
  <r>
    <s v="Garrafa"/>
    <x v="0"/>
    <x v="0"/>
    <x v="13"/>
    <x v="0"/>
    <x v="28"/>
    <x v="26"/>
    <x v="4"/>
    <x v="1"/>
    <s v="ZBPB"/>
    <n v="0"/>
  </r>
  <r>
    <s v="Garrafa"/>
    <x v="0"/>
    <x v="0"/>
    <x v="13"/>
    <x v="0"/>
    <x v="28"/>
    <x v="26"/>
    <x v="4"/>
    <x v="1"/>
    <s v="ZBOP"/>
    <n v="24.9"/>
  </r>
  <r>
    <s v="Garrafa"/>
    <x v="0"/>
    <x v="0"/>
    <x v="13"/>
    <x v="0"/>
    <x v="28"/>
    <x v="26"/>
    <x v="4"/>
    <x v="1"/>
    <s v="ZBOB"/>
    <n v="0"/>
  </r>
  <r>
    <s v="Garrafa"/>
    <x v="0"/>
    <x v="0"/>
    <x v="13"/>
    <x v="0"/>
    <x v="28"/>
    <x v="26"/>
    <x v="4"/>
    <x v="1"/>
    <s v="ZBSG"/>
    <n v="0"/>
  </r>
  <r>
    <s v="Garrafa"/>
    <x v="0"/>
    <x v="0"/>
    <x v="13"/>
    <x v="0"/>
    <x v="28"/>
    <x v="26"/>
    <x v="4"/>
    <x v="1"/>
    <s v="ZBFS"/>
    <n v="0"/>
  </r>
  <r>
    <s v="Garrafa"/>
    <x v="0"/>
    <x v="0"/>
    <x v="13"/>
    <x v="0"/>
    <x v="28"/>
    <x v="26"/>
    <x v="4"/>
    <x v="1"/>
    <s v="ZBUT"/>
    <n v="14.8"/>
  </r>
  <r>
    <s v="Garrafa"/>
    <x v="0"/>
    <x v="0"/>
    <x v="13"/>
    <x v="0"/>
    <x v="28"/>
    <x v="26"/>
    <x v="4"/>
    <x v="1"/>
    <s v="ZBUB"/>
    <n v="0"/>
  </r>
  <r>
    <s v="Garrafa"/>
    <x v="0"/>
    <x v="0"/>
    <x v="13"/>
    <x v="0"/>
    <x v="28"/>
    <x v="26"/>
    <x v="4"/>
    <x v="1"/>
    <s v="ZBLA"/>
    <n v="0"/>
  </r>
  <r>
    <s v="Garrafa"/>
    <x v="0"/>
    <x v="0"/>
    <x v="13"/>
    <x v="0"/>
    <x v="28"/>
    <x v="26"/>
    <x v="4"/>
    <x v="1"/>
    <s v="ZBLL"/>
    <n v="0"/>
  </r>
  <r>
    <s v="Garrafa"/>
    <x v="0"/>
    <x v="0"/>
    <x v="13"/>
    <x v="0"/>
    <x v="28"/>
    <x v="26"/>
    <x v="4"/>
    <x v="1"/>
    <s v="ZBPE"/>
    <n v="0"/>
  </r>
  <r>
    <s v="Garrafa"/>
    <x v="0"/>
    <x v="0"/>
    <x v="13"/>
    <x v="0"/>
    <x v="28"/>
    <x v="26"/>
    <x v="4"/>
    <x v="1"/>
    <s v="ZBPL"/>
    <n v="0"/>
  </r>
  <r>
    <s v="Garrafa"/>
    <x v="0"/>
    <x v="0"/>
    <x v="10"/>
    <x v="0"/>
    <x v="29"/>
    <x v="27"/>
    <x v="5"/>
    <x v="1"/>
    <s v="ZBRP"/>
    <n v="259.83"/>
  </r>
  <r>
    <s v="Garrafa"/>
    <x v="0"/>
    <x v="0"/>
    <x v="10"/>
    <x v="0"/>
    <x v="29"/>
    <x v="27"/>
    <x v="5"/>
    <x v="1"/>
    <s v="ZBSR"/>
    <n v="1.72"/>
  </r>
  <r>
    <s v="Garrafa"/>
    <x v="0"/>
    <x v="0"/>
    <x v="10"/>
    <x v="0"/>
    <x v="29"/>
    <x v="27"/>
    <x v="5"/>
    <x v="1"/>
    <s v="ZBSB"/>
    <n v="0"/>
  </r>
  <r>
    <s v="Garrafa"/>
    <x v="0"/>
    <x v="0"/>
    <x v="10"/>
    <x v="0"/>
    <x v="29"/>
    <x v="27"/>
    <x v="5"/>
    <x v="1"/>
    <s v="ZBCP"/>
    <n v="0"/>
  </r>
  <r>
    <s v="Garrafa"/>
    <x v="0"/>
    <x v="0"/>
    <x v="10"/>
    <x v="0"/>
    <x v="29"/>
    <x v="27"/>
    <x v="5"/>
    <x v="1"/>
    <s v="ZBFP"/>
    <n v="0"/>
  </r>
  <r>
    <s v="Garrafa"/>
    <x v="0"/>
    <x v="0"/>
    <x v="10"/>
    <x v="0"/>
    <x v="29"/>
    <x v="27"/>
    <x v="5"/>
    <x v="1"/>
    <s v="ZBFC"/>
    <n v="0"/>
  </r>
  <r>
    <s v="Garrafa"/>
    <x v="0"/>
    <x v="0"/>
    <x v="10"/>
    <x v="0"/>
    <x v="29"/>
    <x v="27"/>
    <x v="5"/>
    <x v="1"/>
    <s v="ZBFB"/>
    <n v="0"/>
  </r>
  <r>
    <s v="Garrafa"/>
    <x v="0"/>
    <x v="0"/>
    <x v="10"/>
    <x v="0"/>
    <x v="29"/>
    <x v="27"/>
    <x v="5"/>
    <x v="1"/>
    <s v="ZBTM"/>
    <n v="66.63"/>
  </r>
  <r>
    <s v="Garrafa"/>
    <x v="0"/>
    <x v="0"/>
    <x v="10"/>
    <x v="0"/>
    <x v="29"/>
    <x v="27"/>
    <x v="5"/>
    <x v="1"/>
    <s v="ZBCT"/>
    <n v="0"/>
  </r>
  <r>
    <s v="Garrafa"/>
    <x v="0"/>
    <x v="0"/>
    <x v="10"/>
    <x v="0"/>
    <x v="29"/>
    <x v="27"/>
    <x v="5"/>
    <x v="1"/>
    <s v="ZBLB"/>
    <n v="0"/>
  </r>
  <r>
    <s v="Garrafa"/>
    <x v="0"/>
    <x v="0"/>
    <x v="10"/>
    <x v="0"/>
    <x v="29"/>
    <x v="27"/>
    <x v="5"/>
    <x v="1"/>
    <s v="ZBMR"/>
    <n v="0"/>
  </r>
  <r>
    <s v="Garrafa"/>
    <x v="0"/>
    <x v="0"/>
    <x v="10"/>
    <x v="0"/>
    <x v="29"/>
    <x v="27"/>
    <x v="5"/>
    <x v="1"/>
    <s v="ZBML"/>
    <n v="0"/>
  </r>
  <r>
    <s v="Garrafa"/>
    <x v="0"/>
    <x v="0"/>
    <x v="10"/>
    <x v="0"/>
    <x v="29"/>
    <x v="27"/>
    <x v="5"/>
    <x v="1"/>
    <s v="ZBPP"/>
    <n v="0"/>
  </r>
  <r>
    <s v="Garrafa"/>
    <x v="0"/>
    <x v="0"/>
    <x v="10"/>
    <x v="0"/>
    <x v="29"/>
    <x v="27"/>
    <x v="5"/>
    <x v="1"/>
    <s v="ZBPB"/>
    <n v="0"/>
  </r>
  <r>
    <s v="Garrafa"/>
    <x v="0"/>
    <x v="0"/>
    <x v="10"/>
    <x v="0"/>
    <x v="29"/>
    <x v="27"/>
    <x v="5"/>
    <x v="1"/>
    <s v="ZBOP"/>
    <n v="0"/>
  </r>
  <r>
    <s v="Garrafa"/>
    <x v="0"/>
    <x v="0"/>
    <x v="10"/>
    <x v="0"/>
    <x v="29"/>
    <x v="27"/>
    <x v="5"/>
    <x v="1"/>
    <s v="ZBOB"/>
    <n v="0"/>
  </r>
  <r>
    <s v="Garrafa"/>
    <x v="0"/>
    <x v="0"/>
    <x v="10"/>
    <x v="0"/>
    <x v="29"/>
    <x v="27"/>
    <x v="5"/>
    <x v="1"/>
    <s v="ZBSG"/>
    <n v="0"/>
  </r>
  <r>
    <s v="Garrafa"/>
    <x v="0"/>
    <x v="0"/>
    <x v="10"/>
    <x v="0"/>
    <x v="29"/>
    <x v="27"/>
    <x v="5"/>
    <x v="1"/>
    <s v="ZBFS"/>
    <n v="0"/>
  </r>
  <r>
    <s v="Garrafa"/>
    <x v="0"/>
    <x v="0"/>
    <x v="10"/>
    <x v="0"/>
    <x v="29"/>
    <x v="27"/>
    <x v="5"/>
    <x v="1"/>
    <s v="ZBUT"/>
    <n v="16.66"/>
  </r>
  <r>
    <s v="Garrafa"/>
    <x v="0"/>
    <x v="0"/>
    <x v="10"/>
    <x v="0"/>
    <x v="29"/>
    <x v="27"/>
    <x v="5"/>
    <x v="1"/>
    <s v="ZBUB"/>
    <n v="0"/>
  </r>
  <r>
    <s v="Garrafa"/>
    <x v="0"/>
    <x v="0"/>
    <x v="10"/>
    <x v="0"/>
    <x v="29"/>
    <x v="27"/>
    <x v="5"/>
    <x v="1"/>
    <s v="ZBLA"/>
    <n v="0"/>
  </r>
  <r>
    <s v="Garrafa"/>
    <x v="0"/>
    <x v="0"/>
    <x v="10"/>
    <x v="0"/>
    <x v="29"/>
    <x v="27"/>
    <x v="5"/>
    <x v="1"/>
    <s v="ZBLL"/>
    <n v="0"/>
  </r>
  <r>
    <s v="Garrafa"/>
    <x v="0"/>
    <x v="0"/>
    <x v="10"/>
    <x v="0"/>
    <x v="29"/>
    <x v="27"/>
    <x v="5"/>
    <x v="1"/>
    <s v="ZBPE"/>
    <n v="0"/>
  </r>
  <r>
    <s v="Garrafa"/>
    <x v="0"/>
    <x v="0"/>
    <x v="10"/>
    <x v="0"/>
    <x v="29"/>
    <x v="27"/>
    <x v="5"/>
    <x v="1"/>
    <s v="ZBPL"/>
    <n v="0"/>
  </r>
  <r>
    <s v="Garrafa"/>
    <x v="2"/>
    <x v="2"/>
    <x v="12"/>
    <x v="0"/>
    <x v="30"/>
    <x v="28"/>
    <x v="6"/>
    <x v="1"/>
    <s v="ZBRP"/>
    <n v="224.6"/>
  </r>
  <r>
    <s v="Garrafa"/>
    <x v="2"/>
    <x v="2"/>
    <x v="12"/>
    <x v="0"/>
    <x v="30"/>
    <x v="28"/>
    <x v="6"/>
    <x v="1"/>
    <s v="ZBSR"/>
    <n v="1.49"/>
  </r>
  <r>
    <s v="Garrafa"/>
    <x v="2"/>
    <x v="2"/>
    <x v="12"/>
    <x v="0"/>
    <x v="30"/>
    <x v="28"/>
    <x v="6"/>
    <x v="1"/>
    <s v="ZBSB"/>
    <n v="3.83"/>
  </r>
  <r>
    <s v="Garrafa"/>
    <x v="2"/>
    <x v="2"/>
    <x v="12"/>
    <x v="0"/>
    <x v="30"/>
    <x v="28"/>
    <x v="6"/>
    <x v="1"/>
    <s v="ZBCP"/>
    <n v="0"/>
  </r>
  <r>
    <s v="Garrafa"/>
    <x v="2"/>
    <x v="2"/>
    <x v="12"/>
    <x v="0"/>
    <x v="30"/>
    <x v="28"/>
    <x v="6"/>
    <x v="1"/>
    <s v="ZBFP"/>
    <n v="0"/>
  </r>
  <r>
    <s v="Garrafa"/>
    <x v="2"/>
    <x v="2"/>
    <x v="12"/>
    <x v="0"/>
    <x v="30"/>
    <x v="28"/>
    <x v="6"/>
    <x v="1"/>
    <s v="ZBFC"/>
    <n v="0"/>
  </r>
  <r>
    <s v="Garrafa"/>
    <x v="2"/>
    <x v="2"/>
    <x v="12"/>
    <x v="0"/>
    <x v="30"/>
    <x v="28"/>
    <x v="6"/>
    <x v="1"/>
    <s v="ZBFB"/>
    <n v="0"/>
  </r>
  <r>
    <s v="Garrafa"/>
    <x v="2"/>
    <x v="2"/>
    <x v="12"/>
    <x v="0"/>
    <x v="30"/>
    <x v="28"/>
    <x v="6"/>
    <x v="1"/>
    <s v="ZBTM"/>
    <n v="59.21"/>
  </r>
  <r>
    <s v="Garrafa"/>
    <x v="2"/>
    <x v="2"/>
    <x v="12"/>
    <x v="0"/>
    <x v="30"/>
    <x v="28"/>
    <x v="6"/>
    <x v="1"/>
    <s v="ZBCT"/>
    <n v="66.72"/>
  </r>
  <r>
    <s v="Garrafa"/>
    <x v="2"/>
    <x v="2"/>
    <x v="12"/>
    <x v="0"/>
    <x v="30"/>
    <x v="28"/>
    <x v="6"/>
    <x v="1"/>
    <s v="ZBLB"/>
    <n v="0"/>
  </r>
  <r>
    <s v="Garrafa"/>
    <x v="2"/>
    <x v="2"/>
    <x v="12"/>
    <x v="0"/>
    <x v="30"/>
    <x v="28"/>
    <x v="6"/>
    <x v="1"/>
    <s v="ZBMR"/>
    <n v="0"/>
  </r>
  <r>
    <s v="Garrafa"/>
    <x v="2"/>
    <x v="2"/>
    <x v="12"/>
    <x v="0"/>
    <x v="30"/>
    <x v="28"/>
    <x v="6"/>
    <x v="1"/>
    <s v="ZBML"/>
    <n v="0"/>
  </r>
  <r>
    <s v="Garrafa"/>
    <x v="2"/>
    <x v="2"/>
    <x v="12"/>
    <x v="0"/>
    <x v="30"/>
    <x v="28"/>
    <x v="6"/>
    <x v="1"/>
    <s v="ZBPP"/>
    <n v="0"/>
  </r>
  <r>
    <s v="Garrafa"/>
    <x v="2"/>
    <x v="2"/>
    <x v="12"/>
    <x v="0"/>
    <x v="30"/>
    <x v="28"/>
    <x v="6"/>
    <x v="1"/>
    <s v="ZBPB"/>
    <n v="0"/>
  </r>
  <r>
    <s v="Garrafa"/>
    <x v="2"/>
    <x v="2"/>
    <x v="12"/>
    <x v="0"/>
    <x v="30"/>
    <x v="28"/>
    <x v="6"/>
    <x v="1"/>
    <s v="ZBOP"/>
    <n v="0"/>
  </r>
  <r>
    <s v="Garrafa"/>
    <x v="2"/>
    <x v="2"/>
    <x v="12"/>
    <x v="0"/>
    <x v="30"/>
    <x v="28"/>
    <x v="6"/>
    <x v="1"/>
    <s v="ZBOB"/>
    <n v="7.3"/>
  </r>
  <r>
    <s v="Garrafa"/>
    <x v="2"/>
    <x v="2"/>
    <x v="12"/>
    <x v="0"/>
    <x v="30"/>
    <x v="28"/>
    <x v="6"/>
    <x v="1"/>
    <s v="ZBSG"/>
    <n v="0"/>
  </r>
  <r>
    <s v="Garrafa"/>
    <x v="2"/>
    <x v="2"/>
    <x v="12"/>
    <x v="0"/>
    <x v="30"/>
    <x v="28"/>
    <x v="6"/>
    <x v="1"/>
    <s v="ZBFS"/>
    <n v="0"/>
  </r>
  <r>
    <s v="Garrafa"/>
    <x v="2"/>
    <x v="2"/>
    <x v="12"/>
    <x v="0"/>
    <x v="30"/>
    <x v="28"/>
    <x v="6"/>
    <x v="1"/>
    <s v="ZBUT"/>
    <n v="14.8"/>
  </r>
  <r>
    <s v="Garrafa"/>
    <x v="2"/>
    <x v="2"/>
    <x v="12"/>
    <x v="0"/>
    <x v="30"/>
    <x v="28"/>
    <x v="6"/>
    <x v="1"/>
    <s v="ZBUB"/>
    <n v="16.68"/>
  </r>
  <r>
    <s v="Garrafa"/>
    <x v="2"/>
    <x v="2"/>
    <x v="12"/>
    <x v="0"/>
    <x v="30"/>
    <x v="28"/>
    <x v="6"/>
    <x v="1"/>
    <s v="ZBLA"/>
    <n v="0"/>
  </r>
  <r>
    <s v="Garrafa"/>
    <x v="2"/>
    <x v="2"/>
    <x v="12"/>
    <x v="0"/>
    <x v="30"/>
    <x v="28"/>
    <x v="6"/>
    <x v="1"/>
    <s v="ZBLL"/>
    <n v="0"/>
  </r>
  <r>
    <s v="Garrafa"/>
    <x v="2"/>
    <x v="2"/>
    <x v="12"/>
    <x v="0"/>
    <x v="30"/>
    <x v="28"/>
    <x v="6"/>
    <x v="1"/>
    <s v="ZBPE"/>
    <n v="0"/>
  </r>
  <r>
    <s v="Garrafa"/>
    <x v="2"/>
    <x v="2"/>
    <x v="12"/>
    <x v="0"/>
    <x v="30"/>
    <x v="28"/>
    <x v="6"/>
    <x v="1"/>
    <s v="ZBPL"/>
    <n v="0"/>
  </r>
  <r>
    <s v="Garrafa"/>
    <x v="1"/>
    <x v="1"/>
    <x v="1"/>
    <x v="0"/>
    <x v="20"/>
    <x v="14"/>
    <x v="0"/>
    <x v="1"/>
    <s v="ZBRP"/>
    <n v="344.66"/>
  </r>
  <r>
    <s v="Garrafa"/>
    <x v="1"/>
    <x v="1"/>
    <x v="1"/>
    <x v="0"/>
    <x v="20"/>
    <x v="14"/>
    <x v="0"/>
    <x v="1"/>
    <s v="ZBSR"/>
    <n v="2.06"/>
  </r>
  <r>
    <s v="Garrafa"/>
    <x v="1"/>
    <x v="1"/>
    <x v="1"/>
    <x v="0"/>
    <x v="20"/>
    <x v="14"/>
    <x v="0"/>
    <x v="1"/>
    <s v="ZBSB"/>
    <n v="0"/>
  </r>
  <r>
    <s v="Garrafa"/>
    <x v="1"/>
    <x v="1"/>
    <x v="1"/>
    <x v="0"/>
    <x v="20"/>
    <x v="14"/>
    <x v="0"/>
    <x v="1"/>
    <s v="ZBCP"/>
    <n v="0"/>
  </r>
  <r>
    <s v="Garrafa"/>
    <x v="1"/>
    <x v="1"/>
    <x v="1"/>
    <x v="0"/>
    <x v="20"/>
    <x v="14"/>
    <x v="0"/>
    <x v="1"/>
    <s v="ZBFP"/>
    <n v="0"/>
  </r>
  <r>
    <s v="Garrafa"/>
    <x v="1"/>
    <x v="1"/>
    <x v="1"/>
    <x v="0"/>
    <x v="20"/>
    <x v="14"/>
    <x v="0"/>
    <x v="1"/>
    <s v="ZBFC"/>
    <n v="0"/>
  </r>
  <r>
    <s v="Garrafa"/>
    <x v="1"/>
    <x v="1"/>
    <x v="1"/>
    <x v="0"/>
    <x v="20"/>
    <x v="14"/>
    <x v="0"/>
    <x v="1"/>
    <s v="ZBFB"/>
    <n v="0"/>
  </r>
  <r>
    <s v="Garrafa"/>
    <x v="1"/>
    <x v="1"/>
    <x v="1"/>
    <x v="0"/>
    <x v="20"/>
    <x v="14"/>
    <x v="0"/>
    <x v="1"/>
    <s v="ZBTM"/>
    <n v="53.190000000000005"/>
  </r>
  <r>
    <s v="Garrafa"/>
    <x v="1"/>
    <x v="1"/>
    <x v="1"/>
    <x v="0"/>
    <x v="20"/>
    <x v="14"/>
    <x v="0"/>
    <x v="1"/>
    <s v="ZBCT"/>
    <n v="0"/>
  </r>
  <r>
    <s v="Garrafa"/>
    <x v="1"/>
    <x v="1"/>
    <x v="1"/>
    <x v="0"/>
    <x v="20"/>
    <x v="14"/>
    <x v="0"/>
    <x v="1"/>
    <s v="ZBLB"/>
    <n v="0"/>
  </r>
  <r>
    <s v="Garrafa"/>
    <x v="1"/>
    <x v="1"/>
    <x v="1"/>
    <x v="0"/>
    <x v="20"/>
    <x v="14"/>
    <x v="0"/>
    <x v="1"/>
    <s v="ZBMR"/>
    <n v="0"/>
  </r>
  <r>
    <s v="Garrafa"/>
    <x v="1"/>
    <x v="1"/>
    <x v="1"/>
    <x v="0"/>
    <x v="20"/>
    <x v="14"/>
    <x v="0"/>
    <x v="1"/>
    <s v="ZBML"/>
    <n v="0"/>
  </r>
  <r>
    <s v="Garrafa"/>
    <x v="1"/>
    <x v="1"/>
    <x v="1"/>
    <x v="0"/>
    <x v="20"/>
    <x v="14"/>
    <x v="0"/>
    <x v="1"/>
    <s v="ZBPP"/>
    <n v="0"/>
  </r>
  <r>
    <s v="Garrafa"/>
    <x v="1"/>
    <x v="1"/>
    <x v="1"/>
    <x v="0"/>
    <x v="20"/>
    <x v="14"/>
    <x v="0"/>
    <x v="1"/>
    <s v="ZBPB"/>
    <n v="0"/>
  </r>
  <r>
    <s v="Garrafa"/>
    <x v="1"/>
    <x v="1"/>
    <x v="1"/>
    <x v="0"/>
    <x v="20"/>
    <x v="14"/>
    <x v="0"/>
    <x v="1"/>
    <s v="ZBOP"/>
    <n v="0"/>
  </r>
  <r>
    <s v="Garrafa"/>
    <x v="1"/>
    <x v="1"/>
    <x v="1"/>
    <x v="0"/>
    <x v="20"/>
    <x v="14"/>
    <x v="0"/>
    <x v="1"/>
    <s v="ZBOB"/>
    <n v="0"/>
  </r>
  <r>
    <s v="Garrafa"/>
    <x v="1"/>
    <x v="1"/>
    <x v="1"/>
    <x v="0"/>
    <x v="20"/>
    <x v="14"/>
    <x v="0"/>
    <x v="1"/>
    <s v="ZBSG"/>
    <n v="0"/>
  </r>
  <r>
    <s v="Garrafa"/>
    <x v="1"/>
    <x v="1"/>
    <x v="1"/>
    <x v="0"/>
    <x v="20"/>
    <x v="14"/>
    <x v="0"/>
    <x v="1"/>
    <s v="ZBFS"/>
    <n v="0"/>
  </r>
  <r>
    <s v="Garrafa"/>
    <x v="1"/>
    <x v="1"/>
    <x v="1"/>
    <x v="0"/>
    <x v="20"/>
    <x v="14"/>
    <x v="0"/>
    <x v="1"/>
    <s v="ZBUT"/>
    <n v="13.3"/>
  </r>
  <r>
    <s v="Garrafa"/>
    <x v="1"/>
    <x v="1"/>
    <x v="1"/>
    <x v="0"/>
    <x v="20"/>
    <x v="14"/>
    <x v="0"/>
    <x v="1"/>
    <s v="ZBUB"/>
    <n v="0"/>
  </r>
  <r>
    <s v="Garrafa"/>
    <x v="1"/>
    <x v="1"/>
    <x v="1"/>
    <x v="0"/>
    <x v="20"/>
    <x v="14"/>
    <x v="0"/>
    <x v="1"/>
    <s v="ZBLA"/>
    <n v="0"/>
  </r>
  <r>
    <s v="Garrafa"/>
    <x v="1"/>
    <x v="1"/>
    <x v="1"/>
    <x v="0"/>
    <x v="20"/>
    <x v="14"/>
    <x v="0"/>
    <x v="1"/>
    <s v="ZBLL"/>
    <n v="0"/>
  </r>
  <r>
    <s v="Garrafa"/>
    <x v="1"/>
    <x v="1"/>
    <x v="1"/>
    <x v="0"/>
    <x v="20"/>
    <x v="14"/>
    <x v="0"/>
    <x v="1"/>
    <s v="ZBPE"/>
    <n v="0"/>
  </r>
  <r>
    <s v="Garrafa"/>
    <x v="1"/>
    <x v="1"/>
    <x v="1"/>
    <x v="0"/>
    <x v="20"/>
    <x v="14"/>
    <x v="0"/>
    <x v="1"/>
    <s v="ZBPL"/>
    <n v="0"/>
  </r>
  <r>
    <s v="Garrafa"/>
    <x v="1"/>
    <x v="1"/>
    <x v="14"/>
    <x v="0"/>
    <x v="20"/>
    <x v="14"/>
    <x v="0"/>
    <x v="1"/>
    <s v="ZBRP"/>
    <n v="344.66"/>
  </r>
  <r>
    <s v="Garrafa"/>
    <x v="1"/>
    <x v="1"/>
    <x v="14"/>
    <x v="0"/>
    <x v="20"/>
    <x v="14"/>
    <x v="0"/>
    <x v="1"/>
    <s v="ZBSR"/>
    <n v="2.06"/>
  </r>
  <r>
    <s v="Garrafa"/>
    <x v="1"/>
    <x v="1"/>
    <x v="14"/>
    <x v="0"/>
    <x v="20"/>
    <x v="14"/>
    <x v="0"/>
    <x v="1"/>
    <s v="ZBSB"/>
    <n v="0"/>
  </r>
  <r>
    <s v="Garrafa"/>
    <x v="1"/>
    <x v="1"/>
    <x v="14"/>
    <x v="0"/>
    <x v="20"/>
    <x v="14"/>
    <x v="0"/>
    <x v="1"/>
    <s v="ZBCP"/>
    <n v="0"/>
  </r>
  <r>
    <s v="Garrafa"/>
    <x v="1"/>
    <x v="1"/>
    <x v="14"/>
    <x v="0"/>
    <x v="20"/>
    <x v="14"/>
    <x v="0"/>
    <x v="1"/>
    <s v="ZBFP"/>
    <n v="0"/>
  </r>
  <r>
    <s v="Garrafa"/>
    <x v="1"/>
    <x v="1"/>
    <x v="14"/>
    <x v="0"/>
    <x v="20"/>
    <x v="14"/>
    <x v="0"/>
    <x v="1"/>
    <s v="ZBFC"/>
    <n v="0"/>
  </r>
  <r>
    <s v="Garrafa"/>
    <x v="1"/>
    <x v="1"/>
    <x v="14"/>
    <x v="0"/>
    <x v="20"/>
    <x v="14"/>
    <x v="0"/>
    <x v="1"/>
    <s v="ZBFB"/>
    <n v="0"/>
  </r>
  <r>
    <s v="Garrafa"/>
    <x v="1"/>
    <x v="1"/>
    <x v="14"/>
    <x v="0"/>
    <x v="20"/>
    <x v="14"/>
    <x v="0"/>
    <x v="1"/>
    <s v="ZBTM"/>
    <n v="53.190000000000005"/>
  </r>
  <r>
    <s v="Garrafa"/>
    <x v="1"/>
    <x v="1"/>
    <x v="14"/>
    <x v="0"/>
    <x v="20"/>
    <x v="14"/>
    <x v="0"/>
    <x v="1"/>
    <s v="ZBCT"/>
    <n v="0"/>
  </r>
  <r>
    <s v="Garrafa"/>
    <x v="1"/>
    <x v="1"/>
    <x v="14"/>
    <x v="0"/>
    <x v="20"/>
    <x v="14"/>
    <x v="0"/>
    <x v="1"/>
    <s v="ZBLB"/>
    <n v="0"/>
  </r>
  <r>
    <s v="Garrafa"/>
    <x v="1"/>
    <x v="1"/>
    <x v="14"/>
    <x v="0"/>
    <x v="20"/>
    <x v="14"/>
    <x v="0"/>
    <x v="1"/>
    <s v="ZBMR"/>
    <n v="0"/>
  </r>
  <r>
    <s v="Garrafa"/>
    <x v="1"/>
    <x v="1"/>
    <x v="14"/>
    <x v="0"/>
    <x v="20"/>
    <x v="14"/>
    <x v="0"/>
    <x v="1"/>
    <s v="ZBML"/>
    <n v="0"/>
  </r>
  <r>
    <s v="Garrafa"/>
    <x v="1"/>
    <x v="1"/>
    <x v="14"/>
    <x v="0"/>
    <x v="20"/>
    <x v="14"/>
    <x v="0"/>
    <x v="1"/>
    <s v="ZBPP"/>
    <n v="0"/>
  </r>
  <r>
    <s v="Garrafa"/>
    <x v="1"/>
    <x v="1"/>
    <x v="14"/>
    <x v="0"/>
    <x v="20"/>
    <x v="14"/>
    <x v="0"/>
    <x v="1"/>
    <s v="ZBPB"/>
    <n v="0"/>
  </r>
  <r>
    <s v="Garrafa"/>
    <x v="1"/>
    <x v="1"/>
    <x v="14"/>
    <x v="0"/>
    <x v="20"/>
    <x v="14"/>
    <x v="0"/>
    <x v="1"/>
    <s v="ZBOP"/>
    <n v="0"/>
  </r>
  <r>
    <s v="Garrafa"/>
    <x v="1"/>
    <x v="1"/>
    <x v="14"/>
    <x v="0"/>
    <x v="20"/>
    <x v="14"/>
    <x v="0"/>
    <x v="1"/>
    <s v="ZBOB"/>
    <n v="0"/>
  </r>
  <r>
    <s v="Garrafa"/>
    <x v="1"/>
    <x v="1"/>
    <x v="14"/>
    <x v="0"/>
    <x v="20"/>
    <x v="14"/>
    <x v="0"/>
    <x v="1"/>
    <s v="ZBSG"/>
    <n v="0"/>
  </r>
  <r>
    <s v="Garrafa"/>
    <x v="1"/>
    <x v="1"/>
    <x v="14"/>
    <x v="0"/>
    <x v="20"/>
    <x v="14"/>
    <x v="0"/>
    <x v="1"/>
    <s v="ZBFS"/>
    <n v="0"/>
  </r>
  <r>
    <s v="Garrafa"/>
    <x v="1"/>
    <x v="1"/>
    <x v="14"/>
    <x v="0"/>
    <x v="20"/>
    <x v="14"/>
    <x v="0"/>
    <x v="1"/>
    <s v="ZBUT"/>
    <n v="13.3"/>
  </r>
  <r>
    <s v="Garrafa"/>
    <x v="1"/>
    <x v="1"/>
    <x v="14"/>
    <x v="0"/>
    <x v="20"/>
    <x v="14"/>
    <x v="0"/>
    <x v="1"/>
    <s v="ZBUB"/>
    <n v="0"/>
  </r>
  <r>
    <s v="Garrafa"/>
    <x v="1"/>
    <x v="1"/>
    <x v="14"/>
    <x v="0"/>
    <x v="20"/>
    <x v="14"/>
    <x v="0"/>
    <x v="1"/>
    <s v="ZBLA"/>
    <n v="0"/>
  </r>
  <r>
    <s v="Garrafa"/>
    <x v="1"/>
    <x v="1"/>
    <x v="14"/>
    <x v="0"/>
    <x v="20"/>
    <x v="14"/>
    <x v="0"/>
    <x v="1"/>
    <s v="ZBLL"/>
    <n v="0"/>
  </r>
  <r>
    <s v="Garrafa"/>
    <x v="1"/>
    <x v="1"/>
    <x v="14"/>
    <x v="0"/>
    <x v="20"/>
    <x v="14"/>
    <x v="0"/>
    <x v="1"/>
    <s v="ZBPE"/>
    <n v="0"/>
  </r>
  <r>
    <s v="Garrafa"/>
    <x v="1"/>
    <x v="1"/>
    <x v="14"/>
    <x v="0"/>
    <x v="20"/>
    <x v="14"/>
    <x v="0"/>
    <x v="1"/>
    <s v="ZBPL"/>
    <n v="0"/>
  </r>
  <r>
    <s v="Garrafa"/>
    <x v="1"/>
    <x v="1"/>
    <x v="14"/>
    <x v="0"/>
    <x v="7"/>
    <x v="6"/>
    <x v="0"/>
    <x v="1"/>
    <s v="ZBRP"/>
    <n v="344.66"/>
  </r>
  <r>
    <s v="Garrafa"/>
    <x v="1"/>
    <x v="1"/>
    <x v="14"/>
    <x v="0"/>
    <x v="7"/>
    <x v="6"/>
    <x v="0"/>
    <x v="1"/>
    <s v="ZBSR"/>
    <n v="2.06"/>
  </r>
  <r>
    <s v="Garrafa"/>
    <x v="1"/>
    <x v="1"/>
    <x v="14"/>
    <x v="0"/>
    <x v="7"/>
    <x v="6"/>
    <x v="0"/>
    <x v="1"/>
    <s v="ZBSB"/>
    <n v="0"/>
  </r>
  <r>
    <s v="Garrafa"/>
    <x v="1"/>
    <x v="1"/>
    <x v="14"/>
    <x v="0"/>
    <x v="7"/>
    <x v="6"/>
    <x v="0"/>
    <x v="1"/>
    <s v="ZBCP"/>
    <n v="0"/>
  </r>
  <r>
    <s v="Garrafa"/>
    <x v="1"/>
    <x v="1"/>
    <x v="14"/>
    <x v="0"/>
    <x v="7"/>
    <x v="6"/>
    <x v="0"/>
    <x v="1"/>
    <s v="ZBFP"/>
    <n v="0"/>
  </r>
  <r>
    <s v="Garrafa"/>
    <x v="1"/>
    <x v="1"/>
    <x v="14"/>
    <x v="0"/>
    <x v="7"/>
    <x v="6"/>
    <x v="0"/>
    <x v="1"/>
    <s v="ZBFC"/>
    <n v="0"/>
  </r>
  <r>
    <s v="Garrafa"/>
    <x v="1"/>
    <x v="1"/>
    <x v="14"/>
    <x v="0"/>
    <x v="7"/>
    <x v="6"/>
    <x v="0"/>
    <x v="1"/>
    <s v="ZBFB"/>
    <n v="0"/>
  </r>
  <r>
    <s v="Garrafa"/>
    <x v="1"/>
    <x v="1"/>
    <x v="14"/>
    <x v="0"/>
    <x v="7"/>
    <x v="6"/>
    <x v="0"/>
    <x v="1"/>
    <s v="ZBTM"/>
    <n v="53.190000000000005"/>
  </r>
  <r>
    <s v="Garrafa"/>
    <x v="1"/>
    <x v="1"/>
    <x v="14"/>
    <x v="0"/>
    <x v="7"/>
    <x v="6"/>
    <x v="0"/>
    <x v="1"/>
    <s v="ZBCT"/>
    <n v="0"/>
  </r>
  <r>
    <s v="Garrafa"/>
    <x v="1"/>
    <x v="1"/>
    <x v="14"/>
    <x v="0"/>
    <x v="7"/>
    <x v="6"/>
    <x v="0"/>
    <x v="1"/>
    <s v="ZBLB"/>
    <n v="0"/>
  </r>
  <r>
    <s v="Garrafa"/>
    <x v="1"/>
    <x v="1"/>
    <x v="14"/>
    <x v="0"/>
    <x v="7"/>
    <x v="6"/>
    <x v="0"/>
    <x v="1"/>
    <s v="ZBMR"/>
    <n v="0"/>
  </r>
  <r>
    <s v="Garrafa"/>
    <x v="1"/>
    <x v="1"/>
    <x v="14"/>
    <x v="0"/>
    <x v="7"/>
    <x v="6"/>
    <x v="0"/>
    <x v="1"/>
    <s v="ZBML"/>
    <n v="0"/>
  </r>
  <r>
    <s v="Garrafa"/>
    <x v="1"/>
    <x v="1"/>
    <x v="14"/>
    <x v="0"/>
    <x v="7"/>
    <x v="6"/>
    <x v="0"/>
    <x v="1"/>
    <s v="ZBPP"/>
    <n v="0"/>
  </r>
  <r>
    <s v="Garrafa"/>
    <x v="1"/>
    <x v="1"/>
    <x v="14"/>
    <x v="0"/>
    <x v="7"/>
    <x v="6"/>
    <x v="0"/>
    <x v="1"/>
    <s v="ZBPB"/>
    <n v="0"/>
  </r>
  <r>
    <s v="Garrafa"/>
    <x v="1"/>
    <x v="1"/>
    <x v="14"/>
    <x v="0"/>
    <x v="7"/>
    <x v="6"/>
    <x v="0"/>
    <x v="1"/>
    <s v="ZBOP"/>
    <n v="0"/>
  </r>
  <r>
    <s v="Garrafa"/>
    <x v="1"/>
    <x v="1"/>
    <x v="14"/>
    <x v="0"/>
    <x v="7"/>
    <x v="6"/>
    <x v="0"/>
    <x v="1"/>
    <s v="ZBOB"/>
    <n v="0"/>
  </r>
  <r>
    <s v="Garrafa"/>
    <x v="1"/>
    <x v="1"/>
    <x v="14"/>
    <x v="0"/>
    <x v="7"/>
    <x v="6"/>
    <x v="0"/>
    <x v="1"/>
    <s v="ZBSG"/>
    <n v="0"/>
  </r>
  <r>
    <s v="Garrafa"/>
    <x v="1"/>
    <x v="1"/>
    <x v="14"/>
    <x v="0"/>
    <x v="7"/>
    <x v="6"/>
    <x v="0"/>
    <x v="1"/>
    <s v="ZBFS"/>
    <n v="0"/>
  </r>
  <r>
    <s v="Garrafa"/>
    <x v="1"/>
    <x v="1"/>
    <x v="14"/>
    <x v="0"/>
    <x v="7"/>
    <x v="6"/>
    <x v="0"/>
    <x v="1"/>
    <s v="ZBUT"/>
    <n v="13.3"/>
  </r>
  <r>
    <s v="Garrafa"/>
    <x v="1"/>
    <x v="1"/>
    <x v="14"/>
    <x v="0"/>
    <x v="7"/>
    <x v="6"/>
    <x v="0"/>
    <x v="1"/>
    <s v="ZBUB"/>
    <n v="0"/>
  </r>
  <r>
    <s v="Garrafa"/>
    <x v="1"/>
    <x v="1"/>
    <x v="14"/>
    <x v="0"/>
    <x v="7"/>
    <x v="6"/>
    <x v="0"/>
    <x v="1"/>
    <s v="ZBLA"/>
    <n v="0"/>
  </r>
  <r>
    <s v="Garrafa"/>
    <x v="1"/>
    <x v="1"/>
    <x v="14"/>
    <x v="0"/>
    <x v="7"/>
    <x v="6"/>
    <x v="0"/>
    <x v="1"/>
    <s v="ZBLL"/>
    <n v="0"/>
  </r>
  <r>
    <s v="Garrafa"/>
    <x v="1"/>
    <x v="1"/>
    <x v="14"/>
    <x v="0"/>
    <x v="7"/>
    <x v="6"/>
    <x v="0"/>
    <x v="1"/>
    <s v="ZBPE"/>
    <n v="0"/>
  </r>
  <r>
    <s v="Garrafa"/>
    <x v="1"/>
    <x v="1"/>
    <x v="14"/>
    <x v="0"/>
    <x v="7"/>
    <x v="6"/>
    <x v="0"/>
    <x v="1"/>
    <s v="ZBPL"/>
    <n v="0"/>
  </r>
  <r>
    <s v="Garrafa"/>
    <x v="2"/>
    <x v="2"/>
    <x v="2"/>
    <x v="0"/>
    <x v="14"/>
    <x v="25"/>
    <x v="4"/>
    <x v="1"/>
    <s v="ZBRP"/>
    <n v="224.6"/>
  </r>
  <r>
    <s v="Garrafa"/>
    <x v="2"/>
    <x v="2"/>
    <x v="2"/>
    <x v="0"/>
    <x v="14"/>
    <x v="25"/>
    <x v="4"/>
    <x v="1"/>
    <s v="ZBSR"/>
    <n v="1.49"/>
  </r>
  <r>
    <s v="Garrafa"/>
    <x v="2"/>
    <x v="2"/>
    <x v="2"/>
    <x v="0"/>
    <x v="14"/>
    <x v="25"/>
    <x v="4"/>
    <x v="1"/>
    <s v="ZBSB"/>
    <n v="3.83"/>
  </r>
  <r>
    <s v="Garrafa"/>
    <x v="2"/>
    <x v="2"/>
    <x v="2"/>
    <x v="0"/>
    <x v="14"/>
    <x v="25"/>
    <x v="4"/>
    <x v="1"/>
    <s v="ZBCP"/>
    <n v="0"/>
  </r>
  <r>
    <s v="Garrafa"/>
    <x v="2"/>
    <x v="2"/>
    <x v="2"/>
    <x v="0"/>
    <x v="14"/>
    <x v="25"/>
    <x v="4"/>
    <x v="1"/>
    <s v="ZBFP"/>
    <n v="0"/>
  </r>
  <r>
    <s v="Garrafa"/>
    <x v="2"/>
    <x v="2"/>
    <x v="2"/>
    <x v="0"/>
    <x v="14"/>
    <x v="25"/>
    <x v="4"/>
    <x v="1"/>
    <s v="ZBFC"/>
    <n v="0"/>
  </r>
  <r>
    <s v="Garrafa"/>
    <x v="2"/>
    <x v="2"/>
    <x v="2"/>
    <x v="0"/>
    <x v="14"/>
    <x v="25"/>
    <x v="4"/>
    <x v="1"/>
    <s v="ZBFB"/>
    <n v="0"/>
  </r>
  <r>
    <s v="Garrafa"/>
    <x v="2"/>
    <x v="2"/>
    <x v="2"/>
    <x v="0"/>
    <x v="14"/>
    <x v="25"/>
    <x v="4"/>
    <x v="1"/>
    <s v="ZBTM"/>
    <n v="59.21"/>
  </r>
  <r>
    <s v="Garrafa"/>
    <x v="2"/>
    <x v="2"/>
    <x v="2"/>
    <x v="0"/>
    <x v="14"/>
    <x v="25"/>
    <x v="4"/>
    <x v="1"/>
    <s v="ZBCT"/>
    <n v="66.72"/>
  </r>
  <r>
    <s v="Garrafa"/>
    <x v="2"/>
    <x v="2"/>
    <x v="2"/>
    <x v="0"/>
    <x v="14"/>
    <x v="25"/>
    <x v="4"/>
    <x v="1"/>
    <s v="ZBLB"/>
    <n v="0"/>
  </r>
  <r>
    <s v="Garrafa"/>
    <x v="2"/>
    <x v="2"/>
    <x v="2"/>
    <x v="0"/>
    <x v="14"/>
    <x v="25"/>
    <x v="4"/>
    <x v="1"/>
    <s v="ZBMR"/>
    <n v="0"/>
  </r>
  <r>
    <s v="Garrafa"/>
    <x v="2"/>
    <x v="2"/>
    <x v="2"/>
    <x v="0"/>
    <x v="14"/>
    <x v="25"/>
    <x v="4"/>
    <x v="1"/>
    <s v="ZBML"/>
    <n v="0"/>
  </r>
  <r>
    <s v="Garrafa"/>
    <x v="2"/>
    <x v="2"/>
    <x v="2"/>
    <x v="0"/>
    <x v="14"/>
    <x v="25"/>
    <x v="4"/>
    <x v="1"/>
    <s v="ZBPP"/>
    <n v="0"/>
  </r>
  <r>
    <s v="Garrafa"/>
    <x v="2"/>
    <x v="2"/>
    <x v="2"/>
    <x v="0"/>
    <x v="14"/>
    <x v="25"/>
    <x v="4"/>
    <x v="1"/>
    <s v="ZBPB"/>
    <n v="0"/>
  </r>
  <r>
    <s v="Garrafa"/>
    <x v="2"/>
    <x v="2"/>
    <x v="2"/>
    <x v="0"/>
    <x v="14"/>
    <x v="25"/>
    <x v="4"/>
    <x v="1"/>
    <s v="ZBOP"/>
    <n v="0"/>
  </r>
  <r>
    <s v="Garrafa"/>
    <x v="2"/>
    <x v="2"/>
    <x v="2"/>
    <x v="0"/>
    <x v="14"/>
    <x v="25"/>
    <x v="4"/>
    <x v="1"/>
    <s v="ZBOB"/>
    <n v="7.3"/>
  </r>
  <r>
    <s v="Garrafa"/>
    <x v="2"/>
    <x v="2"/>
    <x v="2"/>
    <x v="0"/>
    <x v="14"/>
    <x v="25"/>
    <x v="4"/>
    <x v="1"/>
    <s v="ZBSG"/>
    <n v="0"/>
  </r>
  <r>
    <s v="Garrafa"/>
    <x v="2"/>
    <x v="2"/>
    <x v="2"/>
    <x v="0"/>
    <x v="14"/>
    <x v="25"/>
    <x v="4"/>
    <x v="1"/>
    <s v="ZBFS"/>
    <n v="0"/>
  </r>
  <r>
    <s v="Garrafa"/>
    <x v="2"/>
    <x v="2"/>
    <x v="2"/>
    <x v="0"/>
    <x v="14"/>
    <x v="25"/>
    <x v="4"/>
    <x v="1"/>
    <s v="ZBUT"/>
    <n v="14.8"/>
  </r>
  <r>
    <s v="Garrafa"/>
    <x v="2"/>
    <x v="2"/>
    <x v="2"/>
    <x v="0"/>
    <x v="14"/>
    <x v="25"/>
    <x v="4"/>
    <x v="1"/>
    <s v="ZBUB"/>
    <n v="16.68"/>
  </r>
  <r>
    <s v="Garrafa"/>
    <x v="2"/>
    <x v="2"/>
    <x v="2"/>
    <x v="0"/>
    <x v="14"/>
    <x v="25"/>
    <x v="4"/>
    <x v="1"/>
    <s v="ZBLA"/>
    <n v="0"/>
  </r>
  <r>
    <s v="Garrafa"/>
    <x v="2"/>
    <x v="2"/>
    <x v="2"/>
    <x v="0"/>
    <x v="14"/>
    <x v="25"/>
    <x v="4"/>
    <x v="1"/>
    <s v="ZBLL"/>
    <n v="0"/>
  </r>
  <r>
    <s v="Garrafa"/>
    <x v="2"/>
    <x v="2"/>
    <x v="2"/>
    <x v="0"/>
    <x v="14"/>
    <x v="25"/>
    <x v="4"/>
    <x v="1"/>
    <s v="ZBPE"/>
    <n v="0"/>
  </r>
  <r>
    <s v="Garrafa"/>
    <x v="2"/>
    <x v="2"/>
    <x v="2"/>
    <x v="0"/>
    <x v="14"/>
    <x v="25"/>
    <x v="4"/>
    <x v="1"/>
    <s v="ZBPL"/>
    <n v="0"/>
  </r>
  <r>
    <s v="Garrafa"/>
    <x v="1"/>
    <x v="1"/>
    <x v="4"/>
    <x v="0"/>
    <x v="7"/>
    <x v="6"/>
    <x v="0"/>
    <x v="1"/>
    <s v="ZBRP"/>
    <n v="344.66"/>
  </r>
  <r>
    <s v="Garrafa"/>
    <x v="1"/>
    <x v="1"/>
    <x v="4"/>
    <x v="0"/>
    <x v="7"/>
    <x v="6"/>
    <x v="0"/>
    <x v="1"/>
    <s v="ZBSR"/>
    <n v="2.06"/>
  </r>
  <r>
    <s v="Garrafa"/>
    <x v="1"/>
    <x v="1"/>
    <x v="4"/>
    <x v="0"/>
    <x v="7"/>
    <x v="6"/>
    <x v="0"/>
    <x v="1"/>
    <s v="ZBSB"/>
    <n v="0"/>
  </r>
  <r>
    <s v="Garrafa"/>
    <x v="1"/>
    <x v="1"/>
    <x v="4"/>
    <x v="0"/>
    <x v="7"/>
    <x v="6"/>
    <x v="0"/>
    <x v="1"/>
    <s v="ZBCP"/>
    <n v="0"/>
  </r>
  <r>
    <s v="Garrafa"/>
    <x v="1"/>
    <x v="1"/>
    <x v="4"/>
    <x v="0"/>
    <x v="7"/>
    <x v="6"/>
    <x v="0"/>
    <x v="1"/>
    <s v="ZBFP"/>
    <n v="0"/>
  </r>
  <r>
    <s v="Garrafa"/>
    <x v="1"/>
    <x v="1"/>
    <x v="4"/>
    <x v="0"/>
    <x v="7"/>
    <x v="6"/>
    <x v="0"/>
    <x v="1"/>
    <s v="ZBFC"/>
    <n v="0"/>
  </r>
  <r>
    <s v="Garrafa"/>
    <x v="1"/>
    <x v="1"/>
    <x v="4"/>
    <x v="0"/>
    <x v="7"/>
    <x v="6"/>
    <x v="0"/>
    <x v="1"/>
    <s v="ZBFB"/>
    <n v="0"/>
  </r>
  <r>
    <s v="Garrafa"/>
    <x v="1"/>
    <x v="1"/>
    <x v="4"/>
    <x v="0"/>
    <x v="7"/>
    <x v="6"/>
    <x v="0"/>
    <x v="1"/>
    <s v="ZBTM"/>
    <n v="53.190000000000005"/>
  </r>
  <r>
    <s v="Garrafa"/>
    <x v="1"/>
    <x v="1"/>
    <x v="4"/>
    <x v="0"/>
    <x v="7"/>
    <x v="6"/>
    <x v="0"/>
    <x v="1"/>
    <s v="ZBCT"/>
    <n v="0"/>
  </r>
  <r>
    <s v="Garrafa"/>
    <x v="1"/>
    <x v="1"/>
    <x v="4"/>
    <x v="0"/>
    <x v="7"/>
    <x v="6"/>
    <x v="0"/>
    <x v="1"/>
    <s v="ZBLB"/>
    <n v="0"/>
  </r>
  <r>
    <s v="Garrafa"/>
    <x v="1"/>
    <x v="1"/>
    <x v="4"/>
    <x v="0"/>
    <x v="7"/>
    <x v="6"/>
    <x v="0"/>
    <x v="1"/>
    <s v="ZBMR"/>
    <n v="0"/>
  </r>
  <r>
    <s v="Garrafa"/>
    <x v="1"/>
    <x v="1"/>
    <x v="4"/>
    <x v="0"/>
    <x v="7"/>
    <x v="6"/>
    <x v="0"/>
    <x v="1"/>
    <s v="ZBML"/>
    <n v="0"/>
  </r>
  <r>
    <s v="Garrafa"/>
    <x v="1"/>
    <x v="1"/>
    <x v="4"/>
    <x v="0"/>
    <x v="7"/>
    <x v="6"/>
    <x v="0"/>
    <x v="1"/>
    <s v="ZBPP"/>
    <n v="0"/>
  </r>
  <r>
    <s v="Garrafa"/>
    <x v="1"/>
    <x v="1"/>
    <x v="4"/>
    <x v="0"/>
    <x v="7"/>
    <x v="6"/>
    <x v="0"/>
    <x v="1"/>
    <s v="ZBPB"/>
    <n v="0"/>
  </r>
  <r>
    <s v="Garrafa"/>
    <x v="1"/>
    <x v="1"/>
    <x v="4"/>
    <x v="0"/>
    <x v="7"/>
    <x v="6"/>
    <x v="0"/>
    <x v="1"/>
    <s v="ZBOP"/>
    <n v="0"/>
  </r>
  <r>
    <s v="Garrafa"/>
    <x v="1"/>
    <x v="1"/>
    <x v="4"/>
    <x v="0"/>
    <x v="7"/>
    <x v="6"/>
    <x v="0"/>
    <x v="1"/>
    <s v="ZBOB"/>
    <n v="0"/>
  </r>
  <r>
    <s v="Garrafa"/>
    <x v="1"/>
    <x v="1"/>
    <x v="4"/>
    <x v="0"/>
    <x v="7"/>
    <x v="6"/>
    <x v="0"/>
    <x v="1"/>
    <s v="ZBSG"/>
    <n v="0"/>
  </r>
  <r>
    <s v="Garrafa"/>
    <x v="1"/>
    <x v="1"/>
    <x v="4"/>
    <x v="0"/>
    <x v="7"/>
    <x v="6"/>
    <x v="0"/>
    <x v="1"/>
    <s v="ZBFS"/>
    <n v="0"/>
  </r>
  <r>
    <s v="Garrafa"/>
    <x v="1"/>
    <x v="1"/>
    <x v="4"/>
    <x v="0"/>
    <x v="7"/>
    <x v="6"/>
    <x v="0"/>
    <x v="1"/>
    <s v="ZBUT"/>
    <n v="13.3"/>
  </r>
  <r>
    <s v="Garrafa"/>
    <x v="1"/>
    <x v="1"/>
    <x v="4"/>
    <x v="0"/>
    <x v="7"/>
    <x v="6"/>
    <x v="0"/>
    <x v="1"/>
    <s v="ZBUB"/>
    <n v="0"/>
  </r>
  <r>
    <s v="Garrafa"/>
    <x v="1"/>
    <x v="1"/>
    <x v="4"/>
    <x v="0"/>
    <x v="7"/>
    <x v="6"/>
    <x v="0"/>
    <x v="1"/>
    <s v="ZBLA"/>
    <n v="0"/>
  </r>
  <r>
    <s v="Garrafa"/>
    <x v="1"/>
    <x v="1"/>
    <x v="4"/>
    <x v="0"/>
    <x v="7"/>
    <x v="6"/>
    <x v="0"/>
    <x v="1"/>
    <s v="ZBLL"/>
    <n v="0"/>
  </r>
  <r>
    <s v="Garrafa"/>
    <x v="1"/>
    <x v="1"/>
    <x v="4"/>
    <x v="0"/>
    <x v="7"/>
    <x v="6"/>
    <x v="0"/>
    <x v="1"/>
    <s v="ZBPE"/>
    <n v="0"/>
  </r>
  <r>
    <s v="Garrafa"/>
    <x v="1"/>
    <x v="1"/>
    <x v="4"/>
    <x v="0"/>
    <x v="7"/>
    <x v="6"/>
    <x v="0"/>
    <x v="1"/>
    <s v="ZBPL"/>
    <n v="0"/>
  </r>
  <r>
    <s v="Garrafa"/>
    <x v="1"/>
    <x v="1"/>
    <x v="4"/>
    <x v="0"/>
    <x v="20"/>
    <x v="14"/>
    <x v="0"/>
    <x v="1"/>
    <s v="ZBRP"/>
    <n v="344.66"/>
  </r>
  <r>
    <s v="Garrafa"/>
    <x v="1"/>
    <x v="1"/>
    <x v="4"/>
    <x v="0"/>
    <x v="20"/>
    <x v="14"/>
    <x v="0"/>
    <x v="1"/>
    <s v="ZBSR"/>
    <n v="2.06"/>
  </r>
  <r>
    <s v="Garrafa"/>
    <x v="1"/>
    <x v="1"/>
    <x v="4"/>
    <x v="0"/>
    <x v="20"/>
    <x v="14"/>
    <x v="0"/>
    <x v="1"/>
    <s v="ZBSB"/>
    <n v="0"/>
  </r>
  <r>
    <s v="Garrafa"/>
    <x v="1"/>
    <x v="1"/>
    <x v="4"/>
    <x v="0"/>
    <x v="20"/>
    <x v="14"/>
    <x v="0"/>
    <x v="1"/>
    <s v="ZBCP"/>
    <n v="0"/>
  </r>
  <r>
    <s v="Garrafa"/>
    <x v="1"/>
    <x v="1"/>
    <x v="4"/>
    <x v="0"/>
    <x v="20"/>
    <x v="14"/>
    <x v="0"/>
    <x v="1"/>
    <s v="ZBFP"/>
    <n v="0"/>
  </r>
  <r>
    <s v="Garrafa"/>
    <x v="1"/>
    <x v="1"/>
    <x v="4"/>
    <x v="0"/>
    <x v="20"/>
    <x v="14"/>
    <x v="0"/>
    <x v="1"/>
    <s v="ZBFC"/>
    <n v="0"/>
  </r>
  <r>
    <s v="Garrafa"/>
    <x v="1"/>
    <x v="1"/>
    <x v="4"/>
    <x v="0"/>
    <x v="20"/>
    <x v="14"/>
    <x v="0"/>
    <x v="1"/>
    <s v="ZBFB"/>
    <n v="0"/>
  </r>
  <r>
    <s v="Garrafa"/>
    <x v="1"/>
    <x v="1"/>
    <x v="4"/>
    <x v="0"/>
    <x v="20"/>
    <x v="14"/>
    <x v="0"/>
    <x v="1"/>
    <s v="ZBTM"/>
    <n v="53.190000000000005"/>
  </r>
  <r>
    <s v="Garrafa"/>
    <x v="1"/>
    <x v="1"/>
    <x v="4"/>
    <x v="0"/>
    <x v="20"/>
    <x v="14"/>
    <x v="0"/>
    <x v="1"/>
    <s v="ZBCT"/>
    <n v="0"/>
  </r>
  <r>
    <s v="Garrafa"/>
    <x v="1"/>
    <x v="1"/>
    <x v="4"/>
    <x v="0"/>
    <x v="20"/>
    <x v="14"/>
    <x v="0"/>
    <x v="1"/>
    <s v="ZBLB"/>
    <n v="0"/>
  </r>
  <r>
    <s v="Garrafa"/>
    <x v="1"/>
    <x v="1"/>
    <x v="4"/>
    <x v="0"/>
    <x v="20"/>
    <x v="14"/>
    <x v="0"/>
    <x v="1"/>
    <s v="ZBMR"/>
    <n v="0"/>
  </r>
  <r>
    <s v="Garrafa"/>
    <x v="1"/>
    <x v="1"/>
    <x v="4"/>
    <x v="0"/>
    <x v="20"/>
    <x v="14"/>
    <x v="0"/>
    <x v="1"/>
    <s v="ZBML"/>
    <n v="0"/>
  </r>
  <r>
    <s v="Garrafa"/>
    <x v="1"/>
    <x v="1"/>
    <x v="4"/>
    <x v="0"/>
    <x v="20"/>
    <x v="14"/>
    <x v="0"/>
    <x v="1"/>
    <s v="ZBPP"/>
    <n v="0"/>
  </r>
  <r>
    <s v="Garrafa"/>
    <x v="1"/>
    <x v="1"/>
    <x v="4"/>
    <x v="0"/>
    <x v="20"/>
    <x v="14"/>
    <x v="0"/>
    <x v="1"/>
    <s v="ZBPB"/>
    <n v="0"/>
  </r>
  <r>
    <s v="Garrafa"/>
    <x v="1"/>
    <x v="1"/>
    <x v="4"/>
    <x v="0"/>
    <x v="20"/>
    <x v="14"/>
    <x v="0"/>
    <x v="1"/>
    <s v="ZBOP"/>
    <n v="0"/>
  </r>
  <r>
    <s v="Garrafa"/>
    <x v="1"/>
    <x v="1"/>
    <x v="4"/>
    <x v="0"/>
    <x v="20"/>
    <x v="14"/>
    <x v="0"/>
    <x v="1"/>
    <s v="ZBOB"/>
    <n v="0"/>
  </r>
  <r>
    <s v="Garrafa"/>
    <x v="1"/>
    <x v="1"/>
    <x v="4"/>
    <x v="0"/>
    <x v="20"/>
    <x v="14"/>
    <x v="0"/>
    <x v="1"/>
    <s v="ZBSG"/>
    <n v="0"/>
  </r>
  <r>
    <s v="Garrafa"/>
    <x v="1"/>
    <x v="1"/>
    <x v="4"/>
    <x v="0"/>
    <x v="20"/>
    <x v="14"/>
    <x v="0"/>
    <x v="1"/>
    <s v="ZBFS"/>
    <n v="0"/>
  </r>
  <r>
    <s v="Garrafa"/>
    <x v="1"/>
    <x v="1"/>
    <x v="4"/>
    <x v="0"/>
    <x v="20"/>
    <x v="14"/>
    <x v="0"/>
    <x v="1"/>
    <s v="ZBUT"/>
    <n v="13.3"/>
  </r>
  <r>
    <s v="Garrafa"/>
    <x v="1"/>
    <x v="1"/>
    <x v="4"/>
    <x v="0"/>
    <x v="20"/>
    <x v="14"/>
    <x v="0"/>
    <x v="1"/>
    <s v="ZBUB"/>
    <n v="0"/>
  </r>
  <r>
    <s v="Garrafa"/>
    <x v="1"/>
    <x v="1"/>
    <x v="4"/>
    <x v="0"/>
    <x v="20"/>
    <x v="14"/>
    <x v="0"/>
    <x v="1"/>
    <s v="ZBLA"/>
    <n v="0"/>
  </r>
  <r>
    <s v="Garrafa"/>
    <x v="1"/>
    <x v="1"/>
    <x v="4"/>
    <x v="0"/>
    <x v="20"/>
    <x v="14"/>
    <x v="0"/>
    <x v="1"/>
    <s v="ZBLL"/>
    <n v="0"/>
  </r>
  <r>
    <s v="Garrafa"/>
    <x v="1"/>
    <x v="1"/>
    <x v="4"/>
    <x v="0"/>
    <x v="20"/>
    <x v="14"/>
    <x v="0"/>
    <x v="1"/>
    <s v="ZBPE"/>
    <n v="0"/>
  </r>
  <r>
    <s v="Garrafa"/>
    <x v="1"/>
    <x v="1"/>
    <x v="4"/>
    <x v="0"/>
    <x v="20"/>
    <x v="14"/>
    <x v="0"/>
    <x v="1"/>
    <s v="ZBPL"/>
    <n v="0"/>
  </r>
  <r>
    <s v="Garrafa"/>
    <x v="0"/>
    <x v="0"/>
    <x v="4"/>
    <x v="0"/>
    <x v="10"/>
    <x v="8"/>
    <x v="0"/>
    <x v="2"/>
    <s v="ZBRP"/>
    <n v="342.85"/>
  </r>
  <r>
    <s v="Garrafa"/>
    <x v="0"/>
    <x v="0"/>
    <x v="4"/>
    <x v="0"/>
    <x v="10"/>
    <x v="8"/>
    <x v="0"/>
    <x v="2"/>
    <s v="ZBSR"/>
    <n v="2.0699999999999998"/>
  </r>
  <r>
    <s v="Garrafa"/>
    <x v="0"/>
    <x v="0"/>
    <x v="4"/>
    <x v="0"/>
    <x v="10"/>
    <x v="8"/>
    <x v="0"/>
    <x v="2"/>
    <s v="ZBSB"/>
    <n v="0"/>
  </r>
  <r>
    <s v="Garrafa"/>
    <x v="0"/>
    <x v="0"/>
    <x v="4"/>
    <x v="0"/>
    <x v="10"/>
    <x v="8"/>
    <x v="0"/>
    <x v="2"/>
    <s v="ZBCP"/>
    <n v="0"/>
  </r>
  <r>
    <s v="Garrafa"/>
    <x v="0"/>
    <x v="0"/>
    <x v="4"/>
    <x v="0"/>
    <x v="10"/>
    <x v="8"/>
    <x v="0"/>
    <x v="2"/>
    <s v="ZBFP"/>
    <n v="0"/>
  </r>
  <r>
    <s v="Garrafa"/>
    <x v="0"/>
    <x v="0"/>
    <x v="4"/>
    <x v="0"/>
    <x v="10"/>
    <x v="8"/>
    <x v="0"/>
    <x v="2"/>
    <s v="ZBFC"/>
    <n v="0"/>
  </r>
  <r>
    <s v="Garrafa"/>
    <x v="0"/>
    <x v="0"/>
    <x v="4"/>
    <x v="0"/>
    <x v="10"/>
    <x v="8"/>
    <x v="0"/>
    <x v="2"/>
    <s v="ZBFB"/>
    <n v="0"/>
  </r>
  <r>
    <s v="Garrafa"/>
    <x v="0"/>
    <x v="0"/>
    <x v="4"/>
    <x v="0"/>
    <x v="10"/>
    <x v="8"/>
    <x v="0"/>
    <x v="2"/>
    <s v="ZBTM"/>
    <n v="57.12"/>
  </r>
  <r>
    <s v="Garrafa"/>
    <x v="0"/>
    <x v="0"/>
    <x v="4"/>
    <x v="0"/>
    <x v="10"/>
    <x v="8"/>
    <x v="0"/>
    <x v="2"/>
    <s v="ZBCT"/>
    <n v="0"/>
  </r>
  <r>
    <s v="Garrafa"/>
    <x v="0"/>
    <x v="0"/>
    <x v="4"/>
    <x v="0"/>
    <x v="10"/>
    <x v="8"/>
    <x v="0"/>
    <x v="2"/>
    <s v="ZBLB"/>
    <n v="0"/>
  </r>
  <r>
    <s v="Garrafa"/>
    <x v="0"/>
    <x v="0"/>
    <x v="4"/>
    <x v="0"/>
    <x v="10"/>
    <x v="8"/>
    <x v="0"/>
    <x v="2"/>
    <s v="ZBMR"/>
    <n v="0"/>
  </r>
  <r>
    <s v="Garrafa"/>
    <x v="0"/>
    <x v="0"/>
    <x v="4"/>
    <x v="0"/>
    <x v="10"/>
    <x v="8"/>
    <x v="0"/>
    <x v="2"/>
    <s v="ZBML"/>
    <n v="0"/>
  </r>
  <r>
    <s v="Garrafa"/>
    <x v="0"/>
    <x v="0"/>
    <x v="4"/>
    <x v="0"/>
    <x v="10"/>
    <x v="8"/>
    <x v="0"/>
    <x v="2"/>
    <s v="ZBPP"/>
    <n v="0"/>
  </r>
  <r>
    <s v="Garrafa"/>
    <x v="0"/>
    <x v="0"/>
    <x v="4"/>
    <x v="0"/>
    <x v="10"/>
    <x v="8"/>
    <x v="0"/>
    <x v="2"/>
    <s v="ZBPB"/>
    <n v="0"/>
  </r>
  <r>
    <s v="Garrafa"/>
    <x v="0"/>
    <x v="0"/>
    <x v="4"/>
    <x v="0"/>
    <x v="10"/>
    <x v="8"/>
    <x v="0"/>
    <x v="2"/>
    <s v="ZBOP"/>
    <n v="0"/>
  </r>
  <r>
    <s v="Garrafa"/>
    <x v="0"/>
    <x v="0"/>
    <x v="4"/>
    <x v="0"/>
    <x v="10"/>
    <x v="8"/>
    <x v="0"/>
    <x v="2"/>
    <s v="ZBOB"/>
    <n v="0"/>
  </r>
  <r>
    <s v="Garrafa"/>
    <x v="0"/>
    <x v="0"/>
    <x v="4"/>
    <x v="0"/>
    <x v="10"/>
    <x v="8"/>
    <x v="0"/>
    <x v="2"/>
    <s v="ZBSG"/>
    <n v="0"/>
  </r>
  <r>
    <s v="Garrafa"/>
    <x v="0"/>
    <x v="0"/>
    <x v="4"/>
    <x v="0"/>
    <x v="10"/>
    <x v="8"/>
    <x v="0"/>
    <x v="2"/>
    <s v="ZBFS"/>
    <n v="0"/>
  </r>
  <r>
    <s v="Garrafa"/>
    <x v="0"/>
    <x v="0"/>
    <x v="4"/>
    <x v="0"/>
    <x v="10"/>
    <x v="8"/>
    <x v="0"/>
    <x v="2"/>
    <s v="ZBUT"/>
    <n v="14.28"/>
  </r>
  <r>
    <s v="Garrafa"/>
    <x v="0"/>
    <x v="0"/>
    <x v="4"/>
    <x v="0"/>
    <x v="10"/>
    <x v="8"/>
    <x v="0"/>
    <x v="2"/>
    <s v="ZBUB"/>
    <n v="0"/>
  </r>
  <r>
    <s v="Garrafa"/>
    <x v="0"/>
    <x v="0"/>
    <x v="4"/>
    <x v="0"/>
    <x v="10"/>
    <x v="8"/>
    <x v="0"/>
    <x v="2"/>
    <s v="ZBLA"/>
    <n v="0"/>
  </r>
  <r>
    <s v="Garrafa"/>
    <x v="0"/>
    <x v="0"/>
    <x v="4"/>
    <x v="0"/>
    <x v="10"/>
    <x v="8"/>
    <x v="0"/>
    <x v="2"/>
    <s v="ZBLL"/>
    <n v="0"/>
  </r>
  <r>
    <s v="Garrafa"/>
    <x v="0"/>
    <x v="0"/>
    <x v="4"/>
    <x v="0"/>
    <x v="10"/>
    <x v="8"/>
    <x v="0"/>
    <x v="2"/>
    <s v="ZBPE"/>
    <n v="0"/>
  </r>
  <r>
    <s v="Garrafa"/>
    <x v="0"/>
    <x v="0"/>
    <x v="4"/>
    <x v="0"/>
    <x v="10"/>
    <x v="8"/>
    <x v="0"/>
    <x v="2"/>
    <s v="ZBPL"/>
    <n v="0"/>
  </r>
  <r>
    <m/>
    <x v="3"/>
    <x v="3"/>
    <x v="15"/>
    <x v="0"/>
    <x v="31"/>
    <x v="29"/>
    <x v="7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8E5EC-660F-4316-8262-6AAB0A6AB7B6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B3:J95" firstHeaderRow="1" firstDataRow="1" firstDataCol="8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sd="0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m="1" x="16"/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m="1" x="35"/>
        <item m="1" x="36"/>
        <item m="1" x="37"/>
        <item m="1" x="34"/>
        <item x="31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32"/>
        <item m="1"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m="1" x="32"/>
        <item m="1" x="33"/>
        <item m="1" x="31"/>
        <item x="29"/>
        <item m="1"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8"/>
        <item x="7"/>
        <item x="0"/>
        <item x="1"/>
        <item x="2"/>
        <item x="4"/>
        <item x="5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1"/>
    <field x="3"/>
    <field x="4"/>
    <field x="5"/>
    <field x="6"/>
    <field x="2"/>
    <field x="7"/>
    <field x="8"/>
  </rowFields>
  <rowItems count="92">
    <i>
      <x/>
      <x v="4"/>
      <x v="1"/>
      <x v="20"/>
      <x v="30"/>
      <x/>
      <x v="5"/>
      <x/>
    </i>
    <i r="1">
      <x v="14"/>
      <x v="1"/>
      <x v="32"/>
      <x v="28"/>
      <x/>
      <x v="8"/>
      <x/>
    </i>
    <i r="3">
      <x v="33"/>
      <x v="29"/>
      <x/>
      <x v="8"/>
      <x/>
    </i>
    <i r="3">
      <x v="36"/>
      <x v="33"/>
      <x/>
      <x v="8"/>
      <x/>
    </i>
    <i>
      <x v="1"/>
    </i>
    <i>
      <x v="2"/>
      <x v="2"/>
      <x v="1"/>
      <x v="6"/>
      <x v="5"/>
      <x v="2"/>
      <x v="2"/>
      <x v="2"/>
    </i>
    <i r="3">
      <x v="14"/>
      <x v="11"/>
      <x v="2"/>
      <x v="2"/>
      <x/>
    </i>
    <i r="3">
      <x v="16"/>
      <x v="13"/>
      <x v="2"/>
      <x v="2"/>
      <x v="1"/>
    </i>
    <i r="3">
      <x v="19"/>
      <x v="16"/>
      <x v="2"/>
      <x v="7"/>
      <x v="2"/>
    </i>
    <i r="3">
      <x v="22"/>
      <x v="19"/>
      <x v="2"/>
      <x v="2"/>
      <x/>
    </i>
    <i r="3">
      <x v="27"/>
      <x v="23"/>
      <x v="2"/>
      <x v="2"/>
      <x/>
    </i>
    <i r="3">
      <x v="28"/>
      <x v="24"/>
      <x v="2"/>
      <x v="2"/>
      <x v="2"/>
    </i>
    <i r="1">
      <x v="3"/>
      <x v="1"/>
      <x v="6"/>
      <x v="5"/>
      <x v="2"/>
      <x v="2"/>
      <x v="2"/>
    </i>
    <i r="3">
      <x v="14"/>
      <x v="11"/>
      <x v="2"/>
      <x v="2"/>
      <x/>
    </i>
    <i r="3">
      <x v="16"/>
      <x v="13"/>
      <x v="2"/>
      <x v="2"/>
      <x v="1"/>
    </i>
    <i r="1">
      <x v="4"/>
      <x v="1"/>
      <x v="20"/>
      <x v="17"/>
      <x v="2"/>
      <x v="5"/>
      <x/>
    </i>
    <i r="1">
      <x v="5"/>
      <x v="1"/>
      <x v="19"/>
      <x v="16"/>
      <x v="2"/>
      <x v="7"/>
      <x v="2"/>
    </i>
    <i r="3">
      <x v="24"/>
      <x v="22"/>
      <x v="2"/>
      <x v="7"/>
      <x v="2"/>
    </i>
    <i r="3">
      <x v="25"/>
      <x v="9"/>
      <x v="2"/>
      <x v="2"/>
      <x v="2"/>
    </i>
    <i r="1">
      <x v="6"/>
      <x v="1"/>
      <x v="16"/>
      <x v="13"/>
      <x v="2"/>
      <x v="2"/>
      <x v="1"/>
    </i>
    <i r="1">
      <x v="7"/>
      <x v="1"/>
      <x v="6"/>
      <x v="5"/>
      <x v="2"/>
      <x v="2"/>
      <x v="2"/>
    </i>
    <i r="3">
      <x v="14"/>
      <x v="11"/>
      <x v="2"/>
      <x v="2"/>
      <x/>
    </i>
    <i r="3">
      <x v="16"/>
      <x v="13"/>
      <x v="2"/>
      <x v="2"/>
      <x v="1"/>
    </i>
    <i r="3">
      <x v="28"/>
      <x v="24"/>
      <x v="2"/>
      <x v="2"/>
      <x v="2"/>
    </i>
    <i r="1">
      <x v="9"/>
      <x v="1"/>
      <x v="19"/>
      <x v="16"/>
      <x v="2"/>
      <x v="7"/>
      <x v="2"/>
    </i>
    <i r="3">
      <x v="28"/>
      <x v="24"/>
      <x v="2"/>
      <x v="2"/>
      <x v="2"/>
    </i>
    <i r="1">
      <x v="10"/>
      <x v="1"/>
      <x v="18"/>
      <x v="15"/>
      <x v="2"/>
      <x v="7"/>
      <x v="2"/>
    </i>
    <i r="3">
      <x v="19"/>
      <x v="16"/>
      <x v="2"/>
      <x v="7"/>
      <x v="2"/>
    </i>
    <i r="3">
      <x v="24"/>
      <x v="21"/>
      <x v="2"/>
      <x v="7"/>
      <x v="2"/>
    </i>
    <i r="3">
      <x v="28"/>
      <x v="24"/>
      <x v="2"/>
      <x v="2"/>
      <x v="2"/>
    </i>
    <i r="1">
      <x v="11"/>
      <x v="1"/>
      <x v="6"/>
      <x v="5"/>
      <x v="2"/>
      <x v="2"/>
      <x v="2"/>
    </i>
    <i r="3">
      <x v="14"/>
      <x v="11"/>
      <x v="2"/>
      <x v="2"/>
      <x/>
    </i>
    <i r="3">
      <x v="16"/>
      <x v="13"/>
      <x v="2"/>
      <x v="2"/>
      <x v="1"/>
    </i>
    <i r="1">
      <x v="12"/>
      <x v="1"/>
      <x v="6"/>
      <x v="5"/>
      <x v="2"/>
      <x v="2"/>
      <x v="2"/>
    </i>
    <i r="3">
      <x v="14"/>
      <x v="11"/>
      <x v="2"/>
      <x v="2"/>
      <x/>
    </i>
    <i r="3">
      <x v="16"/>
      <x v="13"/>
      <x v="2"/>
      <x v="2"/>
      <x v="1"/>
    </i>
    <i r="3">
      <x v="21"/>
      <x v="18"/>
      <x v="2"/>
      <x v="6"/>
      <x v="2"/>
    </i>
    <i r="3">
      <x v="22"/>
      <x v="19"/>
      <x v="2"/>
      <x v="2"/>
      <x/>
    </i>
    <i r="3">
      <x v="30"/>
      <x v="26"/>
      <x v="2"/>
      <x v="6"/>
      <x/>
    </i>
    <i r="3">
      <x v="31"/>
      <x v="27"/>
      <x v="2"/>
      <x v="6"/>
      <x v="2"/>
    </i>
    <i r="3">
      <x v="35"/>
      <x v="32"/>
      <x v="2"/>
      <x v="6"/>
      <x/>
    </i>
    <i r="1">
      <x v="13"/>
      <x v="1"/>
      <x v="18"/>
      <x v="15"/>
      <x v="2"/>
      <x v="7"/>
      <x v="2"/>
    </i>
    <i r="3">
      <x v="19"/>
      <x v="16"/>
      <x v="2"/>
      <x v="7"/>
      <x v="2"/>
    </i>
    <i r="3">
      <x v="24"/>
      <x v="21"/>
      <x v="2"/>
      <x v="7"/>
      <x v="2"/>
    </i>
    <i r="3">
      <x v="28"/>
      <x v="24"/>
      <x v="2"/>
      <x v="2"/>
      <x v="2"/>
    </i>
    <i r="1">
      <x v="14"/>
      <x v="1"/>
      <x v="27"/>
      <x v="23"/>
      <x v="2"/>
      <x v="2"/>
      <x/>
    </i>
    <i r="1">
      <x v="15"/>
      <x v="1"/>
      <x v="20"/>
      <x v="30"/>
      <x v="2"/>
      <x v="5"/>
      <x/>
    </i>
    <i r="3">
      <x v="34"/>
      <x v="31"/>
      <x v="2"/>
      <x v="5"/>
      <x/>
    </i>
    <i>
      <x v="3"/>
      <x v="2"/>
      <x v="1"/>
      <x v="7"/>
      <x v="6"/>
      <x v="3"/>
      <x v="3"/>
      <x v="2"/>
    </i>
    <i r="3">
      <x v="8"/>
      <x v="7"/>
      <x v="3"/>
      <x v="3"/>
      <x/>
    </i>
    <i r="3">
      <x v="10"/>
      <x v="9"/>
      <x v="3"/>
      <x v="2"/>
      <x v="2"/>
    </i>
    <i r="3">
      <x v="11"/>
      <x v="5"/>
      <x v="3"/>
      <x v="2"/>
      <x v="2"/>
    </i>
    <i r="3">
      <x v="12"/>
      <x v="10"/>
      <x v="3"/>
      <x v="4"/>
      <x/>
    </i>
    <i r="3">
      <x v="13"/>
      <x v="11"/>
      <x v="3"/>
      <x v="2"/>
      <x/>
    </i>
    <i r="3">
      <x v="15"/>
      <x v="12"/>
      <x v="3"/>
      <x v="3"/>
      <x v="1"/>
    </i>
    <i r="3">
      <x v="16"/>
      <x v="13"/>
      <x v="3"/>
      <x v="2"/>
      <x v="1"/>
    </i>
    <i r="3">
      <x v="26"/>
      <x v="19"/>
      <x v="3"/>
      <x v="2"/>
      <x/>
    </i>
    <i r="3">
      <x v="29"/>
      <x v="25"/>
      <x v="3"/>
      <x v="3"/>
      <x/>
    </i>
    <i r="1">
      <x v="3"/>
      <x v="1"/>
      <x v="11"/>
      <x v="5"/>
      <x v="3"/>
      <x v="2"/>
      <x v="2"/>
    </i>
    <i r="3">
      <x v="13"/>
      <x v="11"/>
      <x v="3"/>
      <x v="2"/>
      <x/>
    </i>
    <i r="3">
      <x v="16"/>
      <x v="13"/>
      <x v="3"/>
      <x v="2"/>
      <x v="1"/>
    </i>
    <i r="3">
      <x v="26"/>
      <x v="19"/>
      <x v="3"/>
      <x v="2"/>
      <x/>
    </i>
    <i r="1">
      <x v="4"/>
      <x v="1"/>
      <x v="7"/>
      <x v="6"/>
      <x v="3"/>
      <x v="3"/>
      <x v="2"/>
    </i>
    <i r="3">
      <x v="8"/>
      <x v="7"/>
      <x v="3"/>
      <x v="3"/>
      <x/>
    </i>
    <i r="3">
      <x v="9"/>
      <x v="8"/>
      <x v="3"/>
      <x v="4"/>
      <x/>
    </i>
    <i r="3">
      <x v="12"/>
      <x v="10"/>
      <x v="3"/>
      <x v="4"/>
      <x/>
    </i>
    <i r="3">
      <x v="15"/>
      <x v="12"/>
      <x v="3"/>
      <x v="3"/>
      <x v="1"/>
    </i>
    <i r="3">
      <x v="17"/>
      <x v="14"/>
      <x v="3"/>
      <x v="3"/>
      <x v="2"/>
    </i>
    <i r="3">
      <x v="29"/>
      <x v="25"/>
      <x v="3"/>
      <x v="3"/>
      <x/>
    </i>
    <i r="1">
      <x v="5"/>
      <x v="1"/>
      <x v="10"/>
      <x v="9"/>
      <x v="3"/>
      <x v="2"/>
      <x v="2"/>
    </i>
    <i r="1">
      <x v="6"/>
      <x v="1"/>
      <x v="7"/>
      <x v="6"/>
      <x v="3"/>
      <x v="3"/>
      <x v="2"/>
    </i>
    <i r="3">
      <x v="13"/>
      <x v="11"/>
      <x v="3"/>
      <x v="2"/>
      <x/>
    </i>
    <i r="3">
      <x v="15"/>
      <x v="12"/>
      <x v="3"/>
      <x v="3"/>
      <x v="1"/>
    </i>
    <i r="3">
      <x v="26"/>
      <x v="19"/>
      <x v="3"/>
      <x v="2"/>
      <x/>
    </i>
    <i r="1">
      <x v="7"/>
      <x v="1"/>
      <x v="11"/>
      <x v="5"/>
      <x v="3"/>
      <x v="2"/>
      <x v="2"/>
    </i>
    <i r="3">
      <x v="13"/>
      <x v="11"/>
      <x v="3"/>
      <x v="2"/>
      <x/>
    </i>
    <i r="3">
      <x v="16"/>
      <x v="13"/>
      <x v="3"/>
      <x v="2"/>
      <x v="1"/>
    </i>
    <i r="3">
      <x v="26"/>
      <x v="19"/>
      <x v="3"/>
      <x v="2"/>
      <x/>
    </i>
    <i r="1">
      <x v="8"/>
      <x v="1"/>
      <x v="7"/>
      <x v="6"/>
      <x v="3"/>
      <x v="3"/>
      <x v="2"/>
    </i>
    <i r="3">
      <x v="8"/>
      <x v="7"/>
      <x v="3"/>
      <x v="3"/>
      <x/>
    </i>
    <i r="3">
      <x v="15"/>
      <x v="12"/>
      <x v="3"/>
      <x v="3"/>
      <x v="1"/>
    </i>
    <i r="3">
      <x v="23"/>
      <x v="20"/>
      <x v="3"/>
      <x v="3"/>
      <x/>
    </i>
    <i r="1">
      <x v="9"/>
      <x v="1"/>
      <x v="10"/>
      <x v="9"/>
      <x v="3"/>
      <x v="2"/>
      <x v="2"/>
    </i>
    <i r="1">
      <x v="10"/>
      <x v="1"/>
      <x v="7"/>
      <x v="6"/>
      <x v="3"/>
      <x v="3"/>
      <x v="2"/>
    </i>
    <i r="3">
      <x v="8"/>
      <x v="7"/>
      <x v="3"/>
      <x v="3"/>
      <x/>
    </i>
    <i r="3">
      <x v="10"/>
      <x v="9"/>
      <x v="3"/>
      <x v="2"/>
      <x v="2"/>
    </i>
    <i r="3">
      <x v="15"/>
      <x v="12"/>
      <x v="3"/>
      <x v="3"/>
      <x v="1"/>
    </i>
    <i r="3">
      <x v="23"/>
      <x v="20"/>
      <x v="3"/>
      <x v="3"/>
      <x/>
    </i>
    <i r="1">
      <x v="13"/>
      <x v="1"/>
      <x v="10"/>
      <x v="9"/>
      <x v="3"/>
      <x v="2"/>
      <x v="2"/>
    </i>
    <i r="1">
      <x v="14"/>
      <x v="1"/>
      <x v="10"/>
      <x v="9"/>
      <x v="3"/>
      <x v="2"/>
      <x v="2"/>
    </i>
    <i r="1">
      <x v="16"/>
      <x v="1"/>
      <x v="13"/>
      <x v="11"/>
      <x v="3"/>
      <x v="2"/>
      <x/>
    </i>
    <i r="3">
      <x v="26"/>
      <x v="19"/>
      <x v="3"/>
      <x v="2"/>
      <x/>
    </i>
  </rowItems>
  <colItems count="1">
    <i/>
  </colItems>
  <dataFields count="1">
    <dataField name="Soma de Montante de condiçã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1-25T17:42:04.62" personId="{60ACA419-B843-402F-9C24-C93EB3FB0876}" id="{2CF4C3E2-E4A9-457B-A285-23ED0B429A58}">
    <text>Indorama - Louveira, Suape e Manaus (ICIS 5 regions), Lindoia (ICIS China Mid)
Alpek - Louveira e Manaus (ICIS Mid (m-1)), Suape (ICIS (q-1) low), Suape ESPECIAL SUL (ICIS (m-1) low/Mid), Suape ABI e Manaus ABI (IHS (m-1),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5" dT="2025-10-27T17:44:02.54" personId="{60ACA419-B843-402F-9C24-C93EB3FB0876}" id="{82C0A2BC-7C78-46AB-97F2-BF90B1B237DE}">
    <text>import + frete + mpv + preço resina (adder, local freight)</text>
  </threadedComment>
  <threadedComment ref="AB5" dT="2025-10-27T17:44:02.54" personId="{60ACA419-B843-402F-9C24-C93EB3FB0876}" id="{F560CB19-5838-420B-8E3D-CFB32E83527C}">
    <text>import + frete + mpv + preço resina (adder, local freight)</text>
  </threadedComment>
  <threadedComment ref="CI5" dT="2025-10-27T17:44:02.54" personId="{60ACA419-B843-402F-9C24-C93EB3FB0876}" id="{41F14738-ACBE-49A4-99FE-20ABB0771B06}">
    <text>import + frete + mpv + preço resina (adder, local freight)</text>
  </threadedComment>
  <threadedComment ref="CI5" dT="2025-12-30T19:55:30.54" personId="{7856C760-C285-48AB-8AF4-20458AEDBC98}" id="{51FD98BF-1A52-4AB6-B564-55EA8F6226F8}" parentId="{41F14738-ACBE-49A4-99FE-20ABB0771B06}">
    <text>VIRGEM</text>
  </threadedComment>
  <threadedComment ref="CJ5" dT="2025-10-27T17:44:02.54" personId="{60ACA419-B843-402F-9C24-C93EB3FB0876}" id="{BDF91CFF-EFB5-41DC-83EC-607CEE6E62A7}">
    <text>import + frete + mpv + preço resina (adder, local freight)</text>
  </threadedComment>
  <threadedComment ref="CJ5" dT="2025-12-30T19:55:35.81" personId="{7856C760-C285-48AB-8AF4-20458AEDBC98}" id="{AD632B49-B373-49A6-83E9-8D65105A07AC}" parentId="{BDF91CFF-EFB5-41DC-83EC-607CEE6E62A7}">
    <text>PCR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4" dT="2025-10-27T17:44:02.54" personId="{60ACA419-B843-402F-9C24-C93EB3FB0876}" id="{0105F8F1-1284-42D2-B130-585FFDACD4D3}">
    <text>import + frete + mpv + preço resina (adder, local freight)</text>
  </threadedComment>
  <threadedComment ref="AB4" dT="2025-10-27T17:44:02.54" personId="{60ACA419-B843-402F-9C24-C93EB3FB0876}" id="{EA1ABB4B-FD4C-43D3-89C0-1A5C4F2C1A40}">
    <text>import + frete + mpv + preço resina (adder, local freight)</text>
  </threadedComment>
  <threadedComment ref="CI4" dT="2025-10-27T17:44:02.54" personId="{60ACA419-B843-402F-9C24-C93EB3FB0876}" id="{4E3C3655-F2F1-41E4-8687-88963A97FDF7}">
    <text>import + frete + mpv + preço resina (adder, local freight)</text>
  </threadedComment>
  <threadedComment ref="CI4" dT="2025-12-30T19:55:30.54" personId="{7856C760-C285-48AB-8AF4-20458AEDBC98}" id="{04F41D69-994F-4C45-9700-434857E79FDB}" parentId="{4E3C3655-F2F1-41E4-8687-88963A97FDF7}">
    <text>VIRGEM</text>
  </threadedComment>
  <threadedComment ref="CJ4" dT="2025-10-27T17:44:02.54" personId="{60ACA419-B843-402F-9C24-C93EB3FB0876}" id="{82450494-41FD-460D-A83B-62E55D7A80EF}">
    <text>import + frete + mpv + preço resina (adder, local freight)</text>
  </threadedComment>
  <threadedComment ref="CJ4" dT="2025-12-30T19:55:35.81" personId="{7856C760-C285-48AB-8AF4-20458AEDBC98}" id="{2BAA5E1A-8C54-4400-AD48-1CA0E910B2EB}" parentId="{82450494-41FD-460D-A83B-62E55D7A80EF}">
    <text>PCR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FF1F-7AC4-4415-9038-CEBC6A908ABF}">
  <sheetPr codeName="Planilha6"/>
  <dimension ref="A1:M63"/>
  <sheetViews>
    <sheetView tabSelected="1" workbookViewId="0">
      <selection activeCell="C1" sqref="C1"/>
    </sheetView>
  </sheetViews>
  <sheetFormatPr defaultRowHeight="14.5" x14ac:dyDescent="0.35"/>
  <cols>
    <col min="1" max="1" width="18.26953125" style="177" bestFit="1" customWidth="1"/>
    <col min="2" max="2" width="10.54296875" style="177" bestFit="1" customWidth="1"/>
    <col min="3" max="3" width="18.453125" style="177" bestFit="1" customWidth="1"/>
    <col min="4" max="4" width="13.7265625" style="177" bestFit="1" customWidth="1"/>
    <col min="5" max="5" width="6.81640625" style="177" customWidth="1"/>
    <col min="6" max="6" width="10.453125" style="177" bestFit="1" customWidth="1"/>
    <col min="7" max="7" width="13.1796875" style="177" bestFit="1" customWidth="1"/>
    <col min="11" max="11" width="10.453125" bestFit="1" customWidth="1"/>
    <col min="13" max="13" width="6.54296875" bestFit="1" customWidth="1"/>
  </cols>
  <sheetData>
    <row r="1" spans="1:13" x14ac:dyDescent="0.35">
      <c r="A1" s="181" t="s">
        <v>283</v>
      </c>
      <c r="B1" s="181" t="s">
        <v>196</v>
      </c>
      <c r="C1" s="182" t="s">
        <v>309</v>
      </c>
      <c r="D1" s="182" t="s">
        <v>284</v>
      </c>
      <c r="E1" s="177" t="s">
        <v>285</v>
      </c>
    </row>
    <row r="2" spans="1:13" s="76" customFormat="1" x14ac:dyDescent="0.35">
      <c r="A2" s="176" t="s">
        <v>260</v>
      </c>
      <c r="B2" s="176" t="s">
        <v>89</v>
      </c>
      <c r="C2" s="176" t="s">
        <v>6</v>
      </c>
      <c r="D2" s="176" t="s">
        <v>69</v>
      </c>
      <c r="E2" s="176" t="s">
        <v>68</v>
      </c>
      <c r="F2" s="176"/>
      <c r="G2" s="176" t="s">
        <v>73</v>
      </c>
      <c r="K2" s="81">
        <v>45658</v>
      </c>
    </row>
    <row r="3" spans="1:13" x14ac:dyDescent="0.35">
      <c r="A3" s="177" t="s">
        <v>24</v>
      </c>
      <c r="B3" s="177" t="s">
        <v>22</v>
      </c>
      <c r="C3" s="177" t="s">
        <v>40</v>
      </c>
      <c r="D3" s="177" t="s">
        <v>39</v>
      </c>
      <c r="E3" s="177">
        <v>4151</v>
      </c>
      <c r="F3" s="177" t="s">
        <v>261</v>
      </c>
      <c r="G3" s="177" t="s">
        <v>262</v>
      </c>
      <c r="K3" s="39">
        <v>45689</v>
      </c>
      <c r="M3" t="s">
        <v>263</v>
      </c>
    </row>
    <row r="4" spans="1:13" x14ac:dyDescent="0.35">
      <c r="A4" s="177" t="s">
        <v>264</v>
      </c>
      <c r="B4" s="177" t="s">
        <v>265</v>
      </c>
      <c r="C4" s="177" t="s">
        <v>266</v>
      </c>
      <c r="D4" s="177" t="s">
        <v>267</v>
      </c>
      <c r="E4" s="177">
        <v>4151</v>
      </c>
      <c r="F4" s="177" t="s">
        <v>146</v>
      </c>
      <c r="G4" s="177" t="s">
        <v>147</v>
      </c>
      <c r="K4" s="39">
        <v>45717</v>
      </c>
      <c r="M4" t="s">
        <v>268</v>
      </c>
    </row>
    <row r="5" spans="1:13" x14ac:dyDescent="0.35">
      <c r="A5" s="177" t="s">
        <v>269</v>
      </c>
      <c r="B5" s="177" t="s">
        <v>270</v>
      </c>
      <c r="C5" s="177" t="s">
        <v>42</v>
      </c>
      <c r="D5" s="177" t="s">
        <v>21</v>
      </c>
      <c r="E5" s="177">
        <v>4196</v>
      </c>
      <c r="K5" s="39">
        <v>45748</v>
      </c>
      <c r="M5" t="s">
        <v>271</v>
      </c>
    </row>
    <row r="6" spans="1:13" x14ac:dyDescent="0.35">
      <c r="A6" s="177" t="s">
        <v>272</v>
      </c>
      <c r="B6" s="177" t="s">
        <v>33</v>
      </c>
      <c r="C6" s="177" t="s">
        <v>23</v>
      </c>
      <c r="D6" s="177" t="s">
        <v>154</v>
      </c>
      <c r="E6" s="177">
        <v>4185</v>
      </c>
      <c r="K6" s="39">
        <v>45778</v>
      </c>
    </row>
    <row r="7" spans="1:13" x14ac:dyDescent="0.35">
      <c r="A7" s="177" t="s">
        <v>273</v>
      </c>
      <c r="C7" s="177" t="s">
        <v>274</v>
      </c>
      <c r="D7" s="177" t="s">
        <v>275</v>
      </c>
      <c r="E7" s="177">
        <v>4188</v>
      </c>
      <c r="K7" s="39">
        <v>45809</v>
      </c>
    </row>
    <row r="8" spans="1:13" x14ac:dyDescent="0.35">
      <c r="A8" s="177" t="s">
        <v>276</v>
      </c>
      <c r="C8" s="177" t="s">
        <v>31</v>
      </c>
      <c r="D8" s="177" t="s">
        <v>277</v>
      </c>
      <c r="E8" s="177" t="s">
        <v>278</v>
      </c>
      <c r="K8" s="39">
        <v>45839</v>
      </c>
    </row>
    <row r="9" spans="1:13" x14ac:dyDescent="0.35">
      <c r="A9" s="177" t="s">
        <v>279</v>
      </c>
      <c r="C9" s="177" t="s">
        <v>280</v>
      </c>
      <c r="K9" s="39">
        <v>45870</v>
      </c>
    </row>
    <row r="10" spans="1:13" x14ac:dyDescent="0.35">
      <c r="A10" s="177" t="s">
        <v>34</v>
      </c>
      <c r="C10" s="177" t="s">
        <v>281</v>
      </c>
      <c r="K10" s="39">
        <v>45901</v>
      </c>
    </row>
    <row r="11" spans="1:13" x14ac:dyDescent="0.35">
      <c r="C11" s="177" t="s">
        <v>144</v>
      </c>
      <c r="K11" s="39">
        <v>45931</v>
      </c>
    </row>
    <row r="12" spans="1:13" x14ac:dyDescent="0.35">
      <c r="C12" s="177" t="s">
        <v>282</v>
      </c>
      <c r="K12" s="39">
        <v>45962</v>
      </c>
    </row>
    <row r="13" spans="1:13" x14ac:dyDescent="0.35">
      <c r="K13" s="39">
        <v>45992</v>
      </c>
    </row>
    <row r="14" spans="1:13" x14ac:dyDescent="0.35">
      <c r="K14" s="39">
        <v>46023</v>
      </c>
    </row>
    <row r="15" spans="1:13" x14ac:dyDescent="0.35">
      <c r="K15" s="39">
        <v>46054</v>
      </c>
    </row>
    <row r="16" spans="1:13" x14ac:dyDescent="0.35">
      <c r="K16" s="39">
        <v>46082</v>
      </c>
    </row>
    <row r="17" spans="11:11" x14ac:dyDescent="0.35">
      <c r="K17" s="39">
        <v>46113</v>
      </c>
    </row>
    <row r="18" spans="11:11" x14ac:dyDescent="0.35">
      <c r="K18" s="39">
        <v>46143</v>
      </c>
    </row>
    <row r="19" spans="11:11" x14ac:dyDescent="0.35">
      <c r="K19" s="39">
        <v>46174</v>
      </c>
    </row>
    <row r="20" spans="11:11" x14ac:dyDescent="0.35">
      <c r="K20" s="39">
        <v>46204</v>
      </c>
    </row>
    <row r="21" spans="11:11" x14ac:dyDescent="0.35">
      <c r="K21" s="39">
        <v>46235</v>
      </c>
    </row>
    <row r="22" spans="11:11" x14ac:dyDescent="0.35">
      <c r="K22" s="39">
        <v>46266</v>
      </c>
    </row>
    <row r="23" spans="11:11" x14ac:dyDescent="0.35">
      <c r="K23" s="39">
        <v>46296</v>
      </c>
    </row>
    <row r="24" spans="11:11" x14ac:dyDescent="0.35">
      <c r="K24" s="39">
        <v>46327</v>
      </c>
    </row>
    <row r="25" spans="11:11" x14ac:dyDescent="0.35">
      <c r="K25" s="39">
        <v>46357</v>
      </c>
    </row>
    <row r="26" spans="11:11" x14ac:dyDescent="0.35">
      <c r="K26" s="39">
        <v>46388</v>
      </c>
    </row>
    <row r="27" spans="11:11" x14ac:dyDescent="0.35">
      <c r="K27" s="39">
        <v>46419</v>
      </c>
    </row>
    <row r="28" spans="11:11" x14ac:dyDescent="0.35">
      <c r="K28" s="39">
        <v>46447</v>
      </c>
    </row>
    <row r="29" spans="11:11" x14ac:dyDescent="0.35">
      <c r="K29" s="39">
        <v>46478</v>
      </c>
    </row>
    <row r="30" spans="11:11" x14ac:dyDescent="0.35">
      <c r="K30" s="39">
        <v>46508</v>
      </c>
    </row>
    <row r="31" spans="11:11" x14ac:dyDescent="0.35">
      <c r="K31" s="39">
        <v>46539</v>
      </c>
    </row>
    <row r="32" spans="11:11" x14ac:dyDescent="0.35">
      <c r="K32" s="39">
        <v>46569</v>
      </c>
    </row>
    <row r="33" spans="11:11" x14ac:dyDescent="0.35">
      <c r="K33" s="39">
        <v>46600</v>
      </c>
    </row>
    <row r="34" spans="11:11" x14ac:dyDescent="0.35">
      <c r="K34" s="39">
        <v>46631</v>
      </c>
    </row>
    <row r="35" spans="11:11" x14ac:dyDescent="0.35">
      <c r="K35" s="39">
        <v>46661</v>
      </c>
    </row>
    <row r="36" spans="11:11" x14ac:dyDescent="0.35">
      <c r="K36" s="39">
        <v>46692</v>
      </c>
    </row>
    <row r="37" spans="11:11" x14ac:dyDescent="0.35">
      <c r="K37" s="39">
        <v>46722</v>
      </c>
    </row>
    <row r="38" spans="11:11" x14ac:dyDescent="0.35">
      <c r="K38" s="39">
        <v>46753</v>
      </c>
    </row>
    <row r="39" spans="11:11" x14ac:dyDescent="0.35">
      <c r="K39" s="39">
        <v>46784</v>
      </c>
    </row>
    <row r="40" spans="11:11" x14ac:dyDescent="0.35">
      <c r="K40" s="39">
        <v>46813</v>
      </c>
    </row>
    <row r="41" spans="11:11" x14ac:dyDescent="0.35">
      <c r="K41" s="39">
        <v>46844</v>
      </c>
    </row>
    <row r="42" spans="11:11" x14ac:dyDescent="0.35">
      <c r="K42" s="39">
        <v>46874</v>
      </c>
    </row>
    <row r="43" spans="11:11" x14ac:dyDescent="0.35">
      <c r="K43" s="39">
        <v>46905</v>
      </c>
    </row>
    <row r="44" spans="11:11" x14ac:dyDescent="0.35">
      <c r="K44" s="39">
        <v>46935</v>
      </c>
    </row>
    <row r="45" spans="11:11" x14ac:dyDescent="0.35">
      <c r="K45" s="39">
        <v>46966</v>
      </c>
    </row>
    <row r="46" spans="11:11" x14ac:dyDescent="0.35">
      <c r="K46" s="39">
        <v>46997</v>
      </c>
    </row>
    <row r="47" spans="11:11" x14ac:dyDescent="0.35">
      <c r="K47" s="39">
        <v>47027</v>
      </c>
    </row>
    <row r="48" spans="11:11" x14ac:dyDescent="0.35">
      <c r="K48" s="39">
        <v>47058</v>
      </c>
    </row>
    <row r="49" spans="11:11" x14ac:dyDescent="0.35">
      <c r="K49" s="39">
        <v>47088</v>
      </c>
    </row>
    <row r="50" spans="11:11" x14ac:dyDescent="0.35">
      <c r="K50" s="39">
        <v>47119</v>
      </c>
    </row>
    <row r="51" spans="11:11" x14ac:dyDescent="0.35">
      <c r="K51" s="39">
        <v>47150</v>
      </c>
    </row>
    <row r="52" spans="11:11" x14ac:dyDescent="0.35">
      <c r="K52" s="39">
        <v>47178</v>
      </c>
    </row>
    <row r="53" spans="11:11" x14ac:dyDescent="0.35">
      <c r="K53" s="39">
        <v>47209</v>
      </c>
    </row>
    <row r="54" spans="11:11" x14ac:dyDescent="0.35">
      <c r="K54" s="39">
        <v>47239</v>
      </c>
    </row>
    <row r="55" spans="11:11" x14ac:dyDescent="0.35">
      <c r="K55" s="39">
        <v>47270</v>
      </c>
    </row>
    <row r="56" spans="11:11" x14ac:dyDescent="0.35">
      <c r="K56" s="39">
        <v>47300</v>
      </c>
    </row>
    <row r="57" spans="11:11" x14ac:dyDescent="0.35">
      <c r="K57" s="39">
        <v>47331</v>
      </c>
    </row>
    <row r="58" spans="11:11" x14ac:dyDescent="0.35">
      <c r="K58" s="39">
        <v>47362</v>
      </c>
    </row>
    <row r="59" spans="11:11" x14ac:dyDescent="0.35">
      <c r="K59" s="39">
        <v>47392</v>
      </c>
    </row>
    <row r="60" spans="11:11" x14ac:dyDescent="0.35">
      <c r="K60" s="39">
        <v>47423</v>
      </c>
    </row>
    <row r="61" spans="11:11" x14ac:dyDescent="0.35">
      <c r="K61" s="39">
        <v>47453</v>
      </c>
    </row>
    <row r="62" spans="11:11" x14ac:dyDescent="0.35">
      <c r="K62" s="39">
        <v>47484</v>
      </c>
    </row>
    <row r="63" spans="11:11" x14ac:dyDescent="0.35">
      <c r="K63" s="39"/>
    </row>
  </sheetData>
  <sortState xmlns:xlrd2="http://schemas.microsoft.com/office/spreadsheetml/2017/richdata2" ref="C3:C83">
    <sortCondition ref="C2:C83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1FBB-05BC-43F9-9A43-99748C78947C}">
  <sheetPr>
    <tabColor theme="7"/>
  </sheetPr>
  <dimension ref="E3:AR19"/>
  <sheetViews>
    <sheetView showGridLines="0" topLeftCell="T1" zoomScale="115" zoomScaleNormal="115" workbookViewId="0">
      <selection activeCell="AR14" sqref="AR14:AR17"/>
    </sheetView>
  </sheetViews>
  <sheetFormatPr defaultRowHeight="14.5" x14ac:dyDescent="0.35"/>
  <cols>
    <col min="5" max="5" width="10.453125" bestFit="1" customWidth="1"/>
    <col min="19" max="19" width="109" bestFit="1" customWidth="1"/>
  </cols>
  <sheetData>
    <row r="3" spans="5:44" x14ac:dyDescent="0.35">
      <c r="I3" s="76" t="s">
        <v>0</v>
      </c>
    </row>
    <row r="4" spans="5:44" x14ac:dyDescent="0.35">
      <c r="I4" t="s">
        <v>1</v>
      </c>
    </row>
    <row r="5" spans="5:44" x14ac:dyDescent="0.35">
      <c r="E5" s="76" t="s">
        <v>2</v>
      </c>
      <c r="F5" t="s">
        <v>3</v>
      </c>
      <c r="I5" t="s">
        <v>4</v>
      </c>
    </row>
    <row r="6" spans="5:44" x14ac:dyDescent="0.35">
      <c r="E6" s="76" t="s">
        <v>5</v>
      </c>
      <c r="F6" t="s">
        <v>6</v>
      </c>
      <c r="I6" t="s">
        <v>7</v>
      </c>
    </row>
    <row r="7" spans="5:44" x14ac:dyDescent="0.35">
      <c r="S7" s="76" t="s">
        <v>8</v>
      </c>
      <c r="AD7" t="s">
        <v>301</v>
      </c>
      <c r="AL7" s="76" t="s">
        <v>304</v>
      </c>
    </row>
    <row r="8" spans="5:44" x14ac:dyDescent="0.35">
      <c r="AD8" s="178" t="s">
        <v>9</v>
      </c>
    </row>
    <row r="9" spans="5:44" x14ac:dyDescent="0.35">
      <c r="S9" s="178" t="s">
        <v>10</v>
      </c>
      <c r="T9" s="178"/>
      <c r="U9" s="178" t="s">
        <v>11</v>
      </c>
      <c r="V9" s="178"/>
      <c r="W9" s="178"/>
      <c r="X9" s="178"/>
      <c r="Y9" s="178"/>
      <c r="Z9" s="178"/>
      <c r="AA9" s="178" t="s">
        <v>12</v>
      </c>
      <c r="AB9" s="178"/>
      <c r="AC9" s="178"/>
    </row>
    <row r="10" spans="5:44" x14ac:dyDescent="0.35">
      <c r="S10" s="178" t="s">
        <v>13</v>
      </c>
      <c r="T10" s="178"/>
      <c r="U10" s="178"/>
      <c r="V10" s="178"/>
      <c r="W10" s="178"/>
      <c r="X10" s="178"/>
      <c r="Y10" s="178"/>
      <c r="Z10" s="178"/>
      <c r="AA10" s="178"/>
      <c r="AB10" s="178"/>
      <c r="AC10" s="178"/>
    </row>
    <row r="11" spans="5:44" x14ac:dyDescent="0.35">
      <c r="S11" s="178" t="s">
        <v>308</v>
      </c>
      <c r="T11" s="178"/>
      <c r="U11" s="178"/>
      <c r="V11" s="178"/>
      <c r="W11" s="178"/>
      <c r="X11" s="178"/>
      <c r="Y11" s="178"/>
      <c r="Z11" s="178"/>
      <c r="AA11" s="178"/>
      <c r="AB11" s="178"/>
      <c r="AC11" s="178"/>
    </row>
    <row r="12" spans="5:44" x14ac:dyDescent="0.35">
      <c r="S12" s="178" t="s">
        <v>14</v>
      </c>
      <c r="T12" s="178"/>
      <c r="U12" s="178"/>
      <c r="V12" s="178"/>
      <c r="W12" s="178"/>
      <c r="X12" s="178"/>
      <c r="Y12" s="178"/>
      <c r="Z12" s="178"/>
      <c r="AA12" s="178"/>
      <c r="AB12" s="178"/>
      <c r="AC12" s="178"/>
    </row>
    <row r="13" spans="5:44" x14ac:dyDescent="0.35">
      <c r="S13" s="180" t="s">
        <v>297</v>
      </c>
      <c r="V13" t="s">
        <v>298</v>
      </c>
    </row>
    <row r="14" spans="5:44" x14ac:dyDescent="0.35">
      <c r="S14" s="179" t="s">
        <v>15</v>
      </c>
      <c r="AQ14" t="s">
        <v>305</v>
      </c>
      <c r="AR14">
        <v>1111.25</v>
      </c>
    </row>
    <row r="15" spans="5:44" x14ac:dyDescent="0.35">
      <c r="S15" s="179" t="s">
        <v>16</v>
      </c>
      <c r="AQ15" t="s">
        <v>306</v>
      </c>
      <c r="AR15">
        <v>124.22</v>
      </c>
    </row>
    <row r="16" spans="5:44" x14ac:dyDescent="0.35">
      <c r="S16" s="179" t="s">
        <v>17</v>
      </c>
      <c r="AQ16" t="s">
        <v>27</v>
      </c>
      <c r="AR16">
        <v>257</v>
      </c>
    </row>
    <row r="17" spans="18:44" x14ac:dyDescent="0.35">
      <c r="S17" s="179" t="s">
        <v>18</v>
      </c>
      <c r="AQ17" t="s">
        <v>28</v>
      </c>
      <c r="AR17">
        <v>167</v>
      </c>
    </row>
    <row r="18" spans="18:44" x14ac:dyDescent="0.35">
      <c r="R18">
        <v>5</v>
      </c>
      <c r="S18" s="179" t="s">
        <v>302</v>
      </c>
      <c r="AQ18" t="s">
        <v>307</v>
      </c>
      <c r="AR18">
        <f>SUM(AR14:AR17)</f>
        <v>1659.47</v>
      </c>
    </row>
    <row r="19" spans="18:44" x14ac:dyDescent="0.35">
      <c r="S19" s="179" t="s">
        <v>303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D85E-1F57-4BFB-BDDF-2A88754D79C0}">
  <sheetPr>
    <tabColor theme="9" tint="0.39997558519241921"/>
  </sheetPr>
  <dimension ref="A2:O50"/>
  <sheetViews>
    <sheetView showGridLines="0" topLeftCell="B1" zoomScale="81" zoomScaleNormal="100" workbookViewId="0">
      <selection activeCell="N12" sqref="N12"/>
    </sheetView>
  </sheetViews>
  <sheetFormatPr defaultColWidth="8.7265625" defaultRowHeight="14.5" outlineLevelRow="1" outlineLevelCol="1" x14ac:dyDescent="0.35"/>
  <cols>
    <col min="1" max="1" width="37.453125" style="7" hidden="1" customWidth="1" outlineLevel="1"/>
    <col min="2" max="2" width="10.54296875" style="7" bestFit="1" customWidth="1" collapsed="1"/>
    <col min="3" max="3" width="18.1796875" style="7" bestFit="1" customWidth="1"/>
    <col min="4" max="4" width="25.453125" style="7" bestFit="1" customWidth="1"/>
    <col min="5" max="5" width="9.26953125" style="170" customWidth="1"/>
    <col min="6" max="15" width="10.1796875" style="7" bestFit="1" customWidth="1"/>
    <col min="16" max="16384" width="8.7265625" style="7"/>
  </cols>
  <sheetData>
    <row r="2" spans="1:15" ht="21" x14ac:dyDescent="0.35">
      <c r="B2" s="79" t="s">
        <v>19</v>
      </c>
      <c r="E2" s="165">
        <v>45839</v>
      </c>
      <c r="F2" s="165">
        <v>45870</v>
      </c>
      <c r="G2" s="165">
        <v>45901</v>
      </c>
      <c r="H2" s="165">
        <v>45931</v>
      </c>
      <c r="I2" s="165">
        <v>45962</v>
      </c>
      <c r="J2" s="165">
        <v>45992</v>
      </c>
      <c r="K2" s="165">
        <v>46023</v>
      </c>
      <c r="L2" s="165">
        <v>46054</v>
      </c>
      <c r="M2" s="165">
        <v>46082</v>
      </c>
      <c r="N2" s="165">
        <v>46113</v>
      </c>
      <c r="O2" s="21">
        <f t="shared" ref="O2" si="0">EDATE(N2,1)</f>
        <v>46143</v>
      </c>
    </row>
    <row r="3" spans="1:15" x14ac:dyDescent="0.35">
      <c r="D3" s="16" t="s">
        <v>20</v>
      </c>
      <c r="E3" s="166">
        <v>5.5470549999999985</v>
      </c>
      <c r="F3" s="166">
        <v>5.528491304347825</v>
      </c>
      <c r="G3" s="166">
        <v>5.4469238095238097</v>
      </c>
      <c r="H3" s="166">
        <v>5.3674090909090912</v>
      </c>
      <c r="I3" s="166">
        <v>5.3855260869565207</v>
      </c>
      <c r="J3" s="166">
        <v>5.3408526315789482</v>
      </c>
      <c r="K3" s="166">
        <v>5.4530909090909079</v>
      </c>
      <c r="L3" s="166">
        <v>5.3380238095238095</v>
      </c>
      <c r="M3" s="166">
        <v>5.200616666666666</v>
      </c>
      <c r="N3" s="166">
        <v>5.2315863636363638</v>
      </c>
      <c r="O3" s="9">
        <f>_xlfn.XLOOKUP(EDATE(O2,-1),'[444]P-TAX Diária'!$1:$1,'[444]P-TAX Diária'!$35:$35,0)</f>
        <v>0</v>
      </c>
    </row>
    <row r="4" spans="1:15" x14ac:dyDescent="0.35">
      <c r="E4" s="167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5" x14ac:dyDescent="0.35">
      <c r="C5" s="15" t="s">
        <v>21</v>
      </c>
      <c r="E5" s="165">
        <v>45839</v>
      </c>
      <c r="F5" s="165">
        <v>45870</v>
      </c>
      <c r="G5" s="165">
        <v>45901</v>
      </c>
      <c r="H5" s="165">
        <v>45931</v>
      </c>
      <c r="I5" s="165">
        <v>45962</v>
      </c>
      <c r="J5" s="165">
        <v>45992</v>
      </c>
      <c r="K5" s="165">
        <v>46023</v>
      </c>
      <c r="L5" s="165">
        <v>46054</v>
      </c>
      <c r="M5" s="165">
        <v>46082</v>
      </c>
      <c r="N5" s="165">
        <v>46113</v>
      </c>
      <c r="O5" s="21">
        <f t="shared" ref="O5" si="1">EDATE(N5,1)</f>
        <v>46143</v>
      </c>
    </row>
    <row r="6" spans="1:15" x14ac:dyDescent="0.35">
      <c r="B6" s="20" t="s">
        <v>22</v>
      </c>
      <c r="C6" s="15" t="s">
        <v>23</v>
      </c>
      <c r="D6" s="16" t="s">
        <v>24</v>
      </c>
      <c r="E6" s="168">
        <v>793.125</v>
      </c>
      <c r="F6" s="168">
        <v>781.875</v>
      </c>
      <c r="G6" s="168">
        <v>774</v>
      </c>
      <c r="H6" s="168">
        <v>765</v>
      </c>
      <c r="I6" s="168">
        <v>752</v>
      </c>
      <c r="J6" s="168">
        <v>748.75</v>
      </c>
      <c r="K6" s="168">
        <v>756.25</v>
      </c>
      <c r="L6" s="168">
        <v>818.125</v>
      </c>
      <c r="M6" s="168">
        <v>838.13</v>
      </c>
      <c r="N6" s="168">
        <v>1111.25</v>
      </c>
      <c r="O6" s="8">
        <f>IFERROR(INDEX([444]RESINA!$A$2:$AZ$500,
MATCH(EDATE(O5,-1),[444]RESINA!$A$2:$A$500,0),
MATCH($D$6,[444]RESINA!$A$2:$AZ$2,0)),"-")</f>
        <v>0</v>
      </c>
    </row>
    <row r="7" spans="1:15" x14ac:dyDescent="0.35">
      <c r="C7" s="15"/>
      <c r="D7" s="16" t="s">
        <v>25</v>
      </c>
      <c r="E7" s="168">
        <v>206.62222222222223</v>
      </c>
      <c r="F7" s="8">
        <f t="shared" ref="F7:L7" si="2">F11/22.5</f>
        <v>288.8</v>
      </c>
      <c r="G7" s="8">
        <f t="shared" si="2"/>
        <v>165.15555555555557</v>
      </c>
      <c r="H7" s="8">
        <f t="shared" si="2"/>
        <v>148.35555555555555</v>
      </c>
      <c r="I7" s="8">
        <f t="shared" si="2"/>
        <v>117.95555555555555</v>
      </c>
      <c r="J7" s="8">
        <f t="shared" si="2"/>
        <v>88.844444444444449</v>
      </c>
      <c r="K7" s="8">
        <f t="shared" si="2"/>
        <v>75.511111111111106</v>
      </c>
      <c r="L7" s="8">
        <f t="shared" si="2"/>
        <v>65.466666666666669</v>
      </c>
      <c r="M7" s="8">
        <f>M11/22.5</f>
        <v>66.044444444444451</v>
      </c>
      <c r="N7" s="8">
        <f>N11/22.5</f>
        <v>124.22222222222223</v>
      </c>
      <c r="O7" s="8">
        <f t="shared" ref="O7" si="3">O11/22.5</f>
        <v>0</v>
      </c>
    </row>
    <row r="8" spans="1:15" x14ac:dyDescent="0.35">
      <c r="C8" s="15"/>
      <c r="D8" s="16" t="s">
        <v>26</v>
      </c>
      <c r="E8" s="16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5">
      <c r="C9" s="15"/>
      <c r="D9" s="16" t="s">
        <v>27</v>
      </c>
      <c r="E9" s="168">
        <v>207.94742222222226</v>
      </c>
      <c r="F9" s="8">
        <f t="shared" ref="F9:N9" si="4">SUM(F6:F7)*20.8%</f>
        <v>222.7004</v>
      </c>
      <c r="G9" s="8">
        <f t="shared" si="4"/>
        <v>195.34435555555558</v>
      </c>
      <c r="H9" s="8">
        <f t="shared" si="4"/>
        <v>189.97795555555558</v>
      </c>
      <c r="I9" s="8">
        <f t="shared" si="4"/>
        <v>180.95075555555556</v>
      </c>
      <c r="J9" s="8">
        <f t="shared" si="4"/>
        <v>174.21964444444447</v>
      </c>
      <c r="K9" s="8">
        <f t="shared" si="4"/>
        <v>173.0063111111111</v>
      </c>
      <c r="L9" s="8">
        <f t="shared" si="4"/>
        <v>183.78706666666668</v>
      </c>
      <c r="M9" s="8">
        <f t="shared" si="4"/>
        <v>188.06828444444446</v>
      </c>
      <c r="N9" s="8">
        <f t="shared" si="4"/>
        <v>256.97822222222226</v>
      </c>
      <c r="O9" s="8">
        <f t="shared" ref="O9" si="5">SUM(O6:O7)*20.8%</f>
        <v>0</v>
      </c>
    </row>
    <row r="10" spans="1:15" x14ac:dyDescent="0.35">
      <c r="C10" s="15"/>
      <c r="D10" s="16" t="s">
        <v>28</v>
      </c>
      <c r="E10" s="168">
        <v>167</v>
      </c>
      <c r="F10" s="8">
        <f t="shared" ref="F10:N10" si="6">90+77</f>
        <v>167</v>
      </c>
      <c r="G10" s="8">
        <f t="shared" si="6"/>
        <v>167</v>
      </c>
      <c r="H10" s="8">
        <f t="shared" si="6"/>
        <v>167</v>
      </c>
      <c r="I10" s="8">
        <f t="shared" si="6"/>
        <v>167</v>
      </c>
      <c r="J10" s="8">
        <f t="shared" si="6"/>
        <v>167</v>
      </c>
      <c r="K10" s="8">
        <f t="shared" si="6"/>
        <v>167</v>
      </c>
      <c r="L10" s="8">
        <f t="shared" si="6"/>
        <v>167</v>
      </c>
      <c r="M10" s="8">
        <f t="shared" si="6"/>
        <v>167</v>
      </c>
      <c r="N10" s="8">
        <f t="shared" si="6"/>
        <v>167</v>
      </c>
      <c r="O10" s="8">
        <f t="shared" ref="O10" si="7">90+77</f>
        <v>167</v>
      </c>
    </row>
    <row r="11" spans="1:15" x14ac:dyDescent="0.35">
      <c r="C11" s="15"/>
      <c r="D11" s="16" t="s">
        <v>29</v>
      </c>
      <c r="E11" s="168">
        <v>4649</v>
      </c>
      <c r="F11" s="168">
        <v>6498</v>
      </c>
      <c r="G11" s="168">
        <v>3716</v>
      </c>
      <c r="H11" s="168">
        <v>3338</v>
      </c>
      <c r="I11" s="168">
        <v>2654</v>
      </c>
      <c r="J11" s="168">
        <v>1999</v>
      </c>
      <c r="K11" s="168">
        <v>1699</v>
      </c>
      <c r="L11" s="168">
        <v>1473</v>
      </c>
      <c r="M11" s="168">
        <v>1486</v>
      </c>
      <c r="N11" s="168">
        <v>2795</v>
      </c>
      <c r="O11" s="8">
        <f>_xlfn.XLOOKUP(EDATE(O5,-1),[444]RESINA!$A:$A,[444]RESINA!$B:$B,0)</f>
        <v>0</v>
      </c>
    </row>
    <row r="12" spans="1:15" x14ac:dyDescent="0.35">
      <c r="A12" s="7" t="str">
        <f>_xlfn.CONCAT(C5,B6,D12)</f>
        <v>SUAPEALPEKSell Side Resina USD</v>
      </c>
      <c r="D12" s="17" t="s">
        <v>30</v>
      </c>
      <c r="E12" s="169">
        <v>1374.6946444444445</v>
      </c>
      <c r="F12" s="18">
        <f t="shared" ref="F12:N12" si="8">SUM(F6:F10)</f>
        <v>1460.3753999999999</v>
      </c>
      <c r="G12" s="18">
        <f t="shared" si="8"/>
        <v>1301.499911111111</v>
      </c>
      <c r="H12" s="18">
        <f t="shared" si="8"/>
        <v>1270.3335111111112</v>
      </c>
      <c r="I12" s="18">
        <f t="shared" si="8"/>
        <v>1217.9063111111111</v>
      </c>
      <c r="J12" s="18">
        <f t="shared" si="8"/>
        <v>1178.8140888888888</v>
      </c>
      <c r="K12" s="18">
        <f t="shared" si="8"/>
        <v>1171.7674222222222</v>
      </c>
      <c r="L12" s="18">
        <f t="shared" si="8"/>
        <v>1234.3787333333335</v>
      </c>
      <c r="M12" s="18">
        <f t="shared" si="8"/>
        <v>1259.2427288888889</v>
      </c>
      <c r="N12" s="18">
        <f t="shared" si="8"/>
        <v>1659.4504444444444</v>
      </c>
      <c r="O12" s="18">
        <f t="shared" ref="O12" si="9">SUM(O6:O10)</f>
        <v>167</v>
      </c>
    </row>
    <row r="13" spans="1:15" hidden="1" outlineLevel="1" x14ac:dyDescent="0.35">
      <c r="A13" s="7" t="str">
        <f>_xlfn.CONCAT(C5,B6,D13)</f>
        <v>SUAPEALPEKBuy Side Resina USD</v>
      </c>
      <c r="C13" s="15" t="s">
        <v>31</v>
      </c>
      <c r="D13" s="16" t="s">
        <v>32</v>
      </c>
      <c r="E13" s="168">
        <v>1266.8968344444445</v>
      </c>
      <c r="F13" s="168">
        <v>1254.2197037037038</v>
      </c>
      <c r="G13" s="168">
        <v>1269.5954251851851</v>
      </c>
      <c r="H13" s="168">
        <v>1232.4698807407408</v>
      </c>
      <c r="I13" s="168">
        <v>1155.6782444444443</v>
      </c>
      <c r="J13" s="168">
        <v>1122.0244703703704</v>
      </c>
      <c r="K13" s="168">
        <v>1088.7027974074074</v>
      </c>
      <c r="L13" s="168">
        <v>1129.2609148148149</v>
      </c>
      <c r="M13" s="168">
        <v>1157.6381148148148</v>
      </c>
      <c r="N13" s="168">
        <v>1515.536288888889</v>
      </c>
      <c r="O13" s="8" t="str">
        <f>IFERROR(INDEX([444]RATIONAL!$C$72:$DS$197,
        MATCH(EDATE(O5,-1),[444]RATIONAL!$B$72:$B$197,0),
        MATCH(_xlfn.CONCAT($B$6,$C$13),[444]RATIONAL!$C$1:$DS$1,0)),"-")</f>
        <v>-</v>
      </c>
    </row>
    <row r="14" spans="1:15" collapsed="1" x14ac:dyDescent="0.35">
      <c r="N14" s="175">
        <f>N12/[445]Resina!$N$12-1</f>
        <v>-8.1412681933140996E-2</v>
      </c>
    </row>
    <row r="15" spans="1:15" x14ac:dyDescent="0.35">
      <c r="C15" s="86"/>
    </row>
    <row r="16" spans="1:15" x14ac:dyDescent="0.35">
      <c r="C16" s="15" t="s">
        <v>21</v>
      </c>
      <c r="E16" s="171">
        <v>45839</v>
      </c>
      <c r="F16" s="165">
        <v>45870</v>
      </c>
      <c r="G16" s="165">
        <v>45901</v>
      </c>
      <c r="H16" s="165">
        <v>45931</v>
      </c>
      <c r="I16" s="165">
        <v>45962</v>
      </c>
      <c r="J16" s="165">
        <v>45992</v>
      </c>
      <c r="K16" s="165">
        <v>46023</v>
      </c>
      <c r="L16" s="165">
        <v>46054</v>
      </c>
      <c r="M16" s="165">
        <v>46082</v>
      </c>
      <c r="N16" s="165">
        <v>46113</v>
      </c>
      <c r="O16" s="21">
        <f t="shared" ref="O16" si="10">EDATE(N16,1)</f>
        <v>46143</v>
      </c>
    </row>
    <row r="17" spans="1:15" x14ac:dyDescent="0.35">
      <c r="B17" s="20" t="s">
        <v>33</v>
      </c>
      <c r="C17" s="15" t="s">
        <v>23</v>
      </c>
      <c r="D17" s="16" t="s">
        <v>34</v>
      </c>
      <c r="E17" s="168">
        <v>4400</v>
      </c>
      <c r="F17" s="168">
        <v>4450</v>
      </c>
      <c r="G17" s="168">
        <v>4400</v>
      </c>
      <c r="H17" s="168">
        <v>4450</v>
      </c>
      <c r="I17" s="168">
        <v>4300</v>
      </c>
      <c r="J17" s="168">
        <v>4100</v>
      </c>
      <c r="K17" s="168">
        <v>3700</v>
      </c>
      <c r="L17" s="168">
        <v>3100</v>
      </c>
      <c r="M17" s="168">
        <v>3400</v>
      </c>
      <c r="N17" s="8">
        <f>IFERROR(INDEX([444]RESINA!$A$2:$AZ$500,
MATCH(N16,[444]RESINA!$A$2:$A$500,0),
MATCH($D$41,[444]RESINA!$A$2:$AZ$2,0)),"-")</f>
        <v>0</v>
      </c>
      <c r="O17" s="8">
        <f>IFERROR(INDEX([444]RESINA!$A$2:$AZ$500,
MATCH(O16,[444]RESINA!$A$2:$A$500,0),
MATCH($D$41,[444]RESINA!$A$2:$AZ$2,0)),"-")</f>
        <v>0</v>
      </c>
    </row>
    <row r="18" spans="1:15" x14ac:dyDescent="0.35">
      <c r="C18" s="15"/>
      <c r="D18" s="1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5">
      <c r="C19" s="15"/>
      <c r="D19" s="16" t="s">
        <v>35</v>
      </c>
      <c r="E19" s="173"/>
      <c r="F19" s="8"/>
      <c r="G19" s="8"/>
      <c r="H19" s="8"/>
      <c r="I19" s="8">
        <f t="shared" ref="I19:M19" si="11">AVERAGE(E17:G17)/70%</f>
        <v>6309.5238095238101</v>
      </c>
      <c r="J19" s="8">
        <f t="shared" si="11"/>
        <v>6333.333333333333</v>
      </c>
      <c r="K19" s="8">
        <f t="shared" si="11"/>
        <v>6261.9047619047615</v>
      </c>
      <c r="L19" s="8">
        <f t="shared" si="11"/>
        <v>6119.0476190476193</v>
      </c>
      <c r="M19" s="8">
        <f t="shared" si="11"/>
        <v>5761.9047619047624</v>
      </c>
      <c r="N19" s="8">
        <f>AVERAGE(J17:L17)/70%</f>
        <v>5190.4761904761908</v>
      </c>
      <c r="O19" s="8">
        <f>AVERAGE(K17:M17)/70%</f>
        <v>4857.1428571428578</v>
      </c>
    </row>
    <row r="20" spans="1:15" x14ac:dyDescent="0.35">
      <c r="C20" s="15"/>
      <c r="D20" s="16" t="s">
        <v>26</v>
      </c>
      <c r="E20" s="173"/>
      <c r="F20" s="8"/>
      <c r="G20" s="8"/>
      <c r="H20" s="8"/>
      <c r="I20" s="8">
        <v>590</v>
      </c>
      <c r="J20" s="8">
        <v>590</v>
      </c>
      <c r="K20" s="8">
        <v>590</v>
      </c>
      <c r="L20" s="8">
        <v>590</v>
      </c>
      <c r="M20" s="8">
        <v>590</v>
      </c>
      <c r="N20" s="8">
        <v>590</v>
      </c>
      <c r="O20" s="8">
        <v>590</v>
      </c>
    </row>
    <row r="21" spans="1:15" x14ac:dyDescent="0.35">
      <c r="C21" s="15"/>
      <c r="D21" s="16" t="s">
        <v>36</v>
      </c>
      <c r="E21" s="173"/>
      <c r="F21" s="8"/>
      <c r="G21" s="8"/>
      <c r="H21" s="8"/>
      <c r="I21" s="8">
        <v>2390</v>
      </c>
      <c r="J21" s="8">
        <v>2390</v>
      </c>
      <c r="K21" s="8">
        <v>2390</v>
      </c>
      <c r="L21" s="8">
        <v>2390</v>
      </c>
      <c r="M21" s="8">
        <v>2390</v>
      </c>
      <c r="N21" s="8">
        <v>2390</v>
      </c>
      <c r="O21" s="8">
        <v>2390</v>
      </c>
    </row>
    <row r="22" spans="1:15" x14ac:dyDescent="0.35">
      <c r="C22" s="15"/>
      <c r="D22" s="16" t="s">
        <v>37</v>
      </c>
      <c r="E22" s="173"/>
      <c r="F22" s="8"/>
      <c r="G22" s="8"/>
      <c r="H22" s="8"/>
      <c r="I22" s="8">
        <v>-538.79999999999995</v>
      </c>
      <c r="J22" s="8">
        <v>-538.79999999999995</v>
      </c>
      <c r="K22" s="8">
        <v>-538.79999999999995</v>
      </c>
      <c r="L22" s="8">
        <v>-538.79999999999995</v>
      </c>
      <c r="M22" s="8">
        <v>-538.79999999999995</v>
      </c>
      <c r="N22" s="8">
        <v>-538.79999999999995</v>
      </c>
      <c r="O22" s="8">
        <v>-538.79999999999995</v>
      </c>
    </row>
    <row r="23" spans="1:15" x14ac:dyDescent="0.35">
      <c r="C23" s="15"/>
      <c r="D23" s="16" t="s">
        <v>38</v>
      </c>
      <c r="E23" s="173"/>
      <c r="F23" s="8"/>
      <c r="G23" s="8"/>
      <c r="H23" s="8"/>
      <c r="I23" s="8">
        <v>386.5</v>
      </c>
      <c r="J23" s="8">
        <v>386.5</v>
      </c>
      <c r="K23" s="8">
        <v>386.5</v>
      </c>
      <c r="L23" s="8">
        <v>386.5</v>
      </c>
      <c r="M23" s="8">
        <v>386.5</v>
      </c>
      <c r="N23" s="8">
        <v>386.5</v>
      </c>
      <c r="O23" s="8">
        <v>386.5</v>
      </c>
    </row>
    <row r="24" spans="1:15" x14ac:dyDescent="0.35">
      <c r="C24" s="15"/>
      <c r="D24" s="16"/>
      <c r="E24" s="172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5">
      <c r="A25" s="7" t="str">
        <f>_xlfn.CONCAT(C16,B17,D25)</f>
        <v>SUAPEVGSell Side Resina USD</v>
      </c>
      <c r="D25" s="17" t="s">
        <v>30</v>
      </c>
      <c r="E25" s="174"/>
      <c r="F25" s="18"/>
      <c r="G25" s="18"/>
      <c r="H25" s="18"/>
      <c r="I25" s="18">
        <f t="shared" ref="I25:N25" si="12">SUM(I19:I23)/I3</f>
        <v>1696.6260420971159</v>
      </c>
      <c r="J25" s="18">
        <f t="shared" si="12"/>
        <v>1715.2754373275043</v>
      </c>
      <c r="K25" s="18">
        <f t="shared" si="12"/>
        <v>1666.8720388929116</v>
      </c>
      <c r="L25" s="18">
        <f t="shared" si="12"/>
        <v>1676.0411602296194</v>
      </c>
      <c r="M25" s="18">
        <f t="shared" si="12"/>
        <v>1651.651200704679</v>
      </c>
      <c r="N25" s="18">
        <f t="shared" si="12"/>
        <v>1532.6471997497385</v>
      </c>
      <c r="O25" s="18" t="e">
        <f t="shared" ref="O25" si="13">SUM(O19:O23)/O3</f>
        <v>#DIV/0!</v>
      </c>
    </row>
    <row r="26" spans="1:15" hidden="1" outlineLevel="1" x14ac:dyDescent="0.35">
      <c r="A26" s="7" t="str">
        <f>_xlfn.CONCAT(C16,B17,D26)</f>
        <v>SUAPEVGBuy Side Resina USD</v>
      </c>
      <c r="C26" s="15" t="s">
        <v>23</v>
      </c>
      <c r="D26" s="16" t="s">
        <v>32</v>
      </c>
      <c r="E26" s="168"/>
      <c r="F26" s="168"/>
      <c r="G26" s="168"/>
      <c r="H26" s="168"/>
      <c r="I26" s="168">
        <v>1740.4120107068675</v>
      </c>
      <c r="J26" s="168">
        <v>1768.3436538391691</v>
      </c>
      <c r="K26" s="168">
        <v>1692.650516328164</v>
      </c>
      <c r="L26" s="168">
        <v>1675.6131437976426</v>
      </c>
      <c r="M26" s="168">
        <v>1610.0071465883857</v>
      </c>
      <c r="N26" s="168">
        <v>1436.6371700967759</v>
      </c>
      <c r="O26" s="8" t="e">
        <f>(_xlfn.XLOOKUP(EDATE(O16,-2),'[444]RATIONAL PCR'!$B:$B,'[444]RATIONAL PCR'!$I:$I,0)+587.32)/O3</f>
        <v>#DIV/0!</v>
      </c>
    </row>
    <row r="27" spans="1:15" collapsed="1" x14ac:dyDescent="0.35">
      <c r="N27" s="175"/>
    </row>
    <row r="29" spans="1:15" x14ac:dyDescent="0.35">
      <c r="C29" s="15" t="s">
        <v>39</v>
      </c>
      <c r="E29" s="165">
        <v>45839</v>
      </c>
      <c r="F29" s="165">
        <v>45870</v>
      </c>
      <c r="G29" s="165">
        <v>45901</v>
      </c>
      <c r="H29" s="165">
        <v>45931</v>
      </c>
      <c r="I29" s="165">
        <v>45962</v>
      </c>
      <c r="J29" s="165">
        <v>45992</v>
      </c>
      <c r="K29" s="165">
        <v>46023</v>
      </c>
      <c r="L29" s="165">
        <v>46054</v>
      </c>
      <c r="M29" s="165">
        <v>46082</v>
      </c>
      <c r="N29" s="165">
        <v>46113</v>
      </c>
      <c r="O29" s="21">
        <f t="shared" ref="O29" si="14">EDATE(N29,1)</f>
        <v>46143</v>
      </c>
    </row>
    <row r="30" spans="1:15" x14ac:dyDescent="0.35">
      <c r="B30" s="20" t="s">
        <v>22</v>
      </c>
      <c r="C30" s="15" t="s">
        <v>40</v>
      </c>
      <c r="D30" s="16" t="s">
        <v>24</v>
      </c>
      <c r="E30" s="168">
        <v>793.125</v>
      </c>
      <c r="F30" s="168">
        <v>781.875</v>
      </c>
      <c r="G30" s="168">
        <v>774</v>
      </c>
      <c r="H30" s="168">
        <v>765</v>
      </c>
      <c r="I30" s="168">
        <v>752</v>
      </c>
      <c r="J30" s="168">
        <v>748.75</v>
      </c>
      <c r="K30" s="168">
        <v>756.25</v>
      </c>
      <c r="L30" s="168">
        <v>818.125</v>
      </c>
      <c r="M30" s="168">
        <v>838.13</v>
      </c>
      <c r="N30" s="168">
        <v>1111.25</v>
      </c>
      <c r="O30" s="8">
        <f>IFERROR(INDEX([444]RESINA!$A$2:$AZ$500,
MATCH(EDATE(O29,-1),[444]RESINA!$A$2:$A$500,0),
MATCH($D$30,[444]RESINA!$A$2:$AZ$2,0)),"-")</f>
        <v>0</v>
      </c>
    </row>
    <row r="31" spans="1:15" x14ac:dyDescent="0.35">
      <c r="C31" s="15"/>
      <c r="D31" s="16" t="s">
        <v>25</v>
      </c>
      <c r="E31" s="168">
        <v>226.62222222222223</v>
      </c>
      <c r="F31" s="8">
        <f t="shared" ref="F31:N31" si="15">F35/22.5+20</f>
        <v>308.8</v>
      </c>
      <c r="G31" s="8">
        <f t="shared" si="15"/>
        <v>185.15555555555557</v>
      </c>
      <c r="H31" s="8">
        <f t="shared" si="15"/>
        <v>168.35555555555555</v>
      </c>
      <c r="I31" s="8">
        <f t="shared" si="15"/>
        <v>137.95555555555555</v>
      </c>
      <c r="J31" s="8">
        <f t="shared" si="15"/>
        <v>108.84444444444445</v>
      </c>
      <c r="K31" s="8">
        <f t="shared" si="15"/>
        <v>95.511111111111106</v>
      </c>
      <c r="L31" s="8">
        <f t="shared" si="15"/>
        <v>85.466666666666669</v>
      </c>
      <c r="M31" s="8">
        <f t="shared" si="15"/>
        <v>86.044444444444451</v>
      </c>
      <c r="N31" s="8">
        <f t="shared" si="15"/>
        <v>144.22222222222223</v>
      </c>
      <c r="O31" s="8">
        <f t="shared" ref="O31" si="16">O35/22.5+20</f>
        <v>20</v>
      </c>
    </row>
    <row r="32" spans="1:15" x14ac:dyDescent="0.35">
      <c r="C32" s="15"/>
      <c r="D32" s="16" t="s">
        <v>26</v>
      </c>
      <c r="E32" s="16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5">
      <c r="C33" s="15"/>
      <c r="D33" s="16" t="s">
        <v>27</v>
      </c>
      <c r="E33" s="168">
        <v>212.10742222222225</v>
      </c>
      <c r="F33" s="8">
        <f t="shared" ref="F33:N33" si="17">SUM(F30:F31)*20.8%</f>
        <v>226.8604</v>
      </c>
      <c r="G33" s="8">
        <f t="shared" si="17"/>
        <v>199.50435555555558</v>
      </c>
      <c r="H33" s="8">
        <f t="shared" si="17"/>
        <v>194.13795555555558</v>
      </c>
      <c r="I33" s="8">
        <f t="shared" si="17"/>
        <v>185.11075555555556</v>
      </c>
      <c r="J33" s="8">
        <f t="shared" si="17"/>
        <v>178.37964444444447</v>
      </c>
      <c r="K33" s="8">
        <f t="shared" si="17"/>
        <v>177.16631111111113</v>
      </c>
      <c r="L33" s="8">
        <f t="shared" si="17"/>
        <v>187.9470666666667</v>
      </c>
      <c r="M33" s="8">
        <f t="shared" si="17"/>
        <v>192.22828444444445</v>
      </c>
      <c r="N33" s="8">
        <f t="shared" si="17"/>
        <v>261.13822222222223</v>
      </c>
      <c r="O33" s="8">
        <f t="shared" ref="O33" si="18">SUM(O30:O31)*20.8%</f>
        <v>4.16</v>
      </c>
    </row>
    <row r="34" spans="1:15" x14ac:dyDescent="0.35">
      <c r="C34" s="15"/>
      <c r="D34" s="16" t="s">
        <v>41</v>
      </c>
      <c r="E34" s="168">
        <v>167</v>
      </c>
      <c r="F34" s="8">
        <f t="shared" ref="F34:N34" si="19">90+77</f>
        <v>167</v>
      </c>
      <c r="G34" s="8">
        <f t="shared" si="19"/>
        <v>167</v>
      </c>
      <c r="H34" s="8">
        <f t="shared" si="19"/>
        <v>167</v>
      </c>
      <c r="I34" s="8">
        <f t="shared" si="19"/>
        <v>167</v>
      </c>
      <c r="J34" s="8">
        <f t="shared" si="19"/>
        <v>167</v>
      </c>
      <c r="K34" s="8">
        <f t="shared" si="19"/>
        <v>167</v>
      </c>
      <c r="L34" s="8">
        <f t="shared" si="19"/>
        <v>167</v>
      </c>
      <c r="M34" s="8">
        <f t="shared" si="19"/>
        <v>167</v>
      </c>
      <c r="N34" s="8">
        <f t="shared" si="19"/>
        <v>167</v>
      </c>
      <c r="O34" s="8">
        <f t="shared" ref="O34" si="20">90+77</f>
        <v>167</v>
      </c>
    </row>
    <row r="35" spans="1:15" x14ac:dyDescent="0.35">
      <c r="C35" s="15"/>
      <c r="D35" s="16" t="s">
        <v>29</v>
      </c>
      <c r="E35" s="168">
        <v>4649</v>
      </c>
      <c r="F35" s="168">
        <v>6498</v>
      </c>
      <c r="G35" s="168">
        <v>3716</v>
      </c>
      <c r="H35" s="168">
        <v>3338</v>
      </c>
      <c r="I35" s="168">
        <v>2654</v>
      </c>
      <c r="J35" s="168">
        <v>1999</v>
      </c>
      <c r="K35" s="168">
        <v>1699</v>
      </c>
      <c r="L35" s="168">
        <v>1473</v>
      </c>
      <c r="M35" s="168">
        <v>1486</v>
      </c>
      <c r="N35" s="168">
        <v>2795</v>
      </c>
      <c r="O35" s="8">
        <f>_xlfn.XLOOKUP(EDATE(O29,-1),[444]RESINA!$A:$A,[444]RESINA!$B:$B,0)</f>
        <v>0</v>
      </c>
    </row>
    <row r="36" spans="1:15" x14ac:dyDescent="0.35">
      <c r="A36" s="7" t="str">
        <f>_xlfn.CONCAT(C29,B30,D36)</f>
        <v>MANAUSALPEKSell Side Resina USD</v>
      </c>
      <c r="D36" s="17" t="s">
        <v>30</v>
      </c>
      <c r="E36" s="169">
        <v>1398.8546444444446</v>
      </c>
      <c r="F36" s="18">
        <f t="shared" ref="F36:N36" si="21">SUM(F30:F34)</f>
        <v>1484.5354</v>
      </c>
      <c r="G36" s="18">
        <f t="shared" si="21"/>
        <v>1325.6599111111111</v>
      </c>
      <c r="H36" s="18">
        <f t="shared" si="21"/>
        <v>1294.4935111111113</v>
      </c>
      <c r="I36" s="18">
        <f t="shared" si="21"/>
        <v>1242.0663111111112</v>
      </c>
      <c r="J36" s="18">
        <f t="shared" si="21"/>
        <v>1202.9740888888889</v>
      </c>
      <c r="K36" s="18">
        <f t="shared" si="21"/>
        <v>1195.9274222222223</v>
      </c>
      <c r="L36" s="18">
        <f t="shared" si="21"/>
        <v>1258.5387333333333</v>
      </c>
      <c r="M36" s="18">
        <f t="shared" si="21"/>
        <v>1283.402728888889</v>
      </c>
      <c r="N36" s="18">
        <f t="shared" si="21"/>
        <v>1683.6104444444445</v>
      </c>
      <c r="O36" s="18">
        <f t="shared" ref="O36" si="22">SUM(O30:O34)</f>
        <v>191.16</v>
      </c>
    </row>
    <row r="37" spans="1:15" hidden="1" outlineLevel="1" x14ac:dyDescent="0.35">
      <c r="A37" s="7" t="str">
        <f>_xlfn.CONCAT(C29,B30,D37)</f>
        <v>MANAUSALPEKBuy Side Resina USD</v>
      </c>
      <c r="C37" s="15" t="s">
        <v>42</v>
      </c>
      <c r="D37" s="16" t="s">
        <v>32</v>
      </c>
      <c r="E37" s="168">
        <v>1325.8206844444444</v>
      </c>
      <c r="F37" s="168">
        <v>1312.6530370370369</v>
      </c>
      <c r="G37" s="168">
        <v>1323.6236918518518</v>
      </c>
      <c r="H37" s="168">
        <v>1290.0616474074075</v>
      </c>
      <c r="I37" s="168">
        <v>1210.1052444444445</v>
      </c>
      <c r="J37" s="168">
        <v>1175.1493037037037</v>
      </c>
      <c r="K37" s="168">
        <v>1140.5383140740739</v>
      </c>
      <c r="L37" s="168">
        <v>1182.6657481481482</v>
      </c>
      <c r="M37" s="168">
        <v>1212.1409481481483</v>
      </c>
      <c r="N37" s="168">
        <v>1583.8872888888891</v>
      </c>
      <c r="O37" s="8" t="str">
        <f>IFERROR(INDEX([444]RATIONAL!$C$72:$DS$197,
        MATCH(EDATE(O29,-1),[444]RATIONAL!$B$72:$B$197,0),
        MATCH(_xlfn.CONCAT($B$30,$C$37),[444]RATIONAL!$C$1:$DS$1,0)),"-")</f>
        <v>-</v>
      </c>
    </row>
    <row r="38" spans="1:15" collapsed="1" x14ac:dyDescent="0.35">
      <c r="N38" s="175">
        <f>N36/[445]Resina!$N$35-1</f>
        <v>-8.0338258429148435E-2</v>
      </c>
    </row>
    <row r="40" spans="1:15" x14ac:dyDescent="0.35">
      <c r="C40" s="15" t="s">
        <v>39</v>
      </c>
      <c r="E40" s="165">
        <v>45839</v>
      </c>
      <c r="F40" s="165">
        <v>45870</v>
      </c>
      <c r="G40" s="165">
        <v>45901</v>
      </c>
      <c r="H40" s="165">
        <v>45931</v>
      </c>
      <c r="I40" s="165">
        <v>45962</v>
      </c>
      <c r="J40" s="165">
        <v>45992</v>
      </c>
      <c r="K40" s="165">
        <v>46023</v>
      </c>
      <c r="L40" s="165">
        <v>46054</v>
      </c>
      <c r="M40" s="165">
        <v>46082</v>
      </c>
      <c r="N40" s="165">
        <v>46113</v>
      </c>
      <c r="O40" s="21">
        <f t="shared" ref="O40" si="23">EDATE(N40,1)</f>
        <v>46143</v>
      </c>
    </row>
    <row r="41" spans="1:15" x14ac:dyDescent="0.35">
      <c r="B41" s="20" t="s">
        <v>33</v>
      </c>
      <c r="C41" s="15" t="s">
        <v>40</v>
      </c>
      <c r="D41" s="16" t="s">
        <v>34</v>
      </c>
      <c r="E41" s="168">
        <v>4400</v>
      </c>
      <c r="F41" s="168">
        <v>4450</v>
      </c>
      <c r="G41" s="168">
        <v>4400</v>
      </c>
      <c r="H41" s="168">
        <v>4450</v>
      </c>
      <c r="I41" s="168">
        <v>4300</v>
      </c>
      <c r="J41" s="168">
        <v>4100</v>
      </c>
      <c r="K41" s="168">
        <v>3700</v>
      </c>
      <c r="L41" s="168">
        <v>3100</v>
      </c>
      <c r="M41" s="168">
        <v>3400</v>
      </c>
      <c r="N41" s="8">
        <f>IFERROR(INDEX([444]RESINA!$A$2:$AZ$500,
MATCH(N40,[444]RESINA!$A$2:$A$500,0),
MATCH($D$41,[444]RESINA!$A$2:$AZ$2,0)),"-")</f>
        <v>0</v>
      </c>
      <c r="O41" s="8">
        <f>IFERROR(INDEX([444]RESINA!$A$2:$AZ$500,
MATCH(O40,[444]RESINA!$A$2:$A$500,0),
MATCH($D$41,[444]RESINA!$A$2:$AZ$2,0)),"-")</f>
        <v>0</v>
      </c>
    </row>
    <row r="42" spans="1:15" x14ac:dyDescent="0.35">
      <c r="B42" s="20"/>
      <c r="C42" s="15"/>
      <c r="D42" s="16" t="s">
        <v>35</v>
      </c>
      <c r="E42" s="168"/>
      <c r="F42" s="8"/>
      <c r="G42" s="8"/>
      <c r="H42" s="8"/>
      <c r="I42" s="8">
        <f>AVERAGE(E41:G41)/70%</f>
        <v>6309.5238095238101</v>
      </c>
      <c r="J42" s="8">
        <f t="shared" ref="J42:O42" si="24">AVERAGE(F41:H41)/70%</f>
        <v>6333.333333333333</v>
      </c>
      <c r="K42" s="8">
        <f t="shared" si="24"/>
        <v>6261.9047619047615</v>
      </c>
      <c r="L42" s="8">
        <f t="shared" si="24"/>
        <v>6119.0476190476193</v>
      </c>
      <c r="M42" s="8">
        <f t="shared" si="24"/>
        <v>5761.9047619047624</v>
      </c>
      <c r="N42" s="8">
        <f>AVERAGE(J41:L41)/70%</f>
        <v>5190.4761904761908</v>
      </c>
      <c r="O42" s="8">
        <f t="shared" si="24"/>
        <v>4857.1428571428578</v>
      </c>
    </row>
    <row r="43" spans="1:15" x14ac:dyDescent="0.35">
      <c r="C43" s="15"/>
      <c r="D43" s="16" t="s">
        <v>26</v>
      </c>
      <c r="E43" s="168"/>
      <c r="F43" s="8"/>
      <c r="G43" s="8"/>
      <c r="H43" s="8"/>
      <c r="I43" s="8">
        <v>950</v>
      </c>
      <c r="J43" s="8">
        <v>950</v>
      </c>
      <c r="K43" s="8">
        <v>950</v>
      </c>
      <c r="L43" s="8">
        <v>950</v>
      </c>
      <c r="M43" s="8">
        <v>950</v>
      </c>
      <c r="N43" s="8">
        <v>950</v>
      </c>
      <c r="O43" s="8">
        <v>950</v>
      </c>
    </row>
    <row r="44" spans="1:15" x14ac:dyDescent="0.35">
      <c r="C44" s="15"/>
      <c r="D44" s="16" t="s">
        <v>36</v>
      </c>
      <c r="E44" s="168"/>
      <c r="F44" s="8"/>
      <c r="G44" s="8"/>
      <c r="H44" s="8"/>
      <c r="I44" s="8">
        <v>2390</v>
      </c>
      <c r="J44" s="8">
        <v>2390</v>
      </c>
      <c r="K44" s="8">
        <v>2390</v>
      </c>
      <c r="L44" s="8">
        <v>2390</v>
      </c>
      <c r="M44" s="8">
        <v>2390</v>
      </c>
      <c r="N44" s="8">
        <v>2390</v>
      </c>
      <c r="O44" s="8">
        <v>2390</v>
      </c>
    </row>
    <row r="45" spans="1:15" x14ac:dyDescent="0.35">
      <c r="C45" s="15"/>
      <c r="D45" s="16" t="s">
        <v>37</v>
      </c>
      <c r="E45" s="168"/>
      <c r="F45" s="8"/>
      <c r="G45" s="8"/>
      <c r="H45" s="8"/>
      <c r="I45" s="8">
        <v>-538.79999999999995</v>
      </c>
      <c r="J45" s="8">
        <v>-538.79999999999995</v>
      </c>
      <c r="K45" s="8">
        <v>-538.79999999999995</v>
      </c>
      <c r="L45" s="8">
        <v>-538.79999999999995</v>
      </c>
      <c r="M45" s="8">
        <v>-538.79999999999995</v>
      </c>
      <c r="N45" s="8">
        <v>-538.79999999999995</v>
      </c>
      <c r="O45" s="8">
        <v>-538.79999999999995</v>
      </c>
    </row>
    <row r="46" spans="1:15" x14ac:dyDescent="0.35">
      <c r="C46" s="15"/>
      <c r="D46" s="16" t="s">
        <v>38</v>
      </c>
      <c r="E46" s="168"/>
      <c r="F46" s="8"/>
      <c r="G46" s="8"/>
      <c r="H46" s="8"/>
      <c r="I46" s="8">
        <v>386.5</v>
      </c>
      <c r="J46" s="8">
        <v>386.5</v>
      </c>
      <c r="K46" s="8">
        <v>386.5</v>
      </c>
      <c r="L46" s="8">
        <v>386.5</v>
      </c>
      <c r="M46" s="8">
        <v>386.5</v>
      </c>
      <c r="N46" s="8">
        <v>386.5</v>
      </c>
      <c r="O46" s="8">
        <v>386.5</v>
      </c>
    </row>
    <row r="47" spans="1:15" x14ac:dyDescent="0.35">
      <c r="C47" s="15"/>
      <c r="D47" s="16" t="s">
        <v>29</v>
      </c>
      <c r="E47" s="168"/>
      <c r="F47" s="168"/>
      <c r="G47" s="168"/>
      <c r="H47" s="168"/>
      <c r="I47" s="168">
        <v>2654</v>
      </c>
      <c r="J47" s="168">
        <v>1999</v>
      </c>
      <c r="K47" s="168">
        <v>1699</v>
      </c>
      <c r="L47" s="168">
        <v>1473</v>
      </c>
      <c r="M47" s="168">
        <v>1486</v>
      </c>
      <c r="N47" s="168">
        <v>2795</v>
      </c>
      <c r="O47" s="8">
        <f>_xlfn.XLOOKUP(EDATE(O40,-1),[444]RESINA!$A:$A,[444]RESINA!$B:$B,0)</f>
        <v>0</v>
      </c>
    </row>
    <row r="48" spans="1:15" x14ac:dyDescent="0.35">
      <c r="A48" s="7" t="str">
        <f>_xlfn.CONCAT(C40,B41,D48)</f>
        <v>MANAUSVGSell Side Resina USD</v>
      </c>
      <c r="D48" s="17" t="s">
        <v>30</v>
      </c>
      <c r="E48" s="169"/>
      <c r="F48" s="18"/>
      <c r="G48" s="18"/>
      <c r="H48" s="18"/>
      <c r="I48" s="18">
        <f t="shared" ref="I48:N48" si="25">SUM(I42:I46)/I3</f>
        <v>1763.4718792887511</v>
      </c>
      <c r="J48" s="18">
        <f t="shared" si="25"/>
        <v>1782.6804051918903</v>
      </c>
      <c r="K48" s="18">
        <f t="shared" si="25"/>
        <v>1732.8896435874967</v>
      </c>
      <c r="L48" s="18">
        <f t="shared" si="25"/>
        <v>1743.4818485528353</v>
      </c>
      <c r="M48" s="18">
        <f t="shared" si="25"/>
        <v>1720.87376084979</v>
      </c>
      <c r="N48" s="18">
        <f t="shared" si="25"/>
        <v>1601.4599794645653</v>
      </c>
      <c r="O48" s="18" t="e">
        <f>SUM(O42:O46)/O3</f>
        <v>#DIV/0!</v>
      </c>
    </row>
    <row r="49" spans="1:15" hidden="1" outlineLevel="1" x14ac:dyDescent="0.35">
      <c r="A49" s="7" t="str">
        <f>_xlfn.CONCAT(C40,B41,D49)</f>
        <v>MANAUSVGBuy Side Resina USD</v>
      </c>
      <c r="C49" s="15" t="s">
        <v>40</v>
      </c>
      <c r="D49" s="16" t="s">
        <v>32</v>
      </c>
      <c r="E49" s="168"/>
      <c r="F49" s="168"/>
      <c r="G49" s="168"/>
      <c r="H49" s="168"/>
      <c r="I49" s="168">
        <v>1800.9456540347328</v>
      </c>
      <c r="J49" s="168">
        <v>1820.6672405433576</v>
      </c>
      <c r="K49" s="168">
        <v>1769.5081043170389</v>
      </c>
      <c r="L49" s="168">
        <v>1779.6913548645484</v>
      </c>
      <c r="M49" s="168">
        <v>1754.9649560789267</v>
      </c>
      <c r="N49" s="168">
        <v>1630.4587135230554</v>
      </c>
      <c r="O49" s="8" t="e">
        <f>(_xlfn.XLOOKUP(EDATE(O40,-2),'[444]RATIONAL PCR'!$B:$B,'[444]RATIONAL PCR'!$E:$E,0)+717)/O3</f>
        <v>#DIV/0!</v>
      </c>
    </row>
    <row r="50" spans="1:15" collapsed="1" x14ac:dyDescent="0.35"/>
  </sheetData>
  <sheetProtection algorithmName="SHA-512" hashValue="GtoY2uVsqqsI0+htzWrmttfMjUvlnn6n7qZ93mkvrZrJxQ3po6qs1y3g8ozQnxncxzLD8n2tNqfYu5m8Pcgrxw==" saltValue="2zSVxLX7HVP54Qd0ZgsQ1A==" spinCount="100000" sheet="1" objects="1" scenarios="1"/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C7A0D7-9B19-4DFB-84C3-ECFF8692EF0E}">
          <x14:formula1>
            <xm:f>'Base Listas'!$A:$A</xm:f>
          </x14:formula1>
          <xm:sqref>D6 D41 D30 D17:D18</xm:sqref>
        </x14:dataValidation>
        <x14:dataValidation type="list" allowBlank="1" showInputMessage="1" showErrorMessage="1" xr:uid="{20015828-09C2-4982-814A-5A6EC08D1E84}">
          <x14:formula1>
            <xm:f>'Base Listas'!$C:$C</xm:f>
          </x14:formula1>
          <xm:sqref>C6 C49 C41:C42 C37 C30 C26 C17:C19 C13</xm:sqref>
        </x14:dataValidation>
        <x14:dataValidation type="list" allowBlank="1" showInputMessage="1" showErrorMessage="1" xr:uid="{7D6F9D6C-E710-4F09-9EFA-808E525DF19D}">
          <x14:formula1>
            <xm:f>'Base Listas'!$D:$D</xm:f>
          </x14:formula1>
          <xm:sqref>C5 C40 C29 C16</xm:sqref>
        </x14:dataValidation>
        <x14:dataValidation type="list" allowBlank="1" showInputMessage="1" showErrorMessage="1" xr:uid="{A806E4A3-94DC-4159-9C32-A6F91612959B}">
          <x14:formula1>
            <xm:f>'Base Listas'!$B:$B</xm:f>
          </x14:formula1>
          <xm:sqref>B6 B17 B30 B41:B42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DA9E-21EB-4EF5-A133-A31BAF86F758}">
  <sheetPr>
    <tabColor theme="8" tint="0.59999389629810485"/>
  </sheetPr>
  <dimension ref="A1:ER66"/>
  <sheetViews>
    <sheetView showGridLines="0" topLeftCell="AG2" zoomScale="85" zoomScaleNormal="85" workbookViewId="0">
      <pane ySplit="4" topLeftCell="A6" activePane="bottomLeft" state="frozen"/>
      <selection activeCell="J21" sqref="J21"/>
      <selection pane="bottomLeft" activeCell="AK3" sqref="AK3:AZ3"/>
    </sheetView>
  </sheetViews>
  <sheetFormatPr defaultColWidth="9.453125" defaultRowHeight="13" outlineLevelRow="1" outlineLevelCol="1" x14ac:dyDescent="0.35"/>
  <cols>
    <col min="1" max="1" width="10.453125" style="40" hidden="1" customWidth="1" outlineLevel="1"/>
    <col min="2" max="2" width="9.81640625" style="40" hidden="1" customWidth="1" outlineLevel="1"/>
    <col min="3" max="3" width="11.54296875" style="40" bestFit="1" customWidth="1" collapsed="1"/>
    <col min="4" max="4" width="11" style="40" customWidth="1"/>
    <col min="5" max="5" width="15.54296875" style="40" hidden="1" customWidth="1" outlineLevel="1"/>
    <col min="6" max="6" width="21" style="40" customWidth="1" collapsed="1"/>
    <col min="7" max="7" width="11" style="40" hidden="1" customWidth="1" outlineLevel="1"/>
    <col min="8" max="8" width="15.453125" style="40" bestFit="1" customWidth="1" collapsed="1"/>
    <col min="9" max="9" width="14.7265625" style="40" hidden="1" customWidth="1" outlineLevel="1"/>
    <col min="10" max="10" width="16.1796875" style="41" hidden="1" customWidth="1" outlineLevel="1"/>
    <col min="11" max="11" width="22.81640625" style="41" bestFit="1" customWidth="1" collapsed="1"/>
    <col min="12" max="12" width="12" style="41" bestFit="1" customWidth="1"/>
    <col min="13" max="13" width="13.1796875" style="41" bestFit="1" customWidth="1"/>
    <col min="14" max="14" width="14.7265625" style="41" hidden="1" customWidth="1" outlineLevel="1"/>
    <col min="15" max="15" width="20.81640625" style="41" hidden="1" customWidth="1" outlineLevel="1"/>
    <col min="16" max="16" width="13.1796875" style="41" hidden="1" customWidth="1" outlineLevel="1"/>
    <col min="17" max="17" width="14.7265625" style="41" hidden="1" customWidth="1" outlineLevel="1"/>
    <col min="18" max="18" width="20.81640625" style="41" hidden="1" customWidth="1" outlineLevel="1"/>
    <col min="19" max="19" width="13.1796875" style="41" hidden="1" customWidth="1" outlineLevel="1"/>
    <col min="20" max="20" width="14.7265625" style="41" hidden="1" customWidth="1" outlineLevel="1"/>
    <col min="21" max="21" width="20.81640625" style="41" hidden="1" customWidth="1" outlineLevel="1"/>
    <col min="22" max="22" width="17" style="41" hidden="1" customWidth="1" outlineLevel="1"/>
    <col min="23" max="23" width="13.453125" style="41" customWidth="1" collapsed="1"/>
    <col min="24" max="24" width="15.81640625" style="67" hidden="1" customWidth="1" outlineLevel="1"/>
    <col min="25" max="25" width="21.54296875" style="67" hidden="1" customWidth="1" outlineLevel="1"/>
    <col min="26" max="26" width="10.81640625" style="41" customWidth="1" collapsed="1"/>
    <col min="27" max="27" width="15" style="40" hidden="1" customWidth="1" outlineLevel="1"/>
    <col min="28" max="28" width="21.26953125" style="40" hidden="1" customWidth="1" outlineLevel="1"/>
    <col min="29" max="29" width="19.453125" style="40" hidden="1" customWidth="1" outlineLevel="1"/>
    <col min="30" max="30" width="20.1796875" style="40" hidden="1" customWidth="1" outlineLevel="1"/>
    <col min="31" max="31" width="15.54296875" style="40" hidden="1" customWidth="1" outlineLevel="1"/>
    <col min="32" max="32" width="20.1796875" style="40" bestFit="1" customWidth="1" collapsed="1"/>
    <col min="33" max="33" width="9.1796875" style="40" bestFit="1" customWidth="1"/>
    <col min="34" max="34" width="19.7265625" style="40" bestFit="1" customWidth="1"/>
    <col min="35" max="35" width="6.7265625" style="40" bestFit="1" customWidth="1"/>
    <col min="36" max="36" width="9.1796875" style="40" bestFit="1" customWidth="1"/>
    <col min="37" max="37" width="9" style="40" hidden="1" customWidth="1" outlineLevel="1"/>
    <col min="38" max="38" width="10.54296875" style="40" hidden="1" customWidth="1" outlineLevel="1"/>
    <col min="39" max="39" width="6.7265625" style="40" hidden="1" customWidth="1" outlineLevel="1" collapsed="1"/>
    <col min="40" max="40" width="9.1796875" style="40" hidden="1" customWidth="1" outlineLevel="1"/>
    <col min="41" max="41" width="14.81640625" style="40" hidden="1" customWidth="1" outlineLevel="1" collapsed="1"/>
    <col min="42" max="42" width="10.81640625" style="40" hidden="1" customWidth="1" outlineLevel="1"/>
    <col min="43" max="43" width="14.1796875" style="40" hidden="1" customWidth="1" outlineLevel="1"/>
    <col min="44" max="44" width="14.81640625" style="40" hidden="1" customWidth="1" outlineLevel="1"/>
    <col min="45" max="45" width="6.7265625" style="40" customWidth="1" collapsed="1"/>
    <col min="46" max="46" width="9.1796875" style="40" customWidth="1"/>
    <col min="47" max="47" width="14.453125" style="40" hidden="1" customWidth="1" outlineLevel="1"/>
    <col min="48" max="48" width="13.26953125" style="40" customWidth="1" collapsed="1"/>
    <col min="49" max="49" width="14.7265625" style="40" customWidth="1"/>
    <col min="50" max="50" width="9.453125" style="40" hidden="1" customWidth="1" outlineLevel="1" collapsed="1"/>
    <col min="51" max="51" width="11.54296875" style="40" hidden="1" customWidth="1" outlineLevel="1" collapsed="1"/>
    <col min="52" max="52" width="12.81640625" style="40" bestFit="1" customWidth="1" collapsed="1"/>
    <col min="53" max="53" width="13.1796875" style="40" hidden="1" customWidth="1" outlineLevel="1"/>
    <col min="54" max="54" width="12.54296875" style="40" hidden="1" customWidth="1" outlineLevel="1" collapsed="1"/>
    <col min="55" max="55" width="10.81640625" style="40" hidden="1" customWidth="1" outlineLevel="1"/>
    <col min="56" max="56" width="14.1796875" style="40" hidden="1" customWidth="1" outlineLevel="1"/>
    <col min="57" max="57" width="14.81640625" style="40" hidden="1" customWidth="1" outlineLevel="1"/>
    <col min="58" max="58" width="11.54296875" style="40" hidden="1" customWidth="1" outlineLevel="1" collapsed="1"/>
    <col min="59" max="59" width="6.7265625" style="40" bestFit="1" customWidth="1" collapsed="1"/>
    <col min="60" max="60" width="9.1796875" style="40" bestFit="1" customWidth="1"/>
    <col min="61" max="61" width="13.26953125" style="40" bestFit="1" customWidth="1"/>
    <col min="62" max="63" width="10.1796875" style="40" hidden="1" customWidth="1" outlineLevel="1"/>
    <col min="64" max="64" width="6.7265625" style="40" hidden="1" customWidth="1" outlineLevel="1"/>
    <col min="65" max="65" width="9.1796875" style="40" hidden="1" customWidth="1" outlineLevel="1"/>
    <col min="66" max="66" width="14.7265625" style="40" customWidth="1" collapsed="1"/>
    <col min="67" max="67" width="10.453125" style="40" hidden="1" customWidth="1" outlineLevel="1"/>
    <col min="68" max="68" width="12.26953125" style="40" hidden="1" customWidth="1" outlineLevel="1"/>
    <col min="69" max="69" width="10.453125" style="40" bestFit="1" customWidth="1" collapsed="1"/>
    <col min="70" max="71" width="8.1796875" style="40" hidden="1" customWidth="1" outlineLevel="1"/>
    <col min="72" max="72" width="13.81640625" style="40" customWidth="1" collapsed="1"/>
    <col min="73" max="73" width="8.453125" style="40" hidden="1" customWidth="1" outlineLevel="1"/>
    <col min="74" max="74" width="9" style="40" hidden="1" customWidth="1" outlineLevel="1"/>
    <col min="75" max="75" width="17.6328125" style="40" bestFit="1" customWidth="1" collapsed="1"/>
    <col min="76" max="76" width="4.81640625" style="40" customWidth="1"/>
    <col min="77" max="78" width="9.453125" style="40" hidden="1" customWidth="1" outlineLevel="1"/>
    <col min="79" max="79" width="13.26953125" style="40" hidden="1" customWidth="1" outlineLevel="1"/>
    <col min="80" max="80" width="9.453125" style="40" hidden="1" customWidth="1" outlineLevel="1"/>
    <col min="81" max="81" width="6.81640625" style="40" customWidth="1" collapsed="1"/>
    <col min="82" max="82" width="10.26953125" style="40" hidden="1" customWidth="1" outlineLevel="1"/>
    <col min="83" max="83" width="9.453125" style="40" hidden="1" customWidth="1" outlineLevel="1"/>
    <col min="84" max="84" width="12.54296875" style="40" hidden="1" customWidth="1" outlineLevel="1"/>
    <col min="85" max="85" width="9.453125" style="40" hidden="1" customWidth="1" outlineLevel="1"/>
    <col min="86" max="86" width="6.81640625" style="40" customWidth="1" collapsed="1"/>
    <col min="87" max="88" width="12.7265625" style="40" hidden="1" customWidth="1" outlineLevel="1"/>
    <col min="89" max="89" width="19.7265625" style="40" hidden="1" customWidth="1" outlineLevel="1"/>
    <col min="90" max="90" width="9.1796875" style="40" hidden="1" customWidth="1" outlineLevel="1"/>
    <col min="91" max="91" width="10.7265625" style="40" hidden="1" customWidth="1" outlineLevel="1"/>
    <col min="92" max="92" width="6.453125" style="40" hidden="1" customWidth="1" outlineLevel="1"/>
    <col min="93" max="93" width="17" style="40" hidden="1" customWidth="1" outlineLevel="1" collapsed="1"/>
    <col min="94" max="94" width="7.453125" style="40" hidden="1" customWidth="1" outlineLevel="1"/>
    <col min="95" max="95" width="11.7265625" style="6" hidden="1" customWidth="1" outlineLevel="1"/>
    <col min="96" max="96" width="6.81640625" style="40" customWidth="1" collapsed="1"/>
    <col min="97" max="107" width="6.81640625" style="40" customWidth="1"/>
    <col min="108" max="108" width="6.453125" style="40" bestFit="1" customWidth="1"/>
    <col min="109" max="109" width="12" style="40" hidden="1" customWidth="1" outlineLevel="1"/>
    <col min="110" max="110" width="4.453125" style="40" hidden="1" customWidth="1" outlineLevel="1"/>
    <col min="111" max="111" width="6.453125" style="40" hidden="1" customWidth="1" outlineLevel="1"/>
    <col min="112" max="114" width="5.453125" style="40" hidden="1" customWidth="1" outlineLevel="1"/>
    <col min="115" max="116" width="4.54296875" style="40" hidden="1" customWidth="1" outlineLevel="1"/>
    <col min="117" max="117" width="6.453125" style="40" hidden="1" customWidth="1" outlineLevel="1"/>
    <col min="118" max="118" width="6.1796875" style="40" hidden="1" customWidth="1" outlineLevel="1"/>
    <col min="119" max="119" width="5.453125" style="40" hidden="1" customWidth="1" outlineLevel="1"/>
    <col min="120" max="120" width="6.453125" style="40" hidden="1" customWidth="1" outlineLevel="1"/>
    <col min="121" max="121" width="5.453125" style="40" hidden="1" customWidth="1" outlineLevel="1"/>
    <col min="122" max="122" width="5.26953125" style="40" hidden="1" customWidth="1" outlineLevel="1"/>
    <col min="123" max="123" width="4.7265625" style="40" hidden="1" customWidth="1" outlineLevel="1"/>
    <col min="124" max="124" width="6.453125" style="40" hidden="1" customWidth="1" outlineLevel="1"/>
    <col min="125" max="126" width="5" style="40" hidden="1" customWidth="1" outlineLevel="1"/>
    <col min="127" max="127" width="4.7265625" style="40" hidden="1" customWidth="1" outlineLevel="1"/>
    <col min="128" max="128" width="4.453125" style="40" hidden="1" customWidth="1" outlineLevel="1"/>
    <col min="129" max="129" width="4.81640625" style="40" hidden="1" customWidth="1" outlineLevel="1"/>
    <col min="130" max="130" width="6.453125" style="40" hidden="1" customWidth="1" outlineLevel="1"/>
    <col min="131" max="131" width="4.7265625" style="40" hidden="1" customWidth="1" outlineLevel="1"/>
    <col min="132" max="132" width="6.453125" style="40" hidden="1" customWidth="1" outlineLevel="1"/>
    <col min="133" max="134" width="4.54296875" style="40" hidden="1" customWidth="1" outlineLevel="1"/>
    <col min="135" max="135" width="7.453125" style="40" hidden="1" customWidth="1" outlineLevel="1"/>
    <col min="136" max="136" width="6.54296875" style="40" hidden="1" customWidth="1" outlineLevel="1"/>
    <col min="137" max="137" width="5.26953125" style="40" hidden="1" customWidth="1" outlineLevel="1"/>
    <col min="138" max="138" width="5.453125" style="40" hidden="1" customWidth="1" outlineLevel="1"/>
    <col min="139" max="139" width="7.453125" style="40" hidden="1" customWidth="1" outlineLevel="1"/>
    <col min="140" max="140" width="5" style="40" bestFit="1" customWidth="1" collapsed="1"/>
    <col min="141" max="141" width="5.54296875" style="40" bestFit="1" customWidth="1"/>
    <col min="142" max="142" width="4.7265625" style="40" bestFit="1" customWidth="1"/>
    <col min="143" max="144" width="5.26953125" style="40" bestFit="1" customWidth="1"/>
    <col min="145" max="16384" width="9.453125" style="40"/>
  </cols>
  <sheetData>
    <row r="1" spans="1:148" ht="23.5" hidden="1" customHeight="1" outlineLevel="1" x14ac:dyDescent="0.35">
      <c r="L1" s="67"/>
      <c r="X1" s="41"/>
      <c r="Y1" s="40"/>
      <c r="AH1" s="40" t="s">
        <v>43</v>
      </c>
      <c r="AJ1" s="40" t="s">
        <v>44</v>
      </c>
      <c r="AK1" s="40" t="s">
        <v>45</v>
      </c>
      <c r="AL1" s="40" t="s">
        <v>46</v>
      </c>
      <c r="AN1" s="40" t="s">
        <v>44</v>
      </c>
      <c r="AO1" s="40" t="s">
        <v>47</v>
      </c>
      <c r="AP1" s="40" t="s">
        <v>48</v>
      </c>
      <c r="AQ1" s="40" t="s">
        <v>49</v>
      </c>
      <c r="AR1" s="40" t="s">
        <v>49</v>
      </c>
      <c r="AT1" s="40" t="s">
        <v>44</v>
      </c>
      <c r="AU1" s="40" t="s">
        <v>49</v>
      </c>
      <c r="AW1" s="40" t="s">
        <v>50</v>
      </c>
      <c r="AX1" s="40" t="s">
        <v>51</v>
      </c>
      <c r="AY1" s="40" t="s">
        <v>52</v>
      </c>
      <c r="BA1" s="40" t="s">
        <v>53</v>
      </c>
      <c r="BB1" s="40" t="s">
        <v>54</v>
      </c>
      <c r="BC1" s="40" t="s">
        <v>55</v>
      </c>
      <c r="BD1" s="40" t="s">
        <v>53</v>
      </c>
      <c r="BE1" s="40" t="s">
        <v>53</v>
      </c>
      <c r="BF1" s="40" t="s">
        <v>53</v>
      </c>
      <c r="BH1" s="40" t="s">
        <v>56</v>
      </c>
      <c r="BJ1" s="40" t="s">
        <v>57</v>
      </c>
      <c r="BK1" s="40" t="s">
        <v>57</v>
      </c>
      <c r="BM1" s="40" t="s">
        <v>56</v>
      </c>
      <c r="BN1" s="40" t="s">
        <v>58</v>
      </c>
      <c r="BO1" s="40" t="s">
        <v>59</v>
      </c>
      <c r="BP1" s="40" t="s">
        <v>60</v>
      </c>
      <c r="BR1" s="40" t="s">
        <v>50</v>
      </c>
      <c r="BX1"/>
      <c r="CQ1" s="40"/>
      <c r="DE1" s="42" t="s">
        <v>61</v>
      </c>
      <c r="DH1" s="43">
        <v>1</v>
      </c>
      <c r="DI1" s="43">
        <v>2</v>
      </c>
      <c r="DJ1" s="43">
        <v>3</v>
      </c>
      <c r="DK1" s="43">
        <v>4</v>
      </c>
      <c r="DL1" s="43">
        <v>5</v>
      </c>
      <c r="DM1" s="43">
        <v>6</v>
      </c>
      <c r="DN1" s="43">
        <v>7</v>
      </c>
      <c r="DO1" s="43">
        <v>8</v>
      </c>
      <c r="DP1" s="43">
        <v>9</v>
      </c>
      <c r="DQ1" s="43">
        <v>10</v>
      </c>
      <c r="DR1" s="43">
        <v>11</v>
      </c>
      <c r="DS1" s="43">
        <v>12</v>
      </c>
      <c r="DT1" s="43">
        <v>13</v>
      </c>
      <c r="DU1" s="43">
        <v>14</v>
      </c>
      <c r="DV1" s="43">
        <v>15</v>
      </c>
      <c r="DW1" s="43">
        <v>16</v>
      </c>
      <c r="DX1" s="43">
        <v>17</v>
      </c>
      <c r="DY1" s="43">
        <v>18</v>
      </c>
      <c r="DZ1" s="43">
        <v>19</v>
      </c>
      <c r="EA1" s="43">
        <v>20</v>
      </c>
      <c r="EB1" s="43">
        <v>21</v>
      </c>
      <c r="EC1" s="43">
        <v>22</v>
      </c>
      <c r="ED1" s="43">
        <v>23</v>
      </c>
      <c r="EE1" s="43">
        <v>24</v>
      </c>
      <c r="ER1"/>
    </row>
    <row r="2" spans="1:148" ht="14.5" collapsed="1" x14ac:dyDescent="0.35">
      <c r="AO2" s="44"/>
      <c r="CI2" s="45"/>
      <c r="CJ2" s="45"/>
      <c r="EF2" s="43"/>
    </row>
    <row r="3" spans="1:148" ht="30.65" customHeight="1" x14ac:dyDescent="0.35">
      <c r="H3" s="46">
        <v>46082</v>
      </c>
      <c r="Y3" s="47"/>
      <c r="AK3" s="185" t="s">
        <v>62</v>
      </c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6"/>
      <c r="BA3" s="187" t="s">
        <v>63</v>
      </c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6"/>
      <c r="BR3" s="84">
        <v>0</v>
      </c>
      <c r="BS3" s="84"/>
      <c r="BY3" s="188" t="s">
        <v>64</v>
      </c>
      <c r="BZ3" s="188"/>
      <c r="CA3" s="188"/>
      <c r="CB3" s="188"/>
      <c r="CD3" s="112" t="s">
        <v>65</v>
      </c>
      <c r="CE3" s="112"/>
      <c r="CI3" s="185" t="s">
        <v>66</v>
      </c>
      <c r="CJ3" s="185"/>
      <c r="CK3" s="185"/>
      <c r="CL3" s="185"/>
      <c r="CM3" s="185"/>
      <c r="CN3" s="185"/>
      <c r="CO3" s="185"/>
      <c r="CP3" s="185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</row>
    <row r="4" spans="1:148" ht="30.65" customHeight="1" x14ac:dyDescent="0.35">
      <c r="C4" s="183" t="s">
        <v>285</v>
      </c>
      <c r="D4" s="183" t="s">
        <v>284</v>
      </c>
      <c r="F4" s="183" t="s">
        <v>286</v>
      </c>
      <c r="H4" s="183" t="s">
        <v>73</v>
      </c>
      <c r="K4" s="183" t="s">
        <v>287</v>
      </c>
      <c r="L4" s="183" t="s">
        <v>288</v>
      </c>
      <c r="M4" s="183" t="s">
        <v>289</v>
      </c>
      <c r="N4" s="183"/>
      <c r="O4" s="183"/>
      <c r="P4" s="183"/>
      <c r="Q4" s="183"/>
      <c r="R4" s="183"/>
      <c r="S4" s="183"/>
      <c r="T4" s="183"/>
      <c r="U4" s="183"/>
      <c r="V4" s="183"/>
      <c r="W4" s="183" t="s">
        <v>290</v>
      </c>
      <c r="Y4" s="47"/>
      <c r="Z4" s="183" t="s">
        <v>291</v>
      </c>
      <c r="AF4" s="183" t="s">
        <v>292</v>
      </c>
      <c r="AG4" s="183" t="s">
        <v>293</v>
      </c>
      <c r="AK4" s="112"/>
      <c r="AL4" s="112"/>
      <c r="AM4" s="112"/>
      <c r="AN4" s="112"/>
      <c r="AO4" s="112"/>
      <c r="AP4" s="112"/>
      <c r="AQ4" s="112"/>
      <c r="AR4" s="112"/>
      <c r="AS4" s="189" t="s">
        <v>299</v>
      </c>
      <c r="AT4" s="189"/>
      <c r="AU4" s="190"/>
      <c r="AV4" s="189"/>
      <c r="AW4" s="189"/>
      <c r="AX4" s="190"/>
      <c r="AY4" s="190"/>
      <c r="AZ4" s="189"/>
      <c r="BA4" s="112"/>
      <c r="BB4" s="112"/>
      <c r="BC4" s="112"/>
      <c r="BD4" s="112"/>
      <c r="BE4" s="112"/>
      <c r="BF4" s="112"/>
      <c r="BG4" s="189" t="s">
        <v>300</v>
      </c>
      <c r="BH4" s="189"/>
      <c r="BI4" s="189"/>
      <c r="BJ4" s="190"/>
      <c r="BK4" s="190"/>
      <c r="BL4" s="190"/>
      <c r="BM4" s="190"/>
      <c r="BN4" s="189"/>
      <c r="BO4" s="112"/>
      <c r="BP4" s="112"/>
      <c r="BQ4" s="184" t="s">
        <v>294</v>
      </c>
      <c r="BR4" s="84"/>
      <c r="BS4" s="84"/>
      <c r="BT4" s="184" t="s">
        <v>295</v>
      </c>
      <c r="BW4" s="184" t="s">
        <v>296</v>
      </c>
      <c r="BY4" s="112"/>
      <c r="BZ4" s="112"/>
      <c r="CA4" s="112"/>
      <c r="CB4" s="112"/>
      <c r="CD4" s="112"/>
      <c r="CE4" s="112"/>
      <c r="CI4" s="112"/>
      <c r="CJ4" s="112"/>
      <c r="CK4" s="112"/>
      <c r="CL4" s="112"/>
      <c r="CM4" s="112"/>
      <c r="CN4" s="112"/>
      <c r="CO4" s="112"/>
      <c r="CP4" s="112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</row>
    <row r="5" spans="1:148" s="4" customFormat="1" ht="39" x14ac:dyDescent="0.35">
      <c r="A5" s="5"/>
      <c r="B5" s="2" t="s">
        <v>67</v>
      </c>
      <c r="C5" s="1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74</v>
      </c>
      <c r="J5" s="3" t="s">
        <v>75</v>
      </c>
      <c r="K5" s="2" t="s">
        <v>76</v>
      </c>
      <c r="L5" s="1" t="s">
        <v>77</v>
      </c>
      <c r="M5" s="1" t="s">
        <v>78</v>
      </c>
      <c r="N5" s="1" t="s">
        <v>79</v>
      </c>
      <c r="O5" s="2" t="s">
        <v>80</v>
      </c>
      <c r="P5" s="1" t="s">
        <v>81</v>
      </c>
      <c r="Q5" s="1" t="s">
        <v>82</v>
      </c>
      <c r="R5" s="2" t="s">
        <v>83</v>
      </c>
      <c r="S5" s="1" t="s">
        <v>84</v>
      </c>
      <c r="T5" s="1" t="s">
        <v>85</v>
      </c>
      <c r="U5" s="2" t="s">
        <v>86</v>
      </c>
      <c r="V5" s="1" t="s">
        <v>87</v>
      </c>
      <c r="W5" s="1" t="s">
        <v>88</v>
      </c>
      <c r="X5" s="91" t="s">
        <v>89</v>
      </c>
      <c r="Y5" s="92" t="s">
        <v>30</v>
      </c>
      <c r="Z5" s="1" t="s">
        <v>90</v>
      </c>
      <c r="AA5" s="1" t="s">
        <v>89</v>
      </c>
      <c r="AB5" s="2" t="s">
        <v>30</v>
      </c>
      <c r="AC5" s="2" t="s">
        <v>91</v>
      </c>
      <c r="AD5" s="2" t="s">
        <v>92</v>
      </c>
      <c r="AE5" s="2" t="s">
        <v>93</v>
      </c>
      <c r="AF5" s="2" t="s">
        <v>94</v>
      </c>
      <c r="AG5" s="2" t="s">
        <v>95</v>
      </c>
      <c r="AH5" s="11" t="s">
        <v>96</v>
      </c>
      <c r="AI5" s="11" t="s">
        <v>97</v>
      </c>
      <c r="AJ5" s="11" t="s">
        <v>98</v>
      </c>
      <c r="AK5" s="2" t="s">
        <v>99</v>
      </c>
      <c r="AL5" s="2" t="s">
        <v>100</v>
      </c>
      <c r="AM5" s="2" t="s">
        <v>97</v>
      </c>
      <c r="AN5" s="2" t="s">
        <v>98</v>
      </c>
      <c r="AO5" s="2" t="s">
        <v>101</v>
      </c>
      <c r="AP5" s="2" t="s">
        <v>102</v>
      </c>
      <c r="AQ5" s="2" t="s">
        <v>103</v>
      </c>
      <c r="AR5" s="2" t="s">
        <v>104</v>
      </c>
      <c r="AS5" s="2" t="s">
        <v>97</v>
      </c>
      <c r="AT5" s="2" t="s">
        <v>98</v>
      </c>
      <c r="AU5" s="2" t="s">
        <v>105</v>
      </c>
      <c r="AV5" s="11" t="s">
        <v>106</v>
      </c>
      <c r="AW5" s="2" t="s">
        <v>107</v>
      </c>
      <c r="AX5" s="2" t="s">
        <v>108</v>
      </c>
      <c r="AY5" s="2" t="s">
        <v>109</v>
      </c>
      <c r="AZ5" s="11" t="s">
        <v>110</v>
      </c>
      <c r="BA5" s="2" t="s">
        <v>111</v>
      </c>
      <c r="BB5" s="2" t="s">
        <v>101</v>
      </c>
      <c r="BC5" s="2" t="s">
        <v>102</v>
      </c>
      <c r="BD5" s="2" t="s">
        <v>103</v>
      </c>
      <c r="BE5" s="2" t="s">
        <v>104</v>
      </c>
      <c r="BF5" s="2" t="s">
        <v>105</v>
      </c>
      <c r="BG5" s="2" t="s">
        <v>97</v>
      </c>
      <c r="BH5" s="2" t="s">
        <v>98</v>
      </c>
      <c r="BI5" s="11" t="s">
        <v>106</v>
      </c>
      <c r="BJ5" s="2" t="s">
        <v>112</v>
      </c>
      <c r="BK5" s="2" t="s">
        <v>113</v>
      </c>
      <c r="BL5" s="2" t="s">
        <v>97</v>
      </c>
      <c r="BM5" s="2" t="s">
        <v>98</v>
      </c>
      <c r="BN5" s="2" t="s">
        <v>107</v>
      </c>
      <c r="BO5" s="2" t="s">
        <v>114</v>
      </c>
      <c r="BP5" s="2" t="s">
        <v>115</v>
      </c>
      <c r="BQ5" s="11" t="s">
        <v>116</v>
      </c>
      <c r="BR5" s="11" t="s">
        <v>117</v>
      </c>
      <c r="BS5" s="11"/>
      <c r="BT5" s="11" t="s">
        <v>118</v>
      </c>
      <c r="BU5" s="11" t="s">
        <v>119</v>
      </c>
      <c r="BV5" s="11" t="s">
        <v>120</v>
      </c>
      <c r="BW5" s="11" t="s">
        <v>121</v>
      </c>
      <c r="BX5" s="6"/>
      <c r="BY5" s="2" t="s">
        <v>122</v>
      </c>
      <c r="BZ5" s="2" t="s">
        <v>123</v>
      </c>
      <c r="CA5" s="2" t="s">
        <v>124</v>
      </c>
      <c r="CB5" s="2" t="s">
        <v>125</v>
      </c>
      <c r="CD5" s="64">
        <v>0.1</v>
      </c>
      <c r="CE5" s="2" t="s">
        <v>123</v>
      </c>
      <c r="CF5" s="2" t="s">
        <v>124</v>
      </c>
      <c r="CG5" s="2" t="s">
        <v>125</v>
      </c>
      <c r="CI5" s="2" t="s">
        <v>32</v>
      </c>
      <c r="CJ5" s="2" t="s">
        <v>32</v>
      </c>
      <c r="CK5" s="11" t="s">
        <v>96</v>
      </c>
      <c r="CL5" s="11" t="s">
        <v>98</v>
      </c>
      <c r="CM5" s="2" t="s">
        <v>126</v>
      </c>
      <c r="CN5" s="2" t="s">
        <v>127</v>
      </c>
      <c r="CO5" s="2" t="s">
        <v>128</v>
      </c>
      <c r="CP5" s="11" t="s">
        <v>129</v>
      </c>
      <c r="CQ5" s="2" t="s">
        <v>130</v>
      </c>
      <c r="DF5" s="2"/>
      <c r="DG5" s="1" t="s">
        <v>43</v>
      </c>
      <c r="DH5" s="1" t="s">
        <v>44</v>
      </c>
      <c r="DI5" s="1" t="s">
        <v>56</v>
      </c>
      <c r="DJ5" s="1" t="s">
        <v>46</v>
      </c>
      <c r="DK5" s="1" t="s">
        <v>131</v>
      </c>
      <c r="DL5" s="1" t="s">
        <v>51</v>
      </c>
      <c r="DM5" s="1" t="s">
        <v>59</v>
      </c>
      <c r="DN5" s="1" t="s">
        <v>49</v>
      </c>
      <c r="DO5" s="1" t="s">
        <v>53</v>
      </c>
      <c r="DP5" s="1" t="s">
        <v>57</v>
      </c>
      <c r="DQ5" s="1" t="s">
        <v>132</v>
      </c>
      <c r="DR5" s="1" t="s">
        <v>133</v>
      </c>
      <c r="DS5" s="1" t="s">
        <v>52</v>
      </c>
      <c r="DT5" s="1" t="s">
        <v>60</v>
      </c>
      <c r="DU5" s="1" t="s">
        <v>50</v>
      </c>
      <c r="DV5" s="1" t="s">
        <v>58</v>
      </c>
      <c r="DW5" s="1" t="s">
        <v>134</v>
      </c>
      <c r="DX5" s="1" t="s">
        <v>45</v>
      </c>
      <c r="DY5" s="1" t="s">
        <v>47</v>
      </c>
      <c r="DZ5" s="1" t="s">
        <v>54</v>
      </c>
      <c r="EA5" s="1" t="s">
        <v>48</v>
      </c>
      <c r="EB5" s="1" t="s">
        <v>55</v>
      </c>
      <c r="EC5" s="1" t="s">
        <v>135</v>
      </c>
      <c r="ED5" s="1" t="s">
        <v>136</v>
      </c>
      <c r="EE5" s="2" t="s">
        <v>129</v>
      </c>
      <c r="EF5" s="2" t="s">
        <v>137</v>
      </c>
      <c r="EG5" s="1" t="s">
        <v>138</v>
      </c>
      <c r="EH5" s="1" t="s">
        <v>139</v>
      </c>
      <c r="EI5" s="2" t="s">
        <v>129</v>
      </c>
      <c r="EJ5" s="6"/>
      <c r="EK5" s="6"/>
      <c r="EL5" s="6"/>
      <c r="EM5" s="6"/>
    </row>
    <row r="6" spans="1:148" s="51" customFormat="1" outlineLevel="1" x14ac:dyDescent="0.35">
      <c r="A6" s="42"/>
      <c r="B6" s="48"/>
      <c r="C6" s="48"/>
      <c r="D6" s="49"/>
      <c r="E6" s="49"/>
      <c r="F6" s="49"/>
      <c r="G6" s="49"/>
      <c r="H6" s="49"/>
      <c r="I6" s="49"/>
      <c r="J6" s="50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93"/>
      <c r="Y6" s="94"/>
      <c r="Z6" s="48"/>
      <c r="AA6" s="48"/>
      <c r="AB6" s="49"/>
      <c r="AC6" s="49"/>
      <c r="AD6" s="49"/>
      <c r="AE6" s="49"/>
      <c r="AF6" s="49"/>
      <c r="AG6" s="49"/>
      <c r="AH6" s="112"/>
      <c r="AI6" s="112"/>
      <c r="AJ6" s="112"/>
      <c r="AK6" s="49"/>
      <c r="AL6" s="49"/>
      <c r="AM6" s="49"/>
      <c r="AN6" s="49"/>
      <c r="AO6" s="49" t="s">
        <v>140</v>
      </c>
      <c r="AP6" s="49" t="s">
        <v>141</v>
      </c>
      <c r="AQ6" s="49"/>
      <c r="AR6" s="49"/>
      <c r="AS6" s="49"/>
      <c r="AT6" s="49"/>
      <c r="AU6" s="49" t="s">
        <v>142</v>
      </c>
      <c r="AV6" s="112"/>
      <c r="AW6" s="49"/>
      <c r="AX6" s="49"/>
      <c r="AY6" s="49"/>
      <c r="AZ6" s="112"/>
      <c r="BA6" s="49"/>
      <c r="BB6" s="49" t="s">
        <v>140</v>
      </c>
      <c r="BC6" s="49" t="s">
        <v>141</v>
      </c>
      <c r="BD6" s="49"/>
      <c r="BE6" s="49"/>
      <c r="BF6" s="49" t="s">
        <v>142</v>
      </c>
      <c r="BG6" s="49"/>
      <c r="BH6" s="49"/>
      <c r="BI6" s="112"/>
      <c r="BJ6" s="49"/>
      <c r="BK6" s="49"/>
      <c r="BL6" s="49"/>
      <c r="BM6" s="49"/>
      <c r="BN6" s="49"/>
      <c r="BO6" s="49" t="s">
        <v>143</v>
      </c>
      <c r="BP6" s="49" t="s">
        <v>143</v>
      </c>
      <c r="BQ6" s="112"/>
      <c r="BR6" s="112"/>
      <c r="BS6" s="112"/>
      <c r="BT6" s="112"/>
      <c r="BU6" s="112"/>
      <c r="BV6" s="112"/>
      <c r="BW6" s="112"/>
      <c r="BX6" s="40"/>
      <c r="BY6" s="49"/>
      <c r="BZ6" s="49"/>
      <c r="CA6" s="49"/>
      <c r="CB6" s="49"/>
      <c r="CD6" s="52"/>
      <c r="CE6" s="49"/>
      <c r="CF6" s="49"/>
      <c r="CG6" s="49"/>
      <c r="CI6" s="49"/>
      <c r="CJ6" s="49"/>
      <c r="CK6" s="112"/>
      <c r="CL6" s="83">
        <v>0.01</v>
      </c>
      <c r="CM6" s="49"/>
      <c r="CN6" s="49"/>
      <c r="CO6" s="49"/>
      <c r="CP6" s="112"/>
      <c r="CQ6" s="2"/>
      <c r="DF6" s="49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9"/>
      <c r="EF6" s="49"/>
      <c r="EG6" s="49"/>
      <c r="EH6" s="49"/>
      <c r="EI6" s="49"/>
      <c r="EJ6" s="40"/>
      <c r="EK6" s="40"/>
      <c r="EL6" s="40"/>
      <c r="EM6" s="40"/>
    </row>
    <row r="7" spans="1:148" ht="14.5" x14ac:dyDescent="0.35">
      <c r="A7" s="5" t="str">
        <f t="shared" ref="A7" si="0">_xlfn.CONCAT(D7,L7)</f>
        <v>Louveira25.5</v>
      </c>
      <c r="B7" s="53">
        <v>4151</v>
      </c>
      <c r="C7" s="53">
        <v>4185</v>
      </c>
      <c r="D7" s="53" t="s">
        <v>144</v>
      </c>
      <c r="E7" s="43"/>
      <c r="F7" s="43" t="s">
        <v>145</v>
      </c>
      <c r="G7" s="43" t="s">
        <v>146</v>
      </c>
      <c r="H7" s="53" t="s">
        <v>147</v>
      </c>
      <c r="I7" s="54"/>
      <c r="J7" s="43"/>
      <c r="K7" s="87" t="s">
        <v>148</v>
      </c>
      <c r="L7" s="40">
        <v>25.5</v>
      </c>
      <c r="M7" s="41" t="s">
        <v>149</v>
      </c>
      <c r="N7" s="85"/>
      <c r="O7" s="67"/>
      <c r="Q7" s="77"/>
      <c r="R7" s="57"/>
      <c r="S7" s="44"/>
      <c r="T7" s="56"/>
      <c r="U7" s="57"/>
      <c r="V7" s="43" t="s">
        <v>150</v>
      </c>
      <c r="W7" s="88">
        <v>1</v>
      </c>
      <c r="X7" s="57" t="s">
        <v>22</v>
      </c>
      <c r="Y7" s="152">
        <f>IF($X7="",0,HLOOKUP($H$3,Resina!$E$2:$AK$93,MATCH("MANAUS"&amp;$X7&amp;$Y$5,Resina!$A$2:$A$93,0)))</f>
        <v>1283.402728888889</v>
      </c>
      <c r="Z7" s="56">
        <v>0</v>
      </c>
      <c r="AA7" s="43"/>
      <c r="AB7" s="152">
        <f>IF($AA7="",0,HLOOKUP($H$3,Resina!$E$2:$AK$93,MATCH("MANAUS"&amp;$AA7&amp;$AB$5,Resina!$A$2:$A$93,0)))</f>
        <v>0</v>
      </c>
      <c r="AC7" s="58">
        <v>46091</v>
      </c>
      <c r="AD7" s="59" t="s">
        <v>151</v>
      </c>
      <c r="AE7" s="60">
        <v>45839</v>
      </c>
      <c r="AF7" s="55" t="s">
        <v>152</v>
      </c>
      <c r="AG7" s="13">
        <f>_xlfn.XLOOKUP($H$3,Resina!$2:$2,Resina!$3:$3,0)</f>
        <v>5.200616666666666</v>
      </c>
      <c r="AH7" s="14">
        <f>(L7*((Y7*W7)+(AB7*Z7)))*AG7/1000</f>
        <v>170.19938335857844</v>
      </c>
      <c r="AI7" s="75">
        <v>5.0000000000000001E-3</v>
      </c>
      <c r="AJ7" s="14">
        <f>AH7*AI7</f>
        <v>0.85099691679289224</v>
      </c>
      <c r="AL7" s="12"/>
      <c r="AM7" s="65"/>
      <c r="AN7" s="12"/>
      <c r="AO7" s="12">
        <f>_xlfn.XLOOKUP($D7&amp;$L7&amp;$AK$3,'BD Conv'!$A:$A,'BD Conv'!$H:$H,0)*_xlfn.XLOOKUP($D7,'BD Conv'!$C$17:$C$19,'BD Conv'!$F$17:$F$19,0)*(1+(HLOOKUP($B7&amp;AO$6,Indexadores!$C$2:$AH$32,MATCH($AE7,Indexadores!$A$2:$A$32,0))))</f>
        <v>0</v>
      </c>
      <c r="AP7" s="12"/>
      <c r="AQ7" s="55"/>
      <c r="AR7" s="55"/>
      <c r="AS7" s="155">
        <v>5.0000000000000001E-3</v>
      </c>
      <c r="AT7" s="55">
        <f>(AU7+AO7)*AS7</f>
        <v>0</v>
      </c>
      <c r="AU7" s="12">
        <f>_xlfn.XLOOKUP($D7&amp;$L7&amp;$AK$3,'BD Conv'!$A:$A,'BD Conv'!$H:$H,0)*_xlfn.XLOOKUP($D7,'BD Conv'!$C$17:$C$19,'BD Conv'!$E$17:$E$19,0)*(1+(HLOOKUP($B7&amp;AU$6,Indexadores!$C$2:$AH$32,MATCH($AE7,Indexadores!$A$2:$A$32,0))))</f>
        <v>0</v>
      </c>
      <c r="AV7" s="14">
        <f>SUM(AN7,AO7,AP7,(AQ7*AG7),AR7,AT7,AU7)</f>
        <v>0</v>
      </c>
      <c r="AW7" s="55">
        <f>_xlfn.XLOOKUP($A7&amp;$AK$3,'BD Conv'!$A:$A,'BD Conv'!$I:$I,0)</f>
        <v>0</v>
      </c>
      <c r="AX7" s="55"/>
      <c r="AY7" s="12"/>
      <c r="AZ7" s="14">
        <f t="shared" ref="AZ7:AZ66" si="1">SUM(AH7,AJ7,AK7,AL7,AV7,AW7:AY7)</f>
        <v>171.05038027537134</v>
      </c>
      <c r="BA7" s="12"/>
      <c r="BB7" s="12">
        <f>_xlfn.XLOOKUP($D7&amp;$L7&amp;$BA$3,'BD Conv'!$A:$A,'BD Conv'!$J:$J,0)*_xlfn.XLOOKUP($D7,'BD Conv'!$C$17:$C$19,'BD Conv'!$F$17:$F$19,0)*(1+(HLOOKUP($C7&amp;BB$6,Indexadores!$C$2:$AH$32,MATCH($AE7,Indexadores!$A$2:$A$32,0))))</f>
        <v>0</v>
      </c>
      <c r="BC7" s="12"/>
      <c r="BD7" s="55"/>
      <c r="BE7" s="55"/>
      <c r="BF7" s="12">
        <f>_xlfn.XLOOKUP($D7&amp;$L7&amp;$BA$3,'BD Conv'!$A:$A,'BD Conv'!$J:$J,0)*_xlfn.XLOOKUP($D7,'BD Conv'!$C$17:$C$19,'BD Conv'!$E$17:$E$19,0)*(1+(HLOOKUP($C7&amp;BF$6,Indexadores!$C$2:$AH$32,MATCH($AE7,Indexadores!$A$2:$A$32,0))))</f>
        <v>0</v>
      </c>
      <c r="BG7" s="66">
        <v>0.01</v>
      </c>
      <c r="BH7" s="55">
        <f>(AZ7+BB7+BF7)*BG7</f>
        <v>1.7105038027537134</v>
      </c>
      <c r="BI7" s="61">
        <f>SUM(BA7,BB7,BC7,(BD7*AG7),BE7,BF7,BH7)</f>
        <v>1.7105038027537134</v>
      </c>
      <c r="BJ7" s="55"/>
      <c r="BK7" s="55"/>
      <c r="BL7" s="66"/>
      <c r="BM7" s="55"/>
      <c r="BN7" s="55">
        <f>_xlfn.XLOOKUP($A7&amp;$BA$3,'BD Conv'!$A:$A,'BD Conv'!$K:$K,0)</f>
        <v>0</v>
      </c>
      <c r="BO7" s="55"/>
      <c r="BP7" s="55"/>
      <c r="BQ7" s="96">
        <f>SUM(BI7,BJ7,BK7,BM7,BN7,BO7,BP7)</f>
        <v>1.7105038027537134</v>
      </c>
      <c r="BR7" s="62">
        <f>-BQ7*$BR$3</f>
        <v>0</v>
      </c>
      <c r="BS7" s="62"/>
      <c r="BT7" s="98">
        <f>AZ7+BQ7+BR7+BS7</f>
        <v>172.76088407812506</v>
      </c>
      <c r="BU7" s="82">
        <f>BV7-BT7</f>
        <v>43.568797963103407</v>
      </c>
      <c r="BV7" s="97">
        <f t="shared" ref="BV7" si="2">BT7/(1-(12%+1.65%+7.6%) +12%*(1.65%+7.6%))</f>
        <v>216.32968204122847</v>
      </c>
      <c r="BW7" s="44"/>
      <c r="BY7" s="74">
        <f>BT7/CP7-1</f>
        <v>6.4083961938468548E-2</v>
      </c>
      <c r="BZ7" s="12">
        <f>(BT7-CP7)/AG7</f>
        <v>2.000617349390446</v>
      </c>
      <c r="CA7" s="12">
        <f>(BT7-CK7-CL7-AL7-AX7-AY7-BO7-BP7+CQ7)/AG7</f>
        <v>2.000617349390446</v>
      </c>
      <c r="CB7" s="12">
        <f>(BT7-AH7)/AG7</f>
        <v>0.4925378822793352</v>
      </c>
      <c r="CD7" s="95">
        <f>CP7*(1+$CD$5)</f>
        <v>178.59208416198891</v>
      </c>
      <c r="CE7" s="12">
        <f>(CD7-CP7)/AG7</f>
        <v>3.1218690119555617</v>
      </c>
      <c r="CF7" s="12">
        <f>(CD7-CK7-CL7-AL7-AX7-AY7-BO7-BP7+CQ7)/AG7</f>
        <v>3.1218690119555617</v>
      </c>
      <c r="CG7" s="12">
        <f>(CD7-AH7)/AG7</f>
        <v>1.6137895448444506</v>
      </c>
      <c r="CI7" s="152">
        <f>IF($X7="",0,HLOOKUP($H$3,Resina!$E$2:$AK$93,MATCH("MANAUS"&amp;$X7&amp;$CI$5,Resina!$A$2:$A$93,0)))</f>
        <v>1212.1409481481483</v>
      </c>
      <c r="CJ7" s="152">
        <f>IF($AA7="",0,HLOOKUP($H$3,Resina!$E$2:$AK$93,MATCH("MANAUS"&amp;$AA7&amp;$CJ$5,Resina!$A$2:$A$93,0)))</f>
        <v>0</v>
      </c>
      <c r="CK7" s="14">
        <f>L7*((CI7*W7)+(CJ7*Z7))*AG7/1000</f>
        <v>160.74895064085408</v>
      </c>
      <c r="CL7" s="14">
        <f>CK7*$CL$6</f>
        <v>1.6074895064085408</v>
      </c>
      <c r="CM7" s="12" t="str">
        <f>IF(D7="Manaus FORA",-((CK7/0.88*0.12)*(1-9.25%))," ")</f>
        <v xml:space="preserve"> </v>
      </c>
      <c r="CN7" s="73"/>
      <c r="CO7" s="12">
        <f>AX7+AY7+BO7+BP7+AL7+AN7+BJ7+BK7+BM7</f>
        <v>0</v>
      </c>
      <c r="CP7" s="14">
        <f>SUM(CK7:CO7)</f>
        <v>162.35644014726262</v>
      </c>
      <c r="CQ7" s="73"/>
      <c r="DE7" s="6" t="str">
        <f t="shared" ref="DE7" si="3">_xlfn.CONCAT(D7,L7)</f>
        <v>Louveira25.5</v>
      </c>
      <c r="DF7" s="63">
        <f>L7</f>
        <v>25.5</v>
      </c>
      <c r="DG7" s="10">
        <f t="shared" ref="DG7:DP16" si="4">ROUND(SUMIF($1:$1,DG$5,7:7),2)</f>
        <v>170.2</v>
      </c>
      <c r="DH7" s="10">
        <f t="shared" si="4"/>
        <v>0.85</v>
      </c>
      <c r="DI7" s="10">
        <f t="shared" si="4"/>
        <v>1.71</v>
      </c>
      <c r="DJ7" s="10">
        <f t="shared" si="4"/>
        <v>0</v>
      </c>
      <c r="DK7" s="10">
        <f t="shared" si="4"/>
        <v>0</v>
      </c>
      <c r="DL7" s="10">
        <f t="shared" si="4"/>
        <v>0</v>
      </c>
      <c r="DM7" s="10">
        <f t="shared" si="4"/>
        <v>0</v>
      </c>
      <c r="DN7" s="10">
        <f t="shared" si="4"/>
        <v>0</v>
      </c>
      <c r="DO7" s="10">
        <f t="shared" si="4"/>
        <v>0</v>
      </c>
      <c r="DP7" s="10">
        <f t="shared" si="4"/>
        <v>0</v>
      </c>
      <c r="DQ7" s="10">
        <f t="shared" ref="DQ7:ED16" si="5">ROUND(SUMIF($1:$1,DQ$5,7:7),2)</f>
        <v>0</v>
      </c>
      <c r="DR7" s="10">
        <f t="shared" si="5"/>
        <v>0</v>
      </c>
      <c r="DS7" s="10">
        <f t="shared" si="5"/>
        <v>0</v>
      </c>
      <c r="DT7" s="10">
        <f t="shared" si="5"/>
        <v>0</v>
      </c>
      <c r="DU7" s="10">
        <f t="shared" si="5"/>
        <v>0</v>
      </c>
      <c r="DV7" s="10">
        <f t="shared" si="5"/>
        <v>0</v>
      </c>
      <c r="DW7" s="10">
        <f t="shared" si="5"/>
        <v>0</v>
      </c>
      <c r="DX7" s="10">
        <f t="shared" si="5"/>
        <v>0</v>
      </c>
      <c r="DY7" s="10">
        <f t="shared" si="5"/>
        <v>0</v>
      </c>
      <c r="DZ7" s="10">
        <f t="shared" si="5"/>
        <v>0</v>
      </c>
      <c r="EA7" s="10">
        <f t="shared" si="5"/>
        <v>0</v>
      </c>
      <c r="EB7" s="10">
        <f t="shared" si="5"/>
        <v>0</v>
      </c>
      <c r="EC7" s="10">
        <f t="shared" si="5"/>
        <v>0</v>
      </c>
      <c r="ED7" s="10">
        <f t="shared" si="5"/>
        <v>0</v>
      </c>
      <c r="EE7" s="10">
        <f>SUM(DG7:ED7)</f>
        <v>172.76</v>
      </c>
      <c r="EF7" s="109">
        <f t="shared" ref="EF7" si="6">ROUND(SUM(EE7-BT7),2)</f>
        <v>0</v>
      </c>
      <c r="EG7" s="82">
        <f>IF(DN7&lt;&gt;0,DN7-EF7,0)</f>
        <v>0</v>
      </c>
      <c r="EH7" s="82">
        <f>IF(EG7=0,DO7-EF7,DO7)</f>
        <v>0</v>
      </c>
      <c r="EI7" s="110">
        <f>SUM(DG7:DM7)+SUM(DP7:ED7)+EG7+EH7</f>
        <v>172.76</v>
      </c>
    </row>
    <row r="8" spans="1:148" ht="14.5" x14ac:dyDescent="0.35">
      <c r="A8" s="5" t="str">
        <f t="shared" ref="A8:A66" si="7">_xlfn.CONCAT(D8,L8)</f>
        <v>Louveira25.5</v>
      </c>
      <c r="B8" s="53">
        <v>4151</v>
      </c>
      <c r="C8" s="53">
        <v>4185</v>
      </c>
      <c r="D8" s="53" t="s">
        <v>144</v>
      </c>
      <c r="E8" s="43"/>
      <c r="F8" s="43" t="s">
        <v>145</v>
      </c>
      <c r="G8" s="43" t="s">
        <v>146</v>
      </c>
      <c r="H8" s="53" t="s">
        <v>147</v>
      </c>
      <c r="I8" s="54"/>
      <c r="J8" s="43"/>
      <c r="K8" s="87" t="s">
        <v>148</v>
      </c>
      <c r="L8" s="40">
        <v>25.5</v>
      </c>
      <c r="M8" s="41" t="s">
        <v>149</v>
      </c>
      <c r="N8" s="85"/>
      <c r="O8" s="67"/>
      <c r="Q8" s="77"/>
      <c r="R8" s="57"/>
      <c r="S8" s="44"/>
      <c r="T8" s="56"/>
      <c r="U8" s="57"/>
      <c r="V8" s="43" t="s">
        <v>150</v>
      </c>
      <c r="W8" s="88">
        <v>0.7</v>
      </c>
      <c r="X8" s="57" t="s">
        <v>22</v>
      </c>
      <c r="Y8" s="152">
        <f>IF($X8="",0,HLOOKUP($H$3,Resina!$E$2:$AK$93,MATCH("MANAUS"&amp;$X8&amp;$Y$5,Resina!$A$2:$A$93,0)))</f>
        <v>1283.402728888889</v>
      </c>
      <c r="Z8" s="56">
        <v>0.3</v>
      </c>
      <c r="AA8" s="43" t="s">
        <v>33</v>
      </c>
      <c r="AB8" s="152">
        <f>IF($AA8="",0,HLOOKUP($H$3,Resina!$E$2:$AK$93,MATCH("MANAUS"&amp;$AA8&amp;$AB$5,Resina!$A$2:$A$93,0)))</f>
        <v>1720.87376084979</v>
      </c>
      <c r="AC8" s="59">
        <f>$AC$7</f>
        <v>46091</v>
      </c>
      <c r="AD8" s="59" t="s">
        <v>151</v>
      </c>
      <c r="AE8" s="153">
        <f>$AE$7</f>
        <v>45839</v>
      </c>
      <c r="AF8" s="55" t="s">
        <v>152</v>
      </c>
      <c r="AG8" s="13">
        <f>_xlfn.XLOOKUP($H$3,Resina!$2:$2,Resina!$3:$3,0)</f>
        <v>5.200616666666666</v>
      </c>
      <c r="AH8" s="14">
        <f t="shared" ref="AH8:AH66" si="8">(L8*((Y8*W8)+(AB8*Z8)))*AG8/1000</f>
        <v>187.60404477957636</v>
      </c>
      <c r="AI8" s="75">
        <v>5.0000000000000001E-3</v>
      </c>
      <c r="AJ8" s="14">
        <f t="shared" ref="AJ8:AJ66" si="9">AH8*AI8</f>
        <v>0.93802022389788176</v>
      </c>
      <c r="AL8" s="12"/>
      <c r="AM8" s="65"/>
      <c r="AN8" s="12"/>
      <c r="AO8" s="12">
        <f>_xlfn.XLOOKUP($D8&amp;$L8&amp;$AK$3,'BD Conv'!$A:$A,'BD Conv'!$H:$H,0)*_xlfn.XLOOKUP($D8,'BD Conv'!$C$17:$C$19,'BD Conv'!$F$17:$F$19,0)*(1+(HLOOKUP($B8&amp;AO$6,Indexadores!$C$2:$AH$32,MATCH($AE8,Indexadores!$A$2:$A$32,0))))</f>
        <v>0</v>
      </c>
      <c r="AP8" s="12"/>
      <c r="AQ8" s="55"/>
      <c r="AR8" s="55"/>
      <c r="AS8" s="155">
        <v>5.0000000000000001E-3</v>
      </c>
      <c r="AT8" s="55">
        <f t="shared" ref="AT8:AT66" si="10">(AU8+AO8)*AS8</f>
        <v>0</v>
      </c>
      <c r="AU8" s="12">
        <f>_xlfn.XLOOKUP($D8&amp;$L8&amp;$AK$3,'BD Conv'!$A:$A,'BD Conv'!$H:$H,0)*_xlfn.XLOOKUP($D8,'BD Conv'!$C$17:$C$19,'BD Conv'!$E$17:$E$19,0)*(1+(HLOOKUP($B8&amp;AU$6,Indexadores!$C$2:$AH$32,MATCH($AE8,Indexadores!$A$2:$A$32,0))))</f>
        <v>0</v>
      </c>
      <c r="AV8" s="14">
        <f t="shared" ref="AV8:AV66" si="11">SUM(AN8,AO8,AP8,(AQ8*AG8),AR8,AT8,AU8)</f>
        <v>0</v>
      </c>
      <c r="AW8" s="55">
        <f>_xlfn.XLOOKUP($A8&amp;$AK$3,'BD Conv'!$A:$A,'BD Conv'!$I:$I,0)</f>
        <v>0</v>
      </c>
      <c r="AX8" s="55"/>
      <c r="AY8" s="12"/>
      <c r="AZ8" s="14">
        <f t="shared" si="1"/>
        <v>188.54206500347425</v>
      </c>
      <c r="BA8" s="12"/>
      <c r="BB8" s="12">
        <f>_xlfn.XLOOKUP($D8&amp;$L8&amp;$BA$3,'BD Conv'!$A:$A,'BD Conv'!$J:$J,0)*_xlfn.XLOOKUP($D8,'BD Conv'!$C$17:$C$19,'BD Conv'!$F$17:$F$19,0)*(1+(HLOOKUP($C8&amp;BB$6,Indexadores!$C$2:$AH$32,MATCH($AE8,Indexadores!$A$2:$A$32,0))))</f>
        <v>0</v>
      </c>
      <c r="BC8" s="12"/>
      <c r="BD8" s="55"/>
      <c r="BE8" s="55"/>
      <c r="BF8" s="12">
        <f>_xlfn.XLOOKUP($D8&amp;$L8&amp;$BA$3,'BD Conv'!$A:$A,'BD Conv'!$J:$J,0)*_xlfn.XLOOKUP($D8,'BD Conv'!$C$17:$C$19,'BD Conv'!$E$17:$E$19,0)*(1+(HLOOKUP($C8&amp;BF$6,Indexadores!$C$2:$AH$32,MATCH($AE8,Indexadores!$A$2:$A$32,0))))</f>
        <v>0</v>
      </c>
      <c r="BG8" s="66">
        <v>0.01</v>
      </c>
      <c r="BH8" s="55">
        <f t="shared" ref="BH8" si="12">(AZ8+BB8+BF8)*BG8</f>
        <v>1.8854206500347426</v>
      </c>
      <c r="BI8" s="61">
        <f t="shared" ref="BI8:BI66" si="13">SUM(BA8,BB8,BC8,(BD8*AG8),BE8,BF8,BH8)</f>
        <v>1.8854206500347426</v>
      </c>
      <c r="BJ8" s="55"/>
      <c r="BK8" s="55"/>
      <c r="BL8" s="66"/>
      <c r="BM8" s="55"/>
      <c r="BN8" s="55">
        <f>_xlfn.XLOOKUP($A8&amp;$BA$3,'BD Conv'!$A:$A,'BD Conv'!$K:$K,0)</f>
        <v>0</v>
      </c>
      <c r="BO8" s="55"/>
      <c r="BP8" s="55"/>
      <c r="BQ8" s="96">
        <f t="shared" ref="BQ8:BQ66" si="14">SUM(BI8,BJ8,BK8,BM8,BN8,BO8,BP8)</f>
        <v>1.8854206500347426</v>
      </c>
      <c r="BR8" s="62">
        <f t="shared" ref="BR8:BR66" si="15">-BQ8*$BR$3</f>
        <v>0</v>
      </c>
      <c r="BS8" s="62"/>
      <c r="BT8" s="98">
        <f t="shared" ref="BT8:BT66" si="16">AZ8+BQ8+BR8+BS8</f>
        <v>190.427485653509</v>
      </c>
      <c r="BU8" s="82">
        <f t="shared" ref="BU8:BU66" si="17">BV8-BT8</f>
        <v>48.024161796414631</v>
      </c>
      <c r="BV8" s="97">
        <f t="shared" ref="BV8:BV66" si="18">BT8/(1-(12%+1.65%+7.6%) +12%*(1.65%+7.6%))</f>
        <v>238.45164744992363</v>
      </c>
      <c r="BW8" s="44"/>
      <c r="BY8" s="74">
        <f t="shared" ref="BY8:BY66" si="19">BT8/CP8-1</f>
        <v>3.3985098798299029E-2</v>
      </c>
      <c r="BZ8" s="12">
        <f t="shared" ref="BZ8:BZ66" si="20">(BT8-CP8)/AG8</f>
        <v>1.20350818020142</v>
      </c>
      <c r="CA8" s="12">
        <f t="shared" ref="CA8:CA66" si="21">(BT8-CK8-CL8-AL8-AX8-AY8-BO8-BP8+CQ8)/AG8</f>
        <v>1.2035081802014194</v>
      </c>
      <c r="CB8" s="12">
        <f t="shared" ref="CB8:CB66" si="22">(BT8-AH8)/AG8</f>
        <v>0.5429050158665748</v>
      </c>
      <c r="CD8" s="95">
        <f t="shared" ref="CD8:CD66" si="23">CP8*(1+$CD$5)</f>
        <v>202.58535104839223</v>
      </c>
      <c r="CE8" s="12">
        <f t="shared" ref="CE8:CE66" si="24">(CD8-CP8)/AG8</f>
        <v>3.5412819816832761</v>
      </c>
      <c r="CF8" s="12">
        <f t="shared" ref="CF8:CF66" si="25">(CD8-CK8-CL8-AL8-AX8-AY8-BO8-BP8+CQ8)/AG8</f>
        <v>3.5412819816832752</v>
      </c>
      <c r="CG8" s="12">
        <f t="shared" ref="CG8:CG66" si="26">(CD8-AH8)/AG8</f>
        <v>2.8806788173484312</v>
      </c>
      <c r="CI8" s="152">
        <f>IF($X8="",0,HLOOKUP($H$3,Resina!$E$2:$AK$93,MATCH("MANAUS"&amp;$X8&amp;$CI$5,Resina!$A$2:$A$93,0)))</f>
        <v>1212.1409481481483</v>
      </c>
      <c r="CJ8" s="152">
        <f>IF($AA8="",0,HLOOKUP($H$3,Resina!$E$2:$AK$93,MATCH("MANAUS"&amp;$AA8&amp;$CJ$5,Resina!$A$2:$A$93,0)))</f>
        <v>1754.9649560789267</v>
      </c>
      <c r="CK8" s="14">
        <f t="shared" ref="CK8:CK66" si="27">L8*((CI8*W8)+(CJ8*Z8))*AG8/1000</f>
        <v>182.34505044859785</v>
      </c>
      <c r="CL8" s="14">
        <f t="shared" ref="CL8:CL66" si="28">CK8*$CL$6</f>
        <v>1.8234505044859786</v>
      </c>
      <c r="CM8" s="12" t="str">
        <f t="shared" ref="CM8:CM66" si="29">IF(D8="Manaus FORA",-((CK8/0.88*0.12)*(1-9.25%))," ")</f>
        <v xml:space="preserve"> </v>
      </c>
      <c r="CN8" s="73"/>
      <c r="CO8" s="12">
        <f t="shared" ref="CO8:CO66" si="30">AX8+AY8+BO8+BP8+AL8+AN8+BJ8+BK8+BM8</f>
        <v>0</v>
      </c>
      <c r="CP8" s="14">
        <f t="shared" ref="CP8:CP66" si="31">SUM(CK8:CO8)</f>
        <v>184.16850095308382</v>
      </c>
      <c r="CQ8" s="73"/>
      <c r="DE8" s="6" t="str">
        <f t="shared" ref="DE8:DE66" si="32">_xlfn.CONCAT(D8,L8)</f>
        <v>Louveira25.5</v>
      </c>
      <c r="DF8" s="63">
        <f t="shared" ref="DF8:DF66" si="33">L8</f>
        <v>25.5</v>
      </c>
      <c r="DG8" s="10">
        <f t="shared" si="4"/>
        <v>187.6</v>
      </c>
      <c r="DH8" s="10">
        <f t="shared" si="4"/>
        <v>0.94</v>
      </c>
      <c r="DI8" s="10">
        <f t="shared" si="4"/>
        <v>1.89</v>
      </c>
      <c r="DJ8" s="10">
        <f t="shared" si="4"/>
        <v>0</v>
      </c>
      <c r="DK8" s="10">
        <f t="shared" si="4"/>
        <v>0</v>
      </c>
      <c r="DL8" s="10">
        <f t="shared" si="4"/>
        <v>0</v>
      </c>
      <c r="DM8" s="10">
        <f t="shared" si="4"/>
        <v>0</v>
      </c>
      <c r="DN8" s="10">
        <f t="shared" si="4"/>
        <v>0</v>
      </c>
      <c r="DO8" s="10">
        <f t="shared" si="4"/>
        <v>0</v>
      </c>
      <c r="DP8" s="10">
        <f t="shared" si="4"/>
        <v>0</v>
      </c>
      <c r="DQ8" s="10">
        <f t="shared" si="5"/>
        <v>0</v>
      </c>
      <c r="DR8" s="10">
        <f t="shared" si="5"/>
        <v>0</v>
      </c>
      <c r="DS8" s="10">
        <f t="shared" si="5"/>
        <v>0</v>
      </c>
      <c r="DT8" s="10">
        <f t="shared" si="5"/>
        <v>0</v>
      </c>
      <c r="DU8" s="10">
        <f t="shared" si="5"/>
        <v>0</v>
      </c>
      <c r="DV8" s="10">
        <f t="shared" si="5"/>
        <v>0</v>
      </c>
      <c r="DW8" s="10">
        <f t="shared" si="5"/>
        <v>0</v>
      </c>
      <c r="DX8" s="10">
        <f t="shared" si="5"/>
        <v>0</v>
      </c>
      <c r="DY8" s="10">
        <f t="shared" si="5"/>
        <v>0</v>
      </c>
      <c r="DZ8" s="10">
        <f t="shared" si="5"/>
        <v>0</v>
      </c>
      <c r="EA8" s="10">
        <f t="shared" si="5"/>
        <v>0</v>
      </c>
      <c r="EB8" s="10">
        <f t="shared" si="5"/>
        <v>0</v>
      </c>
      <c r="EC8" s="10">
        <f t="shared" si="5"/>
        <v>0</v>
      </c>
      <c r="ED8" s="10">
        <f t="shared" si="5"/>
        <v>0</v>
      </c>
      <c r="EE8" s="10">
        <f t="shared" ref="EE8:EE66" si="34">SUM(DG8:ED8)</f>
        <v>190.42999999999998</v>
      </c>
      <c r="EF8" s="109">
        <f t="shared" ref="EF8:EF66" si="35">ROUND(SUM(EE8-BT8),2)</f>
        <v>0</v>
      </c>
      <c r="EG8" s="82">
        <f t="shared" ref="EG8:EG66" si="36">IF(DN8&lt;&gt;0,DN8-EF8,0)</f>
        <v>0</v>
      </c>
      <c r="EH8" s="82">
        <f t="shared" ref="EH8:EH66" si="37">IF(EG8=0,DO8-EF8,DO8)</f>
        <v>0</v>
      </c>
      <c r="EI8" s="110">
        <f t="shared" ref="EI8:EI66" si="38">SUM(DG8:DM8)+SUM(DP8:ED8)+EG8+EH8</f>
        <v>190.42999999999998</v>
      </c>
    </row>
    <row r="9" spans="1:148" ht="14.5" x14ac:dyDescent="0.35">
      <c r="A9" s="5" t="str">
        <f t="shared" si="7"/>
        <v>Manaus25.5</v>
      </c>
      <c r="B9" s="53">
        <v>4151</v>
      </c>
      <c r="C9" s="53">
        <v>4151</v>
      </c>
      <c r="D9" s="53" t="s">
        <v>40</v>
      </c>
      <c r="E9" s="43"/>
      <c r="F9" s="43" t="s">
        <v>145</v>
      </c>
      <c r="G9" s="43" t="s">
        <v>146</v>
      </c>
      <c r="H9" s="53" t="s">
        <v>147</v>
      </c>
      <c r="I9" s="54"/>
      <c r="J9" s="43"/>
      <c r="K9" s="87" t="s">
        <v>62</v>
      </c>
      <c r="L9" s="40">
        <v>25.5</v>
      </c>
      <c r="M9" s="41" t="s">
        <v>149</v>
      </c>
      <c r="N9" s="85"/>
      <c r="O9" s="67"/>
      <c r="Q9" s="77"/>
      <c r="R9" s="57"/>
      <c r="S9" s="44"/>
      <c r="T9" s="56"/>
      <c r="U9" s="57"/>
      <c r="V9" s="43" t="s">
        <v>150</v>
      </c>
      <c r="W9" s="88">
        <v>1</v>
      </c>
      <c r="X9" s="57" t="s">
        <v>22</v>
      </c>
      <c r="Y9" s="95">
        <f>IF($X9="",0,HLOOKUP($H$3,Resina!$E$2:$AK$93,MATCH($D9&amp;$X9&amp;$Y$5,Resina!$A$2:$A$93,0)))</f>
        <v>1283.402728888889</v>
      </c>
      <c r="Z9" s="56">
        <v>0</v>
      </c>
      <c r="AA9" s="43"/>
      <c r="AB9" s="95">
        <f>IF($AA9="",0,HLOOKUP($H$3,Resina!$E$2:$AK$93,MATCH($D9&amp;$AA9&amp;$AB$5,Resina!$A$2:$A$93,0)))</f>
        <v>0</v>
      </c>
      <c r="AC9" s="59">
        <f t="shared" ref="AC9:AC66" si="39">$AC$7</f>
        <v>46091</v>
      </c>
      <c r="AD9" s="59" t="s">
        <v>151</v>
      </c>
      <c r="AE9" s="153">
        <f t="shared" ref="AE9:AE66" si="40">$AE$7</f>
        <v>45839</v>
      </c>
      <c r="AF9" s="55" t="s">
        <v>152</v>
      </c>
      <c r="AG9" s="13">
        <f>_xlfn.XLOOKUP($H$3,Resina!$2:$2,Resina!$3:$3,0)</f>
        <v>5.200616666666666</v>
      </c>
      <c r="AH9" s="14">
        <f t="shared" si="8"/>
        <v>170.19938335857844</v>
      </c>
      <c r="AI9" s="75">
        <v>5.0000000000000001E-3</v>
      </c>
      <c r="AJ9" s="14">
        <f t="shared" si="9"/>
        <v>0.85099691679289224</v>
      </c>
      <c r="AL9" s="12"/>
      <c r="AM9" s="65"/>
      <c r="AN9" s="12"/>
      <c r="AO9" s="12">
        <f>_xlfn.XLOOKUP($D9&amp;$L9&amp;$AK$3,'BD Conv'!$A:$A,'BD Conv'!$H:$H,0)*_xlfn.XLOOKUP($D9,'BD Conv'!$C$17:$C$19,'BD Conv'!$F$17:$F$19,0)*(1+(HLOOKUP($B9&amp;AO$6,Indexadores!$C$2:$AH$32,MATCH($AE9,Indexadores!$A$2:$A$32,0))))</f>
        <v>0</v>
      </c>
      <c r="AP9" s="12"/>
      <c r="AQ9" s="55"/>
      <c r="AR9" s="55"/>
      <c r="AS9" s="155">
        <v>5.0000000000000001E-3</v>
      </c>
      <c r="AT9" s="55">
        <f t="shared" si="10"/>
        <v>0</v>
      </c>
      <c r="AU9" s="12">
        <f>_xlfn.XLOOKUP($D9&amp;$L9&amp;$AK$3,'BD Conv'!$A:$A,'BD Conv'!$H:$H,0)*_xlfn.XLOOKUP($D9,'BD Conv'!$C$17:$C$19,'BD Conv'!$E$17:$E$19,0)*(1+(HLOOKUP($B9&amp;AU$6,Indexadores!$C$2:$AH$32,MATCH($AE9,Indexadores!$A$2:$A$32,0))))</f>
        <v>0</v>
      </c>
      <c r="AV9" s="14">
        <f t="shared" si="11"/>
        <v>0</v>
      </c>
      <c r="AW9" s="55">
        <f>_xlfn.XLOOKUP($A9&amp;$AK$3,'BD Conv'!$A:$A,'BD Conv'!$I:$I,0)</f>
        <v>0</v>
      </c>
      <c r="AX9" s="55"/>
      <c r="AY9" s="12"/>
      <c r="AZ9" s="14">
        <f t="shared" si="1"/>
        <v>171.05038027537134</v>
      </c>
      <c r="BA9" s="12"/>
      <c r="BB9" s="12"/>
      <c r="BC9" s="12"/>
      <c r="BD9" s="55"/>
      <c r="BE9" s="55"/>
      <c r="BF9" s="55"/>
      <c r="BG9" s="66"/>
      <c r="BH9" s="55"/>
      <c r="BI9" s="61">
        <f t="shared" si="13"/>
        <v>0</v>
      </c>
      <c r="BJ9" s="55"/>
      <c r="BK9" s="55"/>
      <c r="BL9" s="66"/>
      <c r="BM9" s="55"/>
      <c r="BN9" s="55">
        <f>_xlfn.XLOOKUP($A9&amp;$BA$3,'BD Conv'!$A:$A,'BD Conv'!$K:$K,0)</f>
        <v>0</v>
      </c>
      <c r="BO9" s="55"/>
      <c r="BP9" s="55"/>
      <c r="BQ9" s="96">
        <f t="shared" si="14"/>
        <v>0</v>
      </c>
      <c r="BR9" s="62">
        <f t="shared" si="15"/>
        <v>0</v>
      </c>
      <c r="BS9" s="62"/>
      <c r="BT9" s="98">
        <f t="shared" si="16"/>
        <v>171.05038027537134</v>
      </c>
      <c r="BU9" s="82">
        <f t="shared" si="17"/>
        <v>43.137423725844968</v>
      </c>
      <c r="BV9" s="97">
        <f t="shared" si="18"/>
        <v>214.18780400121631</v>
      </c>
      <c r="BW9" s="44"/>
      <c r="BY9" s="74">
        <f t="shared" si="19"/>
        <v>5.3548477166800668E-2</v>
      </c>
      <c r="BZ9" s="12">
        <f t="shared" si="20"/>
        <v>1.6717133150444445</v>
      </c>
      <c r="CA9" s="12">
        <f t="shared" si="21"/>
        <v>1.6717133150444445</v>
      </c>
      <c r="CB9" s="12">
        <f t="shared" si="22"/>
        <v>0.16363384793333377</v>
      </c>
      <c r="CD9" s="95">
        <f t="shared" si="23"/>
        <v>178.59208416198891</v>
      </c>
      <c r="CE9" s="12">
        <f t="shared" si="24"/>
        <v>3.1218690119555617</v>
      </c>
      <c r="CF9" s="12">
        <f t="shared" si="25"/>
        <v>3.1218690119555617</v>
      </c>
      <c r="CG9" s="12">
        <f t="shared" si="26"/>
        <v>1.6137895448444506</v>
      </c>
      <c r="CI9" s="95">
        <f>IF($X9="",0,HLOOKUP($H$3,Resina!$E$2:$AK$93,MATCH($D9&amp;$X9&amp;$CI$5,Resina!$A$2:$A$93,0)))</f>
        <v>1212.1409481481483</v>
      </c>
      <c r="CJ9" s="95">
        <f>IF($AA9="",0,HLOOKUP($H$3,Resina!$E$2:$AK$93,MATCH($D9&amp;$AA9&amp;$CJ$5,Resina!$A$2:$A$93,0)))</f>
        <v>0</v>
      </c>
      <c r="CK9" s="14">
        <f t="shared" si="27"/>
        <v>160.74895064085408</v>
      </c>
      <c r="CL9" s="14">
        <f t="shared" si="28"/>
        <v>1.6074895064085408</v>
      </c>
      <c r="CM9" s="12" t="str">
        <f t="shared" si="29"/>
        <v xml:space="preserve"> </v>
      </c>
      <c r="CN9" s="73"/>
      <c r="CO9" s="12">
        <f t="shared" si="30"/>
        <v>0</v>
      </c>
      <c r="CP9" s="14">
        <f t="shared" si="31"/>
        <v>162.35644014726262</v>
      </c>
      <c r="CQ9" s="73"/>
      <c r="DE9" s="6" t="str">
        <f t="shared" si="32"/>
        <v>Manaus25.5</v>
      </c>
      <c r="DF9" s="63">
        <f t="shared" si="33"/>
        <v>25.5</v>
      </c>
      <c r="DG9" s="10">
        <f t="shared" si="4"/>
        <v>170.2</v>
      </c>
      <c r="DH9" s="10">
        <f t="shared" si="4"/>
        <v>0.85</v>
      </c>
      <c r="DI9" s="10">
        <f t="shared" si="4"/>
        <v>0</v>
      </c>
      <c r="DJ9" s="10">
        <f t="shared" si="4"/>
        <v>0</v>
      </c>
      <c r="DK9" s="10">
        <f t="shared" si="4"/>
        <v>0</v>
      </c>
      <c r="DL9" s="10">
        <f t="shared" si="4"/>
        <v>0</v>
      </c>
      <c r="DM9" s="10">
        <f t="shared" si="4"/>
        <v>0</v>
      </c>
      <c r="DN9" s="10">
        <f t="shared" si="4"/>
        <v>0</v>
      </c>
      <c r="DO9" s="10">
        <f t="shared" si="4"/>
        <v>0</v>
      </c>
      <c r="DP9" s="10">
        <f t="shared" si="4"/>
        <v>0</v>
      </c>
      <c r="DQ9" s="10">
        <f t="shared" si="5"/>
        <v>0</v>
      </c>
      <c r="DR9" s="10">
        <f t="shared" si="5"/>
        <v>0</v>
      </c>
      <c r="DS9" s="10">
        <f t="shared" si="5"/>
        <v>0</v>
      </c>
      <c r="DT9" s="10">
        <f t="shared" si="5"/>
        <v>0</v>
      </c>
      <c r="DU9" s="10">
        <f t="shared" si="5"/>
        <v>0</v>
      </c>
      <c r="DV9" s="10">
        <f t="shared" si="5"/>
        <v>0</v>
      </c>
      <c r="DW9" s="10">
        <f t="shared" si="5"/>
        <v>0</v>
      </c>
      <c r="DX9" s="10">
        <f t="shared" si="5"/>
        <v>0</v>
      </c>
      <c r="DY9" s="10">
        <f t="shared" si="5"/>
        <v>0</v>
      </c>
      <c r="DZ9" s="10">
        <f t="shared" si="5"/>
        <v>0</v>
      </c>
      <c r="EA9" s="10">
        <f t="shared" si="5"/>
        <v>0</v>
      </c>
      <c r="EB9" s="10">
        <f t="shared" si="5"/>
        <v>0</v>
      </c>
      <c r="EC9" s="10">
        <f t="shared" si="5"/>
        <v>0</v>
      </c>
      <c r="ED9" s="10">
        <f t="shared" si="5"/>
        <v>0</v>
      </c>
      <c r="EE9" s="10">
        <f t="shared" si="34"/>
        <v>171.04999999999998</v>
      </c>
      <c r="EF9" s="109">
        <f t="shared" si="35"/>
        <v>0</v>
      </c>
      <c r="EG9" s="82">
        <f t="shared" si="36"/>
        <v>0</v>
      </c>
      <c r="EH9" s="82">
        <f t="shared" si="37"/>
        <v>0</v>
      </c>
      <c r="EI9" s="110">
        <f t="shared" si="38"/>
        <v>171.04999999999998</v>
      </c>
    </row>
    <row r="10" spans="1:148" ht="14.5" x14ac:dyDescent="0.35">
      <c r="A10" s="5" t="str">
        <f t="shared" si="7"/>
        <v>Manaus25.5</v>
      </c>
      <c r="B10" s="53">
        <v>4151</v>
      </c>
      <c r="C10" s="53">
        <v>4151</v>
      </c>
      <c r="D10" s="53" t="s">
        <v>40</v>
      </c>
      <c r="E10" s="43"/>
      <c r="F10" s="43" t="s">
        <v>145</v>
      </c>
      <c r="G10" s="43" t="s">
        <v>146</v>
      </c>
      <c r="H10" s="53" t="s">
        <v>147</v>
      </c>
      <c r="I10" s="54"/>
      <c r="J10" s="43"/>
      <c r="K10" s="87" t="s">
        <v>62</v>
      </c>
      <c r="L10" s="40">
        <v>25.5</v>
      </c>
      <c r="M10" s="41" t="s">
        <v>149</v>
      </c>
      <c r="N10" s="85"/>
      <c r="O10" s="67"/>
      <c r="Q10" s="77"/>
      <c r="R10" s="57"/>
      <c r="S10" s="44"/>
      <c r="T10" s="56"/>
      <c r="U10" s="57"/>
      <c r="V10" s="43" t="s">
        <v>150</v>
      </c>
      <c r="W10" s="88">
        <v>0.7</v>
      </c>
      <c r="X10" s="57" t="s">
        <v>22</v>
      </c>
      <c r="Y10" s="95">
        <f>IF($X10="",0,HLOOKUP($H$3,Resina!$E$2:$AK$93,MATCH($D10&amp;$X10&amp;$Y$5,Resina!$A$2:$A$93,0)))</f>
        <v>1283.402728888889</v>
      </c>
      <c r="Z10" s="56">
        <v>0.3</v>
      </c>
      <c r="AA10" s="43" t="s">
        <v>33</v>
      </c>
      <c r="AB10" s="95">
        <f>IF($AA10="",0,HLOOKUP($H$3,Resina!$E$2:$AK$93,MATCH($D10&amp;$AA10&amp;$AB$5,Resina!$A$2:$A$93,0)))</f>
        <v>1720.87376084979</v>
      </c>
      <c r="AC10" s="59">
        <f t="shared" si="39"/>
        <v>46091</v>
      </c>
      <c r="AD10" s="59" t="s">
        <v>151</v>
      </c>
      <c r="AE10" s="153">
        <f t="shared" si="40"/>
        <v>45839</v>
      </c>
      <c r="AF10" s="55" t="s">
        <v>152</v>
      </c>
      <c r="AG10" s="13">
        <f>_xlfn.XLOOKUP($H$3,Resina!$2:$2,Resina!$3:$3,0)</f>
        <v>5.200616666666666</v>
      </c>
      <c r="AH10" s="14">
        <f t="shared" si="8"/>
        <v>187.60404477957636</v>
      </c>
      <c r="AI10" s="75">
        <v>5.0000000000000001E-3</v>
      </c>
      <c r="AJ10" s="14">
        <f t="shared" si="9"/>
        <v>0.93802022389788176</v>
      </c>
      <c r="AL10" s="12"/>
      <c r="AM10" s="65"/>
      <c r="AN10" s="12"/>
      <c r="AO10" s="12">
        <f>_xlfn.XLOOKUP($D10&amp;$L10&amp;$AK$3,'BD Conv'!$A:$A,'BD Conv'!$H:$H,0)*_xlfn.XLOOKUP($D10,'BD Conv'!$C$17:$C$19,'BD Conv'!$F$17:$F$19,0)*(1+(HLOOKUP($B10&amp;AO$6,Indexadores!$C$2:$AH$32,MATCH($AE10,Indexadores!$A$2:$A$32,0))))</f>
        <v>0</v>
      </c>
      <c r="AP10" s="12"/>
      <c r="AQ10" s="55"/>
      <c r="AR10" s="55"/>
      <c r="AS10" s="155">
        <v>5.0000000000000001E-3</v>
      </c>
      <c r="AT10" s="55">
        <f t="shared" si="10"/>
        <v>0</v>
      </c>
      <c r="AU10" s="12">
        <f>_xlfn.XLOOKUP($D10&amp;$L10&amp;$AK$3,'BD Conv'!$A:$A,'BD Conv'!$H:$H,0)*_xlfn.XLOOKUP($D10,'BD Conv'!$C$17:$C$19,'BD Conv'!$E$17:$E$19,0)*(1+(HLOOKUP($B10&amp;AU$6,Indexadores!$C$2:$AH$32,MATCH($AE10,Indexadores!$A$2:$A$32,0))))</f>
        <v>0</v>
      </c>
      <c r="AV10" s="14">
        <f t="shared" si="11"/>
        <v>0</v>
      </c>
      <c r="AW10" s="55">
        <f>_xlfn.XLOOKUP($A10&amp;$AK$3,'BD Conv'!$A:$A,'BD Conv'!$I:$I,0)</f>
        <v>0</v>
      </c>
      <c r="AX10" s="55"/>
      <c r="AY10" s="12"/>
      <c r="AZ10" s="14">
        <f t="shared" si="1"/>
        <v>188.54206500347425</v>
      </c>
      <c r="BA10" s="12"/>
      <c r="BB10" s="12"/>
      <c r="BC10" s="12"/>
      <c r="BD10" s="55"/>
      <c r="BE10" s="55"/>
      <c r="BF10" s="55"/>
      <c r="BG10" s="66"/>
      <c r="BH10" s="55"/>
      <c r="BI10" s="61">
        <f t="shared" si="13"/>
        <v>0</v>
      </c>
      <c r="BJ10" s="55"/>
      <c r="BK10" s="55"/>
      <c r="BL10" s="66"/>
      <c r="BM10" s="55"/>
      <c r="BN10" s="55">
        <f>_xlfn.XLOOKUP($A10&amp;$BA$3,'BD Conv'!$A:$A,'BD Conv'!$K:$K,0)</f>
        <v>0</v>
      </c>
      <c r="BO10" s="55"/>
      <c r="BP10" s="55"/>
      <c r="BQ10" s="96">
        <f t="shared" si="14"/>
        <v>0</v>
      </c>
      <c r="BR10" s="62">
        <f t="shared" si="15"/>
        <v>0</v>
      </c>
      <c r="BS10" s="62"/>
      <c r="BT10" s="98">
        <f t="shared" si="16"/>
        <v>188.54206500347425</v>
      </c>
      <c r="BU10" s="82">
        <f t="shared" si="17"/>
        <v>47.548675045955065</v>
      </c>
      <c r="BV10" s="97">
        <f t="shared" si="18"/>
        <v>236.09074004942931</v>
      </c>
      <c r="BW10" s="44"/>
      <c r="BY10" s="74">
        <f t="shared" si="19"/>
        <v>2.3747622572573235E-2</v>
      </c>
      <c r="BZ10" s="12">
        <f t="shared" si="20"/>
        <v>0.84097027924068524</v>
      </c>
      <c r="CA10" s="12">
        <f t="shared" si="21"/>
        <v>0.84097027924068479</v>
      </c>
      <c r="CB10" s="12">
        <f t="shared" si="22"/>
        <v>0.18036711490584015</v>
      </c>
      <c r="CD10" s="95">
        <f t="shared" si="23"/>
        <v>202.58535104839223</v>
      </c>
      <c r="CE10" s="12">
        <f t="shared" si="24"/>
        <v>3.5412819816832761</v>
      </c>
      <c r="CF10" s="12">
        <f t="shared" si="25"/>
        <v>3.5412819816832752</v>
      </c>
      <c r="CG10" s="12">
        <f t="shared" si="26"/>
        <v>2.8806788173484312</v>
      </c>
      <c r="CI10" s="95">
        <f>IF($X10="",0,HLOOKUP($H$3,Resina!$E$2:$AK$93,MATCH($D10&amp;$X10&amp;$CI$5,Resina!$A$2:$A$93,0)))</f>
        <v>1212.1409481481483</v>
      </c>
      <c r="CJ10" s="95">
        <f>IF($AA10="",0,HLOOKUP($H$3,Resina!$E$2:$AK$93,MATCH($D10&amp;$AA10&amp;$CJ$5,Resina!$A$2:$A$93,0)))</f>
        <v>1754.9649560789267</v>
      </c>
      <c r="CK10" s="14">
        <f t="shared" si="27"/>
        <v>182.34505044859785</v>
      </c>
      <c r="CL10" s="14">
        <f t="shared" si="28"/>
        <v>1.8234505044859786</v>
      </c>
      <c r="CM10" s="12" t="str">
        <f t="shared" si="29"/>
        <v xml:space="preserve"> </v>
      </c>
      <c r="CN10" s="73"/>
      <c r="CO10" s="12">
        <f t="shared" si="30"/>
        <v>0</v>
      </c>
      <c r="CP10" s="14">
        <f t="shared" si="31"/>
        <v>184.16850095308382</v>
      </c>
      <c r="CQ10" s="73"/>
      <c r="DE10" s="6" t="str">
        <f t="shared" si="32"/>
        <v>Manaus25.5</v>
      </c>
      <c r="DF10" s="63">
        <f t="shared" si="33"/>
        <v>25.5</v>
      </c>
      <c r="DG10" s="10">
        <f t="shared" si="4"/>
        <v>187.6</v>
      </c>
      <c r="DH10" s="10">
        <f t="shared" si="4"/>
        <v>0.94</v>
      </c>
      <c r="DI10" s="10">
        <f t="shared" si="4"/>
        <v>0</v>
      </c>
      <c r="DJ10" s="10">
        <f t="shared" si="4"/>
        <v>0</v>
      </c>
      <c r="DK10" s="10">
        <f t="shared" si="4"/>
        <v>0</v>
      </c>
      <c r="DL10" s="10">
        <f t="shared" si="4"/>
        <v>0</v>
      </c>
      <c r="DM10" s="10">
        <f t="shared" si="4"/>
        <v>0</v>
      </c>
      <c r="DN10" s="10">
        <f t="shared" si="4"/>
        <v>0</v>
      </c>
      <c r="DO10" s="10">
        <f t="shared" si="4"/>
        <v>0</v>
      </c>
      <c r="DP10" s="10">
        <f t="shared" si="4"/>
        <v>0</v>
      </c>
      <c r="DQ10" s="10">
        <f t="shared" si="5"/>
        <v>0</v>
      </c>
      <c r="DR10" s="10">
        <f t="shared" si="5"/>
        <v>0</v>
      </c>
      <c r="DS10" s="10">
        <f t="shared" si="5"/>
        <v>0</v>
      </c>
      <c r="DT10" s="10">
        <f t="shared" si="5"/>
        <v>0</v>
      </c>
      <c r="DU10" s="10">
        <f t="shared" si="5"/>
        <v>0</v>
      </c>
      <c r="DV10" s="10">
        <f t="shared" si="5"/>
        <v>0</v>
      </c>
      <c r="DW10" s="10">
        <f t="shared" si="5"/>
        <v>0</v>
      </c>
      <c r="DX10" s="10">
        <f t="shared" si="5"/>
        <v>0</v>
      </c>
      <c r="DY10" s="10">
        <f t="shared" si="5"/>
        <v>0</v>
      </c>
      <c r="DZ10" s="10">
        <f t="shared" si="5"/>
        <v>0</v>
      </c>
      <c r="EA10" s="10">
        <f t="shared" si="5"/>
        <v>0</v>
      </c>
      <c r="EB10" s="10">
        <f t="shared" si="5"/>
        <v>0</v>
      </c>
      <c r="EC10" s="10">
        <f t="shared" si="5"/>
        <v>0</v>
      </c>
      <c r="ED10" s="10">
        <f t="shared" si="5"/>
        <v>0</v>
      </c>
      <c r="EE10" s="10">
        <f t="shared" si="34"/>
        <v>188.54</v>
      </c>
      <c r="EF10" s="109">
        <f t="shared" si="35"/>
        <v>0</v>
      </c>
      <c r="EG10" s="82">
        <f t="shared" si="36"/>
        <v>0</v>
      </c>
      <c r="EH10" s="82">
        <f t="shared" si="37"/>
        <v>0</v>
      </c>
      <c r="EI10" s="110">
        <f t="shared" si="38"/>
        <v>188.54</v>
      </c>
    </row>
    <row r="11" spans="1:148" ht="14.5" x14ac:dyDescent="0.35">
      <c r="A11" s="5" t="str">
        <f t="shared" si="7"/>
        <v>Manaus38</v>
      </c>
      <c r="B11" s="53">
        <v>4151</v>
      </c>
      <c r="C11" s="53">
        <v>4151</v>
      </c>
      <c r="D11" s="53" t="s">
        <v>40</v>
      </c>
      <c r="E11" s="43"/>
      <c r="F11" s="43" t="s">
        <v>145</v>
      </c>
      <c r="G11" s="43" t="s">
        <v>146</v>
      </c>
      <c r="H11" s="53" t="s">
        <v>147</v>
      </c>
      <c r="I11" s="54"/>
      <c r="J11" s="43"/>
      <c r="K11" s="87" t="s">
        <v>62</v>
      </c>
      <c r="L11" s="40">
        <v>38</v>
      </c>
      <c r="M11" s="41" t="s">
        <v>149</v>
      </c>
      <c r="N11" s="85"/>
      <c r="O11" s="67"/>
      <c r="Q11" s="77"/>
      <c r="R11" s="57"/>
      <c r="S11" s="44"/>
      <c r="T11" s="56"/>
      <c r="U11" s="57"/>
      <c r="V11" s="43" t="s">
        <v>150</v>
      </c>
      <c r="W11" s="88">
        <v>1</v>
      </c>
      <c r="X11" s="57" t="s">
        <v>22</v>
      </c>
      <c r="Y11" s="95">
        <f>IF($X11="",0,HLOOKUP($H$3,Resina!$E$2:$AK$93,MATCH($D11&amp;$X11&amp;$Y$5,Resina!$A$2:$A$93,0)))</f>
        <v>1283.402728888889</v>
      </c>
      <c r="Z11" s="56">
        <v>0</v>
      </c>
      <c r="AA11" s="43" t="s">
        <v>33</v>
      </c>
      <c r="AB11" s="95">
        <f>IF($AA11="",0,HLOOKUP($H$3,Resina!$E$2:$AK$93,MATCH($D11&amp;$AA11&amp;$AB$5,Resina!$A$2:$A$93,0)))</f>
        <v>1720.87376084979</v>
      </c>
      <c r="AC11" s="59">
        <f t="shared" si="39"/>
        <v>46091</v>
      </c>
      <c r="AD11" s="59" t="s">
        <v>151</v>
      </c>
      <c r="AE11" s="153">
        <f t="shared" si="40"/>
        <v>45839</v>
      </c>
      <c r="AF11" s="55" t="s">
        <v>152</v>
      </c>
      <c r="AG11" s="13">
        <f>_xlfn.XLOOKUP($H$3,Resina!$2:$2,Resina!$3:$3,0)</f>
        <v>5.200616666666666</v>
      </c>
      <c r="AH11" s="14">
        <f t="shared" si="8"/>
        <v>253.63045363239138</v>
      </c>
      <c r="AI11" s="75">
        <v>5.0000000000000001E-3</v>
      </c>
      <c r="AJ11" s="14">
        <f t="shared" si="9"/>
        <v>1.268152268161957</v>
      </c>
      <c r="AL11" s="12"/>
      <c r="AM11" s="65"/>
      <c r="AN11" s="12"/>
      <c r="AO11" s="12">
        <f>_xlfn.XLOOKUP($D11&amp;$L11&amp;$AK$3,'BD Conv'!$A:$A,'BD Conv'!$H:$H,0)*_xlfn.XLOOKUP($D11,'BD Conv'!$C$17:$C$19,'BD Conv'!$F$17:$F$19,0)*(1+(HLOOKUP($B11&amp;AO$6,Indexadores!$C$2:$AH$32,MATCH($AE11,Indexadores!$A$2:$A$32,0))))</f>
        <v>14.280000000000001</v>
      </c>
      <c r="AP11" s="12"/>
      <c r="AQ11" s="55"/>
      <c r="AR11" s="55"/>
      <c r="AS11" s="155">
        <v>5.0000000000000001E-3</v>
      </c>
      <c r="AT11" s="55">
        <f t="shared" si="10"/>
        <v>0.35700000000000004</v>
      </c>
      <c r="AU11" s="12">
        <f>_xlfn.XLOOKUP($D11&amp;$L11&amp;$AK$3,'BD Conv'!$A:$A,'BD Conv'!$H:$H,0)*_xlfn.XLOOKUP($D11,'BD Conv'!$C$17:$C$19,'BD Conv'!$E$17:$E$19,0)*(1+(HLOOKUP($B11&amp;AU$6,Indexadores!$C$2:$AH$32,MATCH($AE11,Indexadores!$A$2:$A$32,0))))</f>
        <v>57.120000000000005</v>
      </c>
      <c r="AV11" s="14">
        <f t="shared" si="11"/>
        <v>71.757000000000005</v>
      </c>
      <c r="AW11" s="55">
        <f>_xlfn.XLOOKUP($A11&amp;$AK$3,'BD Conv'!$A:$A,'BD Conv'!$I:$I,0)</f>
        <v>0</v>
      </c>
      <c r="AX11" s="55"/>
      <c r="AY11" s="12"/>
      <c r="AZ11" s="14">
        <f t="shared" si="1"/>
        <v>326.65560590055338</v>
      </c>
      <c r="BA11" s="12"/>
      <c r="BB11" s="12"/>
      <c r="BC11" s="12"/>
      <c r="BD11" s="55"/>
      <c r="BE11" s="55"/>
      <c r="BF11" s="55"/>
      <c r="BG11" s="66"/>
      <c r="BH11" s="55"/>
      <c r="BI11" s="61">
        <f t="shared" si="13"/>
        <v>0</v>
      </c>
      <c r="BJ11" s="55"/>
      <c r="BK11" s="55"/>
      <c r="BL11" s="66"/>
      <c r="BM11" s="55"/>
      <c r="BN11" s="55">
        <f>_xlfn.XLOOKUP($A11&amp;$BA$3,'BD Conv'!$A:$A,'BD Conv'!$K:$K,0)</f>
        <v>0</v>
      </c>
      <c r="BO11" s="55"/>
      <c r="BP11" s="55"/>
      <c r="BQ11" s="96">
        <f t="shared" si="14"/>
        <v>0</v>
      </c>
      <c r="BR11" s="62">
        <f t="shared" si="15"/>
        <v>0</v>
      </c>
      <c r="BS11" s="62"/>
      <c r="BT11" s="98">
        <f t="shared" si="16"/>
        <v>326.65560590055338</v>
      </c>
      <c r="BU11" s="82">
        <f t="shared" si="17"/>
        <v>82.379713283710828</v>
      </c>
      <c r="BV11" s="97">
        <f t="shared" si="18"/>
        <v>409.03531918426421</v>
      </c>
      <c r="BW11" s="44"/>
      <c r="BY11" s="74">
        <f t="shared" si="19"/>
        <v>0.35013494851671711</v>
      </c>
      <c r="BZ11" s="12">
        <f t="shared" si="20"/>
        <v>16.288967427264996</v>
      </c>
      <c r="CA11" s="12">
        <f t="shared" si="21"/>
        <v>16.288967427264996</v>
      </c>
      <c r="CB11" s="12">
        <f t="shared" si="22"/>
        <v>14.041633319413149</v>
      </c>
      <c r="CD11" s="95">
        <f t="shared" si="23"/>
        <v>266.13722345708146</v>
      </c>
      <c r="CE11" s="12">
        <f t="shared" si="24"/>
        <v>4.6521969589925947</v>
      </c>
      <c r="CF11" s="12">
        <f t="shared" si="25"/>
        <v>4.6521969589925947</v>
      </c>
      <c r="CG11" s="12">
        <f t="shared" si="26"/>
        <v>2.4048628511407459</v>
      </c>
      <c r="CI11" s="95">
        <f>IF($X11="",0,HLOOKUP($H$3,Resina!$E$2:$AK$93,MATCH($D11&amp;$X11&amp;$CI$5,Resina!$A$2:$A$93,0)))</f>
        <v>1212.1409481481483</v>
      </c>
      <c r="CJ11" s="95">
        <f>IF($AA11="",0,HLOOKUP($H$3,Resina!$E$2:$AK$93,MATCH($D11&amp;$AA11&amp;$CJ$5,Resina!$A$2:$A$93,0)))</f>
        <v>1754.9649560789267</v>
      </c>
      <c r="CK11" s="14">
        <f t="shared" si="27"/>
        <v>239.547455856959</v>
      </c>
      <c r="CL11" s="14">
        <f t="shared" si="28"/>
        <v>2.3954745585695902</v>
      </c>
      <c r="CM11" s="12" t="str">
        <f t="shared" si="29"/>
        <v xml:space="preserve"> </v>
      </c>
      <c r="CN11" s="73"/>
      <c r="CO11" s="12">
        <f t="shared" si="30"/>
        <v>0</v>
      </c>
      <c r="CP11" s="14">
        <f t="shared" si="31"/>
        <v>241.94293041552859</v>
      </c>
      <c r="CQ11" s="73"/>
      <c r="DE11" s="6" t="str">
        <f t="shared" si="32"/>
        <v>Manaus38</v>
      </c>
      <c r="DF11" s="63">
        <f t="shared" si="33"/>
        <v>38</v>
      </c>
      <c r="DG11" s="10">
        <f t="shared" si="4"/>
        <v>253.63</v>
      </c>
      <c r="DH11" s="10">
        <f t="shared" si="4"/>
        <v>1.63</v>
      </c>
      <c r="DI11" s="10">
        <f t="shared" si="4"/>
        <v>0</v>
      </c>
      <c r="DJ11" s="10">
        <f t="shared" si="4"/>
        <v>0</v>
      </c>
      <c r="DK11" s="10">
        <f t="shared" si="4"/>
        <v>0</v>
      </c>
      <c r="DL11" s="10">
        <f t="shared" si="4"/>
        <v>0</v>
      </c>
      <c r="DM11" s="10">
        <f t="shared" si="4"/>
        <v>0</v>
      </c>
      <c r="DN11" s="10">
        <f t="shared" si="4"/>
        <v>57.12</v>
      </c>
      <c r="DO11" s="10">
        <f t="shared" si="4"/>
        <v>0</v>
      </c>
      <c r="DP11" s="10">
        <f t="shared" si="4"/>
        <v>0</v>
      </c>
      <c r="DQ11" s="10">
        <f t="shared" si="5"/>
        <v>0</v>
      </c>
      <c r="DR11" s="10">
        <f t="shared" si="5"/>
        <v>0</v>
      </c>
      <c r="DS11" s="10">
        <f t="shared" si="5"/>
        <v>0</v>
      </c>
      <c r="DT11" s="10">
        <f t="shared" si="5"/>
        <v>0</v>
      </c>
      <c r="DU11" s="10">
        <f t="shared" si="5"/>
        <v>0</v>
      </c>
      <c r="DV11" s="10">
        <f t="shared" si="5"/>
        <v>0</v>
      </c>
      <c r="DW11" s="10">
        <f t="shared" si="5"/>
        <v>0</v>
      </c>
      <c r="DX11" s="10">
        <f t="shared" si="5"/>
        <v>0</v>
      </c>
      <c r="DY11" s="10">
        <f t="shared" si="5"/>
        <v>14.28</v>
      </c>
      <c r="DZ11" s="10">
        <f t="shared" si="5"/>
        <v>0</v>
      </c>
      <c r="EA11" s="10">
        <f t="shared" si="5"/>
        <v>0</v>
      </c>
      <c r="EB11" s="10">
        <f t="shared" si="5"/>
        <v>0</v>
      </c>
      <c r="EC11" s="10">
        <f t="shared" si="5"/>
        <v>0</v>
      </c>
      <c r="ED11" s="10">
        <f t="shared" si="5"/>
        <v>0</v>
      </c>
      <c r="EE11" s="10">
        <f t="shared" si="34"/>
        <v>326.65999999999997</v>
      </c>
      <c r="EF11" s="109">
        <f t="shared" si="35"/>
        <v>0</v>
      </c>
      <c r="EG11" s="82">
        <f t="shared" si="36"/>
        <v>57.12</v>
      </c>
      <c r="EH11" s="82">
        <f t="shared" si="37"/>
        <v>0</v>
      </c>
      <c r="EI11" s="110">
        <f t="shared" si="38"/>
        <v>326.65999999999997</v>
      </c>
    </row>
    <row r="12" spans="1:148" ht="14.5" x14ac:dyDescent="0.35">
      <c r="A12" s="5" t="str">
        <f t="shared" si="7"/>
        <v>Manaus38</v>
      </c>
      <c r="B12" s="53">
        <v>4151</v>
      </c>
      <c r="C12" s="53">
        <v>4151</v>
      </c>
      <c r="D12" s="53" t="s">
        <v>40</v>
      </c>
      <c r="E12" s="43"/>
      <c r="F12" s="43" t="s">
        <v>145</v>
      </c>
      <c r="G12" s="43" t="s">
        <v>146</v>
      </c>
      <c r="H12" s="53" t="s">
        <v>147</v>
      </c>
      <c r="I12" s="54"/>
      <c r="J12" s="43"/>
      <c r="K12" s="87" t="s">
        <v>62</v>
      </c>
      <c r="L12" s="40">
        <v>38</v>
      </c>
      <c r="M12" s="41" t="s">
        <v>149</v>
      </c>
      <c r="N12" s="85"/>
      <c r="O12" s="67"/>
      <c r="Q12" s="77"/>
      <c r="R12" s="57"/>
      <c r="S12" s="44"/>
      <c r="T12" s="56"/>
      <c r="U12" s="57"/>
      <c r="V12" s="43" t="s">
        <v>150</v>
      </c>
      <c r="W12" s="88">
        <v>0.6</v>
      </c>
      <c r="X12" s="57" t="s">
        <v>22</v>
      </c>
      <c r="Y12" s="95">
        <f>IF($X12="",0,HLOOKUP($H$3,Resina!$E$2:$AK$93,MATCH($D12&amp;$X12&amp;$Y$5,Resina!$A$2:$A$93,0)))</f>
        <v>1283.402728888889</v>
      </c>
      <c r="Z12" s="56">
        <v>0.4</v>
      </c>
      <c r="AA12" s="43" t="s">
        <v>33</v>
      </c>
      <c r="AB12" s="95">
        <f>IF($AA12="",0,HLOOKUP($H$3,Resina!$E$2:$AK$93,MATCH($D12&amp;$AA12&amp;$AB$5,Resina!$A$2:$A$93,0)))</f>
        <v>1720.87376084979</v>
      </c>
      <c r="AC12" s="59">
        <f t="shared" si="39"/>
        <v>46091</v>
      </c>
      <c r="AD12" s="59" t="s">
        <v>151</v>
      </c>
      <c r="AE12" s="153">
        <f t="shared" si="40"/>
        <v>45839</v>
      </c>
      <c r="AF12" s="55" t="s">
        <v>152</v>
      </c>
      <c r="AG12" s="13">
        <f>_xlfn.XLOOKUP($H$3,Resina!$2:$2,Resina!$3:$3,0)</f>
        <v>5.200616666666666</v>
      </c>
      <c r="AH12" s="14">
        <f t="shared" si="8"/>
        <v>288.21226456038721</v>
      </c>
      <c r="AI12" s="75">
        <v>5.0000000000000001E-3</v>
      </c>
      <c r="AJ12" s="14">
        <f t="shared" si="9"/>
        <v>1.441061322801936</v>
      </c>
      <c r="AL12" s="12"/>
      <c r="AM12" s="65"/>
      <c r="AN12" s="12"/>
      <c r="AO12" s="12">
        <f>_xlfn.XLOOKUP($D12&amp;$L12&amp;$AK$3,'BD Conv'!$A:$A,'BD Conv'!$H:$H,0)*_xlfn.XLOOKUP($D12,'BD Conv'!$C$17:$C$19,'BD Conv'!$F$17:$F$19,0)*(1+(HLOOKUP($B12&amp;AO$6,Indexadores!$C$2:$AH$32,MATCH($AE12,Indexadores!$A$2:$A$32,0))))</f>
        <v>14.280000000000001</v>
      </c>
      <c r="AP12" s="12"/>
      <c r="AQ12" s="55"/>
      <c r="AR12" s="55"/>
      <c r="AS12" s="155">
        <v>5.0000000000000001E-3</v>
      </c>
      <c r="AT12" s="55">
        <f t="shared" si="10"/>
        <v>0.35700000000000004</v>
      </c>
      <c r="AU12" s="12">
        <f>_xlfn.XLOOKUP($D12&amp;$L12&amp;$AK$3,'BD Conv'!$A:$A,'BD Conv'!$H:$H,0)*_xlfn.XLOOKUP($D12,'BD Conv'!$C$17:$C$19,'BD Conv'!$E$17:$E$19,0)*(1+(HLOOKUP($B12&amp;AU$6,Indexadores!$C$2:$AH$32,MATCH($AE12,Indexadores!$A$2:$A$32,0))))</f>
        <v>57.120000000000005</v>
      </c>
      <c r="AV12" s="14">
        <f t="shared" si="11"/>
        <v>71.757000000000005</v>
      </c>
      <c r="AW12" s="55">
        <f>_xlfn.XLOOKUP($A12&amp;$AK$3,'BD Conv'!$A:$A,'BD Conv'!$I:$I,0)</f>
        <v>0</v>
      </c>
      <c r="AX12" s="55"/>
      <c r="AY12" s="12"/>
      <c r="AZ12" s="14">
        <f t="shared" si="1"/>
        <v>361.41032588318916</v>
      </c>
      <c r="BA12" s="12"/>
      <c r="BB12" s="12"/>
      <c r="BC12" s="12"/>
      <c r="BD12" s="55"/>
      <c r="BE12" s="55"/>
      <c r="BF12" s="55"/>
      <c r="BG12" s="66"/>
      <c r="BH12" s="55"/>
      <c r="BI12" s="61">
        <f t="shared" si="13"/>
        <v>0</v>
      </c>
      <c r="BJ12" s="55"/>
      <c r="BK12" s="55"/>
      <c r="BL12" s="66"/>
      <c r="BM12" s="55"/>
      <c r="BN12" s="55">
        <f>_xlfn.XLOOKUP($A12&amp;$BA$3,'BD Conv'!$A:$A,'BD Conv'!$K:$K,0)</f>
        <v>0</v>
      </c>
      <c r="BO12" s="55"/>
      <c r="BP12" s="55"/>
      <c r="BQ12" s="96">
        <f t="shared" si="14"/>
        <v>0</v>
      </c>
      <c r="BR12" s="62">
        <f t="shared" si="15"/>
        <v>0</v>
      </c>
      <c r="BS12" s="62"/>
      <c r="BT12" s="98">
        <f t="shared" si="16"/>
        <v>361.41032588318916</v>
      </c>
      <c r="BU12" s="82">
        <f t="shared" si="17"/>
        <v>91.144552507981871</v>
      </c>
      <c r="BV12" s="97">
        <f t="shared" si="18"/>
        <v>452.55487839117103</v>
      </c>
      <c r="BW12" s="44"/>
      <c r="BY12" s="74">
        <f t="shared" si="19"/>
        <v>0.26685321296470188</v>
      </c>
      <c r="BZ12" s="12">
        <f t="shared" si="20"/>
        <v>14.638340741746394</v>
      </c>
      <c r="CA12" s="12">
        <f t="shared" si="21"/>
        <v>14.638340741746399</v>
      </c>
      <c r="CB12" s="12">
        <f t="shared" si="22"/>
        <v>14.074881117842171</v>
      </c>
      <c r="CD12" s="95">
        <f t="shared" si="23"/>
        <v>313.81011975424894</v>
      </c>
      <c r="CE12" s="12">
        <f t="shared" si="24"/>
        <v>5.4855403759679344</v>
      </c>
      <c r="CF12" s="12">
        <f t="shared" si="25"/>
        <v>5.4855403759679398</v>
      </c>
      <c r="CG12" s="12">
        <f t="shared" si="26"/>
        <v>4.9220807520637111</v>
      </c>
      <c r="CI12" s="95">
        <f>IF($X12="",0,HLOOKUP($H$3,Resina!$E$2:$AK$93,MATCH($D12&amp;$X12&amp;$CI$5,Resina!$A$2:$A$93,0)))</f>
        <v>1212.1409481481483</v>
      </c>
      <c r="CJ12" s="95">
        <f>IF($AA12="",0,HLOOKUP($H$3,Resina!$E$2:$AK$93,MATCH($D12&amp;$AA12&amp;$CJ$5,Resina!$A$2:$A$93,0)))</f>
        <v>1754.9649560789267</v>
      </c>
      <c r="CK12" s="14">
        <f t="shared" si="27"/>
        <v>282.4573535141754</v>
      </c>
      <c r="CL12" s="14">
        <f t="shared" si="28"/>
        <v>2.824573535141754</v>
      </c>
      <c r="CM12" s="12" t="str">
        <f t="shared" si="29"/>
        <v xml:space="preserve"> </v>
      </c>
      <c r="CN12" s="73"/>
      <c r="CO12" s="12">
        <f t="shared" si="30"/>
        <v>0</v>
      </c>
      <c r="CP12" s="14">
        <f t="shared" si="31"/>
        <v>285.28192704931718</v>
      </c>
      <c r="CQ12" s="73"/>
      <c r="DE12" s="6" t="str">
        <f t="shared" si="32"/>
        <v>Manaus38</v>
      </c>
      <c r="DF12" s="63">
        <f t="shared" si="33"/>
        <v>38</v>
      </c>
      <c r="DG12" s="10">
        <f t="shared" si="4"/>
        <v>288.20999999999998</v>
      </c>
      <c r="DH12" s="10">
        <f t="shared" si="4"/>
        <v>1.8</v>
      </c>
      <c r="DI12" s="10">
        <f t="shared" si="4"/>
        <v>0</v>
      </c>
      <c r="DJ12" s="10">
        <f t="shared" si="4"/>
        <v>0</v>
      </c>
      <c r="DK12" s="10">
        <f t="shared" si="4"/>
        <v>0</v>
      </c>
      <c r="DL12" s="10">
        <f t="shared" si="4"/>
        <v>0</v>
      </c>
      <c r="DM12" s="10">
        <f t="shared" si="4"/>
        <v>0</v>
      </c>
      <c r="DN12" s="10">
        <f t="shared" si="4"/>
        <v>57.12</v>
      </c>
      <c r="DO12" s="10">
        <f t="shared" si="4"/>
        <v>0</v>
      </c>
      <c r="DP12" s="10">
        <f t="shared" si="4"/>
        <v>0</v>
      </c>
      <c r="DQ12" s="10">
        <f t="shared" si="5"/>
        <v>0</v>
      </c>
      <c r="DR12" s="10">
        <f t="shared" si="5"/>
        <v>0</v>
      </c>
      <c r="DS12" s="10">
        <f t="shared" si="5"/>
        <v>0</v>
      </c>
      <c r="DT12" s="10">
        <f t="shared" si="5"/>
        <v>0</v>
      </c>
      <c r="DU12" s="10">
        <f t="shared" si="5"/>
        <v>0</v>
      </c>
      <c r="DV12" s="10">
        <f t="shared" si="5"/>
        <v>0</v>
      </c>
      <c r="DW12" s="10">
        <f t="shared" si="5"/>
        <v>0</v>
      </c>
      <c r="DX12" s="10">
        <f t="shared" si="5"/>
        <v>0</v>
      </c>
      <c r="DY12" s="10">
        <f t="shared" si="5"/>
        <v>14.28</v>
      </c>
      <c r="DZ12" s="10">
        <f t="shared" si="5"/>
        <v>0</v>
      </c>
      <c r="EA12" s="10">
        <f t="shared" si="5"/>
        <v>0</v>
      </c>
      <c r="EB12" s="10">
        <f t="shared" si="5"/>
        <v>0</v>
      </c>
      <c r="EC12" s="10">
        <f t="shared" si="5"/>
        <v>0</v>
      </c>
      <c r="ED12" s="10">
        <f t="shared" si="5"/>
        <v>0</v>
      </c>
      <c r="EE12" s="10">
        <f t="shared" si="34"/>
        <v>361.40999999999997</v>
      </c>
      <c r="EF12" s="109">
        <f t="shared" si="35"/>
        <v>0</v>
      </c>
      <c r="EG12" s="82">
        <f t="shared" si="36"/>
        <v>57.12</v>
      </c>
      <c r="EH12" s="82">
        <f t="shared" si="37"/>
        <v>0</v>
      </c>
      <c r="EI12" s="110">
        <f t="shared" si="38"/>
        <v>361.40999999999997</v>
      </c>
    </row>
    <row r="13" spans="1:148" ht="14.5" x14ac:dyDescent="0.35">
      <c r="A13" s="5" t="str">
        <f t="shared" si="7"/>
        <v>Manaus38</v>
      </c>
      <c r="B13" s="53">
        <v>4151</v>
      </c>
      <c r="C13" s="53">
        <v>4151</v>
      </c>
      <c r="D13" s="53" t="s">
        <v>40</v>
      </c>
      <c r="E13" s="43"/>
      <c r="F13" s="43" t="s">
        <v>145</v>
      </c>
      <c r="G13" s="43" t="s">
        <v>146</v>
      </c>
      <c r="H13" s="53" t="s">
        <v>147</v>
      </c>
      <c r="I13" s="54"/>
      <c r="J13" s="43"/>
      <c r="K13" s="87" t="s">
        <v>62</v>
      </c>
      <c r="L13" s="40">
        <v>38</v>
      </c>
      <c r="M13" s="41" t="s">
        <v>149</v>
      </c>
      <c r="N13" s="85"/>
      <c r="O13" s="67"/>
      <c r="Q13" s="77"/>
      <c r="R13" s="57"/>
      <c r="S13" s="44"/>
      <c r="T13" s="56"/>
      <c r="U13" s="57"/>
      <c r="V13" s="43" t="s">
        <v>150</v>
      </c>
      <c r="W13" s="88">
        <v>0.4</v>
      </c>
      <c r="X13" s="57" t="s">
        <v>22</v>
      </c>
      <c r="Y13" s="95">
        <f>IF($X13="",0,HLOOKUP($H$3,Resina!$E$2:$AK$93,MATCH($D13&amp;$X13&amp;$Y$5,Resina!$A$2:$A$93,0)))</f>
        <v>1283.402728888889</v>
      </c>
      <c r="Z13" s="56">
        <v>0.6</v>
      </c>
      <c r="AA13" s="43" t="s">
        <v>33</v>
      </c>
      <c r="AB13" s="95">
        <f>IF($AA13="",0,HLOOKUP($H$3,Resina!$E$2:$AK$93,MATCH($D13&amp;$AA13&amp;$AB$5,Resina!$A$2:$A$93,0)))</f>
        <v>1720.87376084979</v>
      </c>
      <c r="AC13" s="59">
        <f t="shared" si="39"/>
        <v>46091</v>
      </c>
      <c r="AD13" s="59" t="s">
        <v>151</v>
      </c>
      <c r="AE13" s="153">
        <f t="shared" si="40"/>
        <v>45839</v>
      </c>
      <c r="AF13" s="55" t="s">
        <v>152</v>
      </c>
      <c r="AG13" s="13">
        <f>_xlfn.XLOOKUP($H$3,Resina!$2:$2,Resina!$3:$3,0)</f>
        <v>5.200616666666666</v>
      </c>
      <c r="AH13" s="14">
        <f t="shared" si="8"/>
        <v>305.50317002438521</v>
      </c>
      <c r="AI13" s="75">
        <v>5.0000000000000001E-3</v>
      </c>
      <c r="AJ13" s="14">
        <f t="shared" si="9"/>
        <v>1.5275158501219261</v>
      </c>
      <c r="AL13" s="12"/>
      <c r="AM13" s="65"/>
      <c r="AN13" s="12"/>
      <c r="AO13" s="12">
        <f>_xlfn.XLOOKUP($D13&amp;$L13&amp;$AK$3,'BD Conv'!$A:$A,'BD Conv'!$H:$H,0)*_xlfn.XLOOKUP($D13,'BD Conv'!$C$17:$C$19,'BD Conv'!$F$17:$F$19,0)*(1+(HLOOKUP($B13&amp;AO$6,Indexadores!$C$2:$AH$32,MATCH($AE13,Indexadores!$A$2:$A$32,0))))</f>
        <v>14.280000000000001</v>
      </c>
      <c r="AP13" s="12"/>
      <c r="AQ13" s="55"/>
      <c r="AR13" s="55"/>
      <c r="AS13" s="155">
        <v>5.0000000000000001E-3</v>
      </c>
      <c r="AT13" s="55">
        <f t="shared" si="10"/>
        <v>0.35700000000000004</v>
      </c>
      <c r="AU13" s="12">
        <f>_xlfn.XLOOKUP($D13&amp;$L13&amp;$AK$3,'BD Conv'!$A:$A,'BD Conv'!$H:$H,0)*_xlfn.XLOOKUP($D13,'BD Conv'!$C$17:$C$19,'BD Conv'!$E$17:$E$19,0)*(1+(HLOOKUP($B13&amp;AU$6,Indexadores!$C$2:$AH$32,MATCH($AE13,Indexadores!$A$2:$A$32,0))))</f>
        <v>57.120000000000005</v>
      </c>
      <c r="AV13" s="14">
        <f t="shared" si="11"/>
        <v>71.757000000000005</v>
      </c>
      <c r="AW13" s="55">
        <f>_xlfn.XLOOKUP($A13&amp;$AK$3,'BD Conv'!$A:$A,'BD Conv'!$I:$I,0)</f>
        <v>0</v>
      </c>
      <c r="AX13" s="55"/>
      <c r="AY13" s="12"/>
      <c r="AZ13" s="14">
        <f t="shared" si="1"/>
        <v>378.78768587450713</v>
      </c>
      <c r="BA13" s="12"/>
      <c r="BB13" s="12"/>
      <c r="BC13" s="12"/>
      <c r="BD13" s="55"/>
      <c r="BE13" s="55"/>
      <c r="BF13" s="55"/>
      <c r="BG13" s="66"/>
      <c r="BH13" s="55"/>
      <c r="BI13" s="61">
        <f t="shared" si="13"/>
        <v>0</v>
      </c>
      <c r="BJ13" s="55"/>
      <c r="BK13" s="55"/>
      <c r="BL13" s="66"/>
      <c r="BM13" s="55"/>
      <c r="BN13" s="55">
        <f>_xlfn.XLOOKUP($A13&amp;$BA$3,'BD Conv'!$A:$A,'BD Conv'!$K:$K,0)</f>
        <v>0</v>
      </c>
      <c r="BO13" s="55"/>
      <c r="BP13" s="55"/>
      <c r="BQ13" s="96">
        <f t="shared" si="14"/>
        <v>0</v>
      </c>
      <c r="BR13" s="62">
        <f t="shared" si="15"/>
        <v>0</v>
      </c>
      <c r="BS13" s="62"/>
      <c r="BT13" s="98">
        <f t="shared" si="16"/>
        <v>378.78768587450713</v>
      </c>
      <c r="BU13" s="82">
        <f t="shared" si="17"/>
        <v>95.526972120117364</v>
      </c>
      <c r="BV13" s="97">
        <f t="shared" si="18"/>
        <v>474.3146579946245</v>
      </c>
      <c r="BW13" s="44"/>
      <c r="BY13" s="74">
        <f t="shared" si="19"/>
        <v>0.23403136317933915</v>
      </c>
      <c r="BZ13" s="12">
        <f t="shared" si="20"/>
        <v>13.813027398987106</v>
      </c>
      <c r="CA13" s="12">
        <f t="shared" si="21"/>
        <v>13.813027398987112</v>
      </c>
      <c r="CB13" s="12">
        <f t="shared" si="22"/>
        <v>14.091505017056681</v>
      </c>
      <c r="CD13" s="95">
        <f t="shared" si="23"/>
        <v>337.64656790283266</v>
      </c>
      <c r="CE13" s="12">
        <f t="shared" si="24"/>
        <v>5.9022120844555959</v>
      </c>
      <c r="CF13" s="12">
        <f t="shared" si="25"/>
        <v>5.9022120844556012</v>
      </c>
      <c r="CG13" s="12">
        <f t="shared" si="26"/>
        <v>6.1806897025251715</v>
      </c>
      <c r="CI13" s="95">
        <f>IF($X13="",0,HLOOKUP($H$3,Resina!$E$2:$AK$93,MATCH($D13&amp;$X13&amp;$CI$5,Resina!$A$2:$A$93,0)))</f>
        <v>1212.1409481481483</v>
      </c>
      <c r="CJ13" s="95">
        <f>IF($AA13="",0,HLOOKUP($H$3,Resina!$E$2:$AK$93,MATCH($D13&amp;$AA13&amp;$CJ$5,Resina!$A$2:$A$93,0)))</f>
        <v>1754.9649560789267</v>
      </c>
      <c r="CK13" s="14">
        <f t="shared" si="27"/>
        <v>303.91230234278362</v>
      </c>
      <c r="CL13" s="14">
        <f t="shared" si="28"/>
        <v>3.0391230234278361</v>
      </c>
      <c r="CM13" s="12" t="str">
        <f t="shared" si="29"/>
        <v xml:space="preserve"> </v>
      </c>
      <c r="CN13" s="73"/>
      <c r="CO13" s="12">
        <f t="shared" si="30"/>
        <v>0</v>
      </c>
      <c r="CP13" s="14">
        <f t="shared" si="31"/>
        <v>306.95142536621148</v>
      </c>
      <c r="CQ13" s="73"/>
      <c r="DE13" s="6" t="str">
        <f t="shared" si="32"/>
        <v>Manaus38</v>
      </c>
      <c r="DF13" s="63">
        <f t="shared" si="33"/>
        <v>38</v>
      </c>
      <c r="DG13" s="10">
        <f t="shared" si="4"/>
        <v>305.5</v>
      </c>
      <c r="DH13" s="10">
        <f t="shared" si="4"/>
        <v>1.88</v>
      </c>
      <c r="DI13" s="10">
        <f t="shared" si="4"/>
        <v>0</v>
      </c>
      <c r="DJ13" s="10">
        <f t="shared" si="4"/>
        <v>0</v>
      </c>
      <c r="DK13" s="10">
        <f t="shared" si="4"/>
        <v>0</v>
      </c>
      <c r="DL13" s="10">
        <f t="shared" si="4"/>
        <v>0</v>
      </c>
      <c r="DM13" s="10">
        <f t="shared" si="4"/>
        <v>0</v>
      </c>
      <c r="DN13" s="10">
        <f t="shared" si="4"/>
        <v>57.12</v>
      </c>
      <c r="DO13" s="10">
        <f t="shared" si="4"/>
        <v>0</v>
      </c>
      <c r="DP13" s="10">
        <f t="shared" si="4"/>
        <v>0</v>
      </c>
      <c r="DQ13" s="10">
        <f t="shared" si="5"/>
        <v>0</v>
      </c>
      <c r="DR13" s="10">
        <f t="shared" si="5"/>
        <v>0</v>
      </c>
      <c r="DS13" s="10">
        <f t="shared" si="5"/>
        <v>0</v>
      </c>
      <c r="DT13" s="10">
        <f t="shared" si="5"/>
        <v>0</v>
      </c>
      <c r="DU13" s="10">
        <f t="shared" si="5"/>
        <v>0</v>
      </c>
      <c r="DV13" s="10">
        <f t="shared" si="5"/>
        <v>0</v>
      </c>
      <c r="DW13" s="10">
        <f t="shared" si="5"/>
        <v>0</v>
      </c>
      <c r="DX13" s="10">
        <f t="shared" si="5"/>
        <v>0</v>
      </c>
      <c r="DY13" s="10">
        <f t="shared" si="5"/>
        <v>14.28</v>
      </c>
      <c r="DZ13" s="10">
        <f t="shared" si="5"/>
        <v>0</v>
      </c>
      <c r="EA13" s="10">
        <f t="shared" si="5"/>
        <v>0</v>
      </c>
      <c r="EB13" s="10">
        <f t="shared" si="5"/>
        <v>0</v>
      </c>
      <c r="EC13" s="10">
        <f t="shared" si="5"/>
        <v>0</v>
      </c>
      <c r="ED13" s="10">
        <f t="shared" si="5"/>
        <v>0</v>
      </c>
      <c r="EE13" s="10">
        <f t="shared" si="34"/>
        <v>378.78</v>
      </c>
      <c r="EF13" s="109">
        <f t="shared" si="35"/>
        <v>-0.01</v>
      </c>
      <c r="EG13" s="82">
        <f t="shared" si="36"/>
        <v>57.129999999999995</v>
      </c>
      <c r="EH13" s="82">
        <f t="shared" si="37"/>
        <v>0</v>
      </c>
      <c r="EI13" s="110">
        <f t="shared" si="38"/>
        <v>378.78999999999996</v>
      </c>
    </row>
    <row r="14" spans="1:148" ht="14.5" x14ac:dyDescent="0.35">
      <c r="A14" s="5" t="str">
        <f t="shared" si="7"/>
        <v>Manaus38</v>
      </c>
      <c r="B14" s="53">
        <v>4151</v>
      </c>
      <c r="C14" s="53">
        <v>4151</v>
      </c>
      <c r="D14" s="53" t="s">
        <v>40</v>
      </c>
      <c r="E14" s="43"/>
      <c r="F14" s="43" t="s">
        <v>145</v>
      </c>
      <c r="G14" s="43" t="s">
        <v>146</v>
      </c>
      <c r="H14" s="53" t="s">
        <v>147</v>
      </c>
      <c r="I14" s="54"/>
      <c r="J14" s="43"/>
      <c r="K14" s="87" t="s">
        <v>62</v>
      </c>
      <c r="L14" s="40">
        <v>38</v>
      </c>
      <c r="M14" s="41" t="s">
        <v>149</v>
      </c>
      <c r="N14" s="85"/>
      <c r="O14" s="67"/>
      <c r="Q14" s="77"/>
      <c r="R14" s="57"/>
      <c r="S14" s="44"/>
      <c r="T14" s="56"/>
      <c r="U14" s="57"/>
      <c r="V14" s="43" t="s">
        <v>150</v>
      </c>
      <c r="W14" s="88">
        <v>0</v>
      </c>
      <c r="X14" s="57"/>
      <c r="Y14" s="95">
        <f>IF($X14="",0,HLOOKUP($H$3,Resina!$E$2:$AK$93,MATCH($D14&amp;$X14&amp;$Y$5,Resina!$A$2:$A$93,0)))</f>
        <v>0</v>
      </c>
      <c r="Z14" s="56">
        <v>1</v>
      </c>
      <c r="AA14" s="43" t="s">
        <v>33</v>
      </c>
      <c r="AB14" s="95">
        <f>IF($AA14="",0,HLOOKUP($H$3,Resina!$E$2:$AK$93,MATCH($D14&amp;$AA14&amp;$AB$5,Resina!$A$2:$A$93,0)))</f>
        <v>1720.87376084979</v>
      </c>
      <c r="AC14" s="59">
        <f t="shared" si="39"/>
        <v>46091</v>
      </c>
      <c r="AD14" s="59" t="s">
        <v>151</v>
      </c>
      <c r="AE14" s="153">
        <f t="shared" si="40"/>
        <v>45839</v>
      </c>
      <c r="AF14" s="55" t="s">
        <v>152</v>
      </c>
      <c r="AG14" s="13">
        <f>_xlfn.XLOOKUP($H$3,Resina!$2:$2,Resina!$3:$3,0)</f>
        <v>5.200616666666666</v>
      </c>
      <c r="AH14" s="14">
        <f t="shared" si="8"/>
        <v>340.08498095238104</v>
      </c>
      <c r="AI14" s="75">
        <v>5.0000000000000001E-3</v>
      </c>
      <c r="AJ14" s="14">
        <f t="shared" si="9"/>
        <v>1.7004249047619053</v>
      </c>
      <c r="AL14" s="12"/>
      <c r="AM14" s="65"/>
      <c r="AN14" s="12"/>
      <c r="AO14" s="12">
        <f>_xlfn.XLOOKUP($D14&amp;$L14&amp;$AK$3,'BD Conv'!$A:$A,'BD Conv'!$H:$H,0)*_xlfn.XLOOKUP($D14,'BD Conv'!$C$17:$C$19,'BD Conv'!$F$17:$F$19,0)*(1+(HLOOKUP($B14&amp;AO$6,Indexadores!$C$2:$AH$32,MATCH($AE14,Indexadores!$A$2:$A$32,0))))</f>
        <v>14.280000000000001</v>
      </c>
      <c r="AP14" s="12"/>
      <c r="AQ14" s="55"/>
      <c r="AR14" s="55"/>
      <c r="AS14" s="155">
        <v>5.0000000000000001E-3</v>
      </c>
      <c r="AT14" s="55">
        <f t="shared" si="10"/>
        <v>0.35700000000000004</v>
      </c>
      <c r="AU14" s="12">
        <f>_xlfn.XLOOKUP($D14&amp;$L14&amp;$AK$3,'BD Conv'!$A:$A,'BD Conv'!$H:$H,0)*_xlfn.XLOOKUP($D14,'BD Conv'!$C$17:$C$19,'BD Conv'!$E$17:$E$19,0)*(1+(HLOOKUP($B14&amp;AU$6,Indexadores!$C$2:$AH$32,MATCH($AE14,Indexadores!$A$2:$A$32,0))))</f>
        <v>57.120000000000005</v>
      </c>
      <c r="AV14" s="14">
        <f t="shared" si="11"/>
        <v>71.757000000000005</v>
      </c>
      <c r="AW14" s="55">
        <f>_xlfn.XLOOKUP($A14&amp;$AK$3,'BD Conv'!$A:$A,'BD Conv'!$I:$I,0)</f>
        <v>0</v>
      </c>
      <c r="AX14" s="55"/>
      <c r="AY14" s="12"/>
      <c r="AZ14" s="14">
        <f t="shared" si="1"/>
        <v>413.54240585714297</v>
      </c>
      <c r="BA14" s="12"/>
      <c r="BB14" s="12"/>
      <c r="BC14" s="12"/>
      <c r="BD14" s="55"/>
      <c r="BE14" s="55"/>
      <c r="BF14" s="55"/>
      <c r="BG14" s="66"/>
      <c r="BH14" s="55"/>
      <c r="BI14" s="61">
        <f t="shared" si="13"/>
        <v>0</v>
      </c>
      <c r="BJ14" s="55"/>
      <c r="BK14" s="55"/>
      <c r="BL14" s="66"/>
      <c r="BM14" s="55"/>
      <c r="BN14" s="55">
        <f>_xlfn.XLOOKUP($A14&amp;$BA$3,'BD Conv'!$A:$A,'BD Conv'!$K:$K,0)</f>
        <v>0</v>
      </c>
      <c r="BO14" s="55"/>
      <c r="BP14" s="55"/>
      <c r="BQ14" s="96">
        <f t="shared" si="14"/>
        <v>0</v>
      </c>
      <c r="BR14" s="62">
        <f t="shared" si="15"/>
        <v>0</v>
      </c>
      <c r="BS14" s="62"/>
      <c r="BT14" s="98">
        <f t="shared" si="16"/>
        <v>413.54240585714297</v>
      </c>
      <c r="BU14" s="82">
        <f t="shared" si="17"/>
        <v>104.29181134438841</v>
      </c>
      <c r="BV14" s="97">
        <f t="shared" si="18"/>
        <v>517.83421720153137</v>
      </c>
      <c r="BW14" s="44"/>
      <c r="BY14" s="74">
        <f t="shared" si="19"/>
        <v>0.1805701209185302</v>
      </c>
      <c r="BZ14" s="12">
        <f t="shared" si="20"/>
        <v>12.16240071346853</v>
      </c>
      <c r="CA14" s="12">
        <f t="shared" si="21"/>
        <v>12.162400713468536</v>
      </c>
      <c r="CB14" s="12">
        <f t="shared" si="22"/>
        <v>14.124752815485714</v>
      </c>
      <c r="CD14" s="95">
        <f t="shared" si="23"/>
        <v>385.31946420000003</v>
      </c>
      <c r="CE14" s="12">
        <f t="shared" si="24"/>
        <v>6.7355555014309303</v>
      </c>
      <c r="CF14" s="12">
        <f t="shared" si="25"/>
        <v>6.7355555014309356</v>
      </c>
      <c r="CG14" s="12">
        <f t="shared" si="26"/>
        <v>8.6979076034481153</v>
      </c>
      <c r="CI14" s="95">
        <f>IF($X14="",0,HLOOKUP($H$3,Resina!$E$2:$AK$93,MATCH($D14&amp;$X14&amp;$CI$5,Resina!$A$2:$A$93,0)))</f>
        <v>0</v>
      </c>
      <c r="CJ14" s="95">
        <f>IF($AA14="",0,HLOOKUP($H$3,Resina!$E$2:$AK$93,MATCH($D14&amp;$AA14&amp;$CJ$5,Resina!$A$2:$A$93,0)))</f>
        <v>1754.9649560789267</v>
      </c>
      <c r="CK14" s="14">
        <f t="shared" si="27"/>
        <v>346.82219999999995</v>
      </c>
      <c r="CL14" s="14">
        <f t="shared" si="28"/>
        <v>3.4682219999999995</v>
      </c>
      <c r="CM14" s="12" t="str">
        <f t="shared" si="29"/>
        <v xml:space="preserve"> </v>
      </c>
      <c r="CN14" s="73"/>
      <c r="CO14" s="12">
        <f t="shared" si="30"/>
        <v>0</v>
      </c>
      <c r="CP14" s="14">
        <f t="shared" si="31"/>
        <v>350.29042199999998</v>
      </c>
      <c r="CQ14" s="73"/>
      <c r="DE14" s="6" t="str">
        <f t="shared" si="32"/>
        <v>Manaus38</v>
      </c>
      <c r="DF14" s="63">
        <f t="shared" si="33"/>
        <v>38</v>
      </c>
      <c r="DG14" s="10">
        <f t="shared" si="4"/>
        <v>340.08</v>
      </c>
      <c r="DH14" s="10">
        <f t="shared" si="4"/>
        <v>2.06</v>
      </c>
      <c r="DI14" s="10">
        <f t="shared" si="4"/>
        <v>0</v>
      </c>
      <c r="DJ14" s="10">
        <f t="shared" si="4"/>
        <v>0</v>
      </c>
      <c r="DK14" s="10">
        <f t="shared" si="4"/>
        <v>0</v>
      </c>
      <c r="DL14" s="10">
        <f t="shared" si="4"/>
        <v>0</v>
      </c>
      <c r="DM14" s="10">
        <f t="shared" si="4"/>
        <v>0</v>
      </c>
      <c r="DN14" s="10">
        <f t="shared" si="4"/>
        <v>57.12</v>
      </c>
      <c r="DO14" s="10">
        <f t="shared" si="4"/>
        <v>0</v>
      </c>
      <c r="DP14" s="10">
        <f t="shared" si="4"/>
        <v>0</v>
      </c>
      <c r="DQ14" s="10">
        <f t="shared" si="5"/>
        <v>0</v>
      </c>
      <c r="DR14" s="10">
        <f t="shared" si="5"/>
        <v>0</v>
      </c>
      <c r="DS14" s="10">
        <f t="shared" si="5"/>
        <v>0</v>
      </c>
      <c r="DT14" s="10">
        <f t="shared" si="5"/>
        <v>0</v>
      </c>
      <c r="DU14" s="10">
        <f t="shared" si="5"/>
        <v>0</v>
      </c>
      <c r="DV14" s="10">
        <f t="shared" si="5"/>
        <v>0</v>
      </c>
      <c r="DW14" s="10">
        <f t="shared" si="5"/>
        <v>0</v>
      </c>
      <c r="DX14" s="10">
        <f t="shared" si="5"/>
        <v>0</v>
      </c>
      <c r="DY14" s="10">
        <f t="shared" si="5"/>
        <v>14.28</v>
      </c>
      <c r="DZ14" s="10">
        <f t="shared" si="5"/>
        <v>0</v>
      </c>
      <c r="EA14" s="10">
        <f t="shared" si="5"/>
        <v>0</v>
      </c>
      <c r="EB14" s="10">
        <f t="shared" si="5"/>
        <v>0</v>
      </c>
      <c r="EC14" s="10">
        <f t="shared" si="5"/>
        <v>0</v>
      </c>
      <c r="ED14" s="10">
        <f t="shared" si="5"/>
        <v>0</v>
      </c>
      <c r="EE14" s="10">
        <f t="shared" si="34"/>
        <v>413.53999999999996</v>
      </c>
      <c r="EF14" s="109">
        <f t="shared" si="35"/>
        <v>0</v>
      </c>
      <c r="EG14" s="82">
        <f t="shared" si="36"/>
        <v>57.12</v>
      </c>
      <c r="EH14" s="82">
        <f t="shared" si="37"/>
        <v>0</v>
      </c>
      <c r="EI14" s="110">
        <f t="shared" si="38"/>
        <v>413.53999999999996</v>
      </c>
    </row>
    <row r="15" spans="1:148" ht="14.5" x14ac:dyDescent="0.35">
      <c r="A15" s="5" t="str">
        <f t="shared" si="7"/>
        <v>Manaus38</v>
      </c>
      <c r="B15" s="53">
        <v>4151</v>
      </c>
      <c r="C15" s="53">
        <v>4151</v>
      </c>
      <c r="D15" s="53" t="s">
        <v>40</v>
      </c>
      <c r="E15" s="43"/>
      <c r="F15" s="43" t="s">
        <v>145</v>
      </c>
      <c r="G15" s="43" t="s">
        <v>146</v>
      </c>
      <c r="H15" s="53" t="s">
        <v>147</v>
      </c>
      <c r="I15" s="54"/>
      <c r="J15" s="43"/>
      <c r="K15" s="87" t="s">
        <v>62</v>
      </c>
      <c r="L15" s="40">
        <v>38</v>
      </c>
      <c r="M15" s="41" t="s">
        <v>153</v>
      </c>
      <c r="N15" s="85"/>
      <c r="O15" s="67"/>
      <c r="Q15" s="77"/>
      <c r="R15" s="57"/>
      <c r="S15" s="44"/>
      <c r="T15" s="56"/>
      <c r="U15" s="57"/>
      <c r="V15" s="43" t="s">
        <v>150</v>
      </c>
      <c r="W15" s="88">
        <v>1</v>
      </c>
      <c r="X15" s="57" t="s">
        <v>22</v>
      </c>
      <c r="Y15" s="95">
        <f>IF($X15="",0,HLOOKUP($H$3,Resina!$E$2:$AK$93,MATCH($D15&amp;$X15&amp;$Y$5,Resina!$A$2:$A$93,0)))</f>
        <v>1283.402728888889</v>
      </c>
      <c r="Z15" s="56">
        <v>0</v>
      </c>
      <c r="AA15" s="43" t="s">
        <v>33</v>
      </c>
      <c r="AB15" s="95">
        <f>IF($AA15="",0,HLOOKUP($H$3,Resina!$E$2:$AK$93,MATCH($D15&amp;$AA15&amp;$AB$5,Resina!$A$2:$A$93,0)))</f>
        <v>1720.87376084979</v>
      </c>
      <c r="AC15" s="59">
        <f t="shared" si="39"/>
        <v>46091</v>
      </c>
      <c r="AD15" s="59" t="s">
        <v>151</v>
      </c>
      <c r="AE15" s="153">
        <f t="shared" si="40"/>
        <v>45839</v>
      </c>
      <c r="AF15" s="55" t="s">
        <v>152</v>
      </c>
      <c r="AG15" s="13">
        <f>_xlfn.XLOOKUP($H$3,Resina!$2:$2,Resina!$3:$3,0)</f>
        <v>5.200616666666666</v>
      </c>
      <c r="AH15" s="14">
        <f t="shared" si="8"/>
        <v>253.63045363239138</v>
      </c>
      <c r="AI15" s="75">
        <v>5.0000000000000001E-3</v>
      </c>
      <c r="AJ15" s="14">
        <f t="shared" si="9"/>
        <v>1.268152268161957</v>
      </c>
      <c r="AL15" s="12"/>
      <c r="AM15" s="65"/>
      <c r="AN15" s="12"/>
      <c r="AO15" s="12">
        <f>_xlfn.XLOOKUP($D15&amp;$L15&amp;$AK$3,'BD Conv'!$A:$A,'BD Conv'!$H:$H,0)*_xlfn.XLOOKUP($D15,'BD Conv'!$C$17:$C$19,'BD Conv'!$F$17:$F$19,0)*(1+(HLOOKUP($B15&amp;AO$6,Indexadores!$C$2:$AH$32,MATCH($AE15,Indexadores!$A$2:$A$32,0))))</f>
        <v>14.280000000000001</v>
      </c>
      <c r="AP15" s="12"/>
      <c r="AQ15" s="55"/>
      <c r="AR15" s="55"/>
      <c r="AS15" s="155">
        <v>5.0000000000000001E-3</v>
      </c>
      <c r="AT15" s="55">
        <f t="shared" si="10"/>
        <v>0.35700000000000004</v>
      </c>
      <c r="AU15" s="12">
        <f>_xlfn.XLOOKUP($D15&amp;$L15&amp;$AK$3,'BD Conv'!$A:$A,'BD Conv'!$H:$H,0)*_xlfn.XLOOKUP($D15,'BD Conv'!$C$17:$C$19,'BD Conv'!$E$17:$E$19,0)*(1+(HLOOKUP($B15&amp;AU$6,Indexadores!$C$2:$AH$32,MATCH($AE15,Indexadores!$A$2:$A$32,0))))</f>
        <v>57.120000000000005</v>
      </c>
      <c r="AV15" s="14">
        <f t="shared" si="11"/>
        <v>71.757000000000005</v>
      </c>
      <c r="AW15" s="55">
        <f>_xlfn.XLOOKUP($A15&amp;$AK$3,'BD Conv'!$A:$A,'BD Conv'!$I:$I,0)</f>
        <v>0</v>
      </c>
      <c r="AX15" s="55"/>
      <c r="AY15" s="12"/>
      <c r="AZ15" s="14">
        <f t="shared" si="1"/>
        <v>326.65560590055338</v>
      </c>
      <c r="BA15" s="12"/>
      <c r="BB15" s="12"/>
      <c r="BC15" s="12"/>
      <c r="BD15" s="55"/>
      <c r="BE15" s="55"/>
      <c r="BF15" s="55"/>
      <c r="BG15" s="66"/>
      <c r="BH15" s="55"/>
      <c r="BI15" s="61">
        <f t="shared" si="13"/>
        <v>0</v>
      </c>
      <c r="BJ15" s="55"/>
      <c r="BK15" s="55"/>
      <c r="BL15" s="66"/>
      <c r="BM15" s="55"/>
      <c r="BN15" s="55">
        <f>_xlfn.XLOOKUP($A15&amp;$BA$3,'BD Conv'!$A:$A,'BD Conv'!$K:$K,0)</f>
        <v>0</v>
      </c>
      <c r="BO15" s="55"/>
      <c r="BP15" s="55"/>
      <c r="BQ15" s="96">
        <f t="shared" si="14"/>
        <v>0</v>
      </c>
      <c r="BR15" s="62">
        <f t="shared" si="15"/>
        <v>0</v>
      </c>
      <c r="BS15" s="62"/>
      <c r="BT15" s="98">
        <f t="shared" si="16"/>
        <v>326.65560590055338</v>
      </c>
      <c r="BU15" s="82">
        <f t="shared" si="17"/>
        <v>82.379713283710828</v>
      </c>
      <c r="BV15" s="97">
        <f t="shared" si="18"/>
        <v>409.03531918426421</v>
      </c>
      <c r="BW15" s="44"/>
      <c r="BY15" s="74">
        <f t="shared" si="19"/>
        <v>0.35013494851671711</v>
      </c>
      <c r="BZ15" s="12">
        <f t="shared" si="20"/>
        <v>16.288967427264996</v>
      </c>
      <c r="CA15" s="12">
        <f t="shared" si="21"/>
        <v>16.288967427264996</v>
      </c>
      <c r="CB15" s="12">
        <f t="shared" si="22"/>
        <v>14.041633319413149</v>
      </c>
      <c r="CD15" s="95">
        <f t="shared" si="23"/>
        <v>266.13722345708146</v>
      </c>
      <c r="CE15" s="12">
        <f t="shared" si="24"/>
        <v>4.6521969589925947</v>
      </c>
      <c r="CF15" s="12">
        <f t="shared" si="25"/>
        <v>4.6521969589925947</v>
      </c>
      <c r="CG15" s="12">
        <f t="shared" si="26"/>
        <v>2.4048628511407459</v>
      </c>
      <c r="CI15" s="95">
        <f>IF($X15="",0,HLOOKUP($H$3,Resina!$E$2:$AK$93,MATCH($D15&amp;$X15&amp;$CI$5,Resina!$A$2:$A$93,0)))</f>
        <v>1212.1409481481483</v>
      </c>
      <c r="CJ15" s="95">
        <f>IF($AA15="",0,HLOOKUP($H$3,Resina!$E$2:$AK$93,MATCH($D15&amp;$AA15&amp;$CJ$5,Resina!$A$2:$A$93,0)))</f>
        <v>1754.9649560789267</v>
      </c>
      <c r="CK15" s="14">
        <f t="shared" si="27"/>
        <v>239.547455856959</v>
      </c>
      <c r="CL15" s="14">
        <f t="shared" si="28"/>
        <v>2.3954745585695902</v>
      </c>
      <c r="CM15" s="12" t="str">
        <f t="shared" si="29"/>
        <v xml:space="preserve"> </v>
      </c>
      <c r="CN15" s="73"/>
      <c r="CO15" s="12">
        <f t="shared" si="30"/>
        <v>0</v>
      </c>
      <c r="CP15" s="14">
        <f t="shared" si="31"/>
        <v>241.94293041552859</v>
      </c>
      <c r="CQ15" s="73"/>
      <c r="DE15" s="6" t="str">
        <f t="shared" si="32"/>
        <v>Manaus38</v>
      </c>
      <c r="DF15" s="63">
        <f t="shared" si="33"/>
        <v>38</v>
      </c>
      <c r="DG15" s="10">
        <f t="shared" si="4"/>
        <v>253.63</v>
      </c>
      <c r="DH15" s="10">
        <f t="shared" si="4"/>
        <v>1.63</v>
      </c>
      <c r="DI15" s="10">
        <f t="shared" si="4"/>
        <v>0</v>
      </c>
      <c r="DJ15" s="10">
        <f t="shared" si="4"/>
        <v>0</v>
      </c>
      <c r="DK15" s="10">
        <f t="shared" si="4"/>
        <v>0</v>
      </c>
      <c r="DL15" s="10">
        <f t="shared" si="4"/>
        <v>0</v>
      </c>
      <c r="DM15" s="10">
        <f t="shared" si="4"/>
        <v>0</v>
      </c>
      <c r="DN15" s="10">
        <f t="shared" si="4"/>
        <v>57.12</v>
      </c>
      <c r="DO15" s="10">
        <f t="shared" si="4"/>
        <v>0</v>
      </c>
      <c r="DP15" s="10">
        <f t="shared" si="4"/>
        <v>0</v>
      </c>
      <c r="DQ15" s="10">
        <f t="shared" si="5"/>
        <v>0</v>
      </c>
      <c r="DR15" s="10">
        <f t="shared" si="5"/>
        <v>0</v>
      </c>
      <c r="DS15" s="10">
        <f t="shared" si="5"/>
        <v>0</v>
      </c>
      <c r="DT15" s="10">
        <f t="shared" si="5"/>
        <v>0</v>
      </c>
      <c r="DU15" s="10">
        <f t="shared" si="5"/>
        <v>0</v>
      </c>
      <c r="DV15" s="10">
        <f t="shared" si="5"/>
        <v>0</v>
      </c>
      <c r="DW15" s="10">
        <f t="shared" si="5"/>
        <v>0</v>
      </c>
      <c r="DX15" s="10">
        <f t="shared" si="5"/>
        <v>0</v>
      </c>
      <c r="DY15" s="10">
        <f t="shared" si="5"/>
        <v>14.28</v>
      </c>
      <c r="DZ15" s="10">
        <f t="shared" si="5"/>
        <v>0</v>
      </c>
      <c r="EA15" s="10">
        <f t="shared" si="5"/>
        <v>0</v>
      </c>
      <c r="EB15" s="10">
        <f t="shared" si="5"/>
        <v>0</v>
      </c>
      <c r="EC15" s="10">
        <f t="shared" si="5"/>
        <v>0</v>
      </c>
      <c r="ED15" s="10">
        <f t="shared" si="5"/>
        <v>0</v>
      </c>
      <c r="EE15" s="10">
        <f t="shared" si="34"/>
        <v>326.65999999999997</v>
      </c>
      <c r="EF15" s="109">
        <f t="shared" si="35"/>
        <v>0</v>
      </c>
      <c r="EG15" s="82">
        <f t="shared" si="36"/>
        <v>57.12</v>
      </c>
      <c r="EH15" s="82">
        <f t="shared" si="37"/>
        <v>0</v>
      </c>
      <c r="EI15" s="110">
        <f t="shared" si="38"/>
        <v>326.65999999999997</v>
      </c>
    </row>
    <row r="16" spans="1:148" ht="14.5" x14ac:dyDescent="0.35">
      <c r="A16" s="5" t="str">
        <f t="shared" si="7"/>
        <v>Manaus38</v>
      </c>
      <c r="B16" s="53">
        <v>4151</v>
      </c>
      <c r="C16" s="53">
        <v>4151</v>
      </c>
      <c r="D16" s="53" t="s">
        <v>40</v>
      </c>
      <c r="E16" s="43"/>
      <c r="F16" s="43" t="s">
        <v>145</v>
      </c>
      <c r="G16" s="43" t="s">
        <v>146</v>
      </c>
      <c r="H16" s="53" t="s">
        <v>147</v>
      </c>
      <c r="I16" s="54"/>
      <c r="J16" s="43"/>
      <c r="K16" s="87" t="s">
        <v>62</v>
      </c>
      <c r="L16" s="40">
        <v>38</v>
      </c>
      <c r="M16" s="41" t="s">
        <v>153</v>
      </c>
      <c r="N16" s="85"/>
      <c r="O16" s="67"/>
      <c r="Q16" s="77"/>
      <c r="R16" s="57"/>
      <c r="S16" s="44"/>
      <c r="T16" s="56"/>
      <c r="U16" s="57"/>
      <c r="V16" s="43" t="s">
        <v>150</v>
      </c>
      <c r="W16" s="88">
        <v>0.6</v>
      </c>
      <c r="X16" s="57" t="s">
        <v>22</v>
      </c>
      <c r="Y16" s="95">
        <f>IF($X16="",0,HLOOKUP($H$3,Resina!$E$2:$AK$93,MATCH($D16&amp;$X16&amp;$Y$5,Resina!$A$2:$A$93,0)))</f>
        <v>1283.402728888889</v>
      </c>
      <c r="Z16" s="56">
        <v>0.4</v>
      </c>
      <c r="AA16" s="43" t="s">
        <v>33</v>
      </c>
      <c r="AB16" s="95">
        <f>IF($AA16="",0,HLOOKUP($H$3,Resina!$E$2:$AK$93,MATCH($D16&amp;$AA16&amp;$AB$5,Resina!$A$2:$A$93,0)))</f>
        <v>1720.87376084979</v>
      </c>
      <c r="AC16" s="59">
        <f t="shared" si="39"/>
        <v>46091</v>
      </c>
      <c r="AD16" s="59" t="s">
        <v>151</v>
      </c>
      <c r="AE16" s="153">
        <f t="shared" si="40"/>
        <v>45839</v>
      </c>
      <c r="AF16" s="55" t="s">
        <v>152</v>
      </c>
      <c r="AG16" s="13">
        <f>_xlfn.XLOOKUP($H$3,Resina!$2:$2,Resina!$3:$3,0)</f>
        <v>5.200616666666666</v>
      </c>
      <c r="AH16" s="14">
        <f t="shared" si="8"/>
        <v>288.21226456038721</v>
      </c>
      <c r="AI16" s="75">
        <v>5.0000000000000001E-3</v>
      </c>
      <c r="AJ16" s="14">
        <f t="shared" si="9"/>
        <v>1.441061322801936</v>
      </c>
      <c r="AL16" s="12"/>
      <c r="AM16" s="65"/>
      <c r="AN16" s="12"/>
      <c r="AO16" s="12">
        <f>_xlfn.XLOOKUP($D16&amp;$L16&amp;$AK$3,'BD Conv'!$A:$A,'BD Conv'!$H:$H,0)*_xlfn.XLOOKUP($D16,'BD Conv'!$C$17:$C$19,'BD Conv'!$F$17:$F$19,0)*(1+(HLOOKUP($B16&amp;AO$6,Indexadores!$C$2:$AH$32,MATCH($AE16,Indexadores!$A$2:$A$32,0))))</f>
        <v>14.280000000000001</v>
      </c>
      <c r="AP16" s="12"/>
      <c r="AQ16" s="55"/>
      <c r="AR16" s="55"/>
      <c r="AS16" s="155">
        <v>5.0000000000000001E-3</v>
      </c>
      <c r="AT16" s="55">
        <f t="shared" si="10"/>
        <v>0.35700000000000004</v>
      </c>
      <c r="AU16" s="12">
        <f>_xlfn.XLOOKUP($D16&amp;$L16&amp;$AK$3,'BD Conv'!$A:$A,'BD Conv'!$H:$H,0)*_xlfn.XLOOKUP($D16,'BD Conv'!$C$17:$C$19,'BD Conv'!$E$17:$E$19,0)*(1+(HLOOKUP($B16&amp;AU$6,Indexadores!$C$2:$AH$32,MATCH($AE16,Indexadores!$A$2:$A$32,0))))</f>
        <v>57.120000000000005</v>
      </c>
      <c r="AV16" s="14">
        <f t="shared" si="11"/>
        <v>71.757000000000005</v>
      </c>
      <c r="AW16" s="55">
        <f>_xlfn.XLOOKUP($A16&amp;$AK$3,'BD Conv'!$A:$A,'BD Conv'!$I:$I,0)</f>
        <v>0</v>
      </c>
      <c r="AX16" s="55"/>
      <c r="AY16" s="12"/>
      <c r="AZ16" s="14">
        <f t="shared" si="1"/>
        <v>361.41032588318916</v>
      </c>
      <c r="BA16" s="12"/>
      <c r="BB16" s="12"/>
      <c r="BC16" s="12"/>
      <c r="BD16" s="55"/>
      <c r="BE16" s="55"/>
      <c r="BF16" s="55"/>
      <c r="BG16" s="66"/>
      <c r="BH16" s="55"/>
      <c r="BI16" s="61">
        <f t="shared" si="13"/>
        <v>0</v>
      </c>
      <c r="BJ16" s="55"/>
      <c r="BK16" s="55"/>
      <c r="BL16" s="66"/>
      <c r="BM16" s="55"/>
      <c r="BN16" s="55">
        <f>_xlfn.XLOOKUP($A16&amp;$BA$3,'BD Conv'!$A:$A,'BD Conv'!$K:$K,0)</f>
        <v>0</v>
      </c>
      <c r="BO16" s="55"/>
      <c r="BP16" s="55"/>
      <c r="BQ16" s="96">
        <f t="shared" si="14"/>
        <v>0</v>
      </c>
      <c r="BR16" s="62">
        <f t="shared" si="15"/>
        <v>0</v>
      </c>
      <c r="BS16" s="62"/>
      <c r="BT16" s="98">
        <f t="shared" si="16"/>
        <v>361.41032588318916</v>
      </c>
      <c r="BU16" s="82">
        <f t="shared" si="17"/>
        <v>91.144552507981871</v>
      </c>
      <c r="BV16" s="97">
        <f t="shared" si="18"/>
        <v>452.55487839117103</v>
      </c>
      <c r="BW16" s="44"/>
      <c r="BY16" s="74">
        <f t="shared" si="19"/>
        <v>0.26685321296470188</v>
      </c>
      <c r="BZ16" s="12">
        <f t="shared" si="20"/>
        <v>14.638340741746394</v>
      </c>
      <c r="CA16" s="12">
        <f t="shared" si="21"/>
        <v>14.638340741746399</v>
      </c>
      <c r="CB16" s="12">
        <f t="shared" si="22"/>
        <v>14.074881117842171</v>
      </c>
      <c r="CD16" s="95">
        <f t="shared" si="23"/>
        <v>313.81011975424894</v>
      </c>
      <c r="CE16" s="12">
        <f t="shared" si="24"/>
        <v>5.4855403759679344</v>
      </c>
      <c r="CF16" s="12">
        <f t="shared" si="25"/>
        <v>5.4855403759679398</v>
      </c>
      <c r="CG16" s="12">
        <f t="shared" si="26"/>
        <v>4.9220807520637111</v>
      </c>
      <c r="CI16" s="95">
        <f>IF($X16="",0,HLOOKUP($H$3,Resina!$E$2:$AK$93,MATCH($D16&amp;$X16&amp;$CI$5,Resina!$A$2:$A$93,0)))</f>
        <v>1212.1409481481483</v>
      </c>
      <c r="CJ16" s="95">
        <f>IF($AA16="",0,HLOOKUP($H$3,Resina!$E$2:$AK$93,MATCH($D16&amp;$AA16&amp;$CJ$5,Resina!$A$2:$A$93,0)))</f>
        <v>1754.9649560789267</v>
      </c>
      <c r="CK16" s="14">
        <f t="shared" si="27"/>
        <v>282.4573535141754</v>
      </c>
      <c r="CL16" s="14">
        <f t="shared" si="28"/>
        <v>2.824573535141754</v>
      </c>
      <c r="CM16" s="12" t="str">
        <f t="shared" si="29"/>
        <v xml:space="preserve"> </v>
      </c>
      <c r="CN16" s="73"/>
      <c r="CO16" s="12">
        <f t="shared" si="30"/>
        <v>0</v>
      </c>
      <c r="CP16" s="14">
        <f t="shared" si="31"/>
        <v>285.28192704931718</v>
      </c>
      <c r="CQ16" s="73"/>
      <c r="DE16" s="6" t="str">
        <f t="shared" si="32"/>
        <v>Manaus38</v>
      </c>
      <c r="DF16" s="63">
        <f t="shared" si="33"/>
        <v>38</v>
      </c>
      <c r="DG16" s="10">
        <f t="shared" si="4"/>
        <v>288.20999999999998</v>
      </c>
      <c r="DH16" s="10">
        <f t="shared" si="4"/>
        <v>1.8</v>
      </c>
      <c r="DI16" s="10">
        <f t="shared" si="4"/>
        <v>0</v>
      </c>
      <c r="DJ16" s="10">
        <f t="shared" si="4"/>
        <v>0</v>
      </c>
      <c r="DK16" s="10">
        <f t="shared" si="4"/>
        <v>0</v>
      </c>
      <c r="DL16" s="10">
        <f t="shared" si="4"/>
        <v>0</v>
      </c>
      <c r="DM16" s="10">
        <f t="shared" si="4"/>
        <v>0</v>
      </c>
      <c r="DN16" s="10">
        <f t="shared" si="4"/>
        <v>57.12</v>
      </c>
      <c r="DO16" s="10">
        <f t="shared" si="4"/>
        <v>0</v>
      </c>
      <c r="DP16" s="10">
        <f t="shared" si="4"/>
        <v>0</v>
      </c>
      <c r="DQ16" s="10">
        <f t="shared" si="5"/>
        <v>0</v>
      </c>
      <c r="DR16" s="10">
        <f t="shared" si="5"/>
        <v>0</v>
      </c>
      <c r="DS16" s="10">
        <f t="shared" si="5"/>
        <v>0</v>
      </c>
      <c r="DT16" s="10">
        <f t="shared" si="5"/>
        <v>0</v>
      </c>
      <c r="DU16" s="10">
        <f t="shared" si="5"/>
        <v>0</v>
      </c>
      <c r="DV16" s="10">
        <f t="shared" si="5"/>
        <v>0</v>
      </c>
      <c r="DW16" s="10">
        <f t="shared" si="5"/>
        <v>0</v>
      </c>
      <c r="DX16" s="10">
        <f t="shared" si="5"/>
        <v>0</v>
      </c>
      <c r="DY16" s="10">
        <f t="shared" si="5"/>
        <v>14.28</v>
      </c>
      <c r="DZ16" s="10">
        <f t="shared" si="5"/>
        <v>0</v>
      </c>
      <c r="EA16" s="10">
        <f t="shared" si="5"/>
        <v>0</v>
      </c>
      <c r="EB16" s="10">
        <f t="shared" si="5"/>
        <v>0</v>
      </c>
      <c r="EC16" s="10">
        <f t="shared" si="5"/>
        <v>0</v>
      </c>
      <c r="ED16" s="10">
        <f t="shared" si="5"/>
        <v>0</v>
      </c>
      <c r="EE16" s="10">
        <f t="shared" si="34"/>
        <v>361.40999999999997</v>
      </c>
      <c r="EF16" s="109">
        <f t="shared" si="35"/>
        <v>0</v>
      </c>
      <c r="EG16" s="82">
        <f t="shared" si="36"/>
        <v>57.12</v>
      </c>
      <c r="EH16" s="82">
        <f t="shared" si="37"/>
        <v>0</v>
      </c>
      <c r="EI16" s="110">
        <f t="shared" si="38"/>
        <v>361.40999999999997</v>
      </c>
    </row>
    <row r="17" spans="1:139" ht="14.5" x14ac:dyDescent="0.35">
      <c r="A17" s="5" t="str">
        <f t="shared" si="7"/>
        <v>Manaus38</v>
      </c>
      <c r="B17" s="53">
        <v>4151</v>
      </c>
      <c r="C17" s="53">
        <v>4151</v>
      </c>
      <c r="D17" s="53" t="s">
        <v>40</v>
      </c>
      <c r="E17" s="43"/>
      <c r="F17" s="43" t="s">
        <v>145</v>
      </c>
      <c r="G17" s="43" t="s">
        <v>146</v>
      </c>
      <c r="H17" s="53" t="s">
        <v>147</v>
      </c>
      <c r="I17" s="54"/>
      <c r="J17" s="43"/>
      <c r="K17" s="87" t="s">
        <v>62</v>
      </c>
      <c r="L17" s="40">
        <v>38</v>
      </c>
      <c r="M17" s="41" t="s">
        <v>153</v>
      </c>
      <c r="N17" s="85"/>
      <c r="O17" s="67"/>
      <c r="Q17" s="77"/>
      <c r="R17" s="57"/>
      <c r="S17" s="44"/>
      <c r="T17" s="56"/>
      <c r="U17" s="57"/>
      <c r="V17" s="43" t="s">
        <v>150</v>
      </c>
      <c r="W17" s="88">
        <v>0.4</v>
      </c>
      <c r="X17" s="57" t="s">
        <v>22</v>
      </c>
      <c r="Y17" s="95">
        <f>IF($X17="",0,HLOOKUP($H$3,Resina!$E$2:$AK$93,MATCH($D17&amp;$X17&amp;$Y$5,Resina!$A$2:$A$93,0)))</f>
        <v>1283.402728888889</v>
      </c>
      <c r="Z17" s="56">
        <v>0.6</v>
      </c>
      <c r="AA17" s="43" t="s">
        <v>33</v>
      </c>
      <c r="AB17" s="95">
        <f>IF($AA17="",0,HLOOKUP($H$3,Resina!$E$2:$AK$93,MATCH($D17&amp;$AA17&amp;$AB$5,Resina!$A$2:$A$93,0)))</f>
        <v>1720.87376084979</v>
      </c>
      <c r="AC17" s="59">
        <f t="shared" si="39"/>
        <v>46091</v>
      </c>
      <c r="AD17" s="59" t="s">
        <v>151</v>
      </c>
      <c r="AE17" s="153">
        <f t="shared" si="40"/>
        <v>45839</v>
      </c>
      <c r="AF17" s="55" t="s">
        <v>152</v>
      </c>
      <c r="AG17" s="13">
        <f>_xlfn.XLOOKUP($H$3,Resina!$2:$2,Resina!$3:$3,0)</f>
        <v>5.200616666666666</v>
      </c>
      <c r="AH17" s="14">
        <f t="shared" si="8"/>
        <v>305.50317002438521</v>
      </c>
      <c r="AI17" s="75">
        <v>5.0000000000000001E-3</v>
      </c>
      <c r="AJ17" s="14">
        <f t="shared" si="9"/>
        <v>1.5275158501219261</v>
      </c>
      <c r="AL17" s="12"/>
      <c r="AM17" s="65"/>
      <c r="AN17" s="12"/>
      <c r="AO17" s="12">
        <f>_xlfn.XLOOKUP($D17&amp;$L17&amp;$AK$3,'BD Conv'!$A:$A,'BD Conv'!$H:$H,0)*_xlfn.XLOOKUP($D17,'BD Conv'!$C$17:$C$19,'BD Conv'!$F$17:$F$19,0)*(1+(HLOOKUP($B17&amp;AO$6,Indexadores!$C$2:$AH$32,MATCH($AE17,Indexadores!$A$2:$A$32,0))))</f>
        <v>14.280000000000001</v>
      </c>
      <c r="AP17" s="12"/>
      <c r="AQ17" s="55"/>
      <c r="AR17" s="55"/>
      <c r="AS17" s="155">
        <v>5.0000000000000001E-3</v>
      </c>
      <c r="AT17" s="55">
        <f t="shared" si="10"/>
        <v>0.35700000000000004</v>
      </c>
      <c r="AU17" s="12">
        <f>_xlfn.XLOOKUP($D17&amp;$L17&amp;$AK$3,'BD Conv'!$A:$A,'BD Conv'!$H:$H,0)*_xlfn.XLOOKUP($D17,'BD Conv'!$C$17:$C$19,'BD Conv'!$E$17:$E$19,0)*(1+(HLOOKUP($B17&amp;AU$6,Indexadores!$C$2:$AH$32,MATCH($AE17,Indexadores!$A$2:$A$32,0))))</f>
        <v>57.120000000000005</v>
      </c>
      <c r="AV17" s="14">
        <f t="shared" si="11"/>
        <v>71.757000000000005</v>
      </c>
      <c r="AW17" s="55">
        <f>_xlfn.XLOOKUP($A17&amp;$AK$3,'BD Conv'!$A:$A,'BD Conv'!$I:$I,0)</f>
        <v>0</v>
      </c>
      <c r="AX17" s="55"/>
      <c r="AY17" s="12"/>
      <c r="AZ17" s="14">
        <f t="shared" si="1"/>
        <v>378.78768587450713</v>
      </c>
      <c r="BA17" s="12"/>
      <c r="BB17" s="12"/>
      <c r="BC17" s="12"/>
      <c r="BD17" s="55"/>
      <c r="BE17" s="55"/>
      <c r="BF17" s="55"/>
      <c r="BG17" s="66"/>
      <c r="BH17" s="55"/>
      <c r="BI17" s="61">
        <f t="shared" si="13"/>
        <v>0</v>
      </c>
      <c r="BJ17" s="55"/>
      <c r="BK17" s="55"/>
      <c r="BL17" s="66"/>
      <c r="BM17" s="55"/>
      <c r="BN17" s="55">
        <f>_xlfn.XLOOKUP($A17&amp;$BA$3,'BD Conv'!$A:$A,'BD Conv'!$K:$K,0)</f>
        <v>0</v>
      </c>
      <c r="BO17" s="55"/>
      <c r="BP17" s="55"/>
      <c r="BQ17" s="96">
        <f t="shared" si="14"/>
        <v>0</v>
      </c>
      <c r="BR17" s="62">
        <f t="shared" si="15"/>
        <v>0</v>
      </c>
      <c r="BS17" s="62"/>
      <c r="BT17" s="98">
        <f t="shared" si="16"/>
        <v>378.78768587450713</v>
      </c>
      <c r="BU17" s="82">
        <f t="shared" si="17"/>
        <v>95.526972120117364</v>
      </c>
      <c r="BV17" s="97">
        <f t="shared" si="18"/>
        <v>474.3146579946245</v>
      </c>
      <c r="BW17" s="44"/>
      <c r="BY17" s="74">
        <f t="shared" si="19"/>
        <v>0.23403136317933915</v>
      </c>
      <c r="BZ17" s="12">
        <f t="shared" si="20"/>
        <v>13.813027398987106</v>
      </c>
      <c r="CA17" s="12">
        <f t="shared" si="21"/>
        <v>13.813027398987112</v>
      </c>
      <c r="CB17" s="12">
        <f t="shared" si="22"/>
        <v>14.091505017056681</v>
      </c>
      <c r="CD17" s="95">
        <f t="shared" si="23"/>
        <v>337.64656790283266</v>
      </c>
      <c r="CE17" s="12">
        <f t="shared" si="24"/>
        <v>5.9022120844555959</v>
      </c>
      <c r="CF17" s="12">
        <f t="shared" si="25"/>
        <v>5.9022120844556012</v>
      </c>
      <c r="CG17" s="12">
        <f t="shared" si="26"/>
        <v>6.1806897025251715</v>
      </c>
      <c r="CI17" s="95">
        <f>IF($X17="",0,HLOOKUP($H$3,Resina!$E$2:$AK$93,MATCH($D17&amp;$X17&amp;$CI$5,Resina!$A$2:$A$93,0)))</f>
        <v>1212.1409481481483</v>
      </c>
      <c r="CJ17" s="95">
        <f>IF($AA17="",0,HLOOKUP($H$3,Resina!$E$2:$AK$93,MATCH($D17&amp;$AA17&amp;$CJ$5,Resina!$A$2:$A$93,0)))</f>
        <v>1754.9649560789267</v>
      </c>
      <c r="CK17" s="14">
        <f t="shared" si="27"/>
        <v>303.91230234278362</v>
      </c>
      <c r="CL17" s="14">
        <f t="shared" si="28"/>
        <v>3.0391230234278361</v>
      </c>
      <c r="CM17" s="12" t="str">
        <f t="shared" si="29"/>
        <v xml:space="preserve"> </v>
      </c>
      <c r="CN17" s="73"/>
      <c r="CO17" s="12">
        <f t="shared" si="30"/>
        <v>0</v>
      </c>
      <c r="CP17" s="14">
        <f t="shared" si="31"/>
        <v>306.95142536621148</v>
      </c>
      <c r="CQ17" s="73"/>
      <c r="DE17" s="6" t="str">
        <f t="shared" si="32"/>
        <v>Manaus38</v>
      </c>
      <c r="DF17" s="63">
        <f t="shared" si="33"/>
        <v>38</v>
      </c>
      <c r="DG17" s="10">
        <f t="shared" ref="DG17:DP26" si="41">ROUND(SUMIF($1:$1,DG$5,17:17),2)</f>
        <v>305.5</v>
      </c>
      <c r="DH17" s="10">
        <f t="shared" si="41"/>
        <v>1.88</v>
      </c>
      <c r="DI17" s="10">
        <f t="shared" si="41"/>
        <v>0</v>
      </c>
      <c r="DJ17" s="10">
        <f t="shared" si="41"/>
        <v>0</v>
      </c>
      <c r="DK17" s="10">
        <f t="shared" si="41"/>
        <v>0</v>
      </c>
      <c r="DL17" s="10">
        <f t="shared" si="41"/>
        <v>0</v>
      </c>
      <c r="DM17" s="10">
        <f t="shared" si="41"/>
        <v>0</v>
      </c>
      <c r="DN17" s="10">
        <f t="shared" si="41"/>
        <v>57.12</v>
      </c>
      <c r="DO17" s="10">
        <f t="shared" si="41"/>
        <v>0</v>
      </c>
      <c r="DP17" s="10">
        <f t="shared" si="41"/>
        <v>0</v>
      </c>
      <c r="DQ17" s="10">
        <f t="shared" ref="DQ17:ED26" si="42">ROUND(SUMIF($1:$1,DQ$5,17:17),2)</f>
        <v>0</v>
      </c>
      <c r="DR17" s="10">
        <f t="shared" si="42"/>
        <v>0</v>
      </c>
      <c r="DS17" s="10">
        <f t="shared" si="42"/>
        <v>0</v>
      </c>
      <c r="DT17" s="10">
        <f t="shared" si="42"/>
        <v>0</v>
      </c>
      <c r="DU17" s="10">
        <f t="shared" si="42"/>
        <v>0</v>
      </c>
      <c r="DV17" s="10">
        <f t="shared" si="42"/>
        <v>0</v>
      </c>
      <c r="DW17" s="10">
        <f t="shared" si="42"/>
        <v>0</v>
      </c>
      <c r="DX17" s="10">
        <f t="shared" si="42"/>
        <v>0</v>
      </c>
      <c r="DY17" s="10">
        <f t="shared" si="42"/>
        <v>14.28</v>
      </c>
      <c r="DZ17" s="10">
        <f t="shared" si="42"/>
        <v>0</v>
      </c>
      <c r="EA17" s="10">
        <f t="shared" si="42"/>
        <v>0</v>
      </c>
      <c r="EB17" s="10">
        <f t="shared" si="42"/>
        <v>0</v>
      </c>
      <c r="EC17" s="10">
        <f t="shared" si="42"/>
        <v>0</v>
      </c>
      <c r="ED17" s="10">
        <f t="shared" si="42"/>
        <v>0</v>
      </c>
      <c r="EE17" s="10">
        <f t="shared" si="34"/>
        <v>378.78</v>
      </c>
      <c r="EF17" s="109">
        <f t="shared" si="35"/>
        <v>-0.01</v>
      </c>
      <c r="EG17" s="82">
        <f t="shared" si="36"/>
        <v>57.129999999999995</v>
      </c>
      <c r="EH17" s="82">
        <f t="shared" si="37"/>
        <v>0</v>
      </c>
      <c r="EI17" s="110">
        <f t="shared" si="38"/>
        <v>378.78999999999996</v>
      </c>
    </row>
    <row r="18" spans="1:139" ht="14.5" x14ac:dyDescent="0.35">
      <c r="A18" s="5" t="str">
        <f t="shared" si="7"/>
        <v>Manaus38</v>
      </c>
      <c r="B18" s="53">
        <v>4151</v>
      </c>
      <c r="C18" s="53">
        <v>4151</v>
      </c>
      <c r="D18" s="53" t="s">
        <v>40</v>
      </c>
      <c r="E18" s="43"/>
      <c r="F18" s="43" t="s">
        <v>145</v>
      </c>
      <c r="G18" s="43" t="s">
        <v>146</v>
      </c>
      <c r="H18" s="53" t="s">
        <v>147</v>
      </c>
      <c r="I18" s="54"/>
      <c r="J18" s="43"/>
      <c r="K18" s="87" t="s">
        <v>62</v>
      </c>
      <c r="L18" s="40">
        <v>38</v>
      </c>
      <c r="M18" s="41" t="s">
        <v>153</v>
      </c>
      <c r="N18" s="85"/>
      <c r="O18" s="67"/>
      <c r="Q18" s="77"/>
      <c r="R18" s="57"/>
      <c r="S18" s="44"/>
      <c r="T18" s="56"/>
      <c r="U18" s="57"/>
      <c r="V18" s="43" t="s">
        <v>150</v>
      </c>
      <c r="W18" s="88">
        <v>0</v>
      </c>
      <c r="X18" s="57"/>
      <c r="Y18" s="95">
        <f>IF($X18="",0,HLOOKUP($H$3,Resina!$E$2:$AK$93,MATCH($D18&amp;$X18&amp;$Y$5,Resina!$A$2:$A$93,0)))</f>
        <v>0</v>
      </c>
      <c r="Z18" s="56">
        <v>1</v>
      </c>
      <c r="AA18" s="43" t="s">
        <v>33</v>
      </c>
      <c r="AB18" s="95">
        <f>IF($AA18="",0,HLOOKUP($H$3,Resina!$E$2:$AK$93,MATCH($D18&amp;$AA18&amp;$AB$5,Resina!$A$2:$A$93,0)))</f>
        <v>1720.87376084979</v>
      </c>
      <c r="AC18" s="59">
        <f t="shared" si="39"/>
        <v>46091</v>
      </c>
      <c r="AD18" s="59" t="s">
        <v>151</v>
      </c>
      <c r="AE18" s="153">
        <f t="shared" si="40"/>
        <v>45839</v>
      </c>
      <c r="AF18" s="55" t="s">
        <v>152</v>
      </c>
      <c r="AG18" s="13">
        <f>_xlfn.XLOOKUP($H$3,Resina!$2:$2,Resina!$3:$3,0)</f>
        <v>5.200616666666666</v>
      </c>
      <c r="AH18" s="14">
        <f t="shared" si="8"/>
        <v>340.08498095238104</v>
      </c>
      <c r="AI18" s="75">
        <v>5.0000000000000001E-3</v>
      </c>
      <c r="AJ18" s="14">
        <f t="shared" si="9"/>
        <v>1.7004249047619053</v>
      </c>
      <c r="AL18" s="12"/>
      <c r="AM18" s="65"/>
      <c r="AN18" s="12"/>
      <c r="AO18" s="12">
        <f>_xlfn.XLOOKUP($D18&amp;$L18&amp;$AK$3,'BD Conv'!$A:$A,'BD Conv'!$H:$H,0)*_xlfn.XLOOKUP($D18,'BD Conv'!$C$17:$C$19,'BD Conv'!$F$17:$F$19,0)*(1+(HLOOKUP($B18&amp;AO$6,Indexadores!$C$2:$AH$32,MATCH($AE18,Indexadores!$A$2:$A$32,0))))</f>
        <v>14.280000000000001</v>
      </c>
      <c r="AP18" s="12"/>
      <c r="AQ18" s="55"/>
      <c r="AR18" s="55"/>
      <c r="AS18" s="155">
        <v>5.0000000000000001E-3</v>
      </c>
      <c r="AT18" s="55">
        <f t="shared" si="10"/>
        <v>0.35700000000000004</v>
      </c>
      <c r="AU18" s="12">
        <f>_xlfn.XLOOKUP($D18&amp;$L18&amp;$AK$3,'BD Conv'!$A:$A,'BD Conv'!$H:$H,0)*_xlfn.XLOOKUP($D18,'BD Conv'!$C$17:$C$19,'BD Conv'!$E$17:$E$19,0)*(1+(HLOOKUP($B18&amp;AU$6,Indexadores!$C$2:$AH$32,MATCH($AE18,Indexadores!$A$2:$A$32,0))))</f>
        <v>57.120000000000005</v>
      </c>
      <c r="AV18" s="14">
        <f t="shared" si="11"/>
        <v>71.757000000000005</v>
      </c>
      <c r="AW18" s="55">
        <f>_xlfn.XLOOKUP($A18&amp;$AK$3,'BD Conv'!$A:$A,'BD Conv'!$I:$I,0)</f>
        <v>0</v>
      </c>
      <c r="AX18" s="55"/>
      <c r="AY18" s="12"/>
      <c r="AZ18" s="14">
        <f t="shared" si="1"/>
        <v>413.54240585714297</v>
      </c>
      <c r="BA18" s="12"/>
      <c r="BB18" s="12"/>
      <c r="BC18" s="12"/>
      <c r="BD18" s="55"/>
      <c r="BE18" s="55"/>
      <c r="BF18" s="55"/>
      <c r="BG18" s="66"/>
      <c r="BH18" s="55"/>
      <c r="BI18" s="61">
        <f t="shared" si="13"/>
        <v>0</v>
      </c>
      <c r="BJ18" s="55"/>
      <c r="BK18" s="55"/>
      <c r="BL18" s="66"/>
      <c r="BM18" s="55"/>
      <c r="BN18" s="55">
        <f>_xlfn.XLOOKUP($A18&amp;$BA$3,'BD Conv'!$A:$A,'BD Conv'!$K:$K,0)</f>
        <v>0</v>
      </c>
      <c r="BO18" s="55"/>
      <c r="BP18" s="55"/>
      <c r="BQ18" s="96">
        <f t="shared" si="14"/>
        <v>0</v>
      </c>
      <c r="BR18" s="62">
        <f t="shared" si="15"/>
        <v>0</v>
      </c>
      <c r="BS18" s="62"/>
      <c r="BT18" s="98">
        <f t="shared" si="16"/>
        <v>413.54240585714297</v>
      </c>
      <c r="BU18" s="82">
        <f t="shared" si="17"/>
        <v>104.29181134438841</v>
      </c>
      <c r="BV18" s="97">
        <f t="shared" si="18"/>
        <v>517.83421720153137</v>
      </c>
      <c r="BW18" s="44"/>
      <c r="BY18" s="74">
        <f t="shared" si="19"/>
        <v>0.1805701209185302</v>
      </c>
      <c r="BZ18" s="12">
        <f t="shared" si="20"/>
        <v>12.16240071346853</v>
      </c>
      <c r="CA18" s="12">
        <f t="shared" si="21"/>
        <v>12.162400713468536</v>
      </c>
      <c r="CB18" s="12">
        <f t="shared" si="22"/>
        <v>14.124752815485714</v>
      </c>
      <c r="CD18" s="95">
        <f t="shared" si="23"/>
        <v>385.31946420000003</v>
      </c>
      <c r="CE18" s="12">
        <f t="shared" si="24"/>
        <v>6.7355555014309303</v>
      </c>
      <c r="CF18" s="12">
        <f t="shared" si="25"/>
        <v>6.7355555014309356</v>
      </c>
      <c r="CG18" s="12">
        <f t="shared" si="26"/>
        <v>8.6979076034481153</v>
      </c>
      <c r="CI18" s="95">
        <f>IF($X18="",0,HLOOKUP($H$3,Resina!$E$2:$AK$93,MATCH($D18&amp;$X18&amp;$CI$5,Resina!$A$2:$A$93,0)))</f>
        <v>0</v>
      </c>
      <c r="CJ18" s="95">
        <f>IF($AA18="",0,HLOOKUP($H$3,Resina!$E$2:$AK$93,MATCH($D18&amp;$AA18&amp;$CJ$5,Resina!$A$2:$A$93,0)))</f>
        <v>1754.9649560789267</v>
      </c>
      <c r="CK18" s="14">
        <f t="shared" si="27"/>
        <v>346.82219999999995</v>
      </c>
      <c r="CL18" s="14">
        <f t="shared" si="28"/>
        <v>3.4682219999999995</v>
      </c>
      <c r="CM18" s="12" t="str">
        <f t="shared" si="29"/>
        <v xml:space="preserve"> </v>
      </c>
      <c r="CN18" s="73"/>
      <c r="CO18" s="12">
        <f t="shared" si="30"/>
        <v>0</v>
      </c>
      <c r="CP18" s="14">
        <f t="shared" si="31"/>
        <v>350.29042199999998</v>
      </c>
      <c r="CQ18" s="73"/>
      <c r="DE18" s="6" t="str">
        <f t="shared" si="32"/>
        <v>Manaus38</v>
      </c>
      <c r="DF18" s="63">
        <f t="shared" si="33"/>
        <v>38</v>
      </c>
      <c r="DG18" s="10">
        <f t="shared" si="41"/>
        <v>340.08</v>
      </c>
      <c r="DH18" s="10">
        <f t="shared" si="41"/>
        <v>2.06</v>
      </c>
      <c r="DI18" s="10">
        <f t="shared" si="41"/>
        <v>0</v>
      </c>
      <c r="DJ18" s="10">
        <f t="shared" si="41"/>
        <v>0</v>
      </c>
      <c r="DK18" s="10">
        <f t="shared" si="41"/>
        <v>0</v>
      </c>
      <c r="DL18" s="10">
        <f t="shared" si="41"/>
        <v>0</v>
      </c>
      <c r="DM18" s="10">
        <f t="shared" si="41"/>
        <v>0</v>
      </c>
      <c r="DN18" s="10">
        <f t="shared" si="41"/>
        <v>57.12</v>
      </c>
      <c r="DO18" s="10">
        <f t="shared" si="41"/>
        <v>0</v>
      </c>
      <c r="DP18" s="10">
        <f t="shared" si="41"/>
        <v>0</v>
      </c>
      <c r="DQ18" s="10">
        <f t="shared" si="42"/>
        <v>0</v>
      </c>
      <c r="DR18" s="10">
        <f t="shared" si="42"/>
        <v>0</v>
      </c>
      <c r="DS18" s="10">
        <f t="shared" si="42"/>
        <v>0</v>
      </c>
      <c r="DT18" s="10">
        <f t="shared" si="42"/>
        <v>0</v>
      </c>
      <c r="DU18" s="10">
        <f t="shared" si="42"/>
        <v>0</v>
      </c>
      <c r="DV18" s="10">
        <f t="shared" si="42"/>
        <v>0</v>
      </c>
      <c r="DW18" s="10">
        <f t="shared" si="42"/>
        <v>0</v>
      </c>
      <c r="DX18" s="10">
        <f t="shared" si="42"/>
        <v>0</v>
      </c>
      <c r="DY18" s="10">
        <f t="shared" si="42"/>
        <v>14.28</v>
      </c>
      <c r="DZ18" s="10">
        <f t="shared" si="42"/>
        <v>0</v>
      </c>
      <c r="EA18" s="10">
        <f t="shared" si="42"/>
        <v>0</v>
      </c>
      <c r="EB18" s="10">
        <f t="shared" si="42"/>
        <v>0</v>
      </c>
      <c r="EC18" s="10">
        <f t="shared" si="42"/>
        <v>0</v>
      </c>
      <c r="ED18" s="10">
        <f t="shared" si="42"/>
        <v>0</v>
      </c>
      <c r="EE18" s="10">
        <f t="shared" si="34"/>
        <v>413.53999999999996</v>
      </c>
      <c r="EF18" s="109">
        <f t="shared" si="35"/>
        <v>0</v>
      </c>
      <c r="EG18" s="82">
        <f t="shared" si="36"/>
        <v>57.12</v>
      </c>
      <c r="EH18" s="82">
        <f t="shared" si="37"/>
        <v>0</v>
      </c>
      <c r="EI18" s="110">
        <f t="shared" si="38"/>
        <v>413.53999999999996</v>
      </c>
    </row>
    <row r="19" spans="1:139" ht="14.5" x14ac:dyDescent="0.35">
      <c r="A19" s="5" t="str">
        <f t="shared" si="7"/>
        <v>Manaus39.7</v>
      </c>
      <c r="B19" s="53">
        <v>4151</v>
      </c>
      <c r="C19" s="53">
        <v>4151</v>
      </c>
      <c r="D19" s="53" t="s">
        <v>40</v>
      </c>
      <c r="E19" s="43"/>
      <c r="F19" s="43" t="s">
        <v>145</v>
      </c>
      <c r="G19" s="43" t="s">
        <v>146</v>
      </c>
      <c r="H19" s="53" t="s">
        <v>147</v>
      </c>
      <c r="I19" s="54"/>
      <c r="J19" s="43"/>
      <c r="K19" s="87" t="s">
        <v>62</v>
      </c>
      <c r="L19" s="40">
        <v>39.700000000000003</v>
      </c>
      <c r="M19" s="41" t="s">
        <v>149</v>
      </c>
      <c r="N19" s="85"/>
      <c r="O19" s="67"/>
      <c r="Q19" s="77"/>
      <c r="R19" s="57"/>
      <c r="S19" s="44"/>
      <c r="T19" s="56"/>
      <c r="U19" s="57"/>
      <c r="V19" s="43" t="s">
        <v>150</v>
      </c>
      <c r="W19" s="88">
        <v>1</v>
      </c>
      <c r="X19" s="57" t="s">
        <v>22</v>
      </c>
      <c r="Y19" s="95">
        <f>IF($X19="",0,HLOOKUP($H$3,Resina!$E$2:$AK$93,MATCH($D19&amp;$X19&amp;$Y$5,Resina!$A$2:$A$93,0)))</f>
        <v>1283.402728888889</v>
      </c>
      <c r="Z19" s="56">
        <v>0</v>
      </c>
      <c r="AA19" s="43" t="s">
        <v>33</v>
      </c>
      <c r="AB19" s="95">
        <f>IF($AA19="",0,HLOOKUP($H$3,Resina!$E$2:$AK$93,MATCH($D19&amp;$AA19&amp;$AB$5,Resina!$A$2:$A$93,0)))</f>
        <v>1720.87376084979</v>
      </c>
      <c r="AC19" s="59">
        <f t="shared" si="39"/>
        <v>46091</v>
      </c>
      <c r="AD19" s="59" t="s">
        <v>151</v>
      </c>
      <c r="AE19" s="153">
        <f t="shared" si="40"/>
        <v>45839</v>
      </c>
      <c r="AF19" s="55" t="s">
        <v>152</v>
      </c>
      <c r="AG19" s="13">
        <f>_xlfn.XLOOKUP($H$3,Resina!$2:$2,Resina!$3:$3,0)</f>
        <v>5.200616666666666</v>
      </c>
      <c r="AH19" s="14">
        <f t="shared" si="8"/>
        <v>264.97707918962999</v>
      </c>
      <c r="AI19" s="75">
        <v>5.0000000000000001E-3</v>
      </c>
      <c r="AJ19" s="14">
        <f t="shared" si="9"/>
        <v>1.3248853959481499</v>
      </c>
      <c r="AL19" s="12"/>
      <c r="AM19" s="65"/>
      <c r="AN19" s="12"/>
      <c r="AO19" s="12">
        <f>_xlfn.XLOOKUP($D19&amp;$L19&amp;$AK$3,'BD Conv'!$A:$A,'BD Conv'!$H:$H,0)*_xlfn.XLOOKUP($D19,'BD Conv'!$C$17:$C$19,'BD Conv'!$F$17:$F$19,0)*(1+(HLOOKUP($B19&amp;AO$6,Indexadores!$C$2:$AH$32,MATCH($AE19,Indexadores!$A$2:$A$32,0))))</f>
        <v>0</v>
      </c>
      <c r="AP19" s="12"/>
      <c r="AQ19" s="55"/>
      <c r="AR19" s="55"/>
      <c r="AS19" s="155">
        <v>5.0000000000000001E-3</v>
      </c>
      <c r="AT19" s="55">
        <f t="shared" si="10"/>
        <v>0</v>
      </c>
      <c r="AU19" s="12">
        <f>_xlfn.XLOOKUP($D19&amp;$L19&amp;$AK$3,'BD Conv'!$A:$A,'BD Conv'!$H:$H,0)*_xlfn.XLOOKUP($D19,'BD Conv'!$C$17:$C$19,'BD Conv'!$E$17:$E$19,0)*(1+(HLOOKUP($B19&amp;AU$6,Indexadores!$C$2:$AH$32,MATCH($AE19,Indexadores!$A$2:$A$32,0))))</f>
        <v>0</v>
      </c>
      <c r="AV19" s="14">
        <f t="shared" si="11"/>
        <v>0</v>
      </c>
      <c r="AW19" s="55">
        <f>_xlfn.XLOOKUP($A19&amp;$AK$3,'BD Conv'!$A:$A,'BD Conv'!$I:$I,0)</f>
        <v>0</v>
      </c>
      <c r="AX19" s="55"/>
      <c r="AY19" s="12"/>
      <c r="AZ19" s="14">
        <f t="shared" si="1"/>
        <v>266.30196458557816</v>
      </c>
      <c r="BA19" s="12"/>
      <c r="BB19" s="12"/>
      <c r="BC19" s="12"/>
      <c r="BD19" s="55"/>
      <c r="BE19" s="55"/>
      <c r="BF19" s="55"/>
      <c r="BG19" s="66"/>
      <c r="BH19" s="55"/>
      <c r="BI19" s="61">
        <f t="shared" si="13"/>
        <v>0</v>
      </c>
      <c r="BJ19" s="55"/>
      <c r="BK19" s="55"/>
      <c r="BL19" s="66"/>
      <c r="BM19" s="55"/>
      <c r="BN19" s="55">
        <f>_xlfn.XLOOKUP($A19&amp;$BA$3,'BD Conv'!$A:$A,'BD Conv'!$K:$K,0)</f>
        <v>0</v>
      </c>
      <c r="BO19" s="55"/>
      <c r="BP19" s="55"/>
      <c r="BQ19" s="96">
        <f t="shared" si="14"/>
        <v>0</v>
      </c>
      <c r="BR19" s="62">
        <f t="shared" si="15"/>
        <v>0</v>
      </c>
      <c r="BS19" s="62"/>
      <c r="BT19" s="98">
        <f t="shared" si="16"/>
        <v>266.30196458557816</v>
      </c>
      <c r="BU19" s="82">
        <f t="shared" si="17"/>
        <v>67.159047918276315</v>
      </c>
      <c r="BV19" s="97">
        <f t="shared" si="18"/>
        <v>333.46101250385448</v>
      </c>
      <c r="BW19" s="44"/>
      <c r="BY19" s="74">
        <f t="shared" si="19"/>
        <v>5.354847716680089E-2</v>
      </c>
      <c r="BZ19" s="12">
        <f t="shared" si="20"/>
        <v>2.602628180677049</v>
      </c>
      <c r="CA19" s="12">
        <f t="shared" si="21"/>
        <v>2.6026281806770464</v>
      </c>
      <c r="CB19" s="12">
        <f t="shared" si="22"/>
        <v>0.25475544168444875</v>
      </c>
      <c r="CD19" s="95">
        <f t="shared" si="23"/>
        <v>278.04336240121404</v>
      </c>
      <c r="CE19" s="12">
        <f t="shared" si="24"/>
        <v>4.8603215597896314</v>
      </c>
      <c r="CF19" s="12">
        <f t="shared" si="25"/>
        <v>4.8603215597896279</v>
      </c>
      <c r="CG19" s="12">
        <f t="shared" si="26"/>
        <v>2.5124488207970308</v>
      </c>
      <c r="CI19" s="95">
        <f>IF($X19="",0,HLOOKUP($H$3,Resina!$E$2:$AK$93,MATCH($D19&amp;$X19&amp;$CI$5,Resina!$A$2:$A$93,0)))</f>
        <v>1212.1409481481483</v>
      </c>
      <c r="CJ19" s="95">
        <f>IF($AA19="",0,HLOOKUP($H$3,Resina!$E$2:$AK$93,MATCH($D19&amp;$AA19&amp;$CJ$5,Resina!$A$2:$A$93,0)))</f>
        <v>1754.9649560789267</v>
      </c>
      <c r="CK19" s="14">
        <f t="shared" si="27"/>
        <v>250.26405256634928</v>
      </c>
      <c r="CL19" s="14">
        <f t="shared" si="28"/>
        <v>2.5026405256634927</v>
      </c>
      <c r="CM19" s="12" t="str">
        <f t="shared" si="29"/>
        <v xml:space="preserve"> </v>
      </c>
      <c r="CN19" s="73"/>
      <c r="CO19" s="12">
        <f t="shared" si="30"/>
        <v>0</v>
      </c>
      <c r="CP19" s="14">
        <f t="shared" si="31"/>
        <v>252.76669309201276</v>
      </c>
      <c r="CQ19" s="73"/>
      <c r="DE19" s="6" t="str">
        <f t="shared" si="32"/>
        <v>Manaus39.7</v>
      </c>
      <c r="DF19" s="63">
        <f t="shared" si="33"/>
        <v>39.700000000000003</v>
      </c>
      <c r="DG19" s="10">
        <f t="shared" si="41"/>
        <v>264.98</v>
      </c>
      <c r="DH19" s="10">
        <f t="shared" si="41"/>
        <v>1.32</v>
      </c>
      <c r="DI19" s="10">
        <f t="shared" si="41"/>
        <v>0</v>
      </c>
      <c r="DJ19" s="10">
        <f t="shared" si="41"/>
        <v>0</v>
      </c>
      <c r="DK19" s="10">
        <f t="shared" si="41"/>
        <v>0</v>
      </c>
      <c r="DL19" s="10">
        <f t="shared" si="41"/>
        <v>0</v>
      </c>
      <c r="DM19" s="10">
        <f t="shared" si="41"/>
        <v>0</v>
      </c>
      <c r="DN19" s="10">
        <f t="shared" si="41"/>
        <v>0</v>
      </c>
      <c r="DO19" s="10">
        <f t="shared" si="41"/>
        <v>0</v>
      </c>
      <c r="DP19" s="10">
        <f t="shared" si="41"/>
        <v>0</v>
      </c>
      <c r="DQ19" s="10">
        <f t="shared" si="42"/>
        <v>0</v>
      </c>
      <c r="DR19" s="10">
        <f t="shared" si="42"/>
        <v>0</v>
      </c>
      <c r="DS19" s="10">
        <f t="shared" si="42"/>
        <v>0</v>
      </c>
      <c r="DT19" s="10">
        <f t="shared" si="42"/>
        <v>0</v>
      </c>
      <c r="DU19" s="10">
        <f t="shared" si="42"/>
        <v>0</v>
      </c>
      <c r="DV19" s="10">
        <f t="shared" si="42"/>
        <v>0</v>
      </c>
      <c r="DW19" s="10">
        <f t="shared" si="42"/>
        <v>0</v>
      </c>
      <c r="DX19" s="10">
        <f t="shared" si="42"/>
        <v>0</v>
      </c>
      <c r="DY19" s="10">
        <f t="shared" si="42"/>
        <v>0</v>
      </c>
      <c r="DZ19" s="10">
        <f t="shared" si="42"/>
        <v>0</v>
      </c>
      <c r="EA19" s="10">
        <f t="shared" si="42"/>
        <v>0</v>
      </c>
      <c r="EB19" s="10">
        <f t="shared" si="42"/>
        <v>0</v>
      </c>
      <c r="EC19" s="10">
        <f t="shared" si="42"/>
        <v>0</v>
      </c>
      <c r="ED19" s="10">
        <f t="shared" si="42"/>
        <v>0</v>
      </c>
      <c r="EE19" s="10">
        <f t="shared" si="34"/>
        <v>266.3</v>
      </c>
      <c r="EF19" s="109">
        <f t="shared" si="35"/>
        <v>0</v>
      </c>
      <c r="EG19" s="82">
        <f t="shared" si="36"/>
        <v>0</v>
      </c>
      <c r="EH19" s="82">
        <f t="shared" si="37"/>
        <v>0</v>
      </c>
      <c r="EI19" s="110">
        <f t="shared" si="38"/>
        <v>266.3</v>
      </c>
    </row>
    <row r="20" spans="1:139" ht="14.5" x14ac:dyDescent="0.35">
      <c r="A20" s="5" t="str">
        <f t="shared" si="7"/>
        <v>Manaus39.7</v>
      </c>
      <c r="B20" s="53">
        <v>4151</v>
      </c>
      <c r="C20" s="53">
        <v>4151</v>
      </c>
      <c r="D20" s="53" t="s">
        <v>40</v>
      </c>
      <c r="E20" s="43"/>
      <c r="F20" s="43" t="s">
        <v>145</v>
      </c>
      <c r="G20" s="43" t="s">
        <v>146</v>
      </c>
      <c r="H20" s="53" t="s">
        <v>147</v>
      </c>
      <c r="I20" s="54"/>
      <c r="J20" s="43"/>
      <c r="K20" s="87" t="s">
        <v>62</v>
      </c>
      <c r="L20" s="40">
        <v>39.700000000000003</v>
      </c>
      <c r="M20" s="41" t="s">
        <v>149</v>
      </c>
      <c r="N20" s="85"/>
      <c r="O20" s="67"/>
      <c r="Q20" s="77"/>
      <c r="R20" s="57"/>
      <c r="S20" s="44"/>
      <c r="T20" s="56"/>
      <c r="U20" s="57"/>
      <c r="V20" s="43" t="s">
        <v>150</v>
      </c>
      <c r="W20" s="88">
        <v>0.6</v>
      </c>
      <c r="X20" s="57" t="s">
        <v>22</v>
      </c>
      <c r="Y20" s="95">
        <f>IF($X20="",0,HLOOKUP($H$3,Resina!$E$2:$AK$93,MATCH($D20&amp;$X20&amp;$Y$5,Resina!$A$2:$A$93,0)))</f>
        <v>1283.402728888889</v>
      </c>
      <c r="Z20" s="56">
        <v>0.4</v>
      </c>
      <c r="AA20" s="43" t="s">
        <v>33</v>
      </c>
      <c r="AB20" s="95">
        <f>IF($AA20="",0,HLOOKUP($H$3,Resina!$E$2:$AK$93,MATCH($D20&amp;$AA20&amp;$AB$5,Resina!$A$2:$A$93,0)))</f>
        <v>1720.87376084979</v>
      </c>
      <c r="AC20" s="59">
        <f t="shared" si="39"/>
        <v>46091</v>
      </c>
      <c r="AD20" s="59" t="s">
        <v>151</v>
      </c>
      <c r="AE20" s="153">
        <f t="shared" si="40"/>
        <v>45839</v>
      </c>
      <c r="AF20" s="55" t="s">
        <v>152</v>
      </c>
      <c r="AG20" s="13">
        <f>_xlfn.XLOOKUP($H$3,Resina!$2:$2,Resina!$3:$3,0)</f>
        <v>5.200616666666666</v>
      </c>
      <c r="AH20" s="14">
        <f t="shared" si="8"/>
        <v>301.10597113282563</v>
      </c>
      <c r="AI20" s="75">
        <v>5.0000000000000001E-3</v>
      </c>
      <c r="AJ20" s="14">
        <f t="shared" si="9"/>
        <v>1.5055298556641281</v>
      </c>
      <c r="AL20" s="12"/>
      <c r="AM20" s="65"/>
      <c r="AN20" s="12"/>
      <c r="AO20" s="12">
        <f>_xlfn.XLOOKUP($D20&amp;$L20&amp;$AK$3,'BD Conv'!$A:$A,'BD Conv'!$H:$H,0)*_xlfn.XLOOKUP($D20,'BD Conv'!$C$17:$C$19,'BD Conv'!$F$17:$F$19,0)*(1+(HLOOKUP($B20&amp;AO$6,Indexadores!$C$2:$AH$32,MATCH($AE20,Indexadores!$A$2:$A$32,0))))</f>
        <v>0</v>
      </c>
      <c r="AP20" s="12"/>
      <c r="AQ20" s="55"/>
      <c r="AR20" s="55"/>
      <c r="AS20" s="155">
        <v>5.0000000000000001E-3</v>
      </c>
      <c r="AT20" s="55">
        <f t="shared" si="10"/>
        <v>0</v>
      </c>
      <c r="AU20" s="12">
        <f>_xlfn.XLOOKUP($D20&amp;$L20&amp;$AK$3,'BD Conv'!$A:$A,'BD Conv'!$H:$H,0)*_xlfn.XLOOKUP($D20,'BD Conv'!$C$17:$C$19,'BD Conv'!$E$17:$E$19,0)*(1+(HLOOKUP($B20&amp;AU$6,Indexadores!$C$2:$AH$32,MATCH($AE20,Indexadores!$A$2:$A$32,0))))</f>
        <v>0</v>
      </c>
      <c r="AV20" s="14">
        <f t="shared" si="11"/>
        <v>0</v>
      </c>
      <c r="AW20" s="55">
        <f>_xlfn.XLOOKUP($A20&amp;$AK$3,'BD Conv'!$A:$A,'BD Conv'!$I:$I,0)</f>
        <v>0</v>
      </c>
      <c r="AX20" s="55"/>
      <c r="AY20" s="12"/>
      <c r="AZ20" s="14">
        <f t="shared" si="1"/>
        <v>302.61150098848975</v>
      </c>
      <c r="BA20" s="12"/>
      <c r="BB20" s="12"/>
      <c r="BC20" s="12"/>
      <c r="BD20" s="55"/>
      <c r="BE20" s="55"/>
      <c r="BF20" s="55"/>
      <c r="BG20" s="66"/>
      <c r="BH20" s="55"/>
      <c r="BI20" s="61">
        <f t="shared" si="13"/>
        <v>0</v>
      </c>
      <c r="BJ20" s="55"/>
      <c r="BK20" s="55"/>
      <c r="BL20" s="66"/>
      <c r="BM20" s="55"/>
      <c r="BN20" s="55">
        <f>_xlfn.XLOOKUP($A20&amp;$BA$3,'BD Conv'!$A:$A,'BD Conv'!$K:$K,0)</f>
        <v>0</v>
      </c>
      <c r="BO20" s="55"/>
      <c r="BP20" s="55"/>
      <c r="BQ20" s="96">
        <f t="shared" si="14"/>
        <v>0</v>
      </c>
      <c r="BR20" s="62">
        <f t="shared" si="15"/>
        <v>0</v>
      </c>
      <c r="BS20" s="62"/>
      <c r="BT20" s="98">
        <f t="shared" si="16"/>
        <v>302.61150098848975</v>
      </c>
      <c r="BU20" s="82">
        <f t="shared" si="17"/>
        <v>76.315998371001569</v>
      </c>
      <c r="BV20" s="97">
        <f t="shared" si="18"/>
        <v>378.92749935949132</v>
      </c>
      <c r="BW20" s="44"/>
      <c r="BY20" s="74">
        <f t="shared" si="19"/>
        <v>1.5323083656527237E-2</v>
      </c>
      <c r="BZ20" s="12">
        <f t="shared" si="20"/>
        <v>0.87815766975366238</v>
      </c>
      <c r="CA20" s="12">
        <f t="shared" si="21"/>
        <v>0.87815766975366616</v>
      </c>
      <c r="CB20" s="12">
        <f t="shared" si="22"/>
        <v>0.28949064162213878</v>
      </c>
      <c r="CD20" s="95">
        <f t="shared" si="23"/>
        <v>327.84899353272851</v>
      </c>
      <c r="CE20" s="12">
        <f t="shared" si="24"/>
        <v>5.7309461296296575</v>
      </c>
      <c r="CF20" s="12">
        <f t="shared" si="25"/>
        <v>5.7309461296296611</v>
      </c>
      <c r="CG20" s="12">
        <f t="shared" si="26"/>
        <v>5.1422791014981337</v>
      </c>
      <c r="CI20" s="95">
        <f>IF($X20="",0,HLOOKUP($H$3,Resina!$E$2:$AK$93,MATCH($D20&amp;$X20&amp;$CI$5,Resina!$A$2:$A$93,0)))</f>
        <v>1212.1409481481483</v>
      </c>
      <c r="CJ20" s="95">
        <f>IF($AA20="",0,HLOOKUP($H$3,Resina!$E$2:$AK$93,MATCH($D20&amp;$AA20&amp;$CJ$5,Resina!$A$2:$A$93,0)))</f>
        <v>1754.9649560789267</v>
      </c>
      <c r="CK20" s="14">
        <f t="shared" si="27"/>
        <v>295.09360353980958</v>
      </c>
      <c r="CL20" s="14">
        <f t="shared" si="28"/>
        <v>2.950936035398096</v>
      </c>
      <c r="CM20" s="12" t="str">
        <f t="shared" si="29"/>
        <v xml:space="preserve"> </v>
      </c>
      <c r="CN20" s="73"/>
      <c r="CO20" s="12">
        <f t="shared" si="30"/>
        <v>0</v>
      </c>
      <c r="CP20" s="14">
        <f t="shared" si="31"/>
        <v>298.04453957520769</v>
      </c>
      <c r="CQ20" s="73"/>
      <c r="DE20" s="6" t="str">
        <f t="shared" si="32"/>
        <v>Manaus39.7</v>
      </c>
      <c r="DF20" s="63">
        <f t="shared" si="33"/>
        <v>39.700000000000003</v>
      </c>
      <c r="DG20" s="10">
        <f t="shared" si="41"/>
        <v>301.11</v>
      </c>
      <c r="DH20" s="10">
        <f t="shared" si="41"/>
        <v>1.51</v>
      </c>
      <c r="DI20" s="10">
        <f t="shared" si="41"/>
        <v>0</v>
      </c>
      <c r="DJ20" s="10">
        <f t="shared" si="41"/>
        <v>0</v>
      </c>
      <c r="DK20" s="10">
        <f t="shared" si="41"/>
        <v>0</v>
      </c>
      <c r="DL20" s="10">
        <f t="shared" si="41"/>
        <v>0</v>
      </c>
      <c r="DM20" s="10">
        <f t="shared" si="41"/>
        <v>0</v>
      </c>
      <c r="DN20" s="10">
        <f t="shared" si="41"/>
        <v>0</v>
      </c>
      <c r="DO20" s="10">
        <f t="shared" si="41"/>
        <v>0</v>
      </c>
      <c r="DP20" s="10">
        <f t="shared" si="41"/>
        <v>0</v>
      </c>
      <c r="DQ20" s="10">
        <f t="shared" si="42"/>
        <v>0</v>
      </c>
      <c r="DR20" s="10">
        <f t="shared" si="42"/>
        <v>0</v>
      </c>
      <c r="DS20" s="10">
        <f t="shared" si="42"/>
        <v>0</v>
      </c>
      <c r="DT20" s="10">
        <f t="shared" si="42"/>
        <v>0</v>
      </c>
      <c r="DU20" s="10">
        <f t="shared" si="42"/>
        <v>0</v>
      </c>
      <c r="DV20" s="10">
        <f t="shared" si="42"/>
        <v>0</v>
      </c>
      <c r="DW20" s="10">
        <f t="shared" si="42"/>
        <v>0</v>
      </c>
      <c r="DX20" s="10">
        <f t="shared" si="42"/>
        <v>0</v>
      </c>
      <c r="DY20" s="10">
        <f t="shared" si="42"/>
        <v>0</v>
      </c>
      <c r="DZ20" s="10">
        <f t="shared" si="42"/>
        <v>0</v>
      </c>
      <c r="EA20" s="10">
        <f t="shared" si="42"/>
        <v>0</v>
      </c>
      <c r="EB20" s="10">
        <f t="shared" si="42"/>
        <v>0</v>
      </c>
      <c r="EC20" s="10">
        <f t="shared" si="42"/>
        <v>0</v>
      </c>
      <c r="ED20" s="10">
        <f t="shared" si="42"/>
        <v>0</v>
      </c>
      <c r="EE20" s="10">
        <f t="shared" si="34"/>
        <v>302.62</v>
      </c>
      <c r="EF20" s="109">
        <f t="shared" si="35"/>
        <v>0.01</v>
      </c>
      <c r="EG20" s="82">
        <f t="shared" si="36"/>
        <v>0</v>
      </c>
      <c r="EH20" s="82">
        <f t="shared" si="37"/>
        <v>-0.01</v>
      </c>
      <c r="EI20" s="110">
        <f t="shared" si="38"/>
        <v>302.61</v>
      </c>
    </row>
    <row r="21" spans="1:139" ht="14.5" x14ac:dyDescent="0.35">
      <c r="A21" s="5" t="str">
        <f t="shared" si="7"/>
        <v>Manaus39.7</v>
      </c>
      <c r="B21" s="53">
        <v>4151</v>
      </c>
      <c r="C21" s="53">
        <v>4151</v>
      </c>
      <c r="D21" s="53" t="s">
        <v>40</v>
      </c>
      <c r="E21" s="43"/>
      <c r="F21" s="43" t="s">
        <v>145</v>
      </c>
      <c r="G21" s="43" t="s">
        <v>146</v>
      </c>
      <c r="H21" s="53" t="s">
        <v>147</v>
      </c>
      <c r="I21" s="54"/>
      <c r="J21" s="43"/>
      <c r="K21" s="87" t="s">
        <v>62</v>
      </c>
      <c r="L21" s="40">
        <v>39.700000000000003</v>
      </c>
      <c r="M21" s="41" t="s">
        <v>149</v>
      </c>
      <c r="N21" s="85"/>
      <c r="O21" s="67"/>
      <c r="Q21" s="77"/>
      <c r="R21" s="57"/>
      <c r="S21" s="44"/>
      <c r="T21" s="56"/>
      <c r="U21" s="57"/>
      <c r="V21" s="43" t="s">
        <v>150</v>
      </c>
      <c r="W21" s="88">
        <v>0.4</v>
      </c>
      <c r="X21" s="57" t="s">
        <v>22</v>
      </c>
      <c r="Y21" s="95">
        <f>IF($X21="",0,HLOOKUP($H$3,Resina!$E$2:$AK$93,MATCH($D21&amp;$X21&amp;$Y$5,Resina!$A$2:$A$93,0)))</f>
        <v>1283.402728888889</v>
      </c>
      <c r="Z21" s="56">
        <v>0.6</v>
      </c>
      <c r="AA21" s="43" t="s">
        <v>33</v>
      </c>
      <c r="AB21" s="95">
        <f>IF($AA21="",0,HLOOKUP($H$3,Resina!$E$2:$AK$93,MATCH($D21&amp;$AA21&amp;$AB$5,Resina!$A$2:$A$93,0)))</f>
        <v>1720.87376084979</v>
      </c>
      <c r="AC21" s="59">
        <f t="shared" si="39"/>
        <v>46091</v>
      </c>
      <c r="AD21" s="59" t="s">
        <v>151</v>
      </c>
      <c r="AE21" s="153">
        <f t="shared" si="40"/>
        <v>45839</v>
      </c>
      <c r="AF21" s="55" t="s">
        <v>152</v>
      </c>
      <c r="AG21" s="13">
        <f>_xlfn.XLOOKUP($H$3,Resina!$2:$2,Resina!$3:$3,0)</f>
        <v>5.200616666666666</v>
      </c>
      <c r="AH21" s="14">
        <f t="shared" si="8"/>
        <v>319.17041710442351</v>
      </c>
      <c r="AI21" s="75">
        <v>5.0000000000000001E-3</v>
      </c>
      <c r="AJ21" s="14">
        <f t="shared" si="9"/>
        <v>1.5958520855221177</v>
      </c>
      <c r="AL21" s="12"/>
      <c r="AM21" s="65"/>
      <c r="AN21" s="12"/>
      <c r="AO21" s="12">
        <f>_xlfn.XLOOKUP($D21&amp;$L21&amp;$AK$3,'BD Conv'!$A:$A,'BD Conv'!$H:$H,0)*_xlfn.XLOOKUP($D21,'BD Conv'!$C$17:$C$19,'BD Conv'!$F$17:$F$19,0)*(1+(HLOOKUP($B21&amp;AO$6,Indexadores!$C$2:$AH$32,MATCH($AE21,Indexadores!$A$2:$A$32,0))))</f>
        <v>0</v>
      </c>
      <c r="AP21" s="12"/>
      <c r="AQ21" s="55"/>
      <c r="AR21" s="55"/>
      <c r="AS21" s="155">
        <v>5.0000000000000001E-3</v>
      </c>
      <c r="AT21" s="55">
        <f t="shared" si="10"/>
        <v>0</v>
      </c>
      <c r="AU21" s="12">
        <f>_xlfn.XLOOKUP($D21&amp;$L21&amp;$AK$3,'BD Conv'!$A:$A,'BD Conv'!$H:$H,0)*_xlfn.XLOOKUP($D21,'BD Conv'!$C$17:$C$19,'BD Conv'!$E$17:$E$19,0)*(1+(HLOOKUP($B21&amp;AU$6,Indexadores!$C$2:$AH$32,MATCH($AE21,Indexadores!$A$2:$A$32,0))))</f>
        <v>0</v>
      </c>
      <c r="AV21" s="14">
        <f t="shared" si="11"/>
        <v>0</v>
      </c>
      <c r="AW21" s="55">
        <f>_xlfn.XLOOKUP($A21&amp;$AK$3,'BD Conv'!$A:$A,'BD Conv'!$I:$I,0)</f>
        <v>0</v>
      </c>
      <c r="AX21" s="55"/>
      <c r="AY21" s="12"/>
      <c r="AZ21" s="14">
        <f t="shared" si="1"/>
        <v>320.7662691899456</v>
      </c>
      <c r="BA21" s="12"/>
      <c r="BB21" s="12"/>
      <c r="BC21" s="12"/>
      <c r="BD21" s="55"/>
      <c r="BE21" s="55"/>
      <c r="BF21" s="55"/>
      <c r="BG21" s="66"/>
      <c r="BH21" s="55"/>
      <c r="BI21" s="61">
        <f t="shared" si="13"/>
        <v>0</v>
      </c>
      <c r="BJ21" s="55"/>
      <c r="BK21" s="55"/>
      <c r="BL21" s="66"/>
      <c r="BM21" s="55"/>
      <c r="BN21" s="55">
        <f>_xlfn.XLOOKUP($A21&amp;$BA$3,'BD Conv'!$A:$A,'BD Conv'!$K:$K,0)</f>
        <v>0</v>
      </c>
      <c r="BO21" s="55"/>
      <c r="BP21" s="55"/>
      <c r="BQ21" s="96">
        <f t="shared" si="14"/>
        <v>0</v>
      </c>
      <c r="BR21" s="62">
        <f t="shared" si="15"/>
        <v>0</v>
      </c>
      <c r="BS21" s="62"/>
      <c r="BT21" s="98">
        <f t="shared" si="16"/>
        <v>320.7662691899456</v>
      </c>
      <c r="BU21" s="82">
        <f t="shared" si="17"/>
        <v>80.894473597364197</v>
      </c>
      <c r="BV21" s="97">
        <f t="shared" si="18"/>
        <v>401.6607427873098</v>
      </c>
      <c r="BW21" s="44"/>
      <c r="BY21" s="74">
        <f t="shared" si="19"/>
        <v>2.5821840768824877E-4</v>
      </c>
      <c r="BZ21" s="12">
        <f t="shared" si="20"/>
        <v>1.5922414291990927E-2</v>
      </c>
      <c r="CA21" s="12">
        <f t="shared" si="21"/>
        <v>1.5922414291986743E-2</v>
      </c>
      <c r="CB21" s="12">
        <f t="shared" si="22"/>
        <v>0.30685824159098385</v>
      </c>
      <c r="CD21" s="95">
        <f t="shared" si="23"/>
        <v>352.75180909848564</v>
      </c>
      <c r="CE21" s="12">
        <f t="shared" si="24"/>
        <v>6.1662584145496595</v>
      </c>
      <c r="CF21" s="12">
        <f t="shared" si="25"/>
        <v>6.166258414549656</v>
      </c>
      <c r="CG21" s="12">
        <f t="shared" si="26"/>
        <v>6.4571942418486525</v>
      </c>
      <c r="CI21" s="95">
        <f>IF($X21="",0,HLOOKUP($H$3,Resina!$E$2:$AK$93,MATCH($D21&amp;$X21&amp;$CI$5,Resina!$A$2:$A$93,0)))</f>
        <v>1212.1409481481483</v>
      </c>
      <c r="CJ21" s="95">
        <f>IF($AA21="",0,HLOOKUP($H$3,Resina!$E$2:$AK$93,MATCH($D21&amp;$AA21&amp;$CJ$5,Resina!$A$2:$A$93,0)))</f>
        <v>1754.9649560789267</v>
      </c>
      <c r="CK21" s="14">
        <f t="shared" si="27"/>
        <v>317.50837902653973</v>
      </c>
      <c r="CL21" s="14">
        <f t="shared" si="28"/>
        <v>3.1750837902653974</v>
      </c>
      <c r="CM21" s="12" t="str">
        <f t="shared" si="29"/>
        <v xml:space="preserve"> </v>
      </c>
      <c r="CN21" s="73"/>
      <c r="CO21" s="12">
        <f t="shared" si="30"/>
        <v>0</v>
      </c>
      <c r="CP21" s="14">
        <f t="shared" si="31"/>
        <v>320.6834628168051</v>
      </c>
      <c r="CQ21" s="73"/>
      <c r="DE21" s="6" t="str">
        <f t="shared" si="32"/>
        <v>Manaus39.7</v>
      </c>
      <c r="DF21" s="63">
        <f t="shared" si="33"/>
        <v>39.700000000000003</v>
      </c>
      <c r="DG21" s="10">
        <f t="shared" si="41"/>
        <v>319.17</v>
      </c>
      <c r="DH21" s="10">
        <f t="shared" si="41"/>
        <v>1.6</v>
      </c>
      <c r="DI21" s="10">
        <f t="shared" si="41"/>
        <v>0</v>
      </c>
      <c r="DJ21" s="10">
        <f t="shared" si="41"/>
        <v>0</v>
      </c>
      <c r="DK21" s="10">
        <f t="shared" si="41"/>
        <v>0</v>
      </c>
      <c r="DL21" s="10">
        <f t="shared" si="41"/>
        <v>0</v>
      </c>
      <c r="DM21" s="10">
        <f t="shared" si="41"/>
        <v>0</v>
      </c>
      <c r="DN21" s="10">
        <f t="shared" si="41"/>
        <v>0</v>
      </c>
      <c r="DO21" s="10">
        <f t="shared" si="41"/>
        <v>0</v>
      </c>
      <c r="DP21" s="10">
        <f t="shared" si="41"/>
        <v>0</v>
      </c>
      <c r="DQ21" s="10">
        <f t="shared" si="42"/>
        <v>0</v>
      </c>
      <c r="DR21" s="10">
        <f t="shared" si="42"/>
        <v>0</v>
      </c>
      <c r="DS21" s="10">
        <f t="shared" si="42"/>
        <v>0</v>
      </c>
      <c r="DT21" s="10">
        <f t="shared" si="42"/>
        <v>0</v>
      </c>
      <c r="DU21" s="10">
        <f t="shared" si="42"/>
        <v>0</v>
      </c>
      <c r="DV21" s="10">
        <f t="shared" si="42"/>
        <v>0</v>
      </c>
      <c r="DW21" s="10">
        <f t="shared" si="42"/>
        <v>0</v>
      </c>
      <c r="DX21" s="10">
        <f t="shared" si="42"/>
        <v>0</v>
      </c>
      <c r="DY21" s="10">
        <f t="shared" si="42"/>
        <v>0</v>
      </c>
      <c r="DZ21" s="10">
        <f t="shared" si="42"/>
        <v>0</v>
      </c>
      <c r="EA21" s="10">
        <f t="shared" si="42"/>
        <v>0</v>
      </c>
      <c r="EB21" s="10">
        <f t="shared" si="42"/>
        <v>0</v>
      </c>
      <c r="EC21" s="10">
        <f t="shared" si="42"/>
        <v>0</v>
      </c>
      <c r="ED21" s="10">
        <f t="shared" si="42"/>
        <v>0</v>
      </c>
      <c r="EE21" s="10">
        <f t="shared" si="34"/>
        <v>320.77000000000004</v>
      </c>
      <c r="EF21" s="109">
        <f t="shared" si="35"/>
        <v>0</v>
      </c>
      <c r="EG21" s="82">
        <f t="shared" si="36"/>
        <v>0</v>
      </c>
      <c r="EH21" s="82">
        <f t="shared" si="37"/>
        <v>0</v>
      </c>
      <c r="EI21" s="110">
        <f t="shared" si="38"/>
        <v>320.77000000000004</v>
      </c>
    </row>
    <row r="22" spans="1:139" ht="14.5" x14ac:dyDescent="0.35">
      <c r="A22" s="5" t="str">
        <f t="shared" si="7"/>
        <v>Manaus39.7</v>
      </c>
      <c r="B22" s="53">
        <v>4151</v>
      </c>
      <c r="C22" s="53">
        <v>4151</v>
      </c>
      <c r="D22" s="53" t="s">
        <v>40</v>
      </c>
      <c r="E22" s="43"/>
      <c r="F22" s="43" t="s">
        <v>145</v>
      </c>
      <c r="G22" s="43" t="s">
        <v>146</v>
      </c>
      <c r="H22" s="53" t="s">
        <v>147</v>
      </c>
      <c r="I22" s="54"/>
      <c r="J22" s="43"/>
      <c r="K22" s="87" t="s">
        <v>62</v>
      </c>
      <c r="L22" s="40">
        <v>39.700000000000003</v>
      </c>
      <c r="M22" s="41" t="s">
        <v>149</v>
      </c>
      <c r="N22" s="85"/>
      <c r="O22" s="67"/>
      <c r="Q22" s="77"/>
      <c r="R22" s="57"/>
      <c r="S22" s="44"/>
      <c r="T22" s="56"/>
      <c r="U22" s="57"/>
      <c r="V22" s="43" t="s">
        <v>150</v>
      </c>
      <c r="W22" s="88">
        <v>0</v>
      </c>
      <c r="X22" s="57"/>
      <c r="Y22" s="95">
        <f>IF($X22="",0,HLOOKUP($H$3,Resina!$E$2:$AK$93,MATCH($D22&amp;$X22&amp;$Y$5,Resina!$A$2:$A$93,0)))</f>
        <v>0</v>
      </c>
      <c r="Z22" s="56">
        <v>1</v>
      </c>
      <c r="AA22" s="43" t="s">
        <v>33</v>
      </c>
      <c r="AB22" s="95">
        <f>IF($AA22="",0,HLOOKUP($H$3,Resina!$E$2:$AK$93,MATCH($D22&amp;$AA22&amp;$AB$5,Resina!$A$2:$A$93,0)))</f>
        <v>1720.87376084979</v>
      </c>
      <c r="AC22" s="59">
        <f t="shared" si="39"/>
        <v>46091</v>
      </c>
      <c r="AD22" s="59" t="s">
        <v>151</v>
      </c>
      <c r="AE22" s="153">
        <f t="shared" si="40"/>
        <v>45839</v>
      </c>
      <c r="AF22" s="55" t="s">
        <v>152</v>
      </c>
      <c r="AG22" s="13">
        <f>_xlfn.XLOOKUP($H$3,Resina!$2:$2,Resina!$3:$3,0)</f>
        <v>5.200616666666666</v>
      </c>
      <c r="AH22" s="14">
        <f t="shared" si="8"/>
        <v>355.29930904761915</v>
      </c>
      <c r="AI22" s="75">
        <v>5.0000000000000001E-3</v>
      </c>
      <c r="AJ22" s="14">
        <f t="shared" si="9"/>
        <v>1.7764965452380959</v>
      </c>
      <c r="AL22" s="12"/>
      <c r="AM22" s="65"/>
      <c r="AN22" s="12"/>
      <c r="AO22" s="12">
        <f>_xlfn.XLOOKUP($D22&amp;$L22&amp;$AK$3,'BD Conv'!$A:$A,'BD Conv'!$H:$H,0)*_xlfn.XLOOKUP($D22,'BD Conv'!$C$17:$C$19,'BD Conv'!$F$17:$F$19,0)*(1+(HLOOKUP($B22&amp;AO$6,Indexadores!$C$2:$AH$32,MATCH($AE22,Indexadores!$A$2:$A$32,0))))</f>
        <v>0</v>
      </c>
      <c r="AP22" s="12"/>
      <c r="AQ22" s="55"/>
      <c r="AR22" s="55"/>
      <c r="AS22" s="155">
        <v>5.0000000000000001E-3</v>
      </c>
      <c r="AT22" s="55">
        <f t="shared" si="10"/>
        <v>0</v>
      </c>
      <c r="AU22" s="12">
        <f>_xlfn.XLOOKUP($D22&amp;$L22&amp;$AK$3,'BD Conv'!$A:$A,'BD Conv'!$H:$H,0)*_xlfn.XLOOKUP($D22,'BD Conv'!$C$17:$C$19,'BD Conv'!$E$17:$E$19,0)*(1+(HLOOKUP($B22&amp;AU$6,Indexadores!$C$2:$AH$32,MATCH($AE22,Indexadores!$A$2:$A$32,0))))</f>
        <v>0</v>
      </c>
      <c r="AV22" s="14">
        <f t="shared" si="11"/>
        <v>0</v>
      </c>
      <c r="AW22" s="55">
        <f>_xlfn.XLOOKUP($A22&amp;$AK$3,'BD Conv'!$A:$A,'BD Conv'!$I:$I,0)</f>
        <v>0</v>
      </c>
      <c r="AX22" s="55"/>
      <c r="AY22" s="12"/>
      <c r="AZ22" s="14">
        <f t="shared" si="1"/>
        <v>357.07580559285725</v>
      </c>
      <c r="BA22" s="12"/>
      <c r="BB22" s="12"/>
      <c r="BC22" s="12"/>
      <c r="BD22" s="55"/>
      <c r="BE22" s="55"/>
      <c r="BF22" s="55"/>
      <c r="BG22" s="66"/>
      <c r="BH22" s="55"/>
      <c r="BI22" s="61">
        <f t="shared" si="13"/>
        <v>0</v>
      </c>
      <c r="BJ22" s="55"/>
      <c r="BK22" s="55"/>
      <c r="BL22" s="66"/>
      <c r="BM22" s="55"/>
      <c r="BN22" s="55">
        <f>_xlfn.XLOOKUP($A22&amp;$BA$3,'BD Conv'!$A:$A,'BD Conv'!$K:$K,0)</f>
        <v>0</v>
      </c>
      <c r="BO22" s="55"/>
      <c r="BP22" s="55"/>
      <c r="BQ22" s="96">
        <f t="shared" si="14"/>
        <v>0</v>
      </c>
      <c r="BR22" s="62">
        <f t="shared" si="15"/>
        <v>0</v>
      </c>
      <c r="BS22" s="62"/>
      <c r="BT22" s="98">
        <f t="shared" si="16"/>
        <v>357.07580559285725</v>
      </c>
      <c r="BU22" s="82">
        <f t="shared" si="17"/>
        <v>90.051424050089508</v>
      </c>
      <c r="BV22" s="97">
        <f t="shared" si="18"/>
        <v>447.12722964294676</v>
      </c>
      <c r="BW22" s="44"/>
      <c r="BY22" s="74">
        <f t="shared" si="19"/>
        <v>-2.4279899217047651E-2</v>
      </c>
      <c r="BZ22" s="12">
        <f t="shared" si="20"/>
        <v>-1.7085480966313846</v>
      </c>
      <c r="CA22" s="12">
        <f t="shared" si="21"/>
        <v>-1.7085480966313826</v>
      </c>
      <c r="CB22" s="12">
        <f t="shared" si="22"/>
        <v>0.34159344152868482</v>
      </c>
      <c r="CD22" s="95">
        <f t="shared" si="23"/>
        <v>402.55744023000005</v>
      </c>
      <c r="CE22" s="12">
        <f t="shared" si="24"/>
        <v>7.0368829843896759</v>
      </c>
      <c r="CF22" s="12">
        <f t="shared" si="25"/>
        <v>7.0368829843896767</v>
      </c>
      <c r="CG22" s="12">
        <f t="shared" si="26"/>
        <v>9.0870245225497452</v>
      </c>
      <c r="CI22" s="95">
        <f>IF($X22="",0,HLOOKUP($H$3,Resina!$E$2:$AK$93,MATCH($D22&amp;$X22&amp;$CI$5,Resina!$A$2:$A$93,0)))</f>
        <v>0</v>
      </c>
      <c r="CJ22" s="95">
        <f>IF($AA22="",0,HLOOKUP($H$3,Resina!$E$2:$AK$93,MATCH($D22&amp;$AA22&amp;$CJ$5,Resina!$A$2:$A$93,0)))</f>
        <v>1754.9649560789267</v>
      </c>
      <c r="CK22" s="14">
        <f t="shared" si="27"/>
        <v>362.33793000000003</v>
      </c>
      <c r="CL22" s="14">
        <f t="shared" si="28"/>
        <v>3.6233793000000003</v>
      </c>
      <c r="CM22" s="12" t="str">
        <f t="shared" si="29"/>
        <v xml:space="preserve"> </v>
      </c>
      <c r="CN22" s="73"/>
      <c r="CO22" s="12">
        <f t="shared" si="30"/>
        <v>0</v>
      </c>
      <c r="CP22" s="14">
        <f t="shared" si="31"/>
        <v>365.96130930000004</v>
      </c>
      <c r="CQ22" s="73"/>
      <c r="DE22" s="6" t="str">
        <f t="shared" si="32"/>
        <v>Manaus39.7</v>
      </c>
      <c r="DF22" s="63">
        <f t="shared" si="33"/>
        <v>39.700000000000003</v>
      </c>
      <c r="DG22" s="10">
        <f t="shared" si="41"/>
        <v>355.3</v>
      </c>
      <c r="DH22" s="10">
        <f t="shared" si="41"/>
        <v>1.78</v>
      </c>
      <c r="DI22" s="10">
        <f t="shared" si="41"/>
        <v>0</v>
      </c>
      <c r="DJ22" s="10">
        <f t="shared" si="41"/>
        <v>0</v>
      </c>
      <c r="DK22" s="10">
        <f t="shared" si="41"/>
        <v>0</v>
      </c>
      <c r="DL22" s="10">
        <f t="shared" si="41"/>
        <v>0</v>
      </c>
      <c r="DM22" s="10">
        <f t="shared" si="41"/>
        <v>0</v>
      </c>
      <c r="DN22" s="10">
        <f t="shared" si="41"/>
        <v>0</v>
      </c>
      <c r="DO22" s="10">
        <f t="shared" si="41"/>
        <v>0</v>
      </c>
      <c r="DP22" s="10">
        <f t="shared" si="41"/>
        <v>0</v>
      </c>
      <c r="DQ22" s="10">
        <f t="shared" si="42"/>
        <v>0</v>
      </c>
      <c r="DR22" s="10">
        <f t="shared" si="42"/>
        <v>0</v>
      </c>
      <c r="DS22" s="10">
        <f t="shared" si="42"/>
        <v>0</v>
      </c>
      <c r="DT22" s="10">
        <f t="shared" si="42"/>
        <v>0</v>
      </c>
      <c r="DU22" s="10">
        <f t="shared" si="42"/>
        <v>0</v>
      </c>
      <c r="DV22" s="10">
        <f t="shared" si="42"/>
        <v>0</v>
      </c>
      <c r="DW22" s="10">
        <f t="shared" si="42"/>
        <v>0</v>
      </c>
      <c r="DX22" s="10">
        <f t="shared" si="42"/>
        <v>0</v>
      </c>
      <c r="DY22" s="10">
        <f t="shared" si="42"/>
        <v>0</v>
      </c>
      <c r="DZ22" s="10">
        <f t="shared" si="42"/>
        <v>0</v>
      </c>
      <c r="EA22" s="10">
        <f t="shared" si="42"/>
        <v>0</v>
      </c>
      <c r="EB22" s="10">
        <f t="shared" si="42"/>
        <v>0</v>
      </c>
      <c r="EC22" s="10">
        <f t="shared" si="42"/>
        <v>0</v>
      </c>
      <c r="ED22" s="10">
        <f t="shared" si="42"/>
        <v>0</v>
      </c>
      <c r="EE22" s="10">
        <f t="shared" si="34"/>
        <v>357.08</v>
      </c>
      <c r="EF22" s="109">
        <f t="shared" si="35"/>
        <v>0</v>
      </c>
      <c r="EG22" s="82">
        <f t="shared" si="36"/>
        <v>0</v>
      </c>
      <c r="EH22" s="82">
        <f t="shared" si="37"/>
        <v>0</v>
      </c>
      <c r="EI22" s="110">
        <f t="shared" si="38"/>
        <v>357.08</v>
      </c>
    </row>
    <row r="23" spans="1:139" ht="14.5" x14ac:dyDescent="0.35">
      <c r="A23" s="5" t="str">
        <f t="shared" si="7"/>
        <v>Manaus39.7</v>
      </c>
      <c r="B23" s="53">
        <v>4151</v>
      </c>
      <c r="C23" s="53">
        <v>4151</v>
      </c>
      <c r="D23" s="53" t="s">
        <v>40</v>
      </c>
      <c r="E23" s="43"/>
      <c r="F23" s="43" t="s">
        <v>145</v>
      </c>
      <c r="G23" s="43" t="s">
        <v>146</v>
      </c>
      <c r="H23" s="53" t="s">
        <v>147</v>
      </c>
      <c r="I23" s="54"/>
      <c r="J23" s="43"/>
      <c r="K23" s="87" t="s">
        <v>62</v>
      </c>
      <c r="L23" s="40">
        <v>39.700000000000003</v>
      </c>
      <c r="M23" s="41" t="s">
        <v>153</v>
      </c>
      <c r="N23" s="85"/>
      <c r="O23" s="67"/>
      <c r="Q23" s="77"/>
      <c r="R23" s="57"/>
      <c r="S23" s="44"/>
      <c r="T23" s="56"/>
      <c r="U23" s="57"/>
      <c r="V23" s="43" t="s">
        <v>150</v>
      </c>
      <c r="W23" s="88">
        <v>1</v>
      </c>
      <c r="X23" s="57" t="s">
        <v>22</v>
      </c>
      <c r="Y23" s="95">
        <f>IF($X23="",0,HLOOKUP($H$3,Resina!$E$2:$AK$93,MATCH($D23&amp;$X23&amp;$Y$5,Resina!$A$2:$A$93,0)))</f>
        <v>1283.402728888889</v>
      </c>
      <c r="Z23" s="56">
        <v>0</v>
      </c>
      <c r="AA23" s="43" t="s">
        <v>33</v>
      </c>
      <c r="AB23" s="95">
        <f>IF($AA23="",0,HLOOKUP($H$3,Resina!$E$2:$AK$93,MATCH($D23&amp;$AA23&amp;$AB$5,Resina!$A$2:$A$93,0)))</f>
        <v>1720.87376084979</v>
      </c>
      <c r="AC23" s="59">
        <f t="shared" si="39"/>
        <v>46091</v>
      </c>
      <c r="AD23" s="59" t="s">
        <v>151</v>
      </c>
      <c r="AE23" s="153">
        <f t="shared" si="40"/>
        <v>45839</v>
      </c>
      <c r="AF23" s="55" t="s">
        <v>152</v>
      </c>
      <c r="AG23" s="13">
        <f>_xlfn.XLOOKUP($H$3,Resina!$2:$2,Resina!$3:$3,0)</f>
        <v>5.200616666666666</v>
      </c>
      <c r="AH23" s="14">
        <f t="shared" si="8"/>
        <v>264.97707918962999</v>
      </c>
      <c r="AI23" s="75">
        <v>5.0000000000000001E-3</v>
      </c>
      <c r="AJ23" s="14">
        <f t="shared" si="9"/>
        <v>1.3248853959481499</v>
      </c>
      <c r="AL23" s="12"/>
      <c r="AM23" s="65"/>
      <c r="AN23" s="12"/>
      <c r="AO23" s="12">
        <f>_xlfn.XLOOKUP($D23&amp;$L23&amp;$AK$3,'BD Conv'!$A:$A,'BD Conv'!$H:$H,0)*_xlfn.XLOOKUP($D23,'BD Conv'!$C$17:$C$19,'BD Conv'!$F$17:$F$19,0)*(1+(HLOOKUP($B23&amp;AO$6,Indexadores!$C$2:$AH$32,MATCH($AE23,Indexadores!$A$2:$A$32,0))))</f>
        <v>0</v>
      </c>
      <c r="AP23" s="12"/>
      <c r="AQ23" s="55"/>
      <c r="AR23" s="55"/>
      <c r="AS23" s="155">
        <v>5.0000000000000001E-3</v>
      </c>
      <c r="AT23" s="55">
        <f t="shared" si="10"/>
        <v>0</v>
      </c>
      <c r="AU23" s="12">
        <f>_xlfn.XLOOKUP($D23&amp;$L23&amp;$AK$3,'BD Conv'!$A:$A,'BD Conv'!$H:$H,0)*_xlfn.XLOOKUP($D23,'BD Conv'!$C$17:$C$19,'BD Conv'!$E$17:$E$19,0)*(1+(HLOOKUP($B23&amp;AU$6,Indexadores!$C$2:$AH$32,MATCH($AE23,Indexadores!$A$2:$A$32,0))))</f>
        <v>0</v>
      </c>
      <c r="AV23" s="14">
        <f t="shared" si="11"/>
        <v>0</v>
      </c>
      <c r="AW23" s="55">
        <f>_xlfn.XLOOKUP($A23&amp;$AK$3,'BD Conv'!$A:$A,'BD Conv'!$I:$I,0)</f>
        <v>0</v>
      </c>
      <c r="AX23" s="55"/>
      <c r="AY23" s="12"/>
      <c r="AZ23" s="14">
        <f t="shared" si="1"/>
        <v>266.30196458557816</v>
      </c>
      <c r="BA23" s="12"/>
      <c r="BB23" s="12"/>
      <c r="BC23" s="12"/>
      <c r="BD23" s="55"/>
      <c r="BE23" s="55"/>
      <c r="BF23" s="55"/>
      <c r="BG23" s="66"/>
      <c r="BH23" s="55"/>
      <c r="BI23" s="61">
        <f t="shared" si="13"/>
        <v>0</v>
      </c>
      <c r="BJ23" s="55"/>
      <c r="BK23" s="55"/>
      <c r="BL23" s="66"/>
      <c r="BM23" s="55"/>
      <c r="BN23" s="55">
        <f>_xlfn.XLOOKUP($A23&amp;$BA$3,'BD Conv'!$A:$A,'BD Conv'!$K:$K,0)</f>
        <v>0</v>
      </c>
      <c r="BO23" s="55"/>
      <c r="BP23" s="55"/>
      <c r="BQ23" s="96">
        <f t="shared" si="14"/>
        <v>0</v>
      </c>
      <c r="BR23" s="62">
        <f t="shared" si="15"/>
        <v>0</v>
      </c>
      <c r="BS23" s="62"/>
      <c r="BT23" s="98">
        <f t="shared" si="16"/>
        <v>266.30196458557816</v>
      </c>
      <c r="BU23" s="82">
        <f t="shared" si="17"/>
        <v>67.159047918276315</v>
      </c>
      <c r="BV23" s="97">
        <f t="shared" si="18"/>
        <v>333.46101250385448</v>
      </c>
      <c r="BW23" s="44"/>
      <c r="BY23" s="74">
        <f t="shared" si="19"/>
        <v>5.354847716680089E-2</v>
      </c>
      <c r="BZ23" s="12">
        <f t="shared" si="20"/>
        <v>2.602628180677049</v>
      </c>
      <c r="CA23" s="12">
        <f t="shared" si="21"/>
        <v>2.6026281806770464</v>
      </c>
      <c r="CB23" s="12">
        <f t="shared" si="22"/>
        <v>0.25475544168444875</v>
      </c>
      <c r="CD23" s="95">
        <f t="shared" si="23"/>
        <v>278.04336240121404</v>
      </c>
      <c r="CE23" s="12">
        <f t="shared" si="24"/>
        <v>4.8603215597896314</v>
      </c>
      <c r="CF23" s="12">
        <f t="shared" si="25"/>
        <v>4.8603215597896279</v>
      </c>
      <c r="CG23" s="12">
        <f t="shared" si="26"/>
        <v>2.5124488207970308</v>
      </c>
      <c r="CI23" s="95">
        <f>IF($X23="",0,HLOOKUP($H$3,Resina!$E$2:$AK$93,MATCH($D23&amp;$X23&amp;$CI$5,Resina!$A$2:$A$93,0)))</f>
        <v>1212.1409481481483</v>
      </c>
      <c r="CJ23" s="95">
        <f>IF($AA23="",0,HLOOKUP($H$3,Resina!$E$2:$AK$93,MATCH($D23&amp;$AA23&amp;$CJ$5,Resina!$A$2:$A$93,0)))</f>
        <v>1754.9649560789267</v>
      </c>
      <c r="CK23" s="14">
        <f t="shared" si="27"/>
        <v>250.26405256634928</v>
      </c>
      <c r="CL23" s="14">
        <f t="shared" si="28"/>
        <v>2.5026405256634927</v>
      </c>
      <c r="CM23" s="12" t="str">
        <f t="shared" si="29"/>
        <v xml:space="preserve"> </v>
      </c>
      <c r="CN23" s="73"/>
      <c r="CO23" s="12">
        <f t="shared" si="30"/>
        <v>0</v>
      </c>
      <c r="CP23" s="14">
        <f t="shared" si="31"/>
        <v>252.76669309201276</v>
      </c>
      <c r="CQ23" s="73"/>
      <c r="DE23" s="6" t="str">
        <f t="shared" si="32"/>
        <v>Manaus39.7</v>
      </c>
      <c r="DF23" s="63">
        <f t="shared" si="33"/>
        <v>39.700000000000003</v>
      </c>
      <c r="DG23" s="10">
        <f t="shared" si="41"/>
        <v>264.98</v>
      </c>
      <c r="DH23" s="10">
        <f t="shared" si="41"/>
        <v>1.32</v>
      </c>
      <c r="DI23" s="10">
        <f t="shared" si="41"/>
        <v>0</v>
      </c>
      <c r="DJ23" s="10">
        <f t="shared" si="41"/>
        <v>0</v>
      </c>
      <c r="DK23" s="10">
        <f t="shared" si="41"/>
        <v>0</v>
      </c>
      <c r="DL23" s="10">
        <f t="shared" si="41"/>
        <v>0</v>
      </c>
      <c r="DM23" s="10">
        <f t="shared" si="41"/>
        <v>0</v>
      </c>
      <c r="DN23" s="10">
        <f t="shared" si="41"/>
        <v>0</v>
      </c>
      <c r="DO23" s="10">
        <f t="shared" si="41"/>
        <v>0</v>
      </c>
      <c r="DP23" s="10">
        <f t="shared" si="41"/>
        <v>0</v>
      </c>
      <c r="DQ23" s="10">
        <f t="shared" si="42"/>
        <v>0</v>
      </c>
      <c r="DR23" s="10">
        <f t="shared" si="42"/>
        <v>0</v>
      </c>
      <c r="DS23" s="10">
        <f t="shared" si="42"/>
        <v>0</v>
      </c>
      <c r="DT23" s="10">
        <f t="shared" si="42"/>
        <v>0</v>
      </c>
      <c r="DU23" s="10">
        <f t="shared" si="42"/>
        <v>0</v>
      </c>
      <c r="DV23" s="10">
        <f t="shared" si="42"/>
        <v>0</v>
      </c>
      <c r="DW23" s="10">
        <f t="shared" si="42"/>
        <v>0</v>
      </c>
      <c r="DX23" s="10">
        <f t="shared" si="42"/>
        <v>0</v>
      </c>
      <c r="DY23" s="10">
        <f t="shared" si="42"/>
        <v>0</v>
      </c>
      <c r="DZ23" s="10">
        <f t="shared" si="42"/>
        <v>0</v>
      </c>
      <c r="EA23" s="10">
        <f t="shared" si="42"/>
        <v>0</v>
      </c>
      <c r="EB23" s="10">
        <f t="shared" si="42"/>
        <v>0</v>
      </c>
      <c r="EC23" s="10">
        <f t="shared" si="42"/>
        <v>0</v>
      </c>
      <c r="ED23" s="10">
        <f t="shared" si="42"/>
        <v>0</v>
      </c>
      <c r="EE23" s="10">
        <f t="shared" si="34"/>
        <v>266.3</v>
      </c>
      <c r="EF23" s="109">
        <f t="shared" si="35"/>
        <v>0</v>
      </c>
      <c r="EG23" s="82">
        <f t="shared" si="36"/>
        <v>0</v>
      </c>
      <c r="EH23" s="82">
        <f t="shared" si="37"/>
        <v>0</v>
      </c>
      <c r="EI23" s="110">
        <f t="shared" si="38"/>
        <v>266.3</v>
      </c>
    </row>
    <row r="24" spans="1:139" ht="14.5" x14ac:dyDescent="0.35">
      <c r="A24" s="5" t="str">
        <f t="shared" si="7"/>
        <v>Manaus39.7</v>
      </c>
      <c r="B24" s="53">
        <v>4151</v>
      </c>
      <c r="C24" s="53">
        <v>4151</v>
      </c>
      <c r="D24" s="53" t="s">
        <v>40</v>
      </c>
      <c r="E24" s="43"/>
      <c r="F24" s="43" t="s">
        <v>145</v>
      </c>
      <c r="G24" s="43" t="s">
        <v>146</v>
      </c>
      <c r="H24" s="53" t="s">
        <v>147</v>
      </c>
      <c r="I24" s="54"/>
      <c r="J24" s="43"/>
      <c r="K24" s="87" t="s">
        <v>62</v>
      </c>
      <c r="L24" s="40">
        <v>39.700000000000003</v>
      </c>
      <c r="M24" s="41" t="s">
        <v>153</v>
      </c>
      <c r="N24" s="85"/>
      <c r="O24" s="67"/>
      <c r="Q24" s="77"/>
      <c r="R24" s="57"/>
      <c r="S24" s="44"/>
      <c r="T24" s="56"/>
      <c r="U24" s="57"/>
      <c r="V24" s="43" t="s">
        <v>150</v>
      </c>
      <c r="W24" s="88">
        <v>0.6</v>
      </c>
      <c r="X24" s="57" t="s">
        <v>22</v>
      </c>
      <c r="Y24" s="95">
        <f>IF($X24="",0,HLOOKUP($H$3,Resina!$E$2:$AK$93,MATCH($D24&amp;$X24&amp;$Y$5,Resina!$A$2:$A$93,0)))</f>
        <v>1283.402728888889</v>
      </c>
      <c r="Z24" s="56">
        <v>0.4</v>
      </c>
      <c r="AA24" s="43" t="s">
        <v>33</v>
      </c>
      <c r="AB24" s="95">
        <f>IF($AA24="",0,HLOOKUP($H$3,Resina!$E$2:$AK$93,MATCH($D24&amp;$AA24&amp;$AB$5,Resina!$A$2:$A$93,0)))</f>
        <v>1720.87376084979</v>
      </c>
      <c r="AC24" s="59">
        <f t="shared" si="39"/>
        <v>46091</v>
      </c>
      <c r="AD24" s="59" t="s">
        <v>151</v>
      </c>
      <c r="AE24" s="153">
        <f t="shared" si="40"/>
        <v>45839</v>
      </c>
      <c r="AF24" s="55" t="s">
        <v>152</v>
      </c>
      <c r="AG24" s="13">
        <f>_xlfn.XLOOKUP($H$3,Resina!$2:$2,Resina!$3:$3,0)</f>
        <v>5.200616666666666</v>
      </c>
      <c r="AH24" s="14">
        <f t="shared" si="8"/>
        <v>301.10597113282563</v>
      </c>
      <c r="AI24" s="75">
        <v>5.0000000000000001E-3</v>
      </c>
      <c r="AJ24" s="14">
        <f t="shared" si="9"/>
        <v>1.5055298556641281</v>
      </c>
      <c r="AL24" s="12"/>
      <c r="AM24" s="65"/>
      <c r="AN24" s="12"/>
      <c r="AO24" s="12">
        <f>_xlfn.XLOOKUP($D24&amp;$L24&amp;$AK$3,'BD Conv'!$A:$A,'BD Conv'!$H:$H,0)*_xlfn.XLOOKUP($D24,'BD Conv'!$C$17:$C$19,'BD Conv'!$F$17:$F$19,0)*(1+(HLOOKUP($B24&amp;AO$6,Indexadores!$C$2:$AH$32,MATCH($AE24,Indexadores!$A$2:$A$32,0))))</f>
        <v>0</v>
      </c>
      <c r="AP24" s="12"/>
      <c r="AQ24" s="55"/>
      <c r="AR24" s="55"/>
      <c r="AS24" s="155">
        <v>5.0000000000000001E-3</v>
      </c>
      <c r="AT24" s="55">
        <f t="shared" si="10"/>
        <v>0</v>
      </c>
      <c r="AU24" s="12">
        <f>_xlfn.XLOOKUP($D24&amp;$L24&amp;$AK$3,'BD Conv'!$A:$A,'BD Conv'!$H:$H,0)*_xlfn.XLOOKUP($D24,'BD Conv'!$C$17:$C$19,'BD Conv'!$E$17:$E$19,0)*(1+(HLOOKUP($B24&amp;AU$6,Indexadores!$C$2:$AH$32,MATCH($AE24,Indexadores!$A$2:$A$32,0))))</f>
        <v>0</v>
      </c>
      <c r="AV24" s="14">
        <f t="shared" si="11"/>
        <v>0</v>
      </c>
      <c r="AW24" s="55">
        <f>_xlfn.XLOOKUP($A24&amp;$AK$3,'BD Conv'!$A:$A,'BD Conv'!$I:$I,0)</f>
        <v>0</v>
      </c>
      <c r="AX24" s="55"/>
      <c r="AY24" s="12"/>
      <c r="AZ24" s="14">
        <f t="shared" si="1"/>
        <v>302.61150098848975</v>
      </c>
      <c r="BA24" s="12"/>
      <c r="BB24" s="12"/>
      <c r="BC24" s="12"/>
      <c r="BD24" s="55"/>
      <c r="BE24" s="55"/>
      <c r="BF24" s="55"/>
      <c r="BG24" s="66"/>
      <c r="BH24" s="55"/>
      <c r="BI24" s="61">
        <f t="shared" si="13"/>
        <v>0</v>
      </c>
      <c r="BJ24" s="55"/>
      <c r="BK24" s="55"/>
      <c r="BL24" s="66"/>
      <c r="BM24" s="55"/>
      <c r="BN24" s="55">
        <f>_xlfn.XLOOKUP($A24&amp;$BA$3,'BD Conv'!$A:$A,'BD Conv'!$K:$K,0)</f>
        <v>0</v>
      </c>
      <c r="BO24" s="55"/>
      <c r="BP24" s="55"/>
      <c r="BQ24" s="96">
        <f t="shared" si="14"/>
        <v>0</v>
      </c>
      <c r="BR24" s="62">
        <f t="shared" si="15"/>
        <v>0</v>
      </c>
      <c r="BS24" s="62"/>
      <c r="BT24" s="98">
        <f t="shared" si="16"/>
        <v>302.61150098848975</v>
      </c>
      <c r="BU24" s="82">
        <f t="shared" si="17"/>
        <v>76.315998371001569</v>
      </c>
      <c r="BV24" s="97">
        <f t="shared" si="18"/>
        <v>378.92749935949132</v>
      </c>
      <c r="BW24" s="44"/>
      <c r="BY24" s="74">
        <f t="shared" si="19"/>
        <v>1.5323083656527237E-2</v>
      </c>
      <c r="BZ24" s="12">
        <f t="shared" si="20"/>
        <v>0.87815766975366238</v>
      </c>
      <c r="CA24" s="12">
        <f t="shared" si="21"/>
        <v>0.87815766975366616</v>
      </c>
      <c r="CB24" s="12">
        <f t="shared" si="22"/>
        <v>0.28949064162213878</v>
      </c>
      <c r="CD24" s="95">
        <f t="shared" si="23"/>
        <v>327.84899353272851</v>
      </c>
      <c r="CE24" s="12">
        <f t="shared" si="24"/>
        <v>5.7309461296296575</v>
      </c>
      <c r="CF24" s="12">
        <f t="shared" si="25"/>
        <v>5.7309461296296611</v>
      </c>
      <c r="CG24" s="12">
        <f t="shared" si="26"/>
        <v>5.1422791014981337</v>
      </c>
      <c r="CI24" s="95">
        <f>IF($X24="",0,HLOOKUP($H$3,Resina!$E$2:$AK$93,MATCH($D24&amp;$X24&amp;$CI$5,Resina!$A$2:$A$93,0)))</f>
        <v>1212.1409481481483</v>
      </c>
      <c r="CJ24" s="95">
        <f>IF($AA24="",0,HLOOKUP($H$3,Resina!$E$2:$AK$93,MATCH($D24&amp;$AA24&amp;$CJ$5,Resina!$A$2:$A$93,0)))</f>
        <v>1754.9649560789267</v>
      </c>
      <c r="CK24" s="14">
        <f t="shared" si="27"/>
        <v>295.09360353980958</v>
      </c>
      <c r="CL24" s="14">
        <f t="shared" si="28"/>
        <v>2.950936035398096</v>
      </c>
      <c r="CM24" s="12" t="str">
        <f t="shared" si="29"/>
        <v xml:space="preserve"> </v>
      </c>
      <c r="CN24" s="73"/>
      <c r="CO24" s="12">
        <f t="shared" si="30"/>
        <v>0</v>
      </c>
      <c r="CP24" s="14">
        <f t="shared" si="31"/>
        <v>298.04453957520769</v>
      </c>
      <c r="CQ24" s="73"/>
      <c r="DE24" s="6" t="str">
        <f t="shared" si="32"/>
        <v>Manaus39.7</v>
      </c>
      <c r="DF24" s="63">
        <f t="shared" si="33"/>
        <v>39.700000000000003</v>
      </c>
      <c r="DG24" s="10">
        <f t="shared" si="41"/>
        <v>301.11</v>
      </c>
      <c r="DH24" s="10">
        <f t="shared" si="41"/>
        <v>1.51</v>
      </c>
      <c r="DI24" s="10">
        <f t="shared" si="41"/>
        <v>0</v>
      </c>
      <c r="DJ24" s="10">
        <f t="shared" si="41"/>
        <v>0</v>
      </c>
      <c r="DK24" s="10">
        <f t="shared" si="41"/>
        <v>0</v>
      </c>
      <c r="DL24" s="10">
        <f t="shared" si="41"/>
        <v>0</v>
      </c>
      <c r="DM24" s="10">
        <f t="shared" si="41"/>
        <v>0</v>
      </c>
      <c r="DN24" s="10">
        <f t="shared" si="41"/>
        <v>0</v>
      </c>
      <c r="DO24" s="10">
        <f t="shared" si="41"/>
        <v>0</v>
      </c>
      <c r="DP24" s="10">
        <f t="shared" si="41"/>
        <v>0</v>
      </c>
      <c r="DQ24" s="10">
        <f t="shared" si="42"/>
        <v>0</v>
      </c>
      <c r="DR24" s="10">
        <f t="shared" si="42"/>
        <v>0</v>
      </c>
      <c r="DS24" s="10">
        <f t="shared" si="42"/>
        <v>0</v>
      </c>
      <c r="DT24" s="10">
        <f t="shared" si="42"/>
        <v>0</v>
      </c>
      <c r="DU24" s="10">
        <f t="shared" si="42"/>
        <v>0</v>
      </c>
      <c r="DV24" s="10">
        <f t="shared" si="42"/>
        <v>0</v>
      </c>
      <c r="DW24" s="10">
        <f t="shared" si="42"/>
        <v>0</v>
      </c>
      <c r="DX24" s="10">
        <f t="shared" si="42"/>
        <v>0</v>
      </c>
      <c r="DY24" s="10">
        <f t="shared" si="42"/>
        <v>0</v>
      </c>
      <c r="DZ24" s="10">
        <f t="shared" si="42"/>
        <v>0</v>
      </c>
      <c r="EA24" s="10">
        <f t="shared" si="42"/>
        <v>0</v>
      </c>
      <c r="EB24" s="10">
        <f t="shared" si="42"/>
        <v>0</v>
      </c>
      <c r="EC24" s="10">
        <f t="shared" si="42"/>
        <v>0</v>
      </c>
      <c r="ED24" s="10">
        <f t="shared" si="42"/>
        <v>0</v>
      </c>
      <c r="EE24" s="10">
        <f t="shared" si="34"/>
        <v>302.62</v>
      </c>
      <c r="EF24" s="109">
        <f t="shared" si="35"/>
        <v>0.01</v>
      </c>
      <c r="EG24" s="82">
        <f t="shared" si="36"/>
        <v>0</v>
      </c>
      <c r="EH24" s="82">
        <f t="shared" si="37"/>
        <v>-0.01</v>
      </c>
      <c r="EI24" s="110">
        <f t="shared" si="38"/>
        <v>302.61</v>
      </c>
    </row>
    <row r="25" spans="1:139" ht="14.5" x14ac:dyDescent="0.35">
      <c r="A25" s="5" t="str">
        <f t="shared" si="7"/>
        <v>Manaus39.7</v>
      </c>
      <c r="B25" s="53">
        <v>4151</v>
      </c>
      <c r="C25" s="53">
        <v>4151</v>
      </c>
      <c r="D25" s="53" t="s">
        <v>40</v>
      </c>
      <c r="E25" s="43"/>
      <c r="F25" s="43" t="s">
        <v>145</v>
      </c>
      <c r="G25" s="43" t="s">
        <v>146</v>
      </c>
      <c r="H25" s="53" t="s">
        <v>147</v>
      </c>
      <c r="I25" s="54"/>
      <c r="J25" s="43"/>
      <c r="K25" s="87" t="s">
        <v>62</v>
      </c>
      <c r="L25" s="40">
        <v>39.700000000000003</v>
      </c>
      <c r="M25" s="41" t="s">
        <v>153</v>
      </c>
      <c r="N25" s="85"/>
      <c r="O25" s="67"/>
      <c r="Q25" s="77"/>
      <c r="R25" s="57"/>
      <c r="S25" s="44"/>
      <c r="T25" s="56"/>
      <c r="U25" s="57"/>
      <c r="V25" s="43" t="s">
        <v>150</v>
      </c>
      <c r="W25" s="88">
        <v>0.4</v>
      </c>
      <c r="X25" s="57" t="s">
        <v>22</v>
      </c>
      <c r="Y25" s="95">
        <f>IF($X25="",0,HLOOKUP($H$3,Resina!$E$2:$AK$93,MATCH($D25&amp;$X25&amp;$Y$5,Resina!$A$2:$A$93,0)))</f>
        <v>1283.402728888889</v>
      </c>
      <c r="Z25" s="56">
        <v>0.6</v>
      </c>
      <c r="AA25" s="43" t="s">
        <v>33</v>
      </c>
      <c r="AB25" s="95">
        <f>IF($AA25="",0,HLOOKUP($H$3,Resina!$E$2:$AK$93,MATCH($D25&amp;$AA25&amp;$AB$5,Resina!$A$2:$A$93,0)))</f>
        <v>1720.87376084979</v>
      </c>
      <c r="AC25" s="59">
        <f t="shared" si="39"/>
        <v>46091</v>
      </c>
      <c r="AD25" s="59" t="s">
        <v>151</v>
      </c>
      <c r="AE25" s="153">
        <f t="shared" si="40"/>
        <v>45839</v>
      </c>
      <c r="AF25" s="55" t="s">
        <v>152</v>
      </c>
      <c r="AG25" s="13">
        <f>_xlfn.XLOOKUP($H$3,Resina!$2:$2,Resina!$3:$3,0)</f>
        <v>5.200616666666666</v>
      </c>
      <c r="AH25" s="14">
        <f t="shared" si="8"/>
        <v>319.17041710442351</v>
      </c>
      <c r="AI25" s="75">
        <v>5.0000000000000001E-3</v>
      </c>
      <c r="AJ25" s="14">
        <f t="shared" si="9"/>
        <v>1.5958520855221177</v>
      </c>
      <c r="AL25" s="12"/>
      <c r="AM25" s="65"/>
      <c r="AN25" s="12"/>
      <c r="AO25" s="12">
        <f>_xlfn.XLOOKUP($D25&amp;$L25&amp;$AK$3,'BD Conv'!$A:$A,'BD Conv'!$H:$H,0)*_xlfn.XLOOKUP($D25,'BD Conv'!$C$17:$C$19,'BD Conv'!$F$17:$F$19,0)*(1+(HLOOKUP($B25&amp;AO$6,Indexadores!$C$2:$AH$32,MATCH($AE25,Indexadores!$A$2:$A$32,0))))</f>
        <v>0</v>
      </c>
      <c r="AP25" s="12"/>
      <c r="AQ25" s="55"/>
      <c r="AR25" s="55"/>
      <c r="AS25" s="155">
        <v>5.0000000000000001E-3</v>
      </c>
      <c r="AT25" s="55">
        <f t="shared" si="10"/>
        <v>0</v>
      </c>
      <c r="AU25" s="12">
        <f>_xlfn.XLOOKUP($D25&amp;$L25&amp;$AK$3,'BD Conv'!$A:$A,'BD Conv'!$H:$H,0)*_xlfn.XLOOKUP($D25,'BD Conv'!$C$17:$C$19,'BD Conv'!$E$17:$E$19,0)*(1+(HLOOKUP($B25&amp;AU$6,Indexadores!$C$2:$AH$32,MATCH($AE25,Indexadores!$A$2:$A$32,0))))</f>
        <v>0</v>
      </c>
      <c r="AV25" s="14">
        <f t="shared" si="11"/>
        <v>0</v>
      </c>
      <c r="AW25" s="55">
        <f>_xlfn.XLOOKUP($A25&amp;$AK$3,'BD Conv'!$A:$A,'BD Conv'!$I:$I,0)</f>
        <v>0</v>
      </c>
      <c r="AX25" s="55"/>
      <c r="AY25" s="12"/>
      <c r="AZ25" s="14">
        <f t="shared" si="1"/>
        <v>320.7662691899456</v>
      </c>
      <c r="BA25" s="12"/>
      <c r="BB25" s="12"/>
      <c r="BC25" s="12"/>
      <c r="BD25" s="55"/>
      <c r="BE25" s="55"/>
      <c r="BF25" s="55"/>
      <c r="BG25" s="66"/>
      <c r="BH25" s="55"/>
      <c r="BI25" s="61">
        <f t="shared" si="13"/>
        <v>0</v>
      </c>
      <c r="BJ25" s="55"/>
      <c r="BK25" s="55"/>
      <c r="BL25" s="66"/>
      <c r="BM25" s="55"/>
      <c r="BN25" s="55">
        <f>_xlfn.XLOOKUP($A25&amp;$BA$3,'BD Conv'!$A:$A,'BD Conv'!$K:$K,0)</f>
        <v>0</v>
      </c>
      <c r="BO25" s="55"/>
      <c r="BP25" s="55"/>
      <c r="BQ25" s="96">
        <f t="shared" si="14"/>
        <v>0</v>
      </c>
      <c r="BR25" s="62">
        <f t="shared" si="15"/>
        <v>0</v>
      </c>
      <c r="BS25" s="62"/>
      <c r="BT25" s="98">
        <f t="shared" si="16"/>
        <v>320.7662691899456</v>
      </c>
      <c r="BU25" s="82">
        <f t="shared" si="17"/>
        <v>80.894473597364197</v>
      </c>
      <c r="BV25" s="97">
        <f t="shared" si="18"/>
        <v>401.6607427873098</v>
      </c>
      <c r="BW25" s="44"/>
      <c r="BY25" s="74">
        <f t="shared" si="19"/>
        <v>2.5821840768824877E-4</v>
      </c>
      <c r="BZ25" s="12">
        <f t="shared" si="20"/>
        <v>1.5922414291990927E-2</v>
      </c>
      <c r="CA25" s="12">
        <f t="shared" si="21"/>
        <v>1.5922414291986743E-2</v>
      </c>
      <c r="CB25" s="12">
        <f t="shared" si="22"/>
        <v>0.30685824159098385</v>
      </c>
      <c r="CD25" s="95">
        <f t="shared" si="23"/>
        <v>352.75180909848564</v>
      </c>
      <c r="CE25" s="12">
        <f t="shared" si="24"/>
        <v>6.1662584145496595</v>
      </c>
      <c r="CF25" s="12">
        <f t="shared" si="25"/>
        <v>6.166258414549656</v>
      </c>
      <c r="CG25" s="12">
        <f t="shared" si="26"/>
        <v>6.4571942418486525</v>
      </c>
      <c r="CI25" s="95">
        <f>IF($X25="",0,HLOOKUP($H$3,Resina!$E$2:$AK$93,MATCH($D25&amp;$X25&amp;$CI$5,Resina!$A$2:$A$93,0)))</f>
        <v>1212.1409481481483</v>
      </c>
      <c r="CJ25" s="95">
        <f>IF($AA25="",0,HLOOKUP($H$3,Resina!$E$2:$AK$93,MATCH($D25&amp;$AA25&amp;$CJ$5,Resina!$A$2:$A$93,0)))</f>
        <v>1754.9649560789267</v>
      </c>
      <c r="CK25" s="14">
        <f t="shared" si="27"/>
        <v>317.50837902653973</v>
      </c>
      <c r="CL25" s="14">
        <f t="shared" si="28"/>
        <v>3.1750837902653974</v>
      </c>
      <c r="CM25" s="12" t="str">
        <f t="shared" si="29"/>
        <v xml:space="preserve"> </v>
      </c>
      <c r="CN25" s="73"/>
      <c r="CO25" s="12">
        <f t="shared" si="30"/>
        <v>0</v>
      </c>
      <c r="CP25" s="14">
        <f t="shared" si="31"/>
        <v>320.6834628168051</v>
      </c>
      <c r="CQ25" s="73"/>
      <c r="DE25" s="6" t="str">
        <f t="shared" si="32"/>
        <v>Manaus39.7</v>
      </c>
      <c r="DF25" s="63">
        <f t="shared" si="33"/>
        <v>39.700000000000003</v>
      </c>
      <c r="DG25" s="10">
        <f t="shared" si="41"/>
        <v>319.17</v>
      </c>
      <c r="DH25" s="10">
        <f t="shared" si="41"/>
        <v>1.6</v>
      </c>
      <c r="DI25" s="10">
        <f t="shared" si="41"/>
        <v>0</v>
      </c>
      <c r="DJ25" s="10">
        <f t="shared" si="41"/>
        <v>0</v>
      </c>
      <c r="DK25" s="10">
        <f t="shared" si="41"/>
        <v>0</v>
      </c>
      <c r="DL25" s="10">
        <f t="shared" si="41"/>
        <v>0</v>
      </c>
      <c r="DM25" s="10">
        <f t="shared" si="41"/>
        <v>0</v>
      </c>
      <c r="DN25" s="10">
        <f t="shared" si="41"/>
        <v>0</v>
      </c>
      <c r="DO25" s="10">
        <f t="shared" si="41"/>
        <v>0</v>
      </c>
      <c r="DP25" s="10">
        <f t="shared" si="41"/>
        <v>0</v>
      </c>
      <c r="DQ25" s="10">
        <f t="shared" si="42"/>
        <v>0</v>
      </c>
      <c r="DR25" s="10">
        <f t="shared" si="42"/>
        <v>0</v>
      </c>
      <c r="DS25" s="10">
        <f t="shared" si="42"/>
        <v>0</v>
      </c>
      <c r="DT25" s="10">
        <f t="shared" si="42"/>
        <v>0</v>
      </c>
      <c r="DU25" s="10">
        <f t="shared" si="42"/>
        <v>0</v>
      </c>
      <c r="DV25" s="10">
        <f t="shared" si="42"/>
        <v>0</v>
      </c>
      <c r="DW25" s="10">
        <f t="shared" si="42"/>
        <v>0</v>
      </c>
      <c r="DX25" s="10">
        <f t="shared" si="42"/>
        <v>0</v>
      </c>
      <c r="DY25" s="10">
        <f t="shared" si="42"/>
        <v>0</v>
      </c>
      <c r="DZ25" s="10">
        <f t="shared" si="42"/>
        <v>0</v>
      </c>
      <c r="EA25" s="10">
        <f t="shared" si="42"/>
        <v>0</v>
      </c>
      <c r="EB25" s="10">
        <f t="shared" si="42"/>
        <v>0</v>
      </c>
      <c r="EC25" s="10">
        <f t="shared" si="42"/>
        <v>0</v>
      </c>
      <c r="ED25" s="10">
        <f t="shared" si="42"/>
        <v>0</v>
      </c>
      <c r="EE25" s="10">
        <f t="shared" si="34"/>
        <v>320.77000000000004</v>
      </c>
      <c r="EF25" s="109">
        <f t="shared" si="35"/>
        <v>0</v>
      </c>
      <c r="EG25" s="82">
        <f t="shared" si="36"/>
        <v>0</v>
      </c>
      <c r="EH25" s="82">
        <f t="shared" si="37"/>
        <v>0</v>
      </c>
      <c r="EI25" s="110">
        <f t="shared" si="38"/>
        <v>320.77000000000004</v>
      </c>
    </row>
    <row r="26" spans="1:139" ht="14.5" x14ac:dyDescent="0.35">
      <c r="A26" s="5" t="str">
        <f t="shared" si="7"/>
        <v>Manaus39.7</v>
      </c>
      <c r="B26" s="53">
        <v>4151</v>
      </c>
      <c r="C26" s="53">
        <v>4151</v>
      </c>
      <c r="D26" s="53" t="s">
        <v>40</v>
      </c>
      <c r="E26" s="43"/>
      <c r="F26" s="43" t="s">
        <v>145</v>
      </c>
      <c r="G26" s="43" t="s">
        <v>146</v>
      </c>
      <c r="H26" s="53" t="s">
        <v>147</v>
      </c>
      <c r="I26" s="54"/>
      <c r="J26" s="43"/>
      <c r="K26" s="87" t="s">
        <v>62</v>
      </c>
      <c r="L26" s="40">
        <v>39.700000000000003</v>
      </c>
      <c r="M26" s="41" t="s">
        <v>153</v>
      </c>
      <c r="N26" s="85"/>
      <c r="O26" s="67"/>
      <c r="Q26" s="77"/>
      <c r="R26" s="57"/>
      <c r="S26" s="44"/>
      <c r="T26" s="56"/>
      <c r="U26" s="57"/>
      <c r="V26" s="43" t="s">
        <v>150</v>
      </c>
      <c r="W26" s="88">
        <v>0</v>
      </c>
      <c r="X26" s="57"/>
      <c r="Y26" s="95">
        <f>IF($X26="",0,HLOOKUP($H$3,Resina!$E$2:$AK$93,MATCH($D26&amp;$X26&amp;$Y$5,Resina!$A$2:$A$93,0)))</f>
        <v>0</v>
      </c>
      <c r="Z26" s="56">
        <v>1</v>
      </c>
      <c r="AA26" s="43" t="s">
        <v>33</v>
      </c>
      <c r="AB26" s="95">
        <f>IF($AA26="",0,HLOOKUP($H$3,Resina!$E$2:$AK$93,MATCH($D26&amp;$AA26&amp;$AB$5,Resina!$A$2:$A$93,0)))</f>
        <v>1720.87376084979</v>
      </c>
      <c r="AC26" s="59">
        <f t="shared" si="39"/>
        <v>46091</v>
      </c>
      <c r="AD26" s="59" t="s">
        <v>151</v>
      </c>
      <c r="AE26" s="153">
        <f t="shared" si="40"/>
        <v>45839</v>
      </c>
      <c r="AF26" s="55" t="s">
        <v>152</v>
      </c>
      <c r="AG26" s="13">
        <f>_xlfn.XLOOKUP($H$3,Resina!$2:$2,Resina!$3:$3,0)</f>
        <v>5.200616666666666</v>
      </c>
      <c r="AH26" s="14">
        <f t="shared" si="8"/>
        <v>355.29930904761915</v>
      </c>
      <c r="AI26" s="75">
        <v>5.0000000000000001E-3</v>
      </c>
      <c r="AJ26" s="14">
        <f t="shared" si="9"/>
        <v>1.7764965452380959</v>
      </c>
      <c r="AL26" s="12"/>
      <c r="AM26" s="65"/>
      <c r="AN26" s="12"/>
      <c r="AO26" s="12">
        <f>_xlfn.XLOOKUP($D26&amp;$L26&amp;$AK$3,'BD Conv'!$A:$A,'BD Conv'!$H:$H,0)*_xlfn.XLOOKUP($D26,'BD Conv'!$C$17:$C$19,'BD Conv'!$F$17:$F$19,0)*(1+(HLOOKUP($B26&amp;AO$6,Indexadores!$C$2:$AH$32,MATCH($AE26,Indexadores!$A$2:$A$32,0))))</f>
        <v>0</v>
      </c>
      <c r="AP26" s="12"/>
      <c r="AQ26" s="55"/>
      <c r="AR26" s="55"/>
      <c r="AS26" s="155">
        <v>5.0000000000000001E-3</v>
      </c>
      <c r="AT26" s="55">
        <f t="shared" si="10"/>
        <v>0</v>
      </c>
      <c r="AU26" s="12">
        <f>_xlfn.XLOOKUP($D26&amp;$L26&amp;$AK$3,'BD Conv'!$A:$A,'BD Conv'!$H:$H,0)*_xlfn.XLOOKUP($D26,'BD Conv'!$C$17:$C$19,'BD Conv'!$E$17:$E$19,0)*(1+(HLOOKUP($B26&amp;AU$6,Indexadores!$C$2:$AH$32,MATCH($AE26,Indexadores!$A$2:$A$32,0))))</f>
        <v>0</v>
      </c>
      <c r="AV26" s="14">
        <f t="shared" si="11"/>
        <v>0</v>
      </c>
      <c r="AW26" s="55">
        <f>_xlfn.XLOOKUP($A26&amp;$AK$3,'BD Conv'!$A:$A,'BD Conv'!$I:$I,0)</f>
        <v>0</v>
      </c>
      <c r="AX26" s="55"/>
      <c r="AY26" s="12"/>
      <c r="AZ26" s="14">
        <f t="shared" si="1"/>
        <v>357.07580559285725</v>
      </c>
      <c r="BA26" s="12"/>
      <c r="BB26" s="12"/>
      <c r="BC26" s="12"/>
      <c r="BD26" s="55"/>
      <c r="BE26" s="55"/>
      <c r="BF26" s="55"/>
      <c r="BG26" s="66"/>
      <c r="BH26" s="55"/>
      <c r="BI26" s="61">
        <f t="shared" si="13"/>
        <v>0</v>
      </c>
      <c r="BJ26" s="55"/>
      <c r="BK26" s="55"/>
      <c r="BL26" s="66"/>
      <c r="BM26" s="55"/>
      <c r="BN26" s="55">
        <f>_xlfn.XLOOKUP($A26&amp;$BA$3,'BD Conv'!$A:$A,'BD Conv'!$K:$K,0)</f>
        <v>0</v>
      </c>
      <c r="BO26" s="55"/>
      <c r="BP26" s="55"/>
      <c r="BQ26" s="96">
        <f t="shared" si="14"/>
        <v>0</v>
      </c>
      <c r="BR26" s="62">
        <f t="shared" si="15"/>
        <v>0</v>
      </c>
      <c r="BS26" s="62"/>
      <c r="BT26" s="98">
        <f t="shared" si="16"/>
        <v>357.07580559285725</v>
      </c>
      <c r="BU26" s="82">
        <f t="shared" si="17"/>
        <v>90.051424050089508</v>
      </c>
      <c r="BV26" s="97">
        <f t="shared" si="18"/>
        <v>447.12722964294676</v>
      </c>
      <c r="BW26" s="44"/>
      <c r="BY26" s="74">
        <f t="shared" si="19"/>
        <v>-2.4279899217047651E-2</v>
      </c>
      <c r="BZ26" s="12">
        <f t="shared" si="20"/>
        <v>-1.7085480966313846</v>
      </c>
      <c r="CA26" s="12">
        <f t="shared" si="21"/>
        <v>-1.7085480966313826</v>
      </c>
      <c r="CB26" s="12">
        <f t="shared" si="22"/>
        <v>0.34159344152868482</v>
      </c>
      <c r="CD26" s="95">
        <f t="shared" si="23"/>
        <v>402.55744023000005</v>
      </c>
      <c r="CE26" s="12">
        <f t="shared" si="24"/>
        <v>7.0368829843896759</v>
      </c>
      <c r="CF26" s="12">
        <f t="shared" si="25"/>
        <v>7.0368829843896767</v>
      </c>
      <c r="CG26" s="12">
        <f t="shared" si="26"/>
        <v>9.0870245225497452</v>
      </c>
      <c r="CI26" s="95">
        <f>IF($X26="",0,HLOOKUP($H$3,Resina!$E$2:$AK$93,MATCH($D26&amp;$X26&amp;$CI$5,Resina!$A$2:$A$93,0)))</f>
        <v>0</v>
      </c>
      <c r="CJ26" s="95">
        <f>IF($AA26="",0,HLOOKUP($H$3,Resina!$E$2:$AK$93,MATCH($D26&amp;$AA26&amp;$CJ$5,Resina!$A$2:$A$93,0)))</f>
        <v>1754.9649560789267</v>
      </c>
      <c r="CK26" s="14">
        <f t="shared" si="27"/>
        <v>362.33793000000003</v>
      </c>
      <c r="CL26" s="14">
        <f t="shared" si="28"/>
        <v>3.6233793000000003</v>
      </c>
      <c r="CM26" s="12" t="str">
        <f t="shared" si="29"/>
        <v xml:space="preserve"> </v>
      </c>
      <c r="CN26" s="73"/>
      <c r="CO26" s="12">
        <f t="shared" si="30"/>
        <v>0</v>
      </c>
      <c r="CP26" s="14">
        <f t="shared" si="31"/>
        <v>365.96130930000004</v>
      </c>
      <c r="CQ26" s="73"/>
      <c r="DE26" s="6" t="str">
        <f t="shared" si="32"/>
        <v>Manaus39.7</v>
      </c>
      <c r="DF26" s="63">
        <f t="shared" si="33"/>
        <v>39.700000000000003</v>
      </c>
      <c r="DG26" s="10">
        <f t="shared" si="41"/>
        <v>355.3</v>
      </c>
      <c r="DH26" s="10">
        <f t="shared" si="41"/>
        <v>1.78</v>
      </c>
      <c r="DI26" s="10">
        <f t="shared" si="41"/>
        <v>0</v>
      </c>
      <c r="DJ26" s="10">
        <f t="shared" si="41"/>
        <v>0</v>
      </c>
      <c r="DK26" s="10">
        <f t="shared" si="41"/>
        <v>0</v>
      </c>
      <c r="DL26" s="10">
        <f t="shared" si="41"/>
        <v>0</v>
      </c>
      <c r="DM26" s="10">
        <f t="shared" si="41"/>
        <v>0</v>
      </c>
      <c r="DN26" s="10">
        <f t="shared" si="41"/>
        <v>0</v>
      </c>
      <c r="DO26" s="10">
        <f t="shared" si="41"/>
        <v>0</v>
      </c>
      <c r="DP26" s="10">
        <f t="shared" si="41"/>
        <v>0</v>
      </c>
      <c r="DQ26" s="10">
        <f t="shared" si="42"/>
        <v>0</v>
      </c>
      <c r="DR26" s="10">
        <f t="shared" si="42"/>
        <v>0</v>
      </c>
      <c r="DS26" s="10">
        <f t="shared" si="42"/>
        <v>0</v>
      </c>
      <c r="DT26" s="10">
        <f t="shared" si="42"/>
        <v>0</v>
      </c>
      <c r="DU26" s="10">
        <f t="shared" si="42"/>
        <v>0</v>
      </c>
      <c r="DV26" s="10">
        <f t="shared" si="42"/>
        <v>0</v>
      </c>
      <c r="DW26" s="10">
        <f t="shared" si="42"/>
        <v>0</v>
      </c>
      <c r="DX26" s="10">
        <f t="shared" si="42"/>
        <v>0</v>
      </c>
      <c r="DY26" s="10">
        <f t="shared" si="42"/>
        <v>0</v>
      </c>
      <c r="DZ26" s="10">
        <f t="shared" si="42"/>
        <v>0</v>
      </c>
      <c r="EA26" s="10">
        <f t="shared" si="42"/>
        <v>0</v>
      </c>
      <c r="EB26" s="10">
        <f t="shared" si="42"/>
        <v>0</v>
      </c>
      <c r="EC26" s="10">
        <f t="shared" si="42"/>
        <v>0</v>
      </c>
      <c r="ED26" s="10">
        <f t="shared" si="42"/>
        <v>0</v>
      </c>
      <c r="EE26" s="10">
        <f t="shared" si="34"/>
        <v>357.08</v>
      </c>
      <c r="EF26" s="109">
        <f t="shared" si="35"/>
        <v>0</v>
      </c>
      <c r="EG26" s="82">
        <f t="shared" si="36"/>
        <v>0</v>
      </c>
      <c r="EH26" s="82">
        <f t="shared" si="37"/>
        <v>0</v>
      </c>
      <c r="EI26" s="110">
        <f t="shared" si="38"/>
        <v>357.08</v>
      </c>
    </row>
    <row r="27" spans="1:139" ht="14.5" x14ac:dyDescent="0.35">
      <c r="A27" s="5" t="str">
        <f t="shared" si="7"/>
        <v>Manaus29.5</v>
      </c>
      <c r="B27" s="53">
        <v>4151</v>
      </c>
      <c r="C27" s="53">
        <v>4151</v>
      </c>
      <c r="D27" s="53" t="s">
        <v>40</v>
      </c>
      <c r="E27" s="43"/>
      <c r="F27" s="43" t="s">
        <v>145</v>
      </c>
      <c r="G27" s="43" t="s">
        <v>146</v>
      </c>
      <c r="H27" s="53" t="s">
        <v>147</v>
      </c>
      <c r="I27" s="54"/>
      <c r="J27" s="43"/>
      <c r="K27" s="87" t="s">
        <v>62</v>
      </c>
      <c r="L27" s="40">
        <v>29.5</v>
      </c>
      <c r="M27" s="41" t="s">
        <v>149</v>
      </c>
      <c r="N27" s="85"/>
      <c r="O27" s="67"/>
      <c r="Q27" s="77"/>
      <c r="R27" s="57"/>
      <c r="S27" s="44"/>
      <c r="T27" s="56"/>
      <c r="U27" s="57"/>
      <c r="V27" s="43" t="s">
        <v>150</v>
      </c>
      <c r="W27" s="88">
        <v>1</v>
      </c>
      <c r="X27" s="57" t="s">
        <v>22</v>
      </c>
      <c r="Y27" s="95">
        <f>IF($X27="",0,HLOOKUP($H$3,Resina!$E$2:$AK$93,MATCH($D27&amp;$X27&amp;$Y$5,Resina!$A$2:$A$93,0)))</f>
        <v>1283.402728888889</v>
      </c>
      <c r="Z27" s="56">
        <v>0</v>
      </c>
      <c r="AA27" s="43" t="s">
        <v>33</v>
      </c>
      <c r="AB27" s="95">
        <f>IF($AA27="",0,HLOOKUP($H$3,Resina!$E$2:$AK$93,MATCH($D27&amp;$AA27&amp;$AB$5,Resina!$A$2:$A$93,0)))</f>
        <v>1720.87376084979</v>
      </c>
      <c r="AC27" s="59">
        <f t="shared" si="39"/>
        <v>46091</v>
      </c>
      <c r="AD27" s="59" t="s">
        <v>151</v>
      </c>
      <c r="AE27" s="153">
        <f t="shared" si="40"/>
        <v>45839</v>
      </c>
      <c r="AF27" s="55" t="s">
        <v>152</v>
      </c>
      <c r="AG27" s="13">
        <f>_xlfn.XLOOKUP($H$3,Resina!$2:$2,Resina!$3:$3,0)</f>
        <v>5.200616666666666</v>
      </c>
      <c r="AH27" s="14">
        <f t="shared" si="8"/>
        <v>196.89732584619856</v>
      </c>
      <c r="AI27" s="75">
        <v>5.0000000000000001E-3</v>
      </c>
      <c r="AJ27" s="14">
        <f t="shared" si="9"/>
        <v>0.98448662923099284</v>
      </c>
      <c r="AL27" s="12"/>
      <c r="AM27" s="65"/>
      <c r="AN27" s="12"/>
      <c r="AO27" s="12">
        <f>_xlfn.XLOOKUP($D27&amp;$L27&amp;$AK$3,'BD Conv'!$A:$A,'BD Conv'!$H:$H,0)*_xlfn.XLOOKUP($D27,'BD Conv'!$C$17:$C$19,'BD Conv'!$F$17:$F$19,0)*(1+(HLOOKUP($B27&amp;AO$6,Indexadores!$C$2:$AH$32,MATCH($AE27,Indexadores!$A$2:$A$32,0))))</f>
        <v>0</v>
      </c>
      <c r="AP27" s="12"/>
      <c r="AQ27" s="55"/>
      <c r="AR27" s="55"/>
      <c r="AS27" s="155">
        <v>5.0000000000000001E-3</v>
      </c>
      <c r="AT27" s="55">
        <f t="shared" si="10"/>
        <v>0</v>
      </c>
      <c r="AU27" s="12">
        <f>_xlfn.XLOOKUP($D27&amp;$L27&amp;$AK$3,'BD Conv'!$A:$A,'BD Conv'!$H:$H,0)*_xlfn.XLOOKUP($D27,'BD Conv'!$C$17:$C$19,'BD Conv'!$E$17:$E$19,0)*(1+(HLOOKUP($B27&amp;AU$6,Indexadores!$C$2:$AH$32,MATCH($AE27,Indexadores!$A$2:$A$32,0))))</f>
        <v>0</v>
      </c>
      <c r="AV27" s="14">
        <f t="shared" si="11"/>
        <v>0</v>
      </c>
      <c r="AW27" s="55">
        <f>_xlfn.XLOOKUP($A27&amp;$AK$3,'BD Conv'!$A:$A,'BD Conv'!$I:$I,0)</f>
        <v>0</v>
      </c>
      <c r="AX27" s="55"/>
      <c r="AY27" s="12"/>
      <c r="AZ27" s="14">
        <f t="shared" si="1"/>
        <v>197.88181247542954</v>
      </c>
      <c r="BA27" s="12"/>
      <c r="BB27" s="12"/>
      <c r="BC27" s="12"/>
      <c r="BD27" s="55"/>
      <c r="BE27" s="55"/>
      <c r="BF27" s="55"/>
      <c r="BG27" s="66"/>
      <c r="BH27" s="55"/>
      <c r="BI27" s="61">
        <f t="shared" si="13"/>
        <v>0</v>
      </c>
      <c r="BJ27" s="55"/>
      <c r="BK27" s="55"/>
      <c r="BL27" s="66"/>
      <c r="BM27" s="55"/>
      <c r="BN27" s="55">
        <f>_xlfn.XLOOKUP($A27&amp;$BA$3,'BD Conv'!$A:$A,'BD Conv'!$K:$K,0)</f>
        <v>0</v>
      </c>
      <c r="BO27" s="55"/>
      <c r="BP27" s="55"/>
      <c r="BQ27" s="96">
        <f t="shared" si="14"/>
        <v>0</v>
      </c>
      <c r="BR27" s="62">
        <f t="shared" si="15"/>
        <v>0</v>
      </c>
      <c r="BS27" s="62"/>
      <c r="BT27" s="98">
        <f t="shared" si="16"/>
        <v>197.88181247542954</v>
      </c>
      <c r="BU27" s="82">
        <f t="shared" si="17"/>
        <v>49.904078427938288</v>
      </c>
      <c r="BV27" s="97">
        <f t="shared" si="18"/>
        <v>247.78589090336783</v>
      </c>
      <c r="BW27" s="44"/>
      <c r="BY27" s="74">
        <f t="shared" si="19"/>
        <v>5.3548477166800224E-2</v>
      </c>
      <c r="BZ27" s="12">
        <f t="shared" si="20"/>
        <v>1.9339428546592492</v>
      </c>
      <c r="CA27" s="12">
        <f t="shared" si="21"/>
        <v>1.933942854659249</v>
      </c>
      <c r="CB27" s="12">
        <f t="shared" si="22"/>
        <v>0.18930190251110979</v>
      </c>
      <c r="CD27" s="95">
        <f t="shared" si="23"/>
        <v>206.60652873641854</v>
      </c>
      <c r="CE27" s="12">
        <f t="shared" si="24"/>
        <v>3.6115739550074131</v>
      </c>
      <c r="CF27" s="12">
        <f t="shared" si="25"/>
        <v>3.6115739550074131</v>
      </c>
      <c r="CG27" s="12">
        <f t="shared" si="26"/>
        <v>1.8669330028592734</v>
      </c>
      <c r="CI27" s="95">
        <f>IF($X27="",0,HLOOKUP($H$3,Resina!$E$2:$AK$93,MATCH($D27&amp;$X27&amp;$CI$5,Resina!$A$2:$A$93,0)))</f>
        <v>1212.1409481481483</v>
      </c>
      <c r="CJ27" s="95">
        <f>IF($AA27="",0,HLOOKUP($H$3,Resina!$E$2:$AK$93,MATCH($D27&amp;$AA27&amp;$CJ$5,Resina!$A$2:$A$93,0)))</f>
        <v>1754.9649560789267</v>
      </c>
      <c r="CK27" s="14">
        <f t="shared" si="27"/>
        <v>185.96447231000766</v>
      </c>
      <c r="CL27" s="14">
        <f t="shared" si="28"/>
        <v>1.8596447231000768</v>
      </c>
      <c r="CM27" s="12" t="str">
        <f t="shared" si="29"/>
        <v xml:space="preserve"> </v>
      </c>
      <c r="CN27" s="73"/>
      <c r="CO27" s="12">
        <f t="shared" si="30"/>
        <v>0</v>
      </c>
      <c r="CP27" s="14">
        <f t="shared" si="31"/>
        <v>187.82411703310774</v>
      </c>
      <c r="CQ27" s="73"/>
      <c r="DE27" s="6" t="str">
        <f t="shared" si="32"/>
        <v>Manaus29.5</v>
      </c>
      <c r="DF27" s="63">
        <f t="shared" si="33"/>
        <v>29.5</v>
      </c>
      <c r="DG27" s="10">
        <f t="shared" ref="DG27:DP36" si="43">ROUND(SUMIF($1:$1,DG$5,27:27),2)</f>
        <v>196.9</v>
      </c>
      <c r="DH27" s="10">
        <f t="shared" si="43"/>
        <v>0.98</v>
      </c>
      <c r="DI27" s="10">
        <f t="shared" si="43"/>
        <v>0</v>
      </c>
      <c r="DJ27" s="10">
        <f t="shared" si="43"/>
        <v>0</v>
      </c>
      <c r="DK27" s="10">
        <f t="shared" si="43"/>
        <v>0</v>
      </c>
      <c r="DL27" s="10">
        <f t="shared" si="43"/>
        <v>0</v>
      </c>
      <c r="DM27" s="10">
        <f t="shared" si="43"/>
        <v>0</v>
      </c>
      <c r="DN27" s="10">
        <f t="shared" si="43"/>
        <v>0</v>
      </c>
      <c r="DO27" s="10">
        <f t="shared" si="43"/>
        <v>0</v>
      </c>
      <c r="DP27" s="10">
        <f t="shared" si="43"/>
        <v>0</v>
      </c>
      <c r="DQ27" s="10">
        <f t="shared" ref="DQ27:ED36" si="44">ROUND(SUMIF($1:$1,DQ$5,27:27),2)</f>
        <v>0</v>
      </c>
      <c r="DR27" s="10">
        <f t="shared" si="44"/>
        <v>0</v>
      </c>
      <c r="DS27" s="10">
        <f t="shared" si="44"/>
        <v>0</v>
      </c>
      <c r="DT27" s="10">
        <f t="shared" si="44"/>
        <v>0</v>
      </c>
      <c r="DU27" s="10">
        <f t="shared" si="44"/>
        <v>0</v>
      </c>
      <c r="DV27" s="10">
        <f t="shared" si="44"/>
        <v>0</v>
      </c>
      <c r="DW27" s="10">
        <f t="shared" si="44"/>
        <v>0</v>
      </c>
      <c r="DX27" s="10">
        <f t="shared" si="44"/>
        <v>0</v>
      </c>
      <c r="DY27" s="10">
        <f t="shared" si="44"/>
        <v>0</v>
      </c>
      <c r="DZ27" s="10">
        <f t="shared" si="44"/>
        <v>0</v>
      </c>
      <c r="EA27" s="10">
        <f t="shared" si="44"/>
        <v>0</v>
      </c>
      <c r="EB27" s="10">
        <f t="shared" si="44"/>
        <v>0</v>
      </c>
      <c r="EC27" s="10">
        <f t="shared" si="44"/>
        <v>0</v>
      </c>
      <c r="ED27" s="10">
        <f t="shared" si="44"/>
        <v>0</v>
      </c>
      <c r="EE27" s="10">
        <f t="shared" si="34"/>
        <v>197.88</v>
      </c>
      <c r="EF27" s="109">
        <f t="shared" si="35"/>
        <v>0</v>
      </c>
      <c r="EG27" s="82">
        <f t="shared" si="36"/>
        <v>0</v>
      </c>
      <c r="EH27" s="82">
        <f t="shared" si="37"/>
        <v>0</v>
      </c>
      <c r="EI27" s="110">
        <f t="shared" si="38"/>
        <v>197.88</v>
      </c>
    </row>
    <row r="28" spans="1:139" ht="14.5" x14ac:dyDescent="0.35">
      <c r="A28" s="5" t="str">
        <f t="shared" si="7"/>
        <v>Manaus29.5</v>
      </c>
      <c r="B28" s="53">
        <v>4151</v>
      </c>
      <c r="C28" s="53">
        <v>4151</v>
      </c>
      <c r="D28" s="53" t="s">
        <v>40</v>
      </c>
      <c r="E28" s="43"/>
      <c r="F28" s="43" t="s">
        <v>145</v>
      </c>
      <c r="G28" s="43" t="s">
        <v>146</v>
      </c>
      <c r="H28" s="53" t="s">
        <v>147</v>
      </c>
      <c r="I28" s="54"/>
      <c r="J28" s="43"/>
      <c r="K28" s="87" t="s">
        <v>62</v>
      </c>
      <c r="L28" s="40">
        <v>29.5</v>
      </c>
      <c r="M28" s="41" t="s">
        <v>149</v>
      </c>
      <c r="N28" s="85"/>
      <c r="O28" s="67"/>
      <c r="Q28" s="77"/>
      <c r="R28" s="57"/>
      <c r="S28" s="44"/>
      <c r="T28" s="56"/>
      <c r="U28" s="57"/>
      <c r="V28" s="43" t="s">
        <v>150</v>
      </c>
      <c r="W28" s="88">
        <v>0.6</v>
      </c>
      <c r="X28" s="57" t="s">
        <v>22</v>
      </c>
      <c r="Y28" s="95">
        <f>IF($X28="",0,HLOOKUP($H$3,Resina!$E$2:$AK$93,MATCH($D28&amp;$X28&amp;$Y$5,Resina!$A$2:$A$93,0)))</f>
        <v>1283.402728888889</v>
      </c>
      <c r="Z28" s="56">
        <v>0.4</v>
      </c>
      <c r="AA28" s="43" t="s">
        <v>33</v>
      </c>
      <c r="AB28" s="95">
        <f>IF($AA28="",0,HLOOKUP($H$3,Resina!$E$2:$AK$93,MATCH($D28&amp;$AA28&amp;$AB$5,Resina!$A$2:$A$93,0)))</f>
        <v>1720.87376084979</v>
      </c>
      <c r="AC28" s="59">
        <f t="shared" si="39"/>
        <v>46091</v>
      </c>
      <c r="AD28" s="59" t="s">
        <v>151</v>
      </c>
      <c r="AE28" s="153">
        <f t="shared" si="40"/>
        <v>45839</v>
      </c>
      <c r="AF28" s="55" t="s">
        <v>152</v>
      </c>
      <c r="AG28" s="13">
        <f>_xlfn.XLOOKUP($H$3,Resina!$2:$2,Resina!$3:$3,0)</f>
        <v>5.200616666666666</v>
      </c>
      <c r="AH28" s="14">
        <f t="shared" si="8"/>
        <v>223.74373169819538</v>
      </c>
      <c r="AI28" s="75">
        <v>5.0000000000000001E-3</v>
      </c>
      <c r="AJ28" s="14">
        <f t="shared" si="9"/>
        <v>1.118718658490977</v>
      </c>
      <c r="AL28" s="12"/>
      <c r="AM28" s="65"/>
      <c r="AN28" s="12"/>
      <c r="AO28" s="12">
        <f>_xlfn.XLOOKUP($D28&amp;$L28&amp;$AK$3,'BD Conv'!$A:$A,'BD Conv'!$H:$H,0)*_xlfn.XLOOKUP($D28,'BD Conv'!$C$17:$C$19,'BD Conv'!$F$17:$F$19,0)*(1+(HLOOKUP($B28&amp;AO$6,Indexadores!$C$2:$AH$32,MATCH($AE28,Indexadores!$A$2:$A$32,0))))</f>
        <v>0</v>
      </c>
      <c r="AP28" s="12"/>
      <c r="AQ28" s="55"/>
      <c r="AR28" s="55"/>
      <c r="AS28" s="155">
        <v>5.0000000000000001E-3</v>
      </c>
      <c r="AT28" s="55">
        <f t="shared" si="10"/>
        <v>0</v>
      </c>
      <c r="AU28" s="12">
        <f>_xlfn.XLOOKUP($D28&amp;$L28&amp;$AK$3,'BD Conv'!$A:$A,'BD Conv'!$H:$H,0)*_xlfn.XLOOKUP($D28,'BD Conv'!$C$17:$C$19,'BD Conv'!$E$17:$E$19,0)*(1+(HLOOKUP($B28&amp;AU$6,Indexadores!$C$2:$AH$32,MATCH($AE28,Indexadores!$A$2:$A$32,0))))</f>
        <v>0</v>
      </c>
      <c r="AV28" s="14">
        <f t="shared" si="11"/>
        <v>0</v>
      </c>
      <c r="AW28" s="55">
        <f>_xlfn.XLOOKUP($A28&amp;$AK$3,'BD Conv'!$A:$A,'BD Conv'!$I:$I,0)</f>
        <v>0</v>
      </c>
      <c r="AX28" s="55"/>
      <c r="AY28" s="12"/>
      <c r="AZ28" s="14">
        <f t="shared" si="1"/>
        <v>224.86245035668637</v>
      </c>
      <c r="BA28" s="12"/>
      <c r="BB28" s="12"/>
      <c r="BC28" s="12"/>
      <c r="BD28" s="55"/>
      <c r="BE28" s="55"/>
      <c r="BF28" s="55"/>
      <c r="BG28" s="66"/>
      <c r="BH28" s="55"/>
      <c r="BI28" s="61">
        <f t="shared" si="13"/>
        <v>0</v>
      </c>
      <c r="BJ28" s="55"/>
      <c r="BK28" s="55"/>
      <c r="BL28" s="66"/>
      <c r="BM28" s="55"/>
      <c r="BN28" s="55">
        <f>_xlfn.XLOOKUP($A28&amp;$BA$3,'BD Conv'!$A:$A,'BD Conv'!$K:$K,0)</f>
        <v>0</v>
      </c>
      <c r="BO28" s="55"/>
      <c r="BP28" s="55"/>
      <c r="BQ28" s="96">
        <f t="shared" si="14"/>
        <v>0</v>
      </c>
      <c r="BR28" s="62">
        <f t="shared" si="15"/>
        <v>0</v>
      </c>
      <c r="BS28" s="62"/>
      <c r="BT28" s="98">
        <f t="shared" si="16"/>
        <v>224.86245035668637</v>
      </c>
      <c r="BU28" s="82">
        <f t="shared" si="17"/>
        <v>56.708361509938214</v>
      </c>
      <c r="BV28" s="97">
        <f t="shared" si="18"/>
        <v>281.57081186662458</v>
      </c>
      <c r="BW28" s="44"/>
      <c r="BY28" s="74">
        <f t="shared" si="19"/>
        <v>1.5323083656527681E-2</v>
      </c>
      <c r="BZ28" s="12">
        <f t="shared" si="20"/>
        <v>0.65253529616457362</v>
      </c>
      <c r="CA28" s="12">
        <f t="shared" si="21"/>
        <v>0.65253529616457473</v>
      </c>
      <c r="CB28" s="12">
        <f t="shared" si="22"/>
        <v>0.215112693396807</v>
      </c>
      <c r="CD28" s="95">
        <f t="shared" si="23"/>
        <v>243.6157508618511</v>
      </c>
      <c r="CE28" s="12">
        <f t="shared" si="24"/>
        <v>4.2585116076593135</v>
      </c>
      <c r="CF28" s="12">
        <f t="shared" si="25"/>
        <v>4.2585116076593144</v>
      </c>
      <c r="CG28" s="12">
        <f t="shared" si="26"/>
        <v>3.8210890048915465</v>
      </c>
      <c r="CI28" s="95">
        <f>IF($X28="",0,HLOOKUP($H$3,Resina!$E$2:$AK$93,MATCH($D28&amp;$X28&amp;$CI$5,Resina!$A$2:$A$93,0)))</f>
        <v>1212.1409481481483</v>
      </c>
      <c r="CJ28" s="95">
        <f>IF($AA28="",0,HLOOKUP($H$3,Resina!$E$2:$AK$93,MATCH($D28&amp;$AA28&amp;$CJ$5,Resina!$A$2:$A$93,0)))</f>
        <v>1754.9649560789267</v>
      </c>
      <c r="CK28" s="14">
        <f t="shared" si="27"/>
        <v>219.27610338600456</v>
      </c>
      <c r="CL28" s="14">
        <f t="shared" si="28"/>
        <v>2.1927610338600458</v>
      </c>
      <c r="CM28" s="12" t="str">
        <f t="shared" si="29"/>
        <v xml:space="preserve"> </v>
      </c>
      <c r="CN28" s="73"/>
      <c r="CO28" s="12">
        <f t="shared" si="30"/>
        <v>0</v>
      </c>
      <c r="CP28" s="14">
        <f t="shared" si="31"/>
        <v>221.46886441986462</v>
      </c>
      <c r="CQ28" s="73"/>
      <c r="DE28" s="6" t="str">
        <f t="shared" si="32"/>
        <v>Manaus29.5</v>
      </c>
      <c r="DF28" s="63">
        <f t="shared" si="33"/>
        <v>29.5</v>
      </c>
      <c r="DG28" s="10">
        <f t="shared" si="43"/>
        <v>223.74</v>
      </c>
      <c r="DH28" s="10">
        <f t="shared" si="43"/>
        <v>1.1200000000000001</v>
      </c>
      <c r="DI28" s="10">
        <f t="shared" si="43"/>
        <v>0</v>
      </c>
      <c r="DJ28" s="10">
        <f t="shared" si="43"/>
        <v>0</v>
      </c>
      <c r="DK28" s="10">
        <f t="shared" si="43"/>
        <v>0</v>
      </c>
      <c r="DL28" s="10">
        <f t="shared" si="43"/>
        <v>0</v>
      </c>
      <c r="DM28" s="10">
        <f t="shared" si="43"/>
        <v>0</v>
      </c>
      <c r="DN28" s="10">
        <f t="shared" si="43"/>
        <v>0</v>
      </c>
      <c r="DO28" s="10">
        <f t="shared" si="43"/>
        <v>0</v>
      </c>
      <c r="DP28" s="10">
        <f t="shared" si="43"/>
        <v>0</v>
      </c>
      <c r="DQ28" s="10">
        <f t="shared" si="44"/>
        <v>0</v>
      </c>
      <c r="DR28" s="10">
        <f t="shared" si="44"/>
        <v>0</v>
      </c>
      <c r="DS28" s="10">
        <f t="shared" si="44"/>
        <v>0</v>
      </c>
      <c r="DT28" s="10">
        <f t="shared" si="44"/>
        <v>0</v>
      </c>
      <c r="DU28" s="10">
        <f t="shared" si="44"/>
        <v>0</v>
      </c>
      <c r="DV28" s="10">
        <f t="shared" si="44"/>
        <v>0</v>
      </c>
      <c r="DW28" s="10">
        <f t="shared" si="44"/>
        <v>0</v>
      </c>
      <c r="DX28" s="10">
        <f t="shared" si="44"/>
        <v>0</v>
      </c>
      <c r="DY28" s="10">
        <f t="shared" si="44"/>
        <v>0</v>
      </c>
      <c r="DZ28" s="10">
        <f t="shared" si="44"/>
        <v>0</v>
      </c>
      <c r="EA28" s="10">
        <f t="shared" si="44"/>
        <v>0</v>
      </c>
      <c r="EB28" s="10">
        <f t="shared" si="44"/>
        <v>0</v>
      </c>
      <c r="EC28" s="10">
        <f t="shared" si="44"/>
        <v>0</v>
      </c>
      <c r="ED28" s="10">
        <f t="shared" si="44"/>
        <v>0</v>
      </c>
      <c r="EE28" s="10">
        <f t="shared" si="34"/>
        <v>224.86</v>
      </c>
      <c r="EF28" s="109">
        <f t="shared" si="35"/>
        <v>0</v>
      </c>
      <c r="EG28" s="82">
        <f t="shared" si="36"/>
        <v>0</v>
      </c>
      <c r="EH28" s="82">
        <f t="shared" si="37"/>
        <v>0</v>
      </c>
      <c r="EI28" s="110">
        <f t="shared" si="38"/>
        <v>224.86</v>
      </c>
    </row>
    <row r="29" spans="1:139" ht="14.5" x14ac:dyDescent="0.35">
      <c r="A29" s="5" t="str">
        <f t="shared" si="7"/>
        <v>Manaus29.5</v>
      </c>
      <c r="B29" s="53">
        <v>4151</v>
      </c>
      <c r="C29" s="53">
        <v>4151</v>
      </c>
      <c r="D29" s="53" t="s">
        <v>40</v>
      </c>
      <c r="E29" s="43"/>
      <c r="F29" s="43" t="s">
        <v>145</v>
      </c>
      <c r="G29" s="43" t="s">
        <v>146</v>
      </c>
      <c r="H29" s="53" t="s">
        <v>147</v>
      </c>
      <c r="I29" s="54"/>
      <c r="J29" s="43"/>
      <c r="K29" s="87" t="s">
        <v>62</v>
      </c>
      <c r="L29" s="40">
        <v>29.5</v>
      </c>
      <c r="M29" s="41" t="s">
        <v>149</v>
      </c>
      <c r="N29" s="85"/>
      <c r="O29" s="67"/>
      <c r="Q29" s="77"/>
      <c r="R29" s="57"/>
      <c r="S29" s="44"/>
      <c r="T29" s="56"/>
      <c r="U29" s="57"/>
      <c r="V29" s="43" t="s">
        <v>150</v>
      </c>
      <c r="W29" s="88">
        <v>0.4</v>
      </c>
      <c r="X29" s="57" t="s">
        <v>22</v>
      </c>
      <c r="Y29" s="95">
        <f>IF($X29="",0,HLOOKUP($H$3,Resina!$E$2:$AK$93,MATCH($D29&amp;$X29&amp;$Y$5,Resina!$A$2:$A$93,0)))</f>
        <v>1283.402728888889</v>
      </c>
      <c r="Z29" s="56">
        <v>0.6</v>
      </c>
      <c r="AA29" s="43" t="s">
        <v>33</v>
      </c>
      <c r="AB29" s="95">
        <f>IF($AA29="",0,HLOOKUP($H$3,Resina!$E$2:$AK$93,MATCH($D29&amp;$AA29&amp;$AB$5,Resina!$A$2:$A$93,0)))</f>
        <v>1720.87376084979</v>
      </c>
      <c r="AC29" s="59">
        <f t="shared" si="39"/>
        <v>46091</v>
      </c>
      <c r="AD29" s="59" t="s">
        <v>151</v>
      </c>
      <c r="AE29" s="153">
        <f t="shared" si="40"/>
        <v>45839</v>
      </c>
      <c r="AF29" s="55" t="s">
        <v>152</v>
      </c>
      <c r="AG29" s="13">
        <f>_xlfn.XLOOKUP($H$3,Resina!$2:$2,Resina!$3:$3,0)</f>
        <v>5.200616666666666</v>
      </c>
      <c r="AH29" s="14">
        <f t="shared" si="8"/>
        <v>237.1669346241938</v>
      </c>
      <c r="AI29" s="75">
        <v>5.0000000000000001E-3</v>
      </c>
      <c r="AJ29" s="14">
        <f t="shared" si="9"/>
        <v>1.185834673120969</v>
      </c>
      <c r="AL29" s="12"/>
      <c r="AM29" s="65"/>
      <c r="AN29" s="12"/>
      <c r="AO29" s="12">
        <f>_xlfn.XLOOKUP($D29&amp;$L29&amp;$AK$3,'BD Conv'!$A:$A,'BD Conv'!$H:$H,0)*_xlfn.XLOOKUP($D29,'BD Conv'!$C$17:$C$19,'BD Conv'!$F$17:$F$19,0)*(1+(HLOOKUP($B29&amp;AO$6,Indexadores!$C$2:$AH$32,MATCH($AE29,Indexadores!$A$2:$A$32,0))))</f>
        <v>0</v>
      </c>
      <c r="AP29" s="12"/>
      <c r="AQ29" s="55"/>
      <c r="AR29" s="55"/>
      <c r="AS29" s="155">
        <v>5.0000000000000001E-3</v>
      </c>
      <c r="AT29" s="55">
        <f t="shared" si="10"/>
        <v>0</v>
      </c>
      <c r="AU29" s="12">
        <f>_xlfn.XLOOKUP($D29&amp;$L29&amp;$AK$3,'BD Conv'!$A:$A,'BD Conv'!$H:$H,0)*_xlfn.XLOOKUP($D29,'BD Conv'!$C$17:$C$19,'BD Conv'!$E$17:$E$19,0)*(1+(HLOOKUP($B29&amp;AU$6,Indexadores!$C$2:$AH$32,MATCH($AE29,Indexadores!$A$2:$A$32,0))))</f>
        <v>0</v>
      </c>
      <c r="AV29" s="14">
        <f t="shared" si="11"/>
        <v>0</v>
      </c>
      <c r="AW29" s="55">
        <f>_xlfn.XLOOKUP($A29&amp;$AK$3,'BD Conv'!$A:$A,'BD Conv'!$I:$I,0)</f>
        <v>0</v>
      </c>
      <c r="AX29" s="55"/>
      <c r="AY29" s="12"/>
      <c r="AZ29" s="14">
        <f t="shared" si="1"/>
        <v>238.35276929731478</v>
      </c>
      <c r="BA29" s="12"/>
      <c r="BB29" s="12"/>
      <c r="BC29" s="12"/>
      <c r="BD29" s="55"/>
      <c r="BE29" s="55"/>
      <c r="BF29" s="55"/>
      <c r="BG29" s="66"/>
      <c r="BH29" s="55"/>
      <c r="BI29" s="61">
        <f t="shared" si="13"/>
        <v>0</v>
      </c>
      <c r="BJ29" s="55"/>
      <c r="BK29" s="55"/>
      <c r="BL29" s="66"/>
      <c r="BM29" s="55"/>
      <c r="BN29" s="55">
        <f>_xlfn.XLOOKUP($A29&amp;$BA$3,'BD Conv'!$A:$A,'BD Conv'!$K:$K,0)</f>
        <v>0</v>
      </c>
      <c r="BO29" s="55"/>
      <c r="BP29" s="55"/>
      <c r="BQ29" s="96">
        <f t="shared" si="14"/>
        <v>0</v>
      </c>
      <c r="BR29" s="62">
        <f t="shared" si="15"/>
        <v>0</v>
      </c>
      <c r="BS29" s="62"/>
      <c r="BT29" s="98">
        <f t="shared" si="16"/>
        <v>238.35276929731478</v>
      </c>
      <c r="BU29" s="82">
        <f t="shared" si="17"/>
        <v>60.110503050938149</v>
      </c>
      <c r="BV29" s="97">
        <f t="shared" si="18"/>
        <v>298.46327234825293</v>
      </c>
      <c r="BW29" s="44"/>
      <c r="BY29" s="74">
        <f t="shared" si="19"/>
        <v>2.5821840768824877E-4</v>
      </c>
      <c r="BZ29" s="12">
        <f t="shared" si="20"/>
        <v>1.1831516917224928E-2</v>
      </c>
      <c r="CA29" s="12">
        <f t="shared" si="21"/>
        <v>1.1831516917226637E-2</v>
      </c>
      <c r="CB29" s="12">
        <f t="shared" si="22"/>
        <v>0.22801808883965288</v>
      </c>
      <c r="CD29" s="95">
        <f t="shared" si="23"/>
        <v>262.12036192456742</v>
      </c>
      <c r="CE29" s="12">
        <f t="shared" si="24"/>
        <v>4.5819804339852599</v>
      </c>
      <c r="CF29" s="12">
        <f t="shared" si="25"/>
        <v>4.5819804339852617</v>
      </c>
      <c r="CG29" s="12">
        <f t="shared" si="26"/>
        <v>4.798167005907688</v>
      </c>
      <c r="CI29" s="95">
        <f>IF($X29="",0,HLOOKUP($H$3,Resina!$E$2:$AK$93,MATCH($D29&amp;$X29&amp;$CI$5,Resina!$A$2:$A$93,0)))</f>
        <v>1212.1409481481483</v>
      </c>
      <c r="CJ29" s="95">
        <f>IF($AA29="",0,HLOOKUP($H$3,Resina!$E$2:$AK$93,MATCH($D29&amp;$AA29&amp;$CJ$5,Resina!$A$2:$A$93,0)))</f>
        <v>1754.9649560789267</v>
      </c>
      <c r="CK29" s="14">
        <f t="shared" si="27"/>
        <v>235.93191892400307</v>
      </c>
      <c r="CL29" s="14">
        <f t="shared" si="28"/>
        <v>2.3593191892400309</v>
      </c>
      <c r="CM29" s="12" t="str">
        <f t="shared" si="29"/>
        <v xml:space="preserve"> </v>
      </c>
      <c r="CN29" s="73"/>
      <c r="CO29" s="12">
        <f t="shared" si="30"/>
        <v>0</v>
      </c>
      <c r="CP29" s="14">
        <f t="shared" si="31"/>
        <v>238.29123811324311</v>
      </c>
      <c r="CQ29" s="73"/>
      <c r="DE29" s="6" t="str">
        <f t="shared" si="32"/>
        <v>Manaus29.5</v>
      </c>
      <c r="DF29" s="63">
        <f t="shared" si="33"/>
        <v>29.5</v>
      </c>
      <c r="DG29" s="10">
        <f t="shared" si="43"/>
        <v>237.17</v>
      </c>
      <c r="DH29" s="10">
        <f t="shared" si="43"/>
        <v>1.19</v>
      </c>
      <c r="DI29" s="10">
        <f t="shared" si="43"/>
        <v>0</v>
      </c>
      <c r="DJ29" s="10">
        <f t="shared" si="43"/>
        <v>0</v>
      </c>
      <c r="DK29" s="10">
        <f t="shared" si="43"/>
        <v>0</v>
      </c>
      <c r="DL29" s="10">
        <f t="shared" si="43"/>
        <v>0</v>
      </c>
      <c r="DM29" s="10">
        <f t="shared" si="43"/>
        <v>0</v>
      </c>
      <c r="DN29" s="10">
        <f t="shared" si="43"/>
        <v>0</v>
      </c>
      <c r="DO29" s="10">
        <f t="shared" si="43"/>
        <v>0</v>
      </c>
      <c r="DP29" s="10">
        <f t="shared" si="43"/>
        <v>0</v>
      </c>
      <c r="DQ29" s="10">
        <f t="shared" si="44"/>
        <v>0</v>
      </c>
      <c r="DR29" s="10">
        <f t="shared" si="44"/>
        <v>0</v>
      </c>
      <c r="DS29" s="10">
        <f t="shared" si="44"/>
        <v>0</v>
      </c>
      <c r="DT29" s="10">
        <f t="shared" si="44"/>
        <v>0</v>
      </c>
      <c r="DU29" s="10">
        <f t="shared" si="44"/>
        <v>0</v>
      </c>
      <c r="DV29" s="10">
        <f t="shared" si="44"/>
        <v>0</v>
      </c>
      <c r="DW29" s="10">
        <f t="shared" si="44"/>
        <v>0</v>
      </c>
      <c r="DX29" s="10">
        <f t="shared" si="44"/>
        <v>0</v>
      </c>
      <c r="DY29" s="10">
        <f t="shared" si="44"/>
        <v>0</v>
      </c>
      <c r="DZ29" s="10">
        <f t="shared" si="44"/>
        <v>0</v>
      </c>
      <c r="EA29" s="10">
        <f t="shared" si="44"/>
        <v>0</v>
      </c>
      <c r="EB29" s="10">
        <f t="shared" si="44"/>
        <v>0</v>
      </c>
      <c r="EC29" s="10">
        <f t="shared" si="44"/>
        <v>0</v>
      </c>
      <c r="ED29" s="10">
        <f t="shared" si="44"/>
        <v>0</v>
      </c>
      <c r="EE29" s="10">
        <f t="shared" si="34"/>
        <v>238.35999999999999</v>
      </c>
      <c r="EF29" s="109">
        <f t="shared" si="35"/>
        <v>0.01</v>
      </c>
      <c r="EG29" s="82">
        <f t="shared" si="36"/>
        <v>0</v>
      </c>
      <c r="EH29" s="82">
        <f t="shared" si="37"/>
        <v>-0.01</v>
      </c>
      <c r="EI29" s="110">
        <f t="shared" si="38"/>
        <v>238.35</v>
      </c>
    </row>
    <row r="30" spans="1:139" ht="14.5" x14ac:dyDescent="0.35">
      <c r="A30" s="5" t="str">
        <f t="shared" si="7"/>
        <v>Manaus29.5</v>
      </c>
      <c r="B30" s="53">
        <v>4151</v>
      </c>
      <c r="C30" s="53">
        <v>4151</v>
      </c>
      <c r="D30" s="53" t="s">
        <v>40</v>
      </c>
      <c r="E30" s="43"/>
      <c r="F30" s="43" t="s">
        <v>145</v>
      </c>
      <c r="G30" s="43" t="s">
        <v>146</v>
      </c>
      <c r="H30" s="53" t="s">
        <v>147</v>
      </c>
      <c r="I30" s="54"/>
      <c r="J30" s="43"/>
      <c r="K30" s="87" t="s">
        <v>62</v>
      </c>
      <c r="L30" s="40">
        <v>29.5</v>
      </c>
      <c r="M30" s="41" t="s">
        <v>149</v>
      </c>
      <c r="N30" s="85"/>
      <c r="O30" s="67"/>
      <c r="Q30" s="77"/>
      <c r="R30" s="57"/>
      <c r="S30" s="44"/>
      <c r="T30" s="56"/>
      <c r="U30" s="57"/>
      <c r="V30" s="43" t="s">
        <v>150</v>
      </c>
      <c r="W30" s="88">
        <v>0</v>
      </c>
      <c r="X30" s="57"/>
      <c r="Y30" s="95">
        <f>IF($X30="",0,HLOOKUP($H$3,Resina!$E$2:$AK$93,MATCH($D30&amp;$X30&amp;$Y$5,Resina!$A$2:$A$93,0)))</f>
        <v>0</v>
      </c>
      <c r="Z30" s="56">
        <v>1</v>
      </c>
      <c r="AA30" s="43" t="s">
        <v>33</v>
      </c>
      <c r="AB30" s="95">
        <f>IF($AA30="",0,HLOOKUP($H$3,Resina!$E$2:$AK$93,MATCH($D30&amp;$AA30&amp;$AB$5,Resina!$A$2:$A$93,0)))</f>
        <v>1720.87376084979</v>
      </c>
      <c r="AC30" s="59">
        <f t="shared" si="39"/>
        <v>46091</v>
      </c>
      <c r="AD30" s="59" t="s">
        <v>151</v>
      </c>
      <c r="AE30" s="153">
        <f t="shared" si="40"/>
        <v>45839</v>
      </c>
      <c r="AF30" s="55" t="s">
        <v>152</v>
      </c>
      <c r="AG30" s="13">
        <f>_xlfn.XLOOKUP($H$3,Resina!$2:$2,Resina!$3:$3,0)</f>
        <v>5.200616666666666</v>
      </c>
      <c r="AH30" s="14">
        <f t="shared" si="8"/>
        <v>264.01334047619054</v>
      </c>
      <c r="AI30" s="75">
        <v>5.0000000000000001E-3</v>
      </c>
      <c r="AJ30" s="14">
        <f t="shared" si="9"/>
        <v>1.3200667023809527</v>
      </c>
      <c r="AL30" s="12"/>
      <c r="AM30" s="65"/>
      <c r="AN30" s="12"/>
      <c r="AO30" s="12">
        <f>_xlfn.XLOOKUP($D30&amp;$L30&amp;$AK$3,'BD Conv'!$A:$A,'BD Conv'!$H:$H,0)*_xlfn.XLOOKUP($D30,'BD Conv'!$C$17:$C$19,'BD Conv'!$F$17:$F$19,0)*(1+(HLOOKUP($B30&amp;AO$6,Indexadores!$C$2:$AH$32,MATCH($AE30,Indexadores!$A$2:$A$32,0))))</f>
        <v>0</v>
      </c>
      <c r="AP30" s="12"/>
      <c r="AQ30" s="55"/>
      <c r="AR30" s="55"/>
      <c r="AS30" s="155">
        <v>5.0000000000000001E-3</v>
      </c>
      <c r="AT30" s="55">
        <f t="shared" si="10"/>
        <v>0</v>
      </c>
      <c r="AU30" s="12">
        <f>_xlfn.XLOOKUP($D30&amp;$L30&amp;$AK$3,'BD Conv'!$A:$A,'BD Conv'!$H:$H,0)*_xlfn.XLOOKUP($D30,'BD Conv'!$C$17:$C$19,'BD Conv'!$E$17:$E$19,0)*(1+(HLOOKUP($B30&amp;AU$6,Indexadores!$C$2:$AH$32,MATCH($AE30,Indexadores!$A$2:$A$32,0))))</f>
        <v>0</v>
      </c>
      <c r="AV30" s="14">
        <f t="shared" si="11"/>
        <v>0</v>
      </c>
      <c r="AW30" s="55">
        <f>_xlfn.XLOOKUP($A30&amp;$AK$3,'BD Conv'!$A:$A,'BD Conv'!$I:$I,0)</f>
        <v>0</v>
      </c>
      <c r="AX30" s="55"/>
      <c r="AY30" s="12"/>
      <c r="AZ30" s="14">
        <f t="shared" si="1"/>
        <v>265.33340717857146</v>
      </c>
      <c r="BA30" s="12"/>
      <c r="BB30" s="12"/>
      <c r="BC30" s="12"/>
      <c r="BD30" s="55"/>
      <c r="BE30" s="55"/>
      <c r="BF30" s="55"/>
      <c r="BG30" s="66"/>
      <c r="BH30" s="55"/>
      <c r="BI30" s="61">
        <f t="shared" si="13"/>
        <v>0</v>
      </c>
      <c r="BJ30" s="55"/>
      <c r="BK30" s="55"/>
      <c r="BL30" s="66"/>
      <c r="BM30" s="55"/>
      <c r="BN30" s="55">
        <f>_xlfn.XLOOKUP($A30&amp;$BA$3,'BD Conv'!$A:$A,'BD Conv'!$K:$K,0)</f>
        <v>0</v>
      </c>
      <c r="BO30" s="55"/>
      <c r="BP30" s="55"/>
      <c r="BQ30" s="96">
        <f t="shared" si="14"/>
        <v>0</v>
      </c>
      <c r="BR30" s="62">
        <f t="shared" si="15"/>
        <v>0</v>
      </c>
      <c r="BS30" s="62"/>
      <c r="BT30" s="98">
        <f t="shared" si="16"/>
        <v>265.33340717857146</v>
      </c>
      <c r="BU30" s="82">
        <f t="shared" si="17"/>
        <v>66.914786132937991</v>
      </c>
      <c r="BV30" s="97">
        <f t="shared" si="18"/>
        <v>332.24819331150945</v>
      </c>
      <c r="BW30" s="44"/>
      <c r="BY30" s="74">
        <f t="shared" si="19"/>
        <v>-2.427989921704754E-2</v>
      </c>
      <c r="BZ30" s="12">
        <f t="shared" si="20"/>
        <v>-1.2695760415774726</v>
      </c>
      <c r="CA30" s="12">
        <f t="shared" si="21"/>
        <v>-1.2695760415774748</v>
      </c>
      <c r="CB30" s="12">
        <f t="shared" si="22"/>
        <v>0.25382887972533913</v>
      </c>
      <c r="CD30" s="95">
        <f t="shared" si="23"/>
        <v>299.12958405000001</v>
      </c>
      <c r="CE30" s="12">
        <f t="shared" si="24"/>
        <v>5.2289180866371714</v>
      </c>
      <c r="CF30" s="12">
        <f t="shared" si="25"/>
        <v>5.2289180866371696</v>
      </c>
      <c r="CG30" s="12">
        <f t="shared" si="26"/>
        <v>6.7523230079399834</v>
      </c>
      <c r="CI30" s="95">
        <f>IF($X30="",0,HLOOKUP($H$3,Resina!$E$2:$AK$93,MATCH($D30&amp;$X30&amp;$CI$5,Resina!$A$2:$A$93,0)))</f>
        <v>0</v>
      </c>
      <c r="CJ30" s="95">
        <f>IF($AA30="",0,HLOOKUP($H$3,Resina!$E$2:$AK$93,MATCH($D30&amp;$AA30&amp;$CJ$5,Resina!$A$2:$A$93,0)))</f>
        <v>1754.9649560789267</v>
      </c>
      <c r="CK30" s="14">
        <f t="shared" si="27"/>
        <v>269.24354999999997</v>
      </c>
      <c r="CL30" s="14">
        <f t="shared" si="28"/>
        <v>2.6924354999999998</v>
      </c>
      <c r="CM30" s="12" t="str">
        <f t="shared" si="29"/>
        <v xml:space="preserve"> </v>
      </c>
      <c r="CN30" s="73"/>
      <c r="CO30" s="12">
        <f t="shared" si="30"/>
        <v>0</v>
      </c>
      <c r="CP30" s="14">
        <f t="shared" si="31"/>
        <v>271.93598549999996</v>
      </c>
      <c r="CQ30" s="73"/>
      <c r="DE30" s="6" t="str">
        <f t="shared" si="32"/>
        <v>Manaus29.5</v>
      </c>
      <c r="DF30" s="63">
        <f t="shared" si="33"/>
        <v>29.5</v>
      </c>
      <c r="DG30" s="10">
        <f t="shared" si="43"/>
        <v>264.01</v>
      </c>
      <c r="DH30" s="10">
        <f t="shared" si="43"/>
        <v>1.32</v>
      </c>
      <c r="DI30" s="10">
        <f t="shared" si="43"/>
        <v>0</v>
      </c>
      <c r="DJ30" s="10">
        <f t="shared" si="43"/>
        <v>0</v>
      </c>
      <c r="DK30" s="10">
        <f t="shared" si="43"/>
        <v>0</v>
      </c>
      <c r="DL30" s="10">
        <f t="shared" si="43"/>
        <v>0</v>
      </c>
      <c r="DM30" s="10">
        <f t="shared" si="43"/>
        <v>0</v>
      </c>
      <c r="DN30" s="10">
        <f t="shared" si="43"/>
        <v>0</v>
      </c>
      <c r="DO30" s="10">
        <f t="shared" si="43"/>
        <v>0</v>
      </c>
      <c r="DP30" s="10">
        <f t="shared" si="43"/>
        <v>0</v>
      </c>
      <c r="DQ30" s="10">
        <f t="shared" si="44"/>
        <v>0</v>
      </c>
      <c r="DR30" s="10">
        <f t="shared" si="44"/>
        <v>0</v>
      </c>
      <c r="DS30" s="10">
        <f t="shared" si="44"/>
        <v>0</v>
      </c>
      <c r="DT30" s="10">
        <f t="shared" si="44"/>
        <v>0</v>
      </c>
      <c r="DU30" s="10">
        <f t="shared" si="44"/>
        <v>0</v>
      </c>
      <c r="DV30" s="10">
        <f t="shared" si="44"/>
        <v>0</v>
      </c>
      <c r="DW30" s="10">
        <f t="shared" si="44"/>
        <v>0</v>
      </c>
      <c r="DX30" s="10">
        <f t="shared" si="44"/>
        <v>0</v>
      </c>
      <c r="DY30" s="10">
        <f t="shared" si="44"/>
        <v>0</v>
      </c>
      <c r="DZ30" s="10">
        <f t="shared" si="44"/>
        <v>0</v>
      </c>
      <c r="EA30" s="10">
        <f t="shared" si="44"/>
        <v>0</v>
      </c>
      <c r="EB30" s="10">
        <f t="shared" si="44"/>
        <v>0</v>
      </c>
      <c r="EC30" s="10">
        <f t="shared" si="44"/>
        <v>0</v>
      </c>
      <c r="ED30" s="10">
        <f t="shared" si="44"/>
        <v>0</v>
      </c>
      <c r="EE30" s="10">
        <f t="shared" si="34"/>
        <v>265.33</v>
      </c>
      <c r="EF30" s="109">
        <f t="shared" si="35"/>
        <v>0</v>
      </c>
      <c r="EG30" s="82">
        <f t="shared" si="36"/>
        <v>0</v>
      </c>
      <c r="EH30" s="82">
        <f t="shared" si="37"/>
        <v>0</v>
      </c>
      <c r="EI30" s="110">
        <f t="shared" si="38"/>
        <v>265.33</v>
      </c>
    </row>
    <row r="31" spans="1:139" ht="14.5" x14ac:dyDescent="0.35">
      <c r="A31" s="5" t="str">
        <f t="shared" si="7"/>
        <v>Manaus29.5</v>
      </c>
      <c r="B31" s="53">
        <v>4151</v>
      </c>
      <c r="C31" s="53">
        <v>4151</v>
      </c>
      <c r="D31" s="53" t="s">
        <v>40</v>
      </c>
      <c r="E31" s="43"/>
      <c r="F31" s="43" t="s">
        <v>145</v>
      </c>
      <c r="G31" s="43" t="s">
        <v>146</v>
      </c>
      <c r="H31" s="53" t="s">
        <v>147</v>
      </c>
      <c r="I31" s="54"/>
      <c r="J31" s="43"/>
      <c r="K31" s="87" t="s">
        <v>62</v>
      </c>
      <c r="L31" s="40">
        <v>29.5</v>
      </c>
      <c r="M31" s="41" t="s">
        <v>153</v>
      </c>
      <c r="N31" s="85"/>
      <c r="O31" s="67"/>
      <c r="Q31" s="77"/>
      <c r="R31" s="57"/>
      <c r="S31" s="44"/>
      <c r="T31" s="56"/>
      <c r="U31" s="57"/>
      <c r="V31" s="43" t="s">
        <v>150</v>
      </c>
      <c r="W31" s="88">
        <v>1</v>
      </c>
      <c r="X31" s="57" t="s">
        <v>22</v>
      </c>
      <c r="Y31" s="95">
        <f>IF($X31="",0,HLOOKUP($H$3,Resina!$E$2:$AK$93,MATCH($D31&amp;$X31&amp;$Y$5,Resina!$A$2:$A$93,0)))</f>
        <v>1283.402728888889</v>
      </c>
      <c r="Z31" s="56">
        <v>0</v>
      </c>
      <c r="AA31" s="43" t="s">
        <v>33</v>
      </c>
      <c r="AB31" s="95">
        <f>IF($AA31="",0,HLOOKUP($H$3,Resina!$E$2:$AK$93,MATCH($D31&amp;$AA31&amp;$AB$5,Resina!$A$2:$A$93,0)))</f>
        <v>1720.87376084979</v>
      </c>
      <c r="AC31" s="59">
        <f t="shared" si="39"/>
        <v>46091</v>
      </c>
      <c r="AD31" s="59" t="s">
        <v>151</v>
      </c>
      <c r="AE31" s="153">
        <f t="shared" si="40"/>
        <v>45839</v>
      </c>
      <c r="AF31" s="55" t="s">
        <v>152</v>
      </c>
      <c r="AG31" s="13">
        <f>_xlfn.XLOOKUP($H$3,Resina!$2:$2,Resina!$3:$3,0)</f>
        <v>5.200616666666666</v>
      </c>
      <c r="AH31" s="14">
        <f t="shared" si="8"/>
        <v>196.89732584619856</v>
      </c>
      <c r="AI31" s="75">
        <v>5.0000000000000001E-3</v>
      </c>
      <c r="AJ31" s="14">
        <f t="shared" si="9"/>
        <v>0.98448662923099284</v>
      </c>
      <c r="AL31" s="12"/>
      <c r="AM31" s="65"/>
      <c r="AN31" s="12"/>
      <c r="AO31" s="12">
        <f>_xlfn.XLOOKUP($D31&amp;$L31&amp;$AK$3,'BD Conv'!$A:$A,'BD Conv'!$H:$H,0)*_xlfn.XLOOKUP($D31,'BD Conv'!$C$17:$C$19,'BD Conv'!$F$17:$F$19,0)*(1+(HLOOKUP($B31&amp;AO$6,Indexadores!$C$2:$AH$32,MATCH($AE31,Indexadores!$A$2:$A$32,0))))</f>
        <v>0</v>
      </c>
      <c r="AP31" s="12"/>
      <c r="AQ31" s="55"/>
      <c r="AR31" s="55"/>
      <c r="AS31" s="155">
        <v>5.0000000000000001E-3</v>
      </c>
      <c r="AT31" s="55">
        <f t="shared" si="10"/>
        <v>0</v>
      </c>
      <c r="AU31" s="12">
        <f>_xlfn.XLOOKUP($D31&amp;$L31&amp;$AK$3,'BD Conv'!$A:$A,'BD Conv'!$H:$H,0)*_xlfn.XLOOKUP($D31,'BD Conv'!$C$17:$C$19,'BD Conv'!$E$17:$E$19,0)*(1+(HLOOKUP($B31&amp;AU$6,Indexadores!$C$2:$AH$32,MATCH($AE31,Indexadores!$A$2:$A$32,0))))</f>
        <v>0</v>
      </c>
      <c r="AV31" s="14">
        <f t="shared" si="11"/>
        <v>0</v>
      </c>
      <c r="AW31" s="55">
        <f>_xlfn.XLOOKUP($A31&amp;$AK$3,'BD Conv'!$A:$A,'BD Conv'!$I:$I,0)</f>
        <v>0</v>
      </c>
      <c r="AX31" s="55"/>
      <c r="AY31" s="12"/>
      <c r="AZ31" s="14">
        <f t="shared" si="1"/>
        <v>197.88181247542954</v>
      </c>
      <c r="BA31" s="12"/>
      <c r="BB31" s="12"/>
      <c r="BC31" s="12"/>
      <c r="BD31" s="55"/>
      <c r="BE31" s="55"/>
      <c r="BF31" s="55"/>
      <c r="BG31" s="66"/>
      <c r="BH31" s="55"/>
      <c r="BI31" s="61">
        <f t="shared" si="13"/>
        <v>0</v>
      </c>
      <c r="BJ31" s="55"/>
      <c r="BK31" s="55"/>
      <c r="BL31" s="66"/>
      <c r="BM31" s="55"/>
      <c r="BN31" s="55">
        <f>_xlfn.XLOOKUP($A31&amp;$BA$3,'BD Conv'!$A:$A,'BD Conv'!$K:$K,0)</f>
        <v>0</v>
      </c>
      <c r="BO31" s="55"/>
      <c r="BP31" s="55"/>
      <c r="BQ31" s="96">
        <f t="shared" si="14"/>
        <v>0</v>
      </c>
      <c r="BR31" s="62">
        <f t="shared" si="15"/>
        <v>0</v>
      </c>
      <c r="BS31" s="62"/>
      <c r="BT31" s="98">
        <f t="shared" si="16"/>
        <v>197.88181247542954</v>
      </c>
      <c r="BU31" s="82">
        <f t="shared" si="17"/>
        <v>49.904078427938288</v>
      </c>
      <c r="BV31" s="97">
        <f t="shared" si="18"/>
        <v>247.78589090336783</v>
      </c>
      <c r="BW31" s="44"/>
      <c r="BY31" s="74">
        <f t="shared" si="19"/>
        <v>5.3548477166800224E-2</v>
      </c>
      <c r="BZ31" s="12">
        <f t="shared" si="20"/>
        <v>1.9339428546592492</v>
      </c>
      <c r="CA31" s="12">
        <f t="shared" si="21"/>
        <v>1.933942854659249</v>
      </c>
      <c r="CB31" s="12">
        <f t="shared" si="22"/>
        <v>0.18930190251110979</v>
      </c>
      <c r="CD31" s="95">
        <f t="shared" si="23"/>
        <v>206.60652873641854</v>
      </c>
      <c r="CE31" s="12">
        <f t="shared" si="24"/>
        <v>3.6115739550074131</v>
      </c>
      <c r="CF31" s="12">
        <f t="shared" si="25"/>
        <v>3.6115739550074131</v>
      </c>
      <c r="CG31" s="12">
        <f t="shared" si="26"/>
        <v>1.8669330028592734</v>
      </c>
      <c r="CI31" s="95">
        <f>IF($X31="",0,HLOOKUP($H$3,Resina!$E$2:$AK$93,MATCH($D31&amp;$X31&amp;$CI$5,Resina!$A$2:$A$93,0)))</f>
        <v>1212.1409481481483</v>
      </c>
      <c r="CJ31" s="95">
        <f>IF($AA31="",0,HLOOKUP($H$3,Resina!$E$2:$AK$93,MATCH($D31&amp;$AA31&amp;$CJ$5,Resina!$A$2:$A$93,0)))</f>
        <v>1754.9649560789267</v>
      </c>
      <c r="CK31" s="14">
        <f t="shared" si="27"/>
        <v>185.96447231000766</v>
      </c>
      <c r="CL31" s="14">
        <f t="shared" si="28"/>
        <v>1.8596447231000768</v>
      </c>
      <c r="CM31" s="12" t="str">
        <f t="shared" si="29"/>
        <v xml:space="preserve"> </v>
      </c>
      <c r="CN31" s="73"/>
      <c r="CO31" s="12">
        <f t="shared" si="30"/>
        <v>0</v>
      </c>
      <c r="CP31" s="14">
        <f t="shared" si="31"/>
        <v>187.82411703310774</v>
      </c>
      <c r="CQ31" s="73"/>
      <c r="DE31" s="6" t="str">
        <f t="shared" si="32"/>
        <v>Manaus29.5</v>
      </c>
      <c r="DF31" s="63">
        <f t="shared" si="33"/>
        <v>29.5</v>
      </c>
      <c r="DG31" s="10">
        <f t="shared" si="43"/>
        <v>196.9</v>
      </c>
      <c r="DH31" s="10">
        <f t="shared" si="43"/>
        <v>0.98</v>
      </c>
      <c r="DI31" s="10">
        <f t="shared" si="43"/>
        <v>0</v>
      </c>
      <c r="DJ31" s="10">
        <f t="shared" si="43"/>
        <v>0</v>
      </c>
      <c r="DK31" s="10">
        <f t="shared" si="43"/>
        <v>0</v>
      </c>
      <c r="DL31" s="10">
        <f t="shared" si="43"/>
        <v>0</v>
      </c>
      <c r="DM31" s="10">
        <f t="shared" si="43"/>
        <v>0</v>
      </c>
      <c r="DN31" s="10">
        <f t="shared" si="43"/>
        <v>0</v>
      </c>
      <c r="DO31" s="10">
        <f t="shared" si="43"/>
        <v>0</v>
      </c>
      <c r="DP31" s="10">
        <f t="shared" si="43"/>
        <v>0</v>
      </c>
      <c r="DQ31" s="10">
        <f t="shared" si="44"/>
        <v>0</v>
      </c>
      <c r="DR31" s="10">
        <f t="shared" si="44"/>
        <v>0</v>
      </c>
      <c r="DS31" s="10">
        <f t="shared" si="44"/>
        <v>0</v>
      </c>
      <c r="DT31" s="10">
        <f t="shared" si="44"/>
        <v>0</v>
      </c>
      <c r="DU31" s="10">
        <f t="shared" si="44"/>
        <v>0</v>
      </c>
      <c r="DV31" s="10">
        <f t="shared" si="44"/>
        <v>0</v>
      </c>
      <c r="DW31" s="10">
        <f t="shared" si="44"/>
        <v>0</v>
      </c>
      <c r="DX31" s="10">
        <f t="shared" si="44"/>
        <v>0</v>
      </c>
      <c r="DY31" s="10">
        <f t="shared" si="44"/>
        <v>0</v>
      </c>
      <c r="DZ31" s="10">
        <f t="shared" si="44"/>
        <v>0</v>
      </c>
      <c r="EA31" s="10">
        <f t="shared" si="44"/>
        <v>0</v>
      </c>
      <c r="EB31" s="10">
        <f t="shared" si="44"/>
        <v>0</v>
      </c>
      <c r="EC31" s="10">
        <f t="shared" si="44"/>
        <v>0</v>
      </c>
      <c r="ED31" s="10">
        <f t="shared" si="44"/>
        <v>0</v>
      </c>
      <c r="EE31" s="10">
        <f t="shared" si="34"/>
        <v>197.88</v>
      </c>
      <c r="EF31" s="109">
        <f t="shared" si="35"/>
        <v>0</v>
      </c>
      <c r="EG31" s="82">
        <f t="shared" si="36"/>
        <v>0</v>
      </c>
      <c r="EH31" s="82">
        <f t="shared" si="37"/>
        <v>0</v>
      </c>
      <c r="EI31" s="110">
        <f t="shared" si="38"/>
        <v>197.88</v>
      </c>
    </row>
    <row r="32" spans="1:139" ht="14.5" x14ac:dyDescent="0.35">
      <c r="A32" s="5" t="str">
        <f t="shared" si="7"/>
        <v>Manaus29.5</v>
      </c>
      <c r="B32" s="53">
        <v>4151</v>
      </c>
      <c r="C32" s="53">
        <v>4151</v>
      </c>
      <c r="D32" s="53" t="s">
        <v>40</v>
      </c>
      <c r="E32" s="43"/>
      <c r="F32" s="43" t="s">
        <v>145</v>
      </c>
      <c r="G32" s="43" t="s">
        <v>146</v>
      </c>
      <c r="H32" s="53" t="s">
        <v>147</v>
      </c>
      <c r="I32" s="54"/>
      <c r="J32" s="43"/>
      <c r="K32" s="87" t="s">
        <v>62</v>
      </c>
      <c r="L32" s="40">
        <v>29.5</v>
      </c>
      <c r="M32" s="41" t="s">
        <v>153</v>
      </c>
      <c r="N32" s="85"/>
      <c r="O32" s="67"/>
      <c r="Q32" s="77"/>
      <c r="R32" s="57"/>
      <c r="S32" s="44"/>
      <c r="T32" s="56"/>
      <c r="U32" s="57"/>
      <c r="V32" s="43" t="s">
        <v>150</v>
      </c>
      <c r="W32" s="88">
        <v>0.6</v>
      </c>
      <c r="X32" s="57" t="s">
        <v>22</v>
      </c>
      <c r="Y32" s="95">
        <f>IF($X32="",0,HLOOKUP($H$3,Resina!$E$2:$AK$93,MATCH($D32&amp;$X32&amp;$Y$5,Resina!$A$2:$A$93,0)))</f>
        <v>1283.402728888889</v>
      </c>
      <c r="Z32" s="56">
        <v>0.4</v>
      </c>
      <c r="AA32" s="43" t="s">
        <v>33</v>
      </c>
      <c r="AB32" s="95">
        <f>IF($AA32="",0,HLOOKUP($H$3,Resina!$E$2:$AK$93,MATCH($D32&amp;$AA32&amp;$AB$5,Resina!$A$2:$A$93,0)))</f>
        <v>1720.87376084979</v>
      </c>
      <c r="AC32" s="59">
        <f t="shared" si="39"/>
        <v>46091</v>
      </c>
      <c r="AD32" s="59" t="s">
        <v>151</v>
      </c>
      <c r="AE32" s="153">
        <f t="shared" si="40"/>
        <v>45839</v>
      </c>
      <c r="AF32" s="55" t="s">
        <v>152</v>
      </c>
      <c r="AG32" s="13">
        <f>_xlfn.XLOOKUP($H$3,Resina!$2:$2,Resina!$3:$3,0)</f>
        <v>5.200616666666666</v>
      </c>
      <c r="AH32" s="14">
        <f t="shared" si="8"/>
        <v>223.74373169819538</v>
      </c>
      <c r="AI32" s="75">
        <v>5.0000000000000001E-3</v>
      </c>
      <c r="AJ32" s="14">
        <f t="shared" si="9"/>
        <v>1.118718658490977</v>
      </c>
      <c r="AL32" s="12"/>
      <c r="AM32" s="65"/>
      <c r="AN32" s="12"/>
      <c r="AO32" s="12">
        <f>_xlfn.XLOOKUP($D32&amp;$L32&amp;$AK$3,'BD Conv'!$A:$A,'BD Conv'!$H:$H,0)*_xlfn.XLOOKUP($D32,'BD Conv'!$C$17:$C$19,'BD Conv'!$F$17:$F$19,0)*(1+(HLOOKUP($B32&amp;AO$6,Indexadores!$C$2:$AH$32,MATCH($AE32,Indexadores!$A$2:$A$32,0))))</f>
        <v>0</v>
      </c>
      <c r="AP32" s="12"/>
      <c r="AQ32" s="55"/>
      <c r="AR32" s="55"/>
      <c r="AS32" s="155">
        <v>5.0000000000000001E-3</v>
      </c>
      <c r="AT32" s="55">
        <f t="shared" si="10"/>
        <v>0</v>
      </c>
      <c r="AU32" s="12">
        <f>_xlfn.XLOOKUP($D32&amp;$L32&amp;$AK$3,'BD Conv'!$A:$A,'BD Conv'!$H:$H,0)*_xlfn.XLOOKUP($D32,'BD Conv'!$C$17:$C$19,'BD Conv'!$E$17:$E$19,0)*(1+(HLOOKUP($B32&amp;AU$6,Indexadores!$C$2:$AH$32,MATCH($AE32,Indexadores!$A$2:$A$32,0))))</f>
        <v>0</v>
      </c>
      <c r="AV32" s="14">
        <f t="shared" si="11"/>
        <v>0</v>
      </c>
      <c r="AW32" s="55">
        <f>_xlfn.XLOOKUP($A32&amp;$AK$3,'BD Conv'!$A:$A,'BD Conv'!$I:$I,0)</f>
        <v>0</v>
      </c>
      <c r="AX32" s="55"/>
      <c r="AY32" s="12"/>
      <c r="AZ32" s="14">
        <f t="shared" si="1"/>
        <v>224.86245035668637</v>
      </c>
      <c r="BA32" s="12"/>
      <c r="BB32" s="12"/>
      <c r="BC32" s="12"/>
      <c r="BD32" s="55"/>
      <c r="BE32" s="55"/>
      <c r="BF32" s="55"/>
      <c r="BG32" s="66"/>
      <c r="BH32" s="55"/>
      <c r="BI32" s="61">
        <f t="shared" si="13"/>
        <v>0</v>
      </c>
      <c r="BJ32" s="55"/>
      <c r="BK32" s="55"/>
      <c r="BL32" s="66"/>
      <c r="BM32" s="55"/>
      <c r="BN32" s="55">
        <f>_xlfn.XLOOKUP($A32&amp;$BA$3,'BD Conv'!$A:$A,'BD Conv'!$K:$K,0)</f>
        <v>0</v>
      </c>
      <c r="BO32" s="55"/>
      <c r="BP32" s="55"/>
      <c r="BQ32" s="96">
        <f t="shared" si="14"/>
        <v>0</v>
      </c>
      <c r="BR32" s="62">
        <f t="shared" si="15"/>
        <v>0</v>
      </c>
      <c r="BS32" s="62"/>
      <c r="BT32" s="98">
        <f t="shared" si="16"/>
        <v>224.86245035668637</v>
      </c>
      <c r="BU32" s="82">
        <f t="shared" si="17"/>
        <v>56.708361509938214</v>
      </c>
      <c r="BV32" s="97">
        <f t="shared" si="18"/>
        <v>281.57081186662458</v>
      </c>
      <c r="BW32" s="44"/>
      <c r="BY32" s="74">
        <f t="shared" si="19"/>
        <v>1.5323083656527681E-2</v>
      </c>
      <c r="BZ32" s="12">
        <f t="shared" si="20"/>
        <v>0.65253529616457362</v>
      </c>
      <c r="CA32" s="12">
        <f t="shared" si="21"/>
        <v>0.65253529616457473</v>
      </c>
      <c r="CB32" s="12">
        <f t="shared" si="22"/>
        <v>0.215112693396807</v>
      </c>
      <c r="CD32" s="95">
        <f t="shared" si="23"/>
        <v>243.6157508618511</v>
      </c>
      <c r="CE32" s="12">
        <f t="shared" si="24"/>
        <v>4.2585116076593135</v>
      </c>
      <c r="CF32" s="12">
        <f t="shared" si="25"/>
        <v>4.2585116076593144</v>
      </c>
      <c r="CG32" s="12">
        <f t="shared" si="26"/>
        <v>3.8210890048915465</v>
      </c>
      <c r="CI32" s="95">
        <f>IF($X32="",0,HLOOKUP($H$3,Resina!$E$2:$AK$93,MATCH($D32&amp;$X32&amp;$CI$5,Resina!$A$2:$A$93,0)))</f>
        <v>1212.1409481481483</v>
      </c>
      <c r="CJ32" s="95">
        <f>IF($AA32="",0,HLOOKUP($H$3,Resina!$E$2:$AK$93,MATCH($D32&amp;$AA32&amp;$CJ$5,Resina!$A$2:$A$93,0)))</f>
        <v>1754.9649560789267</v>
      </c>
      <c r="CK32" s="14">
        <f t="shared" si="27"/>
        <v>219.27610338600456</v>
      </c>
      <c r="CL32" s="14">
        <f t="shared" si="28"/>
        <v>2.1927610338600458</v>
      </c>
      <c r="CM32" s="12" t="str">
        <f t="shared" si="29"/>
        <v xml:space="preserve"> </v>
      </c>
      <c r="CN32" s="73"/>
      <c r="CO32" s="12">
        <f t="shared" si="30"/>
        <v>0</v>
      </c>
      <c r="CP32" s="14">
        <f t="shared" si="31"/>
        <v>221.46886441986462</v>
      </c>
      <c r="CQ32" s="73"/>
      <c r="DE32" s="6" t="str">
        <f t="shared" si="32"/>
        <v>Manaus29.5</v>
      </c>
      <c r="DF32" s="63">
        <f t="shared" si="33"/>
        <v>29.5</v>
      </c>
      <c r="DG32" s="10">
        <f t="shared" si="43"/>
        <v>223.74</v>
      </c>
      <c r="DH32" s="10">
        <f t="shared" si="43"/>
        <v>1.1200000000000001</v>
      </c>
      <c r="DI32" s="10">
        <f t="shared" si="43"/>
        <v>0</v>
      </c>
      <c r="DJ32" s="10">
        <f t="shared" si="43"/>
        <v>0</v>
      </c>
      <c r="DK32" s="10">
        <f t="shared" si="43"/>
        <v>0</v>
      </c>
      <c r="DL32" s="10">
        <f t="shared" si="43"/>
        <v>0</v>
      </c>
      <c r="DM32" s="10">
        <f t="shared" si="43"/>
        <v>0</v>
      </c>
      <c r="DN32" s="10">
        <f t="shared" si="43"/>
        <v>0</v>
      </c>
      <c r="DO32" s="10">
        <f t="shared" si="43"/>
        <v>0</v>
      </c>
      <c r="DP32" s="10">
        <f t="shared" si="43"/>
        <v>0</v>
      </c>
      <c r="DQ32" s="10">
        <f t="shared" si="44"/>
        <v>0</v>
      </c>
      <c r="DR32" s="10">
        <f t="shared" si="44"/>
        <v>0</v>
      </c>
      <c r="DS32" s="10">
        <f t="shared" si="44"/>
        <v>0</v>
      </c>
      <c r="DT32" s="10">
        <f t="shared" si="44"/>
        <v>0</v>
      </c>
      <c r="DU32" s="10">
        <f t="shared" si="44"/>
        <v>0</v>
      </c>
      <c r="DV32" s="10">
        <f t="shared" si="44"/>
        <v>0</v>
      </c>
      <c r="DW32" s="10">
        <f t="shared" si="44"/>
        <v>0</v>
      </c>
      <c r="DX32" s="10">
        <f t="shared" si="44"/>
        <v>0</v>
      </c>
      <c r="DY32" s="10">
        <f t="shared" si="44"/>
        <v>0</v>
      </c>
      <c r="DZ32" s="10">
        <f t="shared" si="44"/>
        <v>0</v>
      </c>
      <c r="EA32" s="10">
        <f t="shared" si="44"/>
        <v>0</v>
      </c>
      <c r="EB32" s="10">
        <f t="shared" si="44"/>
        <v>0</v>
      </c>
      <c r="EC32" s="10">
        <f t="shared" si="44"/>
        <v>0</v>
      </c>
      <c r="ED32" s="10">
        <f t="shared" si="44"/>
        <v>0</v>
      </c>
      <c r="EE32" s="10">
        <f t="shared" si="34"/>
        <v>224.86</v>
      </c>
      <c r="EF32" s="109">
        <f t="shared" si="35"/>
        <v>0</v>
      </c>
      <c r="EG32" s="82">
        <f t="shared" si="36"/>
        <v>0</v>
      </c>
      <c r="EH32" s="82">
        <f t="shared" si="37"/>
        <v>0</v>
      </c>
      <c r="EI32" s="110">
        <f t="shared" si="38"/>
        <v>224.86</v>
      </c>
    </row>
    <row r="33" spans="1:139" ht="14.5" x14ac:dyDescent="0.35">
      <c r="A33" s="5" t="str">
        <f t="shared" si="7"/>
        <v>Manaus29.5</v>
      </c>
      <c r="B33" s="53">
        <v>4151</v>
      </c>
      <c r="C33" s="53">
        <v>4151</v>
      </c>
      <c r="D33" s="53" t="s">
        <v>40</v>
      </c>
      <c r="E33" s="43"/>
      <c r="F33" s="43" t="s">
        <v>145</v>
      </c>
      <c r="G33" s="43" t="s">
        <v>146</v>
      </c>
      <c r="H33" s="53" t="s">
        <v>147</v>
      </c>
      <c r="I33" s="54"/>
      <c r="J33" s="43"/>
      <c r="K33" s="87" t="s">
        <v>62</v>
      </c>
      <c r="L33" s="40">
        <v>29.5</v>
      </c>
      <c r="M33" s="41" t="s">
        <v>153</v>
      </c>
      <c r="N33" s="85"/>
      <c r="O33" s="67"/>
      <c r="Q33" s="77"/>
      <c r="R33" s="57"/>
      <c r="S33" s="44"/>
      <c r="T33" s="56"/>
      <c r="U33" s="57"/>
      <c r="V33" s="43" t="s">
        <v>150</v>
      </c>
      <c r="W33" s="88">
        <v>0.4</v>
      </c>
      <c r="X33" s="57" t="s">
        <v>22</v>
      </c>
      <c r="Y33" s="95">
        <f>IF($X33="",0,HLOOKUP($H$3,Resina!$E$2:$AK$93,MATCH($D33&amp;$X33&amp;$Y$5,Resina!$A$2:$A$93,0)))</f>
        <v>1283.402728888889</v>
      </c>
      <c r="Z33" s="56">
        <v>0.6</v>
      </c>
      <c r="AA33" s="43" t="s">
        <v>33</v>
      </c>
      <c r="AB33" s="95">
        <f>IF($AA33="",0,HLOOKUP($H$3,Resina!$E$2:$AK$93,MATCH($D33&amp;$AA33&amp;$AB$5,Resina!$A$2:$A$93,0)))</f>
        <v>1720.87376084979</v>
      </c>
      <c r="AC33" s="59">
        <f t="shared" si="39"/>
        <v>46091</v>
      </c>
      <c r="AD33" s="59" t="s">
        <v>151</v>
      </c>
      <c r="AE33" s="153">
        <f t="shared" si="40"/>
        <v>45839</v>
      </c>
      <c r="AF33" s="55" t="s">
        <v>152</v>
      </c>
      <c r="AG33" s="13">
        <f>_xlfn.XLOOKUP($H$3,Resina!$2:$2,Resina!$3:$3,0)</f>
        <v>5.200616666666666</v>
      </c>
      <c r="AH33" s="14">
        <f t="shared" si="8"/>
        <v>237.1669346241938</v>
      </c>
      <c r="AI33" s="75">
        <v>5.0000000000000001E-3</v>
      </c>
      <c r="AJ33" s="14">
        <f t="shared" si="9"/>
        <v>1.185834673120969</v>
      </c>
      <c r="AL33" s="12"/>
      <c r="AM33" s="65"/>
      <c r="AN33" s="12"/>
      <c r="AO33" s="12">
        <f>_xlfn.XLOOKUP($D33&amp;$L33&amp;$AK$3,'BD Conv'!$A:$A,'BD Conv'!$H:$H,0)*_xlfn.XLOOKUP($D33,'BD Conv'!$C$17:$C$19,'BD Conv'!$F$17:$F$19,0)*(1+(HLOOKUP($B33&amp;AO$6,Indexadores!$C$2:$AH$32,MATCH($AE33,Indexadores!$A$2:$A$32,0))))</f>
        <v>0</v>
      </c>
      <c r="AP33" s="12"/>
      <c r="AQ33" s="55"/>
      <c r="AR33" s="55"/>
      <c r="AS33" s="155">
        <v>5.0000000000000001E-3</v>
      </c>
      <c r="AT33" s="55">
        <f t="shared" si="10"/>
        <v>0</v>
      </c>
      <c r="AU33" s="12">
        <f>_xlfn.XLOOKUP($D33&amp;$L33&amp;$AK$3,'BD Conv'!$A:$A,'BD Conv'!$H:$H,0)*_xlfn.XLOOKUP($D33,'BD Conv'!$C$17:$C$19,'BD Conv'!$E$17:$E$19,0)*(1+(HLOOKUP($B33&amp;AU$6,Indexadores!$C$2:$AH$32,MATCH($AE33,Indexadores!$A$2:$A$32,0))))</f>
        <v>0</v>
      </c>
      <c r="AV33" s="14">
        <f t="shared" si="11"/>
        <v>0</v>
      </c>
      <c r="AW33" s="55">
        <f>_xlfn.XLOOKUP($A33&amp;$AK$3,'BD Conv'!$A:$A,'BD Conv'!$I:$I,0)</f>
        <v>0</v>
      </c>
      <c r="AX33" s="55"/>
      <c r="AY33" s="12"/>
      <c r="AZ33" s="14">
        <f t="shared" si="1"/>
        <v>238.35276929731478</v>
      </c>
      <c r="BA33" s="12"/>
      <c r="BB33" s="12"/>
      <c r="BC33" s="12"/>
      <c r="BD33" s="55"/>
      <c r="BE33" s="55"/>
      <c r="BF33" s="55"/>
      <c r="BG33" s="66"/>
      <c r="BH33" s="55"/>
      <c r="BI33" s="61">
        <f t="shared" si="13"/>
        <v>0</v>
      </c>
      <c r="BJ33" s="55"/>
      <c r="BK33" s="55"/>
      <c r="BL33" s="66"/>
      <c r="BM33" s="55"/>
      <c r="BN33" s="55">
        <f>_xlfn.XLOOKUP($A33&amp;$BA$3,'BD Conv'!$A:$A,'BD Conv'!$K:$K,0)</f>
        <v>0</v>
      </c>
      <c r="BO33" s="55"/>
      <c r="BP33" s="55"/>
      <c r="BQ33" s="96">
        <f t="shared" si="14"/>
        <v>0</v>
      </c>
      <c r="BR33" s="62">
        <f t="shared" si="15"/>
        <v>0</v>
      </c>
      <c r="BS33" s="62"/>
      <c r="BT33" s="98">
        <f t="shared" si="16"/>
        <v>238.35276929731478</v>
      </c>
      <c r="BU33" s="82">
        <f t="shared" si="17"/>
        <v>60.110503050938149</v>
      </c>
      <c r="BV33" s="97">
        <f t="shared" si="18"/>
        <v>298.46327234825293</v>
      </c>
      <c r="BW33" s="44"/>
      <c r="BY33" s="74">
        <f t="shared" si="19"/>
        <v>2.5821840768824877E-4</v>
      </c>
      <c r="BZ33" s="12">
        <f t="shared" si="20"/>
        <v>1.1831516917224928E-2</v>
      </c>
      <c r="CA33" s="12">
        <f t="shared" si="21"/>
        <v>1.1831516917226637E-2</v>
      </c>
      <c r="CB33" s="12">
        <f t="shared" si="22"/>
        <v>0.22801808883965288</v>
      </c>
      <c r="CD33" s="95">
        <f t="shared" si="23"/>
        <v>262.12036192456742</v>
      </c>
      <c r="CE33" s="12">
        <f t="shared" si="24"/>
        <v>4.5819804339852599</v>
      </c>
      <c r="CF33" s="12">
        <f t="shared" si="25"/>
        <v>4.5819804339852617</v>
      </c>
      <c r="CG33" s="12">
        <f t="shared" si="26"/>
        <v>4.798167005907688</v>
      </c>
      <c r="CI33" s="95">
        <f>IF($X33="",0,HLOOKUP($H$3,Resina!$E$2:$AK$93,MATCH($D33&amp;$X33&amp;$CI$5,Resina!$A$2:$A$93,0)))</f>
        <v>1212.1409481481483</v>
      </c>
      <c r="CJ33" s="95">
        <f>IF($AA33="",0,HLOOKUP($H$3,Resina!$E$2:$AK$93,MATCH($D33&amp;$AA33&amp;$CJ$5,Resina!$A$2:$A$93,0)))</f>
        <v>1754.9649560789267</v>
      </c>
      <c r="CK33" s="14">
        <f t="shared" si="27"/>
        <v>235.93191892400307</v>
      </c>
      <c r="CL33" s="14">
        <f t="shared" si="28"/>
        <v>2.3593191892400309</v>
      </c>
      <c r="CM33" s="12" t="str">
        <f t="shared" si="29"/>
        <v xml:space="preserve"> </v>
      </c>
      <c r="CN33" s="73"/>
      <c r="CO33" s="12">
        <f t="shared" si="30"/>
        <v>0</v>
      </c>
      <c r="CP33" s="14">
        <f t="shared" si="31"/>
        <v>238.29123811324311</v>
      </c>
      <c r="CQ33" s="73"/>
      <c r="DE33" s="6" t="str">
        <f t="shared" si="32"/>
        <v>Manaus29.5</v>
      </c>
      <c r="DF33" s="63">
        <f t="shared" si="33"/>
        <v>29.5</v>
      </c>
      <c r="DG33" s="10">
        <f t="shared" si="43"/>
        <v>237.17</v>
      </c>
      <c r="DH33" s="10">
        <f t="shared" si="43"/>
        <v>1.19</v>
      </c>
      <c r="DI33" s="10">
        <f t="shared" si="43"/>
        <v>0</v>
      </c>
      <c r="DJ33" s="10">
        <f t="shared" si="43"/>
        <v>0</v>
      </c>
      <c r="DK33" s="10">
        <f t="shared" si="43"/>
        <v>0</v>
      </c>
      <c r="DL33" s="10">
        <f t="shared" si="43"/>
        <v>0</v>
      </c>
      <c r="DM33" s="10">
        <f t="shared" si="43"/>
        <v>0</v>
      </c>
      <c r="DN33" s="10">
        <f t="shared" si="43"/>
        <v>0</v>
      </c>
      <c r="DO33" s="10">
        <f t="shared" si="43"/>
        <v>0</v>
      </c>
      <c r="DP33" s="10">
        <f t="shared" si="43"/>
        <v>0</v>
      </c>
      <c r="DQ33" s="10">
        <f t="shared" si="44"/>
        <v>0</v>
      </c>
      <c r="DR33" s="10">
        <f t="shared" si="44"/>
        <v>0</v>
      </c>
      <c r="DS33" s="10">
        <f t="shared" si="44"/>
        <v>0</v>
      </c>
      <c r="DT33" s="10">
        <f t="shared" si="44"/>
        <v>0</v>
      </c>
      <c r="DU33" s="10">
        <f t="shared" si="44"/>
        <v>0</v>
      </c>
      <c r="DV33" s="10">
        <f t="shared" si="44"/>
        <v>0</v>
      </c>
      <c r="DW33" s="10">
        <f t="shared" si="44"/>
        <v>0</v>
      </c>
      <c r="DX33" s="10">
        <f t="shared" si="44"/>
        <v>0</v>
      </c>
      <c r="DY33" s="10">
        <f t="shared" si="44"/>
        <v>0</v>
      </c>
      <c r="DZ33" s="10">
        <f t="shared" si="44"/>
        <v>0</v>
      </c>
      <c r="EA33" s="10">
        <f t="shared" si="44"/>
        <v>0</v>
      </c>
      <c r="EB33" s="10">
        <f t="shared" si="44"/>
        <v>0</v>
      </c>
      <c r="EC33" s="10">
        <f t="shared" si="44"/>
        <v>0</v>
      </c>
      <c r="ED33" s="10">
        <f t="shared" si="44"/>
        <v>0</v>
      </c>
      <c r="EE33" s="10">
        <f t="shared" si="34"/>
        <v>238.35999999999999</v>
      </c>
      <c r="EF33" s="109">
        <f t="shared" si="35"/>
        <v>0.01</v>
      </c>
      <c r="EG33" s="82">
        <f t="shared" si="36"/>
        <v>0</v>
      </c>
      <c r="EH33" s="82">
        <f t="shared" si="37"/>
        <v>-0.01</v>
      </c>
      <c r="EI33" s="110">
        <f t="shared" si="38"/>
        <v>238.35</v>
      </c>
    </row>
    <row r="34" spans="1:139" ht="14.5" x14ac:dyDescent="0.35">
      <c r="A34" s="5" t="str">
        <f t="shared" si="7"/>
        <v>Manaus29.5</v>
      </c>
      <c r="B34" s="53">
        <v>4151</v>
      </c>
      <c r="C34" s="53">
        <v>4151</v>
      </c>
      <c r="D34" s="53" t="s">
        <v>40</v>
      </c>
      <c r="E34" s="43"/>
      <c r="F34" s="43" t="s">
        <v>145</v>
      </c>
      <c r="G34" s="43" t="s">
        <v>146</v>
      </c>
      <c r="H34" s="53" t="s">
        <v>147</v>
      </c>
      <c r="I34" s="54"/>
      <c r="J34" s="43"/>
      <c r="K34" s="87" t="s">
        <v>62</v>
      </c>
      <c r="L34" s="40">
        <v>29.5</v>
      </c>
      <c r="M34" s="41" t="s">
        <v>153</v>
      </c>
      <c r="N34" s="85"/>
      <c r="O34" s="67"/>
      <c r="Q34" s="77"/>
      <c r="R34" s="57"/>
      <c r="S34" s="44"/>
      <c r="T34" s="56"/>
      <c r="U34" s="57"/>
      <c r="V34" s="43" t="s">
        <v>150</v>
      </c>
      <c r="W34" s="88">
        <v>0</v>
      </c>
      <c r="X34" s="57"/>
      <c r="Y34" s="95">
        <f>IF($X34="",0,HLOOKUP($H$3,Resina!$E$2:$AK$93,MATCH($D34&amp;$X34&amp;$Y$5,Resina!$A$2:$A$93,0)))</f>
        <v>0</v>
      </c>
      <c r="Z34" s="56">
        <v>1</v>
      </c>
      <c r="AA34" s="43" t="s">
        <v>33</v>
      </c>
      <c r="AB34" s="95">
        <f>IF($AA34="",0,HLOOKUP($H$3,Resina!$E$2:$AK$93,MATCH($D34&amp;$AA34&amp;$AB$5,Resina!$A$2:$A$93,0)))</f>
        <v>1720.87376084979</v>
      </c>
      <c r="AC34" s="59">
        <f t="shared" si="39"/>
        <v>46091</v>
      </c>
      <c r="AD34" s="59" t="s">
        <v>151</v>
      </c>
      <c r="AE34" s="153">
        <f t="shared" si="40"/>
        <v>45839</v>
      </c>
      <c r="AF34" s="55" t="s">
        <v>152</v>
      </c>
      <c r="AG34" s="13">
        <f>_xlfn.XLOOKUP($H$3,Resina!$2:$2,Resina!$3:$3,0)</f>
        <v>5.200616666666666</v>
      </c>
      <c r="AH34" s="14">
        <f t="shared" si="8"/>
        <v>264.01334047619054</v>
      </c>
      <c r="AI34" s="75">
        <v>5.0000000000000001E-3</v>
      </c>
      <c r="AJ34" s="14">
        <f t="shared" si="9"/>
        <v>1.3200667023809527</v>
      </c>
      <c r="AL34" s="12"/>
      <c r="AM34" s="65"/>
      <c r="AN34" s="12"/>
      <c r="AO34" s="12">
        <f>_xlfn.XLOOKUP($D34&amp;$L34&amp;$AK$3,'BD Conv'!$A:$A,'BD Conv'!$H:$H,0)*_xlfn.XLOOKUP($D34,'BD Conv'!$C$17:$C$19,'BD Conv'!$F$17:$F$19,0)*(1+(HLOOKUP($B34&amp;AO$6,Indexadores!$C$2:$AH$32,MATCH($AE34,Indexadores!$A$2:$A$32,0))))</f>
        <v>0</v>
      </c>
      <c r="AP34" s="12"/>
      <c r="AQ34" s="55"/>
      <c r="AR34" s="55"/>
      <c r="AS34" s="155">
        <v>5.0000000000000001E-3</v>
      </c>
      <c r="AT34" s="55">
        <f t="shared" si="10"/>
        <v>0</v>
      </c>
      <c r="AU34" s="12">
        <f>_xlfn.XLOOKUP($D34&amp;$L34&amp;$AK$3,'BD Conv'!$A:$A,'BD Conv'!$H:$H,0)*_xlfn.XLOOKUP($D34,'BD Conv'!$C$17:$C$19,'BD Conv'!$E$17:$E$19,0)*(1+(HLOOKUP($B34&amp;AU$6,Indexadores!$C$2:$AH$32,MATCH($AE34,Indexadores!$A$2:$A$32,0))))</f>
        <v>0</v>
      </c>
      <c r="AV34" s="14">
        <f t="shared" si="11"/>
        <v>0</v>
      </c>
      <c r="AW34" s="55">
        <f>_xlfn.XLOOKUP($A34&amp;$AK$3,'BD Conv'!$A:$A,'BD Conv'!$I:$I,0)</f>
        <v>0</v>
      </c>
      <c r="AX34" s="55"/>
      <c r="AY34" s="12"/>
      <c r="AZ34" s="14">
        <f t="shared" si="1"/>
        <v>265.33340717857146</v>
      </c>
      <c r="BA34" s="12"/>
      <c r="BB34" s="12"/>
      <c r="BC34" s="12"/>
      <c r="BD34" s="55"/>
      <c r="BE34" s="55"/>
      <c r="BF34" s="55"/>
      <c r="BG34" s="66"/>
      <c r="BH34" s="55"/>
      <c r="BI34" s="61">
        <f t="shared" si="13"/>
        <v>0</v>
      </c>
      <c r="BJ34" s="55"/>
      <c r="BK34" s="55"/>
      <c r="BL34" s="66"/>
      <c r="BM34" s="55"/>
      <c r="BN34" s="55">
        <f>_xlfn.XLOOKUP($A34&amp;$BA$3,'BD Conv'!$A:$A,'BD Conv'!$K:$K,0)</f>
        <v>0</v>
      </c>
      <c r="BO34" s="55"/>
      <c r="BP34" s="55"/>
      <c r="BQ34" s="96">
        <f t="shared" si="14"/>
        <v>0</v>
      </c>
      <c r="BR34" s="62">
        <f t="shared" si="15"/>
        <v>0</v>
      </c>
      <c r="BS34" s="62"/>
      <c r="BT34" s="98">
        <f t="shared" si="16"/>
        <v>265.33340717857146</v>
      </c>
      <c r="BU34" s="82">
        <f t="shared" si="17"/>
        <v>66.914786132937991</v>
      </c>
      <c r="BV34" s="97">
        <f t="shared" si="18"/>
        <v>332.24819331150945</v>
      </c>
      <c r="BW34" s="44"/>
      <c r="BY34" s="74">
        <f t="shared" si="19"/>
        <v>-2.427989921704754E-2</v>
      </c>
      <c r="BZ34" s="12">
        <f t="shared" si="20"/>
        <v>-1.2695760415774726</v>
      </c>
      <c r="CA34" s="12">
        <f t="shared" si="21"/>
        <v>-1.2695760415774748</v>
      </c>
      <c r="CB34" s="12">
        <f t="shared" si="22"/>
        <v>0.25382887972533913</v>
      </c>
      <c r="CD34" s="95">
        <f t="shared" si="23"/>
        <v>299.12958405000001</v>
      </c>
      <c r="CE34" s="12">
        <f t="shared" si="24"/>
        <v>5.2289180866371714</v>
      </c>
      <c r="CF34" s="12">
        <f t="shared" si="25"/>
        <v>5.2289180866371696</v>
      </c>
      <c r="CG34" s="12">
        <f t="shared" si="26"/>
        <v>6.7523230079399834</v>
      </c>
      <c r="CI34" s="95">
        <f>IF($X34="",0,HLOOKUP($H$3,Resina!$E$2:$AK$93,MATCH($D34&amp;$X34&amp;$CI$5,Resina!$A$2:$A$93,0)))</f>
        <v>0</v>
      </c>
      <c r="CJ34" s="95">
        <f>IF($AA34="",0,HLOOKUP($H$3,Resina!$E$2:$AK$93,MATCH($D34&amp;$AA34&amp;$CJ$5,Resina!$A$2:$A$93,0)))</f>
        <v>1754.9649560789267</v>
      </c>
      <c r="CK34" s="14">
        <f t="shared" si="27"/>
        <v>269.24354999999997</v>
      </c>
      <c r="CL34" s="14">
        <f t="shared" si="28"/>
        <v>2.6924354999999998</v>
      </c>
      <c r="CM34" s="12" t="str">
        <f t="shared" si="29"/>
        <v xml:space="preserve"> </v>
      </c>
      <c r="CN34" s="73"/>
      <c r="CO34" s="12">
        <f t="shared" si="30"/>
        <v>0</v>
      </c>
      <c r="CP34" s="14">
        <f t="shared" si="31"/>
        <v>271.93598549999996</v>
      </c>
      <c r="CQ34" s="73"/>
      <c r="DE34" s="6" t="str">
        <f t="shared" si="32"/>
        <v>Manaus29.5</v>
      </c>
      <c r="DF34" s="63">
        <f t="shared" si="33"/>
        <v>29.5</v>
      </c>
      <c r="DG34" s="10">
        <f t="shared" si="43"/>
        <v>264.01</v>
      </c>
      <c r="DH34" s="10">
        <f t="shared" si="43"/>
        <v>1.32</v>
      </c>
      <c r="DI34" s="10">
        <f t="shared" si="43"/>
        <v>0</v>
      </c>
      <c r="DJ34" s="10">
        <f t="shared" si="43"/>
        <v>0</v>
      </c>
      <c r="DK34" s="10">
        <f t="shared" si="43"/>
        <v>0</v>
      </c>
      <c r="DL34" s="10">
        <f t="shared" si="43"/>
        <v>0</v>
      </c>
      <c r="DM34" s="10">
        <f t="shared" si="43"/>
        <v>0</v>
      </c>
      <c r="DN34" s="10">
        <f t="shared" si="43"/>
        <v>0</v>
      </c>
      <c r="DO34" s="10">
        <f t="shared" si="43"/>
        <v>0</v>
      </c>
      <c r="DP34" s="10">
        <f t="shared" si="43"/>
        <v>0</v>
      </c>
      <c r="DQ34" s="10">
        <f t="shared" si="44"/>
        <v>0</v>
      </c>
      <c r="DR34" s="10">
        <f t="shared" si="44"/>
        <v>0</v>
      </c>
      <c r="DS34" s="10">
        <f t="shared" si="44"/>
        <v>0</v>
      </c>
      <c r="DT34" s="10">
        <f t="shared" si="44"/>
        <v>0</v>
      </c>
      <c r="DU34" s="10">
        <f t="shared" si="44"/>
        <v>0</v>
      </c>
      <c r="DV34" s="10">
        <f t="shared" si="44"/>
        <v>0</v>
      </c>
      <c r="DW34" s="10">
        <f t="shared" si="44"/>
        <v>0</v>
      </c>
      <c r="DX34" s="10">
        <f t="shared" si="44"/>
        <v>0</v>
      </c>
      <c r="DY34" s="10">
        <f t="shared" si="44"/>
        <v>0</v>
      </c>
      <c r="DZ34" s="10">
        <f t="shared" si="44"/>
        <v>0</v>
      </c>
      <c r="EA34" s="10">
        <f t="shared" si="44"/>
        <v>0</v>
      </c>
      <c r="EB34" s="10">
        <f t="shared" si="44"/>
        <v>0</v>
      </c>
      <c r="EC34" s="10">
        <f t="shared" si="44"/>
        <v>0</v>
      </c>
      <c r="ED34" s="10">
        <f t="shared" si="44"/>
        <v>0</v>
      </c>
      <c r="EE34" s="10">
        <f t="shared" si="34"/>
        <v>265.33</v>
      </c>
      <c r="EF34" s="109">
        <f t="shared" si="35"/>
        <v>0</v>
      </c>
      <c r="EG34" s="82">
        <f t="shared" si="36"/>
        <v>0</v>
      </c>
      <c r="EH34" s="82">
        <f t="shared" si="37"/>
        <v>0</v>
      </c>
      <c r="EI34" s="110">
        <f t="shared" si="38"/>
        <v>265.33</v>
      </c>
    </row>
    <row r="35" spans="1:139" ht="14.5" x14ac:dyDescent="0.35">
      <c r="A35" s="5" t="str">
        <f t="shared" si="7"/>
        <v>Suape20.6</v>
      </c>
      <c r="B35" s="53">
        <v>4196</v>
      </c>
      <c r="C35" s="53">
        <v>4196</v>
      </c>
      <c r="D35" s="53" t="s">
        <v>23</v>
      </c>
      <c r="E35" s="43"/>
      <c r="F35" s="43" t="s">
        <v>145</v>
      </c>
      <c r="G35" s="43" t="s">
        <v>146</v>
      </c>
      <c r="H35" s="53" t="s">
        <v>147</v>
      </c>
      <c r="I35" s="54"/>
      <c r="J35" s="43"/>
      <c r="K35" s="87" t="s">
        <v>62</v>
      </c>
      <c r="L35" s="40">
        <v>20.6</v>
      </c>
      <c r="M35" s="41" t="s">
        <v>149</v>
      </c>
      <c r="N35" s="85"/>
      <c r="O35" s="67"/>
      <c r="Q35" s="77"/>
      <c r="R35" s="57"/>
      <c r="S35" s="44"/>
      <c r="T35" s="56"/>
      <c r="U35" s="57"/>
      <c r="V35" s="43" t="s">
        <v>150</v>
      </c>
      <c r="W35" s="88">
        <v>1</v>
      </c>
      <c r="X35" s="57" t="s">
        <v>22</v>
      </c>
      <c r="Y35" s="95">
        <f>IF($X35="",0,HLOOKUP($H$3,Resina!$E$2:$AK$93,MATCH($D35&amp;$X35&amp;$Y$5,Resina!$A$2:$A$93,0)))</f>
        <v>1259.2427288888889</v>
      </c>
      <c r="Z35" s="56">
        <v>0</v>
      </c>
      <c r="AA35" s="43" t="s">
        <v>33</v>
      </c>
      <c r="AB35" s="95">
        <f>IF($AA35="",0,HLOOKUP($H$3,Resina!$E$2:$AK$93,MATCH($D35&amp;$AA35&amp;$AB$5,Resina!$A$2:$A$93,0)))</f>
        <v>1651.651200704679</v>
      </c>
      <c r="AC35" s="59">
        <f t="shared" si="39"/>
        <v>46091</v>
      </c>
      <c r="AD35" s="59" t="s">
        <v>151</v>
      </c>
      <c r="AE35" s="153">
        <f t="shared" si="40"/>
        <v>45839</v>
      </c>
      <c r="AF35" s="55" t="s">
        <v>152</v>
      </c>
      <c r="AG35" s="13">
        <f>_xlfn.XLOOKUP($H$3,Resina!$2:$2,Resina!$3:$3,0)</f>
        <v>5.200616666666666</v>
      </c>
      <c r="AH35" s="14">
        <f t="shared" si="8"/>
        <v>134.90607769871042</v>
      </c>
      <c r="AI35" s="75">
        <v>5.0000000000000001E-3</v>
      </c>
      <c r="AJ35" s="14">
        <f t="shared" si="9"/>
        <v>0.67453038849355207</v>
      </c>
      <c r="AL35" s="12"/>
      <c r="AM35" s="65"/>
      <c r="AN35" s="12"/>
      <c r="AO35" s="12">
        <f>_xlfn.XLOOKUP($D35&amp;$L35&amp;$AK$3,'BD Conv'!$A:$A,'BD Conv'!$H:$H,0)*_xlfn.XLOOKUP($D35,'BD Conv'!$C$17:$C$19,'BD Conv'!$F$17:$F$19,0)*(1+(HLOOKUP($B35&amp;AO$6,Indexadores!$C$2:$AH$32,MATCH($AE35,Indexadores!$A$2:$A$32,0))))</f>
        <v>0</v>
      </c>
      <c r="AP35" s="12"/>
      <c r="AQ35" s="55"/>
      <c r="AR35" s="55"/>
      <c r="AS35" s="155">
        <v>5.0000000000000001E-3</v>
      </c>
      <c r="AT35" s="55">
        <f t="shared" si="10"/>
        <v>0</v>
      </c>
      <c r="AU35" s="12">
        <f>_xlfn.XLOOKUP($D35&amp;$L35&amp;$AK$3,'BD Conv'!$A:$A,'BD Conv'!$H:$H,0)*_xlfn.XLOOKUP($D35,'BD Conv'!$C$17:$C$19,'BD Conv'!$E$17:$E$19,0)*(1+(HLOOKUP($B35&amp;AU$6,Indexadores!$C$2:$AH$32,MATCH($AE35,Indexadores!$A$2:$A$32,0))))</f>
        <v>0</v>
      </c>
      <c r="AV35" s="14">
        <f t="shared" si="11"/>
        <v>0</v>
      </c>
      <c r="AW35" s="55">
        <f>_xlfn.XLOOKUP($A35&amp;$AK$3,'BD Conv'!$A:$A,'BD Conv'!$I:$I,0)</f>
        <v>0</v>
      </c>
      <c r="AX35" s="55"/>
      <c r="AY35" s="12"/>
      <c r="AZ35" s="14">
        <f t="shared" si="1"/>
        <v>135.58060808720398</v>
      </c>
      <c r="BA35" s="12"/>
      <c r="BB35" s="12"/>
      <c r="BC35" s="12"/>
      <c r="BD35" s="55"/>
      <c r="BE35" s="55"/>
      <c r="BF35" s="55"/>
      <c r="BG35" s="66"/>
      <c r="BH35" s="55"/>
      <c r="BI35" s="61">
        <f t="shared" si="13"/>
        <v>0</v>
      </c>
      <c r="BJ35" s="55"/>
      <c r="BK35" s="55"/>
      <c r="BL35" s="66"/>
      <c r="BM35" s="55"/>
      <c r="BN35" s="55">
        <f>_xlfn.XLOOKUP($A35&amp;$BA$3,'BD Conv'!$A:$A,'BD Conv'!$K:$K,0)</f>
        <v>0</v>
      </c>
      <c r="BO35" s="55"/>
      <c r="BP35" s="55"/>
      <c r="BQ35" s="96">
        <f t="shared" si="14"/>
        <v>0</v>
      </c>
      <c r="BR35" s="62">
        <f t="shared" si="15"/>
        <v>0</v>
      </c>
      <c r="BS35" s="62"/>
      <c r="BT35" s="98">
        <f t="shared" si="16"/>
        <v>135.58060808720398</v>
      </c>
      <c r="BU35" s="82">
        <f t="shared" si="17"/>
        <v>34.192254531383526</v>
      </c>
      <c r="BV35" s="97">
        <f t="shared" si="18"/>
        <v>169.77286261858751</v>
      </c>
      <c r="BW35" s="44"/>
      <c r="BY35" s="74">
        <f t="shared" si="19"/>
        <v>8.2383896969253634E-2</v>
      </c>
      <c r="BZ35" s="12">
        <f t="shared" si="20"/>
        <v>1.9842835993496319</v>
      </c>
      <c r="CA35" s="12">
        <f t="shared" si="21"/>
        <v>1.9842835993496335</v>
      </c>
      <c r="CB35" s="12">
        <f t="shared" si="22"/>
        <v>0.12970200107555807</v>
      </c>
      <c r="CD35" s="95">
        <f t="shared" si="23"/>
        <v>137.78722070193626</v>
      </c>
      <c r="CE35" s="12">
        <f t="shared" si="24"/>
        <v>2.4085818616837038</v>
      </c>
      <c r="CF35" s="12">
        <f t="shared" si="25"/>
        <v>2.4085818616837051</v>
      </c>
      <c r="CG35" s="12">
        <f t="shared" si="26"/>
        <v>0.55400026340962982</v>
      </c>
      <c r="CI35" s="95">
        <f>IF($X35="",0,HLOOKUP($H$3,Resina!$E$2:$AK$93,MATCH($D35&amp;$X35&amp;$CI$5,Resina!$A$2:$A$93,0)))</f>
        <v>1157.6381148148148</v>
      </c>
      <c r="CJ35" s="95">
        <f>IF($AA35="",0,HLOOKUP($H$3,Resina!$E$2:$AK$93,MATCH($D35&amp;$AA35&amp;$CJ$5,Resina!$A$2:$A$93,0)))</f>
        <v>1610.0071465883857</v>
      </c>
      <c r="CK35" s="14">
        <f t="shared" si="27"/>
        <v>124.02090072181481</v>
      </c>
      <c r="CL35" s="14">
        <f t="shared" si="28"/>
        <v>1.2402090072181482</v>
      </c>
      <c r="CM35" s="12" t="str">
        <f t="shared" si="29"/>
        <v xml:space="preserve"> </v>
      </c>
      <c r="CN35" s="73"/>
      <c r="CO35" s="12">
        <f t="shared" si="30"/>
        <v>0</v>
      </c>
      <c r="CP35" s="14">
        <f t="shared" si="31"/>
        <v>125.26110972903297</v>
      </c>
      <c r="CQ35" s="73"/>
      <c r="DE35" s="6" t="str">
        <f t="shared" si="32"/>
        <v>Suape20.6</v>
      </c>
      <c r="DF35" s="63">
        <f t="shared" si="33"/>
        <v>20.6</v>
      </c>
      <c r="DG35" s="10">
        <f t="shared" si="43"/>
        <v>134.91</v>
      </c>
      <c r="DH35" s="10">
        <f t="shared" si="43"/>
        <v>0.67</v>
      </c>
      <c r="DI35" s="10">
        <f t="shared" si="43"/>
        <v>0</v>
      </c>
      <c r="DJ35" s="10">
        <f t="shared" si="43"/>
        <v>0</v>
      </c>
      <c r="DK35" s="10">
        <f t="shared" si="43"/>
        <v>0</v>
      </c>
      <c r="DL35" s="10">
        <f t="shared" si="43"/>
        <v>0</v>
      </c>
      <c r="DM35" s="10">
        <f t="shared" si="43"/>
        <v>0</v>
      </c>
      <c r="DN35" s="10">
        <f t="shared" si="43"/>
        <v>0</v>
      </c>
      <c r="DO35" s="10">
        <f t="shared" si="43"/>
        <v>0</v>
      </c>
      <c r="DP35" s="10">
        <f t="shared" si="43"/>
        <v>0</v>
      </c>
      <c r="DQ35" s="10">
        <f t="shared" si="44"/>
        <v>0</v>
      </c>
      <c r="DR35" s="10">
        <f t="shared" si="44"/>
        <v>0</v>
      </c>
      <c r="DS35" s="10">
        <f t="shared" si="44"/>
        <v>0</v>
      </c>
      <c r="DT35" s="10">
        <f t="shared" si="44"/>
        <v>0</v>
      </c>
      <c r="DU35" s="10">
        <f t="shared" si="44"/>
        <v>0</v>
      </c>
      <c r="DV35" s="10">
        <f t="shared" si="44"/>
        <v>0</v>
      </c>
      <c r="DW35" s="10">
        <f t="shared" si="44"/>
        <v>0</v>
      </c>
      <c r="DX35" s="10">
        <f t="shared" si="44"/>
        <v>0</v>
      </c>
      <c r="DY35" s="10">
        <f t="shared" si="44"/>
        <v>0</v>
      </c>
      <c r="DZ35" s="10">
        <f t="shared" si="44"/>
        <v>0</v>
      </c>
      <c r="EA35" s="10">
        <f t="shared" si="44"/>
        <v>0</v>
      </c>
      <c r="EB35" s="10">
        <f t="shared" si="44"/>
        <v>0</v>
      </c>
      <c r="EC35" s="10">
        <f t="shared" si="44"/>
        <v>0</v>
      </c>
      <c r="ED35" s="10">
        <f t="shared" si="44"/>
        <v>0</v>
      </c>
      <c r="EE35" s="10">
        <f t="shared" si="34"/>
        <v>135.57999999999998</v>
      </c>
      <c r="EF35" s="109">
        <f t="shared" si="35"/>
        <v>0</v>
      </c>
      <c r="EG35" s="82">
        <f t="shared" si="36"/>
        <v>0</v>
      </c>
      <c r="EH35" s="82">
        <f t="shared" si="37"/>
        <v>0</v>
      </c>
      <c r="EI35" s="110">
        <f t="shared" si="38"/>
        <v>135.57999999999998</v>
      </c>
    </row>
    <row r="36" spans="1:139" ht="14.5" x14ac:dyDescent="0.35">
      <c r="A36" s="5" t="str">
        <f t="shared" si="7"/>
        <v>Suape20.6</v>
      </c>
      <c r="B36" s="53">
        <v>4196</v>
      </c>
      <c r="C36" s="53">
        <v>4196</v>
      </c>
      <c r="D36" s="53" t="s">
        <v>23</v>
      </c>
      <c r="E36" s="43"/>
      <c r="F36" s="43" t="s">
        <v>145</v>
      </c>
      <c r="G36" s="43" t="s">
        <v>146</v>
      </c>
      <c r="H36" s="53" t="s">
        <v>147</v>
      </c>
      <c r="I36" s="54"/>
      <c r="J36" s="43"/>
      <c r="K36" s="87" t="s">
        <v>62</v>
      </c>
      <c r="L36" s="40">
        <v>20.6</v>
      </c>
      <c r="M36" s="41" t="s">
        <v>149</v>
      </c>
      <c r="N36" s="85"/>
      <c r="O36" s="67"/>
      <c r="Q36" s="77"/>
      <c r="R36" s="57"/>
      <c r="S36" s="44"/>
      <c r="T36" s="56"/>
      <c r="U36" s="57"/>
      <c r="V36" s="43" t="s">
        <v>150</v>
      </c>
      <c r="W36" s="88">
        <v>0.6</v>
      </c>
      <c r="X36" s="57" t="s">
        <v>22</v>
      </c>
      <c r="Y36" s="95">
        <f>IF($X36="",0,HLOOKUP($H$3,Resina!$E$2:$AK$93,MATCH($D36&amp;$X36&amp;$Y$5,Resina!$A$2:$A$93,0)))</f>
        <v>1259.2427288888889</v>
      </c>
      <c r="Z36" s="56">
        <v>0.4</v>
      </c>
      <c r="AA36" s="43" t="s">
        <v>33</v>
      </c>
      <c r="AB36" s="95">
        <f>IF($AA36="",0,HLOOKUP($H$3,Resina!$E$2:$AK$93,MATCH($D36&amp;$AA36&amp;$AB$5,Resina!$A$2:$A$93,0)))</f>
        <v>1651.651200704679</v>
      </c>
      <c r="AC36" s="59">
        <f t="shared" si="39"/>
        <v>46091</v>
      </c>
      <c r="AD36" s="59" t="s">
        <v>151</v>
      </c>
      <c r="AE36" s="153">
        <f t="shared" si="40"/>
        <v>45839</v>
      </c>
      <c r="AF36" s="55" t="s">
        <v>152</v>
      </c>
      <c r="AG36" s="13">
        <f>_xlfn.XLOOKUP($H$3,Resina!$2:$2,Resina!$3:$3,0)</f>
        <v>5.200616666666666</v>
      </c>
      <c r="AH36" s="14">
        <f t="shared" si="8"/>
        <v>151.72198985732152</v>
      </c>
      <c r="AI36" s="75">
        <v>5.0000000000000001E-3</v>
      </c>
      <c r="AJ36" s="14">
        <f t="shared" si="9"/>
        <v>0.75860994928660763</v>
      </c>
      <c r="AL36" s="12"/>
      <c r="AM36" s="65"/>
      <c r="AN36" s="12"/>
      <c r="AO36" s="12">
        <f>_xlfn.XLOOKUP($D36&amp;$L36&amp;$AK$3,'BD Conv'!$A:$A,'BD Conv'!$H:$H,0)*_xlfn.XLOOKUP($D36,'BD Conv'!$C$17:$C$19,'BD Conv'!$F$17:$F$19,0)*(1+(HLOOKUP($B36&amp;AO$6,Indexadores!$C$2:$AH$32,MATCH($AE36,Indexadores!$A$2:$A$32,0))))</f>
        <v>0</v>
      </c>
      <c r="AP36" s="12"/>
      <c r="AQ36" s="55"/>
      <c r="AR36" s="55"/>
      <c r="AS36" s="155">
        <v>5.0000000000000001E-3</v>
      </c>
      <c r="AT36" s="55">
        <f t="shared" si="10"/>
        <v>0</v>
      </c>
      <c r="AU36" s="12">
        <f>_xlfn.XLOOKUP($D36&amp;$L36&amp;$AK$3,'BD Conv'!$A:$A,'BD Conv'!$H:$H,0)*_xlfn.XLOOKUP($D36,'BD Conv'!$C$17:$C$19,'BD Conv'!$E$17:$E$19,0)*(1+(HLOOKUP($B36&amp;AU$6,Indexadores!$C$2:$AH$32,MATCH($AE36,Indexadores!$A$2:$A$32,0))))</f>
        <v>0</v>
      </c>
      <c r="AV36" s="14">
        <f t="shared" si="11"/>
        <v>0</v>
      </c>
      <c r="AW36" s="55">
        <f>_xlfn.XLOOKUP($A36&amp;$AK$3,'BD Conv'!$A:$A,'BD Conv'!$I:$I,0)</f>
        <v>0</v>
      </c>
      <c r="AX36" s="55"/>
      <c r="AY36" s="12"/>
      <c r="AZ36" s="14">
        <f t="shared" si="1"/>
        <v>152.48059980660813</v>
      </c>
      <c r="BA36" s="12"/>
      <c r="BB36" s="12"/>
      <c r="BC36" s="12"/>
      <c r="BD36" s="55"/>
      <c r="BE36" s="55"/>
      <c r="BF36" s="55"/>
      <c r="BG36" s="66"/>
      <c r="BH36" s="55"/>
      <c r="BI36" s="61">
        <f t="shared" si="13"/>
        <v>0</v>
      </c>
      <c r="BJ36" s="55"/>
      <c r="BK36" s="55"/>
      <c r="BL36" s="66"/>
      <c r="BM36" s="55"/>
      <c r="BN36" s="55">
        <f>_xlfn.XLOOKUP($A36&amp;$BA$3,'BD Conv'!$A:$A,'BD Conv'!$K:$K,0)</f>
        <v>0</v>
      </c>
      <c r="BO36" s="55"/>
      <c r="BP36" s="55"/>
      <c r="BQ36" s="96">
        <f t="shared" si="14"/>
        <v>0</v>
      </c>
      <c r="BR36" s="62">
        <f t="shared" si="15"/>
        <v>0</v>
      </c>
      <c r="BS36" s="62"/>
      <c r="BT36" s="98">
        <f t="shared" si="16"/>
        <v>152.48059980660813</v>
      </c>
      <c r="BU36" s="82">
        <f t="shared" si="17"/>
        <v>38.454286001816769</v>
      </c>
      <c r="BV36" s="97">
        <f t="shared" si="18"/>
        <v>190.93488580842489</v>
      </c>
      <c r="BW36" s="44"/>
      <c r="BY36" s="74">
        <f t="shared" si="19"/>
        <v>5.2749306424492826E-2</v>
      </c>
      <c r="BZ36" s="12">
        <f t="shared" si="20"/>
        <v>1.4691006061181833</v>
      </c>
      <c r="CA36" s="12">
        <f t="shared" si="21"/>
        <v>1.4691006061181826</v>
      </c>
      <c r="CB36" s="12">
        <f t="shared" si="22"/>
        <v>0.14586923011436626</v>
      </c>
      <c r="CD36" s="95">
        <f t="shared" si="23"/>
        <v>159.32440778036178</v>
      </c>
      <c r="CE36" s="12">
        <f t="shared" si="24"/>
        <v>2.7850614646869407</v>
      </c>
      <c r="CF36" s="12">
        <f t="shared" si="25"/>
        <v>2.7850614646869398</v>
      </c>
      <c r="CG36" s="12">
        <f t="shared" si="26"/>
        <v>1.4618300886831237</v>
      </c>
      <c r="CI36" s="95">
        <f>IF($X36="",0,HLOOKUP($H$3,Resina!$E$2:$AK$93,MATCH($D36&amp;$X36&amp;$CI$5,Resina!$A$2:$A$93,0)))</f>
        <v>1157.6381148148148</v>
      </c>
      <c r="CJ36" s="95">
        <f>IF($AA36="",0,HLOOKUP($H$3,Resina!$E$2:$AK$93,MATCH($D36&amp;$AA36&amp;$CJ$5,Resina!$A$2:$A$93,0)))</f>
        <v>1610.0071465883857</v>
      </c>
      <c r="CK36" s="14">
        <f t="shared" si="27"/>
        <v>143.40630763308891</v>
      </c>
      <c r="CL36" s="14">
        <f t="shared" si="28"/>
        <v>1.4340630763308893</v>
      </c>
      <c r="CM36" s="12" t="str">
        <f t="shared" si="29"/>
        <v xml:space="preserve"> </v>
      </c>
      <c r="CN36" s="73"/>
      <c r="CO36" s="12">
        <f t="shared" si="30"/>
        <v>0</v>
      </c>
      <c r="CP36" s="14">
        <f t="shared" si="31"/>
        <v>144.8403707094198</v>
      </c>
      <c r="CQ36" s="73"/>
      <c r="DE36" s="6" t="str">
        <f t="shared" si="32"/>
        <v>Suape20.6</v>
      </c>
      <c r="DF36" s="63">
        <f t="shared" si="33"/>
        <v>20.6</v>
      </c>
      <c r="DG36" s="10">
        <f t="shared" si="43"/>
        <v>151.72</v>
      </c>
      <c r="DH36" s="10">
        <f t="shared" si="43"/>
        <v>0.76</v>
      </c>
      <c r="DI36" s="10">
        <f t="shared" si="43"/>
        <v>0</v>
      </c>
      <c r="DJ36" s="10">
        <f t="shared" si="43"/>
        <v>0</v>
      </c>
      <c r="DK36" s="10">
        <f t="shared" si="43"/>
        <v>0</v>
      </c>
      <c r="DL36" s="10">
        <f t="shared" si="43"/>
        <v>0</v>
      </c>
      <c r="DM36" s="10">
        <f t="shared" si="43"/>
        <v>0</v>
      </c>
      <c r="DN36" s="10">
        <f t="shared" si="43"/>
        <v>0</v>
      </c>
      <c r="DO36" s="10">
        <f t="shared" si="43"/>
        <v>0</v>
      </c>
      <c r="DP36" s="10">
        <f t="shared" si="43"/>
        <v>0</v>
      </c>
      <c r="DQ36" s="10">
        <f t="shared" si="44"/>
        <v>0</v>
      </c>
      <c r="DR36" s="10">
        <f t="shared" si="44"/>
        <v>0</v>
      </c>
      <c r="DS36" s="10">
        <f t="shared" si="44"/>
        <v>0</v>
      </c>
      <c r="DT36" s="10">
        <f t="shared" si="44"/>
        <v>0</v>
      </c>
      <c r="DU36" s="10">
        <f t="shared" si="44"/>
        <v>0</v>
      </c>
      <c r="DV36" s="10">
        <f t="shared" si="44"/>
        <v>0</v>
      </c>
      <c r="DW36" s="10">
        <f t="shared" si="44"/>
        <v>0</v>
      </c>
      <c r="DX36" s="10">
        <f t="shared" si="44"/>
        <v>0</v>
      </c>
      <c r="DY36" s="10">
        <f t="shared" si="44"/>
        <v>0</v>
      </c>
      <c r="DZ36" s="10">
        <f t="shared" si="44"/>
        <v>0</v>
      </c>
      <c r="EA36" s="10">
        <f t="shared" si="44"/>
        <v>0</v>
      </c>
      <c r="EB36" s="10">
        <f t="shared" si="44"/>
        <v>0</v>
      </c>
      <c r="EC36" s="10">
        <f t="shared" si="44"/>
        <v>0</v>
      </c>
      <c r="ED36" s="10">
        <f t="shared" si="44"/>
        <v>0</v>
      </c>
      <c r="EE36" s="10">
        <f t="shared" si="34"/>
        <v>152.47999999999999</v>
      </c>
      <c r="EF36" s="109">
        <f t="shared" si="35"/>
        <v>0</v>
      </c>
      <c r="EG36" s="82">
        <f t="shared" si="36"/>
        <v>0</v>
      </c>
      <c r="EH36" s="82">
        <f t="shared" si="37"/>
        <v>0</v>
      </c>
      <c r="EI36" s="110">
        <f t="shared" si="38"/>
        <v>152.47999999999999</v>
      </c>
    </row>
    <row r="37" spans="1:139" ht="14.5" x14ac:dyDescent="0.35">
      <c r="A37" s="5" t="str">
        <f t="shared" si="7"/>
        <v>Suape20.6</v>
      </c>
      <c r="B37" s="53">
        <v>4196</v>
      </c>
      <c r="C37" s="53">
        <v>4196</v>
      </c>
      <c r="D37" s="53" t="s">
        <v>23</v>
      </c>
      <c r="E37" s="43"/>
      <c r="F37" s="43" t="s">
        <v>145</v>
      </c>
      <c r="G37" s="43" t="s">
        <v>146</v>
      </c>
      <c r="H37" s="53" t="s">
        <v>147</v>
      </c>
      <c r="I37" s="54"/>
      <c r="J37" s="43"/>
      <c r="K37" s="87" t="s">
        <v>62</v>
      </c>
      <c r="L37" s="40">
        <v>20.6</v>
      </c>
      <c r="M37" s="41" t="s">
        <v>149</v>
      </c>
      <c r="N37" s="85"/>
      <c r="O37" s="67"/>
      <c r="Q37" s="77"/>
      <c r="R37" s="57"/>
      <c r="S37" s="44"/>
      <c r="T37" s="56"/>
      <c r="U37" s="57"/>
      <c r="V37" s="43" t="s">
        <v>150</v>
      </c>
      <c r="W37" s="88">
        <v>0.4</v>
      </c>
      <c r="X37" s="57" t="s">
        <v>22</v>
      </c>
      <c r="Y37" s="95">
        <f>IF($X37="",0,HLOOKUP($H$3,Resina!$E$2:$AK$93,MATCH($D37&amp;$X37&amp;$Y$5,Resina!$A$2:$A$93,0)))</f>
        <v>1259.2427288888889</v>
      </c>
      <c r="Z37" s="56">
        <v>0.6</v>
      </c>
      <c r="AA37" s="43" t="s">
        <v>33</v>
      </c>
      <c r="AB37" s="95">
        <f>IF($AA37="",0,HLOOKUP($H$3,Resina!$E$2:$AK$93,MATCH($D37&amp;$AA37&amp;$AB$5,Resina!$A$2:$A$93,0)))</f>
        <v>1651.651200704679</v>
      </c>
      <c r="AC37" s="59">
        <f t="shared" si="39"/>
        <v>46091</v>
      </c>
      <c r="AD37" s="59" t="s">
        <v>151</v>
      </c>
      <c r="AE37" s="153">
        <f t="shared" si="40"/>
        <v>45839</v>
      </c>
      <c r="AF37" s="55" t="s">
        <v>152</v>
      </c>
      <c r="AG37" s="13">
        <f>_xlfn.XLOOKUP($H$3,Resina!$2:$2,Resina!$3:$3,0)</f>
        <v>5.200616666666666</v>
      </c>
      <c r="AH37" s="14">
        <f t="shared" si="8"/>
        <v>160.12994593662708</v>
      </c>
      <c r="AI37" s="75">
        <v>5.0000000000000001E-3</v>
      </c>
      <c r="AJ37" s="14">
        <f t="shared" si="9"/>
        <v>0.80064972968313541</v>
      </c>
      <c r="AL37" s="12"/>
      <c r="AM37" s="65"/>
      <c r="AN37" s="12"/>
      <c r="AO37" s="12">
        <f>_xlfn.XLOOKUP($D37&amp;$L37&amp;$AK$3,'BD Conv'!$A:$A,'BD Conv'!$H:$H,0)*_xlfn.XLOOKUP($D37,'BD Conv'!$C$17:$C$19,'BD Conv'!$F$17:$F$19,0)*(1+(HLOOKUP($B37&amp;AO$6,Indexadores!$C$2:$AH$32,MATCH($AE37,Indexadores!$A$2:$A$32,0))))</f>
        <v>0</v>
      </c>
      <c r="AP37" s="12"/>
      <c r="AQ37" s="55"/>
      <c r="AR37" s="55"/>
      <c r="AS37" s="155">
        <v>5.0000000000000001E-3</v>
      </c>
      <c r="AT37" s="55">
        <f t="shared" si="10"/>
        <v>0</v>
      </c>
      <c r="AU37" s="12">
        <f>_xlfn.XLOOKUP($D37&amp;$L37&amp;$AK$3,'BD Conv'!$A:$A,'BD Conv'!$H:$H,0)*_xlfn.XLOOKUP($D37,'BD Conv'!$C$17:$C$19,'BD Conv'!$E$17:$E$19,0)*(1+(HLOOKUP($B37&amp;AU$6,Indexadores!$C$2:$AH$32,MATCH($AE37,Indexadores!$A$2:$A$32,0))))</f>
        <v>0</v>
      </c>
      <c r="AV37" s="14">
        <f t="shared" si="11"/>
        <v>0</v>
      </c>
      <c r="AW37" s="55">
        <f>_xlfn.XLOOKUP($A37&amp;$AK$3,'BD Conv'!$A:$A,'BD Conv'!$I:$I,0)</f>
        <v>0</v>
      </c>
      <c r="AX37" s="55"/>
      <c r="AY37" s="12"/>
      <c r="AZ37" s="14">
        <f t="shared" si="1"/>
        <v>160.93059566631021</v>
      </c>
      <c r="BA37" s="12"/>
      <c r="BB37" s="12"/>
      <c r="BC37" s="12"/>
      <c r="BD37" s="55"/>
      <c r="BE37" s="55"/>
      <c r="BF37" s="55"/>
      <c r="BG37" s="66"/>
      <c r="BH37" s="55"/>
      <c r="BI37" s="61">
        <f t="shared" si="13"/>
        <v>0</v>
      </c>
      <c r="BJ37" s="55"/>
      <c r="BK37" s="55"/>
      <c r="BL37" s="66"/>
      <c r="BM37" s="55"/>
      <c r="BN37" s="55">
        <f>_xlfn.XLOOKUP($A37&amp;$BA$3,'BD Conv'!$A:$A,'BD Conv'!$K:$K,0)</f>
        <v>0</v>
      </c>
      <c r="BO37" s="55"/>
      <c r="BP37" s="55"/>
      <c r="BQ37" s="96">
        <f t="shared" si="14"/>
        <v>0</v>
      </c>
      <c r="BR37" s="62">
        <f t="shared" si="15"/>
        <v>0</v>
      </c>
      <c r="BS37" s="62"/>
      <c r="BT37" s="98">
        <f t="shared" si="16"/>
        <v>160.93059566631021</v>
      </c>
      <c r="BU37" s="82">
        <f t="shared" si="17"/>
        <v>40.585301737033404</v>
      </c>
      <c r="BV37" s="97">
        <f t="shared" si="18"/>
        <v>201.51589740334362</v>
      </c>
      <c r="BW37" s="44"/>
      <c r="BY37" s="74">
        <f t="shared" si="19"/>
        <v>4.0746261513401327E-2</v>
      </c>
      <c r="BZ37" s="12">
        <f t="shared" si="20"/>
        <v>1.2115091095024615</v>
      </c>
      <c r="CA37" s="12">
        <f t="shared" si="21"/>
        <v>1.2115091095024644</v>
      </c>
      <c r="CB37" s="12">
        <f t="shared" si="22"/>
        <v>0.15395284463377035</v>
      </c>
      <c r="CD37" s="95">
        <f t="shared" si="23"/>
        <v>170.09300131957454</v>
      </c>
      <c r="CE37" s="12">
        <f t="shared" si="24"/>
        <v>2.9733012661885589</v>
      </c>
      <c r="CF37" s="12">
        <f t="shared" si="25"/>
        <v>2.9733012661885621</v>
      </c>
      <c r="CG37" s="12">
        <f t="shared" si="26"/>
        <v>1.915745001319868</v>
      </c>
      <c r="CI37" s="95">
        <f>IF($X37="",0,HLOOKUP($H$3,Resina!$E$2:$AK$93,MATCH($D37&amp;$X37&amp;$CI$5,Resina!$A$2:$A$93,0)))</f>
        <v>1157.6381148148148</v>
      </c>
      <c r="CJ37" s="95">
        <f>IF($AA37="",0,HLOOKUP($H$3,Resina!$E$2:$AK$93,MATCH($D37&amp;$AA37&amp;$CJ$5,Resina!$A$2:$A$93,0)))</f>
        <v>1610.0071465883857</v>
      </c>
      <c r="CK37" s="14">
        <f t="shared" si="27"/>
        <v>153.09901108872594</v>
      </c>
      <c r="CL37" s="14">
        <f t="shared" si="28"/>
        <v>1.5309901108872594</v>
      </c>
      <c r="CM37" s="12" t="str">
        <f t="shared" si="29"/>
        <v xml:space="preserve"> </v>
      </c>
      <c r="CN37" s="73"/>
      <c r="CO37" s="12">
        <f t="shared" si="30"/>
        <v>0</v>
      </c>
      <c r="CP37" s="14">
        <f t="shared" si="31"/>
        <v>154.63000119961322</v>
      </c>
      <c r="CQ37" s="73"/>
      <c r="DE37" s="6" t="str">
        <f t="shared" si="32"/>
        <v>Suape20.6</v>
      </c>
      <c r="DF37" s="63">
        <f t="shared" si="33"/>
        <v>20.6</v>
      </c>
      <c r="DG37" s="10">
        <f t="shared" ref="DG37:DP46" si="45">ROUND(SUMIF($1:$1,DG$5,37:37),2)</f>
        <v>160.13</v>
      </c>
      <c r="DH37" s="10">
        <f t="shared" si="45"/>
        <v>0.8</v>
      </c>
      <c r="DI37" s="10">
        <f t="shared" si="45"/>
        <v>0</v>
      </c>
      <c r="DJ37" s="10">
        <f t="shared" si="45"/>
        <v>0</v>
      </c>
      <c r="DK37" s="10">
        <f t="shared" si="45"/>
        <v>0</v>
      </c>
      <c r="DL37" s="10">
        <f t="shared" si="45"/>
        <v>0</v>
      </c>
      <c r="DM37" s="10">
        <f t="shared" si="45"/>
        <v>0</v>
      </c>
      <c r="DN37" s="10">
        <f t="shared" si="45"/>
        <v>0</v>
      </c>
      <c r="DO37" s="10">
        <f t="shared" si="45"/>
        <v>0</v>
      </c>
      <c r="DP37" s="10">
        <f t="shared" si="45"/>
        <v>0</v>
      </c>
      <c r="DQ37" s="10">
        <f t="shared" ref="DQ37:ED46" si="46">ROUND(SUMIF($1:$1,DQ$5,37:37),2)</f>
        <v>0</v>
      </c>
      <c r="DR37" s="10">
        <f t="shared" si="46"/>
        <v>0</v>
      </c>
      <c r="DS37" s="10">
        <f t="shared" si="46"/>
        <v>0</v>
      </c>
      <c r="DT37" s="10">
        <f t="shared" si="46"/>
        <v>0</v>
      </c>
      <c r="DU37" s="10">
        <f t="shared" si="46"/>
        <v>0</v>
      </c>
      <c r="DV37" s="10">
        <f t="shared" si="46"/>
        <v>0</v>
      </c>
      <c r="DW37" s="10">
        <f t="shared" si="46"/>
        <v>0</v>
      </c>
      <c r="DX37" s="10">
        <f t="shared" si="46"/>
        <v>0</v>
      </c>
      <c r="DY37" s="10">
        <f t="shared" si="46"/>
        <v>0</v>
      </c>
      <c r="DZ37" s="10">
        <f t="shared" si="46"/>
        <v>0</v>
      </c>
      <c r="EA37" s="10">
        <f t="shared" si="46"/>
        <v>0</v>
      </c>
      <c r="EB37" s="10">
        <f t="shared" si="46"/>
        <v>0</v>
      </c>
      <c r="EC37" s="10">
        <f t="shared" si="46"/>
        <v>0</v>
      </c>
      <c r="ED37" s="10">
        <f t="shared" si="46"/>
        <v>0</v>
      </c>
      <c r="EE37" s="10">
        <f t="shared" si="34"/>
        <v>160.93</v>
      </c>
      <c r="EF37" s="109">
        <f t="shared" si="35"/>
        <v>0</v>
      </c>
      <c r="EG37" s="82">
        <f t="shared" si="36"/>
        <v>0</v>
      </c>
      <c r="EH37" s="82">
        <f t="shared" si="37"/>
        <v>0</v>
      </c>
      <c r="EI37" s="110">
        <f t="shared" si="38"/>
        <v>160.93</v>
      </c>
    </row>
    <row r="38" spans="1:139" ht="14.5" x14ac:dyDescent="0.35">
      <c r="A38" s="5" t="str">
        <f t="shared" si="7"/>
        <v>Suape20.6</v>
      </c>
      <c r="B38" s="53">
        <v>4196</v>
      </c>
      <c r="C38" s="53">
        <v>4196</v>
      </c>
      <c r="D38" s="53" t="s">
        <v>23</v>
      </c>
      <c r="E38" s="43"/>
      <c r="F38" s="43" t="s">
        <v>145</v>
      </c>
      <c r="G38" s="43" t="s">
        <v>146</v>
      </c>
      <c r="H38" s="53" t="s">
        <v>147</v>
      </c>
      <c r="I38" s="54"/>
      <c r="J38" s="43"/>
      <c r="K38" s="87" t="s">
        <v>62</v>
      </c>
      <c r="L38" s="40">
        <v>20.6</v>
      </c>
      <c r="M38" s="41" t="s">
        <v>149</v>
      </c>
      <c r="N38" s="85"/>
      <c r="O38" s="67"/>
      <c r="Q38" s="77"/>
      <c r="R38" s="57"/>
      <c r="S38" s="44"/>
      <c r="T38" s="56"/>
      <c r="U38" s="57"/>
      <c r="V38" s="43" t="s">
        <v>150</v>
      </c>
      <c r="W38" s="88">
        <v>0</v>
      </c>
      <c r="X38" s="57"/>
      <c r="Y38" s="95">
        <f>IF($X38="",0,HLOOKUP($H$3,Resina!$E$2:$AK$93,MATCH($D38&amp;$X38&amp;$Y$5,Resina!$A$2:$A$93,0)))</f>
        <v>0</v>
      </c>
      <c r="Z38" s="56">
        <v>1</v>
      </c>
      <c r="AA38" s="43" t="s">
        <v>33</v>
      </c>
      <c r="AB38" s="95">
        <f>IF($AA38="",0,HLOOKUP($H$3,Resina!$E$2:$AK$93,MATCH($D38&amp;$AA38&amp;$AB$5,Resina!$A$2:$A$93,0)))</f>
        <v>1651.651200704679</v>
      </c>
      <c r="AC38" s="59">
        <f t="shared" si="39"/>
        <v>46091</v>
      </c>
      <c r="AD38" s="59" t="s">
        <v>151</v>
      </c>
      <c r="AE38" s="153">
        <f t="shared" si="40"/>
        <v>45839</v>
      </c>
      <c r="AF38" s="55" t="s">
        <v>152</v>
      </c>
      <c r="AG38" s="13">
        <f>_xlfn.XLOOKUP($H$3,Resina!$2:$2,Resina!$3:$3,0)</f>
        <v>5.200616666666666</v>
      </c>
      <c r="AH38" s="14">
        <f t="shared" si="8"/>
        <v>176.94585809523815</v>
      </c>
      <c r="AI38" s="75">
        <v>5.0000000000000001E-3</v>
      </c>
      <c r="AJ38" s="14">
        <f t="shared" si="9"/>
        <v>0.88472929047619076</v>
      </c>
      <c r="AL38" s="12"/>
      <c r="AM38" s="65"/>
      <c r="AN38" s="12"/>
      <c r="AO38" s="12">
        <f>_xlfn.XLOOKUP($D38&amp;$L38&amp;$AK$3,'BD Conv'!$A:$A,'BD Conv'!$H:$H,0)*_xlfn.XLOOKUP($D38,'BD Conv'!$C$17:$C$19,'BD Conv'!$F$17:$F$19,0)*(1+(HLOOKUP($B38&amp;AO$6,Indexadores!$C$2:$AH$32,MATCH($AE38,Indexadores!$A$2:$A$32,0))))</f>
        <v>0</v>
      </c>
      <c r="AP38" s="12"/>
      <c r="AQ38" s="55"/>
      <c r="AR38" s="55"/>
      <c r="AS38" s="155">
        <v>5.0000000000000001E-3</v>
      </c>
      <c r="AT38" s="55">
        <f t="shared" si="10"/>
        <v>0</v>
      </c>
      <c r="AU38" s="12">
        <f>_xlfn.XLOOKUP($D38&amp;$L38&amp;$AK$3,'BD Conv'!$A:$A,'BD Conv'!$H:$H,0)*_xlfn.XLOOKUP($D38,'BD Conv'!$C$17:$C$19,'BD Conv'!$E$17:$E$19,0)*(1+(HLOOKUP($B38&amp;AU$6,Indexadores!$C$2:$AH$32,MATCH($AE38,Indexadores!$A$2:$A$32,0))))</f>
        <v>0</v>
      </c>
      <c r="AV38" s="14">
        <f t="shared" si="11"/>
        <v>0</v>
      </c>
      <c r="AW38" s="55">
        <f>_xlfn.XLOOKUP($A38&amp;$AK$3,'BD Conv'!$A:$A,'BD Conv'!$I:$I,0)</f>
        <v>0</v>
      </c>
      <c r="AX38" s="55"/>
      <c r="AY38" s="12"/>
      <c r="AZ38" s="14">
        <f t="shared" si="1"/>
        <v>177.83058738571435</v>
      </c>
      <c r="BA38" s="12"/>
      <c r="BB38" s="12"/>
      <c r="BC38" s="12"/>
      <c r="BD38" s="55"/>
      <c r="BE38" s="55"/>
      <c r="BF38" s="55"/>
      <c r="BG38" s="66"/>
      <c r="BH38" s="55"/>
      <c r="BI38" s="61">
        <f t="shared" si="13"/>
        <v>0</v>
      </c>
      <c r="BJ38" s="55"/>
      <c r="BK38" s="55"/>
      <c r="BL38" s="66"/>
      <c r="BM38" s="55"/>
      <c r="BN38" s="55">
        <f>_xlfn.XLOOKUP($A38&amp;$BA$3,'BD Conv'!$A:$A,'BD Conv'!$K:$K,0)</f>
        <v>0</v>
      </c>
      <c r="BO38" s="55"/>
      <c r="BP38" s="55"/>
      <c r="BQ38" s="96">
        <f t="shared" si="14"/>
        <v>0</v>
      </c>
      <c r="BR38" s="62">
        <f t="shared" si="15"/>
        <v>0</v>
      </c>
      <c r="BS38" s="62"/>
      <c r="BT38" s="98">
        <f t="shared" si="16"/>
        <v>177.83058738571435</v>
      </c>
      <c r="BU38" s="82">
        <f t="shared" si="17"/>
        <v>44.847333207466647</v>
      </c>
      <c r="BV38" s="97">
        <f t="shared" si="18"/>
        <v>222.677920593181</v>
      </c>
      <c r="BW38" s="44"/>
      <c r="BY38" s="74">
        <f t="shared" si="19"/>
        <v>2.0787213954058581E-2</v>
      </c>
      <c r="BZ38" s="12">
        <f t="shared" si="20"/>
        <v>0.69632611627101815</v>
      </c>
      <c r="CA38" s="12">
        <f t="shared" si="21"/>
        <v>0.69632611627101637</v>
      </c>
      <c r="CB38" s="12">
        <f t="shared" si="22"/>
        <v>0.170120073672584</v>
      </c>
      <c r="CD38" s="95">
        <f t="shared" si="23"/>
        <v>191.63018839800003</v>
      </c>
      <c r="CE38" s="12">
        <f t="shared" si="24"/>
        <v>3.3497808691917959</v>
      </c>
      <c r="CF38" s="12">
        <f t="shared" si="25"/>
        <v>3.3497808691917941</v>
      </c>
      <c r="CG38" s="12">
        <f t="shared" si="26"/>
        <v>2.823574826593362</v>
      </c>
      <c r="CI38" s="95">
        <f>IF($X38="",0,HLOOKUP($H$3,Resina!$E$2:$AK$93,MATCH($D38&amp;$X38&amp;$CI$5,Resina!$A$2:$A$93,0)))</f>
        <v>0</v>
      </c>
      <c r="CJ38" s="95">
        <f>IF($AA38="",0,HLOOKUP($H$3,Resina!$E$2:$AK$93,MATCH($D38&amp;$AA38&amp;$CJ$5,Resina!$A$2:$A$93,0)))</f>
        <v>1610.0071465883857</v>
      </c>
      <c r="CK38" s="14">
        <f t="shared" si="27"/>
        <v>172.48441800000003</v>
      </c>
      <c r="CL38" s="14">
        <f t="shared" si="28"/>
        <v>1.7248441800000003</v>
      </c>
      <c r="CM38" s="12" t="str">
        <f t="shared" si="29"/>
        <v xml:space="preserve"> </v>
      </c>
      <c r="CN38" s="73"/>
      <c r="CO38" s="12">
        <f t="shared" si="30"/>
        <v>0</v>
      </c>
      <c r="CP38" s="14">
        <f t="shared" si="31"/>
        <v>174.20926218000002</v>
      </c>
      <c r="CQ38" s="73"/>
      <c r="DE38" s="6" t="str">
        <f t="shared" si="32"/>
        <v>Suape20.6</v>
      </c>
      <c r="DF38" s="63">
        <f t="shared" si="33"/>
        <v>20.6</v>
      </c>
      <c r="DG38" s="10">
        <f t="shared" si="45"/>
        <v>176.95</v>
      </c>
      <c r="DH38" s="10">
        <f t="shared" si="45"/>
        <v>0.88</v>
      </c>
      <c r="DI38" s="10">
        <f t="shared" si="45"/>
        <v>0</v>
      </c>
      <c r="DJ38" s="10">
        <f t="shared" si="45"/>
        <v>0</v>
      </c>
      <c r="DK38" s="10">
        <f t="shared" si="45"/>
        <v>0</v>
      </c>
      <c r="DL38" s="10">
        <f t="shared" si="45"/>
        <v>0</v>
      </c>
      <c r="DM38" s="10">
        <f t="shared" si="45"/>
        <v>0</v>
      </c>
      <c r="DN38" s="10">
        <f t="shared" si="45"/>
        <v>0</v>
      </c>
      <c r="DO38" s="10">
        <f t="shared" si="45"/>
        <v>0</v>
      </c>
      <c r="DP38" s="10">
        <f t="shared" si="45"/>
        <v>0</v>
      </c>
      <c r="DQ38" s="10">
        <f t="shared" si="46"/>
        <v>0</v>
      </c>
      <c r="DR38" s="10">
        <f t="shared" si="46"/>
        <v>0</v>
      </c>
      <c r="DS38" s="10">
        <f t="shared" si="46"/>
        <v>0</v>
      </c>
      <c r="DT38" s="10">
        <f t="shared" si="46"/>
        <v>0</v>
      </c>
      <c r="DU38" s="10">
        <f t="shared" si="46"/>
        <v>0</v>
      </c>
      <c r="DV38" s="10">
        <f t="shared" si="46"/>
        <v>0</v>
      </c>
      <c r="DW38" s="10">
        <f t="shared" si="46"/>
        <v>0</v>
      </c>
      <c r="DX38" s="10">
        <f t="shared" si="46"/>
        <v>0</v>
      </c>
      <c r="DY38" s="10">
        <f t="shared" si="46"/>
        <v>0</v>
      </c>
      <c r="DZ38" s="10">
        <f t="shared" si="46"/>
        <v>0</v>
      </c>
      <c r="EA38" s="10">
        <f t="shared" si="46"/>
        <v>0</v>
      </c>
      <c r="EB38" s="10">
        <f t="shared" si="46"/>
        <v>0</v>
      </c>
      <c r="EC38" s="10">
        <f t="shared" si="46"/>
        <v>0</v>
      </c>
      <c r="ED38" s="10">
        <f t="shared" si="46"/>
        <v>0</v>
      </c>
      <c r="EE38" s="10">
        <f t="shared" si="34"/>
        <v>177.82999999999998</v>
      </c>
      <c r="EF38" s="109">
        <f t="shared" si="35"/>
        <v>0</v>
      </c>
      <c r="EG38" s="82">
        <f t="shared" si="36"/>
        <v>0</v>
      </c>
      <c r="EH38" s="82">
        <f t="shared" si="37"/>
        <v>0</v>
      </c>
      <c r="EI38" s="110">
        <f t="shared" si="38"/>
        <v>177.82999999999998</v>
      </c>
    </row>
    <row r="39" spans="1:139" ht="14.5" x14ac:dyDescent="0.35">
      <c r="A39" s="5" t="str">
        <f t="shared" si="7"/>
        <v>Suape20.6</v>
      </c>
      <c r="B39" s="53">
        <v>4196</v>
      </c>
      <c r="C39" s="53">
        <v>4196</v>
      </c>
      <c r="D39" s="53" t="s">
        <v>23</v>
      </c>
      <c r="E39" s="43"/>
      <c r="F39" s="43" t="s">
        <v>145</v>
      </c>
      <c r="G39" s="43" t="s">
        <v>146</v>
      </c>
      <c r="H39" s="53" t="s">
        <v>147</v>
      </c>
      <c r="I39" s="54"/>
      <c r="J39" s="43"/>
      <c r="K39" s="87" t="s">
        <v>62</v>
      </c>
      <c r="L39" s="40">
        <v>20.6</v>
      </c>
      <c r="M39" s="41" t="s">
        <v>153</v>
      </c>
      <c r="N39" s="85"/>
      <c r="O39" s="67"/>
      <c r="Q39" s="77"/>
      <c r="R39" s="57"/>
      <c r="S39" s="44"/>
      <c r="T39" s="56"/>
      <c r="U39" s="57"/>
      <c r="V39" s="43" t="s">
        <v>150</v>
      </c>
      <c r="W39" s="88">
        <v>1</v>
      </c>
      <c r="X39" s="57" t="s">
        <v>22</v>
      </c>
      <c r="Y39" s="95">
        <f>IF($X39="",0,HLOOKUP($H$3,Resina!$E$2:$AK$93,MATCH($D39&amp;$X39&amp;$Y$5,Resina!$A$2:$A$93,0)))</f>
        <v>1259.2427288888889</v>
      </c>
      <c r="Z39" s="56">
        <v>0</v>
      </c>
      <c r="AA39" s="43" t="s">
        <v>33</v>
      </c>
      <c r="AB39" s="95">
        <f>IF($AA39="",0,HLOOKUP($H$3,Resina!$E$2:$AK$93,MATCH($D39&amp;$AA39&amp;$AB$5,Resina!$A$2:$A$93,0)))</f>
        <v>1651.651200704679</v>
      </c>
      <c r="AC39" s="59">
        <f t="shared" si="39"/>
        <v>46091</v>
      </c>
      <c r="AD39" s="59" t="s">
        <v>151</v>
      </c>
      <c r="AE39" s="153">
        <f t="shared" si="40"/>
        <v>45839</v>
      </c>
      <c r="AF39" s="55" t="s">
        <v>152</v>
      </c>
      <c r="AG39" s="13">
        <f>_xlfn.XLOOKUP($H$3,Resina!$2:$2,Resina!$3:$3,0)</f>
        <v>5.200616666666666</v>
      </c>
      <c r="AH39" s="14">
        <f t="shared" si="8"/>
        <v>134.90607769871042</v>
      </c>
      <c r="AI39" s="75">
        <v>5.0000000000000001E-3</v>
      </c>
      <c r="AJ39" s="14">
        <f t="shared" si="9"/>
        <v>0.67453038849355207</v>
      </c>
      <c r="AL39" s="12"/>
      <c r="AM39" s="65"/>
      <c r="AN39" s="12"/>
      <c r="AO39" s="12">
        <f>_xlfn.XLOOKUP($D39&amp;$L39&amp;$AK$3,'BD Conv'!$A:$A,'BD Conv'!$H:$H,0)*_xlfn.XLOOKUP($D39,'BD Conv'!$C$17:$C$19,'BD Conv'!$F$17:$F$19,0)*(1+(HLOOKUP($B39&amp;AO$6,Indexadores!$C$2:$AH$32,MATCH($AE39,Indexadores!$A$2:$A$32,0))))</f>
        <v>0</v>
      </c>
      <c r="AP39" s="12"/>
      <c r="AQ39" s="55"/>
      <c r="AR39" s="55"/>
      <c r="AS39" s="155">
        <v>5.0000000000000001E-3</v>
      </c>
      <c r="AT39" s="55">
        <f t="shared" si="10"/>
        <v>0</v>
      </c>
      <c r="AU39" s="12">
        <f>_xlfn.XLOOKUP($D39&amp;$L39&amp;$AK$3,'BD Conv'!$A:$A,'BD Conv'!$H:$H,0)*_xlfn.XLOOKUP($D39,'BD Conv'!$C$17:$C$19,'BD Conv'!$E$17:$E$19,0)*(1+(HLOOKUP($B39&amp;AU$6,Indexadores!$C$2:$AH$32,MATCH($AE39,Indexadores!$A$2:$A$32,0))))</f>
        <v>0</v>
      </c>
      <c r="AV39" s="14">
        <f t="shared" si="11"/>
        <v>0</v>
      </c>
      <c r="AW39" s="55">
        <f>_xlfn.XLOOKUP($A39&amp;$AK$3,'BD Conv'!$A:$A,'BD Conv'!$I:$I,0)</f>
        <v>0</v>
      </c>
      <c r="AX39" s="55"/>
      <c r="AY39" s="12"/>
      <c r="AZ39" s="14">
        <f t="shared" si="1"/>
        <v>135.58060808720398</v>
      </c>
      <c r="BA39" s="12"/>
      <c r="BB39" s="12"/>
      <c r="BC39" s="12"/>
      <c r="BD39" s="55"/>
      <c r="BE39" s="55"/>
      <c r="BF39" s="55"/>
      <c r="BG39" s="66"/>
      <c r="BH39" s="55"/>
      <c r="BI39" s="61">
        <f t="shared" si="13"/>
        <v>0</v>
      </c>
      <c r="BJ39" s="55"/>
      <c r="BK39" s="55"/>
      <c r="BL39" s="66"/>
      <c r="BM39" s="55"/>
      <c r="BN39" s="55">
        <f>_xlfn.XLOOKUP($A39&amp;$BA$3,'BD Conv'!$A:$A,'BD Conv'!$K:$K,0)</f>
        <v>0</v>
      </c>
      <c r="BO39" s="55"/>
      <c r="BP39" s="55"/>
      <c r="BQ39" s="96">
        <f t="shared" si="14"/>
        <v>0</v>
      </c>
      <c r="BR39" s="62">
        <f t="shared" si="15"/>
        <v>0</v>
      </c>
      <c r="BS39" s="62"/>
      <c r="BT39" s="98">
        <f t="shared" si="16"/>
        <v>135.58060808720398</v>
      </c>
      <c r="BU39" s="82">
        <f t="shared" si="17"/>
        <v>34.192254531383526</v>
      </c>
      <c r="BV39" s="97">
        <f t="shared" si="18"/>
        <v>169.77286261858751</v>
      </c>
      <c r="BW39" s="44"/>
      <c r="BY39" s="74">
        <f t="shared" si="19"/>
        <v>8.2383896969253634E-2</v>
      </c>
      <c r="BZ39" s="12">
        <f t="shared" si="20"/>
        <v>1.9842835993496319</v>
      </c>
      <c r="CA39" s="12">
        <f t="shared" si="21"/>
        <v>1.9842835993496335</v>
      </c>
      <c r="CB39" s="12">
        <f t="shared" si="22"/>
        <v>0.12970200107555807</v>
      </c>
      <c r="CD39" s="95">
        <f t="shared" si="23"/>
        <v>137.78722070193626</v>
      </c>
      <c r="CE39" s="12">
        <f t="shared" si="24"/>
        <v>2.4085818616837038</v>
      </c>
      <c r="CF39" s="12">
        <f t="shared" si="25"/>
        <v>2.4085818616837051</v>
      </c>
      <c r="CG39" s="12">
        <f t="shared" si="26"/>
        <v>0.55400026340962982</v>
      </c>
      <c r="CI39" s="95">
        <f>IF($X39="",0,HLOOKUP($H$3,Resina!$E$2:$AK$93,MATCH($D39&amp;$X39&amp;$CI$5,Resina!$A$2:$A$93,0)))</f>
        <v>1157.6381148148148</v>
      </c>
      <c r="CJ39" s="95">
        <f>IF($AA39="",0,HLOOKUP($H$3,Resina!$E$2:$AK$93,MATCH($D39&amp;$AA39&amp;$CJ$5,Resina!$A$2:$A$93,0)))</f>
        <v>1610.0071465883857</v>
      </c>
      <c r="CK39" s="14">
        <f t="shared" si="27"/>
        <v>124.02090072181481</v>
      </c>
      <c r="CL39" s="14">
        <f t="shared" si="28"/>
        <v>1.2402090072181482</v>
      </c>
      <c r="CM39" s="12" t="str">
        <f t="shared" si="29"/>
        <v xml:space="preserve"> </v>
      </c>
      <c r="CN39" s="73"/>
      <c r="CO39" s="12">
        <f t="shared" si="30"/>
        <v>0</v>
      </c>
      <c r="CP39" s="14">
        <f t="shared" si="31"/>
        <v>125.26110972903297</v>
      </c>
      <c r="CQ39" s="73"/>
      <c r="DE39" s="6" t="str">
        <f t="shared" si="32"/>
        <v>Suape20.6</v>
      </c>
      <c r="DF39" s="63">
        <f t="shared" si="33"/>
        <v>20.6</v>
      </c>
      <c r="DG39" s="10">
        <f t="shared" si="45"/>
        <v>134.91</v>
      </c>
      <c r="DH39" s="10">
        <f t="shared" si="45"/>
        <v>0.67</v>
      </c>
      <c r="DI39" s="10">
        <f t="shared" si="45"/>
        <v>0</v>
      </c>
      <c r="DJ39" s="10">
        <f t="shared" si="45"/>
        <v>0</v>
      </c>
      <c r="DK39" s="10">
        <f t="shared" si="45"/>
        <v>0</v>
      </c>
      <c r="DL39" s="10">
        <f t="shared" si="45"/>
        <v>0</v>
      </c>
      <c r="DM39" s="10">
        <f t="shared" si="45"/>
        <v>0</v>
      </c>
      <c r="DN39" s="10">
        <f t="shared" si="45"/>
        <v>0</v>
      </c>
      <c r="DO39" s="10">
        <f t="shared" si="45"/>
        <v>0</v>
      </c>
      <c r="DP39" s="10">
        <f t="shared" si="45"/>
        <v>0</v>
      </c>
      <c r="DQ39" s="10">
        <f t="shared" si="46"/>
        <v>0</v>
      </c>
      <c r="DR39" s="10">
        <f t="shared" si="46"/>
        <v>0</v>
      </c>
      <c r="DS39" s="10">
        <f t="shared" si="46"/>
        <v>0</v>
      </c>
      <c r="DT39" s="10">
        <f t="shared" si="46"/>
        <v>0</v>
      </c>
      <c r="DU39" s="10">
        <f t="shared" si="46"/>
        <v>0</v>
      </c>
      <c r="DV39" s="10">
        <f t="shared" si="46"/>
        <v>0</v>
      </c>
      <c r="DW39" s="10">
        <f t="shared" si="46"/>
        <v>0</v>
      </c>
      <c r="DX39" s="10">
        <f t="shared" si="46"/>
        <v>0</v>
      </c>
      <c r="DY39" s="10">
        <f t="shared" si="46"/>
        <v>0</v>
      </c>
      <c r="DZ39" s="10">
        <f t="shared" si="46"/>
        <v>0</v>
      </c>
      <c r="EA39" s="10">
        <f t="shared" si="46"/>
        <v>0</v>
      </c>
      <c r="EB39" s="10">
        <f t="shared" si="46"/>
        <v>0</v>
      </c>
      <c r="EC39" s="10">
        <f t="shared" si="46"/>
        <v>0</v>
      </c>
      <c r="ED39" s="10">
        <f t="shared" si="46"/>
        <v>0</v>
      </c>
      <c r="EE39" s="10">
        <f t="shared" si="34"/>
        <v>135.57999999999998</v>
      </c>
      <c r="EF39" s="109">
        <f t="shared" si="35"/>
        <v>0</v>
      </c>
      <c r="EG39" s="82">
        <f t="shared" si="36"/>
        <v>0</v>
      </c>
      <c r="EH39" s="82">
        <f t="shared" si="37"/>
        <v>0</v>
      </c>
      <c r="EI39" s="110">
        <f t="shared" si="38"/>
        <v>135.57999999999998</v>
      </c>
    </row>
    <row r="40" spans="1:139" ht="14.5" x14ac:dyDescent="0.35">
      <c r="A40" s="5" t="str">
        <f t="shared" si="7"/>
        <v>Suape20.6</v>
      </c>
      <c r="B40" s="53">
        <v>4196</v>
      </c>
      <c r="C40" s="53">
        <v>4196</v>
      </c>
      <c r="D40" s="53" t="s">
        <v>23</v>
      </c>
      <c r="E40" s="43"/>
      <c r="F40" s="43" t="s">
        <v>145</v>
      </c>
      <c r="G40" s="43" t="s">
        <v>146</v>
      </c>
      <c r="H40" s="53" t="s">
        <v>147</v>
      </c>
      <c r="I40" s="54"/>
      <c r="J40" s="43"/>
      <c r="K40" s="87" t="s">
        <v>62</v>
      </c>
      <c r="L40" s="40">
        <v>20.6</v>
      </c>
      <c r="M40" s="41" t="s">
        <v>153</v>
      </c>
      <c r="N40" s="85"/>
      <c r="O40" s="67"/>
      <c r="Q40" s="77"/>
      <c r="R40" s="57"/>
      <c r="S40" s="44"/>
      <c r="T40" s="56"/>
      <c r="U40" s="57"/>
      <c r="V40" s="43" t="s">
        <v>150</v>
      </c>
      <c r="W40" s="88">
        <v>0.6</v>
      </c>
      <c r="X40" s="57" t="s">
        <v>22</v>
      </c>
      <c r="Y40" s="95">
        <f>IF($X40="",0,HLOOKUP($H$3,Resina!$E$2:$AK$93,MATCH($D40&amp;$X40&amp;$Y$5,Resina!$A$2:$A$93,0)))</f>
        <v>1259.2427288888889</v>
      </c>
      <c r="Z40" s="56">
        <v>0.4</v>
      </c>
      <c r="AA40" s="43" t="s">
        <v>33</v>
      </c>
      <c r="AB40" s="95">
        <f>IF($AA40="",0,HLOOKUP($H$3,Resina!$E$2:$AK$93,MATCH($D40&amp;$AA40&amp;$AB$5,Resina!$A$2:$A$93,0)))</f>
        <v>1651.651200704679</v>
      </c>
      <c r="AC40" s="59">
        <f t="shared" si="39"/>
        <v>46091</v>
      </c>
      <c r="AD40" s="59" t="s">
        <v>151</v>
      </c>
      <c r="AE40" s="153">
        <f t="shared" si="40"/>
        <v>45839</v>
      </c>
      <c r="AF40" s="55" t="s">
        <v>152</v>
      </c>
      <c r="AG40" s="13">
        <f>_xlfn.XLOOKUP($H$3,Resina!$2:$2,Resina!$3:$3,0)</f>
        <v>5.200616666666666</v>
      </c>
      <c r="AH40" s="14">
        <f t="shared" si="8"/>
        <v>151.72198985732152</v>
      </c>
      <c r="AI40" s="75">
        <v>5.0000000000000001E-3</v>
      </c>
      <c r="AJ40" s="14">
        <f t="shared" si="9"/>
        <v>0.75860994928660763</v>
      </c>
      <c r="AL40" s="12"/>
      <c r="AM40" s="65"/>
      <c r="AN40" s="12"/>
      <c r="AO40" s="12">
        <f>_xlfn.XLOOKUP($D40&amp;$L40&amp;$AK$3,'BD Conv'!$A:$A,'BD Conv'!$H:$H,0)*_xlfn.XLOOKUP($D40,'BD Conv'!$C$17:$C$19,'BD Conv'!$F$17:$F$19,0)*(1+(HLOOKUP($B40&amp;AO$6,Indexadores!$C$2:$AH$32,MATCH($AE40,Indexadores!$A$2:$A$32,0))))</f>
        <v>0</v>
      </c>
      <c r="AP40" s="12"/>
      <c r="AQ40" s="55"/>
      <c r="AR40" s="55"/>
      <c r="AS40" s="155">
        <v>5.0000000000000001E-3</v>
      </c>
      <c r="AT40" s="55">
        <f t="shared" si="10"/>
        <v>0</v>
      </c>
      <c r="AU40" s="12">
        <f>_xlfn.XLOOKUP($D40&amp;$L40&amp;$AK$3,'BD Conv'!$A:$A,'BD Conv'!$H:$H,0)*_xlfn.XLOOKUP($D40,'BD Conv'!$C$17:$C$19,'BD Conv'!$E$17:$E$19,0)*(1+(HLOOKUP($B40&amp;AU$6,Indexadores!$C$2:$AH$32,MATCH($AE40,Indexadores!$A$2:$A$32,0))))</f>
        <v>0</v>
      </c>
      <c r="AV40" s="14">
        <f t="shared" si="11"/>
        <v>0</v>
      </c>
      <c r="AW40" s="55">
        <f>_xlfn.XLOOKUP($A40&amp;$AK$3,'BD Conv'!$A:$A,'BD Conv'!$I:$I,0)</f>
        <v>0</v>
      </c>
      <c r="AX40" s="55"/>
      <c r="AY40" s="12"/>
      <c r="AZ40" s="14">
        <f t="shared" si="1"/>
        <v>152.48059980660813</v>
      </c>
      <c r="BA40" s="12"/>
      <c r="BB40" s="12"/>
      <c r="BC40" s="12"/>
      <c r="BD40" s="55"/>
      <c r="BE40" s="55"/>
      <c r="BF40" s="55"/>
      <c r="BG40" s="66"/>
      <c r="BH40" s="55"/>
      <c r="BI40" s="61">
        <f t="shared" si="13"/>
        <v>0</v>
      </c>
      <c r="BJ40" s="55"/>
      <c r="BK40" s="55"/>
      <c r="BL40" s="66"/>
      <c r="BM40" s="55"/>
      <c r="BN40" s="55">
        <f>_xlfn.XLOOKUP($A40&amp;$BA$3,'BD Conv'!$A:$A,'BD Conv'!$K:$K,0)</f>
        <v>0</v>
      </c>
      <c r="BO40" s="55"/>
      <c r="BP40" s="55"/>
      <c r="BQ40" s="96">
        <f t="shared" si="14"/>
        <v>0</v>
      </c>
      <c r="BR40" s="62">
        <f t="shared" si="15"/>
        <v>0</v>
      </c>
      <c r="BS40" s="62"/>
      <c r="BT40" s="98">
        <f t="shared" si="16"/>
        <v>152.48059980660813</v>
      </c>
      <c r="BU40" s="82">
        <f t="shared" si="17"/>
        <v>38.454286001816769</v>
      </c>
      <c r="BV40" s="97">
        <f t="shared" si="18"/>
        <v>190.93488580842489</v>
      </c>
      <c r="BW40" s="44"/>
      <c r="BY40" s="74">
        <f t="shared" si="19"/>
        <v>5.2749306424492826E-2</v>
      </c>
      <c r="BZ40" s="12">
        <f t="shared" si="20"/>
        <v>1.4691006061181833</v>
      </c>
      <c r="CA40" s="12">
        <f t="shared" si="21"/>
        <v>1.4691006061181826</v>
      </c>
      <c r="CB40" s="12">
        <f t="shared" si="22"/>
        <v>0.14586923011436626</v>
      </c>
      <c r="CD40" s="95">
        <f t="shared" si="23"/>
        <v>159.32440778036178</v>
      </c>
      <c r="CE40" s="12">
        <f t="shared" si="24"/>
        <v>2.7850614646869407</v>
      </c>
      <c r="CF40" s="12">
        <f t="shared" si="25"/>
        <v>2.7850614646869398</v>
      </c>
      <c r="CG40" s="12">
        <f t="shared" si="26"/>
        <v>1.4618300886831237</v>
      </c>
      <c r="CI40" s="95">
        <f>IF($X40="",0,HLOOKUP($H$3,Resina!$E$2:$AK$93,MATCH($D40&amp;$X40&amp;$CI$5,Resina!$A$2:$A$93,0)))</f>
        <v>1157.6381148148148</v>
      </c>
      <c r="CJ40" s="95">
        <f>IF($AA40="",0,HLOOKUP($H$3,Resina!$E$2:$AK$93,MATCH($D40&amp;$AA40&amp;$CJ$5,Resina!$A$2:$A$93,0)))</f>
        <v>1610.0071465883857</v>
      </c>
      <c r="CK40" s="14">
        <f t="shared" si="27"/>
        <v>143.40630763308891</v>
      </c>
      <c r="CL40" s="14">
        <f t="shared" si="28"/>
        <v>1.4340630763308893</v>
      </c>
      <c r="CM40" s="12" t="str">
        <f t="shared" si="29"/>
        <v xml:space="preserve"> </v>
      </c>
      <c r="CN40" s="73"/>
      <c r="CO40" s="12">
        <f t="shared" si="30"/>
        <v>0</v>
      </c>
      <c r="CP40" s="14">
        <f t="shared" si="31"/>
        <v>144.8403707094198</v>
      </c>
      <c r="CQ40" s="73"/>
      <c r="DE40" s="6" t="str">
        <f t="shared" si="32"/>
        <v>Suape20.6</v>
      </c>
      <c r="DF40" s="63">
        <f t="shared" si="33"/>
        <v>20.6</v>
      </c>
      <c r="DG40" s="10">
        <f t="shared" si="45"/>
        <v>151.72</v>
      </c>
      <c r="DH40" s="10">
        <f t="shared" si="45"/>
        <v>0.76</v>
      </c>
      <c r="DI40" s="10">
        <f t="shared" si="45"/>
        <v>0</v>
      </c>
      <c r="DJ40" s="10">
        <f t="shared" si="45"/>
        <v>0</v>
      </c>
      <c r="DK40" s="10">
        <f t="shared" si="45"/>
        <v>0</v>
      </c>
      <c r="DL40" s="10">
        <f t="shared" si="45"/>
        <v>0</v>
      </c>
      <c r="DM40" s="10">
        <f t="shared" si="45"/>
        <v>0</v>
      </c>
      <c r="DN40" s="10">
        <f t="shared" si="45"/>
        <v>0</v>
      </c>
      <c r="DO40" s="10">
        <f t="shared" si="45"/>
        <v>0</v>
      </c>
      <c r="DP40" s="10">
        <f t="shared" si="45"/>
        <v>0</v>
      </c>
      <c r="DQ40" s="10">
        <f t="shared" si="46"/>
        <v>0</v>
      </c>
      <c r="DR40" s="10">
        <f t="shared" si="46"/>
        <v>0</v>
      </c>
      <c r="DS40" s="10">
        <f t="shared" si="46"/>
        <v>0</v>
      </c>
      <c r="DT40" s="10">
        <f t="shared" si="46"/>
        <v>0</v>
      </c>
      <c r="DU40" s="10">
        <f t="shared" si="46"/>
        <v>0</v>
      </c>
      <c r="DV40" s="10">
        <f t="shared" si="46"/>
        <v>0</v>
      </c>
      <c r="DW40" s="10">
        <f t="shared" si="46"/>
        <v>0</v>
      </c>
      <c r="DX40" s="10">
        <f t="shared" si="46"/>
        <v>0</v>
      </c>
      <c r="DY40" s="10">
        <f t="shared" si="46"/>
        <v>0</v>
      </c>
      <c r="DZ40" s="10">
        <f t="shared" si="46"/>
        <v>0</v>
      </c>
      <c r="EA40" s="10">
        <f t="shared" si="46"/>
        <v>0</v>
      </c>
      <c r="EB40" s="10">
        <f t="shared" si="46"/>
        <v>0</v>
      </c>
      <c r="EC40" s="10">
        <f t="shared" si="46"/>
        <v>0</v>
      </c>
      <c r="ED40" s="10">
        <f t="shared" si="46"/>
        <v>0</v>
      </c>
      <c r="EE40" s="10">
        <f t="shared" si="34"/>
        <v>152.47999999999999</v>
      </c>
      <c r="EF40" s="109">
        <f t="shared" si="35"/>
        <v>0</v>
      </c>
      <c r="EG40" s="82">
        <f t="shared" si="36"/>
        <v>0</v>
      </c>
      <c r="EH40" s="82">
        <f t="shared" si="37"/>
        <v>0</v>
      </c>
      <c r="EI40" s="110">
        <f t="shared" si="38"/>
        <v>152.47999999999999</v>
      </c>
    </row>
    <row r="41" spans="1:139" ht="14.5" x14ac:dyDescent="0.35">
      <c r="A41" s="5" t="str">
        <f t="shared" si="7"/>
        <v>Suape20.6</v>
      </c>
      <c r="B41" s="53">
        <v>4196</v>
      </c>
      <c r="C41" s="53">
        <v>4196</v>
      </c>
      <c r="D41" s="53" t="s">
        <v>23</v>
      </c>
      <c r="E41" s="43"/>
      <c r="F41" s="43" t="s">
        <v>145</v>
      </c>
      <c r="G41" s="43" t="s">
        <v>146</v>
      </c>
      <c r="H41" s="53" t="s">
        <v>147</v>
      </c>
      <c r="I41" s="54"/>
      <c r="J41" s="43"/>
      <c r="K41" s="87" t="s">
        <v>62</v>
      </c>
      <c r="L41" s="40">
        <v>20.6</v>
      </c>
      <c r="M41" s="41" t="s">
        <v>153</v>
      </c>
      <c r="N41" s="85"/>
      <c r="O41" s="67"/>
      <c r="Q41" s="77"/>
      <c r="R41" s="57"/>
      <c r="S41" s="44"/>
      <c r="T41" s="56"/>
      <c r="U41" s="57"/>
      <c r="V41" s="43" t="s">
        <v>150</v>
      </c>
      <c r="W41" s="88">
        <v>0.4</v>
      </c>
      <c r="X41" s="57" t="s">
        <v>22</v>
      </c>
      <c r="Y41" s="95">
        <f>IF($X41="",0,HLOOKUP($H$3,Resina!$E$2:$AK$93,MATCH($D41&amp;$X41&amp;$Y$5,Resina!$A$2:$A$93,0)))</f>
        <v>1259.2427288888889</v>
      </c>
      <c r="Z41" s="56">
        <v>0.6</v>
      </c>
      <c r="AA41" s="43" t="s">
        <v>33</v>
      </c>
      <c r="AB41" s="95">
        <f>IF($AA41="",0,HLOOKUP($H$3,Resina!$E$2:$AK$93,MATCH($D41&amp;$AA41&amp;$AB$5,Resina!$A$2:$A$93,0)))</f>
        <v>1651.651200704679</v>
      </c>
      <c r="AC41" s="59">
        <f t="shared" si="39"/>
        <v>46091</v>
      </c>
      <c r="AD41" s="59" t="s">
        <v>151</v>
      </c>
      <c r="AE41" s="153">
        <f t="shared" si="40"/>
        <v>45839</v>
      </c>
      <c r="AF41" s="55" t="s">
        <v>152</v>
      </c>
      <c r="AG41" s="13">
        <f>_xlfn.XLOOKUP($H$3,Resina!$2:$2,Resina!$3:$3,0)</f>
        <v>5.200616666666666</v>
      </c>
      <c r="AH41" s="14">
        <f t="shared" si="8"/>
        <v>160.12994593662708</v>
      </c>
      <c r="AI41" s="75">
        <v>5.0000000000000001E-3</v>
      </c>
      <c r="AJ41" s="14">
        <f t="shared" si="9"/>
        <v>0.80064972968313541</v>
      </c>
      <c r="AL41" s="12"/>
      <c r="AM41" s="65"/>
      <c r="AN41" s="12"/>
      <c r="AO41" s="12">
        <f>_xlfn.XLOOKUP($D41&amp;$L41&amp;$AK$3,'BD Conv'!$A:$A,'BD Conv'!$H:$H,0)*_xlfn.XLOOKUP($D41,'BD Conv'!$C$17:$C$19,'BD Conv'!$F$17:$F$19,0)*(1+(HLOOKUP($B41&amp;AO$6,Indexadores!$C$2:$AH$32,MATCH($AE41,Indexadores!$A$2:$A$32,0))))</f>
        <v>0</v>
      </c>
      <c r="AP41" s="12"/>
      <c r="AQ41" s="55"/>
      <c r="AR41" s="55"/>
      <c r="AS41" s="155">
        <v>5.0000000000000001E-3</v>
      </c>
      <c r="AT41" s="55">
        <f t="shared" si="10"/>
        <v>0</v>
      </c>
      <c r="AU41" s="12">
        <f>_xlfn.XLOOKUP($D41&amp;$L41&amp;$AK$3,'BD Conv'!$A:$A,'BD Conv'!$H:$H,0)*_xlfn.XLOOKUP($D41,'BD Conv'!$C$17:$C$19,'BD Conv'!$E$17:$E$19,0)*(1+(HLOOKUP($B41&amp;AU$6,Indexadores!$C$2:$AH$32,MATCH($AE41,Indexadores!$A$2:$A$32,0))))</f>
        <v>0</v>
      </c>
      <c r="AV41" s="14">
        <f t="shared" si="11"/>
        <v>0</v>
      </c>
      <c r="AW41" s="55">
        <f>_xlfn.XLOOKUP($A41&amp;$AK$3,'BD Conv'!$A:$A,'BD Conv'!$I:$I,0)</f>
        <v>0</v>
      </c>
      <c r="AX41" s="55"/>
      <c r="AY41" s="12"/>
      <c r="AZ41" s="14">
        <f t="shared" si="1"/>
        <v>160.93059566631021</v>
      </c>
      <c r="BA41" s="12"/>
      <c r="BB41" s="12"/>
      <c r="BC41" s="12"/>
      <c r="BD41" s="55"/>
      <c r="BE41" s="55"/>
      <c r="BF41" s="55"/>
      <c r="BG41" s="66"/>
      <c r="BH41" s="55"/>
      <c r="BI41" s="61">
        <f t="shared" si="13"/>
        <v>0</v>
      </c>
      <c r="BJ41" s="55"/>
      <c r="BK41" s="55"/>
      <c r="BL41" s="66"/>
      <c r="BM41" s="55"/>
      <c r="BN41" s="55">
        <f>_xlfn.XLOOKUP($A41&amp;$BA$3,'BD Conv'!$A:$A,'BD Conv'!$K:$K,0)</f>
        <v>0</v>
      </c>
      <c r="BO41" s="55"/>
      <c r="BP41" s="55"/>
      <c r="BQ41" s="96">
        <f t="shared" si="14"/>
        <v>0</v>
      </c>
      <c r="BR41" s="62">
        <f t="shared" si="15"/>
        <v>0</v>
      </c>
      <c r="BS41" s="62"/>
      <c r="BT41" s="98">
        <f t="shared" si="16"/>
        <v>160.93059566631021</v>
      </c>
      <c r="BU41" s="82">
        <f t="shared" si="17"/>
        <v>40.585301737033404</v>
      </c>
      <c r="BV41" s="97">
        <f t="shared" si="18"/>
        <v>201.51589740334362</v>
      </c>
      <c r="BW41" s="44"/>
      <c r="BY41" s="74">
        <f t="shared" si="19"/>
        <v>4.0746261513401327E-2</v>
      </c>
      <c r="BZ41" s="12">
        <f t="shared" si="20"/>
        <v>1.2115091095024615</v>
      </c>
      <c r="CA41" s="12">
        <f t="shared" si="21"/>
        <v>1.2115091095024644</v>
      </c>
      <c r="CB41" s="12">
        <f t="shared" si="22"/>
        <v>0.15395284463377035</v>
      </c>
      <c r="CD41" s="95">
        <f t="shared" si="23"/>
        <v>170.09300131957454</v>
      </c>
      <c r="CE41" s="12">
        <f t="shared" si="24"/>
        <v>2.9733012661885589</v>
      </c>
      <c r="CF41" s="12">
        <f t="shared" si="25"/>
        <v>2.9733012661885621</v>
      </c>
      <c r="CG41" s="12">
        <f t="shared" si="26"/>
        <v>1.915745001319868</v>
      </c>
      <c r="CI41" s="95">
        <f>IF($X41="",0,HLOOKUP($H$3,Resina!$E$2:$AK$93,MATCH($D41&amp;$X41&amp;$CI$5,Resina!$A$2:$A$93,0)))</f>
        <v>1157.6381148148148</v>
      </c>
      <c r="CJ41" s="95">
        <f>IF($AA41="",0,HLOOKUP($H$3,Resina!$E$2:$AK$93,MATCH($D41&amp;$AA41&amp;$CJ$5,Resina!$A$2:$A$93,0)))</f>
        <v>1610.0071465883857</v>
      </c>
      <c r="CK41" s="14">
        <f t="shared" si="27"/>
        <v>153.09901108872594</v>
      </c>
      <c r="CL41" s="14">
        <f t="shared" si="28"/>
        <v>1.5309901108872594</v>
      </c>
      <c r="CM41" s="12" t="str">
        <f t="shared" si="29"/>
        <v xml:space="preserve"> </v>
      </c>
      <c r="CN41" s="73"/>
      <c r="CO41" s="12">
        <f t="shared" si="30"/>
        <v>0</v>
      </c>
      <c r="CP41" s="14">
        <f t="shared" si="31"/>
        <v>154.63000119961322</v>
      </c>
      <c r="CQ41" s="73"/>
      <c r="DE41" s="6" t="str">
        <f t="shared" si="32"/>
        <v>Suape20.6</v>
      </c>
      <c r="DF41" s="63">
        <f t="shared" si="33"/>
        <v>20.6</v>
      </c>
      <c r="DG41" s="10">
        <f t="shared" si="45"/>
        <v>160.13</v>
      </c>
      <c r="DH41" s="10">
        <f t="shared" si="45"/>
        <v>0.8</v>
      </c>
      <c r="DI41" s="10">
        <f t="shared" si="45"/>
        <v>0</v>
      </c>
      <c r="DJ41" s="10">
        <f t="shared" si="45"/>
        <v>0</v>
      </c>
      <c r="DK41" s="10">
        <f t="shared" si="45"/>
        <v>0</v>
      </c>
      <c r="DL41" s="10">
        <f t="shared" si="45"/>
        <v>0</v>
      </c>
      <c r="DM41" s="10">
        <f t="shared" si="45"/>
        <v>0</v>
      </c>
      <c r="DN41" s="10">
        <f t="shared" si="45"/>
        <v>0</v>
      </c>
      <c r="DO41" s="10">
        <f t="shared" si="45"/>
        <v>0</v>
      </c>
      <c r="DP41" s="10">
        <f t="shared" si="45"/>
        <v>0</v>
      </c>
      <c r="DQ41" s="10">
        <f t="shared" si="46"/>
        <v>0</v>
      </c>
      <c r="DR41" s="10">
        <f t="shared" si="46"/>
        <v>0</v>
      </c>
      <c r="DS41" s="10">
        <f t="shared" si="46"/>
        <v>0</v>
      </c>
      <c r="DT41" s="10">
        <f t="shared" si="46"/>
        <v>0</v>
      </c>
      <c r="DU41" s="10">
        <f t="shared" si="46"/>
        <v>0</v>
      </c>
      <c r="DV41" s="10">
        <f t="shared" si="46"/>
        <v>0</v>
      </c>
      <c r="DW41" s="10">
        <f t="shared" si="46"/>
        <v>0</v>
      </c>
      <c r="DX41" s="10">
        <f t="shared" si="46"/>
        <v>0</v>
      </c>
      <c r="DY41" s="10">
        <f t="shared" si="46"/>
        <v>0</v>
      </c>
      <c r="DZ41" s="10">
        <f t="shared" si="46"/>
        <v>0</v>
      </c>
      <c r="EA41" s="10">
        <f t="shared" si="46"/>
        <v>0</v>
      </c>
      <c r="EB41" s="10">
        <f t="shared" si="46"/>
        <v>0</v>
      </c>
      <c r="EC41" s="10">
        <f t="shared" si="46"/>
        <v>0</v>
      </c>
      <c r="ED41" s="10">
        <f t="shared" si="46"/>
        <v>0</v>
      </c>
      <c r="EE41" s="10">
        <f t="shared" si="34"/>
        <v>160.93</v>
      </c>
      <c r="EF41" s="109">
        <f t="shared" si="35"/>
        <v>0</v>
      </c>
      <c r="EG41" s="82">
        <f t="shared" si="36"/>
        <v>0</v>
      </c>
      <c r="EH41" s="82">
        <f t="shared" si="37"/>
        <v>0</v>
      </c>
      <c r="EI41" s="110">
        <f t="shared" si="38"/>
        <v>160.93</v>
      </c>
    </row>
    <row r="42" spans="1:139" ht="14.5" x14ac:dyDescent="0.35">
      <c r="A42" s="5" t="str">
        <f t="shared" si="7"/>
        <v>Suape20.6</v>
      </c>
      <c r="B42" s="53">
        <v>4196</v>
      </c>
      <c r="C42" s="53">
        <v>4196</v>
      </c>
      <c r="D42" s="53" t="s">
        <v>23</v>
      </c>
      <c r="E42" s="43"/>
      <c r="F42" s="43" t="s">
        <v>145</v>
      </c>
      <c r="G42" s="43" t="s">
        <v>146</v>
      </c>
      <c r="H42" s="53" t="s">
        <v>147</v>
      </c>
      <c r="I42" s="54"/>
      <c r="J42" s="43"/>
      <c r="K42" s="87" t="s">
        <v>62</v>
      </c>
      <c r="L42" s="40">
        <v>20.6</v>
      </c>
      <c r="M42" s="41" t="s">
        <v>153</v>
      </c>
      <c r="N42" s="85"/>
      <c r="O42" s="67"/>
      <c r="Q42" s="77"/>
      <c r="R42" s="57"/>
      <c r="S42" s="44"/>
      <c r="T42" s="56"/>
      <c r="U42" s="57"/>
      <c r="V42" s="43" t="s">
        <v>150</v>
      </c>
      <c r="W42" s="88">
        <v>0</v>
      </c>
      <c r="X42" s="57"/>
      <c r="Y42" s="95">
        <f>IF($X42="",0,HLOOKUP($H$3,Resina!$E$2:$AK$93,MATCH($D42&amp;$X42&amp;$Y$5,Resina!$A$2:$A$93,0)))</f>
        <v>0</v>
      </c>
      <c r="Z42" s="56">
        <v>1</v>
      </c>
      <c r="AA42" s="43" t="s">
        <v>33</v>
      </c>
      <c r="AB42" s="95">
        <f>IF($AA42="",0,HLOOKUP($H$3,Resina!$E$2:$AK$93,MATCH($D42&amp;$AA42&amp;$AB$5,Resina!$A$2:$A$93,0)))</f>
        <v>1651.651200704679</v>
      </c>
      <c r="AC42" s="59">
        <f t="shared" si="39"/>
        <v>46091</v>
      </c>
      <c r="AD42" s="59" t="s">
        <v>151</v>
      </c>
      <c r="AE42" s="153">
        <f t="shared" si="40"/>
        <v>45839</v>
      </c>
      <c r="AF42" s="55" t="s">
        <v>152</v>
      </c>
      <c r="AG42" s="13">
        <f>_xlfn.XLOOKUP($H$3,Resina!$2:$2,Resina!$3:$3,0)</f>
        <v>5.200616666666666</v>
      </c>
      <c r="AH42" s="14">
        <f t="shared" si="8"/>
        <v>176.94585809523815</v>
      </c>
      <c r="AI42" s="75">
        <v>5.0000000000000001E-3</v>
      </c>
      <c r="AJ42" s="14">
        <f t="shared" si="9"/>
        <v>0.88472929047619076</v>
      </c>
      <c r="AL42" s="12"/>
      <c r="AM42" s="65"/>
      <c r="AN42" s="12"/>
      <c r="AO42" s="12">
        <f>_xlfn.XLOOKUP($D42&amp;$L42&amp;$AK$3,'BD Conv'!$A:$A,'BD Conv'!$H:$H,0)*_xlfn.XLOOKUP($D42,'BD Conv'!$C$17:$C$19,'BD Conv'!$F$17:$F$19,0)*(1+(HLOOKUP($B42&amp;AO$6,Indexadores!$C$2:$AH$32,MATCH($AE42,Indexadores!$A$2:$A$32,0))))</f>
        <v>0</v>
      </c>
      <c r="AP42" s="12"/>
      <c r="AQ42" s="55"/>
      <c r="AR42" s="55"/>
      <c r="AS42" s="155">
        <v>5.0000000000000001E-3</v>
      </c>
      <c r="AT42" s="55">
        <f t="shared" si="10"/>
        <v>0</v>
      </c>
      <c r="AU42" s="12">
        <f>_xlfn.XLOOKUP($D42&amp;$L42&amp;$AK$3,'BD Conv'!$A:$A,'BD Conv'!$H:$H,0)*_xlfn.XLOOKUP($D42,'BD Conv'!$C$17:$C$19,'BD Conv'!$E$17:$E$19,0)*(1+(HLOOKUP($B42&amp;AU$6,Indexadores!$C$2:$AH$32,MATCH($AE42,Indexadores!$A$2:$A$32,0))))</f>
        <v>0</v>
      </c>
      <c r="AV42" s="14">
        <f t="shared" si="11"/>
        <v>0</v>
      </c>
      <c r="AW42" s="55">
        <f>_xlfn.XLOOKUP($A42&amp;$AK$3,'BD Conv'!$A:$A,'BD Conv'!$I:$I,0)</f>
        <v>0</v>
      </c>
      <c r="AX42" s="55"/>
      <c r="AY42" s="12"/>
      <c r="AZ42" s="14">
        <f t="shared" si="1"/>
        <v>177.83058738571435</v>
      </c>
      <c r="BA42" s="12"/>
      <c r="BB42" s="12"/>
      <c r="BC42" s="12"/>
      <c r="BD42" s="55"/>
      <c r="BE42" s="55"/>
      <c r="BF42" s="55"/>
      <c r="BG42" s="66"/>
      <c r="BH42" s="55"/>
      <c r="BI42" s="61">
        <f t="shared" si="13"/>
        <v>0</v>
      </c>
      <c r="BJ42" s="55"/>
      <c r="BK42" s="55"/>
      <c r="BL42" s="66"/>
      <c r="BM42" s="55"/>
      <c r="BN42" s="55">
        <f>_xlfn.XLOOKUP($A42&amp;$BA$3,'BD Conv'!$A:$A,'BD Conv'!$K:$K,0)</f>
        <v>0</v>
      </c>
      <c r="BO42" s="55"/>
      <c r="BP42" s="55"/>
      <c r="BQ42" s="96">
        <f t="shared" si="14"/>
        <v>0</v>
      </c>
      <c r="BR42" s="62">
        <f t="shared" si="15"/>
        <v>0</v>
      </c>
      <c r="BS42" s="62"/>
      <c r="BT42" s="98">
        <f t="shared" si="16"/>
        <v>177.83058738571435</v>
      </c>
      <c r="BU42" s="82">
        <f t="shared" si="17"/>
        <v>44.847333207466647</v>
      </c>
      <c r="BV42" s="97">
        <f t="shared" si="18"/>
        <v>222.677920593181</v>
      </c>
      <c r="BW42" s="44"/>
      <c r="BY42" s="74">
        <f t="shared" si="19"/>
        <v>2.0787213954058581E-2</v>
      </c>
      <c r="BZ42" s="12">
        <f t="shared" si="20"/>
        <v>0.69632611627101815</v>
      </c>
      <c r="CA42" s="12">
        <f t="shared" si="21"/>
        <v>0.69632611627101637</v>
      </c>
      <c r="CB42" s="12">
        <f t="shared" si="22"/>
        <v>0.170120073672584</v>
      </c>
      <c r="CD42" s="95">
        <f t="shared" si="23"/>
        <v>191.63018839800003</v>
      </c>
      <c r="CE42" s="12">
        <f t="shared" si="24"/>
        <v>3.3497808691917959</v>
      </c>
      <c r="CF42" s="12">
        <f t="shared" si="25"/>
        <v>3.3497808691917941</v>
      </c>
      <c r="CG42" s="12">
        <f t="shared" si="26"/>
        <v>2.823574826593362</v>
      </c>
      <c r="CI42" s="95">
        <f>IF($X42="",0,HLOOKUP($H$3,Resina!$E$2:$AK$93,MATCH($D42&amp;$X42&amp;$CI$5,Resina!$A$2:$A$93,0)))</f>
        <v>0</v>
      </c>
      <c r="CJ42" s="95">
        <f>IF($AA42="",0,HLOOKUP($H$3,Resina!$E$2:$AK$93,MATCH($D42&amp;$AA42&amp;$CJ$5,Resina!$A$2:$A$93,0)))</f>
        <v>1610.0071465883857</v>
      </c>
      <c r="CK42" s="14">
        <f t="shared" si="27"/>
        <v>172.48441800000003</v>
      </c>
      <c r="CL42" s="14">
        <f t="shared" si="28"/>
        <v>1.7248441800000003</v>
      </c>
      <c r="CM42" s="12" t="str">
        <f t="shared" si="29"/>
        <v xml:space="preserve"> </v>
      </c>
      <c r="CN42" s="73"/>
      <c r="CO42" s="12">
        <f t="shared" si="30"/>
        <v>0</v>
      </c>
      <c r="CP42" s="14">
        <f t="shared" si="31"/>
        <v>174.20926218000002</v>
      </c>
      <c r="CQ42" s="73"/>
      <c r="DE42" s="6" t="str">
        <f t="shared" si="32"/>
        <v>Suape20.6</v>
      </c>
      <c r="DF42" s="63">
        <f t="shared" si="33"/>
        <v>20.6</v>
      </c>
      <c r="DG42" s="10">
        <f t="shared" si="45"/>
        <v>176.95</v>
      </c>
      <c r="DH42" s="10">
        <f t="shared" si="45"/>
        <v>0.88</v>
      </c>
      <c r="DI42" s="10">
        <f t="shared" si="45"/>
        <v>0</v>
      </c>
      <c r="DJ42" s="10">
        <f t="shared" si="45"/>
        <v>0</v>
      </c>
      <c r="DK42" s="10">
        <f t="shared" si="45"/>
        <v>0</v>
      </c>
      <c r="DL42" s="10">
        <f t="shared" si="45"/>
        <v>0</v>
      </c>
      <c r="DM42" s="10">
        <f t="shared" si="45"/>
        <v>0</v>
      </c>
      <c r="DN42" s="10">
        <f t="shared" si="45"/>
        <v>0</v>
      </c>
      <c r="DO42" s="10">
        <f t="shared" si="45"/>
        <v>0</v>
      </c>
      <c r="DP42" s="10">
        <f t="shared" si="45"/>
        <v>0</v>
      </c>
      <c r="DQ42" s="10">
        <f t="shared" si="46"/>
        <v>0</v>
      </c>
      <c r="DR42" s="10">
        <f t="shared" si="46"/>
        <v>0</v>
      </c>
      <c r="DS42" s="10">
        <f t="shared" si="46"/>
        <v>0</v>
      </c>
      <c r="DT42" s="10">
        <f t="shared" si="46"/>
        <v>0</v>
      </c>
      <c r="DU42" s="10">
        <f t="shared" si="46"/>
        <v>0</v>
      </c>
      <c r="DV42" s="10">
        <f t="shared" si="46"/>
        <v>0</v>
      </c>
      <c r="DW42" s="10">
        <f t="shared" si="46"/>
        <v>0</v>
      </c>
      <c r="DX42" s="10">
        <f t="shared" si="46"/>
        <v>0</v>
      </c>
      <c r="DY42" s="10">
        <f t="shared" si="46"/>
        <v>0</v>
      </c>
      <c r="DZ42" s="10">
        <f t="shared" si="46"/>
        <v>0</v>
      </c>
      <c r="EA42" s="10">
        <f t="shared" si="46"/>
        <v>0</v>
      </c>
      <c r="EB42" s="10">
        <f t="shared" si="46"/>
        <v>0</v>
      </c>
      <c r="EC42" s="10">
        <f t="shared" si="46"/>
        <v>0</v>
      </c>
      <c r="ED42" s="10">
        <f t="shared" si="46"/>
        <v>0</v>
      </c>
      <c r="EE42" s="10">
        <f t="shared" si="34"/>
        <v>177.82999999999998</v>
      </c>
      <c r="EF42" s="109">
        <f t="shared" si="35"/>
        <v>0</v>
      </c>
      <c r="EG42" s="82">
        <f t="shared" si="36"/>
        <v>0</v>
      </c>
      <c r="EH42" s="82">
        <f t="shared" si="37"/>
        <v>0</v>
      </c>
      <c r="EI42" s="110">
        <f t="shared" si="38"/>
        <v>177.82999999999998</v>
      </c>
    </row>
    <row r="43" spans="1:139" ht="14.5" x14ac:dyDescent="0.35">
      <c r="A43" s="5" t="str">
        <f t="shared" si="7"/>
        <v>Suape38</v>
      </c>
      <c r="B43" s="53">
        <v>4196</v>
      </c>
      <c r="C43" s="53">
        <v>4196</v>
      </c>
      <c r="D43" s="53" t="s">
        <v>23</v>
      </c>
      <c r="E43" s="43"/>
      <c r="F43" s="43" t="s">
        <v>145</v>
      </c>
      <c r="G43" s="43" t="s">
        <v>146</v>
      </c>
      <c r="H43" s="53" t="s">
        <v>147</v>
      </c>
      <c r="I43" s="54"/>
      <c r="J43" s="43"/>
      <c r="K43" s="87" t="s">
        <v>62</v>
      </c>
      <c r="L43" s="40">
        <v>38</v>
      </c>
      <c r="M43" s="41" t="s">
        <v>149</v>
      </c>
      <c r="N43" s="85"/>
      <c r="O43" s="67"/>
      <c r="Q43" s="77"/>
      <c r="R43" s="57"/>
      <c r="S43" s="44"/>
      <c r="T43" s="56"/>
      <c r="U43" s="57"/>
      <c r="V43" s="43" t="s">
        <v>150</v>
      </c>
      <c r="W43" s="88">
        <v>1</v>
      </c>
      <c r="X43" s="57" t="s">
        <v>22</v>
      </c>
      <c r="Y43" s="95">
        <f>IF($X43="",0,HLOOKUP($H$3,Resina!$E$2:$AK$93,MATCH($D43&amp;$X43&amp;$Y$5,Resina!$A$2:$A$93,0)))</f>
        <v>1259.2427288888889</v>
      </c>
      <c r="Z43" s="56">
        <v>0</v>
      </c>
      <c r="AA43" s="43" t="s">
        <v>33</v>
      </c>
      <c r="AB43" s="95">
        <f>IF($AA43="",0,HLOOKUP($H$3,Resina!$E$2:$AK$93,MATCH($D43&amp;$AA43&amp;$AB$5,Resina!$A$2:$A$93,0)))</f>
        <v>1651.651200704679</v>
      </c>
      <c r="AC43" s="59">
        <f t="shared" si="39"/>
        <v>46091</v>
      </c>
      <c r="AD43" s="59" t="s">
        <v>151</v>
      </c>
      <c r="AE43" s="153">
        <f t="shared" si="40"/>
        <v>45839</v>
      </c>
      <c r="AF43" s="55" t="s">
        <v>152</v>
      </c>
      <c r="AG43" s="13">
        <f>_xlfn.XLOOKUP($H$3,Resina!$2:$2,Resina!$3:$3,0)</f>
        <v>5.200616666666666</v>
      </c>
      <c r="AH43" s="14">
        <f t="shared" si="8"/>
        <v>248.85587148305805</v>
      </c>
      <c r="AI43" s="75">
        <v>5.0000000000000001E-3</v>
      </c>
      <c r="AJ43" s="14">
        <f t="shared" si="9"/>
        <v>1.2442793574152904</v>
      </c>
      <c r="AL43" s="12"/>
      <c r="AM43" s="65"/>
      <c r="AN43" s="12"/>
      <c r="AO43" s="12">
        <f>_xlfn.XLOOKUP($D43&amp;$L43&amp;$AK$3,'BD Conv'!$A:$A,'BD Conv'!$H:$H,0)*_xlfn.XLOOKUP($D43,'BD Conv'!$C$17:$C$19,'BD Conv'!$F$17:$F$19,0)*(1+(HLOOKUP($B43&amp;AO$6,Indexadores!$C$2:$AH$32,MATCH($AE43,Indexadores!$A$2:$A$32,0))))</f>
        <v>13.3</v>
      </c>
      <c r="AP43" s="12"/>
      <c r="AQ43" s="55"/>
      <c r="AR43" s="55"/>
      <c r="AS43" s="155">
        <v>5.0000000000000001E-3</v>
      </c>
      <c r="AT43" s="55">
        <f t="shared" si="10"/>
        <v>0.33250000000000002</v>
      </c>
      <c r="AU43" s="12">
        <f>_xlfn.XLOOKUP($D43&amp;$L43&amp;$AK$3,'BD Conv'!$A:$A,'BD Conv'!$H:$H,0)*_xlfn.XLOOKUP($D43,'BD Conv'!$C$17:$C$19,'BD Conv'!$E$17:$E$19,0)*(1+(HLOOKUP($B43&amp;AU$6,Indexadores!$C$2:$AH$32,MATCH($AE43,Indexadores!$A$2:$A$32,0))))</f>
        <v>53.2</v>
      </c>
      <c r="AV43" s="14">
        <f t="shared" si="11"/>
        <v>66.83250000000001</v>
      </c>
      <c r="AW43" s="55">
        <f>_xlfn.XLOOKUP($A43&amp;$AK$3,'BD Conv'!$A:$A,'BD Conv'!$I:$I,0)</f>
        <v>0</v>
      </c>
      <c r="AX43" s="55"/>
      <c r="AY43" s="12"/>
      <c r="AZ43" s="14">
        <f t="shared" si="1"/>
        <v>316.93265084047334</v>
      </c>
      <c r="BA43" s="12"/>
      <c r="BB43" s="12"/>
      <c r="BC43" s="12"/>
      <c r="BD43" s="55"/>
      <c r="BE43" s="55"/>
      <c r="BF43" s="55"/>
      <c r="BG43" s="66"/>
      <c r="BH43" s="55"/>
      <c r="BI43" s="61">
        <f t="shared" si="13"/>
        <v>0</v>
      </c>
      <c r="BJ43" s="55"/>
      <c r="BK43" s="55"/>
      <c r="BL43" s="66"/>
      <c r="BM43" s="55"/>
      <c r="BN43" s="55">
        <f>_xlfn.XLOOKUP($A43&amp;$BA$3,'BD Conv'!$A:$A,'BD Conv'!$K:$K,0)</f>
        <v>0</v>
      </c>
      <c r="BO43" s="55"/>
      <c r="BP43" s="55"/>
      <c r="BQ43" s="96">
        <f t="shared" si="14"/>
        <v>0</v>
      </c>
      <c r="BR43" s="62">
        <f t="shared" si="15"/>
        <v>0</v>
      </c>
      <c r="BS43" s="62"/>
      <c r="BT43" s="98">
        <f t="shared" si="16"/>
        <v>316.93265084047334</v>
      </c>
      <c r="BU43" s="82">
        <f t="shared" si="17"/>
        <v>79.92766826855916</v>
      </c>
      <c r="BV43" s="97">
        <f t="shared" si="18"/>
        <v>396.8603191090325</v>
      </c>
      <c r="BW43" s="44"/>
      <c r="BY43" s="74">
        <f t="shared" si="19"/>
        <v>0.37162171450395287</v>
      </c>
      <c r="BZ43" s="12">
        <f t="shared" si="20"/>
        <v>16.511208833279994</v>
      </c>
      <c r="CA43" s="12">
        <f t="shared" si="21"/>
        <v>16.511208833279994</v>
      </c>
      <c r="CB43" s="12">
        <f t="shared" si="22"/>
        <v>13.090135982094809</v>
      </c>
      <c r="CD43" s="95">
        <f t="shared" si="23"/>
        <v>254.17060129483389</v>
      </c>
      <c r="CE43" s="12">
        <f t="shared" si="24"/>
        <v>4.4430150846592609</v>
      </c>
      <c r="CF43" s="12">
        <f t="shared" si="25"/>
        <v>4.4430150846592618</v>
      </c>
      <c r="CG43" s="12">
        <f t="shared" si="26"/>
        <v>1.0219422334740755</v>
      </c>
      <c r="CI43" s="95">
        <f>IF($X43="",0,HLOOKUP($H$3,Resina!$E$2:$AK$93,MATCH($D43&amp;$X43&amp;$CI$5,Resina!$A$2:$A$93,0)))</f>
        <v>1157.6381148148148</v>
      </c>
      <c r="CJ43" s="95">
        <f>IF($AA43="",0,HLOOKUP($H$3,Resina!$E$2:$AK$93,MATCH($D43&amp;$AA43&amp;$CJ$5,Resina!$A$2:$A$93,0)))</f>
        <v>1610.0071465883857</v>
      </c>
      <c r="CK43" s="14">
        <f t="shared" si="27"/>
        <v>228.77641880723121</v>
      </c>
      <c r="CL43" s="14">
        <f t="shared" si="28"/>
        <v>2.2877641880723121</v>
      </c>
      <c r="CM43" s="12" t="str">
        <f t="shared" si="29"/>
        <v xml:space="preserve"> </v>
      </c>
      <c r="CN43" s="73"/>
      <c r="CO43" s="12">
        <f t="shared" si="30"/>
        <v>0</v>
      </c>
      <c r="CP43" s="14">
        <f t="shared" si="31"/>
        <v>231.06418299530353</v>
      </c>
      <c r="CQ43" s="73"/>
      <c r="DE43" s="6" t="str">
        <f t="shared" si="32"/>
        <v>Suape38</v>
      </c>
      <c r="DF43" s="63">
        <f t="shared" si="33"/>
        <v>38</v>
      </c>
      <c r="DG43" s="10">
        <f t="shared" si="45"/>
        <v>248.86</v>
      </c>
      <c r="DH43" s="10">
        <f t="shared" si="45"/>
        <v>1.58</v>
      </c>
      <c r="DI43" s="10">
        <f t="shared" si="45"/>
        <v>0</v>
      </c>
      <c r="DJ43" s="10">
        <f t="shared" si="45"/>
        <v>0</v>
      </c>
      <c r="DK43" s="10">
        <f t="shared" si="45"/>
        <v>0</v>
      </c>
      <c r="DL43" s="10">
        <f t="shared" si="45"/>
        <v>0</v>
      </c>
      <c r="DM43" s="10">
        <f t="shared" si="45"/>
        <v>0</v>
      </c>
      <c r="DN43" s="10">
        <f t="shared" si="45"/>
        <v>53.2</v>
      </c>
      <c r="DO43" s="10">
        <f t="shared" si="45"/>
        <v>0</v>
      </c>
      <c r="DP43" s="10">
        <f t="shared" si="45"/>
        <v>0</v>
      </c>
      <c r="DQ43" s="10">
        <f t="shared" si="46"/>
        <v>0</v>
      </c>
      <c r="DR43" s="10">
        <f t="shared" si="46"/>
        <v>0</v>
      </c>
      <c r="DS43" s="10">
        <f t="shared" si="46"/>
        <v>0</v>
      </c>
      <c r="DT43" s="10">
        <f t="shared" si="46"/>
        <v>0</v>
      </c>
      <c r="DU43" s="10">
        <f t="shared" si="46"/>
        <v>0</v>
      </c>
      <c r="DV43" s="10">
        <f t="shared" si="46"/>
        <v>0</v>
      </c>
      <c r="DW43" s="10">
        <f t="shared" si="46"/>
        <v>0</v>
      </c>
      <c r="DX43" s="10">
        <f t="shared" si="46"/>
        <v>0</v>
      </c>
      <c r="DY43" s="10">
        <f t="shared" si="46"/>
        <v>13.3</v>
      </c>
      <c r="DZ43" s="10">
        <f t="shared" si="46"/>
        <v>0</v>
      </c>
      <c r="EA43" s="10">
        <f t="shared" si="46"/>
        <v>0</v>
      </c>
      <c r="EB43" s="10">
        <f t="shared" si="46"/>
        <v>0</v>
      </c>
      <c r="EC43" s="10">
        <f t="shared" si="46"/>
        <v>0</v>
      </c>
      <c r="ED43" s="10">
        <f t="shared" si="46"/>
        <v>0</v>
      </c>
      <c r="EE43" s="10">
        <f t="shared" si="34"/>
        <v>316.94000000000005</v>
      </c>
      <c r="EF43" s="109">
        <f t="shared" si="35"/>
        <v>0.01</v>
      </c>
      <c r="EG43" s="82">
        <f t="shared" si="36"/>
        <v>53.190000000000005</v>
      </c>
      <c r="EH43" s="82">
        <f t="shared" si="37"/>
        <v>0</v>
      </c>
      <c r="EI43" s="110">
        <f t="shared" si="38"/>
        <v>316.93</v>
      </c>
    </row>
    <row r="44" spans="1:139" ht="14.5" x14ac:dyDescent="0.35">
      <c r="A44" s="5" t="str">
        <f t="shared" si="7"/>
        <v>Suape38</v>
      </c>
      <c r="B44" s="53">
        <v>4196</v>
      </c>
      <c r="C44" s="53">
        <v>4196</v>
      </c>
      <c r="D44" s="53" t="s">
        <v>23</v>
      </c>
      <c r="E44" s="43"/>
      <c r="F44" s="43" t="s">
        <v>145</v>
      </c>
      <c r="G44" s="43" t="s">
        <v>146</v>
      </c>
      <c r="H44" s="53" t="s">
        <v>147</v>
      </c>
      <c r="I44" s="54"/>
      <c r="J44" s="43"/>
      <c r="K44" s="87" t="s">
        <v>62</v>
      </c>
      <c r="L44" s="40">
        <v>38</v>
      </c>
      <c r="M44" s="41" t="s">
        <v>149</v>
      </c>
      <c r="N44" s="85"/>
      <c r="O44" s="67"/>
      <c r="Q44" s="77"/>
      <c r="R44" s="57"/>
      <c r="S44" s="44"/>
      <c r="T44" s="56"/>
      <c r="U44" s="57"/>
      <c r="V44" s="43" t="s">
        <v>150</v>
      </c>
      <c r="W44" s="88">
        <v>0.6</v>
      </c>
      <c r="X44" s="57" t="s">
        <v>22</v>
      </c>
      <c r="Y44" s="95">
        <f>IF($X44="",0,HLOOKUP($H$3,Resina!$E$2:$AK$93,MATCH($D44&amp;$X44&amp;$Y$5,Resina!$A$2:$A$93,0)))</f>
        <v>1259.2427288888889</v>
      </c>
      <c r="Z44" s="56">
        <v>0.4</v>
      </c>
      <c r="AA44" s="43" t="s">
        <v>33</v>
      </c>
      <c r="AB44" s="95">
        <f>IF($AA44="",0,HLOOKUP($H$3,Resina!$E$2:$AK$93,MATCH($D44&amp;$AA44&amp;$AB$5,Resina!$A$2:$A$93,0)))</f>
        <v>1651.651200704679</v>
      </c>
      <c r="AC44" s="59">
        <f t="shared" si="39"/>
        <v>46091</v>
      </c>
      <c r="AD44" s="59" t="s">
        <v>151</v>
      </c>
      <c r="AE44" s="153">
        <f t="shared" si="40"/>
        <v>45839</v>
      </c>
      <c r="AF44" s="55" t="s">
        <v>152</v>
      </c>
      <c r="AG44" s="13">
        <f>_xlfn.XLOOKUP($H$3,Resina!$2:$2,Resina!$3:$3,0)</f>
        <v>5.200616666666666</v>
      </c>
      <c r="AH44" s="14">
        <f t="shared" si="8"/>
        <v>279.87551527078722</v>
      </c>
      <c r="AI44" s="75">
        <v>5.0000000000000001E-3</v>
      </c>
      <c r="AJ44" s="14">
        <f t="shared" si="9"/>
        <v>1.3993775763539362</v>
      </c>
      <c r="AL44" s="12"/>
      <c r="AM44" s="65"/>
      <c r="AN44" s="12"/>
      <c r="AO44" s="12">
        <f>_xlfn.XLOOKUP($D44&amp;$L44&amp;$AK$3,'BD Conv'!$A:$A,'BD Conv'!$H:$H,0)*_xlfn.XLOOKUP($D44,'BD Conv'!$C$17:$C$19,'BD Conv'!$F$17:$F$19,0)*(1+(HLOOKUP($B44&amp;AO$6,Indexadores!$C$2:$AH$32,MATCH($AE44,Indexadores!$A$2:$A$32,0))))</f>
        <v>13.3</v>
      </c>
      <c r="AP44" s="12"/>
      <c r="AQ44" s="55"/>
      <c r="AR44" s="55"/>
      <c r="AS44" s="155">
        <v>5.0000000000000001E-3</v>
      </c>
      <c r="AT44" s="55">
        <f t="shared" si="10"/>
        <v>0.33250000000000002</v>
      </c>
      <c r="AU44" s="12">
        <f>_xlfn.XLOOKUP($D44&amp;$L44&amp;$AK$3,'BD Conv'!$A:$A,'BD Conv'!$H:$H,0)*_xlfn.XLOOKUP($D44,'BD Conv'!$C$17:$C$19,'BD Conv'!$E$17:$E$19,0)*(1+(HLOOKUP($B44&amp;AU$6,Indexadores!$C$2:$AH$32,MATCH($AE44,Indexadores!$A$2:$A$32,0))))</f>
        <v>53.2</v>
      </c>
      <c r="AV44" s="14">
        <f t="shared" si="11"/>
        <v>66.83250000000001</v>
      </c>
      <c r="AW44" s="55">
        <f>_xlfn.XLOOKUP($A44&amp;$AK$3,'BD Conv'!$A:$A,'BD Conv'!$I:$I,0)</f>
        <v>0</v>
      </c>
      <c r="AX44" s="55"/>
      <c r="AY44" s="12"/>
      <c r="AZ44" s="14">
        <f t="shared" si="1"/>
        <v>348.10739284714111</v>
      </c>
      <c r="BA44" s="12"/>
      <c r="BB44" s="12"/>
      <c r="BC44" s="12"/>
      <c r="BD44" s="55"/>
      <c r="BE44" s="55"/>
      <c r="BF44" s="55"/>
      <c r="BG44" s="66"/>
      <c r="BH44" s="55"/>
      <c r="BI44" s="61">
        <f t="shared" si="13"/>
        <v>0</v>
      </c>
      <c r="BJ44" s="55"/>
      <c r="BK44" s="55"/>
      <c r="BL44" s="66"/>
      <c r="BM44" s="55"/>
      <c r="BN44" s="55">
        <f>_xlfn.XLOOKUP($A44&amp;$BA$3,'BD Conv'!$A:$A,'BD Conv'!$K:$K,0)</f>
        <v>0</v>
      </c>
      <c r="BO44" s="55"/>
      <c r="BP44" s="55"/>
      <c r="BQ44" s="96">
        <f t="shared" si="14"/>
        <v>0</v>
      </c>
      <c r="BR44" s="62">
        <f t="shared" si="15"/>
        <v>0</v>
      </c>
      <c r="BS44" s="62"/>
      <c r="BT44" s="98">
        <f t="shared" si="16"/>
        <v>348.10739284714111</v>
      </c>
      <c r="BU44" s="82">
        <f t="shared" si="17"/>
        <v>87.789668068387471</v>
      </c>
      <c r="BV44" s="97">
        <f t="shared" si="18"/>
        <v>435.89706091552858</v>
      </c>
      <c r="BW44" s="44"/>
      <c r="BY44" s="74">
        <f t="shared" si="19"/>
        <v>0.30288847565297705</v>
      </c>
      <c r="BZ44" s="12">
        <f t="shared" si="20"/>
        <v>15.560871272950125</v>
      </c>
      <c r="CA44" s="12">
        <f t="shared" si="21"/>
        <v>15.560871272950129</v>
      </c>
      <c r="CB44" s="12">
        <f t="shared" si="22"/>
        <v>13.119959025952801</v>
      </c>
      <c r="CD44" s="95">
        <f t="shared" si="23"/>
        <v>293.8993929929004</v>
      </c>
      <c r="CE44" s="12">
        <f t="shared" si="24"/>
        <v>5.1374920222380522</v>
      </c>
      <c r="CF44" s="12">
        <f t="shared" si="25"/>
        <v>5.1374920222380558</v>
      </c>
      <c r="CG44" s="12">
        <f t="shared" si="26"/>
        <v>2.6965797752407283</v>
      </c>
      <c r="CI44" s="95">
        <f>IF($X44="",0,HLOOKUP($H$3,Resina!$E$2:$AK$93,MATCH($D44&amp;$X44&amp;$CI$5,Resina!$A$2:$A$93,0)))</f>
        <v>1157.6381148148148</v>
      </c>
      <c r="CJ44" s="95">
        <f>IF($AA44="",0,HLOOKUP($H$3,Resina!$E$2:$AK$93,MATCH($D44&amp;$AA44&amp;$CJ$5,Resina!$A$2:$A$93,0)))</f>
        <v>1610.0071465883857</v>
      </c>
      <c r="CK44" s="14">
        <f t="shared" si="27"/>
        <v>264.53590728433875</v>
      </c>
      <c r="CL44" s="14">
        <f t="shared" si="28"/>
        <v>2.6453590728433873</v>
      </c>
      <c r="CM44" s="12" t="str">
        <f t="shared" si="29"/>
        <v xml:space="preserve"> </v>
      </c>
      <c r="CN44" s="73"/>
      <c r="CO44" s="12">
        <f t="shared" si="30"/>
        <v>0</v>
      </c>
      <c r="CP44" s="14">
        <f t="shared" si="31"/>
        <v>267.18126635718215</v>
      </c>
      <c r="CQ44" s="73"/>
      <c r="DE44" s="6" t="str">
        <f t="shared" si="32"/>
        <v>Suape38</v>
      </c>
      <c r="DF44" s="63">
        <f t="shared" si="33"/>
        <v>38</v>
      </c>
      <c r="DG44" s="10">
        <f t="shared" si="45"/>
        <v>279.88</v>
      </c>
      <c r="DH44" s="10">
        <f t="shared" si="45"/>
        <v>1.73</v>
      </c>
      <c r="DI44" s="10">
        <f t="shared" si="45"/>
        <v>0</v>
      </c>
      <c r="DJ44" s="10">
        <f t="shared" si="45"/>
        <v>0</v>
      </c>
      <c r="DK44" s="10">
        <f t="shared" si="45"/>
        <v>0</v>
      </c>
      <c r="DL44" s="10">
        <f t="shared" si="45"/>
        <v>0</v>
      </c>
      <c r="DM44" s="10">
        <f t="shared" si="45"/>
        <v>0</v>
      </c>
      <c r="DN44" s="10">
        <f t="shared" si="45"/>
        <v>53.2</v>
      </c>
      <c r="DO44" s="10">
        <f t="shared" si="45"/>
        <v>0</v>
      </c>
      <c r="DP44" s="10">
        <f t="shared" si="45"/>
        <v>0</v>
      </c>
      <c r="DQ44" s="10">
        <f t="shared" si="46"/>
        <v>0</v>
      </c>
      <c r="DR44" s="10">
        <f t="shared" si="46"/>
        <v>0</v>
      </c>
      <c r="DS44" s="10">
        <f t="shared" si="46"/>
        <v>0</v>
      </c>
      <c r="DT44" s="10">
        <f t="shared" si="46"/>
        <v>0</v>
      </c>
      <c r="DU44" s="10">
        <f t="shared" si="46"/>
        <v>0</v>
      </c>
      <c r="DV44" s="10">
        <f t="shared" si="46"/>
        <v>0</v>
      </c>
      <c r="DW44" s="10">
        <f t="shared" si="46"/>
        <v>0</v>
      </c>
      <c r="DX44" s="10">
        <f t="shared" si="46"/>
        <v>0</v>
      </c>
      <c r="DY44" s="10">
        <f t="shared" si="46"/>
        <v>13.3</v>
      </c>
      <c r="DZ44" s="10">
        <f t="shared" si="46"/>
        <v>0</v>
      </c>
      <c r="EA44" s="10">
        <f t="shared" si="46"/>
        <v>0</v>
      </c>
      <c r="EB44" s="10">
        <f t="shared" si="46"/>
        <v>0</v>
      </c>
      <c r="EC44" s="10">
        <f t="shared" si="46"/>
        <v>0</v>
      </c>
      <c r="ED44" s="10">
        <f t="shared" si="46"/>
        <v>0</v>
      </c>
      <c r="EE44" s="10">
        <f t="shared" si="34"/>
        <v>348.11</v>
      </c>
      <c r="EF44" s="109">
        <f t="shared" si="35"/>
        <v>0</v>
      </c>
      <c r="EG44" s="82">
        <f t="shared" si="36"/>
        <v>53.2</v>
      </c>
      <c r="EH44" s="82">
        <f t="shared" si="37"/>
        <v>0</v>
      </c>
      <c r="EI44" s="110">
        <f t="shared" si="38"/>
        <v>348.11</v>
      </c>
    </row>
    <row r="45" spans="1:139" ht="14.5" x14ac:dyDescent="0.35">
      <c r="A45" s="5" t="str">
        <f t="shared" si="7"/>
        <v>Suape38</v>
      </c>
      <c r="B45" s="53">
        <v>4196</v>
      </c>
      <c r="C45" s="53">
        <v>4196</v>
      </c>
      <c r="D45" s="53" t="s">
        <v>23</v>
      </c>
      <c r="E45" s="43"/>
      <c r="F45" s="43" t="s">
        <v>145</v>
      </c>
      <c r="G45" s="43" t="s">
        <v>146</v>
      </c>
      <c r="H45" s="53" t="s">
        <v>147</v>
      </c>
      <c r="I45" s="54"/>
      <c r="J45" s="43"/>
      <c r="K45" s="87" t="s">
        <v>62</v>
      </c>
      <c r="L45" s="40">
        <v>38</v>
      </c>
      <c r="M45" s="41" t="s">
        <v>149</v>
      </c>
      <c r="N45" s="85"/>
      <c r="O45" s="67"/>
      <c r="Q45" s="77"/>
      <c r="R45" s="57"/>
      <c r="S45" s="44"/>
      <c r="T45" s="56"/>
      <c r="U45" s="57"/>
      <c r="V45" s="43" t="s">
        <v>150</v>
      </c>
      <c r="W45" s="88">
        <v>0.4</v>
      </c>
      <c r="X45" s="57" t="s">
        <v>22</v>
      </c>
      <c r="Y45" s="95">
        <f>IF($X45="",0,HLOOKUP($H$3,Resina!$E$2:$AK$93,MATCH($D45&amp;$X45&amp;$Y$5,Resina!$A$2:$A$93,0)))</f>
        <v>1259.2427288888889</v>
      </c>
      <c r="Z45" s="56">
        <v>0.6</v>
      </c>
      <c r="AA45" s="43" t="s">
        <v>33</v>
      </c>
      <c r="AB45" s="95">
        <f>IF($AA45="",0,HLOOKUP($H$3,Resina!$E$2:$AK$93,MATCH($D45&amp;$AA45&amp;$AB$5,Resina!$A$2:$A$93,0)))</f>
        <v>1651.651200704679</v>
      </c>
      <c r="AC45" s="59">
        <f t="shared" si="39"/>
        <v>46091</v>
      </c>
      <c r="AD45" s="59" t="s">
        <v>151</v>
      </c>
      <c r="AE45" s="153">
        <f t="shared" si="40"/>
        <v>45839</v>
      </c>
      <c r="AF45" s="55" t="s">
        <v>152</v>
      </c>
      <c r="AG45" s="13">
        <f>_xlfn.XLOOKUP($H$3,Resina!$2:$2,Resina!$3:$3,0)</f>
        <v>5.200616666666666</v>
      </c>
      <c r="AH45" s="14">
        <f t="shared" si="8"/>
        <v>295.38533716465184</v>
      </c>
      <c r="AI45" s="75">
        <v>5.0000000000000001E-3</v>
      </c>
      <c r="AJ45" s="14">
        <f t="shared" si="9"/>
        <v>1.4769266858232593</v>
      </c>
      <c r="AL45" s="12"/>
      <c r="AM45" s="65"/>
      <c r="AN45" s="12"/>
      <c r="AO45" s="12">
        <f>_xlfn.XLOOKUP($D45&amp;$L45&amp;$AK$3,'BD Conv'!$A:$A,'BD Conv'!$H:$H,0)*_xlfn.XLOOKUP($D45,'BD Conv'!$C$17:$C$19,'BD Conv'!$F$17:$F$19,0)*(1+(HLOOKUP($B45&amp;AO$6,Indexadores!$C$2:$AH$32,MATCH($AE45,Indexadores!$A$2:$A$32,0))))</f>
        <v>13.3</v>
      </c>
      <c r="AP45" s="12"/>
      <c r="AQ45" s="55"/>
      <c r="AR45" s="55"/>
      <c r="AS45" s="155">
        <v>5.0000000000000001E-3</v>
      </c>
      <c r="AT45" s="55">
        <f t="shared" si="10"/>
        <v>0.33250000000000002</v>
      </c>
      <c r="AU45" s="12">
        <f>_xlfn.XLOOKUP($D45&amp;$L45&amp;$AK$3,'BD Conv'!$A:$A,'BD Conv'!$H:$H,0)*_xlfn.XLOOKUP($D45,'BD Conv'!$C$17:$C$19,'BD Conv'!$E$17:$E$19,0)*(1+(HLOOKUP($B45&amp;AU$6,Indexadores!$C$2:$AH$32,MATCH($AE45,Indexadores!$A$2:$A$32,0))))</f>
        <v>53.2</v>
      </c>
      <c r="AV45" s="14">
        <f t="shared" si="11"/>
        <v>66.83250000000001</v>
      </c>
      <c r="AW45" s="55">
        <f>_xlfn.XLOOKUP($A45&amp;$AK$3,'BD Conv'!$A:$A,'BD Conv'!$I:$I,0)</f>
        <v>0</v>
      </c>
      <c r="AX45" s="55"/>
      <c r="AY45" s="12"/>
      <c r="AZ45" s="14">
        <f t="shared" si="1"/>
        <v>363.69476385047517</v>
      </c>
      <c r="BA45" s="12"/>
      <c r="BB45" s="12"/>
      <c r="BC45" s="12"/>
      <c r="BD45" s="55"/>
      <c r="BE45" s="55"/>
      <c r="BF45" s="55"/>
      <c r="BG45" s="66"/>
      <c r="BH45" s="55"/>
      <c r="BI45" s="61">
        <f t="shared" si="13"/>
        <v>0</v>
      </c>
      <c r="BJ45" s="55"/>
      <c r="BK45" s="55"/>
      <c r="BL45" s="66"/>
      <c r="BM45" s="55"/>
      <c r="BN45" s="55">
        <f>_xlfn.XLOOKUP($A45&amp;$BA$3,'BD Conv'!$A:$A,'BD Conv'!$K:$K,0)</f>
        <v>0</v>
      </c>
      <c r="BO45" s="55"/>
      <c r="BP45" s="55"/>
      <c r="BQ45" s="96">
        <f t="shared" si="14"/>
        <v>0</v>
      </c>
      <c r="BR45" s="62">
        <f t="shared" si="15"/>
        <v>0</v>
      </c>
      <c r="BS45" s="62"/>
      <c r="BT45" s="98">
        <f t="shared" si="16"/>
        <v>363.69476385047517</v>
      </c>
      <c r="BU45" s="82">
        <f t="shared" si="17"/>
        <v>91.720667968301655</v>
      </c>
      <c r="BV45" s="97">
        <f t="shared" si="18"/>
        <v>455.41543181877682</v>
      </c>
      <c r="BW45" s="44"/>
      <c r="BY45" s="74">
        <f t="shared" si="19"/>
        <v>0.27504911166490631</v>
      </c>
      <c r="BZ45" s="12">
        <f t="shared" si="20"/>
        <v>15.085702492785225</v>
      </c>
      <c r="CA45" s="12">
        <f t="shared" si="21"/>
        <v>15.085702492785229</v>
      </c>
      <c r="CB45" s="12">
        <f t="shared" si="22"/>
        <v>13.134870547881821</v>
      </c>
      <c r="CD45" s="95">
        <f t="shared" si="23"/>
        <v>313.7637888419336</v>
      </c>
      <c r="CE45" s="12">
        <f t="shared" si="24"/>
        <v>5.4847304910274399</v>
      </c>
      <c r="CF45" s="12">
        <f t="shared" si="25"/>
        <v>5.4847304910274417</v>
      </c>
      <c r="CG45" s="12">
        <f t="shared" si="26"/>
        <v>3.5338985461240355</v>
      </c>
      <c r="CI45" s="95">
        <f>IF($X45="",0,HLOOKUP($H$3,Resina!$E$2:$AK$93,MATCH($D45&amp;$X45&amp;$CI$5,Resina!$A$2:$A$93,0)))</f>
        <v>1157.6381148148148</v>
      </c>
      <c r="CJ45" s="95">
        <f>IF($AA45="",0,HLOOKUP($H$3,Resina!$E$2:$AK$93,MATCH($D45&amp;$AA45&amp;$CJ$5,Resina!$A$2:$A$93,0)))</f>
        <v>1610.0071465883857</v>
      </c>
      <c r="CK45" s="14">
        <f t="shared" si="27"/>
        <v>282.41565152289252</v>
      </c>
      <c r="CL45" s="14">
        <f t="shared" si="28"/>
        <v>2.8241565152289252</v>
      </c>
      <c r="CM45" s="12" t="str">
        <f t="shared" si="29"/>
        <v xml:space="preserve"> </v>
      </c>
      <c r="CN45" s="73"/>
      <c r="CO45" s="12">
        <f t="shared" si="30"/>
        <v>0</v>
      </c>
      <c r="CP45" s="14">
        <f t="shared" si="31"/>
        <v>285.23980803812145</v>
      </c>
      <c r="CQ45" s="73"/>
      <c r="DE45" s="6" t="str">
        <f t="shared" si="32"/>
        <v>Suape38</v>
      </c>
      <c r="DF45" s="63">
        <f t="shared" si="33"/>
        <v>38</v>
      </c>
      <c r="DG45" s="10">
        <f t="shared" si="45"/>
        <v>295.39</v>
      </c>
      <c r="DH45" s="10">
        <f t="shared" si="45"/>
        <v>1.81</v>
      </c>
      <c r="DI45" s="10">
        <f t="shared" si="45"/>
        <v>0</v>
      </c>
      <c r="DJ45" s="10">
        <f t="shared" si="45"/>
        <v>0</v>
      </c>
      <c r="DK45" s="10">
        <f t="shared" si="45"/>
        <v>0</v>
      </c>
      <c r="DL45" s="10">
        <f t="shared" si="45"/>
        <v>0</v>
      </c>
      <c r="DM45" s="10">
        <f t="shared" si="45"/>
        <v>0</v>
      </c>
      <c r="DN45" s="10">
        <f t="shared" si="45"/>
        <v>53.2</v>
      </c>
      <c r="DO45" s="10">
        <f t="shared" si="45"/>
        <v>0</v>
      </c>
      <c r="DP45" s="10">
        <f t="shared" si="45"/>
        <v>0</v>
      </c>
      <c r="DQ45" s="10">
        <f t="shared" si="46"/>
        <v>0</v>
      </c>
      <c r="DR45" s="10">
        <f t="shared" si="46"/>
        <v>0</v>
      </c>
      <c r="DS45" s="10">
        <f t="shared" si="46"/>
        <v>0</v>
      </c>
      <c r="DT45" s="10">
        <f t="shared" si="46"/>
        <v>0</v>
      </c>
      <c r="DU45" s="10">
        <f t="shared" si="46"/>
        <v>0</v>
      </c>
      <c r="DV45" s="10">
        <f t="shared" si="46"/>
        <v>0</v>
      </c>
      <c r="DW45" s="10">
        <f t="shared" si="46"/>
        <v>0</v>
      </c>
      <c r="DX45" s="10">
        <f t="shared" si="46"/>
        <v>0</v>
      </c>
      <c r="DY45" s="10">
        <f t="shared" si="46"/>
        <v>13.3</v>
      </c>
      <c r="DZ45" s="10">
        <f t="shared" si="46"/>
        <v>0</v>
      </c>
      <c r="EA45" s="10">
        <f t="shared" si="46"/>
        <v>0</v>
      </c>
      <c r="EB45" s="10">
        <f t="shared" si="46"/>
        <v>0</v>
      </c>
      <c r="EC45" s="10">
        <f t="shared" si="46"/>
        <v>0</v>
      </c>
      <c r="ED45" s="10">
        <f t="shared" si="46"/>
        <v>0</v>
      </c>
      <c r="EE45" s="10">
        <f t="shared" si="34"/>
        <v>363.7</v>
      </c>
      <c r="EF45" s="109">
        <f t="shared" si="35"/>
        <v>0.01</v>
      </c>
      <c r="EG45" s="82">
        <f t="shared" si="36"/>
        <v>53.190000000000005</v>
      </c>
      <c r="EH45" s="82">
        <f t="shared" si="37"/>
        <v>0</v>
      </c>
      <c r="EI45" s="110">
        <f t="shared" si="38"/>
        <v>363.69</v>
      </c>
    </row>
    <row r="46" spans="1:139" ht="14.5" x14ac:dyDescent="0.35">
      <c r="A46" s="5" t="str">
        <f t="shared" si="7"/>
        <v>Suape38</v>
      </c>
      <c r="B46" s="53">
        <v>4196</v>
      </c>
      <c r="C46" s="53">
        <v>4196</v>
      </c>
      <c r="D46" s="53" t="s">
        <v>23</v>
      </c>
      <c r="E46" s="43"/>
      <c r="F46" s="43" t="s">
        <v>145</v>
      </c>
      <c r="G46" s="43" t="s">
        <v>146</v>
      </c>
      <c r="H46" s="53" t="s">
        <v>147</v>
      </c>
      <c r="I46" s="54"/>
      <c r="J46" s="43"/>
      <c r="K46" s="87" t="s">
        <v>62</v>
      </c>
      <c r="L46" s="40">
        <v>38</v>
      </c>
      <c r="M46" s="41" t="s">
        <v>149</v>
      </c>
      <c r="N46" s="85"/>
      <c r="O46" s="67"/>
      <c r="Q46" s="77"/>
      <c r="R46" s="57"/>
      <c r="S46" s="44"/>
      <c r="T46" s="56"/>
      <c r="U46" s="57"/>
      <c r="V46" s="43" t="s">
        <v>150</v>
      </c>
      <c r="W46" s="88">
        <v>0</v>
      </c>
      <c r="X46" s="57"/>
      <c r="Y46" s="95">
        <f>IF($X46="",0,HLOOKUP($H$3,Resina!$E$2:$AK$93,MATCH($D46&amp;$X46&amp;$Y$5,Resina!$A$2:$A$93,0)))</f>
        <v>0</v>
      </c>
      <c r="Z46" s="56">
        <v>1</v>
      </c>
      <c r="AA46" s="43" t="s">
        <v>33</v>
      </c>
      <c r="AB46" s="95">
        <f>IF($AA46="",0,HLOOKUP($H$3,Resina!$E$2:$AK$93,MATCH($D46&amp;$AA46&amp;$AB$5,Resina!$A$2:$A$93,0)))</f>
        <v>1651.651200704679</v>
      </c>
      <c r="AC46" s="59">
        <f t="shared" si="39"/>
        <v>46091</v>
      </c>
      <c r="AD46" s="59" t="s">
        <v>151</v>
      </c>
      <c r="AE46" s="153">
        <f t="shared" si="40"/>
        <v>45839</v>
      </c>
      <c r="AF46" s="55" t="s">
        <v>152</v>
      </c>
      <c r="AG46" s="13">
        <f>_xlfn.XLOOKUP($H$3,Resina!$2:$2,Resina!$3:$3,0)</f>
        <v>5.200616666666666</v>
      </c>
      <c r="AH46" s="14">
        <f t="shared" si="8"/>
        <v>326.40498095238104</v>
      </c>
      <c r="AI46" s="75">
        <v>5.0000000000000001E-3</v>
      </c>
      <c r="AJ46" s="14">
        <f t="shared" si="9"/>
        <v>1.6320249047619053</v>
      </c>
      <c r="AL46" s="12"/>
      <c r="AM46" s="65"/>
      <c r="AN46" s="12"/>
      <c r="AO46" s="12">
        <f>_xlfn.XLOOKUP($D46&amp;$L46&amp;$AK$3,'BD Conv'!$A:$A,'BD Conv'!$H:$H,0)*_xlfn.XLOOKUP($D46,'BD Conv'!$C$17:$C$19,'BD Conv'!$F$17:$F$19,0)*(1+(HLOOKUP($B46&amp;AO$6,Indexadores!$C$2:$AH$32,MATCH($AE46,Indexadores!$A$2:$A$32,0))))</f>
        <v>13.3</v>
      </c>
      <c r="AP46" s="12"/>
      <c r="AQ46" s="55"/>
      <c r="AR46" s="55"/>
      <c r="AS46" s="155">
        <v>5.0000000000000001E-3</v>
      </c>
      <c r="AT46" s="55">
        <f t="shared" si="10"/>
        <v>0.33250000000000002</v>
      </c>
      <c r="AU46" s="12">
        <f>_xlfn.XLOOKUP($D46&amp;$L46&amp;$AK$3,'BD Conv'!$A:$A,'BD Conv'!$H:$H,0)*_xlfn.XLOOKUP($D46,'BD Conv'!$C$17:$C$19,'BD Conv'!$E$17:$E$19,0)*(1+(HLOOKUP($B46&amp;AU$6,Indexadores!$C$2:$AH$32,MATCH($AE46,Indexadores!$A$2:$A$32,0))))</f>
        <v>53.2</v>
      </c>
      <c r="AV46" s="14">
        <f t="shared" si="11"/>
        <v>66.83250000000001</v>
      </c>
      <c r="AW46" s="55">
        <f>_xlfn.XLOOKUP($A46&amp;$AK$3,'BD Conv'!$A:$A,'BD Conv'!$I:$I,0)</f>
        <v>0</v>
      </c>
      <c r="AX46" s="55"/>
      <c r="AY46" s="12"/>
      <c r="AZ46" s="14">
        <f t="shared" si="1"/>
        <v>394.86950585714294</v>
      </c>
      <c r="BA46" s="12"/>
      <c r="BB46" s="12"/>
      <c r="BC46" s="12"/>
      <c r="BD46" s="55"/>
      <c r="BE46" s="55"/>
      <c r="BF46" s="55"/>
      <c r="BG46" s="66"/>
      <c r="BH46" s="55"/>
      <c r="BI46" s="61">
        <f t="shared" si="13"/>
        <v>0</v>
      </c>
      <c r="BJ46" s="55"/>
      <c r="BK46" s="55"/>
      <c r="BL46" s="66"/>
      <c r="BM46" s="55"/>
      <c r="BN46" s="55">
        <f>_xlfn.XLOOKUP($A46&amp;$BA$3,'BD Conv'!$A:$A,'BD Conv'!$K:$K,0)</f>
        <v>0</v>
      </c>
      <c r="BO46" s="55"/>
      <c r="BP46" s="55"/>
      <c r="BQ46" s="96">
        <f t="shared" si="14"/>
        <v>0</v>
      </c>
      <c r="BR46" s="62">
        <f t="shared" si="15"/>
        <v>0</v>
      </c>
      <c r="BS46" s="62"/>
      <c r="BT46" s="98">
        <f t="shared" si="16"/>
        <v>394.86950585714294</v>
      </c>
      <c r="BU46" s="82">
        <f t="shared" si="17"/>
        <v>99.582667768129966</v>
      </c>
      <c r="BV46" s="97">
        <f t="shared" si="18"/>
        <v>494.45217362527291</v>
      </c>
      <c r="BW46" s="44"/>
      <c r="BY46" s="74">
        <f t="shared" si="19"/>
        <v>0.22875692547585724</v>
      </c>
      <c r="BZ46" s="12">
        <f t="shared" si="20"/>
        <v>14.135364932455373</v>
      </c>
      <c r="CA46" s="12">
        <f t="shared" si="21"/>
        <v>14.135364932455373</v>
      </c>
      <c r="CB46" s="12">
        <f t="shared" si="22"/>
        <v>13.164693591739809</v>
      </c>
      <c r="CD46" s="95">
        <f t="shared" si="23"/>
        <v>353.49258054000001</v>
      </c>
      <c r="CE46" s="12">
        <f t="shared" si="24"/>
        <v>6.179207428606226</v>
      </c>
      <c r="CF46" s="12">
        <f t="shared" si="25"/>
        <v>6.1792074286062242</v>
      </c>
      <c r="CG46" s="12">
        <f t="shared" si="26"/>
        <v>5.2085360878906615</v>
      </c>
      <c r="CI46" s="95">
        <f>IF($X46="",0,HLOOKUP($H$3,Resina!$E$2:$AK$93,MATCH($D46&amp;$X46&amp;$CI$5,Resina!$A$2:$A$93,0)))</f>
        <v>0</v>
      </c>
      <c r="CJ46" s="95">
        <f>IF($AA46="",0,HLOOKUP($H$3,Resina!$E$2:$AK$93,MATCH($D46&amp;$AA46&amp;$CJ$5,Resina!$A$2:$A$93,0)))</f>
        <v>1610.0071465883857</v>
      </c>
      <c r="CK46" s="14">
        <f t="shared" si="27"/>
        <v>318.17514</v>
      </c>
      <c r="CL46" s="14">
        <f t="shared" si="28"/>
        <v>3.1817514</v>
      </c>
      <c r="CM46" s="12" t="str">
        <f t="shared" si="29"/>
        <v xml:space="preserve"> </v>
      </c>
      <c r="CN46" s="73"/>
      <c r="CO46" s="12">
        <f t="shared" si="30"/>
        <v>0</v>
      </c>
      <c r="CP46" s="14">
        <f t="shared" si="31"/>
        <v>321.35689139999999</v>
      </c>
      <c r="CQ46" s="73"/>
      <c r="DE46" s="6" t="str">
        <f t="shared" si="32"/>
        <v>Suape38</v>
      </c>
      <c r="DF46" s="63">
        <f t="shared" si="33"/>
        <v>38</v>
      </c>
      <c r="DG46" s="10">
        <f t="shared" si="45"/>
        <v>326.39999999999998</v>
      </c>
      <c r="DH46" s="10">
        <f t="shared" si="45"/>
        <v>1.96</v>
      </c>
      <c r="DI46" s="10">
        <f t="shared" si="45"/>
        <v>0</v>
      </c>
      <c r="DJ46" s="10">
        <f t="shared" si="45"/>
        <v>0</v>
      </c>
      <c r="DK46" s="10">
        <f t="shared" si="45"/>
        <v>0</v>
      </c>
      <c r="DL46" s="10">
        <f t="shared" si="45"/>
        <v>0</v>
      </c>
      <c r="DM46" s="10">
        <f t="shared" si="45"/>
        <v>0</v>
      </c>
      <c r="DN46" s="10">
        <f t="shared" si="45"/>
        <v>53.2</v>
      </c>
      <c r="DO46" s="10">
        <f t="shared" si="45"/>
        <v>0</v>
      </c>
      <c r="DP46" s="10">
        <f t="shared" si="45"/>
        <v>0</v>
      </c>
      <c r="DQ46" s="10">
        <f t="shared" si="46"/>
        <v>0</v>
      </c>
      <c r="DR46" s="10">
        <f t="shared" si="46"/>
        <v>0</v>
      </c>
      <c r="DS46" s="10">
        <f t="shared" si="46"/>
        <v>0</v>
      </c>
      <c r="DT46" s="10">
        <f t="shared" si="46"/>
        <v>0</v>
      </c>
      <c r="DU46" s="10">
        <f t="shared" si="46"/>
        <v>0</v>
      </c>
      <c r="DV46" s="10">
        <f t="shared" si="46"/>
        <v>0</v>
      </c>
      <c r="DW46" s="10">
        <f t="shared" si="46"/>
        <v>0</v>
      </c>
      <c r="DX46" s="10">
        <f t="shared" si="46"/>
        <v>0</v>
      </c>
      <c r="DY46" s="10">
        <f t="shared" si="46"/>
        <v>13.3</v>
      </c>
      <c r="DZ46" s="10">
        <f t="shared" si="46"/>
        <v>0</v>
      </c>
      <c r="EA46" s="10">
        <f t="shared" si="46"/>
        <v>0</v>
      </c>
      <c r="EB46" s="10">
        <f t="shared" si="46"/>
        <v>0</v>
      </c>
      <c r="EC46" s="10">
        <f t="shared" si="46"/>
        <v>0</v>
      </c>
      <c r="ED46" s="10">
        <f t="shared" si="46"/>
        <v>0</v>
      </c>
      <c r="EE46" s="10">
        <f t="shared" si="34"/>
        <v>394.85999999999996</v>
      </c>
      <c r="EF46" s="109">
        <f t="shared" si="35"/>
        <v>-0.01</v>
      </c>
      <c r="EG46" s="82">
        <f t="shared" si="36"/>
        <v>53.21</v>
      </c>
      <c r="EH46" s="82">
        <f t="shared" si="37"/>
        <v>0</v>
      </c>
      <c r="EI46" s="110">
        <f t="shared" si="38"/>
        <v>394.86999999999995</v>
      </c>
    </row>
    <row r="47" spans="1:139" ht="14.5" x14ac:dyDescent="0.35">
      <c r="A47" s="5" t="str">
        <f t="shared" si="7"/>
        <v>Suape38</v>
      </c>
      <c r="B47" s="53">
        <v>4196</v>
      </c>
      <c r="C47" s="53">
        <v>4196</v>
      </c>
      <c r="D47" s="53" t="s">
        <v>23</v>
      </c>
      <c r="E47" s="43"/>
      <c r="F47" s="43" t="s">
        <v>145</v>
      </c>
      <c r="G47" s="43" t="s">
        <v>146</v>
      </c>
      <c r="H47" s="53" t="s">
        <v>147</v>
      </c>
      <c r="I47" s="54"/>
      <c r="J47" s="43"/>
      <c r="K47" s="87" t="s">
        <v>62</v>
      </c>
      <c r="L47" s="40">
        <v>38</v>
      </c>
      <c r="M47" s="41" t="s">
        <v>153</v>
      </c>
      <c r="N47" s="85"/>
      <c r="O47" s="67"/>
      <c r="Q47" s="77"/>
      <c r="R47" s="57"/>
      <c r="S47" s="44"/>
      <c r="T47" s="56"/>
      <c r="U47" s="57"/>
      <c r="V47" s="43" t="s">
        <v>150</v>
      </c>
      <c r="W47" s="88">
        <v>1</v>
      </c>
      <c r="X47" s="57" t="s">
        <v>22</v>
      </c>
      <c r="Y47" s="95">
        <f>IF($X47="",0,HLOOKUP($H$3,Resina!$E$2:$AK$93,MATCH($D47&amp;$X47&amp;$Y$5,Resina!$A$2:$A$93,0)))</f>
        <v>1259.2427288888889</v>
      </c>
      <c r="Z47" s="56">
        <v>0</v>
      </c>
      <c r="AA47" s="43" t="s">
        <v>33</v>
      </c>
      <c r="AB47" s="95">
        <f>IF($AA47="",0,HLOOKUP($H$3,Resina!$E$2:$AK$93,MATCH($D47&amp;$AA47&amp;$AB$5,Resina!$A$2:$A$93,0)))</f>
        <v>1651.651200704679</v>
      </c>
      <c r="AC47" s="59">
        <f t="shared" si="39"/>
        <v>46091</v>
      </c>
      <c r="AD47" s="59" t="s">
        <v>151</v>
      </c>
      <c r="AE47" s="153">
        <f t="shared" si="40"/>
        <v>45839</v>
      </c>
      <c r="AF47" s="55" t="s">
        <v>152</v>
      </c>
      <c r="AG47" s="13">
        <f>_xlfn.XLOOKUP($H$3,Resina!$2:$2,Resina!$3:$3,0)</f>
        <v>5.200616666666666</v>
      </c>
      <c r="AH47" s="14">
        <f t="shared" si="8"/>
        <v>248.85587148305805</v>
      </c>
      <c r="AI47" s="75">
        <v>5.0000000000000001E-3</v>
      </c>
      <c r="AJ47" s="14">
        <f t="shared" si="9"/>
        <v>1.2442793574152904</v>
      </c>
      <c r="AL47" s="12"/>
      <c r="AM47" s="65"/>
      <c r="AN47" s="12"/>
      <c r="AO47" s="12">
        <f>_xlfn.XLOOKUP($D47&amp;$L47&amp;$AK$3,'BD Conv'!$A:$A,'BD Conv'!$H:$H,0)*_xlfn.XLOOKUP($D47,'BD Conv'!$C$17:$C$19,'BD Conv'!$F$17:$F$19,0)*(1+(HLOOKUP($B47&amp;AO$6,Indexadores!$C$2:$AH$32,MATCH($AE47,Indexadores!$A$2:$A$32,0))))</f>
        <v>13.3</v>
      </c>
      <c r="AP47" s="12"/>
      <c r="AQ47" s="55"/>
      <c r="AR47" s="55"/>
      <c r="AS47" s="155">
        <v>5.0000000000000001E-3</v>
      </c>
      <c r="AT47" s="55">
        <f t="shared" si="10"/>
        <v>0.33250000000000002</v>
      </c>
      <c r="AU47" s="12">
        <f>_xlfn.XLOOKUP($D47&amp;$L47&amp;$AK$3,'BD Conv'!$A:$A,'BD Conv'!$H:$H,0)*_xlfn.XLOOKUP($D47,'BD Conv'!$C$17:$C$19,'BD Conv'!$E$17:$E$19,0)*(1+(HLOOKUP($B47&amp;AU$6,Indexadores!$C$2:$AH$32,MATCH($AE47,Indexadores!$A$2:$A$32,0))))</f>
        <v>53.2</v>
      </c>
      <c r="AV47" s="14">
        <f t="shared" si="11"/>
        <v>66.83250000000001</v>
      </c>
      <c r="AW47" s="55">
        <f>_xlfn.XLOOKUP($A47&amp;$AK$3,'BD Conv'!$A:$A,'BD Conv'!$I:$I,0)</f>
        <v>0</v>
      </c>
      <c r="AX47" s="55"/>
      <c r="AY47" s="12"/>
      <c r="AZ47" s="14">
        <f t="shared" si="1"/>
        <v>316.93265084047334</v>
      </c>
      <c r="BA47" s="12"/>
      <c r="BB47" s="12"/>
      <c r="BC47" s="12"/>
      <c r="BD47" s="55"/>
      <c r="BE47" s="55"/>
      <c r="BF47" s="55"/>
      <c r="BG47" s="66"/>
      <c r="BH47" s="55"/>
      <c r="BI47" s="61">
        <f t="shared" si="13"/>
        <v>0</v>
      </c>
      <c r="BJ47" s="55"/>
      <c r="BK47" s="55"/>
      <c r="BL47" s="66"/>
      <c r="BM47" s="55"/>
      <c r="BN47" s="55">
        <f>_xlfn.XLOOKUP($A47&amp;$BA$3,'BD Conv'!$A:$A,'BD Conv'!$K:$K,0)</f>
        <v>0</v>
      </c>
      <c r="BO47" s="55"/>
      <c r="BP47" s="55"/>
      <c r="BQ47" s="96">
        <f t="shared" si="14"/>
        <v>0</v>
      </c>
      <c r="BR47" s="62">
        <f t="shared" si="15"/>
        <v>0</v>
      </c>
      <c r="BS47" s="62"/>
      <c r="BT47" s="98">
        <f t="shared" si="16"/>
        <v>316.93265084047334</v>
      </c>
      <c r="BU47" s="82">
        <f t="shared" si="17"/>
        <v>79.92766826855916</v>
      </c>
      <c r="BV47" s="97">
        <f t="shared" si="18"/>
        <v>396.8603191090325</v>
      </c>
      <c r="BW47" s="44"/>
      <c r="BY47" s="74">
        <f t="shared" si="19"/>
        <v>0.37162171450395287</v>
      </c>
      <c r="BZ47" s="12">
        <f t="shared" si="20"/>
        <v>16.511208833279994</v>
      </c>
      <c r="CA47" s="12">
        <f t="shared" si="21"/>
        <v>16.511208833279994</v>
      </c>
      <c r="CB47" s="12">
        <f t="shared" si="22"/>
        <v>13.090135982094809</v>
      </c>
      <c r="CD47" s="95">
        <f t="shared" si="23"/>
        <v>254.17060129483389</v>
      </c>
      <c r="CE47" s="12">
        <f t="shared" si="24"/>
        <v>4.4430150846592609</v>
      </c>
      <c r="CF47" s="12">
        <f t="shared" si="25"/>
        <v>4.4430150846592618</v>
      </c>
      <c r="CG47" s="12">
        <f t="shared" si="26"/>
        <v>1.0219422334740755</v>
      </c>
      <c r="CI47" s="95">
        <f>IF($X47="",0,HLOOKUP($H$3,Resina!$E$2:$AK$93,MATCH($D47&amp;$X47&amp;$CI$5,Resina!$A$2:$A$93,0)))</f>
        <v>1157.6381148148148</v>
      </c>
      <c r="CJ47" s="95">
        <f>IF($AA47="",0,HLOOKUP($H$3,Resina!$E$2:$AK$93,MATCH($D47&amp;$AA47&amp;$CJ$5,Resina!$A$2:$A$93,0)))</f>
        <v>1610.0071465883857</v>
      </c>
      <c r="CK47" s="14">
        <f t="shared" si="27"/>
        <v>228.77641880723121</v>
      </c>
      <c r="CL47" s="14">
        <f t="shared" si="28"/>
        <v>2.2877641880723121</v>
      </c>
      <c r="CM47" s="12" t="str">
        <f t="shared" si="29"/>
        <v xml:space="preserve"> </v>
      </c>
      <c r="CN47" s="73"/>
      <c r="CO47" s="12">
        <f t="shared" si="30"/>
        <v>0</v>
      </c>
      <c r="CP47" s="14">
        <f t="shared" si="31"/>
        <v>231.06418299530353</v>
      </c>
      <c r="CQ47" s="73"/>
      <c r="DE47" s="6" t="str">
        <f t="shared" si="32"/>
        <v>Suape38</v>
      </c>
      <c r="DF47" s="63">
        <f t="shared" si="33"/>
        <v>38</v>
      </c>
      <c r="DG47" s="10">
        <f t="shared" ref="DG47:DP56" si="47">ROUND(SUMIF($1:$1,DG$5,47:47),2)</f>
        <v>248.86</v>
      </c>
      <c r="DH47" s="10">
        <f t="shared" si="47"/>
        <v>1.58</v>
      </c>
      <c r="DI47" s="10">
        <f t="shared" si="47"/>
        <v>0</v>
      </c>
      <c r="DJ47" s="10">
        <f t="shared" si="47"/>
        <v>0</v>
      </c>
      <c r="DK47" s="10">
        <f t="shared" si="47"/>
        <v>0</v>
      </c>
      <c r="DL47" s="10">
        <f t="shared" si="47"/>
        <v>0</v>
      </c>
      <c r="DM47" s="10">
        <f t="shared" si="47"/>
        <v>0</v>
      </c>
      <c r="DN47" s="10">
        <f t="shared" si="47"/>
        <v>53.2</v>
      </c>
      <c r="DO47" s="10">
        <f t="shared" si="47"/>
        <v>0</v>
      </c>
      <c r="DP47" s="10">
        <f t="shared" si="47"/>
        <v>0</v>
      </c>
      <c r="DQ47" s="10">
        <f t="shared" ref="DQ47:ED56" si="48">ROUND(SUMIF($1:$1,DQ$5,47:47),2)</f>
        <v>0</v>
      </c>
      <c r="DR47" s="10">
        <f t="shared" si="48"/>
        <v>0</v>
      </c>
      <c r="DS47" s="10">
        <f t="shared" si="48"/>
        <v>0</v>
      </c>
      <c r="DT47" s="10">
        <f t="shared" si="48"/>
        <v>0</v>
      </c>
      <c r="DU47" s="10">
        <f t="shared" si="48"/>
        <v>0</v>
      </c>
      <c r="DV47" s="10">
        <f t="shared" si="48"/>
        <v>0</v>
      </c>
      <c r="DW47" s="10">
        <f t="shared" si="48"/>
        <v>0</v>
      </c>
      <c r="DX47" s="10">
        <f t="shared" si="48"/>
        <v>0</v>
      </c>
      <c r="DY47" s="10">
        <f t="shared" si="48"/>
        <v>13.3</v>
      </c>
      <c r="DZ47" s="10">
        <f t="shared" si="48"/>
        <v>0</v>
      </c>
      <c r="EA47" s="10">
        <f t="shared" si="48"/>
        <v>0</v>
      </c>
      <c r="EB47" s="10">
        <f t="shared" si="48"/>
        <v>0</v>
      </c>
      <c r="EC47" s="10">
        <f t="shared" si="48"/>
        <v>0</v>
      </c>
      <c r="ED47" s="10">
        <f t="shared" si="48"/>
        <v>0</v>
      </c>
      <c r="EE47" s="10">
        <f t="shared" si="34"/>
        <v>316.94000000000005</v>
      </c>
      <c r="EF47" s="109">
        <f t="shared" si="35"/>
        <v>0.01</v>
      </c>
      <c r="EG47" s="82">
        <f t="shared" si="36"/>
        <v>53.190000000000005</v>
      </c>
      <c r="EH47" s="82">
        <f t="shared" si="37"/>
        <v>0</v>
      </c>
      <c r="EI47" s="110">
        <f t="shared" si="38"/>
        <v>316.93</v>
      </c>
    </row>
    <row r="48" spans="1:139" ht="14.5" x14ac:dyDescent="0.35">
      <c r="A48" s="5" t="str">
        <f t="shared" si="7"/>
        <v>Suape38</v>
      </c>
      <c r="B48" s="53">
        <v>4196</v>
      </c>
      <c r="C48" s="53">
        <v>4196</v>
      </c>
      <c r="D48" s="53" t="s">
        <v>23</v>
      </c>
      <c r="E48" s="43"/>
      <c r="F48" s="43" t="s">
        <v>145</v>
      </c>
      <c r="G48" s="43" t="s">
        <v>146</v>
      </c>
      <c r="H48" s="53" t="s">
        <v>147</v>
      </c>
      <c r="I48" s="54"/>
      <c r="J48" s="43"/>
      <c r="K48" s="87" t="s">
        <v>62</v>
      </c>
      <c r="L48" s="40">
        <v>38</v>
      </c>
      <c r="M48" s="41" t="s">
        <v>153</v>
      </c>
      <c r="N48" s="85"/>
      <c r="O48" s="67"/>
      <c r="Q48" s="77"/>
      <c r="R48" s="57"/>
      <c r="S48" s="44"/>
      <c r="T48" s="56"/>
      <c r="U48" s="57"/>
      <c r="V48" s="43" t="s">
        <v>150</v>
      </c>
      <c r="W48" s="88">
        <v>0.6</v>
      </c>
      <c r="X48" s="57" t="s">
        <v>22</v>
      </c>
      <c r="Y48" s="95">
        <f>IF($X48="",0,HLOOKUP($H$3,Resina!$E$2:$AK$93,MATCH($D48&amp;$X48&amp;$Y$5,Resina!$A$2:$A$93,0)))</f>
        <v>1259.2427288888889</v>
      </c>
      <c r="Z48" s="56">
        <v>0.4</v>
      </c>
      <c r="AA48" s="43" t="s">
        <v>33</v>
      </c>
      <c r="AB48" s="95">
        <f>IF($AA48="",0,HLOOKUP($H$3,Resina!$E$2:$AK$93,MATCH($D48&amp;$AA48&amp;$AB$5,Resina!$A$2:$A$93,0)))</f>
        <v>1651.651200704679</v>
      </c>
      <c r="AC48" s="59">
        <f t="shared" si="39"/>
        <v>46091</v>
      </c>
      <c r="AD48" s="59" t="s">
        <v>151</v>
      </c>
      <c r="AE48" s="153">
        <f t="shared" si="40"/>
        <v>45839</v>
      </c>
      <c r="AF48" s="55" t="s">
        <v>152</v>
      </c>
      <c r="AG48" s="13">
        <f>_xlfn.XLOOKUP($H$3,Resina!$2:$2,Resina!$3:$3,0)</f>
        <v>5.200616666666666</v>
      </c>
      <c r="AH48" s="14">
        <f t="shared" si="8"/>
        <v>279.87551527078722</v>
      </c>
      <c r="AI48" s="75">
        <v>5.0000000000000001E-3</v>
      </c>
      <c r="AJ48" s="14">
        <f t="shared" si="9"/>
        <v>1.3993775763539362</v>
      </c>
      <c r="AL48" s="12"/>
      <c r="AM48" s="65"/>
      <c r="AN48" s="12"/>
      <c r="AO48" s="12">
        <f>_xlfn.XLOOKUP($D48&amp;$L48&amp;$AK$3,'BD Conv'!$A:$A,'BD Conv'!$H:$H,0)*_xlfn.XLOOKUP($D48,'BD Conv'!$C$17:$C$19,'BD Conv'!$F$17:$F$19,0)*(1+(HLOOKUP($B48&amp;AO$6,Indexadores!$C$2:$AH$32,MATCH($AE48,Indexadores!$A$2:$A$32,0))))</f>
        <v>13.3</v>
      </c>
      <c r="AP48" s="12"/>
      <c r="AQ48" s="55"/>
      <c r="AR48" s="55"/>
      <c r="AS48" s="155">
        <v>5.0000000000000001E-3</v>
      </c>
      <c r="AT48" s="55">
        <f t="shared" si="10"/>
        <v>0.33250000000000002</v>
      </c>
      <c r="AU48" s="12">
        <f>_xlfn.XLOOKUP($D48&amp;$L48&amp;$AK$3,'BD Conv'!$A:$A,'BD Conv'!$H:$H,0)*_xlfn.XLOOKUP($D48,'BD Conv'!$C$17:$C$19,'BD Conv'!$E$17:$E$19,0)*(1+(HLOOKUP($B48&amp;AU$6,Indexadores!$C$2:$AH$32,MATCH($AE48,Indexadores!$A$2:$A$32,0))))</f>
        <v>53.2</v>
      </c>
      <c r="AV48" s="14">
        <f t="shared" si="11"/>
        <v>66.83250000000001</v>
      </c>
      <c r="AW48" s="55">
        <f>_xlfn.XLOOKUP($A48&amp;$AK$3,'BD Conv'!$A:$A,'BD Conv'!$I:$I,0)</f>
        <v>0</v>
      </c>
      <c r="AX48" s="55"/>
      <c r="AY48" s="12"/>
      <c r="AZ48" s="14">
        <f t="shared" si="1"/>
        <v>348.10739284714111</v>
      </c>
      <c r="BA48" s="12"/>
      <c r="BB48" s="12"/>
      <c r="BC48" s="12"/>
      <c r="BD48" s="55"/>
      <c r="BE48" s="55"/>
      <c r="BF48" s="55"/>
      <c r="BG48" s="66"/>
      <c r="BH48" s="55"/>
      <c r="BI48" s="61">
        <f t="shared" si="13"/>
        <v>0</v>
      </c>
      <c r="BJ48" s="55"/>
      <c r="BK48" s="55"/>
      <c r="BL48" s="66"/>
      <c r="BM48" s="55"/>
      <c r="BN48" s="55">
        <f>_xlfn.XLOOKUP($A48&amp;$BA$3,'BD Conv'!$A:$A,'BD Conv'!$K:$K,0)</f>
        <v>0</v>
      </c>
      <c r="BO48" s="55"/>
      <c r="BP48" s="55"/>
      <c r="BQ48" s="96">
        <f t="shared" si="14"/>
        <v>0</v>
      </c>
      <c r="BR48" s="62">
        <f t="shared" si="15"/>
        <v>0</v>
      </c>
      <c r="BS48" s="62"/>
      <c r="BT48" s="98">
        <f t="shared" si="16"/>
        <v>348.10739284714111</v>
      </c>
      <c r="BU48" s="82">
        <f t="shared" si="17"/>
        <v>87.789668068387471</v>
      </c>
      <c r="BV48" s="97">
        <f t="shared" si="18"/>
        <v>435.89706091552858</v>
      </c>
      <c r="BW48" s="44"/>
      <c r="BY48" s="74">
        <f t="shared" si="19"/>
        <v>0.30288847565297705</v>
      </c>
      <c r="BZ48" s="12">
        <f t="shared" si="20"/>
        <v>15.560871272950125</v>
      </c>
      <c r="CA48" s="12">
        <f t="shared" si="21"/>
        <v>15.560871272950129</v>
      </c>
      <c r="CB48" s="12">
        <f t="shared" si="22"/>
        <v>13.119959025952801</v>
      </c>
      <c r="CD48" s="95">
        <f t="shared" si="23"/>
        <v>293.8993929929004</v>
      </c>
      <c r="CE48" s="12">
        <f t="shared" si="24"/>
        <v>5.1374920222380522</v>
      </c>
      <c r="CF48" s="12">
        <f t="shared" si="25"/>
        <v>5.1374920222380558</v>
      </c>
      <c r="CG48" s="12">
        <f t="shared" si="26"/>
        <v>2.6965797752407283</v>
      </c>
      <c r="CI48" s="95">
        <f>IF($X48="",0,HLOOKUP($H$3,Resina!$E$2:$AK$93,MATCH($D48&amp;$X48&amp;$CI$5,Resina!$A$2:$A$93,0)))</f>
        <v>1157.6381148148148</v>
      </c>
      <c r="CJ48" s="95">
        <f>IF($AA48="",0,HLOOKUP($H$3,Resina!$E$2:$AK$93,MATCH($D48&amp;$AA48&amp;$CJ$5,Resina!$A$2:$A$93,0)))</f>
        <v>1610.0071465883857</v>
      </c>
      <c r="CK48" s="14">
        <f t="shared" si="27"/>
        <v>264.53590728433875</v>
      </c>
      <c r="CL48" s="14">
        <f t="shared" si="28"/>
        <v>2.6453590728433873</v>
      </c>
      <c r="CM48" s="12" t="str">
        <f t="shared" si="29"/>
        <v xml:space="preserve"> </v>
      </c>
      <c r="CN48" s="73"/>
      <c r="CO48" s="12">
        <f t="shared" si="30"/>
        <v>0</v>
      </c>
      <c r="CP48" s="14">
        <f t="shared" si="31"/>
        <v>267.18126635718215</v>
      </c>
      <c r="CQ48" s="73"/>
      <c r="DE48" s="6" t="str">
        <f t="shared" si="32"/>
        <v>Suape38</v>
      </c>
      <c r="DF48" s="63">
        <f t="shared" si="33"/>
        <v>38</v>
      </c>
      <c r="DG48" s="10">
        <f t="shared" si="47"/>
        <v>279.88</v>
      </c>
      <c r="DH48" s="10">
        <f t="shared" si="47"/>
        <v>1.73</v>
      </c>
      <c r="DI48" s="10">
        <f t="shared" si="47"/>
        <v>0</v>
      </c>
      <c r="DJ48" s="10">
        <f t="shared" si="47"/>
        <v>0</v>
      </c>
      <c r="DK48" s="10">
        <f t="shared" si="47"/>
        <v>0</v>
      </c>
      <c r="DL48" s="10">
        <f t="shared" si="47"/>
        <v>0</v>
      </c>
      <c r="DM48" s="10">
        <f t="shared" si="47"/>
        <v>0</v>
      </c>
      <c r="DN48" s="10">
        <f t="shared" si="47"/>
        <v>53.2</v>
      </c>
      <c r="DO48" s="10">
        <f t="shared" si="47"/>
        <v>0</v>
      </c>
      <c r="DP48" s="10">
        <f t="shared" si="47"/>
        <v>0</v>
      </c>
      <c r="DQ48" s="10">
        <f t="shared" si="48"/>
        <v>0</v>
      </c>
      <c r="DR48" s="10">
        <f t="shared" si="48"/>
        <v>0</v>
      </c>
      <c r="DS48" s="10">
        <f t="shared" si="48"/>
        <v>0</v>
      </c>
      <c r="DT48" s="10">
        <f t="shared" si="48"/>
        <v>0</v>
      </c>
      <c r="DU48" s="10">
        <f t="shared" si="48"/>
        <v>0</v>
      </c>
      <c r="DV48" s="10">
        <f t="shared" si="48"/>
        <v>0</v>
      </c>
      <c r="DW48" s="10">
        <f t="shared" si="48"/>
        <v>0</v>
      </c>
      <c r="DX48" s="10">
        <f t="shared" si="48"/>
        <v>0</v>
      </c>
      <c r="DY48" s="10">
        <f t="shared" si="48"/>
        <v>13.3</v>
      </c>
      <c r="DZ48" s="10">
        <f t="shared" si="48"/>
        <v>0</v>
      </c>
      <c r="EA48" s="10">
        <f t="shared" si="48"/>
        <v>0</v>
      </c>
      <c r="EB48" s="10">
        <f t="shared" si="48"/>
        <v>0</v>
      </c>
      <c r="EC48" s="10">
        <f t="shared" si="48"/>
        <v>0</v>
      </c>
      <c r="ED48" s="10">
        <f t="shared" si="48"/>
        <v>0</v>
      </c>
      <c r="EE48" s="10">
        <f t="shared" si="34"/>
        <v>348.11</v>
      </c>
      <c r="EF48" s="109">
        <f t="shared" si="35"/>
        <v>0</v>
      </c>
      <c r="EG48" s="82">
        <f t="shared" si="36"/>
        <v>53.2</v>
      </c>
      <c r="EH48" s="82">
        <f t="shared" si="37"/>
        <v>0</v>
      </c>
      <c r="EI48" s="110">
        <f t="shared" si="38"/>
        <v>348.11</v>
      </c>
    </row>
    <row r="49" spans="1:139" ht="14.5" x14ac:dyDescent="0.35">
      <c r="A49" s="5" t="str">
        <f t="shared" si="7"/>
        <v>Suape38</v>
      </c>
      <c r="B49" s="53">
        <v>4196</v>
      </c>
      <c r="C49" s="53">
        <v>4196</v>
      </c>
      <c r="D49" s="53" t="s">
        <v>23</v>
      </c>
      <c r="E49" s="43"/>
      <c r="F49" s="43" t="s">
        <v>145</v>
      </c>
      <c r="G49" s="43" t="s">
        <v>146</v>
      </c>
      <c r="H49" s="53" t="s">
        <v>147</v>
      </c>
      <c r="I49" s="54"/>
      <c r="J49" s="43"/>
      <c r="K49" s="87" t="s">
        <v>62</v>
      </c>
      <c r="L49" s="40">
        <v>38</v>
      </c>
      <c r="M49" s="41" t="s">
        <v>153</v>
      </c>
      <c r="N49" s="85"/>
      <c r="O49" s="67"/>
      <c r="Q49" s="77"/>
      <c r="R49" s="57"/>
      <c r="S49" s="44"/>
      <c r="T49" s="56"/>
      <c r="U49" s="57"/>
      <c r="V49" s="43" t="s">
        <v>150</v>
      </c>
      <c r="W49" s="88">
        <v>0.4</v>
      </c>
      <c r="X49" s="57" t="s">
        <v>22</v>
      </c>
      <c r="Y49" s="95">
        <f>IF($X49="",0,HLOOKUP($H$3,Resina!$E$2:$AK$93,MATCH($D49&amp;$X49&amp;$Y$5,Resina!$A$2:$A$93,0)))</f>
        <v>1259.2427288888889</v>
      </c>
      <c r="Z49" s="56">
        <v>0.6</v>
      </c>
      <c r="AA49" s="43" t="s">
        <v>33</v>
      </c>
      <c r="AB49" s="95">
        <f>IF($AA49="",0,HLOOKUP($H$3,Resina!$E$2:$AK$93,MATCH($D49&amp;$AA49&amp;$AB$5,Resina!$A$2:$A$93,0)))</f>
        <v>1651.651200704679</v>
      </c>
      <c r="AC49" s="59">
        <f t="shared" si="39"/>
        <v>46091</v>
      </c>
      <c r="AD49" s="59" t="s">
        <v>151</v>
      </c>
      <c r="AE49" s="153">
        <f t="shared" si="40"/>
        <v>45839</v>
      </c>
      <c r="AF49" s="55" t="s">
        <v>152</v>
      </c>
      <c r="AG49" s="13">
        <f>_xlfn.XLOOKUP($H$3,Resina!$2:$2,Resina!$3:$3,0)</f>
        <v>5.200616666666666</v>
      </c>
      <c r="AH49" s="14">
        <f t="shared" si="8"/>
        <v>295.38533716465184</v>
      </c>
      <c r="AI49" s="75">
        <v>5.0000000000000001E-3</v>
      </c>
      <c r="AJ49" s="14">
        <f t="shared" si="9"/>
        <v>1.4769266858232593</v>
      </c>
      <c r="AL49" s="12"/>
      <c r="AM49" s="65"/>
      <c r="AN49" s="12"/>
      <c r="AO49" s="12">
        <f>_xlfn.XLOOKUP($D49&amp;$L49&amp;$AK$3,'BD Conv'!$A:$A,'BD Conv'!$H:$H,0)*_xlfn.XLOOKUP($D49,'BD Conv'!$C$17:$C$19,'BD Conv'!$F$17:$F$19,0)*(1+(HLOOKUP($B49&amp;AO$6,Indexadores!$C$2:$AH$32,MATCH($AE49,Indexadores!$A$2:$A$32,0))))</f>
        <v>13.3</v>
      </c>
      <c r="AP49" s="12"/>
      <c r="AQ49" s="55"/>
      <c r="AR49" s="55"/>
      <c r="AS49" s="155">
        <v>5.0000000000000001E-3</v>
      </c>
      <c r="AT49" s="55">
        <f t="shared" si="10"/>
        <v>0.33250000000000002</v>
      </c>
      <c r="AU49" s="12">
        <f>_xlfn.XLOOKUP($D49&amp;$L49&amp;$AK$3,'BD Conv'!$A:$A,'BD Conv'!$H:$H,0)*_xlfn.XLOOKUP($D49,'BD Conv'!$C$17:$C$19,'BD Conv'!$E$17:$E$19,0)*(1+(HLOOKUP($B49&amp;AU$6,Indexadores!$C$2:$AH$32,MATCH($AE49,Indexadores!$A$2:$A$32,0))))</f>
        <v>53.2</v>
      </c>
      <c r="AV49" s="14">
        <f t="shared" si="11"/>
        <v>66.83250000000001</v>
      </c>
      <c r="AW49" s="55">
        <f>_xlfn.XLOOKUP($A49&amp;$AK$3,'BD Conv'!$A:$A,'BD Conv'!$I:$I,0)</f>
        <v>0</v>
      </c>
      <c r="AX49" s="55"/>
      <c r="AY49" s="12"/>
      <c r="AZ49" s="14">
        <f t="shared" si="1"/>
        <v>363.69476385047517</v>
      </c>
      <c r="BA49" s="12"/>
      <c r="BB49" s="12"/>
      <c r="BC49" s="12"/>
      <c r="BD49" s="55"/>
      <c r="BE49" s="55"/>
      <c r="BF49" s="55"/>
      <c r="BG49" s="66"/>
      <c r="BH49" s="55"/>
      <c r="BI49" s="61">
        <f t="shared" si="13"/>
        <v>0</v>
      </c>
      <c r="BJ49" s="55"/>
      <c r="BK49" s="55"/>
      <c r="BL49" s="66"/>
      <c r="BM49" s="55"/>
      <c r="BN49" s="55">
        <f>_xlfn.XLOOKUP($A49&amp;$BA$3,'BD Conv'!$A:$A,'BD Conv'!$K:$K,0)</f>
        <v>0</v>
      </c>
      <c r="BO49" s="55"/>
      <c r="BP49" s="55"/>
      <c r="BQ49" s="96">
        <f t="shared" si="14"/>
        <v>0</v>
      </c>
      <c r="BR49" s="62">
        <f t="shared" si="15"/>
        <v>0</v>
      </c>
      <c r="BS49" s="62"/>
      <c r="BT49" s="98">
        <f t="shared" si="16"/>
        <v>363.69476385047517</v>
      </c>
      <c r="BU49" s="82">
        <f t="shared" si="17"/>
        <v>91.720667968301655</v>
      </c>
      <c r="BV49" s="97">
        <f t="shared" si="18"/>
        <v>455.41543181877682</v>
      </c>
      <c r="BW49" s="44"/>
      <c r="BY49" s="74">
        <f t="shared" si="19"/>
        <v>0.27504911166490631</v>
      </c>
      <c r="BZ49" s="12">
        <f t="shared" si="20"/>
        <v>15.085702492785225</v>
      </c>
      <c r="CA49" s="12">
        <f t="shared" si="21"/>
        <v>15.085702492785229</v>
      </c>
      <c r="CB49" s="12">
        <f t="shared" si="22"/>
        <v>13.134870547881821</v>
      </c>
      <c r="CD49" s="95">
        <f t="shared" si="23"/>
        <v>313.7637888419336</v>
      </c>
      <c r="CE49" s="12">
        <f t="shared" si="24"/>
        <v>5.4847304910274399</v>
      </c>
      <c r="CF49" s="12">
        <f t="shared" si="25"/>
        <v>5.4847304910274417</v>
      </c>
      <c r="CG49" s="12">
        <f t="shared" si="26"/>
        <v>3.5338985461240355</v>
      </c>
      <c r="CI49" s="95">
        <f>IF($X49="",0,HLOOKUP($H$3,Resina!$E$2:$AK$93,MATCH($D49&amp;$X49&amp;$CI$5,Resina!$A$2:$A$93,0)))</f>
        <v>1157.6381148148148</v>
      </c>
      <c r="CJ49" s="95">
        <f>IF($AA49="",0,HLOOKUP($H$3,Resina!$E$2:$AK$93,MATCH($D49&amp;$AA49&amp;$CJ$5,Resina!$A$2:$A$93,0)))</f>
        <v>1610.0071465883857</v>
      </c>
      <c r="CK49" s="14">
        <f t="shared" si="27"/>
        <v>282.41565152289252</v>
      </c>
      <c r="CL49" s="14">
        <f t="shared" si="28"/>
        <v>2.8241565152289252</v>
      </c>
      <c r="CM49" s="12" t="str">
        <f t="shared" si="29"/>
        <v xml:space="preserve"> </v>
      </c>
      <c r="CN49" s="73"/>
      <c r="CO49" s="12">
        <f t="shared" si="30"/>
        <v>0</v>
      </c>
      <c r="CP49" s="14">
        <f t="shared" si="31"/>
        <v>285.23980803812145</v>
      </c>
      <c r="CQ49" s="73"/>
      <c r="DE49" s="6" t="str">
        <f t="shared" si="32"/>
        <v>Suape38</v>
      </c>
      <c r="DF49" s="63">
        <f t="shared" si="33"/>
        <v>38</v>
      </c>
      <c r="DG49" s="10">
        <f t="shared" si="47"/>
        <v>295.39</v>
      </c>
      <c r="DH49" s="10">
        <f t="shared" si="47"/>
        <v>1.81</v>
      </c>
      <c r="DI49" s="10">
        <f t="shared" si="47"/>
        <v>0</v>
      </c>
      <c r="DJ49" s="10">
        <f t="shared" si="47"/>
        <v>0</v>
      </c>
      <c r="DK49" s="10">
        <f t="shared" si="47"/>
        <v>0</v>
      </c>
      <c r="DL49" s="10">
        <f t="shared" si="47"/>
        <v>0</v>
      </c>
      <c r="DM49" s="10">
        <f t="shared" si="47"/>
        <v>0</v>
      </c>
      <c r="DN49" s="10">
        <f t="shared" si="47"/>
        <v>53.2</v>
      </c>
      <c r="DO49" s="10">
        <f t="shared" si="47"/>
        <v>0</v>
      </c>
      <c r="DP49" s="10">
        <f t="shared" si="47"/>
        <v>0</v>
      </c>
      <c r="DQ49" s="10">
        <f t="shared" si="48"/>
        <v>0</v>
      </c>
      <c r="DR49" s="10">
        <f t="shared" si="48"/>
        <v>0</v>
      </c>
      <c r="DS49" s="10">
        <f t="shared" si="48"/>
        <v>0</v>
      </c>
      <c r="DT49" s="10">
        <f t="shared" si="48"/>
        <v>0</v>
      </c>
      <c r="DU49" s="10">
        <f t="shared" si="48"/>
        <v>0</v>
      </c>
      <c r="DV49" s="10">
        <f t="shared" si="48"/>
        <v>0</v>
      </c>
      <c r="DW49" s="10">
        <f t="shared" si="48"/>
        <v>0</v>
      </c>
      <c r="DX49" s="10">
        <f t="shared" si="48"/>
        <v>0</v>
      </c>
      <c r="DY49" s="10">
        <f t="shared" si="48"/>
        <v>13.3</v>
      </c>
      <c r="DZ49" s="10">
        <f t="shared" si="48"/>
        <v>0</v>
      </c>
      <c r="EA49" s="10">
        <f t="shared" si="48"/>
        <v>0</v>
      </c>
      <c r="EB49" s="10">
        <f t="shared" si="48"/>
        <v>0</v>
      </c>
      <c r="EC49" s="10">
        <f t="shared" si="48"/>
        <v>0</v>
      </c>
      <c r="ED49" s="10">
        <f t="shared" si="48"/>
        <v>0</v>
      </c>
      <c r="EE49" s="10">
        <f t="shared" si="34"/>
        <v>363.7</v>
      </c>
      <c r="EF49" s="109">
        <f t="shared" si="35"/>
        <v>0.01</v>
      </c>
      <c r="EG49" s="82">
        <f t="shared" si="36"/>
        <v>53.190000000000005</v>
      </c>
      <c r="EH49" s="82">
        <f t="shared" si="37"/>
        <v>0</v>
      </c>
      <c r="EI49" s="110">
        <f t="shared" si="38"/>
        <v>363.69</v>
      </c>
    </row>
    <row r="50" spans="1:139" ht="14.5" x14ac:dyDescent="0.35">
      <c r="A50" s="5" t="str">
        <f t="shared" si="7"/>
        <v>Suape38</v>
      </c>
      <c r="B50" s="53">
        <v>4196</v>
      </c>
      <c r="C50" s="53">
        <v>4196</v>
      </c>
      <c r="D50" s="53" t="s">
        <v>23</v>
      </c>
      <c r="E50" s="43"/>
      <c r="F50" s="43" t="s">
        <v>145</v>
      </c>
      <c r="G50" s="43" t="s">
        <v>146</v>
      </c>
      <c r="H50" s="53" t="s">
        <v>147</v>
      </c>
      <c r="I50" s="54"/>
      <c r="J50" s="43"/>
      <c r="K50" s="87" t="s">
        <v>62</v>
      </c>
      <c r="L50" s="40">
        <v>38</v>
      </c>
      <c r="M50" s="41" t="s">
        <v>153</v>
      </c>
      <c r="N50" s="85"/>
      <c r="O50" s="67"/>
      <c r="Q50" s="77"/>
      <c r="R50" s="57"/>
      <c r="S50" s="44"/>
      <c r="T50" s="56"/>
      <c r="U50" s="57"/>
      <c r="V50" s="43" t="s">
        <v>150</v>
      </c>
      <c r="W50" s="88">
        <v>0</v>
      </c>
      <c r="X50" s="57"/>
      <c r="Y50" s="95">
        <f>IF($X50="",0,HLOOKUP($H$3,Resina!$E$2:$AK$93,MATCH($D50&amp;$X50&amp;$Y$5,Resina!$A$2:$A$93,0)))</f>
        <v>0</v>
      </c>
      <c r="Z50" s="56">
        <v>1</v>
      </c>
      <c r="AA50" s="43" t="s">
        <v>33</v>
      </c>
      <c r="AB50" s="95">
        <f>IF($AA50="",0,HLOOKUP($H$3,Resina!$E$2:$AK$93,MATCH($D50&amp;$AA50&amp;$AB$5,Resina!$A$2:$A$93,0)))</f>
        <v>1651.651200704679</v>
      </c>
      <c r="AC50" s="59">
        <f t="shared" si="39"/>
        <v>46091</v>
      </c>
      <c r="AD50" s="59" t="s">
        <v>151</v>
      </c>
      <c r="AE50" s="153">
        <f t="shared" si="40"/>
        <v>45839</v>
      </c>
      <c r="AF50" s="55" t="s">
        <v>152</v>
      </c>
      <c r="AG50" s="13">
        <f>_xlfn.XLOOKUP($H$3,Resina!$2:$2,Resina!$3:$3,0)</f>
        <v>5.200616666666666</v>
      </c>
      <c r="AH50" s="14">
        <f t="shared" si="8"/>
        <v>326.40498095238104</v>
      </c>
      <c r="AI50" s="75">
        <v>5.0000000000000001E-3</v>
      </c>
      <c r="AJ50" s="14">
        <f t="shared" si="9"/>
        <v>1.6320249047619053</v>
      </c>
      <c r="AL50" s="12"/>
      <c r="AM50" s="65"/>
      <c r="AN50" s="12"/>
      <c r="AO50" s="12">
        <f>_xlfn.XLOOKUP($D50&amp;$L50&amp;$AK$3,'BD Conv'!$A:$A,'BD Conv'!$H:$H,0)*_xlfn.XLOOKUP($D50,'BD Conv'!$C$17:$C$19,'BD Conv'!$F$17:$F$19,0)*(1+(HLOOKUP($B50&amp;AO$6,Indexadores!$C$2:$AH$32,MATCH($AE50,Indexadores!$A$2:$A$32,0))))</f>
        <v>13.3</v>
      </c>
      <c r="AP50" s="12"/>
      <c r="AQ50" s="55"/>
      <c r="AR50" s="55"/>
      <c r="AS50" s="155">
        <v>5.0000000000000001E-3</v>
      </c>
      <c r="AT50" s="55">
        <f t="shared" si="10"/>
        <v>0.33250000000000002</v>
      </c>
      <c r="AU50" s="12">
        <f>_xlfn.XLOOKUP($D50&amp;$L50&amp;$AK$3,'BD Conv'!$A:$A,'BD Conv'!$H:$H,0)*_xlfn.XLOOKUP($D50,'BD Conv'!$C$17:$C$19,'BD Conv'!$E$17:$E$19,0)*(1+(HLOOKUP($B50&amp;AU$6,Indexadores!$C$2:$AH$32,MATCH($AE50,Indexadores!$A$2:$A$32,0))))</f>
        <v>53.2</v>
      </c>
      <c r="AV50" s="14">
        <f t="shared" si="11"/>
        <v>66.83250000000001</v>
      </c>
      <c r="AW50" s="55">
        <f>_xlfn.XLOOKUP($A50&amp;$AK$3,'BD Conv'!$A:$A,'BD Conv'!$I:$I,0)</f>
        <v>0</v>
      </c>
      <c r="AX50" s="55"/>
      <c r="AY50" s="12"/>
      <c r="AZ50" s="14">
        <f t="shared" si="1"/>
        <v>394.86950585714294</v>
      </c>
      <c r="BA50" s="12"/>
      <c r="BB50" s="12"/>
      <c r="BC50" s="12"/>
      <c r="BD50" s="55"/>
      <c r="BE50" s="55"/>
      <c r="BF50" s="55"/>
      <c r="BG50" s="66"/>
      <c r="BH50" s="55"/>
      <c r="BI50" s="61">
        <f t="shared" si="13"/>
        <v>0</v>
      </c>
      <c r="BJ50" s="55"/>
      <c r="BK50" s="55"/>
      <c r="BL50" s="66"/>
      <c r="BM50" s="55"/>
      <c r="BN50" s="55">
        <f>_xlfn.XLOOKUP($A50&amp;$BA$3,'BD Conv'!$A:$A,'BD Conv'!$K:$K,0)</f>
        <v>0</v>
      </c>
      <c r="BO50" s="55"/>
      <c r="BP50" s="55"/>
      <c r="BQ50" s="96">
        <f t="shared" si="14"/>
        <v>0</v>
      </c>
      <c r="BR50" s="62">
        <f t="shared" si="15"/>
        <v>0</v>
      </c>
      <c r="BS50" s="62"/>
      <c r="BT50" s="98">
        <f t="shared" si="16"/>
        <v>394.86950585714294</v>
      </c>
      <c r="BU50" s="82">
        <f t="shared" si="17"/>
        <v>99.582667768129966</v>
      </c>
      <c r="BV50" s="97">
        <f t="shared" si="18"/>
        <v>494.45217362527291</v>
      </c>
      <c r="BW50" s="44"/>
      <c r="BY50" s="74">
        <f t="shared" si="19"/>
        <v>0.22875692547585724</v>
      </c>
      <c r="BZ50" s="12">
        <f t="shared" si="20"/>
        <v>14.135364932455373</v>
      </c>
      <c r="CA50" s="12">
        <f t="shared" si="21"/>
        <v>14.135364932455373</v>
      </c>
      <c r="CB50" s="12">
        <f t="shared" si="22"/>
        <v>13.164693591739809</v>
      </c>
      <c r="CD50" s="95">
        <f t="shared" si="23"/>
        <v>353.49258054000001</v>
      </c>
      <c r="CE50" s="12">
        <f t="shared" si="24"/>
        <v>6.179207428606226</v>
      </c>
      <c r="CF50" s="12">
        <f t="shared" si="25"/>
        <v>6.1792074286062242</v>
      </c>
      <c r="CG50" s="12">
        <f t="shared" si="26"/>
        <v>5.2085360878906615</v>
      </c>
      <c r="CI50" s="95">
        <f>IF($X50="",0,HLOOKUP($H$3,Resina!$E$2:$AK$93,MATCH($D50&amp;$X50&amp;$CI$5,Resina!$A$2:$A$93,0)))</f>
        <v>0</v>
      </c>
      <c r="CJ50" s="95">
        <f>IF($AA50="",0,HLOOKUP($H$3,Resina!$E$2:$AK$93,MATCH($D50&amp;$AA50&amp;$CJ$5,Resina!$A$2:$A$93,0)))</f>
        <v>1610.0071465883857</v>
      </c>
      <c r="CK50" s="14">
        <f t="shared" si="27"/>
        <v>318.17514</v>
      </c>
      <c r="CL50" s="14">
        <f t="shared" si="28"/>
        <v>3.1817514</v>
      </c>
      <c r="CM50" s="12" t="str">
        <f t="shared" si="29"/>
        <v xml:space="preserve"> </v>
      </c>
      <c r="CN50" s="73"/>
      <c r="CO50" s="12">
        <f t="shared" si="30"/>
        <v>0</v>
      </c>
      <c r="CP50" s="14">
        <f t="shared" si="31"/>
        <v>321.35689139999999</v>
      </c>
      <c r="CQ50" s="73"/>
      <c r="DE50" s="6" t="str">
        <f t="shared" si="32"/>
        <v>Suape38</v>
      </c>
      <c r="DF50" s="63">
        <f t="shared" si="33"/>
        <v>38</v>
      </c>
      <c r="DG50" s="10">
        <f t="shared" si="47"/>
        <v>326.39999999999998</v>
      </c>
      <c r="DH50" s="10">
        <f t="shared" si="47"/>
        <v>1.96</v>
      </c>
      <c r="DI50" s="10">
        <f t="shared" si="47"/>
        <v>0</v>
      </c>
      <c r="DJ50" s="10">
        <f t="shared" si="47"/>
        <v>0</v>
      </c>
      <c r="DK50" s="10">
        <f t="shared" si="47"/>
        <v>0</v>
      </c>
      <c r="DL50" s="10">
        <f t="shared" si="47"/>
        <v>0</v>
      </c>
      <c r="DM50" s="10">
        <f t="shared" si="47"/>
        <v>0</v>
      </c>
      <c r="DN50" s="10">
        <f t="shared" si="47"/>
        <v>53.2</v>
      </c>
      <c r="DO50" s="10">
        <f t="shared" si="47"/>
        <v>0</v>
      </c>
      <c r="DP50" s="10">
        <f t="shared" si="47"/>
        <v>0</v>
      </c>
      <c r="DQ50" s="10">
        <f t="shared" si="48"/>
        <v>0</v>
      </c>
      <c r="DR50" s="10">
        <f t="shared" si="48"/>
        <v>0</v>
      </c>
      <c r="DS50" s="10">
        <f t="shared" si="48"/>
        <v>0</v>
      </c>
      <c r="DT50" s="10">
        <f t="shared" si="48"/>
        <v>0</v>
      </c>
      <c r="DU50" s="10">
        <f t="shared" si="48"/>
        <v>0</v>
      </c>
      <c r="DV50" s="10">
        <f t="shared" si="48"/>
        <v>0</v>
      </c>
      <c r="DW50" s="10">
        <f t="shared" si="48"/>
        <v>0</v>
      </c>
      <c r="DX50" s="10">
        <f t="shared" si="48"/>
        <v>0</v>
      </c>
      <c r="DY50" s="10">
        <f t="shared" si="48"/>
        <v>13.3</v>
      </c>
      <c r="DZ50" s="10">
        <f t="shared" si="48"/>
        <v>0</v>
      </c>
      <c r="EA50" s="10">
        <f t="shared" si="48"/>
        <v>0</v>
      </c>
      <c r="EB50" s="10">
        <f t="shared" si="48"/>
        <v>0</v>
      </c>
      <c r="EC50" s="10">
        <f t="shared" si="48"/>
        <v>0</v>
      </c>
      <c r="ED50" s="10">
        <f t="shared" si="48"/>
        <v>0</v>
      </c>
      <c r="EE50" s="10">
        <f t="shared" si="34"/>
        <v>394.85999999999996</v>
      </c>
      <c r="EF50" s="109">
        <f t="shared" si="35"/>
        <v>-0.01</v>
      </c>
      <c r="EG50" s="82">
        <f t="shared" si="36"/>
        <v>53.21</v>
      </c>
      <c r="EH50" s="82">
        <f t="shared" si="37"/>
        <v>0</v>
      </c>
      <c r="EI50" s="110">
        <f t="shared" si="38"/>
        <v>394.86999999999995</v>
      </c>
    </row>
    <row r="51" spans="1:139" ht="14.5" x14ac:dyDescent="0.35">
      <c r="A51" s="5" t="str">
        <f t="shared" si="7"/>
        <v>Suape39.7</v>
      </c>
      <c r="B51" s="53">
        <v>4196</v>
      </c>
      <c r="C51" s="53">
        <v>4196</v>
      </c>
      <c r="D51" s="53" t="s">
        <v>23</v>
      </c>
      <c r="E51" s="43"/>
      <c r="F51" s="43" t="s">
        <v>145</v>
      </c>
      <c r="G51" s="43" t="s">
        <v>146</v>
      </c>
      <c r="H51" s="53" t="s">
        <v>147</v>
      </c>
      <c r="I51" s="54"/>
      <c r="J51" s="43"/>
      <c r="K51" s="87" t="s">
        <v>62</v>
      </c>
      <c r="L51" s="40">
        <v>39.700000000000003</v>
      </c>
      <c r="M51" s="41" t="s">
        <v>149</v>
      </c>
      <c r="N51" s="85"/>
      <c r="O51" s="67"/>
      <c r="Q51" s="77"/>
      <c r="R51" s="57"/>
      <c r="S51" s="44"/>
      <c r="T51" s="56"/>
      <c r="U51" s="57"/>
      <c r="V51" s="43" t="s">
        <v>150</v>
      </c>
      <c r="W51" s="88">
        <v>1</v>
      </c>
      <c r="X51" s="57" t="s">
        <v>22</v>
      </c>
      <c r="Y51" s="95">
        <f>IF($X51="",0,HLOOKUP($H$3,Resina!$E$2:$AK$93,MATCH($D51&amp;$X51&amp;$Y$5,Resina!$A$2:$A$93,0)))</f>
        <v>1259.2427288888889</v>
      </c>
      <c r="Z51" s="56">
        <v>0</v>
      </c>
      <c r="AA51" s="43" t="s">
        <v>33</v>
      </c>
      <c r="AB51" s="95">
        <f>IF($AA51="",0,HLOOKUP($H$3,Resina!$E$2:$AK$93,MATCH($D51&amp;$AA51&amp;$AB$5,Resina!$A$2:$A$93,0)))</f>
        <v>1651.651200704679</v>
      </c>
      <c r="AC51" s="59">
        <f t="shared" si="39"/>
        <v>46091</v>
      </c>
      <c r="AD51" s="59" t="s">
        <v>151</v>
      </c>
      <c r="AE51" s="153">
        <f t="shared" si="40"/>
        <v>45839</v>
      </c>
      <c r="AF51" s="55" t="s">
        <v>152</v>
      </c>
      <c r="AG51" s="13">
        <f>_xlfn.XLOOKUP($H$3,Resina!$2:$2,Resina!$3:$3,0)</f>
        <v>5.200616666666666</v>
      </c>
      <c r="AH51" s="14">
        <f t="shared" si="8"/>
        <v>259.98889731256327</v>
      </c>
      <c r="AI51" s="75">
        <v>5.0000000000000001E-3</v>
      </c>
      <c r="AJ51" s="14">
        <f t="shared" si="9"/>
        <v>1.2999444865628165</v>
      </c>
      <c r="AL51" s="12"/>
      <c r="AM51" s="65"/>
      <c r="AN51" s="12"/>
      <c r="AO51" s="12">
        <f>_xlfn.XLOOKUP($D51&amp;$L51&amp;$AK$3,'BD Conv'!$A:$A,'BD Conv'!$H:$H,0)*_xlfn.XLOOKUP($D51,'BD Conv'!$C$17:$C$19,'BD Conv'!$F$17:$F$19,0)*(1+(HLOOKUP($B51&amp;AO$6,Indexadores!$C$2:$AH$32,MATCH($AE51,Indexadores!$A$2:$A$32,0))))</f>
        <v>0</v>
      </c>
      <c r="AP51" s="12"/>
      <c r="AQ51" s="55"/>
      <c r="AR51" s="55"/>
      <c r="AS51" s="155">
        <v>5.0000000000000001E-3</v>
      </c>
      <c r="AT51" s="55">
        <f t="shared" si="10"/>
        <v>0</v>
      </c>
      <c r="AU51" s="12">
        <f>_xlfn.XLOOKUP($D51&amp;$L51&amp;$AK$3,'BD Conv'!$A:$A,'BD Conv'!$H:$H,0)*_xlfn.XLOOKUP($D51,'BD Conv'!$C$17:$C$19,'BD Conv'!$E$17:$E$19,0)*(1+(HLOOKUP($B51&amp;AU$6,Indexadores!$C$2:$AH$32,MATCH($AE51,Indexadores!$A$2:$A$32,0))))</f>
        <v>0</v>
      </c>
      <c r="AV51" s="14">
        <f t="shared" si="11"/>
        <v>0</v>
      </c>
      <c r="AW51" s="55">
        <f>_xlfn.XLOOKUP($A51&amp;$AK$3,'BD Conv'!$A:$A,'BD Conv'!$I:$I,0)</f>
        <v>0</v>
      </c>
      <c r="AX51" s="55"/>
      <c r="AY51" s="12"/>
      <c r="AZ51" s="14">
        <f t="shared" si="1"/>
        <v>261.28884179912609</v>
      </c>
      <c r="BA51" s="12"/>
      <c r="BB51" s="12"/>
      <c r="BC51" s="12"/>
      <c r="BD51" s="55"/>
      <c r="BE51" s="55"/>
      <c r="BF51" s="55"/>
      <c r="BG51" s="66"/>
      <c r="BH51" s="55"/>
      <c r="BI51" s="61">
        <f t="shared" si="13"/>
        <v>0</v>
      </c>
      <c r="BJ51" s="55"/>
      <c r="BK51" s="55"/>
      <c r="BL51" s="66"/>
      <c r="BM51" s="55"/>
      <c r="BN51" s="55">
        <f>_xlfn.XLOOKUP($A51&amp;$BA$3,'BD Conv'!$A:$A,'BD Conv'!$K:$K,0)</f>
        <v>0</v>
      </c>
      <c r="BO51" s="55"/>
      <c r="BP51" s="55"/>
      <c r="BQ51" s="96">
        <f t="shared" si="14"/>
        <v>0</v>
      </c>
      <c r="BR51" s="62">
        <f t="shared" si="15"/>
        <v>0</v>
      </c>
      <c r="BS51" s="62"/>
      <c r="BT51" s="98">
        <f t="shared" si="16"/>
        <v>261.28884179912609</v>
      </c>
      <c r="BU51" s="82">
        <f t="shared" si="17"/>
        <v>65.894781791064361</v>
      </c>
      <c r="BV51" s="97">
        <f t="shared" si="18"/>
        <v>327.18362359019045</v>
      </c>
      <c r="BW51" s="44"/>
      <c r="BY51" s="74">
        <f t="shared" si="19"/>
        <v>8.2383896969253634E-2</v>
      </c>
      <c r="BZ51" s="12">
        <f t="shared" si="20"/>
        <v>3.8240805288437083</v>
      </c>
      <c r="CA51" s="12">
        <f t="shared" si="21"/>
        <v>3.8240805288437061</v>
      </c>
      <c r="CB51" s="12">
        <f t="shared" si="22"/>
        <v>0.24995968168444554</v>
      </c>
      <c r="CD51" s="95">
        <f t="shared" si="23"/>
        <v>265.54139135276063</v>
      </c>
      <c r="CE51" s="12">
        <f t="shared" si="24"/>
        <v>4.641781548972963</v>
      </c>
      <c r="CF51" s="12">
        <f t="shared" si="25"/>
        <v>4.6417815489729612</v>
      </c>
      <c r="CG51" s="12">
        <f t="shared" si="26"/>
        <v>1.0676607018137003</v>
      </c>
      <c r="CI51" s="95">
        <f>IF($X51="",0,HLOOKUP($H$3,Resina!$E$2:$AK$93,MATCH($D51&amp;$X51&amp;$CI$5,Resina!$A$2:$A$93,0)))</f>
        <v>1157.6381148148148</v>
      </c>
      <c r="CJ51" s="95">
        <f>IF($AA51="",0,HLOOKUP($H$3,Resina!$E$2:$AK$93,MATCH($D51&amp;$AA51&amp;$CJ$5,Resina!$A$2:$A$93,0)))</f>
        <v>1610.0071465883857</v>
      </c>
      <c r="CK51" s="14">
        <f t="shared" si="27"/>
        <v>239.01115333281786</v>
      </c>
      <c r="CL51" s="14">
        <f t="shared" si="28"/>
        <v>2.3901115333281786</v>
      </c>
      <c r="CM51" s="12" t="str">
        <f t="shared" si="29"/>
        <v xml:space="preserve"> </v>
      </c>
      <c r="CN51" s="73"/>
      <c r="CO51" s="12">
        <f t="shared" si="30"/>
        <v>0</v>
      </c>
      <c r="CP51" s="14">
        <f t="shared" si="31"/>
        <v>241.40126486614602</v>
      </c>
      <c r="CQ51" s="73"/>
      <c r="DE51" s="6" t="str">
        <f t="shared" si="32"/>
        <v>Suape39.7</v>
      </c>
      <c r="DF51" s="63">
        <f t="shared" si="33"/>
        <v>39.700000000000003</v>
      </c>
      <c r="DG51" s="10">
        <f t="shared" si="47"/>
        <v>259.99</v>
      </c>
      <c r="DH51" s="10">
        <f t="shared" si="47"/>
        <v>1.3</v>
      </c>
      <c r="DI51" s="10">
        <f t="shared" si="47"/>
        <v>0</v>
      </c>
      <c r="DJ51" s="10">
        <f t="shared" si="47"/>
        <v>0</v>
      </c>
      <c r="DK51" s="10">
        <f t="shared" si="47"/>
        <v>0</v>
      </c>
      <c r="DL51" s="10">
        <f t="shared" si="47"/>
        <v>0</v>
      </c>
      <c r="DM51" s="10">
        <f t="shared" si="47"/>
        <v>0</v>
      </c>
      <c r="DN51" s="10">
        <f t="shared" si="47"/>
        <v>0</v>
      </c>
      <c r="DO51" s="10">
        <f t="shared" si="47"/>
        <v>0</v>
      </c>
      <c r="DP51" s="10">
        <f t="shared" si="47"/>
        <v>0</v>
      </c>
      <c r="DQ51" s="10">
        <f t="shared" si="48"/>
        <v>0</v>
      </c>
      <c r="DR51" s="10">
        <f t="shared" si="48"/>
        <v>0</v>
      </c>
      <c r="DS51" s="10">
        <f t="shared" si="48"/>
        <v>0</v>
      </c>
      <c r="DT51" s="10">
        <f t="shared" si="48"/>
        <v>0</v>
      </c>
      <c r="DU51" s="10">
        <f t="shared" si="48"/>
        <v>0</v>
      </c>
      <c r="DV51" s="10">
        <f t="shared" si="48"/>
        <v>0</v>
      </c>
      <c r="DW51" s="10">
        <f t="shared" si="48"/>
        <v>0</v>
      </c>
      <c r="DX51" s="10">
        <f t="shared" si="48"/>
        <v>0</v>
      </c>
      <c r="DY51" s="10">
        <f t="shared" si="48"/>
        <v>0</v>
      </c>
      <c r="DZ51" s="10">
        <f t="shared" si="48"/>
        <v>0</v>
      </c>
      <c r="EA51" s="10">
        <f t="shared" si="48"/>
        <v>0</v>
      </c>
      <c r="EB51" s="10">
        <f t="shared" si="48"/>
        <v>0</v>
      </c>
      <c r="EC51" s="10">
        <f t="shared" si="48"/>
        <v>0</v>
      </c>
      <c r="ED51" s="10">
        <f t="shared" si="48"/>
        <v>0</v>
      </c>
      <c r="EE51" s="10">
        <f t="shared" si="34"/>
        <v>261.29000000000002</v>
      </c>
      <c r="EF51" s="109">
        <f t="shared" si="35"/>
        <v>0</v>
      </c>
      <c r="EG51" s="82">
        <f t="shared" si="36"/>
        <v>0</v>
      </c>
      <c r="EH51" s="82">
        <f t="shared" si="37"/>
        <v>0</v>
      </c>
      <c r="EI51" s="110">
        <f t="shared" si="38"/>
        <v>261.29000000000002</v>
      </c>
    </row>
    <row r="52" spans="1:139" ht="14.5" x14ac:dyDescent="0.35">
      <c r="A52" s="5" t="str">
        <f t="shared" si="7"/>
        <v>Suape39.7</v>
      </c>
      <c r="B52" s="53">
        <v>4196</v>
      </c>
      <c r="C52" s="53">
        <v>4196</v>
      </c>
      <c r="D52" s="53" t="s">
        <v>23</v>
      </c>
      <c r="E52" s="43"/>
      <c r="F52" s="43" t="s">
        <v>145</v>
      </c>
      <c r="G52" s="43" t="s">
        <v>146</v>
      </c>
      <c r="H52" s="53" t="s">
        <v>147</v>
      </c>
      <c r="I52" s="54"/>
      <c r="J52" s="43"/>
      <c r="K52" s="87" t="s">
        <v>62</v>
      </c>
      <c r="L52" s="40">
        <v>39.700000000000003</v>
      </c>
      <c r="M52" s="41" t="s">
        <v>149</v>
      </c>
      <c r="N52" s="85"/>
      <c r="O52" s="67"/>
      <c r="Q52" s="77"/>
      <c r="R52" s="57"/>
      <c r="S52" s="44"/>
      <c r="T52" s="56"/>
      <c r="U52" s="57"/>
      <c r="V52" s="43" t="s">
        <v>150</v>
      </c>
      <c r="W52" s="88">
        <v>0.6</v>
      </c>
      <c r="X52" s="57" t="s">
        <v>22</v>
      </c>
      <c r="Y52" s="95">
        <f>IF($X52="",0,HLOOKUP($H$3,Resina!$E$2:$AK$93,MATCH($D52&amp;$X52&amp;$Y$5,Resina!$A$2:$A$93,0)))</f>
        <v>1259.2427288888889</v>
      </c>
      <c r="Z52" s="56">
        <v>0.4</v>
      </c>
      <c r="AA52" s="43" t="s">
        <v>33</v>
      </c>
      <c r="AB52" s="95">
        <f>IF($AA52="",0,HLOOKUP($H$3,Resina!$E$2:$AK$93,MATCH($D52&amp;$AA52&amp;$AB$5,Resina!$A$2:$A$93,0)))</f>
        <v>1651.651200704679</v>
      </c>
      <c r="AC52" s="59">
        <f t="shared" si="39"/>
        <v>46091</v>
      </c>
      <c r="AD52" s="59" t="s">
        <v>151</v>
      </c>
      <c r="AE52" s="153">
        <f t="shared" si="40"/>
        <v>45839</v>
      </c>
      <c r="AF52" s="55" t="s">
        <v>152</v>
      </c>
      <c r="AG52" s="13">
        <f>_xlfn.XLOOKUP($H$3,Resina!$2:$2,Resina!$3:$3,0)</f>
        <v>5.200616666666666</v>
      </c>
      <c r="AH52" s="14">
        <f t="shared" si="8"/>
        <v>292.39626200658563</v>
      </c>
      <c r="AI52" s="75">
        <v>5.0000000000000001E-3</v>
      </c>
      <c r="AJ52" s="14">
        <f t="shared" si="9"/>
        <v>1.4619813100329282</v>
      </c>
      <c r="AL52" s="12"/>
      <c r="AM52" s="65"/>
      <c r="AN52" s="12"/>
      <c r="AO52" s="12">
        <f>_xlfn.XLOOKUP($D52&amp;$L52&amp;$AK$3,'BD Conv'!$A:$A,'BD Conv'!$H:$H,0)*_xlfn.XLOOKUP($D52,'BD Conv'!$C$17:$C$19,'BD Conv'!$F$17:$F$19,0)*(1+(HLOOKUP($B52&amp;AO$6,Indexadores!$C$2:$AH$32,MATCH($AE52,Indexadores!$A$2:$A$32,0))))</f>
        <v>0</v>
      </c>
      <c r="AP52" s="12"/>
      <c r="AQ52" s="55"/>
      <c r="AR52" s="55"/>
      <c r="AS52" s="155">
        <v>5.0000000000000001E-3</v>
      </c>
      <c r="AT52" s="55">
        <f t="shared" si="10"/>
        <v>0</v>
      </c>
      <c r="AU52" s="12">
        <f>_xlfn.XLOOKUP($D52&amp;$L52&amp;$AK$3,'BD Conv'!$A:$A,'BD Conv'!$H:$H,0)*_xlfn.XLOOKUP($D52,'BD Conv'!$C$17:$C$19,'BD Conv'!$E$17:$E$19,0)*(1+(HLOOKUP($B52&amp;AU$6,Indexadores!$C$2:$AH$32,MATCH($AE52,Indexadores!$A$2:$A$32,0))))</f>
        <v>0</v>
      </c>
      <c r="AV52" s="14">
        <f t="shared" si="11"/>
        <v>0</v>
      </c>
      <c r="AW52" s="55">
        <f>_xlfn.XLOOKUP($A52&amp;$AK$3,'BD Conv'!$A:$A,'BD Conv'!$I:$I,0)</f>
        <v>0</v>
      </c>
      <c r="AX52" s="55"/>
      <c r="AY52" s="12"/>
      <c r="AZ52" s="14">
        <f t="shared" si="1"/>
        <v>293.85824331661854</v>
      </c>
      <c r="BA52" s="12"/>
      <c r="BB52" s="12"/>
      <c r="BC52" s="12"/>
      <c r="BD52" s="55"/>
      <c r="BE52" s="55"/>
      <c r="BF52" s="55"/>
      <c r="BG52" s="66"/>
      <c r="BH52" s="55"/>
      <c r="BI52" s="61">
        <f t="shared" si="13"/>
        <v>0</v>
      </c>
      <c r="BJ52" s="55"/>
      <c r="BK52" s="55"/>
      <c r="BL52" s="66"/>
      <c r="BM52" s="55"/>
      <c r="BN52" s="55">
        <f>_xlfn.XLOOKUP($A52&amp;$BA$3,'BD Conv'!$A:$A,'BD Conv'!$K:$K,0)</f>
        <v>0</v>
      </c>
      <c r="BO52" s="55"/>
      <c r="BP52" s="55"/>
      <c r="BQ52" s="96">
        <f t="shared" si="14"/>
        <v>0</v>
      </c>
      <c r="BR52" s="62">
        <f t="shared" si="15"/>
        <v>0</v>
      </c>
      <c r="BS52" s="62"/>
      <c r="BT52" s="98">
        <f t="shared" si="16"/>
        <v>293.85824331661854</v>
      </c>
      <c r="BU52" s="82">
        <f t="shared" si="17"/>
        <v>74.10850263456922</v>
      </c>
      <c r="BV52" s="97">
        <f t="shared" si="18"/>
        <v>367.96674595118776</v>
      </c>
      <c r="BW52" s="44"/>
      <c r="BY52" s="74">
        <f t="shared" si="19"/>
        <v>5.2749306424492826E-2</v>
      </c>
      <c r="BZ52" s="12">
        <f t="shared" si="20"/>
        <v>2.8312278671306705</v>
      </c>
      <c r="CA52" s="12">
        <f t="shared" si="21"/>
        <v>2.8312278671306714</v>
      </c>
      <c r="CB52" s="12">
        <f t="shared" si="22"/>
        <v>0.2811169143466149</v>
      </c>
      <c r="CD52" s="95">
        <f t="shared" si="23"/>
        <v>307.04752373205645</v>
      </c>
      <c r="CE52" s="12">
        <f t="shared" si="24"/>
        <v>5.3673271916539624</v>
      </c>
      <c r="CF52" s="12">
        <f t="shared" si="25"/>
        <v>5.3673271916539642</v>
      </c>
      <c r="CG52" s="12">
        <f t="shared" si="26"/>
        <v>2.8172162388699071</v>
      </c>
      <c r="CI52" s="95">
        <f>IF($X52="",0,HLOOKUP($H$3,Resina!$E$2:$AK$93,MATCH($D52&amp;$X52&amp;$CI$5,Resina!$A$2:$A$93,0)))</f>
        <v>1157.6381148148148</v>
      </c>
      <c r="CJ52" s="95">
        <f>IF($AA52="",0,HLOOKUP($H$3,Resina!$E$2:$AK$93,MATCH($D52&amp;$AA52&amp;$CJ$5,Resina!$A$2:$A$93,0)))</f>
        <v>1610.0071465883857</v>
      </c>
      <c r="CK52" s="14">
        <f t="shared" si="27"/>
        <v>276.37040839969075</v>
      </c>
      <c r="CL52" s="14">
        <f t="shared" si="28"/>
        <v>2.7637040839969074</v>
      </c>
      <c r="CM52" s="12" t="str">
        <f t="shared" si="29"/>
        <v xml:space="preserve"> </v>
      </c>
      <c r="CN52" s="73"/>
      <c r="CO52" s="12">
        <f t="shared" si="30"/>
        <v>0</v>
      </c>
      <c r="CP52" s="14">
        <f t="shared" si="31"/>
        <v>279.13411248368766</v>
      </c>
      <c r="CQ52" s="73"/>
      <c r="DE52" s="6" t="str">
        <f t="shared" si="32"/>
        <v>Suape39.7</v>
      </c>
      <c r="DF52" s="63">
        <f t="shared" si="33"/>
        <v>39.700000000000003</v>
      </c>
      <c r="DG52" s="10">
        <f t="shared" si="47"/>
        <v>292.39999999999998</v>
      </c>
      <c r="DH52" s="10">
        <f t="shared" si="47"/>
        <v>1.46</v>
      </c>
      <c r="DI52" s="10">
        <f t="shared" si="47"/>
        <v>0</v>
      </c>
      <c r="DJ52" s="10">
        <f t="shared" si="47"/>
        <v>0</v>
      </c>
      <c r="DK52" s="10">
        <f t="shared" si="47"/>
        <v>0</v>
      </c>
      <c r="DL52" s="10">
        <f t="shared" si="47"/>
        <v>0</v>
      </c>
      <c r="DM52" s="10">
        <f t="shared" si="47"/>
        <v>0</v>
      </c>
      <c r="DN52" s="10">
        <f t="shared" si="47"/>
        <v>0</v>
      </c>
      <c r="DO52" s="10">
        <f t="shared" si="47"/>
        <v>0</v>
      </c>
      <c r="DP52" s="10">
        <f t="shared" si="47"/>
        <v>0</v>
      </c>
      <c r="DQ52" s="10">
        <f t="shared" si="48"/>
        <v>0</v>
      </c>
      <c r="DR52" s="10">
        <f t="shared" si="48"/>
        <v>0</v>
      </c>
      <c r="DS52" s="10">
        <f t="shared" si="48"/>
        <v>0</v>
      </c>
      <c r="DT52" s="10">
        <f t="shared" si="48"/>
        <v>0</v>
      </c>
      <c r="DU52" s="10">
        <f t="shared" si="48"/>
        <v>0</v>
      </c>
      <c r="DV52" s="10">
        <f t="shared" si="48"/>
        <v>0</v>
      </c>
      <c r="DW52" s="10">
        <f t="shared" si="48"/>
        <v>0</v>
      </c>
      <c r="DX52" s="10">
        <f t="shared" si="48"/>
        <v>0</v>
      </c>
      <c r="DY52" s="10">
        <f t="shared" si="48"/>
        <v>0</v>
      </c>
      <c r="DZ52" s="10">
        <f t="shared" si="48"/>
        <v>0</v>
      </c>
      <c r="EA52" s="10">
        <f t="shared" si="48"/>
        <v>0</v>
      </c>
      <c r="EB52" s="10">
        <f t="shared" si="48"/>
        <v>0</v>
      </c>
      <c r="EC52" s="10">
        <f t="shared" si="48"/>
        <v>0</v>
      </c>
      <c r="ED52" s="10">
        <f t="shared" si="48"/>
        <v>0</v>
      </c>
      <c r="EE52" s="10">
        <f t="shared" si="34"/>
        <v>293.85999999999996</v>
      </c>
      <c r="EF52" s="109">
        <f t="shared" si="35"/>
        <v>0</v>
      </c>
      <c r="EG52" s="82">
        <f t="shared" si="36"/>
        <v>0</v>
      </c>
      <c r="EH52" s="82">
        <f t="shared" si="37"/>
        <v>0</v>
      </c>
      <c r="EI52" s="110">
        <f t="shared" si="38"/>
        <v>293.85999999999996</v>
      </c>
    </row>
    <row r="53" spans="1:139" ht="14.5" x14ac:dyDescent="0.35">
      <c r="A53" s="5" t="str">
        <f t="shared" si="7"/>
        <v>Suape39.7</v>
      </c>
      <c r="B53" s="53">
        <v>4196</v>
      </c>
      <c r="C53" s="53">
        <v>4196</v>
      </c>
      <c r="D53" s="53" t="s">
        <v>23</v>
      </c>
      <c r="E53" s="43"/>
      <c r="F53" s="43" t="s">
        <v>145</v>
      </c>
      <c r="G53" s="43" t="s">
        <v>146</v>
      </c>
      <c r="H53" s="53" t="s">
        <v>147</v>
      </c>
      <c r="I53" s="54"/>
      <c r="J53" s="43"/>
      <c r="K53" s="87" t="s">
        <v>62</v>
      </c>
      <c r="L53" s="40">
        <v>39.700000000000003</v>
      </c>
      <c r="M53" s="41" t="s">
        <v>149</v>
      </c>
      <c r="N53" s="85"/>
      <c r="O53" s="67"/>
      <c r="Q53" s="77"/>
      <c r="R53" s="57"/>
      <c r="S53" s="44"/>
      <c r="T53" s="56"/>
      <c r="U53" s="57"/>
      <c r="V53" s="43" t="s">
        <v>150</v>
      </c>
      <c r="W53" s="88">
        <v>0.4</v>
      </c>
      <c r="X53" s="57" t="s">
        <v>22</v>
      </c>
      <c r="Y53" s="95">
        <f>IF($X53="",0,HLOOKUP($H$3,Resina!$E$2:$AK$93,MATCH($D53&amp;$X53&amp;$Y$5,Resina!$A$2:$A$93,0)))</f>
        <v>1259.2427288888889</v>
      </c>
      <c r="Z53" s="56">
        <v>0.6</v>
      </c>
      <c r="AA53" s="43" t="s">
        <v>33</v>
      </c>
      <c r="AB53" s="95">
        <f>IF($AA53="",0,HLOOKUP($H$3,Resina!$E$2:$AK$93,MATCH($D53&amp;$AA53&amp;$AB$5,Resina!$A$2:$A$93,0)))</f>
        <v>1651.651200704679</v>
      </c>
      <c r="AC53" s="59">
        <f t="shared" si="39"/>
        <v>46091</v>
      </c>
      <c r="AD53" s="59" t="s">
        <v>151</v>
      </c>
      <c r="AE53" s="153">
        <f t="shared" si="40"/>
        <v>45839</v>
      </c>
      <c r="AF53" s="55" t="s">
        <v>152</v>
      </c>
      <c r="AG53" s="13">
        <f>_xlfn.XLOOKUP($H$3,Resina!$2:$2,Resina!$3:$3,0)</f>
        <v>5.200616666666666</v>
      </c>
      <c r="AH53" s="14">
        <f t="shared" si="8"/>
        <v>308.59994435359681</v>
      </c>
      <c r="AI53" s="75">
        <v>5.0000000000000001E-3</v>
      </c>
      <c r="AJ53" s="14">
        <f t="shared" si="9"/>
        <v>1.5429997217679841</v>
      </c>
      <c r="AL53" s="12"/>
      <c r="AM53" s="65"/>
      <c r="AN53" s="12"/>
      <c r="AO53" s="12">
        <f>_xlfn.XLOOKUP($D53&amp;$L53&amp;$AK$3,'BD Conv'!$A:$A,'BD Conv'!$H:$H,0)*_xlfn.XLOOKUP($D53,'BD Conv'!$C$17:$C$19,'BD Conv'!$F$17:$F$19,0)*(1+(HLOOKUP($B53&amp;AO$6,Indexadores!$C$2:$AH$32,MATCH($AE53,Indexadores!$A$2:$A$32,0))))</f>
        <v>0</v>
      </c>
      <c r="AP53" s="12"/>
      <c r="AQ53" s="55"/>
      <c r="AR53" s="55"/>
      <c r="AS53" s="155">
        <v>5.0000000000000001E-3</v>
      </c>
      <c r="AT53" s="55">
        <f t="shared" si="10"/>
        <v>0</v>
      </c>
      <c r="AU53" s="12">
        <f>_xlfn.XLOOKUP($D53&amp;$L53&amp;$AK$3,'BD Conv'!$A:$A,'BD Conv'!$H:$H,0)*_xlfn.XLOOKUP($D53,'BD Conv'!$C$17:$C$19,'BD Conv'!$E$17:$E$19,0)*(1+(HLOOKUP($B53&amp;AU$6,Indexadores!$C$2:$AH$32,MATCH($AE53,Indexadores!$A$2:$A$32,0))))</f>
        <v>0</v>
      </c>
      <c r="AV53" s="14">
        <f t="shared" si="11"/>
        <v>0</v>
      </c>
      <c r="AW53" s="55">
        <f>_xlfn.XLOOKUP($A53&amp;$AK$3,'BD Conv'!$A:$A,'BD Conv'!$I:$I,0)</f>
        <v>0</v>
      </c>
      <c r="AX53" s="55"/>
      <c r="AY53" s="12"/>
      <c r="AZ53" s="14">
        <f t="shared" si="1"/>
        <v>310.14294407536477</v>
      </c>
      <c r="BA53" s="12"/>
      <c r="BB53" s="12"/>
      <c r="BC53" s="12"/>
      <c r="BD53" s="55"/>
      <c r="BE53" s="55"/>
      <c r="BF53" s="55"/>
      <c r="BG53" s="66"/>
      <c r="BH53" s="55"/>
      <c r="BI53" s="61">
        <f t="shared" si="13"/>
        <v>0</v>
      </c>
      <c r="BJ53" s="55"/>
      <c r="BK53" s="55"/>
      <c r="BL53" s="66"/>
      <c r="BM53" s="55"/>
      <c r="BN53" s="55">
        <f>_xlfn.XLOOKUP($A53&amp;$BA$3,'BD Conv'!$A:$A,'BD Conv'!$K:$K,0)</f>
        <v>0</v>
      </c>
      <c r="BO53" s="55"/>
      <c r="BP53" s="55"/>
      <c r="BQ53" s="96">
        <f t="shared" si="14"/>
        <v>0</v>
      </c>
      <c r="BR53" s="62">
        <f t="shared" si="15"/>
        <v>0</v>
      </c>
      <c r="BS53" s="62"/>
      <c r="BT53" s="98">
        <f t="shared" si="16"/>
        <v>310.14294407536477</v>
      </c>
      <c r="BU53" s="82">
        <f t="shared" si="17"/>
        <v>78.215363056321678</v>
      </c>
      <c r="BV53" s="97">
        <f t="shared" si="18"/>
        <v>388.35830713168644</v>
      </c>
      <c r="BW53" s="44"/>
      <c r="BY53" s="74">
        <f t="shared" si="19"/>
        <v>4.0746261513401327E-2</v>
      </c>
      <c r="BZ53" s="12">
        <f t="shared" si="20"/>
        <v>2.3348015362741599</v>
      </c>
      <c r="CA53" s="12">
        <f t="shared" si="21"/>
        <v>2.3348015362741599</v>
      </c>
      <c r="CB53" s="12">
        <f t="shared" si="22"/>
        <v>0.2966955306776996</v>
      </c>
      <c r="CD53" s="95">
        <f t="shared" si="23"/>
        <v>327.80058992170433</v>
      </c>
      <c r="CE53" s="12">
        <f t="shared" si="24"/>
        <v>5.7301000129944653</v>
      </c>
      <c r="CF53" s="12">
        <f t="shared" si="25"/>
        <v>5.7301000129944653</v>
      </c>
      <c r="CG53" s="12">
        <f t="shared" si="26"/>
        <v>3.6919940073980047</v>
      </c>
      <c r="CI53" s="95">
        <f>IF($X53="",0,HLOOKUP($H$3,Resina!$E$2:$AK$93,MATCH($D53&amp;$X53&amp;$CI$5,Resina!$A$2:$A$93,0)))</f>
        <v>1157.6381148148148</v>
      </c>
      <c r="CJ53" s="95">
        <f>IF($AA53="",0,HLOOKUP($H$3,Resina!$E$2:$AK$93,MATCH($D53&amp;$AA53&amp;$CJ$5,Resina!$A$2:$A$93,0)))</f>
        <v>1610.0071465883857</v>
      </c>
      <c r="CK53" s="14">
        <f t="shared" si="27"/>
        <v>295.05003593312716</v>
      </c>
      <c r="CL53" s="14">
        <f t="shared" si="28"/>
        <v>2.9505003593312717</v>
      </c>
      <c r="CM53" s="12" t="str">
        <f t="shared" si="29"/>
        <v xml:space="preserve"> </v>
      </c>
      <c r="CN53" s="73"/>
      <c r="CO53" s="12">
        <f t="shared" si="30"/>
        <v>0</v>
      </c>
      <c r="CP53" s="14">
        <f t="shared" si="31"/>
        <v>298.00053629245843</v>
      </c>
      <c r="CQ53" s="73"/>
      <c r="DE53" s="6" t="str">
        <f t="shared" si="32"/>
        <v>Suape39.7</v>
      </c>
      <c r="DF53" s="63">
        <f t="shared" si="33"/>
        <v>39.700000000000003</v>
      </c>
      <c r="DG53" s="10">
        <f t="shared" si="47"/>
        <v>308.60000000000002</v>
      </c>
      <c r="DH53" s="10">
        <f t="shared" si="47"/>
        <v>1.54</v>
      </c>
      <c r="DI53" s="10">
        <f t="shared" si="47"/>
        <v>0</v>
      </c>
      <c r="DJ53" s="10">
        <f t="shared" si="47"/>
        <v>0</v>
      </c>
      <c r="DK53" s="10">
        <f t="shared" si="47"/>
        <v>0</v>
      </c>
      <c r="DL53" s="10">
        <f t="shared" si="47"/>
        <v>0</v>
      </c>
      <c r="DM53" s="10">
        <f t="shared" si="47"/>
        <v>0</v>
      </c>
      <c r="DN53" s="10">
        <f t="shared" si="47"/>
        <v>0</v>
      </c>
      <c r="DO53" s="10">
        <f t="shared" si="47"/>
        <v>0</v>
      </c>
      <c r="DP53" s="10">
        <f t="shared" si="47"/>
        <v>0</v>
      </c>
      <c r="DQ53" s="10">
        <f t="shared" si="48"/>
        <v>0</v>
      </c>
      <c r="DR53" s="10">
        <f t="shared" si="48"/>
        <v>0</v>
      </c>
      <c r="DS53" s="10">
        <f t="shared" si="48"/>
        <v>0</v>
      </c>
      <c r="DT53" s="10">
        <f t="shared" si="48"/>
        <v>0</v>
      </c>
      <c r="DU53" s="10">
        <f t="shared" si="48"/>
        <v>0</v>
      </c>
      <c r="DV53" s="10">
        <f t="shared" si="48"/>
        <v>0</v>
      </c>
      <c r="DW53" s="10">
        <f t="shared" si="48"/>
        <v>0</v>
      </c>
      <c r="DX53" s="10">
        <f t="shared" si="48"/>
        <v>0</v>
      </c>
      <c r="DY53" s="10">
        <f t="shared" si="48"/>
        <v>0</v>
      </c>
      <c r="DZ53" s="10">
        <f t="shared" si="48"/>
        <v>0</v>
      </c>
      <c r="EA53" s="10">
        <f t="shared" si="48"/>
        <v>0</v>
      </c>
      <c r="EB53" s="10">
        <f t="shared" si="48"/>
        <v>0</v>
      </c>
      <c r="EC53" s="10">
        <f t="shared" si="48"/>
        <v>0</v>
      </c>
      <c r="ED53" s="10">
        <f t="shared" si="48"/>
        <v>0</v>
      </c>
      <c r="EE53" s="10">
        <f t="shared" si="34"/>
        <v>310.14000000000004</v>
      </c>
      <c r="EF53" s="109">
        <f t="shared" si="35"/>
        <v>0</v>
      </c>
      <c r="EG53" s="82">
        <f t="shared" si="36"/>
        <v>0</v>
      </c>
      <c r="EH53" s="82">
        <f t="shared" si="37"/>
        <v>0</v>
      </c>
      <c r="EI53" s="110">
        <f t="shared" si="38"/>
        <v>310.14000000000004</v>
      </c>
    </row>
    <row r="54" spans="1:139" ht="14.5" x14ac:dyDescent="0.35">
      <c r="A54" s="5" t="str">
        <f t="shared" si="7"/>
        <v>Suape39.7</v>
      </c>
      <c r="B54" s="53">
        <v>4196</v>
      </c>
      <c r="C54" s="53">
        <v>4196</v>
      </c>
      <c r="D54" s="53" t="s">
        <v>23</v>
      </c>
      <c r="E54" s="43"/>
      <c r="F54" s="43" t="s">
        <v>145</v>
      </c>
      <c r="G54" s="43" t="s">
        <v>146</v>
      </c>
      <c r="H54" s="53" t="s">
        <v>147</v>
      </c>
      <c r="I54" s="54"/>
      <c r="J54" s="43"/>
      <c r="K54" s="87" t="s">
        <v>62</v>
      </c>
      <c r="L54" s="40">
        <v>39.700000000000003</v>
      </c>
      <c r="M54" s="41" t="s">
        <v>149</v>
      </c>
      <c r="N54" s="85"/>
      <c r="O54" s="67"/>
      <c r="Q54" s="77"/>
      <c r="R54" s="57"/>
      <c r="S54" s="44"/>
      <c r="T54" s="56"/>
      <c r="U54" s="57"/>
      <c r="V54" s="43" t="s">
        <v>150</v>
      </c>
      <c r="W54" s="88">
        <v>0</v>
      </c>
      <c r="X54" s="57"/>
      <c r="Y54" s="95">
        <f>IF($X54="",0,HLOOKUP($H$3,Resina!$E$2:$AK$93,MATCH($D54&amp;$X54&amp;$Y$5,Resina!$A$2:$A$93,0)))</f>
        <v>0</v>
      </c>
      <c r="Z54" s="56">
        <v>1</v>
      </c>
      <c r="AA54" s="43" t="s">
        <v>33</v>
      </c>
      <c r="AB54" s="95">
        <f>IF($AA54="",0,HLOOKUP($H$3,Resina!$E$2:$AK$93,MATCH($D54&amp;$AA54&amp;$AB$5,Resina!$A$2:$A$93,0)))</f>
        <v>1651.651200704679</v>
      </c>
      <c r="AC54" s="59">
        <f t="shared" si="39"/>
        <v>46091</v>
      </c>
      <c r="AD54" s="59" t="s">
        <v>151</v>
      </c>
      <c r="AE54" s="153">
        <f t="shared" si="40"/>
        <v>45839</v>
      </c>
      <c r="AF54" s="55" t="s">
        <v>152</v>
      </c>
      <c r="AG54" s="13">
        <f>_xlfn.XLOOKUP($H$3,Resina!$2:$2,Resina!$3:$3,0)</f>
        <v>5.200616666666666</v>
      </c>
      <c r="AH54" s="14">
        <f t="shared" si="8"/>
        <v>341.00730904761917</v>
      </c>
      <c r="AI54" s="75">
        <v>5.0000000000000001E-3</v>
      </c>
      <c r="AJ54" s="14">
        <f t="shared" si="9"/>
        <v>1.705036545238096</v>
      </c>
      <c r="AL54" s="12"/>
      <c r="AM54" s="65"/>
      <c r="AN54" s="12"/>
      <c r="AO54" s="12">
        <f>_xlfn.XLOOKUP($D54&amp;$L54&amp;$AK$3,'BD Conv'!$A:$A,'BD Conv'!$H:$H,0)*_xlfn.XLOOKUP($D54,'BD Conv'!$C$17:$C$19,'BD Conv'!$F$17:$F$19,0)*(1+(HLOOKUP($B54&amp;AO$6,Indexadores!$C$2:$AH$32,MATCH($AE54,Indexadores!$A$2:$A$32,0))))</f>
        <v>0</v>
      </c>
      <c r="AP54" s="12"/>
      <c r="AQ54" s="55"/>
      <c r="AR54" s="55"/>
      <c r="AS54" s="155">
        <v>5.0000000000000001E-3</v>
      </c>
      <c r="AT54" s="55">
        <f t="shared" si="10"/>
        <v>0</v>
      </c>
      <c r="AU54" s="12">
        <f>_xlfn.XLOOKUP($D54&amp;$L54&amp;$AK$3,'BD Conv'!$A:$A,'BD Conv'!$H:$H,0)*_xlfn.XLOOKUP($D54,'BD Conv'!$C$17:$C$19,'BD Conv'!$E$17:$E$19,0)*(1+(HLOOKUP($B54&amp;AU$6,Indexadores!$C$2:$AH$32,MATCH($AE54,Indexadores!$A$2:$A$32,0))))</f>
        <v>0</v>
      </c>
      <c r="AV54" s="14">
        <f t="shared" si="11"/>
        <v>0</v>
      </c>
      <c r="AW54" s="55">
        <f>_xlfn.XLOOKUP($A54&amp;$AK$3,'BD Conv'!$A:$A,'BD Conv'!$I:$I,0)</f>
        <v>0</v>
      </c>
      <c r="AX54" s="55"/>
      <c r="AY54" s="12"/>
      <c r="AZ54" s="14">
        <f t="shared" si="1"/>
        <v>342.71234559285728</v>
      </c>
      <c r="BA54" s="12"/>
      <c r="BB54" s="12"/>
      <c r="BC54" s="12"/>
      <c r="BD54" s="55"/>
      <c r="BE54" s="55"/>
      <c r="BF54" s="55"/>
      <c r="BG54" s="66"/>
      <c r="BH54" s="55"/>
      <c r="BI54" s="61">
        <f t="shared" si="13"/>
        <v>0</v>
      </c>
      <c r="BJ54" s="55"/>
      <c r="BK54" s="55"/>
      <c r="BL54" s="66"/>
      <c r="BM54" s="55"/>
      <c r="BN54" s="55">
        <f>_xlfn.XLOOKUP($A54&amp;$BA$3,'BD Conv'!$A:$A,'BD Conv'!$K:$K,0)</f>
        <v>0</v>
      </c>
      <c r="BO54" s="55"/>
      <c r="BP54" s="55"/>
      <c r="BQ54" s="96">
        <f t="shared" si="14"/>
        <v>0</v>
      </c>
      <c r="BR54" s="62">
        <f t="shared" si="15"/>
        <v>0</v>
      </c>
      <c r="BS54" s="62"/>
      <c r="BT54" s="98">
        <f t="shared" si="16"/>
        <v>342.71234559285728</v>
      </c>
      <c r="BU54" s="82">
        <f t="shared" si="17"/>
        <v>86.429083899826537</v>
      </c>
      <c r="BV54" s="97">
        <f t="shared" si="18"/>
        <v>429.14142949268381</v>
      </c>
      <c r="BW54" s="44"/>
      <c r="BY54" s="74">
        <f t="shared" si="19"/>
        <v>2.0787213954058581E-2</v>
      </c>
      <c r="BZ54" s="12">
        <f t="shared" si="20"/>
        <v>1.3419488745611385</v>
      </c>
      <c r="CA54" s="12">
        <f t="shared" si="21"/>
        <v>1.3419488745611365</v>
      </c>
      <c r="CB54" s="12">
        <f t="shared" si="22"/>
        <v>0.32785276333987989</v>
      </c>
      <c r="CD54" s="95">
        <f t="shared" si="23"/>
        <v>369.30672230100009</v>
      </c>
      <c r="CE54" s="12">
        <f t="shared" si="24"/>
        <v>6.4556456556754593</v>
      </c>
      <c r="CF54" s="12">
        <f t="shared" si="25"/>
        <v>6.4556456556754576</v>
      </c>
      <c r="CG54" s="12">
        <f t="shared" si="26"/>
        <v>5.4415495444542001</v>
      </c>
      <c r="CI54" s="95">
        <f>IF($X54="",0,HLOOKUP($H$3,Resina!$E$2:$AK$93,MATCH($D54&amp;$X54&amp;$CI$5,Resina!$A$2:$A$93,0)))</f>
        <v>0</v>
      </c>
      <c r="CJ54" s="95">
        <f>IF($AA54="",0,HLOOKUP($H$3,Resina!$E$2:$AK$93,MATCH($D54&amp;$AA54&amp;$CJ$5,Resina!$A$2:$A$93,0)))</f>
        <v>1610.0071465883857</v>
      </c>
      <c r="CK54" s="14">
        <f t="shared" si="27"/>
        <v>332.40929100000005</v>
      </c>
      <c r="CL54" s="14">
        <f t="shared" si="28"/>
        <v>3.3240929100000005</v>
      </c>
      <c r="CM54" s="12" t="str">
        <f t="shared" si="29"/>
        <v xml:space="preserve"> </v>
      </c>
      <c r="CN54" s="73"/>
      <c r="CO54" s="12">
        <f t="shared" si="30"/>
        <v>0</v>
      </c>
      <c r="CP54" s="14">
        <f t="shared" si="31"/>
        <v>335.73338391000004</v>
      </c>
      <c r="CQ54" s="73"/>
      <c r="DE54" s="6" t="str">
        <f t="shared" si="32"/>
        <v>Suape39.7</v>
      </c>
      <c r="DF54" s="63">
        <f t="shared" si="33"/>
        <v>39.700000000000003</v>
      </c>
      <c r="DG54" s="10">
        <f t="shared" si="47"/>
        <v>341.01</v>
      </c>
      <c r="DH54" s="10">
        <f t="shared" si="47"/>
        <v>1.71</v>
      </c>
      <c r="DI54" s="10">
        <f t="shared" si="47"/>
        <v>0</v>
      </c>
      <c r="DJ54" s="10">
        <f t="shared" si="47"/>
        <v>0</v>
      </c>
      <c r="DK54" s="10">
        <f t="shared" si="47"/>
        <v>0</v>
      </c>
      <c r="DL54" s="10">
        <f t="shared" si="47"/>
        <v>0</v>
      </c>
      <c r="DM54" s="10">
        <f t="shared" si="47"/>
        <v>0</v>
      </c>
      <c r="DN54" s="10">
        <f t="shared" si="47"/>
        <v>0</v>
      </c>
      <c r="DO54" s="10">
        <f t="shared" si="47"/>
        <v>0</v>
      </c>
      <c r="DP54" s="10">
        <f t="shared" si="47"/>
        <v>0</v>
      </c>
      <c r="DQ54" s="10">
        <f t="shared" si="48"/>
        <v>0</v>
      </c>
      <c r="DR54" s="10">
        <f t="shared" si="48"/>
        <v>0</v>
      </c>
      <c r="DS54" s="10">
        <f t="shared" si="48"/>
        <v>0</v>
      </c>
      <c r="DT54" s="10">
        <f t="shared" si="48"/>
        <v>0</v>
      </c>
      <c r="DU54" s="10">
        <f t="shared" si="48"/>
        <v>0</v>
      </c>
      <c r="DV54" s="10">
        <f t="shared" si="48"/>
        <v>0</v>
      </c>
      <c r="DW54" s="10">
        <f t="shared" si="48"/>
        <v>0</v>
      </c>
      <c r="DX54" s="10">
        <f t="shared" si="48"/>
        <v>0</v>
      </c>
      <c r="DY54" s="10">
        <f t="shared" si="48"/>
        <v>0</v>
      </c>
      <c r="DZ54" s="10">
        <f t="shared" si="48"/>
        <v>0</v>
      </c>
      <c r="EA54" s="10">
        <f t="shared" si="48"/>
        <v>0</v>
      </c>
      <c r="EB54" s="10">
        <f t="shared" si="48"/>
        <v>0</v>
      </c>
      <c r="EC54" s="10">
        <f t="shared" si="48"/>
        <v>0</v>
      </c>
      <c r="ED54" s="10">
        <f t="shared" si="48"/>
        <v>0</v>
      </c>
      <c r="EE54" s="10">
        <f t="shared" si="34"/>
        <v>342.71999999999997</v>
      </c>
      <c r="EF54" s="109">
        <f t="shared" si="35"/>
        <v>0.01</v>
      </c>
      <c r="EG54" s="82">
        <f t="shared" si="36"/>
        <v>0</v>
      </c>
      <c r="EH54" s="82">
        <f t="shared" si="37"/>
        <v>-0.01</v>
      </c>
      <c r="EI54" s="110">
        <f t="shared" si="38"/>
        <v>342.71</v>
      </c>
    </row>
    <row r="55" spans="1:139" ht="14.5" x14ac:dyDescent="0.35">
      <c r="A55" s="5" t="str">
        <f t="shared" si="7"/>
        <v>Suape39.7</v>
      </c>
      <c r="B55" s="53">
        <v>4196</v>
      </c>
      <c r="C55" s="53">
        <v>4196</v>
      </c>
      <c r="D55" s="53" t="s">
        <v>23</v>
      </c>
      <c r="E55" s="43"/>
      <c r="F55" s="43" t="s">
        <v>145</v>
      </c>
      <c r="G55" s="43" t="s">
        <v>146</v>
      </c>
      <c r="H55" s="53" t="s">
        <v>147</v>
      </c>
      <c r="I55" s="54"/>
      <c r="J55" s="43"/>
      <c r="K55" s="87" t="s">
        <v>62</v>
      </c>
      <c r="L55" s="40">
        <v>39.700000000000003</v>
      </c>
      <c r="M55" s="41" t="s">
        <v>153</v>
      </c>
      <c r="N55" s="85"/>
      <c r="O55" s="67"/>
      <c r="Q55" s="77"/>
      <c r="R55" s="57"/>
      <c r="S55" s="44"/>
      <c r="T55" s="56"/>
      <c r="U55" s="57"/>
      <c r="V55" s="43" t="s">
        <v>150</v>
      </c>
      <c r="W55" s="88">
        <v>1</v>
      </c>
      <c r="X55" s="57" t="s">
        <v>22</v>
      </c>
      <c r="Y55" s="95">
        <f>IF($X55="",0,HLOOKUP($H$3,Resina!$E$2:$AK$93,MATCH($D55&amp;$X55&amp;$Y$5,Resina!$A$2:$A$93,0)))</f>
        <v>1259.2427288888889</v>
      </c>
      <c r="Z55" s="56">
        <v>0</v>
      </c>
      <c r="AA55" s="43" t="s">
        <v>33</v>
      </c>
      <c r="AB55" s="95">
        <f>IF($AA55="",0,HLOOKUP($H$3,Resina!$E$2:$AK$93,MATCH($D55&amp;$AA55&amp;$AB$5,Resina!$A$2:$A$93,0)))</f>
        <v>1651.651200704679</v>
      </c>
      <c r="AC55" s="59">
        <f t="shared" si="39"/>
        <v>46091</v>
      </c>
      <c r="AD55" s="59" t="s">
        <v>151</v>
      </c>
      <c r="AE55" s="153">
        <f t="shared" si="40"/>
        <v>45839</v>
      </c>
      <c r="AF55" s="55" t="s">
        <v>152</v>
      </c>
      <c r="AG55" s="13">
        <f>_xlfn.XLOOKUP($H$3,Resina!$2:$2,Resina!$3:$3,0)</f>
        <v>5.200616666666666</v>
      </c>
      <c r="AH55" s="14">
        <f t="shared" si="8"/>
        <v>259.98889731256327</v>
      </c>
      <c r="AI55" s="75">
        <v>5.0000000000000001E-3</v>
      </c>
      <c r="AJ55" s="14">
        <f t="shared" si="9"/>
        <v>1.2999444865628165</v>
      </c>
      <c r="AL55" s="12"/>
      <c r="AM55" s="65"/>
      <c r="AN55" s="12"/>
      <c r="AO55" s="12">
        <f>_xlfn.XLOOKUP($D55&amp;$L55&amp;$AK$3,'BD Conv'!$A:$A,'BD Conv'!$H:$H,0)*_xlfn.XLOOKUP($D55,'BD Conv'!$C$17:$C$19,'BD Conv'!$F$17:$F$19,0)*(1+(HLOOKUP($B55&amp;AO$6,Indexadores!$C$2:$AH$32,MATCH($AE55,Indexadores!$A$2:$A$32,0))))</f>
        <v>0</v>
      </c>
      <c r="AP55" s="12"/>
      <c r="AQ55" s="55"/>
      <c r="AR55" s="55"/>
      <c r="AS55" s="155">
        <v>5.0000000000000001E-3</v>
      </c>
      <c r="AT55" s="55">
        <f t="shared" si="10"/>
        <v>0</v>
      </c>
      <c r="AU55" s="12">
        <f>_xlfn.XLOOKUP($D55&amp;$L55&amp;$AK$3,'BD Conv'!$A:$A,'BD Conv'!$H:$H,0)*_xlfn.XLOOKUP($D55,'BD Conv'!$C$17:$C$19,'BD Conv'!$E$17:$E$19,0)*(1+(HLOOKUP($B55&amp;AU$6,Indexadores!$C$2:$AH$32,MATCH($AE55,Indexadores!$A$2:$A$32,0))))</f>
        <v>0</v>
      </c>
      <c r="AV55" s="14">
        <f t="shared" si="11"/>
        <v>0</v>
      </c>
      <c r="AW55" s="55">
        <f>_xlfn.XLOOKUP($A55&amp;$AK$3,'BD Conv'!$A:$A,'BD Conv'!$I:$I,0)</f>
        <v>0</v>
      </c>
      <c r="AX55" s="55"/>
      <c r="AY55" s="12"/>
      <c r="AZ55" s="14">
        <f t="shared" si="1"/>
        <v>261.28884179912609</v>
      </c>
      <c r="BA55" s="12"/>
      <c r="BB55" s="12"/>
      <c r="BC55" s="12"/>
      <c r="BD55" s="55"/>
      <c r="BE55" s="55"/>
      <c r="BF55" s="55"/>
      <c r="BG55" s="66"/>
      <c r="BH55" s="55"/>
      <c r="BI55" s="61">
        <f t="shared" si="13"/>
        <v>0</v>
      </c>
      <c r="BJ55" s="55"/>
      <c r="BK55" s="55"/>
      <c r="BL55" s="66"/>
      <c r="BM55" s="55"/>
      <c r="BN55" s="55">
        <f>_xlfn.XLOOKUP($A55&amp;$BA$3,'BD Conv'!$A:$A,'BD Conv'!$K:$K,0)</f>
        <v>0</v>
      </c>
      <c r="BO55" s="55"/>
      <c r="BP55" s="55"/>
      <c r="BQ55" s="96">
        <f t="shared" si="14"/>
        <v>0</v>
      </c>
      <c r="BR55" s="62">
        <f t="shared" si="15"/>
        <v>0</v>
      </c>
      <c r="BS55" s="62"/>
      <c r="BT55" s="98">
        <f t="shared" si="16"/>
        <v>261.28884179912609</v>
      </c>
      <c r="BU55" s="82">
        <f t="shared" si="17"/>
        <v>65.894781791064361</v>
      </c>
      <c r="BV55" s="97">
        <f t="shared" si="18"/>
        <v>327.18362359019045</v>
      </c>
      <c r="BW55" s="44"/>
      <c r="BY55" s="74">
        <f t="shared" si="19"/>
        <v>8.2383896969253634E-2</v>
      </c>
      <c r="BZ55" s="12">
        <f t="shared" si="20"/>
        <v>3.8240805288437083</v>
      </c>
      <c r="CA55" s="12">
        <f t="shared" si="21"/>
        <v>3.8240805288437061</v>
      </c>
      <c r="CB55" s="12">
        <f t="shared" si="22"/>
        <v>0.24995968168444554</v>
      </c>
      <c r="CD55" s="95">
        <f t="shared" si="23"/>
        <v>265.54139135276063</v>
      </c>
      <c r="CE55" s="12">
        <f t="shared" si="24"/>
        <v>4.641781548972963</v>
      </c>
      <c r="CF55" s="12">
        <f t="shared" si="25"/>
        <v>4.6417815489729612</v>
      </c>
      <c r="CG55" s="12">
        <f t="shared" si="26"/>
        <v>1.0676607018137003</v>
      </c>
      <c r="CI55" s="95">
        <f>IF($X55="",0,HLOOKUP($H$3,Resina!$E$2:$AK$93,MATCH($D55&amp;$X55&amp;$CI$5,Resina!$A$2:$A$93,0)))</f>
        <v>1157.6381148148148</v>
      </c>
      <c r="CJ55" s="95">
        <f>IF($AA55="",0,HLOOKUP($H$3,Resina!$E$2:$AK$93,MATCH($D55&amp;$AA55&amp;$CJ$5,Resina!$A$2:$A$93,0)))</f>
        <v>1610.0071465883857</v>
      </c>
      <c r="CK55" s="14">
        <f t="shared" si="27"/>
        <v>239.01115333281786</v>
      </c>
      <c r="CL55" s="14">
        <f t="shared" si="28"/>
        <v>2.3901115333281786</v>
      </c>
      <c r="CM55" s="12" t="str">
        <f t="shared" si="29"/>
        <v xml:space="preserve"> </v>
      </c>
      <c r="CN55" s="73"/>
      <c r="CO55" s="12">
        <f t="shared" si="30"/>
        <v>0</v>
      </c>
      <c r="CP55" s="14">
        <f t="shared" si="31"/>
        <v>241.40126486614602</v>
      </c>
      <c r="CQ55" s="73"/>
      <c r="DE55" s="6" t="str">
        <f t="shared" si="32"/>
        <v>Suape39.7</v>
      </c>
      <c r="DF55" s="63">
        <f t="shared" si="33"/>
        <v>39.700000000000003</v>
      </c>
      <c r="DG55" s="10">
        <f t="shared" si="47"/>
        <v>259.99</v>
      </c>
      <c r="DH55" s="10">
        <f t="shared" si="47"/>
        <v>1.3</v>
      </c>
      <c r="DI55" s="10">
        <f t="shared" si="47"/>
        <v>0</v>
      </c>
      <c r="DJ55" s="10">
        <f t="shared" si="47"/>
        <v>0</v>
      </c>
      <c r="DK55" s="10">
        <f t="shared" si="47"/>
        <v>0</v>
      </c>
      <c r="DL55" s="10">
        <f t="shared" si="47"/>
        <v>0</v>
      </c>
      <c r="DM55" s="10">
        <f t="shared" si="47"/>
        <v>0</v>
      </c>
      <c r="DN55" s="10">
        <f t="shared" si="47"/>
        <v>0</v>
      </c>
      <c r="DO55" s="10">
        <f t="shared" si="47"/>
        <v>0</v>
      </c>
      <c r="DP55" s="10">
        <f t="shared" si="47"/>
        <v>0</v>
      </c>
      <c r="DQ55" s="10">
        <f t="shared" si="48"/>
        <v>0</v>
      </c>
      <c r="DR55" s="10">
        <f t="shared" si="48"/>
        <v>0</v>
      </c>
      <c r="DS55" s="10">
        <f t="shared" si="48"/>
        <v>0</v>
      </c>
      <c r="DT55" s="10">
        <f t="shared" si="48"/>
        <v>0</v>
      </c>
      <c r="DU55" s="10">
        <f t="shared" si="48"/>
        <v>0</v>
      </c>
      <c r="DV55" s="10">
        <f t="shared" si="48"/>
        <v>0</v>
      </c>
      <c r="DW55" s="10">
        <f t="shared" si="48"/>
        <v>0</v>
      </c>
      <c r="DX55" s="10">
        <f t="shared" si="48"/>
        <v>0</v>
      </c>
      <c r="DY55" s="10">
        <f t="shared" si="48"/>
        <v>0</v>
      </c>
      <c r="DZ55" s="10">
        <f t="shared" si="48"/>
        <v>0</v>
      </c>
      <c r="EA55" s="10">
        <f t="shared" si="48"/>
        <v>0</v>
      </c>
      <c r="EB55" s="10">
        <f t="shared" si="48"/>
        <v>0</v>
      </c>
      <c r="EC55" s="10">
        <f t="shared" si="48"/>
        <v>0</v>
      </c>
      <c r="ED55" s="10">
        <f t="shared" si="48"/>
        <v>0</v>
      </c>
      <c r="EE55" s="10">
        <f t="shared" si="34"/>
        <v>261.29000000000002</v>
      </c>
      <c r="EF55" s="109">
        <f t="shared" si="35"/>
        <v>0</v>
      </c>
      <c r="EG55" s="82">
        <f t="shared" si="36"/>
        <v>0</v>
      </c>
      <c r="EH55" s="82">
        <f t="shared" si="37"/>
        <v>0</v>
      </c>
      <c r="EI55" s="110">
        <f t="shared" si="38"/>
        <v>261.29000000000002</v>
      </c>
    </row>
    <row r="56" spans="1:139" ht="14.5" x14ac:dyDescent="0.35">
      <c r="A56" s="5" t="str">
        <f t="shared" si="7"/>
        <v>Suape39.7</v>
      </c>
      <c r="B56" s="53">
        <v>4196</v>
      </c>
      <c r="C56" s="53">
        <v>4196</v>
      </c>
      <c r="D56" s="53" t="s">
        <v>23</v>
      </c>
      <c r="E56" s="43"/>
      <c r="F56" s="43" t="s">
        <v>145</v>
      </c>
      <c r="G56" s="43" t="s">
        <v>146</v>
      </c>
      <c r="H56" s="53" t="s">
        <v>147</v>
      </c>
      <c r="I56" s="54"/>
      <c r="J56" s="43"/>
      <c r="K56" s="87" t="s">
        <v>62</v>
      </c>
      <c r="L56" s="40">
        <v>39.700000000000003</v>
      </c>
      <c r="M56" s="41" t="s">
        <v>153</v>
      </c>
      <c r="N56" s="85"/>
      <c r="O56" s="67"/>
      <c r="Q56" s="77"/>
      <c r="R56" s="57"/>
      <c r="S56" s="44"/>
      <c r="T56" s="56"/>
      <c r="U56" s="57"/>
      <c r="V56" s="43" t="s">
        <v>150</v>
      </c>
      <c r="W56" s="88">
        <v>0.6</v>
      </c>
      <c r="X56" s="57" t="s">
        <v>22</v>
      </c>
      <c r="Y56" s="95">
        <f>IF($X56="",0,HLOOKUP($H$3,Resina!$E$2:$AK$93,MATCH($D56&amp;$X56&amp;$Y$5,Resina!$A$2:$A$93,0)))</f>
        <v>1259.2427288888889</v>
      </c>
      <c r="Z56" s="56">
        <v>0.4</v>
      </c>
      <c r="AA56" s="43" t="s">
        <v>33</v>
      </c>
      <c r="AB56" s="95">
        <f>IF($AA56="",0,HLOOKUP($H$3,Resina!$E$2:$AK$93,MATCH($D56&amp;$AA56&amp;$AB$5,Resina!$A$2:$A$93,0)))</f>
        <v>1651.651200704679</v>
      </c>
      <c r="AC56" s="59">
        <f t="shared" si="39"/>
        <v>46091</v>
      </c>
      <c r="AD56" s="59" t="s">
        <v>151</v>
      </c>
      <c r="AE56" s="153">
        <f t="shared" si="40"/>
        <v>45839</v>
      </c>
      <c r="AF56" s="55" t="s">
        <v>152</v>
      </c>
      <c r="AG56" s="13">
        <f>_xlfn.XLOOKUP($H$3,Resina!$2:$2,Resina!$3:$3,0)</f>
        <v>5.200616666666666</v>
      </c>
      <c r="AH56" s="14">
        <f t="shared" si="8"/>
        <v>292.39626200658563</v>
      </c>
      <c r="AI56" s="75">
        <v>5.0000000000000001E-3</v>
      </c>
      <c r="AJ56" s="14">
        <f t="shared" si="9"/>
        <v>1.4619813100329282</v>
      </c>
      <c r="AL56" s="12"/>
      <c r="AM56" s="65"/>
      <c r="AN56" s="12"/>
      <c r="AO56" s="12">
        <f>_xlfn.XLOOKUP($D56&amp;$L56&amp;$AK$3,'BD Conv'!$A:$A,'BD Conv'!$H:$H,0)*_xlfn.XLOOKUP($D56,'BD Conv'!$C$17:$C$19,'BD Conv'!$F$17:$F$19,0)*(1+(HLOOKUP($B56&amp;AO$6,Indexadores!$C$2:$AH$32,MATCH($AE56,Indexadores!$A$2:$A$32,0))))</f>
        <v>0</v>
      </c>
      <c r="AP56" s="12"/>
      <c r="AQ56" s="55"/>
      <c r="AR56" s="55"/>
      <c r="AS56" s="155">
        <v>5.0000000000000001E-3</v>
      </c>
      <c r="AT56" s="55">
        <f t="shared" si="10"/>
        <v>0</v>
      </c>
      <c r="AU56" s="12">
        <f>_xlfn.XLOOKUP($D56&amp;$L56&amp;$AK$3,'BD Conv'!$A:$A,'BD Conv'!$H:$H,0)*_xlfn.XLOOKUP($D56,'BD Conv'!$C$17:$C$19,'BD Conv'!$E$17:$E$19,0)*(1+(HLOOKUP($B56&amp;AU$6,Indexadores!$C$2:$AH$32,MATCH($AE56,Indexadores!$A$2:$A$32,0))))</f>
        <v>0</v>
      </c>
      <c r="AV56" s="14">
        <f t="shared" si="11"/>
        <v>0</v>
      </c>
      <c r="AW56" s="55">
        <f>_xlfn.XLOOKUP($A56&amp;$AK$3,'BD Conv'!$A:$A,'BD Conv'!$I:$I,0)</f>
        <v>0</v>
      </c>
      <c r="AX56" s="55"/>
      <c r="AY56" s="12"/>
      <c r="AZ56" s="14">
        <f t="shared" si="1"/>
        <v>293.85824331661854</v>
      </c>
      <c r="BA56" s="12"/>
      <c r="BB56" s="12"/>
      <c r="BC56" s="12"/>
      <c r="BD56" s="55"/>
      <c r="BE56" s="55"/>
      <c r="BF56" s="55"/>
      <c r="BG56" s="66"/>
      <c r="BH56" s="55"/>
      <c r="BI56" s="61">
        <f t="shared" si="13"/>
        <v>0</v>
      </c>
      <c r="BJ56" s="55"/>
      <c r="BK56" s="55"/>
      <c r="BL56" s="66"/>
      <c r="BM56" s="55"/>
      <c r="BN56" s="55">
        <f>_xlfn.XLOOKUP($A56&amp;$BA$3,'BD Conv'!$A:$A,'BD Conv'!$K:$K,0)</f>
        <v>0</v>
      </c>
      <c r="BO56" s="55"/>
      <c r="BP56" s="55"/>
      <c r="BQ56" s="96">
        <f t="shared" si="14"/>
        <v>0</v>
      </c>
      <c r="BR56" s="62">
        <f t="shared" si="15"/>
        <v>0</v>
      </c>
      <c r="BS56" s="62"/>
      <c r="BT56" s="98">
        <f t="shared" si="16"/>
        <v>293.85824331661854</v>
      </c>
      <c r="BU56" s="82">
        <f t="shared" si="17"/>
        <v>74.10850263456922</v>
      </c>
      <c r="BV56" s="97">
        <f t="shared" si="18"/>
        <v>367.96674595118776</v>
      </c>
      <c r="BW56" s="44"/>
      <c r="BY56" s="74">
        <f t="shared" si="19"/>
        <v>5.2749306424492826E-2</v>
      </c>
      <c r="BZ56" s="12">
        <f t="shared" si="20"/>
        <v>2.8312278671306705</v>
      </c>
      <c r="CA56" s="12">
        <f t="shared" si="21"/>
        <v>2.8312278671306714</v>
      </c>
      <c r="CB56" s="12">
        <f t="shared" si="22"/>
        <v>0.2811169143466149</v>
      </c>
      <c r="CD56" s="95">
        <f t="shared" si="23"/>
        <v>307.04752373205645</v>
      </c>
      <c r="CE56" s="12">
        <f t="shared" si="24"/>
        <v>5.3673271916539624</v>
      </c>
      <c r="CF56" s="12">
        <f t="shared" si="25"/>
        <v>5.3673271916539642</v>
      </c>
      <c r="CG56" s="12">
        <f t="shared" si="26"/>
        <v>2.8172162388699071</v>
      </c>
      <c r="CI56" s="95">
        <f>IF($X56="",0,HLOOKUP($H$3,Resina!$E$2:$AK$93,MATCH($D56&amp;$X56&amp;$CI$5,Resina!$A$2:$A$93,0)))</f>
        <v>1157.6381148148148</v>
      </c>
      <c r="CJ56" s="95">
        <f>IF($AA56="",0,HLOOKUP($H$3,Resina!$E$2:$AK$93,MATCH($D56&amp;$AA56&amp;$CJ$5,Resina!$A$2:$A$93,0)))</f>
        <v>1610.0071465883857</v>
      </c>
      <c r="CK56" s="14">
        <f t="shared" si="27"/>
        <v>276.37040839969075</v>
      </c>
      <c r="CL56" s="14">
        <f t="shared" si="28"/>
        <v>2.7637040839969074</v>
      </c>
      <c r="CM56" s="12" t="str">
        <f t="shared" si="29"/>
        <v xml:space="preserve"> </v>
      </c>
      <c r="CN56" s="73"/>
      <c r="CO56" s="12">
        <f t="shared" si="30"/>
        <v>0</v>
      </c>
      <c r="CP56" s="14">
        <f t="shared" si="31"/>
        <v>279.13411248368766</v>
      </c>
      <c r="CQ56" s="73"/>
      <c r="DE56" s="6" t="str">
        <f t="shared" si="32"/>
        <v>Suape39.7</v>
      </c>
      <c r="DF56" s="63">
        <f t="shared" si="33"/>
        <v>39.700000000000003</v>
      </c>
      <c r="DG56" s="10">
        <f t="shared" si="47"/>
        <v>292.39999999999998</v>
      </c>
      <c r="DH56" s="10">
        <f t="shared" si="47"/>
        <v>1.46</v>
      </c>
      <c r="DI56" s="10">
        <f t="shared" si="47"/>
        <v>0</v>
      </c>
      <c r="DJ56" s="10">
        <f t="shared" si="47"/>
        <v>0</v>
      </c>
      <c r="DK56" s="10">
        <f t="shared" si="47"/>
        <v>0</v>
      </c>
      <c r="DL56" s="10">
        <f t="shared" si="47"/>
        <v>0</v>
      </c>
      <c r="DM56" s="10">
        <f t="shared" si="47"/>
        <v>0</v>
      </c>
      <c r="DN56" s="10">
        <f t="shared" si="47"/>
        <v>0</v>
      </c>
      <c r="DO56" s="10">
        <f t="shared" si="47"/>
        <v>0</v>
      </c>
      <c r="DP56" s="10">
        <f t="shared" si="47"/>
        <v>0</v>
      </c>
      <c r="DQ56" s="10">
        <f t="shared" si="48"/>
        <v>0</v>
      </c>
      <c r="DR56" s="10">
        <f t="shared" si="48"/>
        <v>0</v>
      </c>
      <c r="DS56" s="10">
        <f t="shared" si="48"/>
        <v>0</v>
      </c>
      <c r="DT56" s="10">
        <f t="shared" si="48"/>
        <v>0</v>
      </c>
      <c r="DU56" s="10">
        <f t="shared" si="48"/>
        <v>0</v>
      </c>
      <c r="DV56" s="10">
        <f t="shared" si="48"/>
        <v>0</v>
      </c>
      <c r="DW56" s="10">
        <f t="shared" si="48"/>
        <v>0</v>
      </c>
      <c r="DX56" s="10">
        <f t="shared" si="48"/>
        <v>0</v>
      </c>
      <c r="DY56" s="10">
        <f t="shared" si="48"/>
        <v>0</v>
      </c>
      <c r="DZ56" s="10">
        <f t="shared" si="48"/>
        <v>0</v>
      </c>
      <c r="EA56" s="10">
        <f t="shared" si="48"/>
        <v>0</v>
      </c>
      <c r="EB56" s="10">
        <f t="shared" si="48"/>
        <v>0</v>
      </c>
      <c r="EC56" s="10">
        <f t="shared" si="48"/>
        <v>0</v>
      </c>
      <c r="ED56" s="10">
        <f t="shared" si="48"/>
        <v>0</v>
      </c>
      <c r="EE56" s="10">
        <f t="shared" si="34"/>
        <v>293.85999999999996</v>
      </c>
      <c r="EF56" s="109">
        <f t="shared" si="35"/>
        <v>0</v>
      </c>
      <c r="EG56" s="82">
        <f t="shared" si="36"/>
        <v>0</v>
      </c>
      <c r="EH56" s="82">
        <f t="shared" si="37"/>
        <v>0</v>
      </c>
      <c r="EI56" s="110">
        <f t="shared" si="38"/>
        <v>293.85999999999996</v>
      </c>
    </row>
    <row r="57" spans="1:139" ht="14.5" x14ac:dyDescent="0.35">
      <c r="A57" s="5" t="str">
        <f t="shared" si="7"/>
        <v>Suape39.7</v>
      </c>
      <c r="B57" s="53">
        <v>4196</v>
      </c>
      <c r="C57" s="53">
        <v>4196</v>
      </c>
      <c r="D57" s="53" t="s">
        <v>23</v>
      </c>
      <c r="E57" s="43"/>
      <c r="F57" s="43" t="s">
        <v>145</v>
      </c>
      <c r="G57" s="43" t="s">
        <v>146</v>
      </c>
      <c r="H57" s="53" t="s">
        <v>147</v>
      </c>
      <c r="I57" s="54"/>
      <c r="J57" s="43"/>
      <c r="K57" s="87" t="s">
        <v>62</v>
      </c>
      <c r="L57" s="40">
        <v>39.700000000000003</v>
      </c>
      <c r="M57" s="41" t="s">
        <v>153</v>
      </c>
      <c r="N57" s="85"/>
      <c r="O57" s="67"/>
      <c r="Q57" s="77"/>
      <c r="R57" s="57"/>
      <c r="S57" s="44"/>
      <c r="T57" s="56"/>
      <c r="U57" s="57"/>
      <c r="V57" s="43" t="s">
        <v>150</v>
      </c>
      <c r="W57" s="88">
        <v>0.4</v>
      </c>
      <c r="X57" s="57" t="s">
        <v>22</v>
      </c>
      <c r="Y57" s="95">
        <f>IF($X57="",0,HLOOKUP($H$3,Resina!$E$2:$AK$93,MATCH($D57&amp;$X57&amp;$Y$5,Resina!$A$2:$A$93,0)))</f>
        <v>1259.2427288888889</v>
      </c>
      <c r="Z57" s="56">
        <v>0.6</v>
      </c>
      <c r="AA57" s="43" t="s">
        <v>33</v>
      </c>
      <c r="AB57" s="95">
        <f>IF($AA57="",0,HLOOKUP($H$3,Resina!$E$2:$AK$93,MATCH($D57&amp;$AA57&amp;$AB$5,Resina!$A$2:$A$93,0)))</f>
        <v>1651.651200704679</v>
      </c>
      <c r="AC57" s="59">
        <f t="shared" si="39"/>
        <v>46091</v>
      </c>
      <c r="AD57" s="59" t="s">
        <v>151</v>
      </c>
      <c r="AE57" s="153">
        <f t="shared" si="40"/>
        <v>45839</v>
      </c>
      <c r="AF57" s="55" t="s">
        <v>152</v>
      </c>
      <c r="AG57" s="13">
        <f>_xlfn.XLOOKUP($H$3,Resina!$2:$2,Resina!$3:$3,0)</f>
        <v>5.200616666666666</v>
      </c>
      <c r="AH57" s="14">
        <f t="shared" si="8"/>
        <v>308.59994435359681</v>
      </c>
      <c r="AI57" s="75">
        <v>5.0000000000000001E-3</v>
      </c>
      <c r="AJ57" s="14">
        <f t="shared" si="9"/>
        <v>1.5429997217679841</v>
      </c>
      <c r="AL57" s="12"/>
      <c r="AM57" s="65"/>
      <c r="AN57" s="12"/>
      <c r="AO57" s="12">
        <f>_xlfn.XLOOKUP($D57&amp;$L57&amp;$AK$3,'BD Conv'!$A:$A,'BD Conv'!$H:$H,0)*_xlfn.XLOOKUP($D57,'BD Conv'!$C$17:$C$19,'BD Conv'!$F$17:$F$19,0)*(1+(HLOOKUP($B57&amp;AO$6,Indexadores!$C$2:$AH$32,MATCH($AE57,Indexadores!$A$2:$A$32,0))))</f>
        <v>0</v>
      </c>
      <c r="AP57" s="12"/>
      <c r="AQ57" s="55"/>
      <c r="AR57" s="55"/>
      <c r="AS57" s="155">
        <v>5.0000000000000001E-3</v>
      </c>
      <c r="AT57" s="55">
        <f t="shared" si="10"/>
        <v>0</v>
      </c>
      <c r="AU57" s="12">
        <f>_xlfn.XLOOKUP($D57&amp;$L57&amp;$AK$3,'BD Conv'!$A:$A,'BD Conv'!$H:$H,0)*_xlfn.XLOOKUP($D57,'BD Conv'!$C$17:$C$19,'BD Conv'!$E$17:$E$19,0)*(1+(HLOOKUP($B57&amp;AU$6,Indexadores!$C$2:$AH$32,MATCH($AE57,Indexadores!$A$2:$A$32,0))))</f>
        <v>0</v>
      </c>
      <c r="AV57" s="14">
        <f t="shared" si="11"/>
        <v>0</v>
      </c>
      <c r="AW57" s="55">
        <f>_xlfn.XLOOKUP($A57&amp;$AK$3,'BD Conv'!$A:$A,'BD Conv'!$I:$I,0)</f>
        <v>0</v>
      </c>
      <c r="AX57" s="55"/>
      <c r="AY57" s="12"/>
      <c r="AZ57" s="14">
        <f t="shared" si="1"/>
        <v>310.14294407536477</v>
      </c>
      <c r="BA57" s="12"/>
      <c r="BB57" s="12"/>
      <c r="BC57" s="12"/>
      <c r="BD57" s="55"/>
      <c r="BE57" s="55"/>
      <c r="BF57" s="55"/>
      <c r="BG57" s="66"/>
      <c r="BH57" s="55"/>
      <c r="BI57" s="61">
        <f t="shared" si="13"/>
        <v>0</v>
      </c>
      <c r="BJ57" s="55"/>
      <c r="BK57" s="55"/>
      <c r="BL57" s="66"/>
      <c r="BM57" s="55"/>
      <c r="BN57" s="55">
        <f>_xlfn.XLOOKUP($A57&amp;$BA$3,'BD Conv'!$A:$A,'BD Conv'!$K:$K,0)</f>
        <v>0</v>
      </c>
      <c r="BO57" s="55"/>
      <c r="BP57" s="55"/>
      <c r="BQ57" s="96">
        <f t="shared" si="14"/>
        <v>0</v>
      </c>
      <c r="BR57" s="62">
        <f t="shared" si="15"/>
        <v>0</v>
      </c>
      <c r="BS57" s="62"/>
      <c r="BT57" s="98">
        <f t="shared" si="16"/>
        <v>310.14294407536477</v>
      </c>
      <c r="BU57" s="82">
        <f t="shared" si="17"/>
        <v>78.215363056321678</v>
      </c>
      <c r="BV57" s="97">
        <f t="shared" si="18"/>
        <v>388.35830713168644</v>
      </c>
      <c r="BW57" s="44"/>
      <c r="BY57" s="74">
        <f t="shared" si="19"/>
        <v>4.0746261513401327E-2</v>
      </c>
      <c r="BZ57" s="12">
        <f t="shared" si="20"/>
        <v>2.3348015362741599</v>
      </c>
      <c r="CA57" s="12">
        <f t="shared" si="21"/>
        <v>2.3348015362741599</v>
      </c>
      <c r="CB57" s="12">
        <f t="shared" si="22"/>
        <v>0.2966955306776996</v>
      </c>
      <c r="CD57" s="95">
        <f t="shared" si="23"/>
        <v>327.80058992170433</v>
      </c>
      <c r="CE57" s="12">
        <f t="shared" si="24"/>
        <v>5.7301000129944653</v>
      </c>
      <c r="CF57" s="12">
        <f t="shared" si="25"/>
        <v>5.7301000129944653</v>
      </c>
      <c r="CG57" s="12">
        <f t="shared" si="26"/>
        <v>3.6919940073980047</v>
      </c>
      <c r="CI57" s="95">
        <f>IF($X57="",0,HLOOKUP($H$3,Resina!$E$2:$AK$93,MATCH($D57&amp;$X57&amp;$CI$5,Resina!$A$2:$A$93,0)))</f>
        <v>1157.6381148148148</v>
      </c>
      <c r="CJ57" s="95">
        <f>IF($AA57="",0,HLOOKUP($H$3,Resina!$E$2:$AK$93,MATCH($D57&amp;$AA57&amp;$CJ$5,Resina!$A$2:$A$93,0)))</f>
        <v>1610.0071465883857</v>
      </c>
      <c r="CK57" s="14">
        <f t="shared" si="27"/>
        <v>295.05003593312716</v>
      </c>
      <c r="CL57" s="14">
        <f t="shared" si="28"/>
        <v>2.9505003593312717</v>
      </c>
      <c r="CM57" s="12" t="str">
        <f t="shared" si="29"/>
        <v xml:space="preserve"> </v>
      </c>
      <c r="CN57" s="73"/>
      <c r="CO57" s="12">
        <f t="shared" si="30"/>
        <v>0</v>
      </c>
      <c r="CP57" s="14">
        <f t="shared" si="31"/>
        <v>298.00053629245843</v>
      </c>
      <c r="CQ57" s="73"/>
      <c r="DE57" s="6" t="str">
        <f t="shared" si="32"/>
        <v>Suape39.7</v>
      </c>
      <c r="DF57" s="63">
        <f t="shared" si="33"/>
        <v>39.700000000000003</v>
      </c>
      <c r="DG57" s="10">
        <f t="shared" ref="DG57:DP66" si="49">ROUND(SUMIF($1:$1,DG$5,57:57),2)</f>
        <v>308.60000000000002</v>
      </c>
      <c r="DH57" s="10">
        <f t="shared" si="49"/>
        <v>1.54</v>
      </c>
      <c r="DI57" s="10">
        <f t="shared" si="49"/>
        <v>0</v>
      </c>
      <c r="DJ57" s="10">
        <f t="shared" si="49"/>
        <v>0</v>
      </c>
      <c r="DK57" s="10">
        <f t="shared" si="49"/>
        <v>0</v>
      </c>
      <c r="DL57" s="10">
        <f t="shared" si="49"/>
        <v>0</v>
      </c>
      <c r="DM57" s="10">
        <f t="shared" si="49"/>
        <v>0</v>
      </c>
      <c r="DN57" s="10">
        <f t="shared" si="49"/>
        <v>0</v>
      </c>
      <c r="DO57" s="10">
        <f t="shared" si="49"/>
        <v>0</v>
      </c>
      <c r="DP57" s="10">
        <f t="shared" si="49"/>
        <v>0</v>
      </c>
      <c r="DQ57" s="10">
        <f t="shared" ref="DQ57:ED66" si="50">ROUND(SUMIF($1:$1,DQ$5,57:57),2)</f>
        <v>0</v>
      </c>
      <c r="DR57" s="10">
        <f t="shared" si="50"/>
        <v>0</v>
      </c>
      <c r="DS57" s="10">
        <f t="shared" si="50"/>
        <v>0</v>
      </c>
      <c r="DT57" s="10">
        <f t="shared" si="50"/>
        <v>0</v>
      </c>
      <c r="DU57" s="10">
        <f t="shared" si="50"/>
        <v>0</v>
      </c>
      <c r="DV57" s="10">
        <f t="shared" si="50"/>
        <v>0</v>
      </c>
      <c r="DW57" s="10">
        <f t="shared" si="50"/>
        <v>0</v>
      </c>
      <c r="DX57" s="10">
        <f t="shared" si="50"/>
        <v>0</v>
      </c>
      <c r="DY57" s="10">
        <f t="shared" si="50"/>
        <v>0</v>
      </c>
      <c r="DZ57" s="10">
        <f t="shared" si="50"/>
        <v>0</v>
      </c>
      <c r="EA57" s="10">
        <f t="shared" si="50"/>
        <v>0</v>
      </c>
      <c r="EB57" s="10">
        <f t="shared" si="50"/>
        <v>0</v>
      </c>
      <c r="EC57" s="10">
        <f t="shared" si="50"/>
        <v>0</v>
      </c>
      <c r="ED57" s="10">
        <f t="shared" si="50"/>
        <v>0</v>
      </c>
      <c r="EE57" s="10">
        <f t="shared" si="34"/>
        <v>310.14000000000004</v>
      </c>
      <c r="EF57" s="109">
        <f t="shared" si="35"/>
        <v>0</v>
      </c>
      <c r="EG57" s="82">
        <f t="shared" si="36"/>
        <v>0</v>
      </c>
      <c r="EH57" s="82">
        <f t="shared" si="37"/>
        <v>0</v>
      </c>
      <c r="EI57" s="110">
        <f t="shared" si="38"/>
        <v>310.14000000000004</v>
      </c>
    </row>
    <row r="58" spans="1:139" ht="14.5" x14ac:dyDescent="0.35">
      <c r="A58" s="5" t="str">
        <f t="shared" si="7"/>
        <v>Suape39.7</v>
      </c>
      <c r="B58" s="53">
        <v>4196</v>
      </c>
      <c r="C58" s="53">
        <v>4196</v>
      </c>
      <c r="D58" s="53" t="s">
        <v>23</v>
      </c>
      <c r="E58" s="43"/>
      <c r="F58" s="43" t="s">
        <v>145</v>
      </c>
      <c r="G58" s="43" t="s">
        <v>146</v>
      </c>
      <c r="H58" s="53" t="s">
        <v>147</v>
      </c>
      <c r="I58" s="54"/>
      <c r="J58" s="43"/>
      <c r="K58" s="87" t="s">
        <v>62</v>
      </c>
      <c r="L58" s="40">
        <v>39.700000000000003</v>
      </c>
      <c r="M58" s="41" t="s">
        <v>153</v>
      </c>
      <c r="N58" s="85"/>
      <c r="O58" s="67"/>
      <c r="Q58" s="77"/>
      <c r="R58" s="57"/>
      <c r="S58" s="44"/>
      <c r="T58" s="56"/>
      <c r="U58" s="57"/>
      <c r="V58" s="43" t="s">
        <v>150</v>
      </c>
      <c r="W58" s="88">
        <v>0</v>
      </c>
      <c r="X58" s="57"/>
      <c r="Y58" s="95">
        <f>IF($X58="",0,HLOOKUP($H$3,Resina!$E$2:$AK$93,MATCH($D58&amp;$X58&amp;$Y$5,Resina!$A$2:$A$93,0)))</f>
        <v>0</v>
      </c>
      <c r="Z58" s="56">
        <v>1</v>
      </c>
      <c r="AA58" s="43" t="s">
        <v>33</v>
      </c>
      <c r="AB58" s="95">
        <f>IF($AA58="",0,HLOOKUP($H$3,Resina!$E$2:$AK$93,MATCH($D58&amp;$AA58&amp;$AB$5,Resina!$A$2:$A$93,0)))</f>
        <v>1651.651200704679</v>
      </c>
      <c r="AC58" s="59">
        <f t="shared" si="39"/>
        <v>46091</v>
      </c>
      <c r="AD58" s="59" t="s">
        <v>151</v>
      </c>
      <c r="AE58" s="153">
        <f t="shared" si="40"/>
        <v>45839</v>
      </c>
      <c r="AF58" s="55" t="s">
        <v>152</v>
      </c>
      <c r="AG58" s="13">
        <f>_xlfn.XLOOKUP($H$3,Resina!$2:$2,Resina!$3:$3,0)</f>
        <v>5.200616666666666</v>
      </c>
      <c r="AH58" s="14">
        <f t="shared" si="8"/>
        <v>341.00730904761917</v>
      </c>
      <c r="AI58" s="75">
        <v>5.0000000000000001E-3</v>
      </c>
      <c r="AJ58" s="14">
        <f t="shared" si="9"/>
        <v>1.705036545238096</v>
      </c>
      <c r="AL58" s="12"/>
      <c r="AM58" s="65"/>
      <c r="AN58" s="12"/>
      <c r="AO58" s="12">
        <f>_xlfn.XLOOKUP($D58&amp;$L58&amp;$AK$3,'BD Conv'!$A:$A,'BD Conv'!$H:$H,0)*_xlfn.XLOOKUP($D58,'BD Conv'!$C$17:$C$19,'BD Conv'!$F$17:$F$19,0)*(1+(HLOOKUP($B58&amp;AO$6,Indexadores!$C$2:$AH$32,MATCH($AE58,Indexadores!$A$2:$A$32,0))))</f>
        <v>0</v>
      </c>
      <c r="AP58" s="12"/>
      <c r="AQ58" s="55"/>
      <c r="AR58" s="55"/>
      <c r="AS58" s="155">
        <v>5.0000000000000001E-3</v>
      </c>
      <c r="AT58" s="55">
        <f t="shared" si="10"/>
        <v>0</v>
      </c>
      <c r="AU58" s="12">
        <f>_xlfn.XLOOKUP($D58&amp;$L58&amp;$AK$3,'BD Conv'!$A:$A,'BD Conv'!$H:$H,0)*_xlfn.XLOOKUP($D58,'BD Conv'!$C$17:$C$19,'BD Conv'!$E$17:$E$19,0)*(1+(HLOOKUP($B58&amp;AU$6,Indexadores!$C$2:$AH$32,MATCH($AE58,Indexadores!$A$2:$A$32,0))))</f>
        <v>0</v>
      </c>
      <c r="AV58" s="14">
        <f t="shared" si="11"/>
        <v>0</v>
      </c>
      <c r="AW58" s="55">
        <f>_xlfn.XLOOKUP($A58&amp;$AK$3,'BD Conv'!$A:$A,'BD Conv'!$I:$I,0)</f>
        <v>0</v>
      </c>
      <c r="AX58" s="55"/>
      <c r="AY58" s="12"/>
      <c r="AZ58" s="14">
        <f t="shared" si="1"/>
        <v>342.71234559285728</v>
      </c>
      <c r="BA58" s="12"/>
      <c r="BB58" s="12"/>
      <c r="BC58" s="12"/>
      <c r="BD58" s="55"/>
      <c r="BE58" s="55"/>
      <c r="BF58" s="55"/>
      <c r="BG58" s="66"/>
      <c r="BH58" s="55"/>
      <c r="BI58" s="61">
        <f t="shared" si="13"/>
        <v>0</v>
      </c>
      <c r="BJ58" s="55"/>
      <c r="BK58" s="55"/>
      <c r="BL58" s="66"/>
      <c r="BM58" s="55"/>
      <c r="BN58" s="55">
        <f>_xlfn.XLOOKUP($A58&amp;$BA$3,'BD Conv'!$A:$A,'BD Conv'!$K:$K,0)</f>
        <v>0</v>
      </c>
      <c r="BO58" s="55"/>
      <c r="BP58" s="55"/>
      <c r="BQ58" s="96">
        <f t="shared" si="14"/>
        <v>0</v>
      </c>
      <c r="BR58" s="62">
        <f t="shared" si="15"/>
        <v>0</v>
      </c>
      <c r="BS58" s="62"/>
      <c r="BT58" s="98">
        <f t="shared" si="16"/>
        <v>342.71234559285728</v>
      </c>
      <c r="BU58" s="82">
        <f t="shared" si="17"/>
        <v>86.429083899826537</v>
      </c>
      <c r="BV58" s="97">
        <f t="shared" si="18"/>
        <v>429.14142949268381</v>
      </c>
      <c r="BW58" s="44"/>
      <c r="BY58" s="74">
        <f t="shared" si="19"/>
        <v>2.0787213954058581E-2</v>
      </c>
      <c r="BZ58" s="12">
        <f t="shared" si="20"/>
        <v>1.3419488745611385</v>
      </c>
      <c r="CA58" s="12">
        <f t="shared" si="21"/>
        <v>1.3419488745611365</v>
      </c>
      <c r="CB58" s="12">
        <f t="shared" si="22"/>
        <v>0.32785276333987989</v>
      </c>
      <c r="CD58" s="95">
        <f t="shared" si="23"/>
        <v>369.30672230100009</v>
      </c>
      <c r="CE58" s="12">
        <f t="shared" si="24"/>
        <v>6.4556456556754593</v>
      </c>
      <c r="CF58" s="12">
        <f t="shared" si="25"/>
        <v>6.4556456556754576</v>
      </c>
      <c r="CG58" s="12">
        <f t="shared" si="26"/>
        <v>5.4415495444542001</v>
      </c>
      <c r="CI58" s="95">
        <f>IF($X58="",0,HLOOKUP($H$3,Resina!$E$2:$AK$93,MATCH($D58&amp;$X58&amp;$CI$5,Resina!$A$2:$A$93,0)))</f>
        <v>0</v>
      </c>
      <c r="CJ58" s="95">
        <f>IF($AA58="",0,HLOOKUP($H$3,Resina!$E$2:$AK$93,MATCH($D58&amp;$AA58&amp;$CJ$5,Resina!$A$2:$A$93,0)))</f>
        <v>1610.0071465883857</v>
      </c>
      <c r="CK58" s="14">
        <f t="shared" si="27"/>
        <v>332.40929100000005</v>
      </c>
      <c r="CL58" s="14">
        <f t="shared" si="28"/>
        <v>3.3240929100000005</v>
      </c>
      <c r="CM58" s="12" t="str">
        <f t="shared" si="29"/>
        <v xml:space="preserve"> </v>
      </c>
      <c r="CN58" s="73"/>
      <c r="CO58" s="12">
        <f t="shared" si="30"/>
        <v>0</v>
      </c>
      <c r="CP58" s="14">
        <f t="shared" si="31"/>
        <v>335.73338391000004</v>
      </c>
      <c r="CQ58" s="73"/>
      <c r="DE58" s="6" t="str">
        <f t="shared" si="32"/>
        <v>Suape39.7</v>
      </c>
      <c r="DF58" s="63">
        <f t="shared" si="33"/>
        <v>39.700000000000003</v>
      </c>
      <c r="DG58" s="10">
        <f t="shared" si="49"/>
        <v>341.01</v>
      </c>
      <c r="DH58" s="10">
        <f t="shared" si="49"/>
        <v>1.71</v>
      </c>
      <c r="DI58" s="10">
        <f t="shared" si="49"/>
        <v>0</v>
      </c>
      <c r="DJ58" s="10">
        <f t="shared" si="49"/>
        <v>0</v>
      </c>
      <c r="DK58" s="10">
        <f t="shared" si="49"/>
        <v>0</v>
      </c>
      <c r="DL58" s="10">
        <f t="shared" si="49"/>
        <v>0</v>
      </c>
      <c r="DM58" s="10">
        <f t="shared" si="49"/>
        <v>0</v>
      </c>
      <c r="DN58" s="10">
        <f t="shared" si="49"/>
        <v>0</v>
      </c>
      <c r="DO58" s="10">
        <f t="shared" si="49"/>
        <v>0</v>
      </c>
      <c r="DP58" s="10">
        <f t="shared" si="49"/>
        <v>0</v>
      </c>
      <c r="DQ58" s="10">
        <f t="shared" si="50"/>
        <v>0</v>
      </c>
      <c r="DR58" s="10">
        <f t="shared" si="50"/>
        <v>0</v>
      </c>
      <c r="DS58" s="10">
        <f t="shared" si="50"/>
        <v>0</v>
      </c>
      <c r="DT58" s="10">
        <f t="shared" si="50"/>
        <v>0</v>
      </c>
      <c r="DU58" s="10">
        <f t="shared" si="50"/>
        <v>0</v>
      </c>
      <c r="DV58" s="10">
        <f t="shared" si="50"/>
        <v>0</v>
      </c>
      <c r="DW58" s="10">
        <f t="shared" si="50"/>
        <v>0</v>
      </c>
      <c r="DX58" s="10">
        <f t="shared" si="50"/>
        <v>0</v>
      </c>
      <c r="DY58" s="10">
        <f t="shared" si="50"/>
        <v>0</v>
      </c>
      <c r="DZ58" s="10">
        <f t="shared" si="50"/>
        <v>0</v>
      </c>
      <c r="EA58" s="10">
        <f t="shared" si="50"/>
        <v>0</v>
      </c>
      <c r="EB58" s="10">
        <f t="shared" si="50"/>
        <v>0</v>
      </c>
      <c r="EC58" s="10">
        <f t="shared" si="50"/>
        <v>0</v>
      </c>
      <c r="ED58" s="10">
        <f t="shared" si="50"/>
        <v>0</v>
      </c>
      <c r="EE58" s="10">
        <f t="shared" si="34"/>
        <v>342.71999999999997</v>
      </c>
      <c r="EF58" s="109">
        <f t="shared" si="35"/>
        <v>0.01</v>
      </c>
      <c r="EG58" s="82">
        <f t="shared" si="36"/>
        <v>0</v>
      </c>
      <c r="EH58" s="82">
        <f t="shared" si="37"/>
        <v>-0.01</v>
      </c>
      <c r="EI58" s="110">
        <f t="shared" si="38"/>
        <v>342.71</v>
      </c>
    </row>
    <row r="59" spans="1:139" ht="14.5" x14ac:dyDescent="0.35">
      <c r="A59" s="5" t="str">
        <f t="shared" si="7"/>
        <v>Suape55.6</v>
      </c>
      <c r="B59" s="53">
        <v>4196</v>
      </c>
      <c r="C59" s="53">
        <v>4196</v>
      </c>
      <c r="D59" s="53" t="s">
        <v>23</v>
      </c>
      <c r="E59" s="43"/>
      <c r="F59" s="43" t="s">
        <v>145</v>
      </c>
      <c r="G59" s="43" t="s">
        <v>146</v>
      </c>
      <c r="H59" s="53" t="s">
        <v>147</v>
      </c>
      <c r="I59" s="54"/>
      <c r="J59" s="43"/>
      <c r="K59" s="87" t="s">
        <v>62</v>
      </c>
      <c r="L59" s="40">
        <v>55.6</v>
      </c>
      <c r="M59" s="41" t="s">
        <v>149</v>
      </c>
      <c r="N59" s="85"/>
      <c r="O59" s="67"/>
      <c r="Q59" s="77"/>
      <c r="R59" s="57"/>
      <c r="S59" s="44"/>
      <c r="T59" s="56"/>
      <c r="U59" s="57"/>
      <c r="V59" s="43" t="s">
        <v>150</v>
      </c>
      <c r="W59" s="88">
        <v>1</v>
      </c>
      <c r="X59" s="57" t="s">
        <v>22</v>
      </c>
      <c r="Y59" s="95">
        <f>IF($X59="",0,HLOOKUP($H$3,Resina!$E$2:$AK$93,MATCH($D59&amp;$X59&amp;$Y$5,Resina!$A$2:$A$93,0)))</f>
        <v>1259.2427288888889</v>
      </c>
      <c r="Z59" s="56">
        <v>0</v>
      </c>
      <c r="AA59" s="43" t="s">
        <v>33</v>
      </c>
      <c r="AB59" s="95">
        <f>IF($AA59="",0,HLOOKUP($H$3,Resina!$E$2:$AK$93,MATCH($D59&amp;$AA59&amp;$AB$5,Resina!$A$2:$A$93,0)))</f>
        <v>1651.651200704679</v>
      </c>
      <c r="AC59" s="59">
        <f t="shared" si="39"/>
        <v>46091</v>
      </c>
      <c r="AD59" s="59" t="s">
        <v>151</v>
      </c>
      <c r="AE59" s="153">
        <f t="shared" si="40"/>
        <v>45839</v>
      </c>
      <c r="AF59" s="55" t="s">
        <v>152</v>
      </c>
      <c r="AG59" s="13">
        <f>_xlfn.XLOOKUP($H$3,Resina!$2:$2,Resina!$3:$3,0)</f>
        <v>5.200616666666666</v>
      </c>
      <c r="AH59" s="14">
        <f t="shared" si="8"/>
        <v>364.11543301205336</v>
      </c>
      <c r="AI59" s="75">
        <v>5.0000000000000001E-3</v>
      </c>
      <c r="AJ59" s="14">
        <f t="shared" si="9"/>
        <v>1.8205771650602669</v>
      </c>
      <c r="AL59" s="12"/>
      <c r="AM59" s="65"/>
      <c r="AN59" s="12"/>
      <c r="AO59" s="12">
        <f>_xlfn.XLOOKUP($D59&amp;$L59&amp;$AK$3,'BD Conv'!$A:$A,'BD Conv'!$H:$H,0)*_xlfn.XLOOKUP($D59,'BD Conv'!$C$17:$C$19,'BD Conv'!$F$17:$F$19,0)*(1+(HLOOKUP($B59&amp;AO$6,Indexadores!$C$2:$AH$32,MATCH($AE59,Indexadores!$A$2:$A$32,0))))</f>
        <v>0</v>
      </c>
      <c r="AP59" s="12"/>
      <c r="AQ59" s="55"/>
      <c r="AR59" s="55"/>
      <c r="AS59" s="155">
        <v>5.0000000000000001E-3</v>
      </c>
      <c r="AT59" s="55">
        <f t="shared" si="10"/>
        <v>0</v>
      </c>
      <c r="AU59" s="12">
        <f>_xlfn.XLOOKUP($D59&amp;$L59&amp;$AK$3,'BD Conv'!$A:$A,'BD Conv'!$H:$H,0)*_xlfn.XLOOKUP($D59,'BD Conv'!$C$17:$C$19,'BD Conv'!$E$17:$E$19,0)*(1+(HLOOKUP($B59&amp;AU$6,Indexadores!$C$2:$AH$32,MATCH($AE59,Indexadores!$A$2:$A$32,0))))</f>
        <v>0</v>
      </c>
      <c r="AV59" s="14">
        <f t="shared" si="11"/>
        <v>0</v>
      </c>
      <c r="AW59" s="55">
        <f>_xlfn.XLOOKUP($A59&amp;$AK$3,'BD Conv'!$A:$A,'BD Conv'!$I:$I,0)</f>
        <v>0</v>
      </c>
      <c r="AX59" s="55"/>
      <c r="AY59" s="12"/>
      <c r="AZ59" s="14">
        <f t="shared" si="1"/>
        <v>365.93601017711364</v>
      </c>
      <c r="BA59" s="12"/>
      <c r="BB59" s="12"/>
      <c r="BC59" s="12"/>
      <c r="BD59" s="55"/>
      <c r="BE59" s="55"/>
      <c r="BF59" s="55"/>
      <c r="BG59" s="66"/>
      <c r="BH59" s="55"/>
      <c r="BI59" s="61">
        <f t="shared" si="13"/>
        <v>0</v>
      </c>
      <c r="BJ59" s="55"/>
      <c r="BK59" s="55"/>
      <c r="BL59" s="66"/>
      <c r="BM59" s="55"/>
      <c r="BN59" s="55">
        <f>_xlfn.XLOOKUP($A59&amp;$BA$3,'BD Conv'!$A:$A,'BD Conv'!$K:$K,0)</f>
        <v>0</v>
      </c>
      <c r="BO59" s="55"/>
      <c r="BP59" s="55"/>
      <c r="BQ59" s="96">
        <f t="shared" si="14"/>
        <v>0</v>
      </c>
      <c r="BR59" s="62">
        <f t="shared" si="15"/>
        <v>0</v>
      </c>
      <c r="BS59" s="62"/>
      <c r="BT59" s="98">
        <f t="shared" si="16"/>
        <v>365.93601017711364</v>
      </c>
      <c r="BU59" s="82">
        <f t="shared" si="17"/>
        <v>92.285890871112827</v>
      </c>
      <c r="BV59" s="97">
        <f t="shared" si="18"/>
        <v>458.22190104822647</v>
      </c>
      <c r="BW59" s="44"/>
      <c r="BY59" s="74">
        <f t="shared" si="19"/>
        <v>8.2383896969253856E-2</v>
      </c>
      <c r="BZ59" s="12">
        <f t="shared" si="20"/>
        <v>5.3556392293126152</v>
      </c>
      <c r="CA59" s="12">
        <f t="shared" si="21"/>
        <v>5.3556392293126098</v>
      </c>
      <c r="CB59" s="12">
        <f t="shared" si="22"/>
        <v>0.35006947863111471</v>
      </c>
      <c r="CD59" s="95">
        <f t="shared" si="23"/>
        <v>371.89172189454632</v>
      </c>
      <c r="CE59" s="12">
        <f t="shared" si="24"/>
        <v>6.5008325975540755</v>
      </c>
      <c r="CF59" s="12">
        <f t="shared" si="25"/>
        <v>6.5008325975540702</v>
      </c>
      <c r="CG59" s="12">
        <f t="shared" si="26"/>
        <v>1.4952628468725755</v>
      </c>
      <c r="CI59" s="95">
        <f>IF($X59="",0,HLOOKUP($H$3,Resina!$E$2:$AK$93,MATCH($D59&amp;$X59&amp;$CI$5,Resina!$A$2:$A$93,0)))</f>
        <v>1157.6381148148148</v>
      </c>
      <c r="CJ59" s="95">
        <f>IF($AA59="",0,HLOOKUP($H$3,Resina!$E$2:$AK$93,MATCH($D59&amp;$AA59&amp;$CJ$5,Resina!$A$2:$A$93,0)))</f>
        <v>1610.0071465883857</v>
      </c>
      <c r="CK59" s="14">
        <f t="shared" si="27"/>
        <v>334.73602330742244</v>
      </c>
      <c r="CL59" s="14">
        <f t="shared" si="28"/>
        <v>3.3473602330742245</v>
      </c>
      <c r="CM59" s="12" t="str">
        <f t="shared" si="29"/>
        <v xml:space="preserve"> </v>
      </c>
      <c r="CN59" s="73"/>
      <c r="CO59" s="12">
        <f t="shared" si="30"/>
        <v>0</v>
      </c>
      <c r="CP59" s="14">
        <f t="shared" si="31"/>
        <v>338.08338354049664</v>
      </c>
      <c r="CQ59" s="73"/>
      <c r="DE59" s="6" t="str">
        <f t="shared" si="32"/>
        <v>Suape55.6</v>
      </c>
      <c r="DF59" s="63">
        <f t="shared" si="33"/>
        <v>55.6</v>
      </c>
      <c r="DG59" s="10">
        <f t="shared" si="49"/>
        <v>364.12</v>
      </c>
      <c r="DH59" s="10">
        <f t="shared" si="49"/>
        <v>1.82</v>
      </c>
      <c r="DI59" s="10">
        <f t="shared" si="49"/>
        <v>0</v>
      </c>
      <c r="DJ59" s="10">
        <f t="shared" si="49"/>
        <v>0</v>
      </c>
      <c r="DK59" s="10">
        <f t="shared" si="49"/>
        <v>0</v>
      </c>
      <c r="DL59" s="10">
        <f t="shared" si="49"/>
        <v>0</v>
      </c>
      <c r="DM59" s="10">
        <f t="shared" si="49"/>
        <v>0</v>
      </c>
      <c r="DN59" s="10">
        <f t="shared" si="49"/>
        <v>0</v>
      </c>
      <c r="DO59" s="10">
        <f t="shared" si="49"/>
        <v>0</v>
      </c>
      <c r="DP59" s="10">
        <f t="shared" si="49"/>
        <v>0</v>
      </c>
      <c r="DQ59" s="10">
        <f t="shared" si="50"/>
        <v>0</v>
      </c>
      <c r="DR59" s="10">
        <f t="shared" si="50"/>
        <v>0</v>
      </c>
      <c r="DS59" s="10">
        <f t="shared" si="50"/>
        <v>0</v>
      </c>
      <c r="DT59" s="10">
        <f t="shared" si="50"/>
        <v>0</v>
      </c>
      <c r="DU59" s="10">
        <f t="shared" si="50"/>
        <v>0</v>
      </c>
      <c r="DV59" s="10">
        <f t="shared" si="50"/>
        <v>0</v>
      </c>
      <c r="DW59" s="10">
        <f t="shared" si="50"/>
        <v>0</v>
      </c>
      <c r="DX59" s="10">
        <f t="shared" si="50"/>
        <v>0</v>
      </c>
      <c r="DY59" s="10">
        <f t="shared" si="50"/>
        <v>0</v>
      </c>
      <c r="DZ59" s="10">
        <f t="shared" si="50"/>
        <v>0</v>
      </c>
      <c r="EA59" s="10">
        <f t="shared" si="50"/>
        <v>0</v>
      </c>
      <c r="EB59" s="10">
        <f t="shared" si="50"/>
        <v>0</v>
      </c>
      <c r="EC59" s="10">
        <f t="shared" si="50"/>
        <v>0</v>
      </c>
      <c r="ED59" s="10">
        <f t="shared" si="50"/>
        <v>0</v>
      </c>
      <c r="EE59" s="10">
        <f t="shared" si="34"/>
        <v>365.94</v>
      </c>
      <c r="EF59" s="109">
        <f t="shared" si="35"/>
        <v>0</v>
      </c>
      <c r="EG59" s="82">
        <f t="shared" si="36"/>
        <v>0</v>
      </c>
      <c r="EH59" s="82">
        <f t="shared" si="37"/>
        <v>0</v>
      </c>
      <c r="EI59" s="110">
        <f t="shared" si="38"/>
        <v>365.94</v>
      </c>
    </row>
    <row r="60" spans="1:139" ht="14.5" x14ac:dyDescent="0.35">
      <c r="A60" s="5" t="str">
        <f t="shared" si="7"/>
        <v>Suape55.6</v>
      </c>
      <c r="B60" s="53">
        <v>4196</v>
      </c>
      <c r="C60" s="53">
        <v>4196</v>
      </c>
      <c r="D60" s="53" t="s">
        <v>23</v>
      </c>
      <c r="E60" s="43"/>
      <c r="F60" s="43" t="s">
        <v>145</v>
      </c>
      <c r="G60" s="43" t="s">
        <v>146</v>
      </c>
      <c r="H60" s="53" t="s">
        <v>147</v>
      </c>
      <c r="I60" s="54"/>
      <c r="J60" s="43"/>
      <c r="K60" s="87" t="s">
        <v>62</v>
      </c>
      <c r="L60" s="40">
        <v>55.6</v>
      </c>
      <c r="M60" s="41" t="s">
        <v>149</v>
      </c>
      <c r="N60" s="85"/>
      <c r="O60" s="67"/>
      <c r="Q60" s="77"/>
      <c r="R60" s="57"/>
      <c r="S60" s="44"/>
      <c r="T60" s="56"/>
      <c r="U60" s="57"/>
      <c r="V60" s="43" t="s">
        <v>150</v>
      </c>
      <c r="W60" s="88">
        <v>0.6</v>
      </c>
      <c r="X60" s="57" t="s">
        <v>22</v>
      </c>
      <c r="Y60" s="95">
        <f>IF($X60="",0,HLOOKUP($H$3,Resina!$E$2:$AK$93,MATCH($D60&amp;$X60&amp;$Y$5,Resina!$A$2:$A$93,0)))</f>
        <v>1259.2427288888889</v>
      </c>
      <c r="Z60" s="56">
        <v>0.4</v>
      </c>
      <c r="AA60" s="43" t="s">
        <v>33</v>
      </c>
      <c r="AB60" s="95">
        <f>IF($AA60="",0,HLOOKUP($H$3,Resina!$E$2:$AK$93,MATCH($D60&amp;$AA60&amp;$AB$5,Resina!$A$2:$A$93,0)))</f>
        <v>1651.651200704679</v>
      </c>
      <c r="AC60" s="59">
        <f t="shared" si="39"/>
        <v>46091</v>
      </c>
      <c r="AD60" s="59" t="s">
        <v>151</v>
      </c>
      <c r="AE60" s="153">
        <f t="shared" si="40"/>
        <v>45839</v>
      </c>
      <c r="AF60" s="55" t="s">
        <v>152</v>
      </c>
      <c r="AG60" s="13">
        <f>_xlfn.XLOOKUP($H$3,Resina!$2:$2,Resina!$3:$3,0)</f>
        <v>5.200616666666666</v>
      </c>
      <c r="AH60" s="14">
        <f t="shared" si="8"/>
        <v>409.50206971199395</v>
      </c>
      <c r="AI60" s="75">
        <v>5.0000000000000001E-3</v>
      </c>
      <c r="AJ60" s="14">
        <f t="shared" si="9"/>
        <v>2.0475103485599697</v>
      </c>
      <c r="AL60" s="12"/>
      <c r="AM60" s="65"/>
      <c r="AN60" s="12"/>
      <c r="AO60" s="12">
        <f>_xlfn.XLOOKUP($D60&amp;$L60&amp;$AK$3,'BD Conv'!$A:$A,'BD Conv'!$H:$H,0)*_xlfn.XLOOKUP($D60,'BD Conv'!$C$17:$C$19,'BD Conv'!$F$17:$F$19,0)*(1+(HLOOKUP($B60&amp;AO$6,Indexadores!$C$2:$AH$32,MATCH($AE60,Indexadores!$A$2:$A$32,0))))</f>
        <v>0</v>
      </c>
      <c r="AP60" s="12"/>
      <c r="AQ60" s="55"/>
      <c r="AR60" s="55"/>
      <c r="AS60" s="155">
        <v>5.0000000000000001E-3</v>
      </c>
      <c r="AT60" s="55">
        <f t="shared" si="10"/>
        <v>0</v>
      </c>
      <c r="AU60" s="12">
        <f>_xlfn.XLOOKUP($D60&amp;$L60&amp;$AK$3,'BD Conv'!$A:$A,'BD Conv'!$H:$H,0)*_xlfn.XLOOKUP($D60,'BD Conv'!$C$17:$C$19,'BD Conv'!$E$17:$E$19,0)*(1+(HLOOKUP($B60&amp;AU$6,Indexadores!$C$2:$AH$32,MATCH($AE60,Indexadores!$A$2:$A$32,0))))</f>
        <v>0</v>
      </c>
      <c r="AV60" s="14">
        <f t="shared" si="11"/>
        <v>0</v>
      </c>
      <c r="AW60" s="55">
        <f>_xlfn.XLOOKUP($A60&amp;$AK$3,'BD Conv'!$A:$A,'BD Conv'!$I:$I,0)</f>
        <v>0</v>
      </c>
      <c r="AX60" s="55"/>
      <c r="AY60" s="12"/>
      <c r="AZ60" s="14">
        <f t="shared" si="1"/>
        <v>411.54958006055392</v>
      </c>
      <c r="BA60" s="12"/>
      <c r="BB60" s="12"/>
      <c r="BC60" s="12"/>
      <c r="BD60" s="55"/>
      <c r="BE60" s="55"/>
      <c r="BF60" s="55"/>
      <c r="BG60" s="66"/>
      <c r="BH60" s="55"/>
      <c r="BI60" s="61">
        <f t="shared" si="13"/>
        <v>0</v>
      </c>
      <c r="BJ60" s="55"/>
      <c r="BK60" s="55"/>
      <c r="BL60" s="66"/>
      <c r="BM60" s="55"/>
      <c r="BN60" s="55">
        <f>_xlfn.XLOOKUP($A60&amp;$BA$3,'BD Conv'!$A:$A,'BD Conv'!$K:$K,0)</f>
        <v>0</v>
      </c>
      <c r="BO60" s="55"/>
      <c r="BP60" s="55"/>
      <c r="BQ60" s="96">
        <f t="shared" si="14"/>
        <v>0</v>
      </c>
      <c r="BR60" s="62">
        <f t="shared" si="15"/>
        <v>0</v>
      </c>
      <c r="BS60" s="62"/>
      <c r="BT60" s="98">
        <f t="shared" si="16"/>
        <v>411.54958006055392</v>
      </c>
      <c r="BU60" s="82">
        <f t="shared" si="17"/>
        <v>103.78923794665116</v>
      </c>
      <c r="BV60" s="97">
        <f t="shared" si="18"/>
        <v>515.33881800720508</v>
      </c>
      <c r="BW60" s="44"/>
      <c r="BY60" s="74">
        <f t="shared" si="19"/>
        <v>5.2749306424492826E-2</v>
      </c>
      <c r="BZ60" s="12">
        <f t="shared" si="20"/>
        <v>3.9651453252510165</v>
      </c>
      <c r="CA60" s="12">
        <f t="shared" si="21"/>
        <v>3.9651453252510178</v>
      </c>
      <c r="CB60" s="12">
        <f t="shared" si="22"/>
        <v>0.39370530069702653</v>
      </c>
      <c r="CD60" s="95">
        <f t="shared" si="23"/>
        <v>430.02121711592793</v>
      </c>
      <c r="CE60" s="12">
        <f t="shared" si="24"/>
        <v>7.5169620114851501</v>
      </c>
      <c r="CF60" s="12">
        <f t="shared" si="25"/>
        <v>7.5169620114851519</v>
      </c>
      <c r="CG60" s="12">
        <f t="shared" si="26"/>
        <v>3.9455219869311602</v>
      </c>
      <c r="CI60" s="95">
        <f>IF($X60="",0,HLOOKUP($H$3,Resina!$E$2:$AK$93,MATCH($D60&amp;$X60&amp;$CI$5,Resina!$A$2:$A$93,0)))</f>
        <v>1157.6381148148148</v>
      </c>
      <c r="CJ60" s="95">
        <f>IF($AA60="",0,HLOOKUP($H$3,Resina!$E$2:$AK$93,MATCH($D60&amp;$AA60&amp;$CJ$5,Resina!$A$2:$A$93,0)))</f>
        <v>1610.0071465883857</v>
      </c>
      <c r="CK60" s="14">
        <f t="shared" si="27"/>
        <v>387.05780118445352</v>
      </c>
      <c r="CL60" s="14">
        <f t="shared" si="28"/>
        <v>3.8705780118445352</v>
      </c>
      <c r="CM60" s="12" t="str">
        <f t="shared" si="29"/>
        <v xml:space="preserve"> </v>
      </c>
      <c r="CN60" s="73"/>
      <c r="CO60" s="12">
        <f t="shared" si="30"/>
        <v>0</v>
      </c>
      <c r="CP60" s="14">
        <f t="shared" si="31"/>
        <v>390.92837919629807</v>
      </c>
      <c r="CQ60" s="73"/>
      <c r="DE60" s="6" t="str">
        <f t="shared" si="32"/>
        <v>Suape55.6</v>
      </c>
      <c r="DF60" s="63">
        <f t="shared" si="33"/>
        <v>55.6</v>
      </c>
      <c r="DG60" s="10">
        <f t="shared" si="49"/>
        <v>409.5</v>
      </c>
      <c r="DH60" s="10">
        <f t="shared" si="49"/>
        <v>2.0499999999999998</v>
      </c>
      <c r="DI60" s="10">
        <f t="shared" si="49"/>
        <v>0</v>
      </c>
      <c r="DJ60" s="10">
        <f t="shared" si="49"/>
        <v>0</v>
      </c>
      <c r="DK60" s="10">
        <f t="shared" si="49"/>
        <v>0</v>
      </c>
      <c r="DL60" s="10">
        <f t="shared" si="49"/>
        <v>0</v>
      </c>
      <c r="DM60" s="10">
        <f t="shared" si="49"/>
        <v>0</v>
      </c>
      <c r="DN60" s="10">
        <f t="shared" si="49"/>
        <v>0</v>
      </c>
      <c r="DO60" s="10">
        <f t="shared" si="49"/>
        <v>0</v>
      </c>
      <c r="DP60" s="10">
        <f t="shared" si="49"/>
        <v>0</v>
      </c>
      <c r="DQ60" s="10">
        <f t="shared" si="50"/>
        <v>0</v>
      </c>
      <c r="DR60" s="10">
        <f t="shared" si="50"/>
        <v>0</v>
      </c>
      <c r="DS60" s="10">
        <f t="shared" si="50"/>
        <v>0</v>
      </c>
      <c r="DT60" s="10">
        <f t="shared" si="50"/>
        <v>0</v>
      </c>
      <c r="DU60" s="10">
        <f t="shared" si="50"/>
        <v>0</v>
      </c>
      <c r="DV60" s="10">
        <f t="shared" si="50"/>
        <v>0</v>
      </c>
      <c r="DW60" s="10">
        <f t="shared" si="50"/>
        <v>0</v>
      </c>
      <c r="DX60" s="10">
        <f t="shared" si="50"/>
        <v>0</v>
      </c>
      <c r="DY60" s="10">
        <f t="shared" si="50"/>
        <v>0</v>
      </c>
      <c r="DZ60" s="10">
        <f t="shared" si="50"/>
        <v>0</v>
      </c>
      <c r="EA60" s="10">
        <f t="shared" si="50"/>
        <v>0</v>
      </c>
      <c r="EB60" s="10">
        <f t="shared" si="50"/>
        <v>0</v>
      </c>
      <c r="EC60" s="10">
        <f t="shared" si="50"/>
        <v>0</v>
      </c>
      <c r="ED60" s="10">
        <f t="shared" si="50"/>
        <v>0</v>
      </c>
      <c r="EE60" s="10">
        <f t="shared" si="34"/>
        <v>411.55</v>
      </c>
      <c r="EF60" s="109">
        <f t="shared" si="35"/>
        <v>0</v>
      </c>
      <c r="EG60" s="82">
        <f t="shared" si="36"/>
        <v>0</v>
      </c>
      <c r="EH60" s="82">
        <f t="shared" si="37"/>
        <v>0</v>
      </c>
      <c r="EI60" s="110">
        <f t="shared" si="38"/>
        <v>411.55</v>
      </c>
    </row>
    <row r="61" spans="1:139" ht="14.5" x14ac:dyDescent="0.35">
      <c r="A61" s="5" t="str">
        <f t="shared" si="7"/>
        <v>Suape55.6</v>
      </c>
      <c r="B61" s="53">
        <v>4196</v>
      </c>
      <c r="C61" s="53">
        <v>4196</v>
      </c>
      <c r="D61" s="53" t="s">
        <v>23</v>
      </c>
      <c r="E61" s="43"/>
      <c r="F61" s="43" t="s">
        <v>145</v>
      </c>
      <c r="G61" s="43" t="s">
        <v>146</v>
      </c>
      <c r="H61" s="53" t="s">
        <v>147</v>
      </c>
      <c r="I61" s="54"/>
      <c r="J61" s="43"/>
      <c r="K61" s="87" t="s">
        <v>62</v>
      </c>
      <c r="L61" s="40">
        <v>55.6</v>
      </c>
      <c r="M61" s="41" t="s">
        <v>149</v>
      </c>
      <c r="N61" s="85"/>
      <c r="O61" s="67"/>
      <c r="Q61" s="77"/>
      <c r="R61" s="57"/>
      <c r="S61" s="44"/>
      <c r="T61" s="56"/>
      <c r="U61" s="57"/>
      <c r="V61" s="43" t="s">
        <v>150</v>
      </c>
      <c r="W61" s="88">
        <v>0.4</v>
      </c>
      <c r="X61" s="57" t="s">
        <v>22</v>
      </c>
      <c r="Y61" s="95">
        <f>IF($X61="",0,HLOOKUP($H$3,Resina!$E$2:$AK$93,MATCH($D61&amp;$X61&amp;$Y$5,Resina!$A$2:$A$93,0)))</f>
        <v>1259.2427288888889</v>
      </c>
      <c r="Z61" s="56">
        <v>0.6</v>
      </c>
      <c r="AA61" s="43" t="s">
        <v>33</v>
      </c>
      <c r="AB61" s="95">
        <f>IF($AA61="",0,HLOOKUP($H$3,Resina!$E$2:$AK$93,MATCH($D61&amp;$AA61&amp;$AB$5,Resina!$A$2:$A$93,0)))</f>
        <v>1651.651200704679</v>
      </c>
      <c r="AC61" s="59">
        <f t="shared" si="39"/>
        <v>46091</v>
      </c>
      <c r="AD61" s="59" t="s">
        <v>151</v>
      </c>
      <c r="AE61" s="153">
        <f t="shared" si="40"/>
        <v>45839</v>
      </c>
      <c r="AF61" s="55" t="s">
        <v>152</v>
      </c>
      <c r="AG61" s="13">
        <f>_xlfn.XLOOKUP($H$3,Resina!$2:$2,Resina!$3:$3,0)</f>
        <v>5.200616666666666</v>
      </c>
      <c r="AH61" s="14">
        <f t="shared" si="8"/>
        <v>432.19538806196431</v>
      </c>
      <c r="AI61" s="75">
        <v>5.0000000000000001E-3</v>
      </c>
      <c r="AJ61" s="14">
        <f t="shared" si="9"/>
        <v>2.1609769403098218</v>
      </c>
      <c r="AL61" s="12"/>
      <c r="AM61" s="65"/>
      <c r="AN61" s="12"/>
      <c r="AO61" s="12">
        <f>_xlfn.XLOOKUP($D61&amp;$L61&amp;$AK$3,'BD Conv'!$A:$A,'BD Conv'!$H:$H,0)*_xlfn.XLOOKUP($D61,'BD Conv'!$C$17:$C$19,'BD Conv'!$F$17:$F$19,0)*(1+(HLOOKUP($B61&amp;AO$6,Indexadores!$C$2:$AH$32,MATCH($AE61,Indexadores!$A$2:$A$32,0))))</f>
        <v>0</v>
      </c>
      <c r="AP61" s="12"/>
      <c r="AQ61" s="55"/>
      <c r="AR61" s="55"/>
      <c r="AS61" s="155">
        <v>5.0000000000000001E-3</v>
      </c>
      <c r="AT61" s="55">
        <f t="shared" si="10"/>
        <v>0</v>
      </c>
      <c r="AU61" s="12">
        <f>_xlfn.XLOOKUP($D61&amp;$L61&amp;$AK$3,'BD Conv'!$A:$A,'BD Conv'!$H:$H,0)*_xlfn.XLOOKUP($D61,'BD Conv'!$C$17:$C$19,'BD Conv'!$E$17:$E$19,0)*(1+(HLOOKUP($B61&amp;AU$6,Indexadores!$C$2:$AH$32,MATCH($AE61,Indexadores!$A$2:$A$32,0))))</f>
        <v>0</v>
      </c>
      <c r="AV61" s="14">
        <f t="shared" si="11"/>
        <v>0</v>
      </c>
      <c r="AW61" s="55">
        <f>_xlfn.XLOOKUP($A61&amp;$AK$3,'BD Conv'!$A:$A,'BD Conv'!$I:$I,0)</f>
        <v>0</v>
      </c>
      <c r="AX61" s="55"/>
      <c r="AY61" s="12"/>
      <c r="AZ61" s="14">
        <f t="shared" si="1"/>
        <v>434.35636500227412</v>
      </c>
      <c r="BA61" s="12"/>
      <c r="BB61" s="12"/>
      <c r="BC61" s="12"/>
      <c r="BD61" s="55"/>
      <c r="BE61" s="55"/>
      <c r="BF61" s="55"/>
      <c r="BG61" s="66"/>
      <c r="BH61" s="55"/>
      <c r="BI61" s="61">
        <f t="shared" si="13"/>
        <v>0</v>
      </c>
      <c r="BJ61" s="55"/>
      <c r="BK61" s="55"/>
      <c r="BL61" s="66"/>
      <c r="BM61" s="55"/>
      <c r="BN61" s="55">
        <f>_xlfn.XLOOKUP($A61&amp;$BA$3,'BD Conv'!$A:$A,'BD Conv'!$K:$K,0)</f>
        <v>0</v>
      </c>
      <c r="BO61" s="55"/>
      <c r="BP61" s="55"/>
      <c r="BQ61" s="96">
        <f t="shared" si="14"/>
        <v>0</v>
      </c>
      <c r="BR61" s="62">
        <f t="shared" si="15"/>
        <v>0</v>
      </c>
      <c r="BS61" s="62"/>
      <c r="BT61" s="98">
        <f t="shared" si="16"/>
        <v>434.35636500227412</v>
      </c>
      <c r="BU61" s="82">
        <f t="shared" si="17"/>
        <v>109.54091148442029</v>
      </c>
      <c r="BV61" s="97">
        <f t="shared" si="18"/>
        <v>543.89727648669441</v>
      </c>
      <c r="BW61" s="44"/>
      <c r="BY61" s="74">
        <f t="shared" si="19"/>
        <v>4.0746261513401105E-2</v>
      </c>
      <c r="BZ61" s="12">
        <f t="shared" si="20"/>
        <v>3.269898373220228</v>
      </c>
      <c r="CA61" s="12">
        <f t="shared" si="21"/>
        <v>3.2698983732202329</v>
      </c>
      <c r="CB61" s="12">
        <f t="shared" si="22"/>
        <v>0.41552321172998241</v>
      </c>
      <c r="CD61" s="95">
        <f t="shared" si="23"/>
        <v>459.08596472661867</v>
      </c>
      <c r="CE61" s="12">
        <f t="shared" si="24"/>
        <v>8.0250267184506772</v>
      </c>
      <c r="CF61" s="12">
        <f t="shared" si="25"/>
        <v>8.0250267184506825</v>
      </c>
      <c r="CG61" s="12">
        <f t="shared" si="26"/>
        <v>5.170651556960431</v>
      </c>
      <c r="CI61" s="95">
        <f>IF($X61="",0,HLOOKUP($H$3,Resina!$E$2:$AK$93,MATCH($D61&amp;$X61&amp;$CI$5,Resina!$A$2:$A$93,0)))</f>
        <v>1157.6381148148148</v>
      </c>
      <c r="CJ61" s="95">
        <f>IF($AA61="",0,HLOOKUP($H$3,Resina!$E$2:$AK$93,MATCH($D61&amp;$AA61&amp;$CJ$5,Resina!$A$2:$A$93,0)))</f>
        <v>1610.0071465883857</v>
      </c>
      <c r="CK61" s="14">
        <f t="shared" si="27"/>
        <v>413.21869012296906</v>
      </c>
      <c r="CL61" s="14">
        <f t="shared" si="28"/>
        <v>4.1321869012296908</v>
      </c>
      <c r="CM61" s="12" t="str">
        <f t="shared" si="29"/>
        <v xml:space="preserve"> </v>
      </c>
      <c r="CN61" s="73"/>
      <c r="CO61" s="12">
        <f t="shared" si="30"/>
        <v>0</v>
      </c>
      <c r="CP61" s="14">
        <f t="shared" si="31"/>
        <v>417.35087702419878</v>
      </c>
      <c r="CQ61" s="73"/>
      <c r="DE61" s="6" t="str">
        <f t="shared" si="32"/>
        <v>Suape55.6</v>
      </c>
      <c r="DF61" s="63">
        <f t="shared" si="33"/>
        <v>55.6</v>
      </c>
      <c r="DG61" s="10">
        <f t="shared" si="49"/>
        <v>432.2</v>
      </c>
      <c r="DH61" s="10">
        <f t="shared" si="49"/>
        <v>2.16</v>
      </c>
      <c r="DI61" s="10">
        <f t="shared" si="49"/>
        <v>0</v>
      </c>
      <c r="DJ61" s="10">
        <f t="shared" si="49"/>
        <v>0</v>
      </c>
      <c r="DK61" s="10">
        <f t="shared" si="49"/>
        <v>0</v>
      </c>
      <c r="DL61" s="10">
        <f t="shared" si="49"/>
        <v>0</v>
      </c>
      <c r="DM61" s="10">
        <f t="shared" si="49"/>
        <v>0</v>
      </c>
      <c r="DN61" s="10">
        <f t="shared" si="49"/>
        <v>0</v>
      </c>
      <c r="DO61" s="10">
        <f t="shared" si="49"/>
        <v>0</v>
      </c>
      <c r="DP61" s="10">
        <f t="shared" si="49"/>
        <v>0</v>
      </c>
      <c r="DQ61" s="10">
        <f t="shared" si="50"/>
        <v>0</v>
      </c>
      <c r="DR61" s="10">
        <f t="shared" si="50"/>
        <v>0</v>
      </c>
      <c r="DS61" s="10">
        <f t="shared" si="50"/>
        <v>0</v>
      </c>
      <c r="DT61" s="10">
        <f t="shared" si="50"/>
        <v>0</v>
      </c>
      <c r="DU61" s="10">
        <f t="shared" si="50"/>
        <v>0</v>
      </c>
      <c r="DV61" s="10">
        <f t="shared" si="50"/>
        <v>0</v>
      </c>
      <c r="DW61" s="10">
        <f t="shared" si="50"/>
        <v>0</v>
      </c>
      <c r="DX61" s="10">
        <f t="shared" si="50"/>
        <v>0</v>
      </c>
      <c r="DY61" s="10">
        <f t="shared" si="50"/>
        <v>0</v>
      </c>
      <c r="DZ61" s="10">
        <f t="shared" si="50"/>
        <v>0</v>
      </c>
      <c r="EA61" s="10">
        <f t="shared" si="50"/>
        <v>0</v>
      </c>
      <c r="EB61" s="10">
        <f t="shared" si="50"/>
        <v>0</v>
      </c>
      <c r="EC61" s="10">
        <f t="shared" si="50"/>
        <v>0</v>
      </c>
      <c r="ED61" s="10">
        <f t="shared" si="50"/>
        <v>0</v>
      </c>
      <c r="EE61" s="10">
        <f t="shared" si="34"/>
        <v>434.36</v>
      </c>
      <c r="EF61" s="109">
        <f t="shared" si="35"/>
        <v>0</v>
      </c>
      <c r="EG61" s="82">
        <f t="shared" si="36"/>
        <v>0</v>
      </c>
      <c r="EH61" s="82">
        <f t="shared" si="37"/>
        <v>0</v>
      </c>
      <c r="EI61" s="110">
        <f t="shared" si="38"/>
        <v>434.36</v>
      </c>
    </row>
    <row r="62" spans="1:139" ht="14.5" x14ac:dyDescent="0.35">
      <c r="A62" s="5" t="str">
        <f t="shared" si="7"/>
        <v>Suape55.6</v>
      </c>
      <c r="B62" s="53">
        <v>4196</v>
      </c>
      <c r="C62" s="53">
        <v>4196</v>
      </c>
      <c r="D62" s="53" t="s">
        <v>23</v>
      </c>
      <c r="E62" s="43"/>
      <c r="F62" s="43" t="s">
        <v>145</v>
      </c>
      <c r="G62" s="43" t="s">
        <v>146</v>
      </c>
      <c r="H62" s="53" t="s">
        <v>147</v>
      </c>
      <c r="I62" s="54"/>
      <c r="J62" s="43"/>
      <c r="K62" s="87" t="s">
        <v>62</v>
      </c>
      <c r="L62" s="40">
        <v>55.6</v>
      </c>
      <c r="M62" s="41" t="s">
        <v>149</v>
      </c>
      <c r="N62" s="85"/>
      <c r="O62" s="67"/>
      <c r="Q62" s="77"/>
      <c r="R62" s="57"/>
      <c r="S62" s="44"/>
      <c r="T62" s="56"/>
      <c r="U62" s="57"/>
      <c r="V62" s="43" t="s">
        <v>150</v>
      </c>
      <c r="W62" s="88">
        <v>0</v>
      </c>
      <c r="X62" s="57"/>
      <c r="Y62" s="95">
        <f>IF($X62="",0,HLOOKUP($H$3,Resina!$E$2:$AK$93,MATCH($D62&amp;$X62&amp;$Y$5,Resina!$A$2:$A$93,0)))</f>
        <v>0</v>
      </c>
      <c r="Z62" s="56">
        <v>1</v>
      </c>
      <c r="AA62" s="43" t="s">
        <v>33</v>
      </c>
      <c r="AB62" s="95">
        <f>IF($AA62="",0,HLOOKUP($H$3,Resina!$E$2:$AK$93,MATCH($D62&amp;$AA62&amp;$AB$5,Resina!$A$2:$A$93,0)))</f>
        <v>1651.651200704679</v>
      </c>
      <c r="AC62" s="59">
        <f t="shared" si="39"/>
        <v>46091</v>
      </c>
      <c r="AD62" s="59" t="s">
        <v>151</v>
      </c>
      <c r="AE62" s="153">
        <f t="shared" si="40"/>
        <v>45839</v>
      </c>
      <c r="AF62" s="55" t="s">
        <v>152</v>
      </c>
      <c r="AG62" s="13">
        <f>_xlfn.XLOOKUP($H$3,Resina!$2:$2,Resina!$3:$3,0)</f>
        <v>5.200616666666666</v>
      </c>
      <c r="AH62" s="14">
        <f t="shared" si="8"/>
        <v>477.5820247619049</v>
      </c>
      <c r="AI62" s="75">
        <v>5.0000000000000001E-3</v>
      </c>
      <c r="AJ62" s="14">
        <f t="shared" si="9"/>
        <v>2.3879101238095246</v>
      </c>
      <c r="AL62" s="12"/>
      <c r="AM62" s="65"/>
      <c r="AN62" s="12"/>
      <c r="AO62" s="12">
        <f>_xlfn.XLOOKUP($D62&amp;$L62&amp;$AK$3,'BD Conv'!$A:$A,'BD Conv'!$H:$H,0)*_xlfn.XLOOKUP($D62,'BD Conv'!$C$17:$C$19,'BD Conv'!$F$17:$F$19,0)*(1+(HLOOKUP($B62&amp;AO$6,Indexadores!$C$2:$AH$32,MATCH($AE62,Indexadores!$A$2:$A$32,0))))</f>
        <v>0</v>
      </c>
      <c r="AP62" s="12"/>
      <c r="AQ62" s="55"/>
      <c r="AR62" s="55"/>
      <c r="AS62" s="155">
        <v>5.0000000000000001E-3</v>
      </c>
      <c r="AT62" s="55">
        <f t="shared" si="10"/>
        <v>0</v>
      </c>
      <c r="AU62" s="12">
        <f>_xlfn.XLOOKUP($D62&amp;$L62&amp;$AK$3,'BD Conv'!$A:$A,'BD Conv'!$H:$H,0)*_xlfn.XLOOKUP($D62,'BD Conv'!$C$17:$C$19,'BD Conv'!$E$17:$E$19,0)*(1+(HLOOKUP($B62&amp;AU$6,Indexadores!$C$2:$AH$32,MATCH($AE62,Indexadores!$A$2:$A$32,0))))</f>
        <v>0</v>
      </c>
      <c r="AV62" s="14">
        <f t="shared" si="11"/>
        <v>0</v>
      </c>
      <c r="AW62" s="55">
        <f>_xlfn.XLOOKUP($A62&amp;$AK$3,'BD Conv'!$A:$A,'BD Conv'!$I:$I,0)</f>
        <v>0</v>
      </c>
      <c r="AX62" s="55"/>
      <c r="AY62" s="12"/>
      <c r="AZ62" s="14">
        <f t="shared" si="1"/>
        <v>479.96993488571445</v>
      </c>
      <c r="BA62" s="12"/>
      <c r="BB62" s="12"/>
      <c r="BC62" s="12"/>
      <c r="BD62" s="55"/>
      <c r="BE62" s="55"/>
      <c r="BF62" s="55"/>
      <c r="BG62" s="66"/>
      <c r="BH62" s="55"/>
      <c r="BI62" s="61">
        <f t="shared" si="13"/>
        <v>0</v>
      </c>
      <c r="BJ62" s="55"/>
      <c r="BK62" s="55"/>
      <c r="BL62" s="66"/>
      <c r="BM62" s="55"/>
      <c r="BN62" s="55">
        <f>_xlfn.XLOOKUP($A62&amp;$BA$3,'BD Conv'!$A:$A,'BD Conv'!$K:$K,0)</f>
        <v>0</v>
      </c>
      <c r="BO62" s="55"/>
      <c r="BP62" s="55"/>
      <c r="BQ62" s="96">
        <f t="shared" si="14"/>
        <v>0</v>
      </c>
      <c r="BR62" s="62">
        <f t="shared" si="15"/>
        <v>0</v>
      </c>
      <c r="BS62" s="62"/>
      <c r="BT62" s="98">
        <f t="shared" si="16"/>
        <v>479.96993488571445</v>
      </c>
      <c r="BU62" s="82">
        <f t="shared" si="17"/>
        <v>121.04425855995851</v>
      </c>
      <c r="BV62" s="97">
        <f t="shared" si="18"/>
        <v>601.01419344567296</v>
      </c>
      <c r="BW62" s="44"/>
      <c r="BY62" s="74">
        <f t="shared" si="19"/>
        <v>2.0787213954058581E-2</v>
      </c>
      <c r="BZ62" s="12">
        <f t="shared" si="20"/>
        <v>1.8794044691586733</v>
      </c>
      <c r="CA62" s="12">
        <f t="shared" si="21"/>
        <v>1.8794044691586742</v>
      </c>
      <c r="CB62" s="12">
        <f t="shared" si="22"/>
        <v>0.45915903379590517</v>
      </c>
      <c r="CD62" s="95">
        <f t="shared" si="23"/>
        <v>517.2154599480001</v>
      </c>
      <c r="CE62" s="12">
        <f t="shared" si="24"/>
        <v>9.0411561323817509</v>
      </c>
      <c r="CF62" s="12">
        <f t="shared" si="25"/>
        <v>9.0411561323817509</v>
      </c>
      <c r="CG62" s="12">
        <f t="shared" si="26"/>
        <v>7.6209106970189824</v>
      </c>
      <c r="CI62" s="95">
        <f>IF($X62="",0,HLOOKUP($H$3,Resina!$E$2:$AK$93,MATCH($D62&amp;$X62&amp;$CI$5,Resina!$A$2:$A$93,0)))</f>
        <v>0</v>
      </c>
      <c r="CJ62" s="95">
        <f>IF($AA62="",0,HLOOKUP($H$3,Resina!$E$2:$AK$93,MATCH($D62&amp;$AA62&amp;$CJ$5,Resina!$A$2:$A$93,0)))</f>
        <v>1610.0071465883857</v>
      </c>
      <c r="CK62" s="14">
        <f t="shared" si="27"/>
        <v>465.54046800000003</v>
      </c>
      <c r="CL62" s="14">
        <f t="shared" si="28"/>
        <v>4.6554046800000002</v>
      </c>
      <c r="CM62" s="12" t="str">
        <f t="shared" si="29"/>
        <v xml:space="preserve"> </v>
      </c>
      <c r="CN62" s="73"/>
      <c r="CO62" s="12">
        <f t="shared" si="30"/>
        <v>0</v>
      </c>
      <c r="CP62" s="14">
        <f t="shared" si="31"/>
        <v>470.19587268000004</v>
      </c>
      <c r="CQ62" s="73"/>
      <c r="DE62" s="6" t="str">
        <f t="shared" si="32"/>
        <v>Suape55.6</v>
      </c>
      <c r="DF62" s="63">
        <f t="shared" si="33"/>
        <v>55.6</v>
      </c>
      <c r="DG62" s="10">
        <f t="shared" si="49"/>
        <v>477.58</v>
      </c>
      <c r="DH62" s="10">
        <f t="shared" si="49"/>
        <v>2.39</v>
      </c>
      <c r="DI62" s="10">
        <f t="shared" si="49"/>
        <v>0</v>
      </c>
      <c r="DJ62" s="10">
        <f t="shared" si="49"/>
        <v>0</v>
      </c>
      <c r="DK62" s="10">
        <f t="shared" si="49"/>
        <v>0</v>
      </c>
      <c r="DL62" s="10">
        <f t="shared" si="49"/>
        <v>0</v>
      </c>
      <c r="DM62" s="10">
        <f t="shared" si="49"/>
        <v>0</v>
      </c>
      <c r="DN62" s="10">
        <f t="shared" si="49"/>
        <v>0</v>
      </c>
      <c r="DO62" s="10">
        <f t="shared" si="49"/>
        <v>0</v>
      </c>
      <c r="DP62" s="10">
        <f t="shared" si="49"/>
        <v>0</v>
      </c>
      <c r="DQ62" s="10">
        <f t="shared" si="50"/>
        <v>0</v>
      </c>
      <c r="DR62" s="10">
        <f t="shared" si="50"/>
        <v>0</v>
      </c>
      <c r="DS62" s="10">
        <f t="shared" si="50"/>
        <v>0</v>
      </c>
      <c r="DT62" s="10">
        <f t="shared" si="50"/>
        <v>0</v>
      </c>
      <c r="DU62" s="10">
        <f t="shared" si="50"/>
        <v>0</v>
      </c>
      <c r="DV62" s="10">
        <f t="shared" si="50"/>
        <v>0</v>
      </c>
      <c r="DW62" s="10">
        <f t="shared" si="50"/>
        <v>0</v>
      </c>
      <c r="DX62" s="10">
        <f t="shared" si="50"/>
        <v>0</v>
      </c>
      <c r="DY62" s="10">
        <f t="shared" si="50"/>
        <v>0</v>
      </c>
      <c r="DZ62" s="10">
        <f t="shared" si="50"/>
        <v>0</v>
      </c>
      <c r="EA62" s="10">
        <f t="shared" si="50"/>
        <v>0</v>
      </c>
      <c r="EB62" s="10">
        <f t="shared" si="50"/>
        <v>0</v>
      </c>
      <c r="EC62" s="10">
        <f t="shared" si="50"/>
        <v>0</v>
      </c>
      <c r="ED62" s="10">
        <f t="shared" si="50"/>
        <v>0</v>
      </c>
      <c r="EE62" s="10">
        <f t="shared" si="34"/>
        <v>479.96999999999997</v>
      </c>
      <c r="EF62" s="109">
        <f t="shared" si="35"/>
        <v>0</v>
      </c>
      <c r="EG62" s="82">
        <f t="shared" si="36"/>
        <v>0</v>
      </c>
      <c r="EH62" s="82">
        <f t="shared" si="37"/>
        <v>0</v>
      </c>
      <c r="EI62" s="110">
        <f t="shared" si="38"/>
        <v>479.96999999999997</v>
      </c>
    </row>
    <row r="63" spans="1:139" ht="14.5" x14ac:dyDescent="0.35">
      <c r="A63" s="5" t="str">
        <f t="shared" si="7"/>
        <v>Suape55.6</v>
      </c>
      <c r="B63" s="53">
        <v>4196</v>
      </c>
      <c r="C63" s="53">
        <v>4196</v>
      </c>
      <c r="D63" s="53" t="s">
        <v>23</v>
      </c>
      <c r="E63" s="43"/>
      <c r="F63" s="43" t="s">
        <v>145</v>
      </c>
      <c r="G63" s="43" t="s">
        <v>146</v>
      </c>
      <c r="H63" s="53" t="s">
        <v>147</v>
      </c>
      <c r="I63" s="54"/>
      <c r="J63" s="43"/>
      <c r="K63" s="87" t="s">
        <v>62</v>
      </c>
      <c r="L63" s="40">
        <v>55.6</v>
      </c>
      <c r="M63" s="41" t="s">
        <v>153</v>
      </c>
      <c r="N63" s="85"/>
      <c r="O63" s="67"/>
      <c r="Q63" s="77"/>
      <c r="R63" s="57"/>
      <c r="S63" s="44"/>
      <c r="T63" s="56"/>
      <c r="U63" s="57"/>
      <c r="V63" s="43" t="s">
        <v>150</v>
      </c>
      <c r="W63" s="88">
        <v>1</v>
      </c>
      <c r="X63" s="57" t="s">
        <v>22</v>
      </c>
      <c r="Y63" s="95">
        <f>IF($X63="",0,HLOOKUP($H$3,Resina!$E$2:$AK$93,MATCH($D63&amp;$X63&amp;$Y$5,Resina!$A$2:$A$93,0)))</f>
        <v>1259.2427288888889</v>
      </c>
      <c r="Z63" s="56">
        <v>0</v>
      </c>
      <c r="AA63" s="43" t="s">
        <v>33</v>
      </c>
      <c r="AB63" s="95">
        <f>IF($AA63="",0,HLOOKUP($H$3,Resina!$E$2:$AK$93,MATCH($D63&amp;$AA63&amp;$AB$5,Resina!$A$2:$A$93,0)))</f>
        <v>1651.651200704679</v>
      </c>
      <c r="AC63" s="59">
        <f t="shared" si="39"/>
        <v>46091</v>
      </c>
      <c r="AD63" s="59" t="s">
        <v>151</v>
      </c>
      <c r="AE63" s="153">
        <f t="shared" si="40"/>
        <v>45839</v>
      </c>
      <c r="AF63" s="55" t="s">
        <v>152</v>
      </c>
      <c r="AG63" s="13">
        <f>_xlfn.XLOOKUP($H$3,Resina!$2:$2,Resina!$3:$3,0)</f>
        <v>5.200616666666666</v>
      </c>
      <c r="AH63" s="14">
        <f t="shared" si="8"/>
        <v>364.11543301205336</v>
      </c>
      <c r="AI63" s="75">
        <v>5.0000000000000001E-3</v>
      </c>
      <c r="AJ63" s="14">
        <f t="shared" si="9"/>
        <v>1.8205771650602669</v>
      </c>
      <c r="AL63" s="12"/>
      <c r="AM63" s="65"/>
      <c r="AN63" s="12"/>
      <c r="AO63" s="12">
        <f>_xlfn.XLOOKUP($D63&amp;$L63&amp;$AK$3,'BD Conv'!$A:$A,'BD Conv'!$H:$H,0)*_xlfn.XLOOKUP($D63,'BD Conv'!$C$17:$C$19,'BD Conv'!$F$17:$F$19,0)*(1+(HLOOKUP($B63&amp;AO$6,Indexadores!$C$2:$AH$32,MATCH($AE63,Indexadores!$A$2:$A$32,0))))</f>
        <v>0</v>
      </c>
      <c r="AP63" s="12"/>
      <c r="AQ63" s="55"/>
      <c r="AR63" s="55"/>
      <c r="AS63" s="155">
        <v>5.0000000000000001E-3</v>
      </c>
      <c r="AT63" s="55">
        <f t="shared" si="10"/>
        <v>0</v>
      </c>
      <c r="AU63" s="12">
        <f>_xlfn.XLOOKUP($D63&amp;$L63&amp;$AK$3,'BD Conv'!$A:$A,'BD Conv'!$H:$H,0)*_xlfn.XLOOKUP($D63,'BD Conv'!$C$17:$C$19,'BD Conv'!$E$17:$E$19,0)*(1+(HLOOKUP($B63&amp;AU$6,Indexadores!$C$2:$AH$32,MATCH($AE63,Indexadores!$A$2:$A$32,0))))</f>
        <v>0</v>
      </c>
      <c r="AV63" s="14">
        <f t="shared" si="11"/>
        <v>0</v>
      </c>
      <c r="AW63" s="55">
        <f>_xlfn.XLOOKUP($A63&amp;$AK$3,'BD Conv'!$A:$A,'BD Conv'!$I:$I,0)</f>
        <v>0</v>
      </c>
      <c r="AX63" s="55"/>
      <c r="AY63" s="12"/>
      <c r="AZ63" s="14">
        <f t="shared" si="1"/>
        <v>365.93601017711364</v>
      </c>
      <c r="BA63" s="12"/>
      <c r="BB63" s="12"/>
      <c r="BC63" s="12"/>
      <c r="BD63" s="55"/>
      <c r="BE63" s="55"/>
      <c r="BF63" s="55"/>
      <c r="BG63" s="66"/>
      <c r="BH63" s="55"/>
      <c r="BI63" s="61">
        <f t="shared" si="13"/>
        <v>0</v>
      </c>
      <c r="BJ63" s="55"/>
      <c r="BK63" s="55"/>
      <c r="BL63" s="66"/>
      <c r="BM63" s="55"/>
      <c r="BN63" s="55">
        <f>_xlfn.XLOOKUP($A63&amp;$BA$3,'BD Conv'!$A:$A,'BD Conv'!$K:$K,0)</f>
        <v>0</v>
      </c>
      <c r="BO63" s="55"/>
      <c r="BP63" s="55"/>
      <c r="BQ63" s="96">
        <f t="shared" si="14"/>
        <v>0</v>
      </c>
      <c r="BR63" s="62">
        <f t="shared" si="15"/>
        <v>0</v>
      </c>
      <c r="BS63" s="62"/>
      <c r="BT63" s="98">
        <f t="shared" si="16"/>
        <v>365.93601017711364</v>
      </c>
      <c r="BU63" s="82">
        <f t="shared" si="17"/>
        <v>92.285890871112827</v>
      </c>
      <c r="BV63" s="97">
        <f t="shared" si="18"/>
        <v>458.22190104822647</v>
      </c>
      <c r="BW63" s="44"/>
      <c r="BY63" s="74">
        <f t="shared" si="19"/>
        <v>8.2383896969253856E-2</v>
      </c>
      <c r="BZ63" s="12">
        <f t="shared" si="20"/>
        <v>5.3556392293126152</v>
      </c>
      <c r="CA63" s="12">
        <f t="shared" si="21"/>
        <v>5.3556392293126098</v>
      </c>
      <c r="CB63" s="12">
        <f t="shared" si="22"/>
        <v>0.35006947863111471</v>
      </c>
      <c r="CD63" s="95">
        <f t="shared" si="23"/>
        <v>371.89172189454632</v>
      </c>
      <c r="CE63" s="12">
        <f t="shared" si="24"/>
        <v>6.5008325975540755</v>
      </c>
      <c r="CF63" s="12">
        <f t="shared" si="25"/>
        <v>6.5008325975540702</v>
      </c>
      <c r="CG63" s="12">
        <f t="shared" si="26"/>
        <v>1.4952628468725755</v>
      </c>
      <c r="CI63" s="95">
        <f>IF($X63="",0,HLOOKUP($H$3,Resina!$E$2:$AK$93,MATCH($D63&amp;$X63&amp;$CI$5,Resina!$A$2:$A$93,0)))</f>
        <v>1157.6381148148148</v>
      </c>
      <c r="CJ63" s="95">
        <f>IF($AA63="",0,HLOOKUP($H$3,Resina!$E$2:$AK$93,MATCH($D63&amp;$AA63&amp;$CJ$5,Resina!$A$2:$A$93,0)))</f>
        <v>1610.0071465883857</v>
      </c>
      <c r="CK63" s="14">
        <f t="shared" si="27"/>
        <v>334.73602330742244</v>
      </c>
      <c r="CL63" s="14">
        <f t="shared" si="28"/>
        <v>3.3473602330742245</v>
      </c>
      <c r="CM63" s="12" t="str">
        <f t="shared" si="29"/>
        <v xml:space="preserve"> </v>
      </c>
      <c r="CN63" s="73"/>
      <c r="CO63" s="12">
        <f t="shared" si="30"/>
        <v>0</v>
      </c>
      <c r="CP63" s="14">
        <f t="shared" si="31"/>
        <v>338.08338354049664</v>
      </c>
      <c r="CQ63" s="73"/>
      <c r="DE63" s="6" t="str">
        <f t="shared" si="32"/>
        <v>Suape55.6</v>
      </c>
      <c r="DF63" s="63">
        <f t="shared" si="33"/>
        <v>55.6</v>
      </c>
      <c r="DG63" s="10">
        <f t="shared" si="49"/>
        <v>364.12</v>
      </c>
      <c r="DH63" s="10">
        <f t="shared" si="49"/>
        <v>1.82</v>
      </c>
      <c r="DI63" s="10">
        <f t="shared" si="49"/>
        <v>0</v>
      </c>
      <c r="DJ63" s="10">
        <f t="shared" si="49"/>
        <v>0</v>
      </c>
      <c r="DK63" s="10">
        <f t="shared" si="49"/>
        <v>0</v>
      </c>
      <c r="DL63" s="10">
        <f t="shared" si="49"/>
        <v>0</v>
      </c>
      <c r="DM63" s="10">
        <f t="shared" si="49"/>
        <v>0</v>
      </c>
      <c r="DN63" s="10">
        <f t="shared" si="49"/>
        <v>0</v>
      </c>
      <c r="DO63" s="10">
        <f t="shared" si="49"/>
        <v>0</v>
      </c>
      <c r="DP63" s="10">
        <f t="shared" si="49"/>
        <v>0</v>
      </c>
      <c r="DQ63" s="10">
        <f t="shared" si="50"/>
        <v>0</v>
      </c>
      <c r="DR63" s="10">
        <f t="shared" si="50"/>
        <v>0</v>
      </c>
      <c r="DS63" s="10">
        <f t="shared" si="50"/>
        <v>0</v>
      </c>
      <c r="DT63" s="10">
        <f t="shared" si="50"/>
        <v>0</v>
      </c>
      <c r="DU63" s="10">
        <f t="shared" si="50"/>
        <v>0</v>
      </c>
      <c r="DV63" s="10">
        <f t="shared" si="50"/>
        <v>0</v>
      </c>
      <c r="DW63" s="10">
        <f t="shared" si="50"/>
        <v>0</v>
      </c>
      <c r="DX63" s="10">
        <f t="shared" si="50"/>
        <v>0</v>
      </c>
      <c r="DY63" s="10">
        <f t="shared" si="50"/>
        <v>0</v>
      </c>
      <c r="DZ63" s="10">
        <f t="shared" si="50"/>
        <v>0</v>
      </c>
      <c r="EA63" s="10">
        <f t="shared" si="50"/>
        <v>0</v>
      </c>
      <c r="EB63" s="10">
        <f t="shared" si="50"/>
        <v>0</v>
      </c>
      <c r="EC63" s="10">
        <f t="shared" si="50"/>
        <v>0</v>
      </c>
      <c r="ED63" s="10">
        <f t="shared" si="50"/>
        <v>0</v>
      </c>
      <c r="EE63" s="10">
        <f t="shared" si="34"/>
        <v>365.94</v>
      </c>
      <c r="EF63" s="109">
        <f t="shared" si="35"/>
        <v>0</v>
      </c>
      <c r="EG63" s="82">
        <f t="shared" si="36"/>
        <v>0</v>
      </c>
      <c r="EH63" s="82">
        <f t="shared" si="37"/>
        <v>0</v>
      </c>
      <c r="EI63" s="110">
        <f t="shared" si="38"/>
        <v>365.94</v>
      </c>
    </row>
    <row r="64" spans="1:139" ht="14.5" x14ac:dyDescent="0.35">
      <c r="A64" s="5" t="str">
        <f t="shared" si="7"/>
        <v>Suape55.6</v>
      </c>
      <c r="B64" s="53">
        <v>4196</v>
      </c>
      <c r="C64" s="53">
        <v>4196</v>
      </c>
      <c r="D64" s="53" t="s">
        <v>23</v>
      </c>
      <c r="E64" s="43"/>
      <c r="F64" s="43" t="s">
        <v>145</v>
      </c>
      <c r="G64" s="43" t="s">
        <v>146</v>
      </c>
      <c r="H64" s="53" t="s">
        <v>147</v>
      </c>
      <c r="I64" s="54"/>
      <c r="J64" s="43"/>
      <c r="K64" s="87" t="s">
        <v>62</v>
      </c>
      <c r="L64" s="40">
        <v>55.6</v>
      </c>
      <c r="M64" s="41" t="s">
        <v>153</v>
      </c>
      <c r="N64" s="85"/>
      <c r="O64" s="67"/>
      <c r="Q64" s="77"/>
      <c r="R64" s="57"/>
      <c r="S64" s="44"/>
      <c r="T64" s="56"/>
      <c r="U64" s="57"/>
      <c r="V64" s="43" t="s">
        <v>150</v>
      </c>
      <c r="W64" s="88">
        <v>0.6</v>
      </c>
      <c r="X64" s="57" t="s">
        <v>22</v>
      </c>
      <c r="Y64" s="95">
        <f>IF($X64="",0,HLOOKUP($H$3,Resina!$E$2:$AK$93,MATCH($D64&amp;$X64&amp;$Y$5,Resina!$A$2:$A$93,0)))</f>
        <v>1259.2427288888889</v>
      </c>
      <c r="Z64" s="56">
        <v>0.4</v>
      </c>
      <c r="AA64" s="43" t="s">
        <v>33</v>
      </c>
      <c r="AB64" s="95">
        <f>IF($AA64="",0,HLOOKUP($H$3,Resina!$E$2:$AK$93,MATCH($D64&amp;$AA64&amp;$AB$5,Resina!$A$2:$A$93,0)))</f>
        <v>1651.651200704679</v>
      </c>
      <c r="AC64" s="59">
        <f t="shared" si="39"/>
        <v>46091</v>
      </c>
      <c r="AD64" s="59" t="s">
        <v>151</v>
      </c>
      <c r="AE64" s="153">
        <f t="shared" si="40"/>
        <v>45839</v>
      </c>
      <c r="AF64" s="55" t="s">
        <v>152</v>
      </c>
      <c r="AG64" s="13">
        <f>_xlfn.XLOOKUP($H$3,Resina!$2:$2,Resina!$3:$3,0)</f>
        <v>5.200616666666666</v>
      </c>
      <c r="AH64" s="14">
        <f t="shared" si="8"/>
        <v>409.50206971199395</v>
      </c>
      <c r="AI64" s="75">
        <v>5.0000000000000001E-3</v>
      </c>
      <c r="AJ64" s="14">
        <f t="shared" si="9"/>
        <v>2.0475103485599697</v>
      </c>
      <c r="AL64" s="12"/>
      <c r="AM64" s="65"/>
      <c r="AN64" s="12"/>
      <c r="AO64" s="12">
        <f>_xlfn.XLOOKUP($D64&amp;$L64&amp;$AK$3,'BD Conv'!$A:$A,'BD Conv'!$H:$H,0)*_xlfn.XLOOKUP($D64,'BD Conv'!$C$17:$C$19,'BD Conv'!$F$17:$F$19,0)*(1+(HLOOKUP($B64&amp;AO$6,Indexadores!$C$2:$AH$32,MATCH($AE64,Indexadores!$A$2:$A$32,0))))</f>
        <v>0</v>
      </c>
      <c r="AP64" s="12"/>
      <c r="AQ64" s="55"/>
      <c r="AR64" s="55"/>
      <c r="AS64" s="155">
        <v>5.0000000000000001E-3</v>
      </c>
      <c r="AT64" s="55">
        <f t="shared" si="10"/>
        <v>0</v>
      </c>
      <c r="AU64" s="12">
        <f>_xlfn.XLOOKUP($D64&amp;$L64&amp;$AK$3,'BD Conv'!$A:$A,'BD Conv'!$H:$H,0)*_xlfn.XLOOKUP($D64,'BD Conv'!$C$17:$C$19,'BD Conv'!$E$17:$E$19,0)*(1+(HLOOKUP($B64&amp;AU$6,Indexadores!$C$2:$AH$32,MATCH($AE64,Indexadores!$A$2:$A$32,0))))</f>
        <v>0</v>
      </c>
      <c r="AV64" s="14">
        <f t="shared" si="11"/>
        <v>0</v>
      </c>
      <c r="AW64" s="55">
        <f>_xlfn.XLOOKUP($A64&amp;$AK$3,'BD Conv'!$A:$A,'BD Conv'!$I:$I,0)</f>
        <v>0</v>
      </c>
      <c r="AX64" s="55"/>
      <c r="AY64" s="12"/>
      <c r="AZ64" s="14">
        <f t="shared" si="1"/>
        <v>411.54958006055392</v>
      </c>
      <c r="BA64" s="12"/>
      <c r="BB64" s="12"/>
      <c r="BC64" s="12"/>
      <c r="BD64" s="55"/>
      <c r="BE64" s="55"/>
      <c r="BF64" s="55"/>
      <c r="BG64" s="66"/>
      <c r="BH64" s="55"/>
      <c r="BI64" s="61">
        <f t="shared" si="13"/>
        <v>0</v>
      </c>
      <c r="BJ64" s="55"/>
      <c r="BK64" s="55"/>
      <c r="BL64" s="66"/>
      <c r="BM64" s="55"/>
      <c r="BN64" s="55">
        <f>_xlfn.XLOOKUP($A64&amp;$BA$3,'BD Conv'!$A:$A,'BD Conv'!$K:$K,0)</f>
        <v>0</v>
      </c>
      <c r="BO64" s="55"/>
      <c r="BP64" s="55"/>
      <c r="BQ64" s="96">
        <f t="shared" si="14"/>
        <v>0</v>
      </c>
      <c r="BR64" s="62">
        <f t="shared" si="15"/>
        <v>0</v>
      </c>
      <c r="BS64" s="62"/>
      <c r="BT64" s="98">
        <f t="shared" si="16"/>
        <v>411.54958006055392</v>
      </c>
      <c r="BU64" s="82">
        <f t="shared" si="17"/>
        <v>103.78923794665116</v>
      </c>
      <c r="BV64" s="97">
        <f t="shared" si="18"/>
        <v>515.33881800720508</v>
      </c>
      <c r="BW64" s="44"/>
      <c r="BY64" s="74">
        <f t="shared" si="19"/>
        <v>5.2749306424492826E-2</v>
      </c>
      <c r="BZ64" s="12">
        <f t="shared" si="20"/>
        <v>3.9651453252510165</v>
      </c>
      <c r="CA64" s="12">
        <f t="shared" si="21"/>
        <v>3.9651453252510178</v>
      </c>
      <c r="CB64" s="12">
        <f t="shared" si="22"/>
        <v>0.39370530069702653</v>
      </c>
      <c r="CD64" s="95">
        <f t="shared" si="23"/>
        <v>430.02121711592793</v>
      </c>
      <c r="CE64" s="12">
        <f t="shared" si="24"/>
        <v>7.5169620114851501</v>
      </c>
      <c r="CF64" s="12">
        <f t="shared" si="25"/>
        <v>7.5169620114851519</v>
      </c>
      <c r="CG64" s="12">
        <f t="shared" si="26"/>
        <v>3.9455219869311602</v>
      </c>
      <c r="CI64" s="95">
        <f>IF($X64="",0,HLOOKUP($H$3,Resina!$E$2:$AK$93,MATCH($D64&amp;$X64&amp;$CI$5,Resina!$A$2:$A$93,0)))</f>
        <v>1157.6381148148148</v>
      </c>
      <c r="CJ64" s="95">
        <f>IF($AA64="",0,HLOOKUP($H$3,Resina!$E$2:$AK$93,MATCH($D64&amp;$AA64&amp;$CJ$5,Resina!$A$2:$A$93,0)))</f>
        <v>1610.0071465883857</v>
      </c>
      <c r="CK64" s="14">
        <f t="shared" si="27"/>
        <v>387.05780118445352</v>
      </c>
      <c r="CL64" s="14">
        <f t="shared" si="28"/>
        <v>3.8705780118445352</v>
      </c>
      <c r="CM64" s="12" t="str">
        <f t="shared" si="29"/>
        <v xml:space="preserve"> </v>
      </c>
      <c r="CN64" s="73"/>
      <c r="CO64" s="12">
        <f t="shared" si="30"/>
        <v>0</v>
      </c>
      <c r="CP64" s="14">
        <f t="shared" si="31"/>
        <v>390.92837919629807</v>
      </c>
      <c r="CQ64" s="73"/>
      <c r="DE64" s="6" t="str">
        <f t="shared" si="32"/>
        <v>Suape55.6</v>
      </c>
      <c r="DF64" s="63">
        <f t="shared" si="33"/>
        <v>55.6</v>
      </c>
      <c r="DG64" s="10">
        <f t="shared" si="49"/>
        <v>409.5</v>
      </c>
      <c r="DH64" s="10">
        <f t="shared" si="49"/>
        <v>2.0499999999999998</v>
      </c>
      <c r="DI64" s="10">
        <f t="shared" si="49"/>
        <v>0</v>
      </c>
      <c r="DJ64" s="10">
        <f t="shared" si="49"/>
        <v>0</v>
      </c>
      <c r="DK64" s="10">
        <f t="shared" si="49"/>
        <v>0</v>
      </c>
      <c r="DL64" s="10">
        <f t="shared" si="49"/>
        <v>0</v>
      </c>
      <c r="DM64" s="10">
        <f t="shared" si="49"/>
        <v>0</v>
      </c>
      <c r="DN64" s="10">
        <f t="shared" si="49"/>
        <v>0</v>
      </c>
      <c r="DO64" s="10">
        <f t="shared" si="49"/>
        <v>0</v>
      </c>
      <c r="DP64" s="10">
        <f t="shared" si="49"/>
        <v>0</v>
      </c>
      <c r="DQ64" s="10">
        <f t="shared" si="50"/>
        <v>0</v>
      </c>
      <c r="DR64" s="10">
        <f t="shared" si="50"/>
        <v>0</v>
      </c>
      <c r="DS64" s="10">
        <f t="shared" si="50"/>
        <v>0</v>
      </c>
      <c r="DT64" s="10">
        <f t="shared" si="50"/>
        <v>0</v>
      </c>
      <c r="DU64" s="10">
        <f t="shared" si="50"/>
        <v>0</v>
      </c>
      <c r="DV64" s="10">
        <f t="shared" si="50"/>
        <v>0</v>
      </c>
      <c r="DW64" s="10">
        <f t="shared" si="50"/>
        <v>0</v>
      </c>
      <c r="DX64" s="10">
        <f t="shared" si="50"/>
        <v>0</v>
      </c>
      <c r="DY64" s="10">
        <f t="shared" si="50"/>
        <v>0</v>
      </c>
      <c r="DZ64" s="10">
        <f t="shared" si="50"/>
        <v>0</v>
      </c>
      <c r="EA64" s="10">
        <f t="shared" si="50"/>
        <v>0</v>
      </c>
      <c r="EB64" s="10">
        <f t="shared" si="50"/>
        <v>0</v>
      </c>
      <c r="EC64" s="10">
        <f t="shared" si="50"/>
        <v>0</v>
      </c>
      <c r="ED64" s="10">
        <f t="shared" si="50"/>
        <v>0</v>
      </c>
      <c r="EE64" s="10">
        <f t="shared" si="34"/>
        <v>411.55</v>
      </c>
      <c r="EF64" s="109">
        <f t="shared" si="35"/>
        <v>0</v>
      </c>
      <c r="EG64" s="82">
        <f t="shared" si="36"/>
        <v>0</v>
      </c>
      <c r="EH64" s="82">
        <f t="shared" si="37"/>
        <v>0</v>
      </c>
      <c r="EI64" s="110">
        <f t="shared" si="38"/>
        <v>411.55</v>
      </c>
    </row>
    <row r="65" spans="1:139" ht="14.5" x14ac:dyDescent="0.35">
      <c r="A65" s="5" t="str">
        <f t="shared" si="7"/>
        <v>Suape55.6</v>
      </c>
      <c r="B65" s="53">
        <v>4196</v>
      </c>
      <c r="C65" s="53">
        <v>4196</v>
      </c>
      <c r="D65" s="53" t="s">
        <v>23</v>
      </c>
      <c r="E65" s="43"/>
      <c r="F65" s="43" t="s">
        <v>145</v>
      </c>
      <c r="G65" s="43" t="s">
        <v>146</v>
      </c>
      <c r="H65" s="53" t="s">
        <v>147</v>
      </c>
      <c r="I65" s="54"/>
      <c r="J65" s="43"/>
      <c r="K65" s="87" t="s">
        <v>62</v>
      </c>
      <c r="L65" s="40">
        <v>55.6</v>
      </c>
      <c r="M65" s="41" t="s">
        <v>153</v>
      </c>
      <c r="N65" s="85"/>
      <c r="O65" s="67"/>
      <c r="Q65" s="77"/>
      <c r="R65" s="57"/>
      <c r="S65" s="44"/>
      <c r="T65" s="56"/>
      <c r="U65" s="57"/>
      <c r="V65" s="43" t="s">
        <v>150</v>
      </c>
      <c r="W65" s="88">
        <v>0.4</v>
      </c>
      <c r="X65" s="57" t="s">
        <v>22</v>
      </c>
      <c r="Y65" s="95">
        <f>IF($X65="",0,HLOOKUP($H$3,Resina!$E$2:$AK$93,MATCH($D65&amp;$X65&amp;$Y$5,Resina!$A$2:$A$93,0)))</f>
        <v>1259.2427288888889</v>
      </c>
      <c r="Z65" s="56">
        <v>0.6</v>
      </c>
      <c r="AA65" s="43" t="s">
        <v>33</v>
      </c>
      <c r="AB65" s="95">
        <f>IF($AA65="",0,HLOOKUP($H$3,Resina!$E$2:$AK$93,MATCH($D65&amp;$AA65&amp;$AB$5,Resina!$A$2:$A$93,0)))</f>
        <v>1651.651200704679</v>
      </c>
      <c r="AC65" s="59">
        <f t="shared" si="39"/>
        <v>46091</v>
      </c>
      <c r="AD65" s="59" t="s">
        <v>151</v>
      </c>
      <c r="AE65" s="153">
        <f t="shared" si="40"/>
        <v>45839</v>
      </c>
      <c r="AF65" s="55" t="s">
        <v>152</v>
      </c>
      <c r="AG65" s="13">
        <f>_xlfn.XLOOKUP($H$3,Resina!$2:$2,Resina!$3:$3,0)</f>
        <v>5.200616666666666</v>
      </c>
      <c r="AH65" s="14">
        <f t="shared" si="8"/>
        <v>432.19538806196431</v>
      </c>
      <c r="AI65" s="75">
        <v>5.0000000000000001E-3</v>
      </c>
      <c r="AJ65" s="14">
        <f t="shared" si="9"/>
        <v>2.1609769403098218</v>
      </c>
      <c r="AL65" s="12"/>
      <c r="AM65" s="65"/>
      <c r="AN65" s="12"/>
      <c r="AO65" s="12">
        <f>_xlfn.XLOOKUP($D65&amp;$L65&amp;$AK$3,'BD Conv'!$A:$A,'BD Conv'!$H:$H,0)*_xlfn.XLOOKUP($D65,'BD Conv'!$C$17:$C$19,'BD Conv'!$F$17:$F$19,0)*(1+(HLOOKUP($B65&amp;AO$6,Indexadores!$C$2:$AH$32,MATCH($AE65,Indexadores!$A$2:$A$32,0))))</f>
        <v>0</v>
      </c>
      <c r="AP65" s="12"/>
      <c r="AQ65" s="55"/>
      <c r="AR65" s="55"/>
      <c r="AS65" s="155">
        <v>5.0000000000000001E-3</v>
      </c>
      <c r="AT65" s="55">
        <f t="shared" si="10"/>
        <v>0</v>
      </c>
      <c r="AU65" s="12">
        <f>_xlfn.XLOOKUP($D65&amp;$L65&amp;$AK$3,'BD Conv'!$A:$A,'BD Conv'!$H:$H,0)*_xlfn.XLOOKUP($D65,'BD Conv'!$C$17:$C$19,'BD Conv'!$E$17:$E$19,0)*(1+(HLOOKUP($B65&amp;AU$6,Indexadores!$C$2:$AH$32,MATCH($AE65,Indexadores!$A$2:$A$32,0))))</f>
        <v>0</v>
      </c>
      <c r="AV65" s="14">
        <f t="shared" si="11"/>
        <v>0</v>
      </c>
      <c r="AW65" s="55">
        <f>_xlfn.XLOOKUP($A65&amp;$AK$3,'BD Conv'!$A:$A,'BD Conv'!$I:$I,0)</f>
        <v>0</v>
      </c>
      <c r="AX65" s="55"/>
      <c r="AY65" s="12"/>
      <c r="AZ65" s="14">
        <f t="shared" si="1"/>
        <v>434.35636500227412</v>
      </c>
      <c r="BA65" s="12"/>
      <c r="BB65" s="12"/>
      <c r="BC65" s="12"/>
      <c r="BD65" s="55"/>
      <c r="BE65" s="55"/>
      <c r="BF65" s="55"/>
      <c r="BG65" s="66"/>
      <c r="BH65" s="55"/>
      <c r="BI65" s="61">
        <f t="shared" si="13"/>
        <v>0</v>
      </c>
      <c r="BJ65" s="55"/>
      <c r="BK65" s="55"/>
      <c r="BL65" s="66"/>
      <c r="BM65" s="55"/>
      <c r="BN65" s="55">
        <f>_xlfn.XLOOKUP($A65&amp;$BA$3,'BD Conv'!$A:$A,'BD Conv'!$K:$K,0)</f>
        <v>0</v>
      </c>
      <c r="BO65" s="55"/>
      <c r="BP65" s="55"/>
      <c r="BQ65" s="96">
        <f t="shared" si="14"/>
        <v>0</v>
      </c>
      <c r="BR65" s="62">
        <f t="shared" si="15"/>
        <v>0</v>
      </c>
      <c r="BS65" s="62"/>
      <c r="BT65" s="98">
        <f t="shared" si="16"/>
        <v>434.35636500227412</v>
      </c>
      <c r="BU65" s="82">
        <f t="shared" si="17"/>
        <v>109.54091148442029</v>
      </c>
      <c r="BV65" s="97">
        <f t="shared" si="18"/>
        <v>543.89727648669441</v>
      </c>
      <c r="BW65" s="44"/>
      <c r="BY65" s="74">
        <f t="shared" si="19"/>
        <v>4.0746261513401105E-2</v>
      </c>
      <c r="BZ65" s="12">
        <f t="shared" si="20"/>
        <v>3.269898373220228</v>
      </c>
      <c r="CA65" s="12">
        <f t="shared" si="21"/>
        <v>3.2698983732202329</v>
      </c>
      <c r="CB65" s="12">
        <f t="shared" si="22"/>
        <v>0.41552321172998241</v>
      </c>
      <c r="CD65" s="95">
        <f t="shared" si="23"/>
        <v>459.08596472661867</v>
      </c>
      <c r="CE65" s="12">
        <f t="shared" si="24"/>
        <v>8.0250267184506772</v>
      </c>
      <c r="CF65" s="12">
        <f t="shared" si="25"/>
        <v>8.0250267184506825</v>
      </c>
      <c r="CG65" s="12">
        <f t="shared" si="26"/>
        <v>5.170651556960431</v>
      </c>
      <c r="CI65" s="95">
        <f>IF($X65="",0,HLOOKUP($H$3,Resina!$E$2:$AK$93,MATCH($D65&amp;$X65&amp;$CI$5,Resina!$A$2:$A$93,0)))</f>
        <v>1157.6381148148148</v>
      </c>
      <c r="CJ65" s="95">
        <f>IF($AA65="",0,HLOOKUP($H$3,Resina!$E$2:$AK$93,MATCH($D65&amp;$AA65&amp;$CJ$5,Resina!$A$2:$A$93,0)))</f>
        <v>1610.0071465883857</v>
      </c>
      <c r="CK65" s="14">
        <f t="shared" si="27"/>
        <v>413.21869012296906</v>
      </c>
      <c r="CL65" s="14">
        <f t="shared" si="28"/>
        <v>4.1321869012296908</v>
      </c>
      <c r="CM65" s="12" t="str">
        <f t="shared" si="29"/>
        <v xml:space="preserve"> </v>
      </c>
      <c r="CN65" s="73"/>
      <c r="CO65" s="12">
        <f t="shared" si="30"/>
        <v>0</v>
      </c>
      <c r="CP65" s="14">
        <f t="shared" si="31"/>
        <v>417.35087702419878</v>
      </c>
      <c r="CQ65" s="73"/>
      <c r="DE65" s="6" t="str">
        <f t="shared" si="32"/>
        <v>Suape55.6</v>
      </c>
      <c r="DF65" s="63">
        <f t="shared" si="33"/>
        <v>55.6</v>
      </c>
      <c r="DG65" s="10">
        <f t="shared" si="49"/>
        <v>432.2</v>
      </c>
      <c r="DH65" s="10">
        <f t="shared" si="49"/>
        <v>2.16</v>
      </c>
      <c r="DI65" s="10">
        <f t="shared" si="49"/>
        <v>0</v>
      </c>
      <c r="DJ65" s="10">
        <f t="shared" si="49"/>
        <v>0</v>
      </c>
      <c r="DK65" s="10">
        <f t="shared" si="49"/>
        <v>0</v>
      </c>
      <c r="DL65" s="10">
        <f t="shared" si="49"/>
        <v>0</v>
      </c>
      <c r="DM65" s="10">
        <f t="shared" si="49"/>
        <v>0</v>
      </c>
      <c r="DN65" s="10">
        <f t="shared" si="49"/>
        <v>0</v>
      </c>
      <c r="DO65" s="10">
        <f t="shared" si="49"/>
        <v>0</v>
      </c>
      <c r="DP65" s="10">
        <f t="shared" si="49"/>
        <v>0</v>
      </c>
      <c r="DQ65" s="10">
        <f t="shared" si="50"/>
        <v>0</v>
      </c>
      <c r="DR65" s="10">
        <f t="shared" si="50"/>
        <v>0</v>
      </c>
      <c r="DS65" s="10">
        <f t="shared" si="50"/>
        <v>0</v>
      </c>
      <c r="DT65" s="10">
        <f t="shared" si="50"/>
        <v>0</v>
      </c>
      <c r="DU65" s="10">
        <f t="shared" si="50"/>
        <v>0</v>
      </c>
      <c r="DV65" s="10">
        <f t="shared" si="50"/>
        <v>0</v>
      </c>
      <c r="DW65" s="10">
        <f t="shared" si="50"/>
        <v>0</v>
      </c>
      <c r="DX65" s="10">
        <f t="shared" si="50"/>
        <v>0</v>
      </c>
      <c r="DY65" s="10">
        <f t="shared" si="50"/>
        <v>0</v>
      </c>
      <c r="DZ65" s="10">
        <f t="shared" si="50"/>
        <v>0</v>
      </c>
      <c r="EA65" s="10">
        <f t="shared" si="50"/>
        <v>0</v>
      </c>
      <c r="EB65" s="10">
        <f t="shared" si="50"/>
        <v>0</v>
      </c>
      <c r="EC65" s="10">
        <f t="shared" si="50"/>
        <v>0</v>
      </c>
      <c r="ED65" s="10">
        <f t="shared" si="50"/>
        <v>0</v>
      </c>
      <c r="EE65" s="10">
        <f t="shared" si="34"/>
        <v>434.36</v>
      </c>
      <c r="EF65" s="109">
        <f t="shared" si="35"/>
        <v>0</v>
      </c>
      <c r="EG65" s="82">
        <f t="shared" si="36"/>
        <v>0</v>
      </c>
      <c r="EH65" s="82">
        <f t="shared" si="37"/>
        <v>0</v>
      </c>
      <c r="EI65" s="110">
        <f t="shared" si="38"/>
        <v>434.36</v>
      </c>
    </row>
    <row r="66" spans="1:139" ht="14.5" x14ac:dyDescent="0.35">
      <c r="A66" s="5" t="str">
        <f t="shared" si="7"/>
        <v>Suape55.6</v>
      </c>
      <c r="B66" s="53">
        <v>4196</v>
      </c>
      <c r="C66" s="53">
        <v>4196</v>
      </c>
      <c r="D66" s="53" t="s">
        <v>23</v>
      </c>
      <c r="E66" s="43"/>
      <c r="F66" s="43" t="s">
        <v>145</v>
      </c>
      <c r="G66" s="43" t="s">
        <v>146</v>
      </c>
      <c r="H66" s="53" t="s">
        <v>147</v>
      </c>
      <c r="I66" s="54"/>
      <c r="J66" s="43"/>
      <c r="K66" s="87" t="s">
        <v>62</v>
      </c>
      <c r="L66" s="40">
        <v>55.6</v>
      </c>
      <c r="M66" s="41" t="s">
        <v>153</v>
      </c>
      <c r="N66" s="85"/>
      <c r="O66" s="67"/>
      <c r="Q66" s="77"/>
      <c r="R66" s="57"/>
      <c r="S66" s="44"/>
      <c r="T66" s="56"/>
      <c r="U66" s="57"/>
      <c r="V66" s="43" t="s">
        <v>150</v>
      </c>
      <c r="W66" s="88">
        <v>0</v>
      </c>
      <c r="X66" s="57"/>
      <c r="Y66" s="95">
        <f>IF($X66="",0,HLOOKUP($H$3,Resina!$E$2:$AK$93,MATCH($D66&amp;$X66&amp;$Y$5,Resina!$A$2:$A$93,0)))</f>
        <v>0</v>
      </c>
      <c r="Z66" s="56">
        <v>1</v>
      </c>
      <c r="AA66" s="43" t="s">
        <v>33</v>
      </c>
      <c r="AB66" s="95">
        <f>IF($AA66="",0,HLOOKUP($H$3,Resina!$E$2:$AK$93,MATCH($D66&amp;$AA66&amp;$AB$5,Resina!$A$2:$A$93,0)))</f>
        <v>1651.651200704679</v>
      </c>
      <c r="AC66" s="59">
        <f t="shared" si="39"/>
        <v>46091</v>
      </c>
      <c r="AD66" s="59" t="s">
        <v>151</v>
      </c>
      <c r="AE66" s="153">
        <f t="shared" si="40"/>
        <v>45839</v>
      </c>
      <c r="AF66" s="55" t="s">
        <v>152</v>
      </c>
      <c r="AG66" s="13">
        <f>_xlfn.XLOOKUP($H$3,Resina!$2:$2,Resina!$3:$3,0)</f>
        <v>5.200616666666666</v>
      </c>
      <c r="AH66" s="14">
        <f t="shared" si="8"/>
        <v>477.5820247619049</v>
      </c>
      <c r="AI66" s="75">
        <v>5.0000000000000001E-3</v>
      </c>
      <c r="AJ66" s="14">
        <f t="shared" si="9"/>
        <v>2.3879101238095246</v>
      </c>
      <c r="AL66" s="12"/>
      <c r="AM66" s="65"/>
      <c r="AN66" s="12"/>
      <c r="AO66" s="12">
        <f>_xlfn.XLOOKUP($D66&amp;$L66&amp;$AK$3,'BD Conv'!$A:$A,'BD Conv'!$H:$H,0)*_xlfn.XLOOKUP($D66,'BD Conv'!$C$17:$C$19,'BD Conv'!$F$17:$F$19,0)*(1+(HLOOKUP($B66&amp;AO$6,Indexadores!$C$2:$AH$32,MATCH($AE66,Indexadores!$A$2:$A$32,0))))</f>
        <v>0</v>
      </c>
      <c r="AP66" s="12"/>
      <c r="AQ66" s="55"/>
      <c r="AR66" s="55"/>
      <c r="AS66" s="155">
        <v>5.0000000000000001E-3</v>
      </c>
      <c r="AT66" s="55">
        <f t="shared" si="10"/>
        <v>0</v>
      </c>
      <c r="AU66" s="12">
        <f>_xlfn.XLOOKUP($D66&amp;$L66&amp;$AK$3,'BD Conv'!$A:$A,'BD Conv'!$H:$H,0)*_xlfn.XLOOKUP($D66,'BD Conv'!$C$17:$C$19,'BD Conv'!$E$17:$E$19,0)*(1+(HLOOKUP($B66&amp;AU$6,Indexadores!$C$2:$AH$32,MATCH($AE66,Indexadores!$A$2:$A$32,0))))</f>
        <v>0</v>
      </c>
      <c r="AV66" s="14">
        <f t="shared" si="11"/>
        <v>0</v>
      </c>
      <c r="AW66" s="55">
        <f>_xlfn.XLOOKUP($A66&amp;$AK$3,'BD Conv'!$A:$A,'BD Conv'!$I:$I,0)</f>
        <v>0</v>
      </c>
      <c r="AX66" s="55"/>
      <c r="AY66" s="12"/>
      <c r="AZ66" s="14">
        <f t="shared" si="1"/>
        <v>479.96993488571445</v>
      </c>
      <c r="BA66" s="12"/>
      <c r="BB66" s="12"/>
      <c r="BC66" s="12"/>
      <c r="BD66" s="55"/>
      <c r="BE66" s="55"/>
      <c r="BF66" s="55"/>
      <c r="BG66" s="66"/>
      <c r="BH66" s="55"/>
      <c r="BI66" s="61">
        <f t="shared" si="13"/>
        <v>0</v>
      </c>
      <c r="BJ66" s="55"/>
      <c r="BK66" s="55"/>
      <c r="BL66" s="66"/>
      <c r="BM66" s="55"/>
      <c r="BN66" s="55">
        <f>_xlfn.XLOOKUP($A66&amp;$BA$3,'BD Conv'!$A:$A,'BD Conv'!$K:$K,0)</f>
        <v>0</v>
      </c>
      <c r="BO66" s="55"/>
      <c r="BP66" s="55"/>
      <c r="BQ66" s="96">
        <f t="shared" si="14"/>
        <v>0</v>
      </c>
      <c r="BR66" s="62">
        <f t="shared" si="15"/>
        <v>0</v>
      </c>
      <c r="BS66" s="62"/>
      <c r="BT66" s="98">
        <f t="shared" si="16"/>
        <v>479.96993488571445</v>
      </c>
      <c r="BU66" s="82">
        <f t="shared" si="17"/>
        <v>121.04425855995851</v>
      </c>
      <c r="BV66" s="97">
        <f t="shared" si="18"/>
        <v>601.01419344567296</v>
      </c>
      <c r="BW66" s="44"/>
      <c r="BY66" s="74">
        <f t="shared" si="19"/>
        <v>2.0787213954058581E-2</v>
      </c>
      <c r="BZ66" s="12">
        <f t="shared" si="20"/>
        <v>1.8794044691586733</v>
      </c>
      <c r="CA66" s="12">
        <f t="shared" si="21"/>
        <v>1.8794044691586742</v>
      </c>
      <c r="CB66" s="12">
        <f t="shared" si="22"/>
        <v>0.45915903379590517</v>
      </c>
      <c r="CD66" s="95">
        <f t="shared" si="23"/>
        <v>517.2154599480001</v>
      </c>
      <c r="CE66" s="12">
        <f t="shared" si="24"/>
        <v>9.0411561323817509</v>
      </c>
      <c r="CF66" s="12">
        <f t="shared" si="25"/>
        <v>9.0411561323817509</v>
      </c>
      <c r="CG66" s="12">
        <f t="shared" si="26"/>
        <v>7.6209106970189824</v>
      </c>
      <c r="CI66" s="95">
        <f>IF($X66="",0,HLOOKUP($H$3,Resina!$E$2:$AK$93,MATCH($D66&amp;$X66&amp;$CI$5,Resina!$A$2:$A$93,0)))</f>
        <v>0</v>
      </c>
      <c r="CJ66" s="95">
        <f>IF($AA66="",0,HLOOKUP($H$3,Resina!$E$2:$AK$93,MATCH($D66&amp;$AA66&amp;$CJ$5,Resina!$A$2:$A$93,0)))</f>
        <v>1610.0071465883857</v>
      </c>
      <c r="CK66" s="14">
        <f t="shared" si="27"/>
        <v>465.54046800000003</v>
      </c>
      <c r="CL66" s="14">
        <f t="shared" si="28"/>
        <v>4.6554046800000002</v>
      </c>
      <c r="CM66" s="12" t="str">
        <f t="shared" si="29"/>
        <v xml:space="preserve"> </v>
      </c>
      <c r="CN66" s="73"/>
      <c r="CO66" s="12">
        <f t="shared" si="30"/>
        <v>0</v>
      </c>
      <c r="CP66" s="14">
        <f t="shared" si="31"/>
        <v>470.19587268000004</v>
      </c>
      <c r="CQ66" s="73"/>
      <c r="DE66" s="6" t="str">
        <f t="shared" si="32"/>
        <v>Suape55.6</v>
      </c>
      <c r="DF66" s="63">
        <f t="shared" si="33"/>
        <v>55.6</v>
      </c>
      <c r="DG66" s="10">
        <f t="shared" si="49"/>
        <v>477.58</v>
      </c>
      <c r="DH66" s="10">
        <f t="shared" si="49"/>
        <v>2.39</v>
      </c>
      <c r="DI66" s="10">
        <f t="shared" si="49"/>
        <v>0</v>
      </c>
      <c r="DJ66" s="10">
        <f t="shared" si="49"/>
        <v>0</v>
      </c>
      <c r="DK66" s="10">
        <f t="shared" si="49"/>
        <v>0</v>
      </c>
      <c r="DL66" s="10">
        <f t="shared" si="49"/>
        <v>0</v>
      </c>
      <c r="DM66" s="10">
        <f t="shared" si="49"/>
        <v>0</v>
      </c>
      <c r="DN66" s="10">
        <f t="shared" si="49"/>
        <v>0</v>
      </c>
      <c r="DO66" s="10">
        <f t="shared" si="49"/>
        <v>0</v>
      </c>
      <c r="DP66" s="10">
        <f t="shared" si="49"/>
        <v>0</v>
      </c>
      <c r="DQ66" s="10">
        <f t="shared" si="50"/>
        <v>0</v>
      </c>
      <c r="DR66" s="10">
        <f t="shared" si="50"/>
        <v>0</v>
      </c>
      <c r="DS66" s="10">
        <f t="shared" si="50"/>
        <v>0</v>
      </c>
      <c r="DT66" s="10">
        <f t="shared" si="50"/>
        <v>0</v>
      </c>
      <c r="DU66" s="10">
        <f t="shared" si="50"/>
        <v>0</v>
      </c>
      <c r="DV66" s="10">
        <f t="shared" si="50"/>
        <v>0</v>
      </c>
      <c r="DW66" s="10">
        <f t="shared" si="50"/>
        <v>0</v>
      </c>
      <c r="DX66" s="10">
        <f t="shared" si="50"/>
        <v>0</v>
      </c>
      <c r="DY66" s="10">
        <f t="shared" si="50"/>
        <v>0</v>
      </c>
      <c r="DZ66" s="10">
        <f t="shared" si="50"/>
        <v>0</v>
      </c>
      <c r="EA66" s="10">
        <f t="shared" si="50"/>
        <v>0</v>
      </c>
      <c r="EB66" s="10">
        <f t="shared" si="50"/>
        <v>0</v>
      </c>
      <c r="EC66" s="10">
        <f t="shared" si="50"/>
        <v>0</v>
      </c>
      <c r="ED66" s="10">
        <f t="shared" si="50"/>
        <v>0</v>
      </c>
      <c r="EE66" s="10">
        <f t="shared" si="34"/>
        <v>479.96999999999997</v>
      </c>
      <c r="EF66" s="109">
        <f t="shared" si="35"/>
        <v>0</v>
      </c>
      <c r="EG66" s="82">
        <f t="shared" si="36"/>
        <v>0</v>
      </c>
      <c r="EH66" s="82">
        <f t="shared" si="37"/>
        <v>0</v>
      </c>
      <c r="EI66" s="110">
        <f t="shared" si="38"/>
        <v>479.96999999999997</v>
      </c>
    </row>
  </sheetData>
  <mergeCells count="6">
    <mergeCell ref="AK3:AZ3"/>
    <mergeCell ref="BA3:BQ3"/>
    <mergeCell ref="BY3:CB3"/>
    <mergeCell ref="CI3:CP3"/>
    <mergeCell ref="AS4:AZ4"/>
    <mergeCell ref="BG4:BN4"/>
  </mergeCells>
  <conditionalFormatting sqref="BT7:BT66">
    <cfRule type="cellIs" dxfId="8" priority="1" operator="lessThan">
      <formula>CD7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851B24B-77B9-4867-980D-929803F957E7}">
          <x14:formula1>
            <xm:f>'Base Listas'!$G$3:$G$4</xm:f>
          </x14:formula1>
          <xm:sqref>H7:H66</xm:sqref>
        </x14:dataValidation>
        <x14:dataValidation type="list" allowBlank="1" showInputMessage="1" showErrorMessage="1" xr:uid="{F146E0E4-5E7A-44B2-A0E5-E32EB36CC33C}">
          <x14:formula1>
            <xm:f>Indexadores!$B:$B</xm:f>
          </x14:formula1>
          <xm:sqref>H3</xm:sqref>
        </x14:dataValidation>
        <x14:dataValidation type="list" allowBlank="1" showInputMessage="1" showErrorMessage="1" xr:uid="{D7B90977-59D9-4CE9-BD44-C9F93D9C6544}">
          <x14:formula1>
            <xm:f>Indexadores!$A:$A</xm:f>
          </x14:formula1>
          <xm:sqref>AE7</xm:sqref>
        </x14:dataValidation>
        <x14:dataValidation type="list" allowBlank="1" showInputMessage="1" showErrorMessage="1" xr:uid="{93DE23F2-876D-4BB1-AFAD-D8C90F7D68C3}">
          <x14:formula1>
            <xm:f>'Base Listas'!$B:$B</xm:f>
          </x14:formula1>
          <xm:sqref>AA7:AA66 X7:X66</xm:sqref>
        </x14:dataValidation>
        <x14:dataValidation type="list" allowBlank="1" showInputMessage="1" showErrorMessage="1" xr:uid="{5E150557-FB20-4042-8F2D-0DE6B0F0D6E4}">
          <x14:formula1>
            <xm:f>'Base Listas'!$D:$D</xm:f>
          </x14:formula1>
          <xm:sqref>D7:D66</xm:sqref>
        </x14:dataValidation>
        <x14:dataValidation type="list" allowBlank="1" showInputMessage="1" showErrorMessage="1" xr:uid="{84F4F454-3831-4746-87CA-8C02743DD74B}">
          <x14:formula1>
            <xm:f>'Base Listas'!$E:$E</xm:f>
          </x14:formula1>
          <xm:sqref>C7:C66</xm:sqref>
        </x14:dataValidation>
        <x14:dataValidation type="list" allowBlank="1" showInputMessage="1" showErrorMessage="1" xr:uid="{18F40B5F-1A8D-4FAB-A032-03BE61571AAC}">
          <x14:formula1>
            <xm:f>'Base Listas'!$F:$F</xm:f>
          </x14:formula1>
          <xm:sqref>G7:G66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2E72-739B-49B3-83B5-12F1F5273EB1}">
  <sheetPr filterMode="1">
    <tabColor theme="8" tint="0.59999389629810485"/>
  </sheetPr>
  <dimension ref="A1:ER65"/>
  <sheetViews>
    <sheetView showGridLines="0" topLeftCell="M1" zoomScale="85" zoomScaleNormal="85" workbookViewId="0">
      <pane ySplit="4" topLeftCell="A6" activePane="bottomLeft" state="frozen"/>
      <selection activeCell="J21" sqref="J21"/>
      <selection pane="bottomLeft" activeCell="AH6" sqref="AH6"/>
    </sheetView>
  </sheetViews>
  <sheetFormatPr defaultColWidth="9.453125" defaultRowHeight="13" outlineLevelRow="1" outlineLevelCol="1" x14ac:dyDescent="0.35"/>
  <cols>
    <col min="1" max="1" width="10.453125" style="40" hidden="1" customWidth="1" outlineLevel="1"/>
    <col min="2" max="2" width="9.81640625" style="40" hidden="1" customWidth="1" outlineLevel="1"/>
    <col min="3" max="3" width="11.54296875" style="40" bestFit="1" customWidth="1" collapsed="1"/>
    <col min="4" max="4" width="11" style="40" customWidth="1"/>
    <col min="5" max="5" width="15.54296875" style="40" hidden="1" customWidth="1" outlineLevel="1"/>
    <col min="6" max="6" width="21" style="40" customWidth="1" collapsed="1"/>
    <col min="7" max="7" width="11" style="40" hidden="1" customWidth="1" outlineLevel="1"/>
    <col min="8" max="8" width="15.453125" style="40" bestFit="1" customWidth="1" collapsed="1"/>
    <col min="9" max="9" width="14.7265625" style="40" hidden="1" customWidth="1" outlineLevel="1"/>
    <col min="10" max="10" width="16.1796875" style="41" hidden="1" customWidth="1" outlineLevel="1"/>
    <col min="11" max="11" width="22.81640625" style="41" bestFit="1" customWidth="1" collapsed="1"/>
    <col min="12" max="12" width="12" style="41" bestFit="1" customWidth="1"/>
    <col min="13" max="13" width="13.1796875" style="41" bestFit="1" customWidth="1"/>
    <col min="14" max="14" width="14.7265625" style="41" hidden="1" customWidth="1" outlineLevel="1"/>
    <col min="15" max="15" width="20.81640625" style="41" hidden="1" customWidth="1" outlineLevel="1"/>
    <col min="16" max="16" width="13.1796875" style="41" hidden="1" customWidth="1" outlineLevel="1"/>
    <col min="17" max="17" width="14.7265625" style="41" hidden="1" customWidth="1" outlineLevel="1"/>
    <col min="18" max="18" width="20.81640625" style="41" hidden="1" customWidth="1" outlineLevel="1"/>
    <col min="19" max="19" width="13.1796875" style="41" hidden="1" customWidth="1" outlineLevel="1"/>
    <col min="20" max="20" width="14.7265625" style="41" hidden="1" customWidth="1" outlineLevel="1"/>
    <col min="21" max="21" width="20.81640625" style="41" hidden="1" customWidth="1" outlineLevel="1"/>
    <col min="22" max="22" width="17" style="41" hidden="1" customWidth="1" outlineLevel="1"/>
    <col min="23" max="23" width="13.453125" style="41" customWidth="1" collapsed="1"/>
    <col min="24" max="24" width="15.81640625" style="67" hidden="1" customWidth="1" outlineLevel="1"/>
    <col min="25" max="25" width="21.54296875" style="67" hidden="1" customWidth="1" outlineLevel="1"/>
    <col min="26" max="26" width="10.81640625" style="41" customWidth="1" collapsed="1"/>
    <col min="27" max="27" width="15" style="40" hidden="1" customWidth="1" outlineLevel="1"/>
    <col min="28" max="28" width="21.26953125" style="40" hidden="1" customWidth="1" outlineLevel="1"/>
    <col min="29" max="29" width="19.453125" style="40" hidden="1" customWidth="1" outlineLevel="1"/>
    <col min="30" max="30" width="20.1796875" style="40" hidden="1" customWidth="1" outlineLevel="1"/>
    <col min="31" max="31" width="15.54296875" style="40" hidden="1" customWidth="1" outlineLevel="1"/>
    <col min="32" max="32" width="20.1796875" style="40" bestFit="1" customWidth="1" collapsed="1"/>
    <col min="33" max="33" width="9.1796875" style="40" bestFit="1" customWidth="1"/>
    <col min="34" max="34" width="19.7265625" style="40" bestFit="1" customWidth="1"/>
    <col min="35" max="35" width="6.7265625" style="40" bestFit="1" customWidth="1"/>
    <col min="36" max="36" width="9.1796875" style="40" bestFit="1" customWidth="1"/>
    <col min="37" max="37" width="9" style="40" hidden="1" customWidth="1" outlineLevel="1"/>
    <col min="38" max="38" width="10.54296875" style="40" hidden="1" customWidth="1" outlineLevel="1"/>
    <col min="39" max="39" width="6.7265625" style="40" hidden="1" customWidth="1" outlineLevel="1" collapsed="1"/>
    <col min="40" max="40" width="9.1796875" style="40" hidden="1" customWidth="1" outlineLevel="1"/>
    <col min="41" max="41" width="14.81640625" style="40" hidden="1" customWidth="1" outlineLevel="1" collapsed="1"/>
    <col min="42" max="42" width="10.81640625" style="40" hidden="1" customWidth="1" outlineLevel="1"/>
    <col min="43" max="43" width="14.1796875" style="40" hidden="1" customWidth="1" outlineLevel="1"/>
    <col min="44" max="44" width="14.81640625" style="40" hidden="1" customWidth="1" outlineLevel="1"/>
    <col min="45" max="45" width="6.7265625" style="40" customWidth="1" collapsed="1"/>
    <col min="46" max="46" width="9.1796875" style="40" customWidth="1"/>
    <col min="47" max="47" width="14.453125" style="40" hidden="1" customWidth="1" outlineLevel="1"/>
    <col min="48" max="48" width="13.26953125" style="40" customWidth="1" collapsed="1"/>
    <col min="49" max="49" width="14.7265625" style="40" customWidth="1"/>
    <col min="50" max="50" width="9.453125" style="40" hidden="1" customWidth="1" outlineLevel="1" collapsed="1"/>
    <col min="51" max="51" width="11.54296875" style="40" hidden="1" customWidth="1" outlineLevel="1" collapsed="1"/>
    <col min="52" max="52" width="12.81640625" style="40" bestFit="1" customWidth="1" collapsed="1"/>
    <col min="53" max="53" width="13.1796875" style="40" hidden="1" customWidth="1" outlineLevel="1"/>
    <col min="54" max="54" width="12.54296875" style="40" hidden="1" customWidth="1" outlineLevel="1" collapsed="1"/>
    <col min="55" max="55" width="10.81640625" style="40" hidden="1" customWidth="1" outlineLevel="1"/>
    <col min="56" max="56" width="14.1796875" style="40" hidden="1" customWidth="1" outlineLevel="1"/>
    <col min="57" max="57" width="14.81640625" style="40" hidden="1" customWidth="1" outlineLevel="1"/>
    <col min="58" max="58" width="11.54296875" style="40" hidden="1" customWidth="1" outlineLevel="1" collapsed="1"/>
    <col min="59" max="59" width="6.7265625" style="40" bestFit="1" customWidth="1" collapsed="1"/>
    <col min="60" max="60" width="9.1796875" style="40" bestFit="1" customWidth="1"/>
    <col min="61" max="61" width="13.26953125" style="40" bestFit="1" customWidth="1"/>
    <col min="62" max="63" width="10.1796875" style="40" hidden="1" customWidth="1" outlineLevel="1"/>
    <col min="64" max="64" width="6.7265625" style="40" hidden="1" customWidth="1" outlineLevel="1"/>
    <col min="65" max="65" width="9.1796875" style="40" hidden="1" customWidth="1" outlineLevel="1"/>
    <col min="66" max="66" width="14.7265625" style="40" customWidth="1" collapsed="1"/>
    <col min="67" max="67" width="10.453125" style="40" hidden="1" customWidth="1" outlineLevel="1"/>
    <col min="68" max="68" width="12.26953125" style="40" hidden="1" customWidth="1" outlineLevel="1"/>
    <col min="69" max="69" width="10.453125" style="40" bestFit="1" customWidth="1" collapsed="1"/>
    <col min="70" max="71" width="8.1796875" style="40" hidden="1" customWidth="1" outlineLevel="1"/>
    <col min="72" max="72" width="8.81640625" style="40" bestFit="1" customWidth="1" collapsed="1"/>
    <col min="73" max="73" width="8.453125" style="40" hidden="1" customWidth="1" outlineLevel="1"/>
    <col min="74" max="74" width="9" style="40" hidden="1" customWidth="1" outlineLevel="1"/>
    <col min="75" max="75" width="8.1796875" style="40" bestFit="1" customWidth="1" collapsed="1"/>
    <col min="76" max="76" width="4.81640625" style="40" customWidth="1"/>
    <col min="77" max="78" width="9.453125" style="40" hidden="1" customWidth="1" outlineLevel="1"/>
    <col min="79" max="79" width="13.26953125" style="40" hidden="1" customWidth="1" outlineLevel="1"/>
    <col min="80" max="80" width="9.453125" style="40" hidden="1" customWidth="1" outlineLevel="1"/>
    <col min="81" max="81" width="6.81640625" style="40" customWidth="1" collapsed="1"/>
    <col min="82" max="82" width="10.26953125" style="40" hidden="1" customWidth="1" outlineLevel="1"/>
    <col min="83" max="83" width="9.453125" style="40" hidden="1" customWidth="1" outlineLevel="1"/>
    <col min="84" max="84" width="12.54296875" style="40" hidden="1" customWidth="1" outlineLevel="1"/>
    <col min="85" max="85" width="9.453125" style="40" hidden="1" customWidth="1" outlineLevel="1"/>
    <col min="86" max="86" width="6.81640625" style="40" customWidth="1" collapsed="1"/>
    <col min="87" max="88" width="12.7265625" style="40" hidden="1" customWidth="1" outlineLevel="1"/>
    <col min="89" max="89" width="19.7265625" style="40" hidden="1" customWidth="1" outlineLevel="1"/>
    <col min="90" max="90" width="9.1796875" style="40" hidden="1" customWidth="1" outlineLevel="1"/>
    <col min="91" max="91" width="10.7265625" style="40" hidden="1" customWidth="1" outlineLevel="1"/>
    <col min="92" max="92" width="6.453125" style="40" hidden="1" customWidth="1" outlineLevel="1"/>
    <col min="93" max="93" width="17" style="40" hidden="1" customWidth="1" outlineLevel="1" collapsed="1"/>
    <col min="94" max="94" width="7.453125" style="40" hidden="1" customWidth="1" outlineLevel="1"/>
    <col min="95" max="95" width="11.7265625" style="6" hidden="1" customWidth="1" outlineLevel="1"/>
    <col min="96" max="96" width="6.81640625" style="40" customWidth="1" collapsed="1"/>
    <col min="97" max="107" width="6.81640625" style="40" customWidth="1"/>
    <col min="108" max="108" width="6.453125" style="40" bestFit="1" customWidth="1"/>
    <col min="109" max="109" width="13.7265625" style="40" hidden="1" customWidth="1" outlineLevel="1"/>
    <col min="110" max="110" width="4.453125" style="40" hidden="1" customWidth="1" outlineLevel="1"/>
    <col min="111" max="111" width="6.453125" style="40" hidden="1" customWidth="1" outlineLevel="1"/>
    <col min="112" max="114" width="5.453125" style="40" hidden="1" customWidth="1" outlineLevel="1"/>
    <col min="115" max="116" width="4.54296875" style="40" hidden="1" customWidth="1" outlineLevel="1"/>
    <col min="117" max="117" width="6.453125" style="40" hidden="1" customWidth="1" outlineLevel="1"/>
    <col min="118" max="118" width="6.1796875" style="40" hidden="1" customWidth="1" outlineLevel="1"/>
    <col min="119" max="119" width="5.453125" style="40" hidden="1" customWidth="1" outlineLevel="1"/>
    <col min="120" max="120" width="6.453125" style="40" hidden="1" customWidth="1" outlineLevel="1"/>
    <col min="121" max="121" width="5.453125" style="40" hidden="1" customWidth="1" outlineLevel="1"/>
    <col min="122" max="122" width="5.26953125" style="40" hidden="1" customWidth="1" outlineLevel="1"/>
    <col min="123" max="123" width="4.7265625" style="40" hidden="1" customWidth="1" outlineLevel="1"/>
    <col min="124" max="124" width="6.453125" style="40" hidden="1" customWidth="1" outlineLevel="1"/>
    <col min="125" max="125" width="5.453125" style="40" hidden="1" customWidth="1" outlineLevel="1"/>
    <col min="126" max="126" width="5" style="40" hidden="1" customWidth="1" outlineLevel="1"/>
    <col min="127" max="127" width="4.7265625" style="40" hidden="1" customWidth="1" outlineLevel="1"/>
    <col min="128" max="128" width="4.453125" style="40" hidden="1" customWidth="1" outlineLevel="1"/>
    <col min="129" max="129" width="5.7265625" style="40" hidden="1" customWidth="1" outlineLevel="1"/>
    <col min="130" max="130" width="6.453125" style="40" hidden="1" customWidth="1" outlineLevel="1"/>
    <col min="131" max="131" width="4.7265625" style="40" hidden="1" customWidth="1" outlineLevel="1"/>
    <col min="132" max="132" width="6.453125" style="40" hidden="1" customWidth="1" outlineLevel="1"/>
    <col min="133" max="134" width="4.54296875" style="40" hidden="1" customWidth="1" outlineLevel="1"/>
    <col min="135" max="135" width="7.453125" style="40" hidden="1" customWidth="1" outlineLevel="1"/>
    <col min="136" max="136" width="8.7265625" style="40" hidden="1" customWidth="1" outlineLevel="1"/>
    <col min="137" max="137" width="7.1796875" style="40" hidden="1" customWidth="1" outlineLevel="1"/>
    <col min="138" max="138" width="5.453125" style="40" hidden="1" customWidth="1" outlineLevel="1"/>
    <col min="139" max="139" width="7.453125" style="40" hidden="1" customWidth="1" outlineLevel="1"/>
    <col min="140" max="140" width="5" style="40" bestFit="1" customWidth="1" collapsed="1"/>
    <col min="141" max="141" width="5.54296875" style="40" bestFit="1" customWidth="1"/>
    <col min="142" max="142" width="4.7265625" style="40" bestFit="1" customWidth="1"/>
    <col min="143" max="144" width="5.26953125" style="40" bestFit="1" customWidth="1"/>
    <col min="145" max="16384" width="9.453125" style="40"/>
  </cols>
  <sheetData>
    <row r="1" spans="1:148" ht="23.5" hidden="1" customHeight="1" outlineLevel="1" x14ac:dyDescent="0.35">
      <c r="L1" s="67"/>
      <c r="X1" s="41"/>
      <c r="Y1" s="40"/>
      <c r="AH1" s="40" t="s">
        <v>43</v>
      </c>
      <c r="AJ1" s="40" t="s">
        <v>44</v>
      </c>
      <c r="AK1" s="40" t="s">
        <v>45</v>
      </c>
      <c r="AL1" s="40" t="s">
        <v>46</v>
      </c>
      <c r="AN1" s="40" t="s">
        <v>44</v>
      </c>
      <c r="AO1" s="40" t="s">
        <v>47</v>
      </c>
      <c r="AP1" s="40" t="s">
        <v>48</v>
      </c>
      <c r="AQ1" s="40" t="s">
        <v>49</v>
      </c>
      <c r="AR1" s="40" t="s">
        <v>49</v>
      </c>
      <c r="AT1" s="40" t="s">
        <v>44</v>
      </c>
      <c r="AU1" s="40" t="s">
        <v>49</v>
      </c>
      <c r="AW1" s="40" t="s">
        <v>50</v>
      </c>
      <c r="AX1" s="40" t="s">
        <v>51</v>
      </c>
      <c r="AY1" s="40" t="s">
        <v>52</v>
      </c>
      <c r="BA1" s="40" t="s">
        <v>53</v>
      </c>
      <c r="BB1" s="40" t="s">
        <v>54</v>
      </c>
      <c r="BC1" s="40" t="s">
        <v>55</v>
      </c>
      <c r="BD1" s="40" t="s">
        <v>53</v>
      </c>
      <c r="BE1" s="40" t="s">
        <v>53</v>
      </c>
      <c r="BF1" s="40" t="s">
        <v>53</v>
      </c>
      <c r="BH1" s="40" t="s">
        <v>56</v>
      </c>
      <c r="BJ1" s="40" t="s">
        <v>57</v>
      </c>
      <c r="BK1" s="40" t="s">
        <v>57</v>
      </c>
      <c r="BM1" s="40" t="s">
        <v>56</v>
      </c>
      <c r="BN1" s="40" t="s">
        <v>58</v>
      </c>
      <c r="BO1" s="40" t="s">
        <v>59</v>
      </c>
      <c r="BP1" s="40" t="s">
        <v>60</v>
      </c>
      <c r="BR1" s="40" t="s">
        <v>50</v>
      </c>
      <c r="BX1"/>
      <c r="CQ1" s="40"/>
      <c r="DE1" s="42" t="s">
        <v>61</v>
      </c>
      <c r="DH1" s="43">
        <v>1</v>
      </c>
      <c r="DI1" s="43">
        <v>2</v>
      </c>
      <c r="DJ1" s="43">
        <v>3</v>
      </c>
      <c r="DK1" s="43">
        <v>4</v>
      </c>
      <c r="DL1" s="43">
        <v>5</v>
      </c>
      <c r="DM1" s="43">
        <v>6</v>
      </c>
      <c r="DN1" s="43">
        <v>7</v>
      </c>
      <c r="DO1" s="43">
        <v>8</v>
      </c>
      <c r="DP1" s="43">
        <v>9</v>
      </c>
      <c r="DQ1" s="43">
        <v>10</v>
      </c>
      <c r="DR1" s="43">
        <v>11</v>
      </c>
      <c r="DS1" s="43">
        <v>12</v>
      </c>
      <c r="DT1" s="43">
        <v>13</v>
      </c>
      <c r="DU1" s="43">
        <v>14</v>
      </c>
      <c r="DV1" s="43">
        <v>15</v>
      </c>
      <c r="DW1" s="43">
        <v>16</v>
      </c>
      <c r="DX1" s="43">
        <v>17</v>
      </c>
      <c r="DY1" s="43">
        <v>18</v>
      </c>
      <c r="DZ1" s="43">
        <v>19</v>
      </c>
      <c r="EA1" s="43">
        <v>20</v>
      </c>
      <c r="EB1" s="43">
        <v>21</v>
      </c>
      <c r="EC1" s="43">
        <v>22</v>
      </c>
      <c r="ED1" s="43">
        <v>23</v>
      </c>
      <c r="EE1" s="43">
        <v>24</v>
      </c>
      <c r="ER1"/>
    </row>
    <row r="2" spans="1:148" ht="14.5" collapsed="1" x14ac:dyDescent="0.35">
      <c r="AO2" s="44"/>
      <c r="CI2" s="45"/>
      <c r="CJ2" s="45"/>
      <c r="EF2" s="43"/>
    </row>
    <row r="3" spans="1:148" ht="30.65" customHeight="1" x14ac:dyDescent="0.35">
      <c r="H3" s="46">
        <v>46113</v>
      </c>
      <c r="Y3" s="47"/>
      <c r="AK3" s="185" t="s">
        <v>62</v>
      </c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6"/>
      <c r="BA3" s="187" t="s">
        <v>63</v>
      </c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6"/>
      <c r="BR3" s="84">
        <v>0</v>
      </c>
      <c r="BS3" s="84"/>
      <c r="BY3" s="188" t="s">
        <v>64</v>
      </c>
      <c r="BZ3" s="188"/>
      <c r="CA3" s="188"/>
      <c r="CB3" s="188"/>
      <c r="CD3" s="112" t="s">
        <v>65</v>
      </c>
      <c r="CE3" s="112"/>
      <c r="CI3" s="185" t="s">
        <v>66</v>
      </c>
      <c r="CJ3" s="185"/>
      <c r="CK3" s="185"/>
      <c r="CL3" s="185"/>
      <c r="CM3" s="185"/>
      <c r="CN3" s="185"/>
      <c r="CO3" s="185"/>
      <c r="CP3" s="185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</row>
    <row r="4" spans="1:148" s="4" customFormat="1" ht="39" x14ac:dyDescent="0.35">
      <c r="A4" s="5"/>
      <c r="B4" s="2" t="s">
        <v>67</v>
      </c>
      <c r="C4" s="1" t="s">
        <v>68</v>
      </c>
      <c r="D4" s="2" t="s">
        <v>69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74</v>
      </c>
      <c r="J4" s="3" t="s">
        <v>75</v>
      </c>
      <c r="K4" s="2" t="s">
        <v>76</v>
      </c>
      <c r="L4" s="1" t="s">
        <v>77</v>
      </c>
      <c r="M4" s="1" t="s">
        <v>78</v>
      </c>
      <c r="N4" s="1" t="s">
        <v>79</v>
      </c>
      <c r="O4" s="2" t="s">
        <v>80</v>
      </c>
      <c r="P4" s="1" t="s">
        <v>81</v>
      </c>
      <c r="Q4" s="1" t="s">
        <v>82</v>
      </c>
      <c r="R4" s="2" t="s">
        <v>83</v>
      </c>
      <c r="S4" s="1" t="s">
        <v>84</v>
      </c>
      <c r="T4" s="1" t="s">
        <v>85</v>
      </c>
      <c r="U4" s="2" t="s">
        <v>86</v>
      </c>
      <c r="V4" s="1" t="s">
        <v>87</v>
      </c>
      <c r="W4" s="1" t="s">
        <v>88</v>
      </c>
      <c r="X4" s="91" t="s">
        <v>89</v>
      </c>
      <c r="Y4" s="92" t="s">
        <v>30</v>
      </c>
      <c r="Z4" s="1" t="s">
        <v>90</v>
      </c>
      <c r="AA4" s="1" t="s">
        <v>89</v>
      </c>
      <c r="AB4" s="2" t="s">
        <v>30</v>
      </c>
      <c r="AC4" s="2" t="s">
        <v>91</v>
      </c>
      <c r="AD4" s="2" t="s">
        <v>92</v>
      </c>
      <c r="AE4" s="2" t="s">
        <v>93</v>
      </c>
      <c r="AF4" s="2" t="s">
        <v>94</v>
      </c>
      <c r="AG4" s="2" t="s">
        <v>95</v>
      </c>
      <c r="AH4" s="11" t="s">
        <v>96</v>
      </c>
      <c r="AI4" s="11" t="s">
        <v>97</v>
      </c>
      <c r="AJ4" s="11" t="s">
        <v>98</v>
      </c>
      <c r="AK4" s="2" t="s">
        <v>99</v>
      </c>
      <c r="AL4" s="2" t="s">
        <v>100</v>
      </c>
      <c r="AM4" s="2" t="s">
        <v>97</v>
      </c>
      <c r="AN4" s="2" t="s">
        <v>98</v>
      </c>
      <c r="AO4" s="2" t="s">
        <v>101</v>
      </c>
      <c r="AP4" s="2" t="s">
        <v>102</v>
      </c>
      <c r="AQ4" s="2" t="s">
        <v>103</v>
      </c>
      <c r="AR4" s="2" t="s">
        <v>104</v>
      </c>
      <c r="AS4" s="2" t="s">
        <v>97</v>
      </c>
      <c r="AT4" s="2" t="s">
        <v>98</v>
      </c>
      <c r="AU4" s="2" t="s">
        <v>105</v>
      </c>
      <c r="AV4" s="11" t="s">
        <v>106</v>
      </c>
      <c r="AW4" s="2" t="s">
        <v>107</v>
      </c>
      <c r="AX4" s="2" t="s">
        <v>108</v>
      </c>
      <c r="AY4" s="2" t="s">
        <v>109</v>
      </c>
      <c r="AZ4" s="11" t="s">
        <v>110</v>
      </c>
      <c r="BA4" s="2" t="s">
        <v>111</v>
      </c>
      <c r="BB4" s="2" t="s">
        <v>101</v>
      </c>
      <c r="BC4" s="2" t="s">
        <v>102</v>
      </c>
      <c r="BD4" s="2" t="s">
        <v>103</v>
      </c>
      <c r="BE4" s="2" t="s">
        <v>104</v>
      </c>
      <c r="BF4" s="2" t="s">
        <v>105</v>
      </c>
      <c r="BG4" s="2" t="s">
        <v>97</v>
      </c>
      <c r="BH4" s="2" t="s">
        <v>98</v>
      </c>
      <c r="BI4" s="11" t="s">
        <v>106</v>
      </c>
      <c r="BJ4" s="2" t="s">
        <v>112</v>
      </c>
      <c r="BK4" s="2" t="s">
        <v>113</v>
      </c>
      <c r="BL4" s="2" t="s">
        <v>97</v>
      </c>
      <c r="BM4" s="2" t="s">
        <v>98</v>
      </c>
      <c r="BN4" s="2" t="s">
        <v>107</v>
      </c>
      <c r="BO4" s="2" t="s">
        <v>114</v>
      </c>
      <c r="BP4" s="2" t="s">
        <v>115</v>
      </c>
      <c r="BQ4" s="11" t="s">
        <v>116</v>
      </c>
      <c r="BR4" s="11" t="s">
        <v>117</v>
      </c>
      <c r="BS4" s="11"/>
      <c r="BT4" s="11" t="s">
        <v>118</v>
      </c>
      <c r="BU4" s="11" t="s">
        <v>119</v>
      </c>
      <c r="BV4" s="11" t="s">
        <v>120</v>
      </c>
      <c r="BW4" s="11" t="s">
        <v>121</v>
      </c>
      <c r="BX4" s="6"/>
      <c r="BY4" s="2" t="s">
        <v>122</v>
      </c>
      <c r="BZ4" s="2" t="s">
        <v>123</v>
      </c>
      <c r="CA4" s="2" t="s">
        <v>124</v>
      </c>
      <c r="CB4" s="2" t="s">
        <v>125</v>
      </c>
      <c r="CD4" s="64">
        <v>0.1</v>
      </c>
      <c r="CE4" s="2" t="s">
        <v>123</v>
      </c>
      <c r="CF4" s="2" t="s">
        <v>124</v>
      </c>
      <c r="CG4" s="2" t="s">
        <v>125</v>
      </c>
      <c r="CI4" s="2" t="s">
        <v>32</v>
      </c>
      <c r="CJ4" s="2" t="s">
        <v>32</v>
      </c>
      <c r="CK4" s="11" t="s">
        <v>96</v>
      </c>
      <c r="CL4" s="11" t="s">
        <v>98</v>
      </c>
      <c r="CM4" s="2" t="s">
        <v>126</v>
      </c>
      <c r="CN4" s="2" t="s">
        <v>127</v>
      </c>
      <c r="CO4" s="2" t="s">
        <v>128</v>
      </c>
      <c r="CP4" s="11" t="s">
        <v>129</v>
      </c>
      <c r="CQ4" s="2" t="s">
        <v>130</v>
      </c>
      <c r="DF4" s="2"/>
      <c r="DG4" s="1" t="s">
        <v>43</v>
      </c>
      <c r="DH4" s="1" t="s">
        <v>44</v>
      </c>
      <c r="DI4" s="1" t="s">
        <v>56</v>
      </c>
      <c r="DJ4" s="1" t="s">
        <v>46</v>
      </c>
      <c r="DK4" s="1" t="s">
        <v>131</v>
      </c>
      <c r="DL4" s="1" t="s">
        <v>51</v>
      </c>
      <c r="DM4" s="1" t="s">
        <v>59</v>
      </c>
      <c r="DN4" s="1" t="s">
        <v>49</v>
      </c>
      <c r="DO4" s="1" t="s">
        <v>53</v>
      </c>
      <c r="DP4" s="1" t="s">
        <v>57</v>
      </c>
      <c r="DQ4" s="1" t="s">
        <v>132</v>
      </c>
      <c r="DR4" s="1" t="s">
        <v>133</v>
      </c>
      <c r="DS4" s="1" t="s">
        <v>52</v>
      </c>
      <c r="DT4" s="1" t="s">
        <v>60</v>
      </c>
      <c r="DU4" s="1" t="s">
        <v>50</v>
      </c>
      <c r="DV4" s="1" t="s">
        <v>58</v>
      </c>
      <c r="DW4" s="1" t="s">
        <v>134</v>
      </c>
      <c r="DX4" s="1" t="s">
        <v>45</v>
      </c>
      <c r="DY4" s="1" t="s">
        <v>47</v>
      </c>
      <c r="DZ4" s="1" t="s">
        <v>54</v>
      </c>
      <c r="EA4" s="1" t="s">
        <v>48</v>
      </c>
      <c r="EB4" s="1" t="s">
        <v>55</v>
      </c>
      <c r="EC4" s="1" t="s">
        <v>135</v>
      </c>
      <c r="ED4" s="1" t="s">
        <v>136</v>
      </c>
      <c r="EE4" s="2" t="s">
        <v>129</v>
      </c>
      <c r="EF4" s="2" t="s">
        <v>137</v>
      </c>
      <c r="EG4" s="1" t="s">
        <v>138</v>
      </c>
      <c r="EH4" s="1" t="s">
        <v>139</v>
      </c>
      <c r="EI4" s="2" t="s">
        <v>129</v>
      </c>
      <c r="EJ4" s="6"/>
      <c r="EK4" s="6"/>
      <c r="EL4" s="6"/>
      <c r="EM4" s="6"/>
    </row>
    <row r="5" spans="1:148" s="51" customFormat="1" hidden="1" outlineLevel="1" x14ac:dyDescent="0.35">
      <c r="A5" s="42"/>
      <c r="B5" s="48"/>
      <c r="C5" s="48"/>
      <c r="D5" s="49"/>
      <c r="E5" s="49"/>
      <c r="F5" s="49"/>
      <c r="G5" s="49"/>
      <c r="H5" s="49"/>
      <c r="I5" s="49"/>
      <c r="J5" s="50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93"/>
      <c r="Y5" s="94"/>
      <c r="Z5" s="48"/>
      <c r="AA5" s="48"/>
      <c r="AB5" s="49"/>
      <c r="AC5" s="49"/>
      <c r="AD5" s="49"/>
      <c r="AE5" s="49"/>
      <c r="AF5" s="49"/>
      <c r="AG5" s="49"/>
      <c r="AH5" s="112"/>
      <c r="AI5" s="112"/>
      <c r="AJ5" s="112"/>
      <c r="AK5" s="49"/>
      <c r="AL5" s="49"/>
      <c r="AM5" s="49"/>
      <c r="AN5" s="49"/>
      <c r="AO5" s="49" t="s">
        <v>140</v>
      </c>
      <c r="AP5" s="49" t="s">
        <v>141</v>
      </c>
      <c r="AQ5" s="49"/>
      <c r="AR5" s="49"/>
      <c r="AS5" s="49"/>
      <c r="AT5" s="49"/>
      <c r="AU5" s="49" t="s">
        <v>142</v>
      </c>
      <c r="AV5" s="112"/>
      <c r="AW5" s="49"/>
      <c r="AX5" s="49"/>
      <c r="AY5" s="49"/>
      <c r="AZ5" s="112"/>
      <c r="BA5" s="49"/>
      <c r="BB5" s="49" t="s">
        <v>140</v>
      </c>
      <c r="BC5" s="49" t="s">
        <v>141</v>
      </c>
      <c r="BD5" s="49"/>
      <c r="BE5" s="49"/>
      <c r="BF5" s="49" t="s">
        <v>142</v>
      </c>
      <c r="BG5" s="49"/>
      <c r="BH5" s="49"/>
      <c r="BI5" s="112"/>
      <c r="BJ5" s="49"/>
      <c r="BK5" s="49"/>
      <c r="BL5" s="49"/>
      <c r="BM5" s="49"/>
      <c r="BN5" s="49"/>
      <c r="BO5" s="49" t="s">
        <v>143</v>
      </c>
      <c r="BP5" s="49" t="s">
        <v>143</v>
      </c>
      <c r="BQ5" s="112"/>
      <c r="BR5" s="112"/>
      <c r="BS5" s="112"/>
      <c r="BT5" s="112"/>
      <c r="BU5" s="112"/>
      <c r="BV5" s="112"/>
      <c r="BW5" s="112"/>
      <c r="BX5" s="40"/>
      <c r="BY5" s="49"/>
      <c r="BZ5" s="49"/>
      <c r="CA5" s="49"/>
      <c r="CB5" s="49"/>
      <c r="CD5" s="52"/>
      <c r="CE5" s="49"/>
      <c r="CF5" s="49"/>
      <c r="CG5" s="49"/>
      <c r="CI5" s="49"/>
      <c r="CJ5" s="49"/>
      <c r="CK5" s="112"/>
      <c r="CL5" s="83">
        <v>0.01</v>
      </c>
      <c r="CM5" s="49"/>
      <c r="CN5" s="49"/>
      <c r="CO5" s="49"/>
      <c r="CP5" s="112"/>
      <c r="CQ5" s="2"/>
      <c r="DF5" s="49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9"/>
      <c r="EF5" s="49"/>
      <c r="EG5" s="49"/>
      <c r="EH5" s="49"/>
      <c r="EI5" s="49"/>
      <c r="EJ5" s="40"/>
      <c r="EK5" s="40"/>
      <c r="EL5" s="40"/>
      <c r="EM5" s="40"/>
    </row>
    <row r="6" spans="1:148" ht="14.5" collapsed="1" x14ac:dyDescent="0.35">
      <c r="A6" s="5" t="str">
        <f t="shared" ref="A6:A65" si="0">_xlfn.CONCAT(D6,L6)</f>
        <v>Louveira25.5</v>
      </c>
      <c r="B6" s="53">
        <v>4151</v>
      </c>
      <c r="C6" s="53">
        <v>4185</v>
      </c>
      <c r="D6" s="53" t="s">
        <v>144</v>
      </c>
      <c r="E6" s="43"/>
      <c r="F6" s="43" t="s">
        <v>145</v>
      </c>
      <c r="G6" s="43" t="s">
        <v>146</v>
      </c>
      <c r="H6" s="53" t="s">
        <v>147</v>
      </c>
      <c r="I6" s="54"/>
      <c r="J6" s="43"/>
      <c r="K6" s="87" t="s">
        <v>148</v>
      </c>
      <c r="L6" s="40">
        <v>25.5</v>
      </c>
      <c r="M6" s="41" t="s">
        <v>149</v>
      </c>
      <c r="N6" s="85"/>
      <c r="O6" s="67"/>
      <c r="Q6" s="77"/>
      <c r="R6" s="57"/>
      <c r="S6" s="44"/>
      <c r="T6" s="56"/>
      <c r="U6" s="57"/>
      <c r="V6" s="43" t="s">
        <v>150</v>
      </c>
      <c r="W6" s="88">
        <v>1</v>
      </c>
      <c r="X6" s="57" t="s">
        <v>22</v>
      </c>
      <c r="Y6" s="152">
        <f>IF($X6="",0,HLOOKUP($H$3,Resina!$E$2:$AK$93,MATCH("MANAUS"&amp;$X6&amp;$Y$4,Resina!$A$2:$A$93,0)))</f>
        <v>1683.6104444444445</v>
      </c>
      <c r="Z6" s="56">
        <v>0</v>
      </c>
      <c r="AA6" s="43"/>
      <c r="AB6" s="152">
        <f>IF($AA6="",0,HLOOKUP($H$3,Resina!$E$2:$AK$93,MATCH("MANAUS"&amp;$AA6&amp;$AB$4,Resina!$A$2:$A$93,0)))</f>
        <v>0</v>
      </c>
      <c r="AC6" s="58">
        <v>46113</v>
      </c>
      <c r="AD6" s="59" t="s">
        <v>151</v>
      </c>
      <c r="AE6" s="60">
        <v>45839</v>
      </c>
      <c r="AF6" s="55" t="s">
        <v>152</v>
      </c>
      <c r="AG6" s="13">
        <f>_xlfn.XLOOKUP($H$3,Resina!$2:$2,Resina!$3:$3,0)</f>
        <v>5.2315863636363638</v>
      </c>
      <c r="AH6" s="14">
        <f>(L6*((Y6*W6)+(AB6*Z6)))*AG6/1000</f>
        <v>224.60281279219851</v>
      </c>
      <c r="AI6" s="75">
        <v>5.0000000000000001E-3</v>
      </c>
      <c r="AJ6" s="14">
        <f>AH6*AI6</f>
        <v>1.1230140639609925</v>
      </c>
      <c r="AL6" s="12"/>
      <c r="AM6" s="65"/>
      <c r="AN6" s="12"/>
      <c r="AO6" s="12">
        <f>_xlfn.XLOOKUP($D6&amp;$L6&amp;$AK$3,'BD Conv'!$A:$A,'BD Conv'!$H:$H,0)*_xlfn.XLOOKUP($D6,'BD Conv'!$C$17:$C$19,'BD Conv'!$F$17:$F$19,0)*(1+(HLOOKUP($B6&amp;AO$5,Indexadores!$C$2:$AH$32,MATCH($AE6,Indexadores!$A$2:$A$32,0))))</f>
        <v>0</v>
      </c>
      <c r="AP6" s="12"/>
      <c r="AQ6" s="55"/>
      <c r="AR6" s="55"/>
      <c r="AS6" s="155">
        <v>5.0000000000000001E-3</v>
      </c>
      <c r="AT6" s="55">
        <f>(AU6+AO6)*AS6</f>
        <v>0</v>
      </c>
      <c r="AU6" s="12">
        <f>_xlfn.XLOOKUP($D6&amp;$L6&amp;$AK$3,'BD Conv'!$A:$A,'BD Conv'!$H:$H,0)*_xlfn.XLOOKUP($D6,'BD Conv'!$C$17:$C$19,'BD Conv'!$E$17:$E$19,0)*(1+(HLOOKUP($B6&amp;AU$5,Indexadores!$C$2:$AH$32,MATCH($AE6,Indexadores!$A$2:$A$32,0))))</f>
        <v>0</v>
      </c>
      <c r="AV6" s="14">
        <f>SUM(AN6,AO6,AP6,(AQ6*AG6),AR6,AT6,AU6)</f>
        <v>0</v>
      </c>
      <c r="AW6" s="55">
        <f>_xlfn.XLOOKUP($A6&amp;$AK$3,'BD Conv'!$A:$A,'BD Conv'!$I:$I,0)</f>
        <v>0</v>
      </c>
      <c r="AX6" s="55"/>
      <c r="AY6" s="12"/>
      <c r="AZ6" s="14">
        <f t="shared" ref="AZ6:AZ65" si="1">SUM(AH6,AJ6,AK6,AL6,AV6,AW6:AY6)</f>
        <v>225.7258268561595</v>
      </c>
      <c r="BA6" s="12"/>
      <c r="BB6" s="12">
        <f>_xlfn.XLOOKUP($D6&amp;$L6&amp;$BA$3,'BD Conv'!$A:$A,'BD Conv'!$J:$J,0)*_xlfn.XLOOKUP($D6,'BD Conv'!$C$17:$C$19,'BD Conv'!$F$17:$F$19,0)*(1+(HLOOKUP($C6&amp;BB$5,Indexadores!$C$2:$AH$32,MATCH($AE6,Indexadores!$A$2:$A$32,0))))</f>
        <v>0</v>
      </c>
      <c r="BC6" s="12"/>
      <c r="BD6" s="55"/>
      <c r="BE6" s="55"/>
      <c r="BF6" s="12">
        <f>_xlfn.XLOOKUP($D6&amp;$L6&amp;$BA$3,'BD Conv'!$A:$A,'BD Conv'!$J:$J,0)*_xlfn.XLOOKUP($D6,'BD Conv'!$C$17:$C$19,'BD Conv'!$E$17:$E$19,0)*(1+(HLOOKUP($C6&amp;BF$5,Indexadores!$C$2:$AH$32,MATCH($AE6,Indexadores!$A$2:$A$32,0))))</f>
        <v>0</v>
      </c>
      <c r="BG6" s="66">
        <v>0.01</v>
      </c>
      <c r="BH6" s="55">
        <f>(AZ6+BB6+BF6)*BG6</f>
        <v>2.2572582685615949</v>
      </c>
      <c r="BI6" s="61">
        <f>SUM(BA6,BB6,BC6,(BD6*AG6),BE6,BF6,BH6)</f>
        <v>2.2572582685615949</v>
      </c>
      <c r="BJ6" s="55"/>
      <c r="BK6" s="55"/>
      <c r="BL6" s="66"/>
      <c r="BM6" s="55"/>
      <c r="BN6" s="55">
        <f>_xlfn.XLOOKUP($A6&amp;$BA$3,'BD Conv'!$A:$A,'BD Conv'!$K:$K,0)</f>
        <v>0</v>
      </c>
      <c r="BO6" s="55"/>
      <c r="BP6" s="55"/>
      <c r="BQ6" s="96">
        <f>SUM(BI6,BJ6,BK6,BM6,BN6,BO6,BP6)</f>
        <v>2.2572582685615949</v>
      </c>
      <c r="BR6" s="62">
        <f>-BQ6*$BR$3</f>
        <v>0</v>
      </c>
      <c r="BS6" s="62"/>
      <c r="BT6" s="98">
        <f>AZ6+BQ6+BR6+BS6</f>
        <v>227.9830851247211</v>
      </c>
      <c r="BU6" s="82">
        <f>BV6-BT6</f>
        <v>57.495358557624371</v>
      </c>
      <c r="BV6" s="97">
        <f t="shared" ref="BV6:BV65" si="2">BT6/(1-(12%+1.65%+7.6%) +12%*(1.65%+7.6%))</f>
        <v>285.47844368234547</v>
      </c>
      <c r="BW6" s="44">
        <f>BV6/'MAR''26'!BV7-1</f>
        <v>0.31964527931926856</v>
      </c>
      <c r="BY6" s="74"/>
      <c r="BZ6" s="12"/>
      <c r="CA6" s="12"/>
      <c r="CB6" s="12">
        <f>(BT6-AH6)/AG6</f>
        <v>0.64612759831666799</v>
      </c>
      <c r="CD6" s="95"/>
      <c r="CE6" s="12"/>
      <c r="CF6" s="12"/>
      <c r="CG6" s="12"/>
      <c r="CI6" s="152">
        <f>IF($X6="",0,HLOOKUP($H$3,Resina!$E$2:$AK$93,MATCH("MANAUS"&amp;$X6&amp;$CI$4,Resina!$A$2:$A$93,0)))</f>
        <v>1583.8872888888891</v>
      </c>
      <c r="CJ6" s="152">
        <f>IF($AA6="",0,HLOOKUP($H$3,Resina!$E$2:$AK$93,MATCH("MANAUS"&amp;$AA6&amp;$CJ$4,Resina!$A$2:$A$93,0)))</f>
        <v>0</v>
      </c>
      <c r="CK6" s="14">
        <f>L6*((CI6*W6)+(CJ6*Z6))*AG6/1000</f>
        <v>211.2992001232461</v>
      </c>
      <c r="CL6" s="14">
        <f>CK6*$CL$5</f>
        <v>2.112992001232461</v>
      </c>
      <c r="CM6" s="12" t="str">
        <f>IF(D6="Manaus FORA",-((CK6/0.88*0.12)*(1-9.25%))," ")</f>
        <v xml:space="preserve"> </v>
      </c>
      <c r="CN6" s="73"/>
      <c r="CO6" s="12">
        <f>AX6+AY6+BO6+BP6+AL6+AN6+BJ6+BK6+BM6</f>
        <v>0</v>
      </c>
      <c r="CP6" s="14">
        <f>SUM(CK6:CO6)</f>
        <v>213.41219212447857</v>
      </c>
      <c r="CQ6" s="73"/>
      <c r="DE6" s="6" t="str">
        <f>_xlfn.CONCAT(D6,L6,Z6)</f>
        <v>Louveira25.50</v>
      </c>
      <c r="DF6" s="63">
        <f>L6</f>
        <v>25.5</v>
      </c>
      <c r="DG6" s="10">
        <f t="shared" ref="DG6:ED16" si="3">ROUND(SUMIF($1:$1,DG$4,6:6),2)</f>
        <v>224.6</v>
      </c>
      <c r="DH6" s="10">
        <f t="shared" si="3"/>
        <v>1.1200000000000001</v>
      </c>
      <c r="DI6" s="10">
        <f t="shared" si="3"/>
        <v>2.2599999999999998</v>
      </c>
      <c r="DJ6" s="10">
        <f t="shared" si="3"/>
        <v>0</v>
      </c>
      <c r="DK6" s="10">
        <f t="shared" si="3"/>
        <v>0</v>
      </c>
      <c r="DL6" s="10">
        <f t="shared" si="3"/>
        <v>0</v>
      </c>
      <c r="DM6" s="10">
        <f t="shared" si="3"/>
        <v>0</v>
      </c>
      <c r="DN6" s="10">
        <f t="shared" si="3"/>
        <v>0</v>
      </c>
      <c r="DO6" s="10">
        <f t="shared" si="3"/>
        <v>0</v>
      </c>
      <c r="DP6" s="10">
        <f t="shared" si="3"/>
        <v>0</v>
      </c>
      <c r="DQ6" s="10">
        <f t="shared" si="3"/>
        <v>0</v>
      </c>
      <c r="DR6" s="10">
        <f t="shared" si="3"/>
        <v>0</v>
      </c>
      <c r="DS6" s="10">
        <f t="shared" si="3"/>
        <v>0</v>
      </c>
      <c r="DT6" s="10">
        <f t="shared" si="3"/>
        <v>0</v>
      </c>
      <c r="DU6" s="10">
        <f t="shared" si="3"/>
        <v>0</v>
      </c>
      <c r="DV6" s="10">
        <f t="shared" si="3"/>
        <v>0</v>
      </c>
      <c r="DW6" s="10">
        <f t="shared" si="3"/>
        <v>0</v>
      </c>
      <c r="DX6" s="10">
        <f t="shared" si="3"/>
        <v>0</v>
      </c>
      <c r="DY6" s="10">
        <f t="shared" si="3"/>
        <v>0</v>
      </c>
      <c r="DZ6" s="10">
        <f t="shared" si="3"/>
        <v>0</v>
      </c>
      <c r="EA6" s="10">
        <f t="shared" si="3"/>
        <v>0</v>
      </c>
      <c r="EB6" s="10">
        <f t="shared" si="3"/>
        <v>0</v>
      </c>
      <c r="EC6" s="10">
        <f t="shared" si="3"/>
        <v>0</v>
      </c>
      <c r="ED6" s="10">
        <f t="shared" si="3"/>
        <v>0</v>
      </c>
      <c r="EE6" s="10">
        <f>SUM(DG6:ED6)</f>
        <v>227.98</v>
      </c>
      <c r="EF6" s="109">
        <f t="shared" ref="EF6:EF65" si="4">ROUND(SUM(EE6-BT6),2)</f>
        <v>0</v>
      </c>
      <c r="EG6" s="82">
        <f>IF(DN6&lt;&gt;0,DN6-EF6,0)</f>
        <v>0</v>
      </c>
      <c r="EH6" s="82">
        <f>IF(EG6=0,DO6-EF6,DO6)</f>
        <v>0</v>
      </c>
      <c r="EI6" s="110">
        <f>SUM(DG6:DM6)+SUM(DP6:ED6)+EG6+EH6</f>
        <v>227.98</v>
      </c>
    </row>
    <row r="7" spans="1:148" ht="14.5" hidden="1" x14ac:dyDescent="0.35">
      <c r="A7" s="5" t="str">
        <f t="shared" si="0"/>
        <v>Louveira25.5</v>
      </c>
      <c r="B7" s="53">
        <v>4151</v>
      </c>
      <c r="C7" s="53">
        <v>4185</v>
      </c>
      <c r="D7" s="53" t="s">
        <v>144</v>
      </c>
      <c r="E7" s="43"/>
      <c r="F7" s="43" t="s">
        <v>145</v>
      </c>
      <c r="G7" s="43" t="s">
        <v>146</v>
      </c>
      <c r="H7" s="53" t="s">
        <v>147</v>
      </c>
      <c r="I7" s="54"/>
      <c r="J7" s="43"/>
      <c r="K7" s="87" t="s">
        <v>148</v>
      </c>
      <c r="L7" s="40">
        <v>25.5</v>
      </c>
      <c r="M7" s="41" t="s">
        <v>149</v>
      </c>
      <c r="N7" s="85"/>
      <c r="O7" s="67"/>
      <c r="Q7" s="77"/>
      <c r="R7" s="57"/>
      <c r="S7" s="44"/>
      <c r="T7" s="56"/>
      <c r="U7" s="57"/>
      <c r="V7" s="43" t="s">
        <v>150</v>
      </c>
      <c r="W7" s="88">
        <v>0.7</v>
      </c>
      <c r="X7" s="57" t="s">
        <v>22</v>
      </c>
      <c r="Y7" s="152">
        <f>IF($X7="",0,HLOOKUP($H$3,Resina!$E$2:$AK$93,MATCH("MANAUS"&amp;$X7&amp;$Y$4,Resina!$A$2:$A$93,0)))</f>
        <v>1683.6104444444445</v>
      </c>
      <c r="Z7" s="56">
        <v>0.3</v>
      </c>
      <c r="AA7" s="43" t="s">
        <v>33</v>
      </c>
      <c r="AB7" s="152">
        <f>IF($AA7="",0,HLOOKUP($H$3,Resina!$E$2:$AK$93,MATCH("MANAUS"&amp;$AA7&amp;$AB$4,Resina!$A$2:$A$93,0)))</f>
        <v>1601.4599794645653</v>
      </c>
      <c r="AC7" s="59">
        <f>$AC$6</f>
        <v>46113</v>
      </c>
      <c r="AD7" s="59" t="s">
        <v>151</v>
      </c>
      <c r="AE7" s="153">
        <f>$AE$6</f>
        <v>45839</v>
      </c>
      <c r="AF7" s="55" t="s">
        <v>152</v>
      </c>
      <c r="AG7" s="13">
        <f>_xlfn.XLOOKUP($H$3,Resina!$2:$2,Resina!$3:$3,0)</f>
        <v>5.2315863636363638</v>
      </c>
      <c r="AH7" s="14">
        <f t="shared" ref="AH7:AH65" si="5">(L7*((Y7*W7)+(AB7*Z7)))*AG7/1000</f>
        <v>221.31501681168177</v>
      </c>
      <c r="AI7" s="75">
        <v>5.0000000000000001E-3</v>
      </c>
      <c r="AJ7" s="14">
        <f t="shared" ref="AJ7:AJ65" si="6">AH7*AI7</f>
        <v>1.106575084058409</v>
      </c>
      <c r="AL7" s="12"/>
      <c r="AM7" s="65"/>
      <c r="AN7" s="12"/>
      <c r="AO7" s="12">
        <f>_xlfn.XLOOKUP($D7&amp;$L7&amp;$AK$3,'BD Conv'!$A:$A,'BD Conv'!$H:$H,0)*_xlfn.XLOOKUP($D7,'BD Conv'!$C$17:$C$19,'BD Conv'!$F$17:$F$19,0)*(1+(HLOOKUP($B7&amp;AO$5,Indexadores!$C$2:$AH$32,MATCH($AE7,Indexadores!$A$2:$A$32,0))))</f>
        <v>0</v>
      </c>
      <c r="AP7" s="12"/>
      <c r="AQ7" s="55"/>
      <c r="AR7" s="55"/>
      <c r="AS7" s="155">
        <v>5.0000000000000001E-3</v>
      </c>
      <c r="AT7" s="55">
        <f t="shared" ref="AT7:AT65" si="7">(AU7+AO7)*AS7</f>
        <v>0</v>
      </c>
      <c r="AU7" s="12">
        <f>_xlfn.XLOOKUP($D7&amp;$L7&amp;$AK$3,'BD Conv'!$A:$A,'BD Conv'!$H:$H,0)*_xlfn.XLOOKUP($D7,'BD Conv'!$C$17:$C$19,'BD Conv'!$E$17:$E$19,0)*(1+(HLOOKUP($B7&amp;AU$5,Indexadores!$C$2:$AH$32,MATCH($AE7,Indexadores!$A$2:$A$32,0))))</f>
        <v>0</v>
      </c>
      <c r="AV7" s="14">
        <f t="shared" ref="AV7:AV65" si="8">SUM(AN7,AO7,AP7,(AQ7*AG7),AR7,AT7,AU7)</f>
        <v>0</v>
      </c>
      <c r="AW7" s="55">
        <f>_xlfn.XLOOKUP($A7&amp;$AK$3,'BD Conv'!$A:$A,'BD Conv'!$I:$I,0)</f>
        <v>0</v>
      </c>
      <c r="AX7" s="55"/>
      <c r="AY7" s="12"/>
      <c r="AZ7" s="14">
        <f t="shared" si="1"/>
        <v>222.42159189574019</v>
      </c>
      <c r="BA7" s="12"/>
      <c r="BB7" s="12">
        <f>_xlfn.XLOOKUP($D7&amp;$L7&amp;$BA$3,'BD Conv'!$A:$A,'BD Conv'!$J:$J,0)*_xlfn.XLOOKUP($D7,'BD Conv'!$C$17:$C$19,'BD Conv'!$F$17:$F$19,0)*(1+(HLOOKUP($C7&amp;BB$5,Indexadores!$C$2:$AH$32,MATCH($AE7,Indexadores!$A$2:$A$32,0))))</f>
        <v>0</v>
      </c>
      <c r="BC7" s="12"/>
      <c r="BD7" s="55"/>
      <c r="BE7" s="55"/>
      <c r="BF7" s="12">
        <f>_xlfn.XLOOKUP($D7&amp;$L7&amp;$BA$3,'BD Conv'!$A:$A,'BD Conv'!$J:$J,0)*_xlfn.XLOOKUP($D7,'BD Conv'!$C$17:$C$19,'BD Conv'!$E$17:$E$19,0)*(1+(HLOOKUP($C7&amp;BF$5,Indexadores!$C$2:$AH$32,MATCH($AE7,Indexadores!$A$2:$A$32,0))))</f>
        <v>0</v>
      </c>
      <c r="BG7" s="66">
        <v>0.01</v>
      </c>
      <c r="BH7" s="55">
        <f t="shared" ref="BH7" si="9">(AZ7+BB7+BF7)*BG7</f>
        <v>2.2242159189574018</v>
      </c>
      <c r="BI7" s="61">
        <f t="shared" ref="BI7:BI65" si="10">SUM(BA7,BB7,BC7,(BD7*AG7),BE7,BF7,BH7)</f>
        <v>2.2242159189574018</v>
      </c>
      <c r="BJ7" s="55"/>
      <c r="BK7" s="55"/>
      <c r="BL7" s="66"/>
      <c r="BM7" s="55"/>
      <c r="BN7" s="55">
        <f>_xlfn.XLOOKUP($A7&amp;$BA$3,'BD Conv'!$A:$A,'BD Conv'!$K:$K,0)</f>
        <v>0</v>
      </c>
      <c r="BO7" s="55"/>
      <c r="BP7" s="55"/>
      <c r="BQ7" s="96">
        <f t="shared" ref="BQ7:BQ65" si="11">SUM(BI7,BJ7,BK7,BM7,BN7,BO7,BP7)</f>
        <v>2.2242159189574018</v>
      </c>
      <c r="BR7" s="62">
        <f t="shared" ref="BR7:BR65" si="12">-BQ7*$BR$3</f>
        <v>0</v>
      </c>
      <c r="BS7" s="62"/>
      <c r="BT7" s="98">
        <f t="shared" ref="BT7:BT65" si="13">AZ7+BQ7+BR7+BS7</f>
        <v>224.6458078146976</v>
      </c>
      <c r="BU7" s="82">
        <f t="shared" ref="BU7:BU65" si="14">BV7-BT7</f>
        <v>56.65372613809177</v>
      </c>
      <c r="BV7" s="97">
        <f t="shared" si="2"/>
        <v>281.29953395278937</v>
      </c>
      <c r="BW7" s="44">
        <f>BV7/'MAR''26'!BV8-1</f>
        <v>0.17969213868343714</v>
      </c>
      <c r="BY7" s="74"/>
      <c r="BZ7" s="12"/>
      <c r="CA7" s="12"/>
      <c r="CB7" s="12">
        <f t="shared" ref="CB7:CB65" si="15">(BT7-AH7)/AG7</f>
        <v>0.63666940990737486</v>
      </c>
      <c r="CD7" s="95"/>
      <c r="CE7" s="12"/>
      <c r="CF7" s="12"/>
      <c r="CG7" s="12"/>
      <c r="CI7" s="152">
        <f>IF($X7="",0,HLOOKUP($H$3,Resina!$E$2:$AK$93,MATCH("MANAUS"&amp;$X7&amp;$CI$4,Resina!$A$2:$A$93,0)))</f>
        <v>1583.8872888888891</v>
      </c>
      <c r="CJ7" s="152">
        <f>IF($AA7="",0,HLOOKUP($H$3,Resina!$E$2:$AK$93,MATCH("MANAUS"&amp;$AA7&amp;$CJ$4,Resina!$A$2:$A$93,0)))</f>
        <v>1630.4587135230554</v>
      </c>
      <c r="CK7" s="14">
        <f t="shared" ref="CK7:CK65" si="16">L7*((CI7*W7)+(CJ7*Z7))*AG7/1000</f>
        <v>213.16306471313794</v>
      </c>
      <c r="CL7" s="14">
        <f t="shared" ref="CL7:CL65" si="17">CK7*$CL$5</f>
        <v>2.1316306471313795</v>
      </c>
      <c r="CM7" s="12" t="str">
        <f t="shared" ref="CM7:CM65" si="18">IF(D7="Manaus FORA",-((CK7/0.88*0.12)*(1-9.25%))," ")</f>
        <v xml:space="preserve"> </v>
      </c>
      <c r="CN7" s="73"/>
      <c r="CO7" s="12">
        <f t="shared" ref="CO7:CO65" si="19">AX7+AY7+BO7+BP7+AL7+AN7+BJ7+BK7+BM7</f>
        <v>0</v>
      </c>
      <c r="CP7" s="14">
        <f t="shared" ref="CP7:CP65" si="20">SUM(CK7:CO7)</f>
        <v>215.29469536026932</v>
      </c>
      <c r="CQ7" s="73"/>
      <c r="DE7" s="6" t="str">
        <f t="shared" ref="DE7:DE65" si="21">_xlfn.CONCAT(D7,L7,Z7)</f>
        <v>Louveira25.50.3</v>
      </c>
      <c r="DF7" s="63">
        <f t="shared" ref="DF7:DF65" si="22">L7</f>
        <v>25.5</v>
      </c>
      <c r="DG7" s="10">
        <f t="shared" si="3"/>
        <v>221.32</v>
      </c>
      <c r="DH7" s="10">
        <f t="shared" si="3"/>
        <v>1.1100000000000001</v>
      </c>
      <c r="DI7" s="10">
        <f t="shared" si="3"/>
        <v>2.2200000000000002</v>
      </c>
      <c r="DJ7" s="10">
        <f t="shared" si="3"/>
        <v>0</v>
      </c>
      <c r="DK7" s="10">
        <f t="shared" si="3"/>
        <v>0</v>
      </c>
      <c r="DL7" s="10">
        <f t="shared" si="3"/>
        <v>0</v>
      </c>
      <c r="DM7" s="10">
        <f t="shared" si="3"/>
        <v>0</v>
      </c>
      <c r="DN7" s="10">
        <f t="shared" si="3"/>
        <v>0</v>
      </c>
      <c r="DO7" s="10">
        <f t="shared" si="3"/>
        <v>0</v>
      </c>
      <c r="DP7" s="10">
        <f t="shared" si="3"/>
        <v>0</v>
      </c>
      <c r="DQ7" s="10">
        <f t="shared" si="3"/>
        <v>0</v>
      </c>
      <c r="DR7" s="10">
        <f t="shared" si="3"/>
        <v>0</v>
      </c>
      <c r="DS7" s="10">
        <f t="shared" si="3"/>
        <v>0</v>
      </c>
      <c r="DT7" s="10">
        <f t="shared" si="3"/>
        <v>0</v>
      </c>
      <c r="DU7" s="10">
        <f t="shared" si="3"/>
        <v>0</v>
      </c>
      <c r="DV7" s="10">
        <f t="shared" si="3"/>
        <v>0</v>
      </c>
      <c r="DW7" s="10">
        <f t="shared" si="3"/>
        <v>0</v>
      </c>
      <c r="DX7" s="10">
        <f t="shared" si="3"/>
        <v>0</v>
      </c>
      <c r="DY7" s="10">
        <f t="shared" si="3"/>
        <v>0</v>
      </c>
      <c r="DZ7" s="10">
        <f t="shared" si="3"/>
        <v>0</v>
      </c>
      <c r="EA7" s="10">
        <f t="shared" si="3"/>
        <v>0</v>
      </c>
      <c r="EB7" s="10">
        <f t="shared" si="3"/>
        <v>0</v>
      </c>
      <c r="EC7" s="10">
        <f t="shared" si="3"/>
        <v>0</v>
      </c>
      <c r="ED7" s="10">
        <f t="shared" si="3"/>
        <v>0</v>
      </c>
      <c r="EE7" s="10">
        <f t="shared" ref="EE7:EE65" si="23">SUM(DG7:ED7)</f>
        <v>224.65</v>
      </c>
      <c r="EF7" s="109">
        <f t="shared" si="4"/>
        <v>0</v>
      </c>
      <c r="EG7" s="82">
        <f t="shared" ref="EG7:EG65" si="24">IF(DN7&lt;&gt;0,DN7-EF7,0)</f>
        <v>0</v>
      </c>
      <c r="EH7" s="82">
        <f t="shared" ref="EH7:EH65" si="25">IF(EG7=0,DO7-EF7,DO7)</f>
        <v>0</v>
      </c>
      <c r="EI7" s="110">
        <f t="shared" ref="EI7:EI65" si="26">SUM(DG7:DM7)+SUM(DP7:ED7)+EG7+EH7</f>
        <v>224.65</v>
      </c>
    </row>
    <row r="8" spans="1:148" ht="14.5" x14ac:dyDescent="0.35">
      <c r="A8" s="5" t="str">
        <f t="shared" si="0"/>
        <v>Manaus25.5</v>
      </c>
      <c r="B8" s="53">
        <v>4151</v>
      </c>
      <c r="C8" s="53">
        <v>4151</v>
      </c>
      <c r="D8" s="53" t="s">
        <v>40</v>
      </c>
      <c r="E8" s="43"/>
      <c r="F8" s="43" t="s">
        <v>145</v>
      </c>
      <c r="G8" s="43" t="s">
        <v>146</v>
      </c>
      <c r="H8" s="53" t="s">
        <v>147</v>
      </c>
      <c r="I8" s="54"/>
      <c r="J8" s="43"/>
      <c r="K8" s="87" t="s">
        <v>62</v>
      </c>
      <c r="L8" s="40">
        <v>25.5</v>
      </c>
      <c r="M8" s="41" t="s">
        <v>149</v>
      </c>
      <c r="N8" s="85"/>
      <c r="O8" s="67"/>
      <c r="Q8" s="77"/>
      <c r="R8" s="57"/>
      <c r="S8" s="44"/>
      <c r="T8" s="56"/>
      <c r="U8" s="57"/>
      <c r="V8" s="43" t="s">
        <v>150</v>
      </c>
      <c r="W8" s="88">
        <v>1</v>
      </c>
      <c r="X8" s="57" t="s">
        <v>22</v>
      </c>
      <c r="Y8" s="95">
        <f>IF($X8="",0,HLOOKUP($H$3,Resina!$E$2:$AK$93,MATCH($D8&amp;$X8&amp;$Y$4,Resina!$A$2:$A$93,0)))</f>
        <v>1683.6104444444445</v>
      </c>
      <c r="Z8" s="56">
        <v>0</v>
      </c>
      <c r="AA8" s="43"/>
      <c r="AB8" s="95">
        <f>IF($AA8="",0,HLOOKUP($H$3,Resina!$E$2:$AK$93,MATCH($D8&amp;$AA8&amp;$AB$4,Resina!$A$2:$A$93,0)))</f>
        <v>0</v>
      </c>
      <c r="AC8" s="59">
        <f t="shared" ref="AC8:AC65" si="27">$AC$6</f>
        <v>46113</v>
      </c>
      <c r="AD8" s="59" t="s">
        <v>151</v>
      </c>
      <c r="AE8" s="153">
        <f t="shared" ref="AE8:AE65" si="28">$AE$6</f>
        <v>45839</v>
      </c>
      <c r="AF8" s="55" t="s">
        <v>152</v>
      </c>
      <c r="AG8" s="13">
        <f>_xlfn.XLOOKUP($H$3,Resina!$2:$2,Resina!$3:$3,0)</f>
        <v>5.2315863636363638</v>
      </c>
      <c r="AH8" s="14">
        <f t="shared" si="5"/>
        <v>224.60281279219851</v>
      </c>
      <c r="AI8" s="75">
        <v>5.0000000000000001E-3</v>
      </c>
      <c r="AJ8" s="14">
        <f t="shared" si="6"/>
        <v>1.1230140639609925</v>
      </c>
      <c r="AL8" s="12"/>
      <c r="AM8" s="65"/>
      <c r="AN8" s="12"/>
      <c r="AO8" s="12">
        <f>_xlfn.XLOOKUP($D8&amp;$L8&amp;$AK$3,'BD Conv'!$A:$A,'BD Conv'!$H:$H,0)*_xlfn.XLOOKUP($D8,'BD Conv'!$C$17:$C$19,'BD Conv'!$F$17:$F$19,0)*(1+(HLOOKUP($B8&amp;AO$5,Indexadores!$C$2:$AH$32,MATCH($AE8,Indexadores!$A$2:$A$32,0))))</f>
        <v>0</v>
      </c>
      <c r="AP8" s="12"/>
      <c r="AQ8" s="55"/>
      <c r="AR8" s="55"/>
      <c r="AS8" s="155">
        <v>5.0000000000000001E-3</v>
      </c>
      <c r="AT8" s="55">
        <f t="shared" si="7"/>
        <v>0</v>
      </c>
      <c r="AU8" s="12">
        <f>_xlfn.XLOOKUP($D8&amp;$L8&amp;$AK$3,'BD Conv'!$A:$A,'BD Conv'!$H:$H,0)*_xlfn.XLOOKUP($D8,'BD Conv'!$C$17:$C$19,'BD Conv'!$E$17:$E$19,0)*(1+(HLOOKUP($B8&amp;AU$5,Indexadores!$C$2:$AH$32,MATCH($AE8,Indexadores!$A$2:$A$32,0))))</f>
        <v>0</v>
      </c>
      <c r="AV8" s="14">
        <f t="shared" si="8"/>
        <v>0</v>
      </c>
      <c r="AW8" s="55">
        <f>_xlfn.XLOOKUP($A8&amp;$AK$3,'BD Conv'!$A:$A,'BD Conv'!$I:$I,0)</f>
        <v>0</v>
      </c>
      <c r="AX8" s="55"/>
      <c r="AY8" s="12"/>
      <c r="AZ8" s="14">
        <f t="shared" si="1"/>
        <v>225.7258268561595</v>
      </c>
      <c r="BA8" s="12"/>
      <c r="BB8" s="12"/>
      <c r="BC8" s="12"/>
      <c r="BD8" s="55"/>
      <c r="BE8" s="55"/>
      <c r="BF8" s="55"/>
      <c r="BG8" s="66"/>
      <c r="BH8" s="55"/>
      <c r="BI8" s="61">
        <f t="shared" si="10"/>
        <v>0</v>
      </c>
      <c r="BJ8" s="55"/>
      <c r="BK8" s="55"/>
      <c r="BL8" s="66"/>
      <c r="BM8" s="55"/>
      <c r="BN8" s="55">
        <f>_xlfn.XLOOKUP($A8&amp;$BA$3,'BD Conv'!$A:$A,'BD Conv'!$K:$K,0)</f>
        <v>0</v>
      </c>
      <c r="BO8" s="55"/>
      <c r="BP8" s="55"/>
      <c r="BQ8" s="96">
        <f t="shared" si="11"/>
        <v>0</v>
      </c>
      <c r="BR8" s="62">
        <f t="shared" si="12"/>
        <v>0</v>
      </c>
      <c r="BS8" s="62"/>
      <c r="BT8" s="98">
        <f t="shared" si="13"/>
        <v>225.7258268561595</v>
      </c>
      <c r="BU8" s="82">
        <f t="shared" si="14"/>
        <v>56.926097581806317</v>
      </c>
      <c r="BV8" s="97">
        <f t="shared" si="2"/>
        <v>282.65192443796582</v>
      </c>
      <c r="BW8" s="44">
        <f>BV8/'MAR''26'!BV9-1</f>
        <v>0.31964527931926834</v>
      </c>
      <c r="BY8" s="74"/>
      <c r="BZ8" s="12"/>
      <c r="CA8" s="12"/>
      <c r="CB8" s="12">
        <f t="shared" si="15"/>
        <v>0.21466033166666701</v>
      </c>
      <c r="CD8" s="95"/>
      <c r="CE8" s="12"/>
      <c r="CF8" s="12"/>
      <c r="CG8" s="12"/>
      <c r="CI8" s="95">
        <f>IF($X8="",0,HLOOKUP($H$3,Resina!$E$2:$AK$93,MATCH($D8&amp;$X8&amp;$CI$4,Resina!$A$2:$A$93,0)))</f>
        <v>1583.8872888888891</v>
      </c>
      <c r="CJ8" s="95">
        <f>IF($AA8="",0,HLOOKUP($H$3,Resina!$E$2:$AK$93,MATCH($D8&amp;$AA8&amp;$CJ$4,Resina!$A$2:$A$93,0)))</f>
        <v>0</v>
      </c>
      <c r="CK8" s="14">
        <f t="shared" si="16"/>
        <v>211.2992001232461</v>
      </c>
      <c r="CL8" s="14">
        <f t="shared" si="17"/>
        <v>2.112992001232461</v>
      </c>
      <c r="CM8" s="12" t="str">
        <f t="shared" si="18"/>
        <v xml:space="preserve"> </v>
      </c>
      <c r="CN8" s="73"/>
      <c r="CO8" s="12">
        <f t="shared" si="19"/>
        <v>0</v>
      </c>
      <c r="CP8" s="14">
        <f t="shared" si="20"/>
        <v>213.41219212447857</v>
      </c>
      <c r="CQ8" s="73"/>
      <c r="DE8" s="6" t="str">
        <f t="shared" si="21"/>
        <v>Manaus25.50</v>
      </c>
      <c r="DF8" s="63">
        <f t="shared" si="22"/>
        <v>25.5</v>
      </c>
      <c r="DG8" s="10">
        <f t="shared" si="3"/>
        <v>224.6</v>
      </c>
      <c r="DH8" s="10">
        <f t="shared" si="3"/>
        <v>1.1200000000000001</v>
      </c>
      <c r="DI8" s="10">
        <f t="shared" si="3"/>
        <v>0</v>
      </c>
      <c r="DJ8" s="10">
        <f t="shared" si="3"/>
        <v>0</v>
      </c>
      <c r="DK8" s="10">
        <f t="shared" si="3"/>
        <v>0</v>
      </c>
      <c r="DL8" s="10">
        <f t="shared" si="3"/>
        <v>0</v>
      </c>
      <c r="DM8" s="10">
        <f t="shared" si="3"/>
        <v>0</v>
      </c>
      <c r="DN8" s="10">
        <f t="shared" si="3"/>
        <v>0</v>
      </c>
      <c r="DO8" s="10">
        <f t="shared" si="3"/>
        <v>0</v>
      </c>
      <c r="DP8" s="10">
        <f t="shared" si="3"/>
        <v>0</v>
      </c>
      <c r="DQ8" s="10">
        <f t="shared" si="3"/>
        <v>0</v>
      </c>
      <c r="DR8" s="10">
        <f t="shared" si="3"/>
        <v>0</v>
      </c>
      <c r="DS8" s="10">
        <f t="shared" si="3"/>
        <v>0</v>
      </c>
      <c r="DT8" s="10">
        <f t="shared" si="3"/>
        <v>0</v>
      </c>
      <c r="DU8" s="10">
        <f t="shared" si="3"/>
        <v>0</v>
      </c>
      <c r="DV8" s="10">
        <f t="shared" si="3"/>
        <v>0</v>
      </c>
      <c r="DW8" s="10">
        <f t="shared" si="3"/>
        <v>0</v>
      </c>
      <c r="DX8" s="10">
        <f t="shared" si="3"/>
        <v>0</v>
      </c>
      <c r="DY8" s="10">
        <f t="shared" si="3"/>
        <v>0</v>
      </c>
      <c r="DZ8" s="10">
        <f t="shared" si="3"/>
        <v>0</v>
      </c>
      <c r="EA8" s="10">
        <f t="shared" si="3"/>
        <v>0</v>
      </c>
      <c r="EB8" s="10">
        <f t="shared" si="3"/>
        <v>0</v>
      </c>
      <c r="EC8" s="10">
        <f t="shared" si="3"/>
        <v>0</v>
      </c>
      <c r="ED8" s="10">
        <f t="shared" si="3"/>
        <v>0</v>
      </c>
      <c r="EE8" s="10">
        <f t="shared" si="23"/>
        <v>225.72</v>
      </c>
      <c r="EF8" s="109">
        <f t="shared" si="4"/>
        <v>-0.01</v>
      </c>
      <c r="EG8" s="82">
        <f t="shared" si="24"/>
        <v>0</v>
      </c>
      <c r="EH8" s="82">
        <f t="shared" si="25"/>
        <v>0.01</v>
      </c>
      <c r="EI8" s="110">
        <f t="shared" si="26"/>
        <v>225.73</v>
      </c>
    </row>
    <row r="9" spans="1:148" ht="14.5" hidden="1" x14ac:dyDescent="0.35">
      <c r="A9" s="5" t="str">
        <f t="shared" si="0"/>
        <v>Manaus25.5</v>
      </c>
      <c r="B9" s="53">
        <v>4151</v>
      </c>
      <c r="C9" s="53">
        <v>4151</v>
      </c>
      <c r="D9" s="53" t="s">
        <v>40</v>
      </c>
      <c r="E9" s="43"/>
      <c r="F9" s="43" t="s">
        <v>145</v>
      </c>
      <c r="G9" s="43" t="s">
        <v>146</v>
      </c>
      <c r="H9" s="53" t="s">
        <v>147</v>
      </c>
      <c r="I9" s="54"/>
      <c r="J9" s="43"/>
      <c r="K9" s="87" t="s">
        <v>62</v>
      </c>
      <c r="L9" s="40">
        <v>25.5</v>
      </c>
      <c r="M9" s="41" t="s">
        <v>149</v>
      </c>
      <c r="N9" s="85"/>
      <c r="O9" s="67"/>
      <c r="Q9" s="77"/>
      <c r="R9" s="57"/>
      <c r="S9" s="44"/>
      <c r="T9" s="56"/>
      <c r="U9" s="57"/>
      <c r="V9" s="43" t="s">
        <v>150</v>
      </c>
      <c r="W9" s="88">
        <v>0.7</v>
      </c>
      <c r="X9" s="57" t="s">
        <v>22</v>
      </c>
      <c r="Y9" s="95">
        <f>IF($X9="",0,HLOOKUP($H$3,Resina!$E$2:$AK$93,MATCH($D9&amp;$X9&amp;$Y$4,Resina!$A$2:$A$93,0)))</f>
        <v>1683.6104444444445</v>
      </c>
      <c r="Z9" s="56">
        <v>0.3</v>
      </c>
      <c r="AA9" s="43" t="s">
        <v>33</v>
      </c>
      <c r="AB9" s="95">
        <f>IF($AA9="",0,HLOOKUP($H$3,Resina!$E$2:$AK$93,MATCH($D9&amp;$AA9&amp;$AB$4,Resina!$A$2:$A$93,0)))</f>
        <v>1601.4599794645653</v>
      </c>
      <c r="AC9" s="59">
        <f t="shared" si="27"/>
        <v>46113</v>
      </c>
      <c r="AD9" s="59" t="s">
        <v>151</v>
      </c>
      <c r="AE9" s="153">
        <f t="shared" si="28"/>
        <v>45839</v>
      </c>
      <c r="AF9" s="55" t="s">
        <v>152</v>
      </c>
      <c r="AG9" s="13">
        <f>_xlfn.XLOOKUP($H$3,Resina!$2:$2,Resina!$3:$3,0)</f>
        <v>5.2315863636363638</v>
      </c>
      <c r="AH9" s="14">
        <f t="shared" si="5"/>
        <v>221.31501681168177</v>
      </c>
      <c r="AI9" s="75">
        <v>5.0000000000000001E-3</v>
      </c>
      <c r="AJ9" s="14">
        <f t="shared" si="6"/>
        <v>1.106575084058409</v>
      </c>
      <c r="AL9" s="12"/>
      <c r="AM9" s="65"/>
      <c r="AN9" s="12"/>
      <c r="AO9" s="12">
        <f>_xlfn.XLOOKUP($D9&amp;$L9&amp;$AK$3,'BD Conv'!$A:$A,'BD Conv'!$H:$H,0)*_xlfn.XLOOKUP($D9,'BD Conv'!$C$17:$C$19,'BD Conv'!$F$17:$F$19,0)*(1+(HLOOKUP($B9&amp;AO$5,Indexadores!$C$2:$AH$32,MATCH($AE9,Indexadores!$A$2:$A$32,0))))</f>
        <v>0</v>
      </c>
      <c r="AP9" s="12"/>
      <c r="AQ9" s="55"/>
      <c r="AR9" s="55"/>
      <c r="AS9" s="155">
        <v>5.0000000000000001E-3</v>
      </c>
      <c r="AT9" s="55">
        <f t="shared" si="7"/>
        <v>0</v>
      </c>
      <c r="AU9" s="12">
        <f>_xlfn.XLOOKUP($D9&amp;$L9&amp;$AK$3,'BD Conv'!$A:$A,'BD Conv'!$H:$H,0)*_xlfn.XLOOKUP($D9,'BD Conv'!$C$17:$C$19,'BD Conv'!$E$17:$E$19,0)*(1+(HLOOKUP($B9&amp;AU$5,Indexadores!$C$2:$AH$32,MATCH($AE9,Indexadores!$A$2:$A$32,0))))</f>
        <v>0</v>
      </c>
      <c r="AV9" s="14">
        <f t="shared" si="8"/>
        <v>0</v>
      </c>
      <c r="AW9" s="55">
        <f>_xlfn.XLOOKUP($A9&amp;$AK$3,'BD Conv'!$A:$A,'BD Conv'!$I:$I,0)</f>
        <v>0</v>
      </c>
      <c r="AX9" s="55"/>
      <c r="AY9" s="12"/>
      <c r="AZ9" s="14">
        <f t="shared" si="1"/>
        <v>222.42159189574019</v>
      </c>
      <c r="BA9" s="12"/>
      <c r="BB9" s="12"/>
      <c r="BC9" s="12"/>
      <c r="BD9" s="55"/>
      <c r="BE9" s="55"/>
      <c r="BF9" s="55"/>
      <c r="BG9" s="66"/>
      <c r="BH9" s="55"/>
      <c r="BI9" s="61">
        <f t="shared" si="10"/>
        <v>0</v>
      </c>
      <c r="BJ9" s="55"/>
      <c r="BK9" s="55"/>
      <c r="BL9" s="66"/>
      <c r="BM9" s="55"/>
      <c r="BN9" s="55">
        <f>_xlfn.XLOOKUP($A9&amp;$BA$3,'BD Conv'!$A:$A,'BD Conv'!$K:$K,0)</f>
        <v>0</v>
      </c>
      <c r="BO9" s="55"/>
      <c r="BP9" s="55"/>
      <c r="BQ9" s="96">
        <f t="shared" si="11"/>
        <v>0</v>
      </c>
      <c r="BR9" s="62">
        <f t="shared" si="12"/>
        <v>0</v>
      </c>
      <c r="BS9" s="62"/>
      <c r="BT9" s="98">
        <f t="shared" si="13"/>
        <v>222.42159189574019</v>
      </c>
      <c r="BU9" s="82">
        <f t="shared" si="14"/>
        <v>56.092798156526527</v>
      </c>
      <c r="BV9" s="97">
        <f t="shared" si="2"/>
        <v>278.51439005226672</v>
      </c>
      <c r="BW9" s="44">
        <f>BV9/'MAR''26'!BV10-1</f>
        <v>0.17969213868343736</v>
      </c>
      <c r="BY9" s="74"/>
      <c r="BZ9" s="12"/>
      <c r="CA9" s="12"/>
      <c r="CB9" s="12">
        <f t="shared" si="15"/>
        <v>0.21151807638118841</v>
      </c>
      <c r="CD9" s="95"/>
      <c r="CE9" s="12"/>
      <c r="CF9" s="12"/>
      <c r="CG9" s="12"/>
      <c r="CI9" s="95">
        <f>IF($X9="",0,HLOOKUP($H$3,Resina!$E$2:$AK$93,MATCH($D9&amp;$X9&amp;$CI$4,Resina!$A$2:$A$93,0)))</f>
        <v>1583.8872888888891</v>
      </c>
      <c r="CJ9" s="95">
        <f>IF($AA9="",0,HLOOKUP($H$3,Resina!$E$2:$AK$93,MATCH($D9&amp;$AA9&amp;$CJ$4,Resina!$A$2:$A$93,0)))</f>
        <v>1630.4587135230554</v>
      </c>
      <c r="CK9" s="14">
        <f t="shared" si="16"/>
        <v>213.16306471313794</v>
      </c>
      <c r="CL9" s="14">
        <f t="shared" si="17"/>
        <v>2.1316306471313795</v>
      </c>
      <c r="CM9" s="12" t="str">
        <f t="shared" si="18"/>
        <v xml:space="preserve"> </v>
      </c>
      <c r="CN9" s="73"/>
      <c r="CO9" s="12">
        <f t="shared" si="19"/>
        <v>0</v>
      </c>
      <c r="CP9" s="14">
        <f t="shared" si="20"/>
        <v>215.29469536026932</v>
      </c>
      <c r="CQ9" s="73"/>
      <c r="DE9" s="6" t="str">
        <f t="shared" si="21"/>
        <v>Manaus25.50.3</v>
      </c>
      <c r="DF9" s="63">
        <f t="shared" si="22"/>
        <v>25.5</v>
      </c>
      <c r="DG9" s="10">
        <f t="shared" si="3"/>
        <v>221.32</v>
      </c>
      <c r="DH9" s="10">
        <f t="shared" si="3"/>
        <v>1.1100000000000001</v>
      </c>
      <c r="DI9" s="10">
        <f t="shared" si="3"/>
        <v>0</v>
      </c>
      <c r="DJ9" s="10">
        <f t="shared" si="3"/>
        <v>0</v>
      </c>
      <c r="DK9" s="10">
        <f t="shared" si="3"/>
        <v>0</v>
      </c>
      <c r="DL9" s="10">
        <f t="shared" si="3"/>
        <v>0</v>
      </c>
      <c r="DM9" s="10">
        <f t="shared" si="3"/>
        <v>0</v>
      </c>
      <c r="DN9" s="10">
        <f t="shared" si="3"/>
        <v>0</v>
      </c>
      <c r="DO9" s="10">
        <f t="shared" si="3"/>
        <v>0</v>
      </c>
      <c r="DP9" s="10">
        <f t="shared" si="3"/>
        <v>0</v>
      </c>
      <c r="DQ9" s="10">
        <f t="shared" si="3"/>
        <v>0</v>
      </c>
      <c r="DR9" s="10">
        <f t="shared" si="3"/>
        <v>0</v>
      </c>
      <c r="DS9" s="10">
        <f t="shared" si="3"/>
        <v>0</v>
      </c>
      <c r="DT9" s="10">
        <f t="shared" si="3"/>
        <v>0</v>
      </c>
      <c r="DU9" s="10">
        <f t="shared" si="3"/>
        <v>0</v>
      </c>
      <c r="DV9" s="10">
        <f t="shared" si="3"/>
        <v>0</v>
      </c>
      <c r="DW9" s="10">
        <f t="shared" si="3"/>
        <v>0</v>
      </c>
      <c r="DX9" s="10">
        <f t="shared" si="3"/>
        <v>0</v>
      </c>
      <c r="DY9" s="10">
        <f t="shared" si="3"/>
        <v>0</v>
      </c>
      <c r="DZ9" s="10">
        <f t="shared" si="3"/>
        <v>0</v>
      </c>
      <c r="EA9" s="10">
        <f t="shared" si="3"/>
        <v>0</v>
      </c>
      <c r="EB9" s="10">
        <f t="shared" si="3"/>
        <v>0</v>
      </c>
      <c r="EC9" s="10">
        <f t="shared" si="3"/>
        <v>0</v>
      </c>
      <c r="ED9" s="10">
        <f t="shared" si="3"/>
        <v>0</v>
      </c>
      <c r="EE9" s="10">
        <f t="shared" si="23"/>
        <v>222.43</v>
      </c>
      <c r="EF9" s="109">
        <f t="shared" si="4"/>
        <v>0.01</v>
      </c>
      <c r="EG9" s="82">
        <f t="shared" si="24"/>
        <v>0</v>
      </c>
      <c r="EH9" s="82">
        <f t="shared" si="25"/>
        <v>-0.01</v>
      </c>
      <c r="EI9" s="110">
        <f t="shared" si="26"/>
        <v>222.42000000000002</v>
      </c>
    </row>
    <row r="10" spans="1:148" ht="14.5" x14ac:dyDescent="0.35">
      <c r="A10" s="5" t="str">
        <f t="shared" si="0"/>
        <v>Manaus38</v>
      </c>
      <c r="B10" s="53">
        <v>4151</v>
      </c>
      <c r="C10" s="53">
        <v>4151</v>
      </c>
      <c r="D10" s="53" t="s">
        <v>40</v>
      </c>
      <c r="E10" s="43"/>
      <c r="F10" s="43" t="s">
        <v>145</v>
      </c>
      <c r="G10" s="43" t="s">
        <v>146</v>
      </c>
      <c r="H10" s="53" t="s">
        <v>147</v>
      </c>
      <c r="I10" s="54"/>
      <c r="J10" s="43"/>
      <c r="K10" s="87" t="s">
        <v>62</v>
      </c>
      <c r="L10" s="40">
        <v>38</v>
      </c>
      <c r="M10" s="41" t="s">
        <v>149</v>
      </c>
      <c r="N10" s="85"/>
      <c r="O10" s="67"/>
      <c r="Q10" s="77"/>
      <c r="R10" s="57"/>
      <c r="S10" s="44"/>
      <c r="T10" s="56"/>
      <c r="U10" s="57"/>
      <c r="V10" s="43" t="s">
        <v>150</v>
      </c>
      <c r="W10" s="88">
        <v>1</v>
      </c>
      <c r="X10" s="57" t="s">
        <v>22</v>
      </c>
      <c r="Y10" s="95">
        <f>IF($X10="",0,HLOOKUP($H$3,Resina!$E$2:$AK$93,MATCH($D10&amp;$X10&amp;$Y$4,Resina!$A$2:$A$93,0)))</f>
        <v>1683.6104444444445</v>
      </c>
      <c r="Z10" s="56">
        <v>0</v>
      </c>
      <c r="AA10" s="43" t="s">
        <v>33</v>
      </c>
      <c r="AB10" s="95">
        <f>IF($AA10="",0,HLOOKUP($H$3,Resina!$E$2:$AK$93,MATCH($D10&amp;$AA10&amp;$AB$4,Resina!$A$2:$A$93,0)))</f>
        <v>1601.4599794645653</v>
      </c>
      <c r="AC10" s="59">
        <f t="shared" si="27"/>
        <v>46113</v>
      </c>
      <c r="AD10" s="59" t="s">
        <v>151</v>
      </c>
      <c r="AE10" s="153">
        <f t="shared" si="28"/>
        <v>45839</v>
      </c>
      <c r="AF10" s="55" t="s">
        <v>152</v>
      </c>
      <c r="AG10" s="13">
        <f>_xlfn.XLOOKUP($H$3,Resina!$2:$2,Resina!$3:$3,0)</f>
        <v>5.2315863636363638</v>
      </c>
      <c r="AH10" s="14">
        <f t="shared" si="5"/>
        <v>334.70223082758991</v>
      </c>
      <c r="AI10" s="75">
        <v>5.0000000000000001E-3</v>
      </c>
      <c r="AJ10" s="14">
        <f t="shared" si="6"/>
        <v>1.6735111541379497</v>
      </c>
      <c r="AL10" s="12"/>
      <c r="AM10" s="65"/>
      <c r="AN10" s="12"/>
      <c r="AO10" s="12">
        <f>_xlfn.XLOOKUP($D10&amp;$L10&amp;$AK$3,'BD Conv'!$A:$A,'BD Conv'!$H:$H,0)*_xlfn.XLOOKUP($D10,'BD Conv'!$C$17:$C$19,'BD Conv'!$F$17:$F$19,0)*(1+(HLOOKUP($B10&amp;AO$5,Indexadores!$C$2:$AH$32,MATCH($AE10,Indexadores!$A$2:$A$32,0))))</f>
        <v>14.280000000000001</v>
      </c>
      <c r="AP10" s="12"/>
      <c r="AQ10" s="55"/>
      <c r="AR10" s="55"/>
      <c r="AS10" s="155">
        <v>5.0000000000000001E-3</v>
      </c>
      <c r="AT10" s="55">
        <f t="shared" si="7"/>
        <v>0.35700000000000004</v>
      </c>
      <c r="AU10" s="12">
        <f>_xlfn.XLOOKUP($D10&amp;$L10&amp;$AK$3,'BD Conv'!$A:$A,'BD Conv'!$H:$H,0)*_xlfn.XLOOKUP($D10,'BD Conv'!$C$17:$C$19,'BD Conv'!$E$17:$E$19,0)*(1+(HLOOKUP($B10&amp;AU$5,Indexadores!$C$2:$AH$32,MATCH($AE10,Indexadores!$A$2:$A$32,0))))</f>
        <v>57.120000000000005</v>
      </c>
      <c r="AV10" s="14">
        <f t="shared" si="8"/>
        <v>71.757000000000005</v>
      </c>
      <c r="AW10" s="55">
        <f>_xlfn.XLOOKUP($A10&amp;$AK$3,'BD Conv'!$A:$A,'BD Conv'!$I:$I,0)</f>
        <v>0</v>
      </c>
      <c r="AX10" s="55"/>
      <c r="AY10" s="12"/>
      <c r="AZ10" s="14">
        <f t="shared" si="1"/>
        <v>408.13274198172786</v>
      </c>
      <c r="BA10" s="12"/>
      <c r="BB10" s="12"/>
      <c r="BC10" s="12"/>
      <c r="BD10" s="55"/>
      <c r="BE10" s="55"/>
      <c r="BF10" s="55"/>
      <c r="BG10" s="66"/>
      <c r="BH10" s="55"/>
      <c r="BI10" s="61">
        <f t="shared" si="10"/>
        <v>0</v>
      </c>
      <c r="BJ10" s="55"/>
      <c r="BK10" s="55"/>
      <c r="BL10" s="66"/>
      <c r="BM10" s="55"/>
      <c r="BN10" s="55">
        <f>_xlfn.XLOOKUP($A10&amp;$BA$3,'BD Conv'!$A:$A,'BD Conv'!$K:$K,0)</f>
        <v>0</v>
      </c>
      <c r="BO10" s="55"/>
      <c r="BP10" s="55"/>
      <c r="BQ10" s="96">
        <f t="shared" si="11"/>
        <v>0</v>
      </c>
      <c r="BR10" s="62">
        <f t="shared" si="12"/>
        <v>0</v>
      </c>
      <c r="BS10" s="62"/>
      <c r="BT10" s="98">
        <f t="shared" si="13"/>
        <v>408.13274198172786</v>
      </c>
      <c r="BU10" s="82">
        <f t="shared" si="14"/>
        <v>102.92754099063359</v>
      </c>
      <c r="BV10" s="97">
        <f t="shared" si="2"/>
        <v>511.06028297236145</v>
      </c>
      <c r="BW10" s="44">
        <f>BV10/'MAR''26'!BV11-1</f>
        <v>0.24942824984298362</v>
      </c>
      <c r="BY10" s="74"/>
      <c r="BZ10" s="12"/>
      <c r="CA10" s="12"/>
      <c r="CB10" s="12">
        <f t="shared" si="15"/>
        <v>14.035993301102263</v>
      </c>
      <c r="CD10" s="95"/>
      <c r="CE10" s="12"/>
      <c r="CF10" s="12"/>
      <c r="CG10" s="12"/>
      <c r="CI10" s="95">
        <f>IF($X10="",0,HLOOKUP($H$3,Resina!$E$2:$AK$93,MATCH($D10&amp;$X10&amp;$CI$4,Resina!$A$2:$A$93,0)))</f>
        <v>1583.8872888888891</v>
      </c>
      <c r="CJ10" s="95">
        <f>IF($AA10="",0,HLOOKUP($H$3,Resina!$E$2:$AK$93,MATCH($D10&amp;$AA10&amp;$CJ$4,Resina!$A$2:$A$93,0)))</f>
        <v>1630.4587135230554</v>
      </c>
      <c r="CK10" s="14">
        <f t="shared" si="16"/>
        <v>314.87723939934716</v>
      </c>
      <c r="CL10" s="14">
        <f t="shared" si="17"/>
        <v>3.1487723939934718</v>
      </c>
      <c r="CM10" s="12" t="str">
        <f t="shared" si="18"/>
        <v xml:space="preserve"> </v>
      </c>
      <c r="CN10" s="73"/>
      <c r="CO10" s="12">
        <f t="shared" si="19"/>
        <v>0</v>
      </c>
      <c r="CP10" s="14">
        <f t="shared" si="20"/>
        <v>318.02601179334061</v>
      </c>
      <c r="CQ10" s="73"/>
      <c r="DE10" s="6" t="str">
        <f t="shared" si="21"/>
        <v>Manaus380</v>
      </c>
      <c r="DF10" s="63">
        <f t="shared" si="22"/>
        <v>38</v>
      </c>
      <c r="DG10" s="10">
        <f t="shared" si="3"/>
        <v>334.7</v>
      </c>
      <c r="DH10" s="10">
        <f t="shared" si="3"/>
        <v>2.0299999999999998</v>
      </c>
      <c r="DI10" s="10">
        <f t="shared" si="3"/>
        <v>0</v>
      </c>
      <c r="DJ10" s="10">
        <f t="shared" si="3"/>
        <v>0</v>
      </c>
      <c r="DK10" s="10">
        <f t="shared" si="3"/>
        <v>0</v>
      </c>
      <c r="DL10" s="10">
        <f t="shared" si="3"/>
        <v>0</v>
      </c>
      <c r="DM10" s="10">
        <f t="shared" si="3"/>
        <v>0</v>
      </c>
      <c r="DN10" s="10">
        <f t="shared" si="3"/>
        <v>57.12</v>
      </c>
      <c r="DO10" s="10">
        <f t="shared" si="3"/>
        <v>0</v>
      </c>
      <c r="DP10" s="10">
        <f t="shared" si="3"/>
        <v>0</v>
      </c>
      <c r="DQ10" s="10">
        <f t="shared" si="3"/>
        <v>0</v>
      </c>
      <c r="DR10" s="10">
        <f t="shared" si="3"/>
        <v>0</v>
      </c>
      <c r="DS10" s="10">
        <f t="shared" si="3"/>
        <v>0</v>
      </c>
      <c r="DT10" s="10">
        <f t="shared" si="3"/>
        <v>0</v>
      </c>
      <c r="DU10" s="10">
        <f t="shared" si="3"/>
        <v>0</v>
      </c>
      <c r="DV10" s="10">
        <f t="shared" si="3"/>
        <v>0</v>
      </c>
      <c r="DW10" s="10">
        <f t="shared" si="3"/>
        <v>0</v>
      </c>
      <c r="DX10" s="10">
        <f t="shared" si="3"/>
        <v>0</v>
      </c>
      <c r="DY10" s="10">
        <f t="shared" si="3"/>
        <v>14.28</v>
      </c>
      <c r="DZ10" s="10">
        <f t="shared" si="3"/>
        <v>0</v>
      </c>
      <c r="EA10" s="10">
        <f t="shared" si="3"/>
        <v>0</v>
      </c>
      <c r="EB10" s="10">
        <f t="shared" si="3"/>
        <v>0</v>
      </c>
      <c r="EC10" s="10">
        <f t="shared" si="3"/>
        <v>0</v>
      </c>
      <c r="ED10" s="10">
        <f t="shared" si="3"/>
        <v>0</v>
      </c>
      <c r="EE10" s="10">
        <f t="shared" si="23"/>
        <v>408.12999999999994</v>
      </c>
      <c r="EF10" s="109">
        <f t="shared" si="4"/>
        <v>0</v>
      </c>
      <c r="EG10" s="82">
        <f t="shared" si="24"/>
        <v>57.12</v>
      </c>
      <c r="EH10" s="82">
        <f t="shared" si="25"/>
        <v>0</v>
      </c>
      <c r="EI10" s="110">
        <f t="shared" si="26"/>
        <v>408.12999999999994</v>
      </c>
    </row>
    <row r="11" spans="1:148" ht="14.5" hidden="1" x14ac:dyDescent="0.35">
      <c r="A11" s="5" t="str">
        <f t="shared" si="0"/>
        <v>Manaus38</v>
      </c>
      <c r="B11" s="53">
        <v>4151</v>
      </c>
      <c r="C11" s="53">
        <v>4151</v>
      </c>
      <c r="D11" s="53" t="s">
        <v>40</v>
      </c>
      <c r="E11" s="43"/>
      <c r="F11" s="43" t="s">
        <v>145</v>
      </c>
      <c r="G11" s="43" t="s">
        <v>146</v>
      </c>
      <c r="H11" s="53" t="s">
        <v>147</v>
      </c>
      <c r="I11" s="54"/>
      <c r="J11" s="43"/>
      <c r="K11" s="87" t="s">
        <v>62</v>
      </c>
      <c r="L11" s="40">
        <v>38</v>
      </c>
      <c r="M11" s="41" t="s">
        <v>149</v>
      </c>
      <c r="N11" s="85"/>
      <c r="O11" s="67"/>
      <c r="Q11" s="77"/>
      <c r="R11" s="57"/>
      <c r="S11" s="44"/>
      <c r="T11" s="56"/>
      <c r="U11" s="57"/>
      <c r="V11" s="43" t="s">
        <v>150</v>
      </c>
      <c r="W11" s="88">
        <v>0.6</v>
      </c>
      <c r="X11" s="57" t="s">
        <v>22</v>
      </c>
      <c r="Y11" s="95">
        <f>IF($X11="",0,HLOOKUP($H$3,Resina!$E$2:$AK$93,MATCH($D11&amp;$X11&amp;$Y$4,Resina!$A$2:$A$93,0)))</f>
        <v>1683.6104444444445</v>
      </c>
      <c r="Z11" s="56">
        <v>0.4</v>
      </c>
      <c r="AA11" s="43" t="s">
        <v>33</v>
      </c>
      <c r="AB11" s="95">
        <f>IF($AA11="",0,HLOOKUP($H$3,Resina!$E$2:$AK$93,MATCH($D11&amp;$AA11&amp;$AB$4,Resina!$A$2:$A$93,0)))</f>
        <v>1601.4599794645653</v>
      </c>
      <c r="AC11" s="59">
        <f t="shared" si="27"/>
        <v>46113</v>
      </c>
      <c r="AD11" s="59" t="s">
        <v>151</v>
      </c>
      <c r="AE11" s="153">
        <f t="shared" si="28"/>
        <v>45839</v>
      </c>
      <c r="AF11" s="55" t="s">
        <v>152</v>
      </c>
      <c r="AG11" s="13">
        <f>_xlfn.XLOOKUP($H$3,Resina!$2:$2,Resina!$3:$3,0)</f>
        <v>5.2315863636363638</v>
      </c>
      <c r="AH11" s="14">
        <f t="shared" si="5"/>
        <v>328.16961659179202</v>
      </c>
      <c r="AI11" s="75">
        <v>5.0000000000000001E-3</v>
      </c>
      <c r="AJ11" s="14">
        <f t="shared" si="6"/>
        <v>1.6408480829589602</v>
      </c>
      <c r="AL11" s="12"/>
      <c r="AM11" s="65"/>
      <c r="AN11" s="12"/>
      <c r="AO11" s="12">
        <f>_xlfn.XLOOKUP($D11&amp;$L11&amp;$AK$3,'BD Conv'!$A:$A,'BD Conv'!$H:$H,0)*_xlfn.XLOOKUP($D11,'BD Conv'!$C$17:$C$19,'BD Conv'!$F$17:$F$19,0)*(1+(HLOOKUP($B11&amp;AO$5,Indexadores!$C$2:$AH$32,MATCH($AE11,Indexadores!$A$2:$A$32,0))))</f>
        <v>14.280000000000001</v>
      </c>
      <c r="AP11" s="12"/>
      <c r="AQ11" s="55"/>
      <c r="AR11" s="55"/>
      <c r="AS11" s="155">
        <v>5.0000000000000001E-3</v>
      </c>
      <c r="AT11" s="55">
        <f t="shared" si="7"/>
        <v>0.35700000000000004</v>
      </c>
      <c r="AU11" s="12">
        <f>_xlfn.XLOOKUP($D11&amp;$L11&amp;$AK$3,'BD Conv'!$A:$A,'BD Conv'!$H:$H,0)*_xlfn.XLOOKUP($D11,'BD Conv'!$C$17:$C$19,'BD Conv'!$E$17:$E$19,0)*(1+(HLOOKUP($B11&amp;AU$5,Indexadores!$C$2:$AH$32,MATCH($AE11,Indexadores!$A$2:$A$32,0))))</f>
        <v>57.120000000000005</v>
      </c>
      <c r="AV11" s="14">
        <f t="shared" si="8"/>
        <v>71.757000000000005</v>
      </c>
      <c r="AW11" s="55">
        <f>_xlfn.XLOOKUP($A11&amp;$AK$3,'BD Conv'!$A:$A,'BD Conv'!$I:$I,0)</f>
        <v>0</v>
      </c>
      <c r="AX11" s="55"/>
      <c r="AY11" s="12"/>
      <c r="AZ11" s="14">
        <f t="shared" si="1"/>
        <v>401.56746467475097</v>
      </c>
      <c r="BA11" s="12"/>
      <c r="BB11" s="12"/>
      <c r="BC11" s="12"/>
      <c r="BD11" s="55"/>
      <c r="BE11" s="55"/>
      <c r="BF11" s="55"/>
      <c r="BG11" s="66"/>
      <c r="BH11" s="55"/>
      <c r="BI11" s="61">
        <f t="shared" si="10"/>
        <v>0</v>
      </c>
      <c r="BJ11" s="55"/>
      <c r="BK11" s="55"/>
      <c r="BL11" s="66"/>
      <c r="BM11" s="55"/>
      <c r="BN11" s="55">
        <f>_xlfn.XLOOKUP($A11&amp;$BA$3,'BD Conv'!$A:$A,'BD Conv'!$K:$K,0)</f>
        <v>0</v>
      </c>
      <c r="BO11" s="55"/>
      <c r="BP11" s="55"/>
      <c r="BQ11" s="96">
        <f t="shared" si="11"/>
        <v>0</v>
      </c>
      <c r="BR11" s="62">
        <f t="shared" si="12"/>
        <v>0</v>
      </c>
      <c r="BS11" s="62"/>
      <c r="BT11" s="98">
        <f t="shared" si="13"/>
        <v>401.56746467475097</v>
      </c>
      <c r="BU11" s="82">
        <f t="shared" si="14"/>
        <v>101.27183494301886</v>
      </c>
      <c r="BV11" s="97">
        <f t="shared" si="2"/>
        <v>502.83929961776983</v>
      </c>
      <c r="BW11" s="44">
        <f>BV11/'MAR''26'!BV12-1</f>
        <v>0.11111231726273618</v>
      </c>
      <c r="BY11" s="74"/>
      <c r="BZ11" s="12"/>
      <c r="CA11" s="12"/>
      <c r="CB11" s="12">
        <f t="shared" si="15"/>
        <v>14.029749865763788</v>
      </c>
      <c r="CD11" s="95"/>
      <c r="CE11" s="12"/>
      <c r="CF11" s="12"/>
      <c r="CG11" s="12"/>
      <c r="CI11" s="95">
        <f>IF($X11="",0,HLOOKUP($H$3,Resina!$E$2:$AK$93,MATCH($D11&amp;$X11&amp;$CI$4,Resina!$A$2:$A$93,0)))</f>
        <v>1583.8872888888891</v>
      </c>
      <c r="CJ11" s="95">
        <f>IF($AA11="",0,HLOOKUP($H$3,Resina!$E$2:$AK$93,MATCH($D11&amp;$AA11&amp;$CJ$4,Resina!$A$2:$A$93,0)))</f>
        <v>1630.4587135230554</v>
      </c>
      <c r="CK11" s="14">
        <f t="shared" si="16"/>
        <v>318.58060433612565</v>
      </c>
      <c r="CL11" s="14">
        <f t="shared" si="17"/>
        <v>3.1858060433612567</v>
      </c>
      <c r="CM11" s="12" t="str">
        <f t="shared" si="18"/>
        <v xml:space="preserve"> </v>
      </c>
      <c r="CN11" s="73"/>
      <c r="CO11" s="12">
        <f t="shared" si="19"/>
        <v>0</v>
      </c>
      <c r="CP11" s="14">
        <f t="shared" si="20"/>
        <v>321.7664103794869</v>
      </c>
      <c r="CQ11" s="73"/>
      <c r="DE11" s="6" t="str">
        <f t="shared" si="21"/>
        <v>Manaus380.4</v>
      </c>
      <c r="DF11" s="63">
        <f t="shared" si="22"/>
        <v>38</v>
      </c>
      <c r="DG11" s="10">
        <f t="shared" si="3"/>
        <v>328.17</v>
      </c>
      <c r="DH11" s="10">
        <f t="shared" si="3"/>
        <v>2</v>
      </c>
      <c r="DI11" s="10">
        <f t="shared" si="3"/>
        <v>0</v>
      </c>
      <c r="DJ11" s="10">
        <f t="shared" si="3"/>
        <v>0</v>
      </c>
      <c r="DK11" s="10">
        <f t="shared" si="3"/>
        <v>0</v>
      </c>
      <c r="DL11" s="10">
        <f t="shared" si="3"/>
        <v>0</v>
      </c>
      <c r="DM11" s="10">
        <f t="shared" si="3"/>
        <v>0</v>
      </c>
      <c r="DN11" s="10">
        <f t="shared" si="3"/>
        <v>57.12</v>
      </c>
      <c r="DO11" s="10">
        <f t="shared" si="3"/>
        <v>0</v>
      </c>
      <c r="DP11" s="10">
        <f t="shared" si="3"/>
        <v>0</v>
      </c>
      <c r="DQ11" s="10">
        <f t="shared" si="3"/>
        <v>0</v>
      </c>
      <c r="DR11" s="10">
        <f t="shared" si="3"/>
        <v>0</v>
      </c>
      <c r="DS11" s="10">
        <f t="shared" si="3"/>
        <v>0</v>
      </c>
      <c r="DT11" s="10">
        <f t="shared" si="3"/>
        <v>0</v>
      </c>
      <c r="DU11" s="10">
        <f t="shared" si="3"/>
        <v>0</v>
      </c>
      <c r="DV11" s="10">
        <f t="shared" si="3"/>
        <v>0</v>
      </c>
      <c r="DW11" s="10">
        <f t="shared" si="3"/>
        <v>0</v>
      </c>
      <c r="DX11" s="10">
        <f t="shared" si="3"/>
        <v>0</v>
      </c>
      <c r="DY11" s="10">
        <f t="shared" si="3"/>
        <v>14.28</v>
      </c>
      <c r="DZ11" s="10">
        <f t="shared" si="3"/>
        <v>0</v>
      </c>
      <c r="EA11" s="10">
        <f t="shared" si="3"/>
        <v>0</v>
      </c>
      <c r="EB11" s="10">
        <f t="shared" si="3"/>
        <v>0</v>
      </c>
      <c r="EC11" s="10">
        <f t="shared" si="3"/>
        <v>0</v>
      </c>
      <c r="ED11" s="10">
        <f t="shared" si="3"/>
        <v>0</v>
      </c>
      <c r="EE11" s="10">
        <f t="shared" si="23"/>
        <v>401.57</v>
      </c>
      <c r="EF11" s="109">
        <f t="shared" si="4"/>
        <v>0</v>
      </c>
      <c r="EG11" s="82">
        <f t="shared" si="24"/>
        <v>57.12</v>
      </c>
      <c r="EH11" s="82">
        <f t="shared" si="25"/>
        <v>0</v>
      </c>
      <c r="EI11" s="110">
        <f t="shared" si="26"/>
        <v>401.57</v>
      </c>
    </row>
    <row r="12" spans="1:148" ht="14.5" hidden="1" x14ac:dyDescent="0.35">
      <c r="A12" s="5" t="str">
        <f t="shared" si="0"/>
        <v>Manaus38</v>
      </c>
      <c r="B12" s="53">
        <v>4151</v>
      </c>
      <c r="C12" s="53">
        <v>4151</v>
      </c>
      <c r="D12" s="53" t="s">
        <v>40</v>
      </c>
      <c r="E12" s="43"/>
      <c r="F12" s="43" t="s">
        <v>145</v>
      </c>
      <c r="G12" s="43" t="s">
        <v>146</v>
      </c>
      <c r="H12" s="53" t="s">
        <v>147</v>
      </c>
      <c r="I12" s="54"/>
      <c r="J12" s="43"/>
      <c r="K12" s="87" t="s">
        <v>62</v>
      </c>
      <c r="L12" s="40">
        <v>38</v>
      </c>
      <c r="M12" s="41" t="s">
        <v>149</v>
      </c>
      <c r="N12" s="85"/>
      <c r="O12" s="67"/>
      <c r="Q12" s="77"/>
      <c r="R12" s="57"/>
      <c r="S12" s="44"/>
      <c r="T12" s="56"/>
      <c r="U12" s="57"/>
      <c r="V12" s="43" t="s">
        <v>150</v>
      </c>
      <c r="W12" s="88">
        <v>0.4</v>
      </c>
      <c r="X12" s="57" t="s">
        <v>22</v>
      </c>
      <c r="Y12" s="95">
        <f>IF($X12="",0,HLOOKUP($H$3,Resina!$E$2:$AK$93,MATCH($D12&amp;$X12&amp;$Y$4,Resina!$A$2:$A$93,0)))</f>
        <v>1683.6104444444445</v>
      </c>
      <c r="Z12" s="56">
        <v>0.6</v>
      </c>
      <c r="AA12" s="43" t="s">
        <v>33</v>
      </c>
      <c r="AB12" s="95">
        <f>IF($AA12="",0,HLOOKUP($H$3,Resina!$E$2:$AK$93,MATCH($D12&amp;$AA12&amp;$AB$4,Resina!$A$2:$A$93,0)))</f>
        <v>1601.4599794645653</v>
      </c>
      <c r="AC12" s="59">
        <f t="shared" si="27"/>
        <v>46113</v>
      </c>
      <c r="AD12" s="59" t="s">
        <v>151</v>
      </c>
      <c r="AE12" s="153">
        <f t="shared" si="28"/>
        <v>45839</v>
      </c>
      <c r="AF12" s="55" t="s">
        <v>152</v>
      </c>
      <c r="AG12" s="13">
        <f>_xlfn.XLOOKUP($H$3,Resina!$2:$2,Resina!$3:$3,0)</f>
        <v>5.2315863636363638</v>
      </c>
      <c r="AH12" s="14">
        <f t="shared" si="5"/>
        <v>324.90330947389316</v>
      </c>
      <c r="AI12" s="75">
        <v>5.0000000000000001E-3</v>
      </c>
      <c r="AJ12" s="14">
        <f t="shared" si="6"/>
        <v>1.6245165473694658</v>
      </c>
      <c r="AL12" s="12"/>
      <c r="AM12" s="65"/>
      <c r="AN12" s="12"/>
      <c r="AO12" s="12">
        <f>_xlfn.XLOOKUP($D12&amp;$L12&amp;$AK$3,'BD Conv'!$A:$A,'BD Conv'!$H:$H,0)*_xlfn.XLOOKUP($D12,'BD Conv'!$C$17:$C$19,'BD Conv'!$F$17:$F$19,0)*(1+(HLOOKUP($B12&amp;AO$5,Indexadores!$C$2:$AH$32,MATCH($AE12,Indexadores!$A$2:$A$32,0))))</f>
        <v>14.280000000000001</v>
      </c>
      <c r="AP12" s="12"/>
      <c r="AQ12" s="55"/>
      <c r="AR12" s="55"/>
      <c r="AS12" s="155">
        <v>5.0000000000000001E-3</v>
      </c>
      <c r="AT12" s="55">
        <f t="shared" si="7"/>
        <v>0.35700000000000004</v>
      </c>
      <c r="AU12" s="12">
        <f>_xlfn.XLOOKUP($D12&amp;$L12&amp;$AK$3,'BD Conv'!$A:$A,'BD Conv'!$H:$H,0)*_xlfn.XLOOKUP($D12,'BD Conv'!$C$17:$C$19,'BD Conv'!$E$17:$E$19,0)*(1+(HLOOKUP($B12&amp;AU$5,Indexadores!$C$2:$AH$32,MATCH($AE12,Indexadores!$A$2:$A$32,0))))</f>
        <v>57.120000000000005</v>
      </c>
      <c r="AV12" s="14">
        <f t="shared" si="8"/>
        <v>71.757000000000005</v>
      </c>
      <c r="AW12" s="55">
        <f>_xlfn.XLOOKUP($A12&amp;$AK$3,'BD Conv'!$A:$A,'BD Conv'!$I:$I,0)</f>
        <v>0</v>
      </c>
      <c r="AX12" s="55"/>
      <c r="AY12" s="12"/>
      <c r="AZ12" s="14">
        <f t="shared" si="1"/>
        <v>398.28482602126263</v>
      </c>
      <c r="BA12" s="12"/>
      <c r="BB12" s="12"/>
      <c r="BC12" s="12"/>
      <c r="BD12" s="55"/>
      <c r="BE12" s="55"/>
      <c r="BF12" s="55"/>
      <c r="BG12" s="66"/>
      <c r="BH12" s="55"/>
      <c r="BI12" s="61">
        <f t="shared" si="10"/>
        <v>0</v>
      </c>
      <c r="BJ12" s="55"/>
      <c r="BK12" s="55"/>
      <c r="BL12" s="66"/>
      <c r="BM12" s="55"/>
      <c r="BN12" s="55">
        <f>_xlfn.XLOOKUP($A12&amp;$BA$3,'BD Conv'!$A:$A,'BD Conv'!$K:$K,0)</f>
        <v>0</v>
      </c>
      <c r="BO12" s="55"/>
      <c r="BP12" s="55"/>
      <c r="BQ12" s="96">
        <f t="shared" si="11"/>
        <v>0</v>
      </c>
      <c r="BR12" s="62">
        <f t="shared" si="12"/>
        <v>0</v>
      </c>
      <c r="BS12" s="62"/>
      <c r="BT12" s="98">
        <f t="shared" si="13"/>
        <v>398.28482602126263</v>
      </c>
      <c r="BU12" s="82">
        <f t="shared" si="14"/>
        <v>100.44398191921152</v>
      </c>
      <c r="BV12" s="97">
        <f t="shared" si="2"/>
        <v>498.72880794047416</v>
      </c>
      <c r="BW12" s="44">
        <f>BV12/'MAR''26'!BV13-1</f>
        <v>5.1472476201918971E-2</v>
      </c>
      <c r="BY12" s="74"/>
      <c r="BZ12" s="12"/>
      <c r="CA12" s="12"/>
      <c r="CB12" s="12">
        <f t="shared" si="15"/>
        <v>14.026628148094558</v>
      </c>
      <c r="CD12" s="95"/>
      <c r="CE12" s="12"/>
      <c r="CF12" s="12"/>
      <c r="CG12" s="12"/>
      <c r="CI12" s="95">
        <f>IF($X12="",0,HLOOKUP($H$3,Resina!$E$2:$AK$93,MATCH($D12&amp;$X12&amp;$CI$4,Resina!$A$2:$A$93,0)))</f>
        <v>1583.8872888888891</v>
      </c>
      <c r="CJ12" s="95">
        <f>IF($AA12="",0,HLOOKUP($H$3,Resina!$E$2:$AK$93,MATCH($D12&amp;$AA12&amp;$CJ$4,Resina!$A$2:$A$93,0)))</f>
        <v>1630.4587135230554</v>
      </c>
      <c r="CK12" s="14">
        <f t="shared" si="16"/>
        <v>320.432286804515</v>
      </c>
      <c r="CL12" s="14">
        <f t="shared" si="17"/>
        <v>3.2043228680451499</v>
      </c>
      <c r="CM12" s="12" t="str">
        <f t="shared" si="18"/>
        <v xml:space="preserve"> </v>
      </c>
      <c r="CN12" s="73"/>
      <c r="CO12" s="12">
        <f t="shared" si="19"/>
        <v>0</v>
      </c>
      <c r="CP12" s="14">
        <f t="shared" si="20"/>
        <v>323.63660967256016</v>
      </c>
      <c r="CQ12" s="73"/>
      <c r="DE12" s="6" t="str">
        <f t="shared" si="21"/>
        <v>Manaus380.6</v>
      </c>
      <c r="DF12" s="63">
        <f t="shared" si="22"/>
        <v>38</v>
      </c>
      <c r="DG12" s="10">
        <f t="shared" si="3"/>
        <v>324.89999999999998</v>
      </c>
      <c r="DH12" s="10">
        <f t="shared" si="3"/>
        <v>1.98</v>
      </c>
      <c r="DI12" s="10">
        <f t="shared" si="3"/>
        <v>0</v>
      </c>
      <c r="DJ12" s="10">
        <f t="shared" si="3"/>
        <v>0</v>
      </c>
      <c r="DK12" s="10">
        <f t="shared" si="3"/>
        <v>0</v>
      </c>
      <c r="DL12" s="10">
        <f t="shared" si="3"/>
        <v>0</v>
      </c>
      <c r="DM12" s="10">
        <f t="shared" si="3"/>
        <v>0</v>
      </c>
      <c r="DN12" s="10">
        <f t="shared" si="3"/>
        <v>57.12</v>
      </c>
      <c r="DO12" s="10">
        <f t="shared" si="3"/>
        <v>0</v>
      </c>
      <c r="DP12" s="10">
        <f t="shared" si="3"/>
        <v>0</v>
      </c>
      <c r="DQ12" s="10">
        <f t="shared" si="3"/>
        <v>0</v>
      </c>
      <c r="DR12" s="10">
        <f t="shared" si="3"/>
        <v>0</v>
      </c>
      <c r="DS12" s="10">
        <f t="shared" si="3"/>
        <v>0</v>
      </c>
      <c r="DT12" s="10">
        <f t="shared" si="3"/>
        <v>0</v>
      </c>
      <c r="DU12" s="10">
        <f t="shared" si="3"/>
        <v>0</v>
      </c>
      <c r="DV12" s="10">
        <f t="shared" si="3"/>
        <v>0</v>
      </c>
      <c r="DW12" s="10">
        <f t="shared" si="3"/>
        <v>0</v>
      </c>
      <c r="DX12" s="10">
        <f t="shared" si="3"/>
        <v>0</v>
      </c>
      <c r="DY12" s="10">
        <f t="shared" si="3"/>
        <v>14.28</v>
      </c>
      <c r="DZ12" s="10">
        <f t="shared" si="3"/>
        <v>0</v>
      </c>
      <c r="EA12" s="10">
        <f t="shared" si="3"/>
        <v>0</v>
      </c>
      <c r="EB12" s="10">
        <f t="shared" si="3"/>
        <v>0</v>
      </c>
      <c r="EC12" s="10">
        <f t="shared" si="3"/>
        <v>0</v>
      </c>
      <c r="ED12" s="10">
        <f t="shared" si="3"/>
        <v>0</v>
      </c>
      <c r="EE12" s="10">
        <f t="shared" si="23"/>
        <v>398.28</v>
      </c>
      <c r="EF12" s="109">
        <f t="shared" si="4"/>
        <v>0</v>
      </c>
      <c r="EG12" s="82">
        <f t="shared" si="24"/>
        <v>57.12</v>
      </c>
      <c r="EH12" s="82">
        <f t="shared" si="25"/>
        <v>0</v>
      </c>
      <c r="EI12" s="110">
        <f t="shared" si="26"/>
        <v>398.28</v>
      </c>
    </row>
    <row r="13" spans="1:148" ht="14.5" hidden="1" x14ac:dyDescent="0.35">
      <c r="A13" s="5" t="str">
        <f t="shared" si="0"/>
        <v>Manaus38</v>
      </c>
      <c r="B13" s="53">
        <v>4151</v>
      </c>
      <c r="C13" s="53">
        <v>4151</v>
      </c>
      <c r="D13" s="53" t="s">
        <v>40</v>
      </c>
      <c r="E13" s="43"/>
      <c r="F13" s="43" t="s">
        <v>145</v>
      </c>
      <c r="G13" s="43" t="s">
        <v>146</v>
      </c>
      <c r="H13" s="53" t="s">
        <v>147</v>
      </c>
      <c r="I13" s="54"/>
      <c r="J13" s="43"/>
      <c r="K13" s="87" t="s">
        <v>62</v>
      </c>
      <c r="L13" s="40">
        <v>38</v>
      </c>
      <c r="M13" s="41" t="s">
        <v>149</v>
      </c>
      <c r="N13" s="85"/>
      <c r="O13" s="67"/>
      <c r="Q13" s="77"/>
      <c r="R13" s="57"/>
      <c r="S13" s="44"/>
      <c r="T13" s="56"/>
      <c r="U13" s="57"/>
      <c r="V13" s="43" t="s">
        <v>150</v>
      </c>
      <c r="W13" s="88">
        <v>0</v>
      </c>
      <c r="X13" s="57"/>
      <c r="Y13" s="95">
        <f>IF($X13="",0,HLOOKUP($H$3,Resina!$E$2:$AK$93,MATCH($D13&amp;$X13&amp;$Y$4,Resina!$A$2:$A$93,0)))</f>
        <v>0</v>
      </c>
      <c r="Z13" s="56">
        <v>1</v>
      </c>
      <c r="AA13" s="43" t="s">
        <v>33</v>
      </c>
      <c r="AB13" s="95">
        <f>IF($AA13="",0,HLOOKUP($H$3,Resina!$E$2:$AK$93,MATCH($D13&amp;$AA13&amp;$AB$4,Resina!$A$2:$A$93,0)))</f>
        <v>1601.4599794645653</v>
      </c>
      <c r="AC13" s="59">
        <f t="shared" si="27"/>
        <v>46113</v>
      </c>
      <c r="AD13" s="59" t="s">
        <v>151</v>
      </c>
      <c r="AE13" s="153">
        <f t="shared" si="28"/>
        <v>45839</v>
      </c>
      <c r="AF13" s="55" t="s">
        <v>152</v>
      </c>
      <c r="AG13" s="13">
        <f>_xlfn.XLOOKUP($H$3,Resina!$2:$2,Resina!$3:$3,0)</f>
        <v>5.2315863636363638</v>
      </c>
      <c r="AH13" s="14">
        <f t="shared" si="5"/>
        <v>318.37069523809527</v>
      </c>
      <c r="AI13" s="75">
        <v>5.0000000000000001E-3</v>
      </c>
      <c r="AJ13" s="14">
        <f t="shared" si="6"/>
        <v>1.5918534761904763</v>
      </c>
      <c r="AL13" s="12"/>
      <c r="AM13" s="65"/>
      <c r="AN13" s="12"/>
      <c r="AO13" s="12">
        <f>_xlfn.XLOOKUP($D13&amp;$L13&amp;$AK$3,'BD Conv'!$A:$A,'BD Conv'!$H:$H,0)*_xlfn.XLOOKUP($D13,'BD Conv'!$C$17:$C$19,'BD Conv'!$F$17:$F$19,0)*(1+(HLOOKUP($B13&amp;AO$5,Indexadores!$C$2:$AH$32,MATCH($AE13,Indexadores!$A$2:$A$32,0))))</f>
        <v>14.280000000000001</v>
      </c>
      <c r="AP13" s="12"/>
      <c r="AQ13" s="55"/>
      <c r="AR13" s="55"/>
      <c r="AS13" s="155">
        <v>5.0000000000000001E-3</v>
      </c>
      <c r="AT13" s="55">
        <f t="shared" si="7"/>
        <v>0.35700000000000004</v>
      </c>
      <c r="AU13" s="12">
        <f>_xlfn.XLOOKUP($D13&amp;$L13&amp;$AK$3,'BD Conv'!$A:$A,'BD Conv'!$H:$H,0)*_xlfn.XLOOKUP($D13,'BD Conv'!$C$17:$C$19,'BD Conv'!$E$17:$E$19,0)*(1+(HLOOKUP($B13&amp;AU$5,Indexadores!$C$2:$AH$32,MATCH($AE13,Indexadores!$A$2:$A$32,0))))</f>
        <v>57.120000000000005</v>
      </c>
      <c r="AV13" s="14">
        <f t="shared" si="8"/>
        <v>71.757000000000005</v>
      </c>
      <c r="AW13" s="55">
        <f>_xlfn.XLOOKUP($A13&amp;$AK$3,'BD Conv'!$A:$A,'BD Conv'!$I:$I,0)</f>
        <v>0</v>
      </c>
      <c r="AX13" s="55"/>
      <c r="AY13" s="12"/>
      <c r="AZ13" s="14">
        <f t="shared" si="1"/>
        <v>391.71954871428574</v>
      </c>
      <c r="BA13" s="12"/>
      <c r="BB13" s="12"/>
      <c r="BC13" s="12"/>
      <c r="BD13" s="55"/>
      <c r="BE13" s="55"/>
      <c r="BF13" s="55"/>
      <c r="BG13" s="66"/>
      <c r="BH13" s="55"/>
      <c r="BI13" s="61">
        <f t="shared" si="10"/>
        <v>0</v>
      </c>
      <c r="BJ13" s="55"/>
      <c r="BK13" s="55"/>
      <c r="BL13" s="66"/>
      <c r="BM13" s="55"/>
      <c r="BN13" s="55">
        <f>_xlfn.XLOOKUP($A13&amp;$BA$3,'BD Conv'!$A:$A,'BD Conv'!$K:$K,0)</f>
        <v>0</v>
      </c>
      <c r="BO13" s="55"/>
      <c r="BP13" s="55"/>
      <c r="BQ13" s="96">
        <f t="shared" si="11"/>
        <v>0</v>
      </c>
      <c r="BR13" s="62">
        <f t="shared" si="12"/>
        <v>0</v>
      </c>
      <c r="BS13" s="62"/>
      <c r="BT13" s="98">
        <f t="shared" si="13"/>
        <v>391.71954871428574</v>
      </c>
      <c r="BU13" s="82">
        <f t="shared" si="14"/>
        <v>98.788275871596738</v>
      </c>
      <c r="BV13" s="97">
        <f t="shared" si="2"/>
        <v>490.50782458588247</v>
      </c>
      <c r="BW13" s="44">
        <f>BV13/'MAR''26'!BV14-1</f>
        <v>-5.2770542594356984E-2</v>
      </c>
      <c r="BY13" s="74"/>
      <c r="BZ13" s="12"/>
      <c r="CA13" s="12"/>
      <c r="CB13" s="12">
        <f t="shared" si="15"/>
        <v>14.020384712756085</v>
      </c>
      <c r="CD13" s="95"/>
      <c r="CE13" s="12"/>
      <c r="CF13" s="12"/>
      <c r="CG13" s="12"/>
      <c r="CI13" s="95">
        <f>IF($X13="",0,HLOOKUP($H$3,Resina!$E$2:$AK$93,MATCH($D13&amp;$X13&amp;$CI$4,Resina!$A$2:$A$93,0)))</f>
        <v>0</v>
      </c>
      <c r="CJ13" s="95">
        <f>IF($AA13="",0,HLOOKUP($H$3,Resina!$E$2:$AK$93,MATCH($D13&amp;$AA13&amp;$CJ$4,Resina!$A$2:$A$93,0)))</f>
        <v>1630.4587135230554</v>
      </c>
      <c r="CK13" s="14">
        <f t="shared" si="16"/>
        <v>324.1356517412936</v>
      </c>
      <c r="CL13" s="14">
        <f t="shared" si="17"/>
        <v>3.2413565174129362</v>
      </c>
      <c r="CM13" s="12" t="str">
        <f t="shared" si="18"/>
        <v xml:space="preserve"> </v>
      </c>
      <c r="CN13" s="73"/>
      <c r="CO13" s="12">
        <f t="shared" si="19"/>
        <v>0</v>
      </c>
      <c r="CP13" s="14">
        <f t="shared" si="20"/>
        <v>327.37700825870655</v>
      </c>
      <c r="CQ13" s="73"/>
      <c r="DE13" s="6" t="str">
        <f t="shared" si="21"/>
        <v>Manaus381</v>
      </c>
      <c r="DF13" s="63">
        <f t="shared" si="22"/>
        <v>38</v>
      </c>
      <c r="DG13" s="10">
        <f t="shared" si="3"/>
        <v>318.37</v>
      </c>
      <c r="DH13" s="10">
        <f t="shared" si="3"/>
        <v>1.95</v>
      </c>
      <c r="DI13" s="10">
        <f t="shared" si="3"/>
        <v>0</v>
      </c>
      <c r="DJ13" s="10">
        <f t="shared" si="3"/>
        <v>0</v>
      </c>
      <c r="DK13" s="10">
        <f t="shared" si="3"/>
        <v>0</v>
      </c>
      <c r="DL13" s="10">
        <f t="shared" si="3"/>
        <v>0</v>
      </c>
      <c r="DM13" s="10">
        <f t="shared" si="3"/>
        <v>0</v>
      </c>
      <c r="DN13" s="10">
        <f t="shared" si="3"/>
        <v>57.12</v>
      </c>
      <c r="DO13" s="10">
        <f t="shared" si="3"/>
        <v>0</v>
      </c>
      <c r="DP13" s="10">
        <f t="shared" si="3"/>
        <v>0</v>
      </c>
      <c r="DQ13" s="10">
        <f t="shared" si="3"/>
        <v>0</v>
      </c>
      <c r="DR13" s="10">
        <f t="shared" si="3"/>
        <v>0</v>
      </c>
      <c r="DS13" s="10">
        <f t="shared" si="3"/>
        <v>0</v>
      </c>
      <c r="DT13" s="10">
        <f t="shared" si="3"/>
        <v>0</v>
      </c>
      <c r="DU13" s="10">
        <f t="shared" si="3"/>
        <v>0</v>
      </c>
      <c r="DV13" s="10">
        <f t="shared" si="3"/>
        <v>0</v>
      </c>
      <c r="DW13" s="10">
        <f t="shared" si="3"/>
        <v>0</v>
      </c>
      <c r="DX13" s="10">
        <f t="shared" si="3"/>
        <v>0</v>
      </c>
      <c r="DY13" s="10">
        <f t="shared" si="3"/>
        <v>14.28</v>
      </c>
      <c r="DZ13" s="10">
        <f t="shared" si="3"/>
        <v>0</v>
      </c>
      <c r="EA13" s="10">
        <f t="shared" si="3"/>
        <v>0</v>
      </c>
      <c r="EB13" s="10">
        <f t="shared" si="3"/>
        <v>0</v>
      </c>
      <c r="EC13" s="10">
        <f t="shared" si="3"/>
        <v>0</v>
      </c>
      <c r="ED13" s="10">
        <f t="shared" si="3"/>
        <v>0</v>
      </c>
      <c r="EE13" s="10">
        <f t="shared" si="23"/>
        <v>391.71999999999997</v>
      </c>
      <c r="EF13" s="109">
        <f t="shared" si="4"/>
        <v>0</v>
      </c>
      <c r="EG13" s="82">
        <f t="shared" si="24"/>
        <v>57.12</v>
      </c>
      <c r="EH13" s="82">
        <f t="shared" si="25"/>
        <v>0</v>
      </c>
      <c r="EI13" s="110">
        <f t="shared" si="26"/>
        <v>391.71999999999997</v>
      </c>
    </row>
    <row r="14" spans="1:148" ht="14.5" x14ac:dyDescent="0.35">
      <c r="A14" s="5" t="str">
        <f t="shared" si="0"/>
        <v>Manaus38</v>
      </c>
      <c r="B14" s="53">
        <v>4151</v>
      </c>
      <c r="C14" s="53">
        <v>4151</v>
      </c>
      <c r="D14" s="53" t="s">
        <v>40</v>
      </c>
      <c r="E14" s="43"/>
      <c r="F14" s="43" t="s">
        <v>145</v>
      </c>
      <c r="G14" s="43" t="s">
        <v>146</v>
      </c>
      <c r="H14" s="53" t="s">
        <v>147</v>
      </c>
      <c r="I14" s="54"/>
      <c r="J14" s="43"/>
      <c r="K14" s="87" t="s">
        <v>62</v>
      </c>
      <c r="L14" s="40">
        <v>38</v>
      </c>
      <c r="M14" s="41" t="s">
        <v>153</v>
      </c>
      <c r="N14" s="85"/>
      <c r="O14" s="67"/>
      <c r="Q14" s="77"/>
      <c r="R14" s="57"/>
      <c r="S14" s="44"/>
      <c r="T14" s="56"/>
      <c r="U14" s="57"/>
      <c r="V14" s="43" t="s">
        <v>150</v>
      </c>
      <c r="W14" s="88">
        <v>1</v>
      </c>
      <c r="X14" s="57" t="s">
        <v>22</v>
      </c>
      <c r="Y14" s="95">
        <f>IF($X14="",0,HLOOKUP($H$3,Resina!$E$2:$AK$93,MATCH($D14&amp;$X14&amp;$Y$4,Resina!$A$2:$A$93,0)))</f>
        <v>1683.6104444444445</v>
      </c>
      <c r="Z14" s="56">
        <v>0</v>
      </c>
      <c r="AA14" s="43" t="s">
        <v>33</v>
      </c>
      <c r="AB14" s="95">
        <f>IF($AA14="",0,HLOOKUP($H$3,Resina!$E$2:$AK$93,MATCH($D14&amp;$AA14&amp;$AB$4,Resina!$A$2:$A$93,0)))</f>
        <v>1601.4599794645653</v>
      </c>
      <c r="AC14" s="59">
        <f t="shared" si="27"/>
        <v>46113</v>
      </c>
      <c r="AD14" s="59" t="s">
        <v>151</v>
      </c>
      <c r="AE14" s="153">
        <f t="shared" si="28"/>
        <v>45839</v>
      </c>
      <c r="AF14" s="55" t="s">
        <v>152</v>
      </c>
      <c r="AG14" s="13">
        <f>_xlfn.XLOOKUP($H$3,Resina!$2:$2,Resina!$3:$3,0)</f>
        <v>5.2315863636363638</v>
      </c>
      <c r="AH14" s="14">
        <f t="shared" si="5"/>
        <v>334.70223082758991</v>
      </c>
      <c r="AI14" s="75">
        <v>5.0000000000000001E-3</v>
      </c>
      <c r="AJ14" s="14">
        <f t="shared" si="6"/>
        <v>1.6735111541379497</v>
      </c>
      <c r="AL14" s="12"/>
      <c r="AM14" s="65"/>
      <c r="AN14" s="12"/>
      <c r="AO14" s="12">
        <f>_xlfn.XLOOKUP($D14&amp;$L14&amp;$AK$3,'BD Conv'!$A:$A,'BD Conv'!$H:$H,0)*_xlfn.XLOOKUP($D14,'BD Conv'!$C$17:$C$19,'BD Conv'!$F$17:$F$19,0)*(1+(HLOOKUP($B14&amp;AO$5,Indexadores!$C$2:$AH$32,MATCH($AE14,Indexadores!$A$2:$A$32,0))))</f>
        <v>14.280000000000001</v>
      </c>
      <c r="AP14" s="12"/>
      <c r="AQ14" s="55"/>
      <c r="AR14" s="55"/>
      <c r="AS14" s="155">
        <v>5.0000000000000001E-3</v>
      </c>
      <c r="AT14" s="55">
        <f t="shared" si="7"/>
        <v>0.35700000000000004</v>
      </c>
      <c r="AU14" s="12">
        <f>_xlfn.XLOOKUP($D14&amp;$L14&amp;$AK$3,'BD Conv'!$A:$A,'BD Conv'!$H:$H,0)*_xlfn.XLOOKUP($D14,'BD Conv'!$C$17:$C$19,'BD Conv'!$E$17:$E$19,0)*(1+(HLOOKUP($B14&amp;AU$5,Indexadores!$C$2:$AH$32,MATCH($AE14,Indexadores!$A$2:$A$32,0))))</f>
        <v>57.120000000000005</v>
      </c>
      <c r="AV14" s="14">
        <f t="shared" si="8"/>
        <v>71.757000000000005</v>
      </c>
      <c r="AW14" s="55">
        <f>_xlfn.XLOOKUP($A14&amp;$AK$3,'BD Conv'!$A:$A,'BD Conv'!$I:$I,0)</f>
        <v>0</v>
      </c>
      <c r="AX14" s="55"/>
      <c r="AY14" s="12"/>
      <c r="AZ14" s="14">
        <f t="shared" si="1"/>
        <v>408.13274198172786</v>
      </c>
      <c r="BA14" s="12"/>
      <c r="BB14" s="12"/>
      <c r="BC14" s="12"/>
      <c r="BD14" s="55"/>
      <c r="BE14" s="55"/>
      <c r="BF14" s="55"/>
      <c r="BG14" s="66"/>
      <c r="BH14" s="55"/>
      <c r="BI14" s="61">
        <f t="shared" si="10"/>
        <v>0</v>
      </c>
      <c r="BJ14" s="55"/>
      <c r="BK14" s="55"/>
      <c r="BL14" s="66"/>
      <c r="BM14" s="55"/>
      <c r="BN14" s="55">
        <f>_xlfn.XLOOKUP($A14&amp;$BA$3,'BD Conv'!$A:$A,'BD Conv'!$K:$K,0)</f>
        <v>0</v>
      </c>
      <c r="BO14" s="55"/>
      <c r="BP14" s="55"/>
      <c r="BQ14" s="96">
        <f t="shared" si="11"/>
        <v>0</v>
      </c>
      <c r="BR14" s="62">
        <f t="shared" si="12"/>
        <v>0</v>
      </c>
      <c r="BS14" s="62"/>
      <c r="BT14" s="98">
        <f t="shared" si="13"/>
        <v>408.13274198172786</v>
      </c>
      <c r="BU14" s="82">
        <f t="shared" si="14"/>
        <v>102.92754099063359</v>
      </c>
      <c r="BV14" s="97">
        <f t="shared" si="2"/>
        <v>511.06028297236145</v>
      </c>
      <c r="BW14" s="44">
        <f>BV14/'MAR''26'!BV15-1</f>
        <v>0.24942824984298362</v>
      </c>
      <c r="BY14" s="74"/>
      <c r="BZ14" s="12"/>
      <c r="CA14" s="12"/>
      <c r="CB14" s="12">
        <f t="shared" si="15"/>
        <v>14.035993301102263</v>
      </c>
      <c r="CD14" s="95"/>
      <c r="CE14" s="12"/>
      <c r="CF14" s="12"/>
      <c r="CG14" s="12"/>
      <c r="CI14" s="95">
        <f>IF($X14="",0,HLOOKUP($H$3,Resina!$E$2:$AK$93,MATCH($D14&amp;$X14&amp;$CI$4,Resina!$A$2:$A$93,0)))</f>
        <v>1583.8872888888891</v>
      </c>
      <c r="CJ14" s="95">
        <f>IF($AA14="",0,HLOOKUP($H$3,Resina!$E$2:$AK$93,MATCH($D14&amp;$AA14&amp;$CJ$4,Resina!$A$2:$A$93,0)))</f>
        <v>1630.4587135230554</v>
      </c>
      <c r="CK14" s="14">
        <f t="shared" si="16"/>
        <v>314.87723939934716</v>
      </c>
      <c r="CL14" s="14">
        <f t="shared" si="17"/>
        <v>3.1487723939934718</v>
      </c>
      <c r="CM14" s="12" t="str">
        <f t="shared" si="18"/>
        <v xml:space="preserve"> </v>
      </c>
      <c r="CN14" s="73"/>
      <c r="CO14" s="12">
        <f t="shared" si="19"/>
        <v>0</v>
      </c>
      <c r="CP14" s="14">
        <f t="shared" si="20"/>
        <v>318.02601179334061</v>
      </c>
      <c r="CQ14" s="73"/>
      <c r="DE14" s="6" t="str">
        <f t="shared" si="21"/>
        <v>Manaus380</v>
      </c>
      <c r="DF14" s="63">
        <f t="shared" si="22"/>
        <v>38</v>
      </c>
      <c r="DG14" s="10">
        <f t="shared" si="3"/>
        <v>334.7</v>
      </c>
      <c r="DH14" s="10">
        <f t="shared" si="3"/>
        <v>2.0299999999999998</v>
      </c>
      <c r="DI14" s="10">
        <f t="shared" si="3"/>
        <v>0</v>
      </c>
      <c r="DJ14" s="10">
        <f t="shared" si="3"/>
        <v>0</v>
      </c>
      <c r="DK14" s="10">
        <f t="shared" si="3"/>
        <v>0</v>
      </c>
      <c r="DL14" s="10">
        <f t="shared" si="3"/>
        <v>0</v>
      </c>
      <c r="DM14" s="10">
        <f t="shared" si="3"/>
        <v>0</v>
      </c>
      <c r="DN14" s="10">
        <f t="shared" si="3"/>
        <v>57.12</v>
      </c>
      <c r="DO14" s="10">
        <f t="shared" si="3"/>
        <v>0</v>
      </c>
      <c r="DP14" s="10">
        <f t="shared" si="3"/>
        <v>0</v>
      </c>
      <c r="DQ14" s="10">
        <f t="shared" si="3"/>
        <v>0</v>
      </c>
      <c r="DR14" s="10">
        <f t="shared" si="3"/>
        <v>0</v>
      </c>
      <c r="DS14" s="10">
        <f t="shared" si="3"/>
        <v>0</v>
      </c>
      <c r="DT14" s="10">
        <f t="shared" si="3"/>
        <v>0</v>
      </c>
      <c r="DU14" s="10">
        <f t="shared" si="3"/>
        <v>0</v>
      </c>
      <c r="DV14" s="10">
        <f t="shared" si="3"/>
        <v>0</v>
      </c>
      <c r="DW14" s="10">
        <f t="shared" si="3"/>
        <v>0</v>
      </c>
      <c r="DX14" s="10">
        <f t="shared" si="3"/>
        <v>0</v>
      </c>
      <c r="DY14" s="10">
        <f t="shared" si="3"/>
        <v>14.28</v>
      </c>
      <c r="DZ14" s="10">
        <f t="shared" si="3"/>
        <v>0</v>
      </c>
      <c r="EA14" s="10">
        <f t="shared" si="3"/>
        <v>0</v>
      </c>
      <c r="EB14" s="10">
        <f t="shared" si="3"/>
        <v>0</v>
      </c>
      <c r="EC14" s="10">
        <f t="shared" si="3"/>
        <v>0</v>
      </c>
      <c r="ED14" s="10">
        <f t="shared" si="3"/>
        <v>0</v>
      </c>
      <c r="EE14" s="10">
        <f t="shared" si="23"/>
        <v>408.12999999999994</v>
      </c>
      <c r="EF14" s="109">
        <f t="shared" si="4"/>
        <v>0</v>
      </c>
      <c r="EG14" s="82">
        <f t="shared" si="24"/>
        <v>57.12</v>
      </c>
      <c r="EH14" s="82">
        <f t="shared" si="25"/>
        <v>0</v>
      </c>
      <c r="EI14" s="110">
        <f t="shared" si="26"/>
        <v>408.12999999999994</v>
      </c>
    </row>
    <row r="15" spans="1:148" ht="14.5" hidden="1" x14ac:dyDescent="0.35">
      <c r="A15" s="5" t="str">
        <f t="shared" si="0"/>
        <v>Manaus38</v>
      </c>
      <c r="B15" s="53">
        <v>4151</v>
      </c>
      <c r="C15" s="53">
        <v>4151</v>
      </c>
      <c r="D15" s="53" t="s">
        <v>40</v>
      </c>
      <c r="E15" s="43"/>
      <c r="F15" s="43" t="s">
        <v>145</v>
      </c>
      <c r="G15" s="43" t="s">
        <v>146</v>
      </c>
      <c r="H15" s="53" t="s">
        <v>147</v>
      </c>
      <c r="I15" s="54"/>
      <c r="J15" s="43"/>
      <c r="K15" s="87" t="s">
        <v>62</v>
      </c>
      <c r="L15" s="40">
        <v>38</v>
      </c>
      <c r="M15" s="41" t="s">
        <v>153</v>
      </c>
      <c r="N15" s="85"/>
      <c r="O15" s="67"/>
      <c r="Q15" s="77"/>
      <c r="R15" s="57"/>
      <c r="S15" s="44"/>
      <c r="T15" s="56"/>
      <c r="U15" s="57"/>
      <c r="V15" s="43" t="s">
        <v>150</v>
      </c>
      <c r="W15" s="88">
        <v>0.6</v>
      </c>
      <c r="X15" s="57" t="s">
        <v>22</v>
      </c>
      <c r="Y15" s="95">
        <f>IF($X15="",0,HLOOKUP($H$3,Resina!$E$2:$AK$93,MATCH($D15&amp;$X15&amp;$Y$4,Resina!$A$2:$A$93,0)))</f>
        <v>1683.6104444444445</v>
      </c>
      <c r="Z15" s="56">
        <v>0.4</v>
      </c>
      <c r="AA15" s="43" t="s">
        <v>33</v>
      </c>
      <c r="AB15" s="95">
        <f>IF($AA15="",0,HLOOKUP($H$3,Resina!$E$2:$AK$93,MATCH($D15&amp;$AA15&amp;$AB$4,Resina!$A$2:$A$93,0)))</f>
        <v>1601.4599794645653</v>
      </c>
      <c r="AC15" s="59">
        <f t="shared" si="27"/>
        <v>46113</v>
      </c>
      <c r="AD15" s="59" t="s">
        <v>151</v>
      </c>
      <c r="AE15" s="153">
        <f t="shared" si="28"/>
        <v>45839</v>
      </c>
      <c r="AF15" s="55" t="s">
        <v>152</v>
      </c>
      <c r="AG15" s="13">
        <f>_xlfn.XLOOKUP($H$3,Resina!$2:$2,Resina!$3:$3,0)</f>
        <v>5.2315863636363638</v>
      </c>
      <c r="AH15" s="14">
        <f t="shared" si="5"/>
        <v>328.16961659179202</v>
      </c>
      <c r="AI15" s="75">
        <v>5.0000000000000001E-3</v>
      </c>
      <c r="AJ15" s="14">
        <f t="shared" si="6"/>
        <v>1.6408480829589602</v>
      </c>
      <c r="AL15" s="12"/>
      <c r="AM15" s="65"/>
      <c r="AN15" s="12"/>
      <c r="AO15" s="12">
        <f>_xlfn.XLOOKUP($D15&amp;$L15&amp;$AK$3,'BD Conv'!$A:$A,'BD Conv'!$H:$H,0)*_xlfn.XLOOKUP($D15,'BD Conv'!$C$17:$C$19,'BD Conv'!$F$17:$F$19,0)*(1+(HLOOKUP($B15&amp;AO$5,Indexadores!$C$2:$AH$32,MATCH($AE15,Indexadores!$A$2:$A$32,0))))</f>
        <v>14.280000000000001</v>
      </c>
      <c r="AP15" s="12"/>
      <c r="AQ15" s="55"/>
      <c r="AR15" s="55"/>
      <c r="AS15" s="155">
        <v>5.0000000000000001E-3</v>
      </c>
      <c r="AT15" s="55">
        <f t="shared" si="7"/>
        <v>0.35700000000000004</v>
      </c>
      <c r="AU15" s="12">
        <f>_xlfn.XLOOKUP($D15&amp;$L15&amp;$AK$3,'BD Conv'!$A:$A,'BD Conv'!$H:$H,0)*_xlfn.XLOOKUP($D15,'BD Conv'!$C$17:$C$19,'BD Conv'!$E$17:$E$19,0)*(1+(HLOOKUP($B15&amp;AU$5,Indexadores!$C$2:$AH$32,MATCH($AE15,Indexadores!$A$2:$A$32,0))))</f>
        <v>57.120000000000005</v>
      </c>
      <c r="AV15" s="14">
        <f t="shared" si="8"/>
        <v>71.757000000000005</v>
      </c>
      <c r="AW15" s="55">
        <f>_xlfn.XLOOKUP($A15&amp;$AK$3,'BD Conv'!$A:$A,'BD Conv'!$I:$I,0)</f>
        <v>0</v>
      </c>
      <c r="AX15" s="55"/>
      <c r="AY15" s="12"/>
      <c r="AZ15" s="14">
        <f t="shared" si="1"/>
        <v>401.56746467475097</v>
      </c>
      <c r="BA15" s="12"/>
      <c r="BB15" s="12"/>
      <c r="BC15" s="12"/>
      <c r="BD15" s="55"/>
      <c r="BE15" s="55"/>
      <c r="BF15" s="55"/>
      <c r="BG15" s="66"/>
      <c r="BH15" s="55"/>
      <c r="BI15" s="61">
        <f t="shared" si="10"/>
        <v>0</v>
      </c>
      <c r="BJ15" s="55"/>
      <c r="BK15" s="55"/>
      <c r="BL15" s="66"/>
      <c r="BM15" s="55"/>
      <c r="BN15" s="55">
        <f>_xlfn.XLOOKUP($A15&amp;$BA$3,'BD Conv'!$A:$A,'BD Conv'!$K:$K,0)</f>
        <v>0</v>
      </c>
      <c r="BO15" s="55"/>
      <c r="BP15" s="55"/>
      <c r="BQ15" s="96">
        <f t="shared" si="11"/>
        <v>0</v>
      </c>
      <c r="BR15" s="62">
        <f t="shared" si="12"/>
        <v>0</v>
      </c>
      <c r="BS15" s="62"/>
      <c r="BT15" s="98">
        <f t="shared" si="13"/>
        <v>401.56746467475097</v>
      </c>
      <c r="BU15" s="82">
        <f t="shared" si="14"/>
        <v>101.27183494301886</v>
      </c>
      <c r="BV15" s="97">
        <f t="shared" si="2"/>
        <v>502.83929961776983</v>
      </c>
      <c r="BW15" s="44">
        <f>BV15/'MAR''26'!BV16-1</f>
        <v>0.11111231726273618</v>
      </c>
      <c r="BY15" s="74"/>
      <c r="BZ15" s="12"/>
      <c r="CA15" s="12"/>
      <c r="CB15" s="12">
        <f t="shared" si="15"/>
        <v>14.029749865763788</v>
      </c>
      <c r="CD15" s="95"/>
      <c r="CE15" s="12"/>
      <c r="CF15" s="12"/>
      <c r="CG15" s="12"/>
      <c r="CI15" s="95">
        <f>IF($X15="",0,HLOOKUP($H$3,Resina!$E$2:$AK$93,MATCH($D15&amp;$X15&amp;$CI$4,Resina!$A$2:$A$93,0)))</f>
        <v>1583.8872888888891</v>
      </c>
      <c r="CJ15" s="95">
        <f>IF($AA15="",0,HLOOKUP($H$3,Resina!$E$2:$AK$93,MATCH($D15&amp;$AA15&amp;$CJ$4,Resina!$A$2:$A$93,0)))</f>
        <v>1630.4587135230554</v>
      </c>
      <c r="CK15" s="14">
        <f t="shared" si="16"/>
        <v>318.58060433612565</v>
      </c>
      <c r="CL15" s="14">
        <f t="shared" si="17"/>
        <v>3.1858060433612567</v>
      </c>
      <c r="CM15" s="12" t="str">
        <f t="shared" si="18"/>
        <v xml:space="preserve"> </v>
      </c>
      <c r="CN15" s="73"/>
      <c r="CO15" s="12">
        <f t="shared" si="19"/>
        <v>0</v>
      </c>
      <c r="CP15" s="14">
        <f t="shared" si="20"/>
        <v>321.7664103794869</v>
      </c>
      <c r="CQ15" s="73"/>
      <c r="DE15" s="6" t="str">
        <f t="shared" si="21"/>
        <v>Manaus380.4</v>
      </c>
      <c r="DF15" s="63">
        <f t="shared" si="22"/>
        <v>38</v>
      </c>
      <c r="DG15" s="10">
        <f t="shared" si="3"/>
        <v>328.17</v>
      </c>
      <c r="DH15" s="10">
        <f t="shared" si="3"/>
        <v>2</v>
      </c>
      <c r="DI15" s="10">
        <f t="shared" si="3"/>
        <v>0</v>
      </c>
      <c r="DJ15" s="10">
        <f t="shared" si="3"/>
        <v>0</v>
      </c>
      <c r="DK15" s="10">
        <f t="shared" si="3"/>
        <v>0</v>
      </c>
      <c r="DL15" s="10">
        <f t="shared" si="3"/>
        <v>0</v>
      </c>
      <c r="DM15" s="10">
        <f t="shared" si="3"/>
        <v>0</v>
      </c>
      <c r="DN15" s="10">
        <f t="shared" si="3"/>
        <v>57.12</v>
      </c>
      <c r="DO15" s="10">
        <f t="shared" si="3"/>
        <v>0</v>
      </c>
      <c r="DP15" s="10">
        <f t="shared" si="3"/>
        <v>0</v>
      </c>
      <c r="DQ15" s="10">
        <f t="shared" si="3"/>
        <v>0</v>
      </c>
      <c r="DR15" s="10">
        <f t="shared" si="3"/>
        <v>0</v>
      </c>
      <c r="DS15" s="10">
        <f t="shared" si="3"/>
        <v>0</v>
      </c>
      <c r="DT15" s="10">
        <f t="shared" si="3"/>
        <v>0</v>
      </c>
      <c r="DU15" s="10">
        <f t="shared" si="3"/>
        <v>0</v>
      </c>
      <c r="DV15" s="10">
        <f t="shared" si="3"/>
        <v>0</v>
      </c>
      <c r="DW15" s="10">
        <f t="shared" si="3"/>
        <v>0</v>
      </c>
      <c r="DX15" s="10">
        <f t="shared" si="3"/>
        <v>0</v>
      </c>
      <c r="DY15" s="10">
        <f t="shared" si="3"/>
        <v>14.28</v>
      </c>
      <c r="DZ15" s="10">
        <f t="shared" si="3"/>
        <v>0</v>
      </c>
      <c r="EA15" s="10">
        <f t="shared" si="3"/>
        <v>0</v>
      </c>
      <c r="EB15" s="10">
        <f t="shared" si="3"/>
        <v>0</v>
      </c>
      <c r="EC15" s="10">
        <f t="shared" si="3"/>
        <v>0</v>
      </c>
      <c r="ED15" s="10">
        <f t="shared" si="3"/>
        <v>0</v>
      </c>
      <c r="EE15" s="10">
        <f t="shared" si="23"/>
        <v>401.57</v>
      </c>
      <c r="EF15" s="109">
        <f t="shared" si="4"/>
        <v>0</v>
      </c>
      <c r="EG15" s="82">
        <f t="shared" si="24"/>
        <v>57.12</v>
      </c>
      <c r="EH15" s="82">
        <f t="shared" si="25"/>
        <v>0</v>
      </c>
      <c r="EI15" s="110">
        <f t="shared" si="26"/>
        <v>401.57</v>
      </c>
    </row>
    <row r="16" spans="1:148" ht="14.5" hidden="1" x14ac:dyDescent="0.35">
      <c r="A16" s="5" t="str">
        <f t="shared" si="0"/>
        <v>Manaus38</v>
      </c>
      <c r="B16" s="53">
        <v>4151</v>
      </c>
      <c r="C16" s="53">
        <v>4151</v>
      </c>
      <c r="D16" s="53" t="s">
        <v>40</v>
      </c>
      <c r="E16" s="43"/>
      <c r="F16" s="43" t="s">
        <v>145</v>
      </c>
      <c r="G16" s="43" t="s">
        <v>146</v>
      </c>
      <c r="H16" s="53" t="s">
        <v>147</v>
      </c>
      <c r="I16" s="54"/>
      <c r="J16" s="43"/>
      <c r="K16" s="87" t="s">
        <v>62</v>
      </c>
      <c r="L16" s="40">
        <v>38</v>
      </c>
      <c r="M16" s="41" t="s">
        <v>153</v>
      </c>
      <c r="N16" s="85"/>
      <c r="O16" s="67"/>
      <c r="Q16" s="77"/>
      <c r="R16" s="57"/>
      <c r="S16" s="44"/>
      <c r="T16" s="56"/>
      <c r="U16" s="57"/>
      <c r="V16" s="43" t="s">
        <v>150</v>
      </c>
      <c r="W16" s="88">
        <v>0.4</v>
      </c>
      <c r="X16" s="57" t="s">
        <v>22</v>
      </c>
      <c r="Y16" s="95">
        <f>IF($X16="",0,HLOOKUP($H$3,Resina!$E$2:$AK$93,MATCH($D16&amp;$X16&amp;$Y$4,Resina!$A$2:$A$93,0)))</f>
        <v>1683.6104444444445</v>
      </c>
      <c r="Z16" s="56">
        <v>0.6</v>
      </c>
      <c r="AA16" s="43" t="s">
        <v>33</v>
      </c>
      <c r="AB16" s="95">
        <f>IF($AA16="",0,HLOOKUP($H$3,Resina!$E$2:$AK$93,MATCH($D16&amp;$AA16&amp;$AB$4,Resina!$A$2:$A$93,0)))</f>
        <v>1601.4599794645653</v>
      </c>
      <c r="AC16" s="59">
        <f t="shared" si="27"/>
        <v>46113</v>
      </c>
      <c r="AD16" s="59" t="s">
        <v>151</v>
      </c>
      <c r="AE16" s="153">
        <f t="shared" si="28"/>
        <v>45839</v>
      </c>
      <c r="AF16" s="55" t="s">
        <v>152</v>
      </c>
      <c r="AG16" s="13">
        <f>_xlfn.XLOOKUP($H$3,Resina!$2:$2,Resina!$3:$3,0)</f>
        <v>5.2315863636363638</v>
      </c>
      <c r="AH16" s="14">
        <f t="shared" si="5"/>
        <v>324.90330947389316</v>
      </c>
      <c r="AI16" s="75">
        <v>5.0000000000000001E-3</v>
      </c>
      <c r="AJ16" s="14">
        <f t="shared" si="6"/>
        <v>1.6245165473694658</v>
      </c>
      <c r="AL16" s="12"/>
      <c r="AM16" s="65"/>
      <c r="AN16" s="12"/>
      <c r="AO16" s="12">
        <f>_xlfn.XLOOKUP($D16&amp;$L16&amp;$AK$3,'BD Conv'!$A:$A,'BD Conv'!$H:$H,0)*_xlfn.XLOOKUP($D16,'BD Conv'!$C$17:$C$19,'BD Conv'!$F$17:$F$19,0)*(1+(HLOOKUP($B16&amp;AO$5,Indexadores!$C$2:$AH$32,MATCH($AE16,Indexadores!$A$2:$A$32,0))))</f>
        <v>14.280000000000001</v>
      </c>
      <c r="AP16" s="12"/>
      <c r="AQ16" s="55"/>
      <c r="AR16" s="55"/>
      <c r="AS16" s="155">
        <v>5.0000000000000001E-3</v>
      </c>
      <c r="AT16" s="55">
        <f t="shared" si="7"/>
        <v>0.35700000000000004</v>
      </c>
      <c r="AU16" s="12">
        <f>_xlfn.XLOOKUP($D16&amp;$L16&amp;$AK$3,'BD Conv'!$A:$A,'BD Conv'!$H:$H,0)*_xlfn.XLOOKUP($D16,'BD Conv'!$C$17:$C$19,'BD Conv'!$E$17:$E$19,0)*(1+(HLOOKUP($B16&amp;AU$5,Indexadores!$C$2:$AH$32,MATCH($AE16,Indexadores!$A$2:$A$32,0))))</f>
        <v>57.120000000000005</v>
      </c>
      <c r="AV16" s="14">
        <f t="shared" si="8"/>
        <v>71.757000000000005</v>
      </c>
      <c r="AW16" s="55">
        <f>_xlfn.XLOOKUP($A16&amp;$AK$3,'BD Conv'!$A:$A,'BD Conv'!$I:$I,0)</f>
        <v>0</v>
      </c>
      <c r="AX16" s="55"/>
      <c r="AY16" s="12"/>
      <c r="AZ16" s="14">
        <f t="shared" si="1"/>
        <v>398.28482602126263</v>
      </c>
      <c r="BA16" s="12"/>
      <c r="BB16" s="12"/>
      <c r="BC16" s="12"/>
      <c r="BD16" s="55"/>
      <c r="BE16" s="55"/>
      <c r="BF16" s="55"/>
      <c r="BG16" s="66"/>
      <c r="BH16" s="55"/>
      <c r="BI16" s="61">
        <f t="shared" si="10"/>
        <v>0</v>
      </c>
      <c r="BJ16" s="55"/>
      <c r="BK16" s="55"/>
      <c r="BL16" s="66"/>
      <c r="BM16" s="55"/>
      <c r="BN16" s="55">
        <f>_xlfn.XLOOKUP($A16&amp;$BA$3,'BD Conv'!$A:$A,'BD Conv'!$K:$K,0)</f>
        <v>0</v>
      </c>
      <c r="BO16" s="55"/>
      <c r="BP16" s="55"/>
      <c r="BQ16" s="96">
        <f t="shared" si="11"/>
        <v>0</v>
      </c>
      <c r="BR16" s="62">
        <f t="shared" si="12"/>
        <v>0</v>
      </c>
      <c r="BS16" s="62"/>
      <c r="BT16" s="98">
        <f t="shared" si="13"/>
        <v>398.28482602126263</v>
      </c>
      <c r="BU16" s="82">
        <f t="shared" si="14"/>
        <v>100.44398191921152</v>
      </c>
      <c r="BV16" s="97">
        <f t="shared" si="2"/>
        <v>498.72880794047416</v>
      </c>
      <c r="BW16" s="44">
        <f>BV16/'MAR''26'!BV17-1</f>
        <v>5.1472476201918971E-2</v>
      </c>
      <c r="BY16" s="74"/>
      <c r="BZ16" s="12"/>
      <c r="CA16" s="12"/>
      <c r="CB16" s="12">
        <f t="shared" si="15"/>
        <v>14.026628148094558</v>
      </c>
      <c r="CD16" s="95"/>
      <c r="CE16" s="12"/>
      <c r="CF16" s="12"/>
      <c r="CG16" s="12"/>
      <c r="CI16" s="95">
        <f>IF($X16="",0,HLOOKUP($H$3,Resina!$E$2:$AK$93,MATCH($D16&amp;$X16&amp;$CI$4,Resina!$A$2:$A$93,0)))</f>
        <v>1583.8872888888891</v>
      </c>
      <c r="CJ16" s="95">
        <f>IF($AA16="",0,HLOOKUP($H$3,Resina!$E$2:$AK$93,MATCH($D16&amp;$AA16&amp;$CJ$4,Resina!$A$2:$A$93,0)))</f>
        <v>1630.4587135230554</v>
      </c>
      <c r="CK16" s="14">
        <f t="shared" si="16"/>
        <v>320.432286804515</v>
      </c>
      <c r="CL16" s="14">
        <f t="shared" si="17"/>
        <v>3.2043228680451499</v>
      </c>
      <c r="CM16" s="12" t="str">
        <f t="shared" si="18"/>
        <v xml:space="preserve"> </v>
      </c>
      <c r="CN16" s="73"/>
      <c r="CO16" s="12">
        <f t="shared" si="19"/>
        <v>0</v>
      </c>
      <c r="CP16" s="14">
        <f t="shared" si="20"/>
        <v>323.63660967256016</v>
      </c>
      <c r="CQ16" s="73"/>
      <c r="DE16" s="6" t="str">
        <f t="shared" si="21"/>
        <v>Manaus380.6</v>
      </c>
      <c r="DF16" s="63">
        <f t="shared" si="22"/>
        <v>38</v>
      </c>
      <c r="DG16" s="10">
        <f t="shared" si="3"/>
        <v>324.89999999999998</v>
      </c>
      <c r="DH16" s="10">
        <f t="shared" si="3"/>
        <v>1.98</v>
      </c>
      <c r="DI16" s="10">
        <f t="shared" si="3"/>
        <v>0</v>
      </c>
      <c r="DJ16" s="10">
        <f t="shared" si="3"/>
        <v>0</v>
      </c>
      <c r="DK16" s="10">
        <f t="shared" si="3"/>
        <v>0</v>
      </c>
      <c r="DL16" s="10">
        <f t="shared" si="3"/>
        <v>0</v>
      </c>
      <c r="DM16" s="10">
        <f t="shared" si="3"/>
        <v>0</v>
      </c>
      <c r="DN16" s="10">
        <f t="shared" si="3"/>
        <v>57.12</v>
      </c>
      <c r="DO16" s="10">
        <f t="shared" si="3"/>
        <v>0</v>
      </c>
      <c r="DP16" s="10">
        <f t="shared" si="3"/>
        <v>0</v>
      </c>
      <c r="DQ16" s="10">
        <f t="shared" si="3"/>
        <v>0</v>
      </c>
      <c r="DR16" s="10">
        <f t="shared" si="3"/>
        <v>0</v>
      </c>
      <c r="DS16" s="10">
        <f t="shared" si="3"/>
        <v>0</v>
      </c>
      <c r="DT16" s="10">
        <f t="shared" si="3"/>
        <v>0</v>
      </c>
      <c r="DU16" s="10">
        <f t="shared" si="3"/>
        <v>0</v>
      </c>
      <c r="DV16" s="10">
        <f t="shared" ref="DV16:ED31" si="29">ROUND(SUMIF($1:$1,DV$4,16:16),2)</f>
        <v>0</v>
      </c>
      <c r="DW16" s="10">
        <f t="shared" si="29"/>
        <v>0</v>
      </c>
      <c r="DX16" s="10">
        <f t="shared" si="29"/>
        <v>0</v>
      </c>
      <c r="DY16" s="10">
        <f t="shared" si="29"/>
        <v>14.28</v>
      </c>
      <c r="DZ16" s="10">
        <f t="shared" si="29"/>
        <v>0</v>
      </c>
      <c r="EA16" s="10">
        <f t="shared" si="29"/>
        <v>0</v>
      </c>
      <c r="EB16" s="10">
        <f t="shared" si="29"/>
        <v>0</v>
      </c>
      <c r="EC16" s="10">
        <f t="shared" si="29"/>
        <v>0</v>
      </c>
      <c r="ED16" s="10">
        <f t="shared" si="29"/>
        <v>0</v>
      </c>
      <c r="EE16" s="10">
        <f t="shared" si="23"/>
        <v>398.28</v>
      </c>
      <c r="EF16" s="109">
        <f t="shared" si="4"/>
        <v>0</v>
      </c>
      <c r="EG16" s="82">
        <f t="shared" si="24"/>
        <v>57.12</v>
      </c>
      <c r="EH16" s="82">
        <f t="shared" si="25"/>
        <v>0</v>
      </c>
      <c r="EI16" s="110">
        <f t="shared" si="26"/>
        <v>398.28</v>
      </c>
    </row>
    <row r="17" spans="1:139" ht="14.5" hidden="1" x14ac:dyDescent="0.35">
      <c r="A17" s="5" t="str">
        <f t="shared" si="0"/>
        <v>Manaus38</v>
      </c>
      <c r="B17" s="53">
        <v>4151</v>
      </c>
      <c r="C17" s="53">
        <v>4151</v>
      </c>
      <c r="D17" s="53" t="s">
        <v>40</v>
      </c>
      <c r="E17" s="43"/>
      <c r="F17" s="43" t="s">
        <v>145</v>
      </c>
      <c r="G17" s="43" t="s">
        <v>146</v>
      </c>
      <c r="H17" s="53" t="s">
        <v>147</v>
      </c>
      <c r="I17" s="54"/>
      <c r="J17" s="43"/>
      <c r="K17" s="87" t="s">
        <v>62</v>
      </c>
      <c r="L17" s="40">
        <v>38</v>
      </c>
      <c r="M17" s="41" t="s">
        <v>153</v>
      </c>
      <c r="N17" s="85"/>
      <c r="O17" s="67"/>
      <c r="Q17" s="77"/>
      <c r="R17" s="57"/>
      <c r="S17" s="44"/>
      <c r="T17" s="56"/>
      <c r="U17" s="57"/>
      <c r="V17" s="43" t="s">
        <v>150</v>
      </c>
      <c r="W17" s="88">
        <v>0</v>
      </c>
      <c r="X17" s="57"/>
      <c r="Y17" s="95">
        <f>IF($X17="",0,HLOOKUP($H$3,Resina!$E$2:$AK$93,MATCH($D17&amp;$X17&amp;$Y$4,Resina!$A$2:$A$93,0)))</f>
        <v>0</v>
      </c>
      <c r="Z17" s="56">
        <v>1</v>
      </c>
      <c r="AA17" s="43" t="s">
        <v>33</v>
      </c>
      <c r="AB17" s="95">
        <f>IF($AA17="",0,HLOOKUP($H$3,Resina!$E$2:$AK$93,MATCH($D17&amp;$AA17&amp;$AB$4,Resina!$A$2:$A$93,0)))</f>
        <v>1601.4599794645653</v>
      </c>
      <c r="AC17" s="59">
        <f t="shared" si="27"/>
        <v>46113</v>
      </c>
      <c r="AD17" s="59" t="s">
        <v>151</v>
      </c>
      <c r="AE17" s="153">
        <f t="shared" si="28"/>
        <v>45839</v>
      </c>
      <c r="AF17" s="55" t="s">
        <v>152</v>
      </c>
      <c r="AG17" s="13">
        <f>_xlfn.XLOOKUP($H$3,Resina!$2:$2,Resina!$3:$3,0)</f>
        <v>5.2315863636363638</v>
      </c>
      <c r="AH17" s="14">
        <f t="shared" si="5"/>
        <v>318.37069523809527</v>
      </c>
      <c r="AI17" s="75">
        <v>5.0000000000000001E-3</v>
      </c>
      <c r="AJ17" s="14">
        <f t="shared" si="6"/>
        <v>1.5918534761904763</v>
      </c>
      <c r="AL17" s="12"/>
      <c r="AM17" s="65"/>
      <c r="AN17" s="12"/>
      <c r="AO17" s="12">
        <f>_xlfn.XLOOKUP($D17&amp;$L17&amp;$AK$3,'BD Conv'!$A:$A,'BD Conv'!$H:$H,0)*_xlfn.XLOOKUP($D17,'BD Conv'!$C$17:$C$19,'BD Conv'!$F$17:$F$19,0)*(1+(HLOOKUP($B17&amp;AO$5,Indexadores!$C$2:$AH$32,MATCH($AE17,Indexadores!$A$2:$A$32,0))))</f>
        <v>14.280000000000001</v>
      </c>
      <c r="AP17" s="12"/>
      <c r="AQ17" s="55"/>
      <c r="AR17" s="55"/>
      <c r="AS17" s="155">
        <v>5.0000000000000001E-3</v>
      </c>
      <c r="AT17" s="55">
        <f t="shared" si="7"/>
        <v>0.35700000000000004</v>
      </c>
      <c r="AU17" s="12">
        <f>_xlfn.XLOOKUP($D17&amp;$L17&amp;$AK$3,'BD Conv'!$A:$A,'BD Conv'!$H:$H,0)*_xlfn.XLOOKUP($D17,'BD Conv'!$C$17:$C$19,'BD Conv'!$E$17:$E$19,0)*(1+(HLOOKUP($B17&amp;AU$5,Indexadores!$C$2:$AH$32,MATCH($AE17,Indexadores!$A$2:$A$32,0))))</f>
        <v>57.120000000000005</v>
      </c>
      <c r="AV17" s="14">
        <f t="shared" si="8"/>
        <v>71.757000000000005</v>
      </c>
      <c r="AW17" s="55">
        <f>_xlfn.XLOOKUP($A17&amp;$AK$3,'BD Conv'!$A:$A,'BD Conv'!$I:$I,0)</f>
        <v>0</v>
      </c>
      <c r="AX17" s="55"/>
      <c r="AY17" s="12"/>
      <c r="AZ17" s="14">
        <f t="shared" si="1"/>
        <v>391.71954871428574</v>
      </c>
      <c r="BA17" s="12"/>
      <c r="BB17" s="12"/>
      <c r="BC17" s="12"/>
      <c r="BD17" s="55"/>
      <c r="BE17" s="55"/>
      <c r="BF17" s="55"/>
      <c r="BG17" s="66"/>
      <c r="BH17" s="55"/>
      <c r="BI17" s="61">
        <f t="shared" si="10"/>
        <v>0</v>
      </c>
      <c r="BJ17" s="55"/>
      <c r="BK17" s="55"/>
      <c r="BL17" s="66"/>
      <c r="BM17" s="55"/>
      <c r="BN17" s="55">
        <f>_xlfn.XLOOKUP($A17&amp;$BA$3,'BD Conv'!$A:$A,'BD Conv'!$K:$K,0)</f>
        <v>0</v>
      </c>
      <c r="BO17" s="55"/>
      <c r="BP17" s="55"/>
      <c r="BQ17" s="96">
        <f t="shared" si="11"/>
        <v>0</v>
      </c>
      <c r="BR17" s="62">
        <f t="shared" si="12"/>
        <v>0</v>
      </c>
      <c r="BS17" s="62"/>
      <c r="BT17" s="98">
        <f t="shared" si="13"/>
        <v>391.71954871428574</v>
      </c>
      <c r="BU17" s="82">
        <f t="shared" si="14"/>
        <v>98.788275871596738</v>
      </c>
      <c r="BV17" s="97">
        <f t="shared" si="2"/>
        <v>490.50782458588247</v>
      </c>
      <c r="BW17" s="44">
        <f>BV17/'MAR''26'!BV18-1</f>
        <v>-5.2770542594356984E-2</v>
      </c>
      <c r="BY17" s="74"/>
      <c r="BZ17" s="12"/>
      <c r="CA17" s="12"/>
      <c r="CB17" s="12">
        <f t="shared" si="15"/>
        <v>14.020384712756085</v>
      </c>
      <c r="CD17" s="95"/>
      <c r="CE17" s="12"/>
      <c r="CF17" s="12"/>
      <c r="CG17" s="12"/>
      <c r="CI17" s="95">
        <f>IF($X17="",0,HLOOKUP($H$3,Resina!$E$2:$AK$93,MATCH($D17&amp;$X17&amp;$CI$4,Resina!$A$2:$A$93,0)))</f>
        <v>0</v>
      </c>
      <c r="CJ17" s="95">
        <f>IF($AA17="",0,HLOOKUP($H$3,Resina!$E$2:$AK$93,MATCH($D17&amp;$AA17&amp;$CJ$4,Resina!$A$2:$A$93,0)))</f>
        <v>1630.4587135230554</v>
      </c>
      <c r="CK17" s="14">
        <f t="shared" si="16"/>
        <v>324.1356517412936</v>
      </c>
      <c r="CL17" s="14">
        <f t="shared" si="17"/>
        <v>3.2413565174129362</v>
      </c>
      <c r="CM17" s="12" t="str">
        <f t="shared" si="18"/>
        <v xml:space="preserve"> </v>
      </c>
      <c r="CN17" s="73"/>
      <c r="CO17" s="12">
        <f t="shared" si="19"/>
        <v>0</v>
      </c>
      <c r="CP17" s="14">
        <f t="shared" si="20"/>
        <v>327.37700825870655</v>
      </c>
      <c r="CQ17" s="73"/>
      <c r="DE17" s="6" t="str">
        <f t="shared" si="21"/>
        <v>Manaus381</v>
      </c>
      <c r="DF17" s="63">
        <f t="shared" si="22"/>
        <v>38</v>
      </c>
      <c r="DG17" s="10">
        <f t="shared" ref="DG17:DV32" si="30">ROUND(SUMIF($1:$1,DG$4,17:17),2)</f>
        <v>318.37</v>
      </c>
      <c r="DH17" s="10">
        <f t="shared" si="30"/>
        <v>1.95</v>
      </c>
      <c r="DI17" s="10">
        <f t="shared" si="30"/>
        <v>0</v>
      </c>
      <c r="DJ17" s="10">
        <f t="shared" si="30"/>
        <v>0</v>
      </c>
      <c r="DK17" s="10">
        <f t="shared" si="30"/>
        <v>0</v>
      </c>
      <c r="DL17" s="10">
        <f t="shared" si="30"/>
        <v>0</v>
      </c>
      <c r="DM17" s="10">
        <f t="shared" si="30"/>
        <v>0</v>
      </c>
      <c r="DN17" s="10">
        <f t="shared" si="30"/>
        <v>57.12</v>
      </c>
      <c r="DO17" s="10">
        <f t="shared" si="30"/>
        <v>0</v>
      </c>
      <c r="DP17" s="10">
        <f t="shared" si="30"/>
        <v>0</v>
      </c>
      <c r="DQ17" s="10">
        <f t="shared" si="30"/>
        <v>0</v>
      </c>
      <c r="DR17" s="10">
        <f t="shared" si="30"/>
        <v>0</v>
      </c>
      <c r="DS17" s="10">
        <f t="shared" si="30"/>
        <v>0</v>
      </c>
      <c r="DT17" s="10">
        <f t="shared" si="30"/>
        <v>0</v>
      </c>
      <c r="DU17" s="10">
        <f t="shared" si="30"/>
        <v>0</v>
      </c>
      <c r="DV17" s="10">
        <f t="shared" si="30"/>
        <v>0</v>
      </c>
      <c r="DW17" s="10">
        <f t="shared" si="29"/>
        <v>0</v>
      </c>
      <c r="DX17" s="10">
        <f t="shared" si="29"/>
        <v>0</v>
      </c>
      <c r="DY17" s="10">
        <f t="shared" si="29"/>
        <v>14.28</v>
      </c>
      <c r="DZ17" s="10">
        <f t="shared" si="29"/>
        <v>0</v>
      </c>
      <c r="EA17" s="10">
        <f t="shared" si="29"/>
        <v>0</v>
      </c>
      <c r="EB17" s="10">
        <f t="shared" si="29"/>
        <v>0</v>
      </c>
      <c r="EC17" s="10">
        <f t="shared" si="29"/>
        <v>0</v>
      </c>
      <c r="ED17" s="10">
        <f t="shared" si="29"/>
        <v>0</v>
      </c>
      <c r="EE17" s="10">
        <f t="shared" si="23"/>
        <v>391.71999999999997</v>
      </c>
      <c r="EF17" s="109">
        <f t="shared" si="4"/>
        <v>0</v>
      </c>
      <c r="EG17" s="82">
        <f t="shared" si="24"/>
        <v>57.12</v>
      </c>
      <c r="EH17" s="82">
        <f t="shared" si="25"/>
        <v>0</v>
      </c>
      <c r="EI17" s="110">
        <f t="shared" si="26"/>
        <v>391.71999999999997</v>
      </c>
    </row>
    <row r="18" spans="1:139" ht="14.5" x14ac:dyDescent="0.35">
      <c r="A18" s="5" t="str">
        <f t="shared" si="0"/>
        <v>Manaus39.7</v>
      </c>
      <c r="B18" s="53">
        <v>4151</v>
      </c>
      <c r="C18" s="53">
        <v>4151</v>
      </c>
      <c r="D18" s="53" t="s">
        <v>40</v>
      </c>
      <c r="E18" s="43"/>
      <c r="F18" s="43" t="s">
        <v>145</v>
      </c>
      <c r="G18" s="43" t="s">
        <v>146</v>
      </c>
      <c r="H18" s="53" t="s">
        <v>147</v>
      </c>
      <c r="I18" s="54"/>
      <c r="J18" s="43"/>
      <c r="K18" s="87" t="s">
        <v>62</v>
      </c>
      <c r="L18" s="40">
        <v>39.700000000000003</v>
      </c>
      <c r="M18" s="41" t="s">
        <v>149</v>
      </c>
      <c r="N18" s="85"/>
      <c r="O18" s="67"/>
      <c r="Q18" s="77"/>
      <c r="R18" s="57"/>
      <c r="S18" s="44"/>
      <c r="T18" s="56"/>
      <c r="U18" s="57"/>
      <c r="V18" s="43" t="s">
        <v>150</v>
      </c>
      <c r="W18" s="88">
        <v>1</v>
      </c>
      <c r="X18" s="57" t="s">
        <v>22</v>
      </c>
      <c r="Y18" s="95">
        <f>IF($X18="",0,HLOOKUP($H$3,Resina!$E$2:$AK$93,MATCH($D18&amp;$X18&amp;$Y$4,Resina!$A$2:$A$93,0)))</f>
        <v>1683.6104444444445</v>
      </c>
      <c r="Z18" s="56">
        <v>0</v>
      </c>
      <c r="AA18" s="43" t="s">
        <v>33</v>
      </c>
      <c r="AB18" s="95">
        <f>IF($AA18="",0,HLOOKUP($H$3,Resina!$E$2:$AK$93,MATCH($D18&amp;$AA18&amp;$AB$4,Resina!$A$2:$A$93,0)))</f>
        <v>1601.4599794645653</v>
      </c>
      <c r="AC18" s="59">
        <f t="shared" si="27"/>
        <v>46113</v>
      </c>
      <c r="AD18" s="59" t="s">
        <v>151</v>
      </c>
      <c r="AE18" s="153">
        <f t="shared" si="28"/>
        <v>45839</v>
      </c>
      <c r="AF18" s="55" t="s">
        <v>152</v>
      </c>
      <c r="AG18" s="13">
        <f>_xlfn.XLOOKUP($H$3,Resina!$2:$2,Resina!$3:$3,0)</f>
        <v>5.2315863636363638</v>
      </c>
      <c r="AH18" s="14">
        <f t="shared" si="5"/>
        <v>349.67575168040315</v>
      </c>
      <c r="AI18" s="75">
        <v>5.0000000000000001E-3</v>
      </c>
      <c r="AJ18" s="14">
        <f t="shared" si="6"/>
        <v>1.7483787584020158</v>
      </c>
      <c r="AL18" s="12"/>
      <c r="AM18" s="65"/>
      <c r="AN18" s="12"/>
      <c r="AO18" s="12">
        <f>_xlfn.XLOOKUP($D18&amp;$L18&amp;$AK$3,'BD Conv'!$A:$A,'BD Conv'!$H:$H,0)*_xlfn.XLOOKUP($D18,'BD Conv'!$C$17:$C$19,'BD Conv'!$F$17:$F$19,0)*(1+(HLOOKUP($B18&amp;AO$5,Indexadores!$C$2:$AH$32,MATCH($AE18,Indexadores!$A$2:$A$32,0))))</f>
        <v>0</v>
      </c>
      <c r="AP18" s="12"/>
      <c r="AQ18" s="55"/>
      <c r="AR18" s="55"/>
      <c r="AS18" s="155">
        <v>5.0000000000000001E-3</v>
      </c>
      <c r="AT18" s="55">
        <f t="shared" si="7"/>
        <v>0</v>
      </c>
      <c r="AU18" s="12">
        <f>_xlfn.XLOOKUP($D18&amp;$L18&amp;$AK$3,'BD Conv'!$A:$A,'BD Conv'!$H:$H,0)*_xlfn.XLOOKUP($D18,'BD Conv'!$C$17:$C$19,'BD Conv'!$E$17:$E$19,0)*(1+(HLOOKUP($B18&amp;AU$5,Indexadores!$C$2:$AH$32,MATCH($AE18,Indexadores!$A$2:$A$32,0))))</f>
        <v>0</v>
      </c>
      <c r="AV18" s="14">
        <f t="shared" si="8"/>
        <v>0</v>
      </c>
      <c r="AW18" s="55">
        <f>_xlfn.XLOOKUP($A18&amp;$AK$3,'BD Conv'!$A:$A,'BD Conv'!$I:$I,0)</f>
        <v>0</v>
      </c>
      <c r="AX18" s="55"/>
      <c r="AY18" s="12"/>
      <c r="AZ18" s="14">
        <f t="shared" si="1"/>
        <v>351.42413043880515</v>
      </c>
      <c r="BA18" s="12"/>
      <c r="BB18" s="12"/>
      <c r="BC18" s="12"/>
      <c r="BD18" s="55"/>
      <c r="BE18" s="55"/>
      <c r="BF18" s="55"/>
      <c r="BG18" s="66"/>
      <c r="BH18" s="55"/>
      <c r="BI18" s="61">
        <f t="shared" si="10"/>
        <v>0</v>
      </c>
      <c r="BJ18" s="55"/>
      <c r="BK18" s="55"/>
      <c r="BL18" s="66"/>
      <c r="BM18" s="55"/>
      <c r="BN18" s="55">
        <f>_xlfn.XLOOKUP($A18&amp;$BA$3,'BD Conv'!$A:$A,'BD Conv'!$K:$K,0)</f>
        <v>0</v>
      </c>
      <c r="BO18" s="55"/>
      <c r="BP18" s="55"/>
      <c r="BQ18" s="96">
        <f t="shared" si="11"/>
        <v>0</v>
      </c>
      <c r="BR18" s="62">
        <f t="shared" si="12"/>
        <v>0</v>
      </c>
      <c r="BS18" s="62"/>
      <c r="BT18" s="98">
        <f t="shared" si="13"/>
        <v>351.42413043880515</v>
      </c>
      <c r="BU18" s="82">
        <f t="shared" si="14"/>
        <v>88.626120548929862</v>
      </c>
      <c r="BV18" s="97">
        <f t="shared" si="2"/>
        <v>440.05025098773501</v>
      </c>
      <c r="BW18" s="44">
        <f>BV18/'MAR''26'!BV19-1</f>
        <v>0.31964527931926812</v>
      </c>
      <c r="BY18" s="74"/>
      <c r="BZ18" s="12"/>
      <c r="CA18" s="12"/>
      <c r="CB18" s="12">
        <f t="shared" si="15"/>
        <v>0.3341966732222188</v>
      </c>
      <c r="CD18" s="95"/>
      <c r="CE18" s="12"/>
      <c r="CF18" s="12"/>
      <c r="CG18" s="12"/>
      <c r="CI18" s="95">
        <f>IF($X18="",0,HLOOKUP($H$3,Resina!$E$2:$AK$93,MATCH($D18&amp;$X18&amp;$CI$4,Resina!$A$2:$A$93,0)))</f>
        <v>1583.8872888888891</v>
      </c>
      <c r="CJ18" s="95">
        <f>IF($AA18="",0,HLOOKUP($H$3,Resina!$E$2:$AK$93,MATCH($D18&amp;$AA18&amp;$CJ$4,Resina!$A$2:$A$93,0)))</f>
        <v>1630.4587135230554</v>
      </c>
      <c r="CK18" s="14">
        <f t="shared" si="16"/>
        <v>328.96385274089687</v>
      </c>
      <c r="CL18" s="14">
        <f t="shared" si="17"/>
        <v>3.2896385274089686</v>
      </c>
      <c r="CM18" s="12" t="str">
        <f t="shared" si="18"/>
        <v xml:space="preserve"> </v>
      </c>
      <c r="CN18" s="73"/>
      <c r="CO18" s="12">
        <f t="shared" si="19"/>
        <v>0</v>
      </c>
      <c r="CP18" s="14">
        <f t="shared" si="20"/>
        <v>332.25349126830582</v>
      </c>
      <c r="CQ18" s="73"/>
      <c r="DE18" s="6" t="str">
        <f t="shared" si="21"/>
        <v>Manaus39.70</v>
      </c>
      <c r="DF18" s="63">
        <f t="shared" si="22"/>
        <v>39.700000000000003</v>
      </c>
      <c r="DG18" s="10">
        <f t="shared" si="30"/>
        <v>349.68</v>
      </c>
      <c r="DH18" s="10">
        <f t="shared" si="30"/>
        <v>1.75</v>
      </c>
      <c r="DI18" s="10">
        <f t="shared" si="30"/>
        <v>0</v>
      </c>
      <c r="DJ18" s="10">
        <f t="shared" si="30"/>
        <v>0</v>
      </c>
      <c r="DK18" s="10">
        <f t="shared" si="30"/>
        <v>0</v>
      </c>
      <c r="DL18" s="10">
        <f t="shared" si="30"/>
        <v>0</v>
      </c>
      <c r="DM18" s="10">
        <f t="shared" si="30"/>
        <v>0</v>
      </c>
      <c r="DN18" s="10">
        <f t="shared" si="30"/>
        <v>0</v>
      </c>
      <c r="DO18" s="10">
        <f t="shared" si="30"/>
        <v>0</v>
      </c>
      <c r="DP18" s="10">
        <f t="shared" si="30"/>
        <v>0</v>
      </c>
      <c r="DQ18" s="10">
        <f t="shared" si="30"/>
        <v>0</v>
      </c>
      <c r="DR18" s="10">
        <f t="shared" si="30"/>
        <v>0</v>
      </c>
      <c r="DS18" s="10">
        <f t="shared" si="30"/>
        <v>0</v>
      </c>
      <c r="DT18" s="10">
        <f t="shared" si="30"/>
        <v>0</v>
      </c>
      <c r="DU18" s="10">
        <f t="shared" si="30"/>
        <v>0</v>
      </c>
      <c r="DV18" s="10">
        <f t="shared" si="30"/>
        <v>0</v>
      </c>
      <c r="DW18" s="10">
        <f t="shared" si="29"/>
        <v>0</v>
      </c>
      <c r="DX18" s="10">
        <f t="shared" si="29"/>
        <v>0</v>
      </c>
      <c r="DY18" s="10">
        <f t="shared" si="29"/>
        <v>0</v>
      </c>
      <c r="DZ18" s="10">
        <f t="shared" si="29"/>
        <v>0</v>
      </c>
      <c r="EA18" s="10">
        <f t="shared" si="29"/>
        <v>0</v>
      </c>
      <c r="EB18" s="10">
        <f t="shared" si="29"/>
        <v>0</v>
      </c>
      <c r="EC18" s="10">
        <f t="shared" si="29"/>
        <v>0</v>
      </c>
      <c r="ED18" s="10">
        <f t="shared" si="29"/>
        <v>0</v>
      </c>
      <c r="EE18" s="10">
        <f t="shared" si="23"/>
        <v>351.43</v>
      </c>
      <c r="EF18" s="109">
        <f t="shared" si="4"/>
        <v>0.01</v>
      </c>
      <c r="EG18" s="82">
        <f t="shared" si="24"/>
        <v>0</v>
      </c>
      <c r="EH18" s="82">
        <f t="shared" si="25"/>
        <v>-0.01</v>
      </c>
      <c r="EI18" s="110">
        <f t="shared" si="26"/>
        <v>351.42</v>
      </c>
    </row>
    <row r="19" spans="1:139" ht="14.5" hidden="1" x14ac:dyDescent="0.35">
      <c r="A19" s="5" t="str">
        <f t="shared" si="0"/>
        <v>Manaus39.7</v>
      </c>
      <c r="B19" s="53">
        <v>4151</v>
      </c>
      <c r="C19" s="53">
        <v>4151</v>
      </c>
      <c r="D19" s="53" t="s">
        <v>40</v>
      </c>
      <c r="E19" s="43"/>
      <c r="F19" s="43" t="s">
        <v>145</v>
      </c>
      <c r="G19" s="43" t="s">
        <v>146</v>
      </c>
      <c r="H19" s="53" t="s">
        <v>147</v>
      </c>
      <c r="I19" s="54"/>
      <c r="J19" s="43"/>
      <c r="K19" s="87" t="s">
        <v>62</v>
      </c>
      <c r="L19" s="40">
        <v>39.700000000000003</v>
      </c>
      <c r="M19" s="41" t="s">
        <v>149</v>
      </c>
      <c r="N19" s="85"/>
      <c r="O19" s="67"/>
      <c r="Q19" s="77"/>
      <c r="R19" s="57"/>
      <c r="S19" s="44"/>
      <c r="T19" s="56"/>
      <c r="U19" s="57"/>
      <c r="V19" s="43" t="s">
        <v>150</v>
      </c>
      <c r="W19" s="88">
        <v>0.6</v>
      </c>
      <c r="X19" s="57" t="s">
        <v>22</v>
      </c>
      <c r="Y19" s="95">
        <f>IF($X19="",0,HLOOKUP($H$3,Resina!$E$2:$AK$93,MATCH($D19&amp;$X19&amp;$Y$4,Resina!$A$2:$A$93,0)))</f>
        <v>1683.6104444444445</v>
      </c>
      <c r="Z19" s="56">
        <v>0.4</v>
      </c>
      <c r="AA19" s="43" t="s">
        <v>33</v>
      </c>
      <c r="AB19" s="95">
        <f>IF($AA19="",0,HLOOKUP($H$3,Resina!$E$2:$AK$93,MATCH($D19&amp;$AA19&amp;$AB$4,Resina!$A$2:$A$93,0)))</f>
        <v>1601.4599794645653</v>
      </c>
      <c r="AC19" s="59">
        <f t="shared" si="27"/>
        <v>46113</v>
      </c>
      <c r="AD19" s="59" t="s">
        <v>151</v>
      </c>
      <c r="AE19" s="153">
        <f t="shared" si="28"/>
        <v>45839</v>
      </c>
      <c r="AF19" s="55" t="s">
        <v>152</v>
      </c>
      <c r="AG19" s="13">
        <f>_xlfn.XLOOKUP($H$3,Resina!$2:$2,Resina!$3:$3,0)</f>
        <v>5.2315863636363638</v>
      </c>
      <c r="AH19" s="14">
        <f t="shared" si="5"/>
        <v>342.85088891300381</v>
      </c>
      <c r="AI19" s="75">
        <v>5.0000000000000001E-3</v>
      </c>
      <c r="AJ19" s="14">
        <f t="shared" si="6"/>
        <v>1.7142544445650192</v>
      </c>
      <c r="AL19" s="12"/>
      <c r="AM19" s="65"/>
      <c r="AN19" s="12"/>
      <c r="AO19" s="12">
        <f>_xlfn.XLOOKUP($D19&amp;$L19&amp;$AK$3,'BD Conv'!$A:$A,'BD Conv'!$H:$H,0)*_xlfn.XLOOKUP($D19,'BD Conv'!$C$17:$C$19,'BD Conv'!$F$17:$F$19,0)*(1+(HLOOKUP($B19&amp;AO$5,Indexadores!$C$2:$AH$32,MATCH($AE19,Indexadores!$A$2:$A$32,0))))</f>
        <v>0</v>
      </c>
      <c r="AP19" s="12"/>
      <c r="AQ19" s="55"/>
      <c r="AR19" s="55"/>
      <c r="AS19" s="155">
        <v>5.0000000000000001E-3</v>
      </c>
      <c r="AT19" s="55">
        <f t="shared" si="7"/>
        <v>0</v>
      </c>
      <c r="AU19" s="12">
        <f>_xlfn.XLOOKUP($D19&amp;$L19&amp;$AK$3,'BD Conv'!$A:$A,'BD Conv'!$H:$H,0)*_xlfn.XLOOKUP($D19,'BD Conv'!$C$17:$C$19,'BD Conv'!$E$17:$E$19,0)*(1+(HLOOKUP($B19&amp;AU$5,Indexadores!$C$2:$AH$32,MATCH($AE19,Indexadores!$A$2:$A$32,0))))</f>
        <v>0</v>
      </c>
      <c r="AV19" s="14">
        <f t="shared" si="8"/>
        <v>0</v>
      </c>
      <c r="AW19" s="55">
        <f>_xlfn.XLOOKUP($A19&amp;$AK$3,'BD Conv'!$A:$A,'BD Conv'!$I:$I,0)</f>
        <v>0</v>
      </c>
      <c r="AX19" s="55"/>
      <c r="AY19" s="12"/>
      <c r="AZ19" s="14">
        <f t="shared" si="1"/>
        <v>344.56514335756884</v>
      </c>
      <c r="BA19" s="12"/>
      <c r="BB19" s="12"/>
      <c r="BC19" s="12"/>
      <c r="BD19" s="55"/>
      <c r="BE19" s="55"/>
      <c r="BF19" s="55"/>
      <c r="BG19" s="66"/>
      <c r="BH19" s="55"/>
      <c r="BI19" s="61">
        <f t="shared" si="10"/>
        <v>0</v>
      </c>
      <c r="BJ19" s="55"/>
      <c r="BK19" s="55"/>
      <c r="BL19" s="66"/>
      <c r="BM19" s="55"/>
      <c r="BN19" s="55">
        <f>_xlfn.XLOOKUP($A19&amp;$BA$3,'BD Conv'!$A:$A,'BD Conv'!$K:$K,0)</f>
        <v>0</v>
      </c>
      <c r="BO19" s="55"/>
      <c r="BP19" s="55"/>
      <c r="BQ19" s="96">
        <f t="shared" si="11"/>
        <v>0</v>
      </c>
      <c r="BR19" s="62">
        <f t="shared" si="12"/>
        <v>0</v>
      </c>
      <c r="BS19" s="62"/>
      <c r="BT19" s="98">
        <f t="shared" si="13"/>
        <v>344.56514335756884</v>
      </c>
      <c r="BU19" s="82">
        <f t="shared" si="14"/>
        <v>86.896343441290242</v>
      </c>
      <c r="BV19" s="97">
        <f t="shared" si="2"/>
        <v>431.46148679885908</v>
      </c>
      <c r="BW19" s="44">
        <f>BV19/'MAR''26'!BV20-1</f>
        <v>0.13863862487723111</v>
      </c>
      <c r="BY19" s="74"/>
      <c r="BZ19" s="12"/>
      <c r="CA19" s="12"/>
      <c r="CB19" s="12">
        <f t="shared" si="15"/>
        <v>0.32767392630282166</v>
      </c>
      <c r="CD19" s="95"/>
      <c r="CE19" s="12"/>
      <c r="CF19" s="12"/>
      <c r="CG19" s="12"/>
      <c r="CI19" s="95">
        <f>IF($X19="",0,HLOOKUP($H$3,Resina!$E$2:$AK$93,MATCH($D19&amp;$X19&amp;$CI$4,Resina!$A$2:$A$93,0)))</f>
        <v>1583.8872888888891</v>
      </c>
      <c r="CJ19" s="95">
        <f>IF($AA19="",0,HLOOKUP($H$3,Resina!$E$2:$AK$93,MATCH($D19&amp;$AA19&amp;$CJ$4,Resina!$A$2:$A$93,0)))</f>
        <v>1630.4587135230554</v>
      </c>
      <c r="CK19" s="14">
        <f t="shared" si="16"/>
        <v>332.83289453011031</v>
      </c>
      <c r="CL19" s="14">
        <f t="shared" si="17"/>
        <v>3.3283289453011031</v>
      </c>
      <c r="CM19" s="12" t="str">
        <f t="shared" si="18"/>
        <v xml:space="preserve"> </v>
      </c>
      <c r="CN19" s="73"/>
      <c r="CO19" s="12">
        <f t="shared" si="19"/>
        <v>0</v>
      </c>
      <c r="CP19" s="14">
        <f t="shared" si="20"/>
        <v>336.16122347541142</v>
      </c>
      <c r="CQ19" s="73"/>
      <c r="DE19" s="6" t="str">
        <f t="shared" si="21"/>
        <v>Manaus39.70.4</v>
      </c>
      <c r="DF19" s="63">
        <f t="shared" si="22"/>
        <v>39.700000000000003</v>
      </c>
      <c r="DG19" s="10">
        <f t="shared" si="30"/>
        <v>342.85</v>
      </c>
      <c r="DH19" s="10">
        <f t="shared" si="30"/>
        <v>1.71</v>
      </c>
      <c r="DI19" s="10">
        <f t="shared" si="30"/>
        <v>0</v>
      </c>
      <c r="DJ19" s="10">
        <f t="shared" si="30"/>
        <v>0</v>
      </c>
      <c r="DK19" s="10">
        <f t="shared" si="30"/>
        <v>0</v>
      </c>
      <c r="DL19" s="10">
        <f t="shared" si="30"/>
        <v>0</v>
      </c>
      <c r="DM19" s="10">
        <f t="shared" si="30"/>
        <v>0</v>
      </c>
      <c r="DN19" s="10">
        <f t="shared" si="30"/>
        <v>0</v>
      </c>
      <c r="DO19" s="10">
        <f t="shared" si="30"/>
        <v>0</v>
      </c>
      <c r="DP19" s="10">
        <f t="shared" si="30"/>
        <v>0</v>
      </c>
      <c r="DQ19" s="10">
        <f t="shared" si="30"/>
        <v>0</v>
      </c>
      <c r="DR19" s="10">
        <f t="shared" si="30"/>
        <v>0</v>
      </c>
      <c r="DS19" s="10">
        <f t="shared" si="30"/>
        <v>0</v>
      </c>
      <c r="DT19" s="10">
        <f t="shared" si="30"/>
        <v>0</v>
      </c>
      <c r="DU19" s="10">
        <f t="shared" si="30"/>
        <v>0</v>
      </c>
      <c r="DV19" s="10">
        <f t="shared" si="30"/>
        <v>0</v>
      </c>
      <c r="DW19" s="10">
        <f t="shared" si="29"/>
        <v>0</v>
      </c>
      <c r="DX19" s="10">
        <f t="shared" si="29"/>
        <v>0</v>
      </c>
      <c r="DY19" s="10">
        <f t="shared" si="29"/>
        <v>0</v>
      </c>
      <c r="DZ19" s="10">
        <f t="shared" si="29"/>
        <v>0</v>
      </c>
      <c r="EA19" s="10">
        <f t="shared" si="29"/>
        <v>0</v>
      </c>
      <c r="EB19" s="10">
        <f t="shared" si="29"/>
        <v>0</v>
      </c>
      <c r="EC19" s="10">
        <f t="shared" si="29"/>
        <v>0</v>
      </c>
      <c r="ED19" s="10">
        <f t="shared" si="29"/>
        <v>0</v>
      </c>
      <c r="EE19" s="10">
        <f t="shared" si="23"/>
        <v>344.56</v>
      </c>
      <c r="EF19" s="109">
        <f t="shared" si="4"/>
        <v>-0.01</v>
      </c>
      <c r="EG19" s="82">
        <f t="shared" si="24"/>
        <v>0</v>
      </c>
      <c r="EH19" s="82">
        <f t="shared" si="25"/>
        <v>0.01</v>
      </c>
      <c r="EI19" s="110">
        <f t="shared" si="26"/>
        <v>344.57</v>
      </c>
    </row>
    <row r="20" spans="1:139" ht="14.5" hidden="1" x14ac:dyDescent="0.35">
      <c r="A20" s="5" t="str">
        <f t="shared" si="0"/>
        <v>Manaus39.7</v>
      </c>
      <c r="B20" s="53">
        <v>4151</v>
      </c>
      <c r="C20" s="53">
        <v>4151</v>
      </c>
      <c r="D20" s="53" t="s">
        <v>40</v>
      </c>
      <c r="E20" s="43"/>
      <c r="F20" s="43" t="s">
        <v>145</v>
      </c>
      <c r="G20" s="43" t="s">
        <v>146</v>
      </c>
      <c r="H20" s="53" t="s">
        <v>147</v>
      </c>
      <c r="I20" s="54"/>
      <c r="J20" s="43"/>
      <c r="K20" s="87" t="s">
        <v>62</v>
      </c>
      <c r="L20" s="40">
        <v>39.700000000000003</v>
      </c>
      <c r="M20" s="41" t="s">
        <v>149</v>
      </c>
      <c r="N20" s="85"/>
      <c r="O20" s="67"/>
      <c r="Q20" s="77"/>
      <c r="R20" s="57"/>
      <c r="S20" s="44"/>
      <c r="T20" s="56"/>
      <c r="U20" s="57"/>
      <c r="V20" s="43" t="s">
        <v>150</v>
      </c>
      <c r="W20" s="88">
        <v>0.4</v>
      </c>
      <c r="X20" s="57" t="s">
        <v>22</v>
      </c>
      <c r="Y20" s="95">
        <f>IF($X20="",0,HLOOKUP($H$3,Resina!$E$2:$AK$93,MATCH($D20&amp;$X20&amp;$Y$4,Resina!$A$2:$A$93,0)))</f>
        <v>1683.6104444444445</v>
      </c>
      <c r="Z20" s="56">
        <v>0.6</v>
      </c>
      <c r="AA20" s="43" t="s">
        <v>33</v>
      </c>
      <c r="AB20" s="95">
        <f>IF($AA20="",0,HLOOKUP($H$3,Resina!$E$2:$AK$93,MATCH($D20&amp;$AA20&amp;$AB$4,Resina!$A$2:$A$93,0)))</f>
        <v>1601.4599794645653</v>
      </c>
      <c r="AC20" s="59">
        <f t="shared" si="27"/>
        <v>46113</v>
      </c>
      <c r="AD20" s="59" t="s">
        <v>151</v>
      </c>
      <c r="AE20" s="153">
        <f t="shared" si="28"/>
        <v>45839</v>
      </c>
      <c r="AF20" s="55" t="s">
        <v>152</v>
      </c>
      <c r="AG20" s="13">
        <f>_xlfn.XLOOKUP($H$3,Resina!$2:$2,Resina!$3:$3,0)</f>
        <v>5.2315863636363638</v>
      </c>
      <c r="AH20" s="14">
        <f t="shared" si="5"/>
        <v>339.43845752930417</v>
      </c>
      <c r="AI20" s="75">
        <v>5.0000000000000001E-3</v>
      </c>
      <c r="AJ20" s="14">
        <f t="shared" si="6"/>
        <v>1.6971922876465209</v>
      </c>
      <c r="AL20" s="12"/>
      <c r="AM20" s="65"/>
      <c r="AN20" s="12"/>
      <c r="AO20" s="12">
        <f>_xlfn.XLOOKUP($D20&amp;$L20&amp;$AK$3,'BD Conv'!$A:$A,'BD Conv'!$H:$H,0)*_xlfn.XLOOKUP($D20,'BD Conv'!$C$17:$C$19,'BD Conv'!$F$17:$F$19,0)*(1+(HLOOKUP($B20&amp;AO$5,Indexadores!$C$2:$AH$32,MATCH($AE20,Indexadores!$A$2:$A$32,0))))</f>
        <v>0</v>
      </c>
      <c r="AP20" s="12"/>
      <c r="AQ20" s="55"/>
      <c r="AR20" s="55"/>
      <c r="AS20" s="155">
        <v>5.0000000000000001E-3</v>
      </c>
      <c r="AT20" s="55">
        <f t="shared" si="7"/>
        <v>0</v>
      </c>
      <c r="AU20" s="12">
        <f>_xlfn.XLOOKUP($D20&amp;$L20&amp;$AK$3,'BD Conv'!$A:$A,'BD Conv'!$H:$H,0)*_xlfn.XLOOKUP($D20,'BD Conv'!$C$17:$C$19,'BD Conv'!$E$17:$E$19,0)*(1+(HLOOKUP($B20&amp;AU$5,Indexadores!$C$2:$AH$32,MATCH($AE20,Indexadores!$A$2:$A$32,0))))</f>
        <v>0</v>
      </c>
      <c r="AV20" s="14">
        <f t="shared" si="8"/>
        <v>0</v>
      </c>
      <c r="AW20" s="55">
        <f>_xlfn.XLOOKUP($A20&amp;$AK$3,'BD Conv'!$A:$A,'BD Conv'!$I:$I,0)</f>
        <v>0</v>
      </c>
      <c r="AX20" s="55"/>
      <c r="AY20" s="12"/>
      <c r="AZ20" s="14">
        <f t="shared" si="1"/>
        <v>341.13564981695072</v>
      </c>
      <c r="BA20" s="12"/>
      <c r="BB20" s="12"/>
      <c r="BC20" s="12"/>
      <c r="BD20" s="55"/>
      <c r="BE20" s="55"/>
      <c r="BF20" s="55"/>
      <c r="BG20" s="66"/>
      <c r="BH20" s="55"/>
      <c r="BI20" s="61">
        <f t="shared" si="10"/>
        <v>0</v>
      </c>
      <c r="BJ20" s="55"/>
      <c r="BK20" s="55"/>
      <c r="BL20" s="66"/>
      <c r="BM20" s="55"/>
      <c r="BN20" s="55">
        <f>_xlfn.XLOOKUP($A20&amp;$BA$3,'BD Conv'!$A:$A,'BD Conv'!$K:$K,0)</f>
        <v>0</v>
      </c>
      <c r="BO20" s="55"/>
      <c r="BP20" s="55"/>
      <c r="BQ20" s="96">
        <f t="shared" si="11"/>
        <v>0</v>
      </c>
      <c r="BR20" s="62">
        <f t="shared" si="12"/>
        <v>0</v>
      </c>
      <c r="BS20" s="62"/>
      <c r="BT20" s="98">
        <f t="shared" si="13"/>
        <v>341.13564981695072</v>
      </c>
      <c r="BU20" s="82">
        <f t="shared" si="14"/>
        <v>86.031454887470431</v>
      </c>
      <c r="BV20" s="97">
        <f t="shared" si="2"/>
        <v>427.16710470442115</v>
      </c>
      <c r="BW20" s="44">
        <f>BV20/'MAR''26'!BV21-1</f>
        <v>6.3502252523139013E-2</v>
      </c>
      <c r="BY20" s="74"/>
      <c r="BZ20" s="12"/>
      <c r="CA20" s="12"/>
      <c r="CB20" s="12">
        <f t="shared" si="15"/>
        <v>0.32441255284312309</v>
      </c>
      <c r="CD20" s="95"/>
      <c r="CE20" s="12"/>
      <c r="CF20" s="12"/>
      <c r="CG20" s="12"/>
      <c r="CI20" s="95">
        <f>IF($X20="",0,HLOOKUP($H$3,Resina!$E$2:$AK$93,MATCH($D20&amp;$X20&amp;$CI$4,Resina!$A$2:$A$93,0)))</f>
        <v>1583.8872888888891</v>
      </c>
      <c r="CJ20" s="95">
        <f>IF($AA20="",0,HLOOKUP($H$3,Resina!$E$2:$AK$93,MATCH($D20&amp;$AA20&amp;$CJ$4,Resina!$A$2:$A$93,0)))</f>
        <v>1630.4587135230554</v>
      </c>
      <c r="CK20" s="14">
        <f t="shared" si="16"/>
        <v>334.767415424717</v>
      </c>
      <c r="CL20" s="14">
        <f t="shared" si="17"/>
        <v>3.3476741542471702</v>
      </c>
      <c r="CM20" s="12" t="str">
        <f t="shared" si="18"/>
        <v xml:space="preserve"> </v>
      </c>
      <c r="CN20" s="73"/>
      <c r="CO20" s="12">
        <f t="shared" si="19"/>
        <v>0</v>
      </c>
      <c r="CP20" s="14">
        <f t="shared" si="20"/>
        <v>338.11508957896416</v>
      </c>
      <c r="CQ20" s="73"/>
      <c r="DE20" s="6" t="str">
        <f t="shared" si="21"/>
        <v>Manaus39.70.6</v>
      </c>
      <c r="DF20" s="63">
        <f t="shared" si="22"/>
        <v>39.700000000000003</v>
      </c>
      <c r="DG20" s="10">
        <f t="shared" si="30"/>
        <v>339.44</v>
      </c>
      <c r="DH20" s="10">
        <f t="shared" si="30"/>
        <v>1.7</v>
      </c>
      <c r="DI20" s="10">
        <f t="shared" si="30"/>
        <v>0</v>
      </c>
      <c r="DJ20" s="10">
        <f t="shared" si="30"/>
        <v>0</v>
      </c>
      <c r="DK20" s="10">
        <f t="shared" si="30"/>
        <v>0</v>
      </c>
      <c r="DL20" s="10">
        <f t="shared" si="30"/>
        <v>0</v>
      </c>
      <c r="DM20" s="10">
        <f t="shared" si="30"/>
        <v>0</v>
      </c>
      <c r="DN20" s="10">
        <f t="shared" si="30"/>
        <v>0</v>
      </c>
      <c r="DO20" s="10">
        <f t="shared" si="30"/>
        <v>0</v>
      </c>
      <c r="DP20" s="10">
        <f t="shared" si="30"/>
        <v>0</v>
      </c>
      <c r="DQ20" s="10">
        <f t="shared" si="30"/>
        <v>0</v>
      </c>
      <c r="DR20" s="10">
        <f t="shared" si="30"/>
        <v>0</v>
      </c>
      <c r="DS20" s="10">
        <f t="shared" si="30"/>
        <v>0</v>
      </c>
      <c r="DT20" s="10">
        <f t="shared" si="30"/>
        <v>0</v>
      </c>
      <c r="DU20" s="10">
        <f t="shared" si="30"/>
        <v>0</v>
      </c>
      <c r="DV20" s="10">
        <f t="shared" si="30"/>
        <v>0</v>
      </c>
      <c r="DW20" s="10">
        <f t="shared" si="29"/>
        <v>0</v>
      </c>
      <c r="DX20" s="10">
        <f t="shared" si="29"/>
        <v>0</v>
      </c>
      <c r="DY20" s="10">
        <f t="shared" si="29"/>
        <v>0</v>
      </c>
      <c r="DZ20" s="10">
        <f t="shared" si="29"/>
        <v>0</v>
      </c>
      <c r="EA20" s="10">
        <f t="shared" si="29"/>
        <v>0</v>
      </c>
      <c r="EB20" s="10">
        <f t="shared" si="29"/>
        <v>0</v>
      </c>
      <c r="EC20" s="10">
        <f t="shared" si="29"/>
        <v>0</v>
      </c>
      <c r="ED20" s="10">
        <f t="shared" si="29"/>
        <v>0</v>
      </c>
      <c r="EE20" s="10">
        <f t="shared" si="23"/>
        <v>341.14</v>
      </c>
      <c r="EF20" s="109">
        <f t="shared" si="4"/>
        <v>0</v>
      </c>
      <c r="EG20" s="82">
        <f t="shared" si="24"/>
        <v>0</v>
      </c>
      <c r="EH20" s="82">
        <f t="shared" si="25"/>
        <v>0</v>
      </c>
      <c r="EI20" s="110">
        <f t="shared" si="26"/>
        <v>341.14</v>
      </c>
    </row>
    <row r="21" spans="1:139" ht="14.5" hidden="1" x14ac:dyDescent="0.35">
      <c r="A21" s="5" t="str">
        <f t="shared" si="0"/>
        <v>Manaus39.7</v>
      </c>
      <c r="B21" s="53">
        <v>4151</v>
      </c>
      <c r="C21" s="53">
        <v>4151</v>
      </c>
      <c r="D21" s="53" t="s">
        <v>40</v>
      </c>
      <c r="E21" s="43"/>
      <c r="F21" s="43" t="s">
        <v>145</v>
      </c>
      <c r="G21" s="43" t="s">
        <v>146</v>
      </c>
      <c r="H21" s="53" t="s">
        <v>147</v>
      </c>
      <c r="I21" s="54"/>
      <c r="J21" s="43"/>
      <c r="K21" s="87" t="s">
        <v>62</v>
      </c>
      <c r="L21" s="40">
        <v>39.700000000000003</v>
      </c>
      <c r="M21" s="41" t="s">
        <v>149</v>
      </c>
      <c r="N21" s="85"/>
      <c r="O21" s="67"/>
      <c r="Q21" s="77"/>
      <c r="R21" s="57"/>
      <c r="S21" s="44"/>
      <c r="T21" s="56"/>
      <c r="U21" s="57"/>
      <c r="V21" s="43" t="s">
        <v>150</v>
      </c>
      <c r="W21" s="88">
        <v>0</v>
      </c>
      <c r="X21" s="57"/>
      <c r="Y21" s="95">
        <f>IF($X21="",0,HLOOKUP($H$3,Resina!$E$2:$AK$93,MATCH($D21&amp;$X21&amp;$Y$4,Resina!$A$2:$A$93,0)))</f>
        <v>0</v>
      </c>
      <c r="Z21" s="56">
        <v>1</v>
      </c>
      <c r="AA21" s="43" t="s">
        <v>33</v>
      </c>
      <c r="AB21" s="95">
        <f>IF($AA21="",0,HLOOKUP($H$3,Resina!$E$2:$AK$93,MATCH($D21&amp;$AA21&amp;$AB$4,Resina!$A$2:$A$93,0)))</f>
        <v>1601.4599794645653</v>
      </c>
      <c r="AC21" s="59">
        <f t="shared" si="27"/>
        <v>46113</v>
      </c>
      <c r="AD21" s="59" t="s">
        <v>151</v>
      </c>
      <c r="AE21" s="153">
        <f t="shared" si="28"/>
        <v>45839</v>
      </c>
      <c r="AF21" s="55" t="s">
        <v>152</v>
      </c>
      <c r="AG21" s="13">
        <f>_xlfn.XLOOKUP($H$3,Resina!$2:$2,Resina!$3:$3,0)</f>
        <v>5.2315863636363638</v>
      </c>
      <c r="AH21" s="14">
        <f t="shared" si="5"/>
        <v>332.61359476190478</v>
      </c>
      <c r="AI21" s="75">
        <v>5.0000000000000001E-3</v>
      </c>
      <c r="AJ21" s="14">
        <f t="shared" si="6"/>
        <v>1.663067973809524</v>
      </c>
      <c r="AL21" s="12"/>
      <c r="AM21" s="65"/>
      <c r="AN21" s="12"/>
      <c r="AO21" s="12">
        <f>_xlfn.XLOOKUP($D21&amp;$L21&amp;$AK$3,'BD Conv'!$A:$A,'BD Conv'!$H:$H,0)*_xlfn.XLOOKUP($D21,'BD Conv'!$C$17:$C$19,'BD Conv'!$F$17:$F$19,0)*(1+(HLOOKUP($B21&amp;AO$5,Indexadores!$C$2:$AH$32,MATCH($AE21,Indexadores!$A$2:$A$32,0))))</f>
        <v>0</v>
      </c>
      <c r="AP21" s="12"/>
      <c r="AQ21" s="55"/>
      <c r="AR21" s="55"/>
      <c r="AS21" s="155">
        <v>5.0000000000000001E-3</v>
      </c>
      <c r="AT21" s="55">
        <f t="shared" si="7"/>
        <v>0</v>
      </c>
      <c r="AU21" s="12">
        <f>_xlfn.XLOOKUP($D21&amp;$L21&amp;$AK$3,'BD Conv'!$A:$A,'BD Conv'!$H:$H,0)*_xlfn.XLOOKUP($D21,'BD Conv'!$C$17:$C$19,'BD Conv'!$E$17:$E$19,0)*(1+(HLOOKUP($B21&amp;AU$5,Indexadores!$C$2:$AH$32,MATCH($AE21,Indexadores!$A$2:$A$32,0))))</f>
        <v>0</v>
      </c>
      <c r="AV21" s="14">
        <f t="shared" si="8"/>
        <v>0</v>
      </c>
      <c r="AW21" s="55">
        <f>_xlfn.XLOOKUP($A21&amp;$AK$3,'BD Conv'!$A:$A,'BD Conv'!$I:$I,0)</f>
        <v>0</v>
      </c>
      <c r="AX21" s="55"/>
      <c r="AY21" s="12"/>
      <c r="AZ21" s="14">
        <f t="shared" si="1"/>
        <v>334.2766627357143</v>
      </c>
      <c r="BA21" s="12"/>
      <c r="BB21" s="12"/>
      <c r="BC21" s="12"/>
      <c r="BD21" s="55"/>
      <c r="BE21" s="55"/>
      <c r="BF21" s="55"/>
      <c r="BG21" s="66"/>
      <c r="BH21" s="55"/>
      <c r="BI21" s="61">
        <f t="shared" si="10"/>
        <v>0</v>
      </c>
      <c r="BJ21" s="55"/>
      <c r="BK21" s="55"/>
      <c r="BL21" s="66"/>
      <c r="BM21" s="55"/>
      <c r="BN21" s="55">
        <f>_xlfn.XLOOKUP($A21&amp;$BA$3,'BD Conv'!$A:$A,'BD Conv'!$K:$K,0)</f>
        <v>0</v>
      </c>
      <c r="BO21" s="55"/>
      <c r="BP21" s="55"/>
      <c r="BQ21" s="96">
        <f t="shared" si="11"/>
        <v>0</v>
      </c>
      <c r="BR21" s="62">
        <f t="shared" si="12"/>
        <v>0</v>
      </c>
      <c r="BS21" s="62"/>
      <c r="BT21" s="98">
        <f t="shared" si="13"/>
        <v>334.2766627357143</v>
      </c>
      <c r="BU21" s="82">
        <f t="shared" si="14"/>
        <v>84.301677779830811</v>
      </c>
      <c r="BV21" s="97">
        <f t="shared" si="2"/>
        <v>418.57834051554511</v>
      </c>
      <c r="BW21" s="44">
        <f>BV21/'MAR''26'!BV22-1</f>
        <v>-6.3849587398645657E-2</v>
      </c>
      <c r="BY21" s="74"/>
      <c r="BZ21" s="12"/>
      <c r="CA21" s="12"/>
      <c r="CB21" s="12">
        <f t="shared" si="15"/>
        <v>0.31788980592371513</v>
      </c>
      <c r="CD21" s="95"/>
      <c r="CE21" s="12"/>
      <c r="CF21" s="12"/>
      <c r="CG21" s="12"/>
      <c r="CI21" s="95">
        <f>IF($X21="",0,HLOOKUP($H$3,Resina!$E$2:$AK$93,MATCH($D21&amp;$X21&amp;$CI$4,Resina!$A$2:$A$93,0)))</f>
        <v>0</v>
      </c>
      <c r="CJ21" s="95">
        <f>IF($AA21="",0,HLOOKUP($H$3,Resina!$E$2:$AK$93,MATCH($D21&amp;$AA21&amp;$CJ$4,Resina!$A$2:$A$93,0)))</f>
        <v>1630.4587135230554</v>
      </c>
      <c r="CK21" s="14">
        <f t="shared" si="16"/>
        <v>338.63645721393044</v>
      </c>
      <c r="CL21" s="14">
        <f t="shared" si="17"/>
        <v>3.3863645721393043</v>
      </c>
      <c r="CM21" s="12" t="str">
        <f t="shared" si="18"/>
        <v xml:space="preserve"> </v>
      </c>
      <c r="CN21" s="73"/>
      <c r="CO21" s="12">
        <f t="shared" si="19"/>
        <v>0</v>
      </c>
      <c r="CP21" s="14">
        <f t="shared" si="20"/>
        <v>342.02282178606976</v>
      </c>
      <c r="CQ21" s="73"/>
      <c r="DE21" s="6" t="str">
        <f t="shared" si="21"/>
        <v>Manaus39.71</v>
      </c>
      <c r="DF21" s="63">
        <f t="shared" si="22"/>
        <v>39.700000000000003</v>
      </c>
      <c r="DG21" s="10">
        <f t="shared" si="30"/>
        <v>332.61</v>
      </c>
      <c r="DH21" s="10">
        <f t="shared" si="30"/>
        <v>1.66</v>
      </c>
      <c r="DI21" s="10">
        <f t="shared" si="30"/>
        <v>0</v>
      </c>
      <c r="DJ21" s="10">
        <f t="shared" si="30"/>
        <v>0</v>
      </c>
      <c r="DK21" s="10">
        <f t="shared" si="30"/>
        <v>0</v>
      </c>
      <c r="DL21" s="10">
        <f t="shared" si="30"/>
        <v>0</v>
      </c>
      <c r="DM21" s="10">
        <f t="shared" si="30"/>
        <v>0</v>
      </c>
      <c r="DN21" s="10">
        <f t="shared" si="30"/>
        <v>0</v>
      </c>
      <c r="DO21" s="10">
        <f t="shared" si="30"/>
        <v>0</v>
      </c>
      <c r="DP21" s="10">
        <f t="shared" si="30"/>
        <v>0</v>
      </c>
      <c r="DQ21" s="10">
        <f t="shared" si="30"/>
        <v>0</v>
      </c>
      <c r="DR21" s="10">
        <f t="shared" si="30"/>
        <v>0</v>
      </c>
      <c r="DS21" s="10">
        <f t="shared" si="30"/>
        <v>0</v>
      </c>
      <c r="DT21" s="10">
        <f t="shared" si="30"/>
        <v>0</v>
      </c>
      <c r="DU21" s="10">
        <f t="shared" si="30"/>
        <v>0</v>
      </c>
      <c r="DV21" s="10">
        <f t="shared" si="30"/>
        <v>0</v>
      </c>
      <c r="DW21" s="10">
        <f t="shared" si="29"/>
        <v>0</v>
      </c>
      <c r="DX21" s="10">
        <f t="shared" si="29"/>
        <v>0</v>
      </c>
      <c r="DY21" s="10">
        <f t="shared" si="29"/>
        <v>0</v>
      </c>
      <c r="DZ21" s="10">
        <f t="shared" si="29"/>
        <v>0</v>
      </c>
      <c r="EA21" s="10">
        <f t="shared" si="29"/>
        <v>0</v>
      </c>
      <c r="EB21" s="10">
        <f t="shared" si="29"/>
        <v>0</v>
      </c>
      <c r="EC21" s="10">
        <f t="shared" si="29"/>
        <v>0</v>
      </c>
      <c r="ED21" s="10">
        <f t="shared" si="29"/>
        <v>0</v>
      </c>
      <c r="EE21" s="10">
        <f t="shared" si="23"/>
        <v>334.27000000000004</v>
      </c>
      <c r="EF21" s="109">
        <f t="shared" si="4"/>
        <v>-0.01</v>
      </c>
      <c r="EG21" s="82">
        <f t="shared" si="24"/>
        <v>0</v>
      </c>
      <c r="EH21" s="82">
        <f t="shared" si="25"/>
        <v>0.01</v>
      </c>
      <c r="EI21" s="110">
        <f t="shared" si="26"/>
        <v>334.28000000000003</v>
      </c>
    </row>
    <row r="22" spans="1:139" ht="14.5" x14ac:dyDescent="0.35">
      <c r="A22" s="5" t="str">
        <f t="shared" si="0"/>
        <v>Manaus39.7</v>
      </c>
      <c r="B22" s="53">
        <v>4151</v>
      </c>
      <c r="C22" s="53">
        <v>4151</v>
      </c>
      <c r="D22" s="53" t="s">
        <v>40</v>
      </c>
      <c r="E22" s="43"/>
      <c r="F22" s="43" t="s">
        <v>145</v>
      </c>
      <c r="G22" s="43" t="s">
        <v>146</v>
      </c>
      <c r="H22" s="53" t="s">
        <v>147</v>
      </c>
      <c r="I22" s="54"/>
      <c r="J22" s="43"/>
      <c r="K22" s="87" t="s">
        <v>62</v>
      </c>
      <c r="L22" s="40">
        <v>39.700000000000003</v>
      </c>
      <c r="M22" s="41" t="s">
        <v>153</v>
      </c>
      <c r="N22" s="85"/>
      <c r="O22" s="67"/>
      <c r="Q22" s="77"/>
      <c r="R22" s="57"/>
      <c r="S22" s="44"/>
      <c r="T22" s="56"/>
      <c r="U22" s="57"/>
      <c r="V22" s="43" t="s">
        <v>150</v>
      </c>
      <c r="W22" s="88">
        <v>1</v>
      </c>
      <c r="X22" s="57" t="s">
        <v>22</v>
      </c>
      <c r="Y22" s="95">
        <f>IF($X22="",0,HLOOKUP($H$3,Resina!$E$2:$AK$93,MATCH($D22&amp;$X22&amp;$Y$4,Resina!$A$2:$A$93,0)))</f>
        <v>1683.6104444444445</v>
      </c>
      <c r="Z22" s="56">
        <v>0</v>
      </c>
      <c r="AA22" s="43" t="s">
        <v>33</v>
      </c>
      <c r="AB22" s="95">
        <f>IF($AA22="",0,HLOOKUP($H$3,Resina!$E$2:$AK$93,MATCH($D22&amp;$AA22&amp;$AB$4,Resina!$A$2:$A$93,0)))</f>
        <v>1601.4599794645653</v>
      </c>
      <c r="AC22" s="59">
        <f t="shared" si="27"/>
        <v>46113</v>
      </c>
      <c r="AD22" s="59" t="s">
        <v>151</v>
      </c>
      <c r="AE22" s="153">
        <f t="shared" si="28"/>
        <v>45839</v>
      </c>
      <c r="AF22" s="55" t="s">
        <v>152</v>
      </c>
      <c r="AG22" s="13">
        <f>_xlfn.XLOOKUP($H$3,Resina!$2:$2,Resina!$3:$3,0)</f>
        <v>5.2315863636363638</v>
      </c>
      <c r="AH22" s="14">
        <f t="shared" si="5"/>
        <v>349.67575168040315</v>
      </c>
      <c r="AI22" s="75">
        <v>5.0000000000000001E-3</v>
      </c>
      <c r="AJ22" s="14">
        <f t="shared" si="6"/>
        <v>1.7483787584020158</v>
      </c>
      <c r="AL22" s="12"/>
      <c r="AM22" s="65"/>
      <c r="AN22" s="12"/>
      <c r="AO22" s="12">
        <f>_xlfn.XLOOKUP($D22&amp;$L22&amp;$AK$3,'BD Conv'!$A:$A,'BD Conv'!$H:$H,0)*_xlfn.XLOOKUP($D22,'BD Conv'!$C$17:$C$19,'BD Conv'!$F$17:$F$19,0)*(1+(HLOOKUP($B22&amp;AO$5,Indexadores!$C$2:$AH$32,MATCH($AE22,Indexadores!$A$2:$A$32,0))))</f>
        <v>0</v>
      </c>
      <c r="AP22" s="12"/>
      <c r="AQ22" s="55"/>
      <c r="AR22" s="55"/>
      <c r="AS22" s="155">
        <v>5.0000000000000001E-3</v>
      </c>
      <c r="AT22" s="55">
        <f t="shared" si="7"/>
        <v>0</v>
      </c>
      <c r="AU22" s="12">
        <f>_xlfn.XLOOKUP($D22&amp;$L22&amp;$AK$3,'BD Conv'!$A:$A,'BD Conv'!$H:$H,0)*_xlfn.XLOOKUP($D22,'BD Conv'!$C$17:$C$19,'BD Conv'!$E$17:$E$19,0)*(1+(HLOOKUP($B22&amp;AU$5,Indexadores!$C$2:$AH$32,MATCH($AE22,Indexadores!$A$2:$A$32,0))))</f>
        <v>0</v>
      </c>
      <c r="AV22" s="14">
        <f t="shared" si="8"/>
        <v>0</v>
      </c>
      <c r="AW22" s="55">
        <f>_xlfn.XLOOKUP($A22&amp;$AK$3,'BD Conv'!$A:$A,'BD Conv'!$I:$I,0)</f>
        <v>0</v>
      </c>
      <c r="AX22" s="55"/>
      <c r="AY22" s="12"/>
      <c r="AZ22" s="14">
        <f t="shared" si="1"/>
        <v>351.42413043880515</v>
      </c>
      <c r="BA22" s="12"/>
      <c r="BB22" s="12"/>
      <c r="BC22" s="12"/>
      <c r="BD22" s="55"/>
      <c r="BE22" s="55"/>
      <c r="BF22" s="55"/>
      <c r="BG22" s="66"/>
      <c r="BH22" s="55"/>
      <c r="BI22" s="61">
        <f t="shared" si="10"/>
        <v>0</v>
      </c>
      <c r="BJ22" s="55"/>
      <c r="BK22" s="55"/>
      <c r="BL22" s="66"/>
      <c r="BM22" s="55"/>
      <c r="BN22" s="55">
        <f>_xlfn.XLOOKUP($A22&amp;$BA$3,'BD Conv'!$A:$A,'BD Conv'!$K:$K,0)</f>
        <v>0</v>
      </c>
      <c r="BO22" s="55"/>
      <c r="BP22" s="55"/>
      <c r="BQ22" s="96">
        <f t="shared" si="11"/>
        <v>0</v>
      </c>
      <c r="BR22" s="62">
        <f t="shared" si="12"/>
        <v>0</v>
      </c>
      <c r="BS22" s="62"/>
      <c r="BT22" s="98">
        <f t="shared" si="13"/>
        <v>351.42413043880515</v>
      </c>
      <c r="BU22" s="82">
        <f t="shared" si="14"/>
        <v>88.626120548929862</v>
      </c>
      <c r="BV22" s="97">
        <f t="shared" si="2"/>
        <v>440.05025098773501</v>
      </c>
      <c r="BW22" s="44">
        <f>BV22/'MAR''26'!BV23-1</f>
        <v>0.31964527931926812</v>
      </c>
      <c r="BY22" s="74"/>
      <c r="BZ22" s="12"/>
      <c r="CA22" s="12"/>
      <c r="CB22" s="12">
        <f t="shared" si="15"/>
        <v>0.3341966732222188</v>
      </c>
      <c r="CD22" s="95"/>
      <c r="CE22" s="12"/>
      <c r="CF22" s="12"/>
      <c r="CG22" s="12"/>
      <c r="CI22" s="95">
        <f>IF($X22="",0,HLOOKUP($H$3,Resina!$E$2:$AK$93,MATCH($D22&amp;$X22&amp;$CI$4,Resina!$A$2:$A$93,0)))</f>
        <v>1583.8872888888891</v>
      </c>
      <c r="CJ22" s="95">
        <f>IF($AA22="",0,HLOOKUP($H$3,Resina!$E$2:$AK$93,MATCH($D22&amp;$AA22&amp;$CJ$4,Resina!$A$2:$A$93,0)))</f>
        <v>1630.4587135230554</v>
      </c>
      <c r="CK22" s="14">
        <f t="shared" si="16"/>
        <v>328.96385274089687</v>
      </c>
      <c r="CL22" s="14">
        <f t="shared" si="17"/>
        <v>3.2896385274089686</v>
      </c>
      <c r="CM22" s="12" t="str">
        <f t="shared" si="18"/>
        <v xml:space="preserve"> </v>
      </c>
      <c r="CN22" s="73"/>
      <c r="CO22" s="12">
        <f t="shared" si="19"/>
        <v>0</v>
      </c>
      <c r="CP22" s="14">
        <f t="shared" si="20"/>
        <v>332.25349126830582</v>
      </c>
      <c r="CQ22" s="73"/>
      <c r="DE22" s="6" t="str">
        <f t="shared" si="21"/>
        <v>Manaus39.70</v>
      </c>
      <c r="DF22" s="63">
        <f t="shared" si="22"/>
        <v>39.700000000000003</v>
      </c>
      <c r="DG22" s="10">
        <f t="shared" si="30"/>
        <v>349.68</v>
      </c>
      <c r="DH22" s="10">
        <f t="shared" si="30"/>
        <v>1.75</v>
      </c>
      <c r="DI22" s="10">
        <f t="shared" si="30"/>
        <v>0</v>
      </c>
      <c r="DJ22" s="10">
        <f t="shared" si="30"/>
        <v>0</v>
      </c>
      <c r="DK22" s="10">
        <f t="shared" si="30"/>
        <v>0</v>
      </c>
      <c r="DL22" s="10">
        <f t="shared" si="30"/>
        <v>0</v>
      </c>
      <c r="DM22" s="10">
        <f t="shared" si="30"/>
        <v>0</v>
      </c>
      <c r="DN22" s="10">
        <f t="shared" si="30"/>
        <v>0</v>
      </c>
      <c r="DO22" s="10">
        <f t="shared" si="30"/>
        <v>0</v>
      </c>
      <c r="DP22" s="10">
        <f t="shared" si="30"/>
        <v>0</v>
      </c>
      <c r="DQ22" s="10">
        <f t="shared" si="30"/>
        <v>0</v>
      </c>
      <c r="DR22" s="10">
        <f t="shared" si="30"/>
        <v>0</v>
      </c>
      <c r="DS22" s="10">
        <f t="shared" si="30"/>
        <v>0</v>
      </c>
      <c r="DT22" s="10">
        <f t="shared" si="30"/>
        <v>0</v>
      </c>
      <c r="DU22" s="10">
        <f t="shared" si="30"/>
        <v>0</v>
      </c>
      <c r="DV22" s="10">
        <f t="shared" si="30"/>
        <v>0</v>
      </c>
      <c r="DW22" s="10">
        <f t="shared" si="29"/>
        <v>0</v>
      </c>
      <c r="DX22" s="10">
        <f t="shared" si="29"/>
        <v>0</v>
      </c>
      <c r="DY22" s="10">
        <f t="shared" si="29"/>
        <v>0</v>
      </c>
      <c r="DZ22" s="10">
        <f t="shared" si="29"/>
        <v>0</v>
      </c>
      <c r="EA22" s="10">
        <f t="shared" si="29"/>
        <v>0</v>
      </c>
      <c r="EB22" s="10">
        <f t="shared" si="29"/>
        <v>0</v>
      </c>
      <c r="EC22" s="10">
        <f t="shared" si="29"/>
        <v>0</v>
      </c>
      <c r="ED22" s="10">
        <f t="shared" si="29"/>
        <v>0</v>
      </c>
      <c r="EE22" s="10">
        <f t="shared" si="23"/>
        <v>351.43</v>
      </c>
      <c r="EF22" s="109">
        <f t="shared" si="4"/>
        <v>0.01</v>
      </c>
      <c r="EG22" s="82">
        <f t="shared" si="24"/>
        <v>0</v>
      </c>
      <c r="EH22" s="82">
        <f t="shared" si="25"/>
        <v>-0.01</v>
      </c>
      <c r="EI22" s="110">
        <f t="shared" si="26"/>
        <v>351.42</v>
      </c>
    </row>
    <row r="23" spans="1:139" ht="14.5" hidden="1" x14ac:dyDescent="0.35">
      <c r="A23" s="5" t="str">
        <f t="shared" si="0"/>
        <v>Manaus39.7</v>
      </c>
      <c r="B23" s="53">
        <v>4151</v>
      </c>
      <c r="C23" s="53">
        <v>4151</v>
      </c>
      <c r="D23" s="53" t="s">
        <v>40</v>
      </c>
      <c r="E23" s="43"/>
      <c r="F23" s="43" t="s">
        <v>145</v>
      </c>
      <c r="G23" s="43" t="s">
        <v>146</v>
      </c>
      <c r="H23" s="53" t="s">
        <v>147</v>
      </c>
      <c r="I23" s="54"/>
      <c r="J23" s="43"/>
      <c r="K23" s="87" t="s">
        <v>62</v>
      </c>
      <c r="L23" s="40">
        <v>39.700000000000003</v>
      </c>
      <c r="M23" s="41" t="s">
        <v>153</v>
      </c>
      <c r="N23" s="85"/>
      <c r="O23" s="67"/>
      <c r="Q23" s="77"/>
      <c r="R23" s="57"/>
      <c r="S23" s="44"/>
      <c r="T23" s="56"/>
      <c r="U23" s="57"/>
      <c r="V23" s="43" t="s">
        <v>150</v>
      </c>
      <c r="W23" s="88">
        <v>0.6</v>
      </c>
      <c r="X23" s="57" t="s">
        <v>22</v>
      </c>
      <c r="Y23" s="95">
        <f>IF($X23="",0,HLOOKUP($H$3,Resina!$E$2:$AK$93,MATCH($D23&amp;$X23&amp;$Y$4,Resina!$A$2:$A$93,0)))</f>
        <v>1683.6104444444445</v>
      </c>
      <c r="Z23" s="56">
        <v>0.4</v>
      </c>
      <c r="AA23" s="43" t="s">
        <v>33</v>
      </c>
      <c r="AB23" s="95">
        <f>IF($AA23="",0,HLOOKUP($H$3,Resina!$E$2:$AK$93,MATCH($D23&amp;$AA23&amp;$AB$4,Resina!$A$2:$A$93,0)))</f>
        <v>1601.4599794645653</v>
      </c>
      <c r="AC23" s="59">
        <f t="shared" si="27"/>
        <v>46113</v>
      </c>
      <c r="AD23" s="59" t="s">
        <v>151</v>
      </c>
      <c r="AE23" s="153">
        <f t="shared" si="28"/>
        <v>45839</v>
      </c>
      <c r="AF23" s="55" t="s">
        <v>152</v>
      </c>
      <c r="AG23" s="13">
        <f>_xlfn.XLOOKUP($H$3,Resina!$2:$2,Resina!$3:$3,0)</f>
        <v>5.2315863636363638</v>
      </c>
      <c r="AH23" s="14">
        <f t="shared" si="5"/>
        <v>342.85088891300381</v>
      </c>
      <c r="AI23" s="75">
        <v>5.0000000000000001E-3</v>
      </c>
      <c r="AJ23" s="14">
        <f t="shared" si="6"/>
        <v>1.7142544445650192</v>
      </c>
      <c r="AL23" s="12"/>
      <c r="AM23" s="65"/>
      <c r="AN23" s="12"/>
      <c r="AO23" s="12">
        <f>_xlfn.XLOOKUP($D23&amp;$L23&amp;$AK$3,'BD Conv'!$A:$A,'BD Conv'!$H:$H,0)*_xlfn.XLOOKUP($D23,'BD Conv'!$C$17:$C$19,'BD Conv'!$F$17:$F$19,0)*(1+(HLOOKUP($B23&amp;AO$5,Indexadores!$C$2:$AH$32,MATCH($AE23,Indexadores!$A$2:$A$32,0))))</f>
        <v>0</v>
      </c>
      <c r="AP23" s="12"/>
      <c r="AQ23" s="55"/>
      <c r="AR23" s="55"/>
      <c r="AS23" s="155">
        <v>5.0000000000000001E-3</v>
      </c>
      <c r="AT23" s="55">
        <f t="shared" si="7"/>
        <v>0</v>
      </c>
      <c r="AU23" s="12">
        <f>_xlfn.XLOOKUP($D23&amp;$L23&amp;$AK$3,'BD Conv'!$A:$A,'BD Conv'!$H:$H,0)*_xlfn.XLOOKUP($D23,'BD Conv'!$C$17:$C$19,'BD Conv'!$E$17:$E$19,0)*(1+(HLOOKUP($B23&amp;AU$5,Indexadores!$C$2:$AH$32,MATCH($AE23,Indexadores!$A$2:$A$32,0))))</f>
        <v>0</v>
      </c>
      <c r="AV23" s="14">
        <f t="shared" si="8"/>
        <v>0</v>
      </c>
      <c r="AW23" s="55">
        <f>_xlfn.XLOOKUP($A23&amp;$AK$3,'BD Conv'!$A:$A,'BD Conv'!$I:$I,0)</f>
        <v>0</v>
      </c>
      <c r="AX23" s="55"/>
      <c r="AY23" s="12"/>
      <c r="AZ23" s="14">
        <f t="shared" si="1"/>
        <v>344.56514335756884</v>
      </c>
      <c r="BA23" s="12"/>
      <c r="BB23" s="12"/>
      <c r="BC23" s="12"/>
      <c r="BD23" s="55"/>
      <c r="BE23" s="55"/>
      <c r="BF23" s="55"/>
      <c r="BG23" s="66"/>
      <c r="BH23" s="55"/>
      <c r="BI23" s="61">
        <f t="shared" si="10"/>
        <v>0</v>
      </c>
      <c r="BJ23" s="55"/>
      <c r="BK23" s="55"/>
      <c r="BL23" s="66"/>
      <c r="BM23" s="55"/>
      <c r="BN23" s="55">
        <f>_xlfn.XLOOKUP($A23&amp;$BA$3,'BD Conv'!$A:$A,'BD Conv'!$K:$K,0)</f>
        <v>0</v>
      </c>
      <c r="BO23" s="55"/>
      <c r="BP23" s="55"/>
      <c r="BQ23" s="96">
        <f t="shared" si="11"/>
        <v>0</v>
      </c>
      <c r="BR23" s="62">
        <f t="shared" si="12"/>
        <v>0</v>
      </c>
      <c r="BS23" s="62"/>
      <c r="BT23" s="98">
        <f t="shared" si="13"/>
        <v>344.56514335756884</v>
      </c>
      <c r="BU23" s="82">
        <f t="shared" si="14"/>
        <v>86.896343441290242</v>
      </c>
      <c r="BV23" s="97">
        <f t="shared" si="2"/>
        <v>431.46148679885908</v>
      </c>
      <c r="BW23" s="44">
        <f>BV23/'MAR''26'!BV24-1</f>
        <v>0.13863862487723111</v>
      </c>
      <c r="BY23" s="74"/>
      <c r="BZ23" s="12"/>
      <c r="CA23" s="12"/>
      <c r="CB23" s="12">
        <f t="shared" si="15"/>
        <v>0.32767392630282166</v>
      </c>
      <c r="CD23" s="95"/>
      <c r="CE23" s="12"/>
      <c r="CF23" s="12"/>
      <c r="CG23" s="12"/>
      <c r="CI23" s="95">
        <f>IF($X23="",0,HLOOKUP($H$3,Resina!$E$2:$AK$93,MATCH($D23&amp;$X23&amp;$CI$4,Resina!$A$2:$A$93,0)))</f>
        <v>1583.8872888888891</v>
      </c>
      <c r="CJ23" s="95">
        <f>IF($AA23="",0,HLOOKUP($H$3,Resina!$E$2:$AK$93,MATCH($D23&amp;$AA23&amp;$CJ$4,Resina!$A$2:$A$93,0)))</f>
        <v>1630.4587135230554</v>
      </c>
      <c r="CK23" s="14">
        <f t="shared" si="16"/>
        <v>332.83289453011031</v>
      </c>
      <c r="CL23" s="14">
        <f t="shared" si="17"/>
        <v>3.3283289453011031</v>
      </c>
      <c r="CM23" s="12" t="str">
        <f t="shared" si="18"/>
        <v xml:space="preserve"> </v>
      </c>
      <c r="CN23" s="73"/>
      <c r="CO23" s="12">
        <f t="shared" si="19"/>
        <v>0</v>
      </c>
      <c r="CP23" s="14">
        <f t="shared" si="20"/>
        <v>336.16122347541142</v>
      </c>
      <c r="CQ23" s="73"/>
      <c r="DE23" s="6" t="str">
        <f t="shared" si="21"/>
        <v>Manaus39.70.4</v>
      </c>
      <c r="DF23" s="63">
        <f t="shared" si="22"/>
        <v>39.700000000000003</v>
      </c>
      <c r="DG23" s="10">
        <f t="shared" si="30"/>
        <v>342.85</v>
      </c>
      <c r="DH23" s="10">
        <f t="shared" si="30"/>
        <v>1.71</v>
      </c>
      <c r="DI23" s="10">
        <f t="shared" si="30"/>
        <v>0</v>
      </c>
      <c r="DJ23" s="10">
        <f t="shared" si="30"/>
        <v>0</v>
      </c>
      <c r="DK23" s="10">
        <f t="shared" si="30"/>
        <v>0</v>
      </c>
      <c r="DL23" s="10">
        <f t="shared" si="30"/>
        <v>0</v>
      </c>
      <c r="DM23" s="10">
        <f t="shared" si="30"/>
        <v>0</v>
      </c>
      <c r="DN23" s="10">
        <f t="shared" si="30"/>
        <v>0</v>
      </c>
      <c r="DO23" s="10">
        <f t="shared" si="30"/>
        <v>0</v>
      </c>
      <c r="DP23" s="10">
        <f t="shared" si="30"/>
        <v>0</v>
      </c>
      <c r="DQ23" s="10">
        <f t="shared" si="30"/>
        <v>0</v>
      </c>
      <c r="DR23" s="10">
        <f t="shared" si="30"/>
        <v>0</v>
      </c>
      <c r="DS23" s="10">
        <f t="shared" si="30"/>
        <v>0</v>
      </c>
      <c r="DT23" s="10">
        <f t="shared" si="30"/>
        <v>0</v>
      </c>
      <c r="DU23" s="10">
        <f t="shared" si="30"/>
        <v>0</v>
      </c>
      <c r="DV23" s="10">
        <f t="shared" si="30"/>
        <v>0</v>
      </c>
      <c r="DW23" s="10">
        <f t="shared" si="29"/>
        <v>0</v>
      </c>
      <c r="DX23" s="10">
        <f t="shared" si="29"/>
        <v>0</v>
      </c>
      <c r="DY23" s="10">
        <f t="shared" si="29"/>
        <v>0</v>
      </c>
      <c r="DZ23" s="10">
        <f t="shared" si="29"/>
        <v>0</v>
      </c>
      <c r="EA23" s="10">
        <f t="shared" si="29"/>
        <v>0</v>
      </c>
      <c r="EB23" s="10">
        <f t="shared" si="29"/>
        <v>0</v>
      </c>
      <c r="EC23" s="10">
        <f t="shared" si="29"/>
        <v>0</v>
      </c>
      <c r="ED23" s="10">
        <f t="shared" si="29"/>
        <v>0</v>
      </c>
      <c r="EE23" s="10">
        <f t="shared" si="23"/>
        <v>344.56</v>
      </c>
      <c r="EF23" s="109">
        <f t="shared" si="4"/>
        <v>-0.01</v>
      </c>
      <c r="EG23" s="82">
        <f t="shared" si="24"/>
        <v>0</v>
      </c>
      <c r="EH23" s="82">
        <f t="shared" si="25"/>
        <v>0.01</v>
      </c>
      <c r="EI23" s="110">
        <f t="shared" si="26"/>
        <v>344.57</v>
      </c>
    </row>
    <row r="24" spans="1:139" ht="14.5" hidden="1" x14ac:dyDescent="0.35">
      <c r="A24" s="5" t="str">
        <f t="shared" si="0"/>
        <v>Manaus39.7</v>
      </c>
      <c r="B24" s="53">
        <v>4151</v>
      </c>
      <c r="C24" s="53">
        <v>4151</v>
      </c>
      <c r="D24" s="53" t="s">
        <v>40</v>
      </c>
      <c r="E24" s="43"/>
      <c r="F24" s="43" t="s">
        <v>145</v>
      </c>
      <c r="G24" s="43" t="s">
        <v>146</v>
      </c>
      <c r="H24" s="53" t="s">
        <v>147</v>
      </c>
      <c r="I24" s="54"/>
      <c r="J24" s="43"/>
      <c r="K24" s="87" t="s">
        <v>62</v>
      </c>
      <c r="L24" s="40">
        <v>39.700000000000003</v>
      </c>
      <c r="M24" s="41" t="s">
        <v>153</v>
      </c>
      <c r="N24" s="85"/>
      <c r="O24" s="67"/>
      <c r="Q24" s="77"/>
      <c r="R24" s="57"/>
      <c r="S24" s="44"/>
      <c r="T24" s="56"/>
      <c r="U24" s="57"/>
      <c r="V24" s="43" t="s">
        <v>150</v>
      </c>
      <c r="W24" s="88">
        <v>0.4</v>
      </c>
      <c r="X24" s="57" t="s">
        <v>22</v>
      </c>
      <c r="Y24" s="95">
        <f>IF($X24="",0,HLOOKUP($H$3,Resina!$E$2:$AK$93,MATCH($D24&amp;$X24&amp;$Y$4,Resina!$A$2:$A$93,0)))</f>
        <v>1683.6104444444445</v>
      </c>
      <c r="Z24" s="56">
        <v>0.6</v>
      </c>
      <c r="AA24" s="43" t="s">
        <v>33</v>
      </c>
      <c r="AB24" s="95">
        <f>IF($AA24="",0,HLOOKUP($H$3,Resina!$E$2:$AK$93,MATCH($D24&amp;$AA24&amp;$AB$4,Resina!$A$2:$A$93,0)))</f>
        <v>1601.4599794645653</v>
      </c>
      <c r="AC24" s="59">
        <f t="shared" si="27"/>
        <v>46113</v>
      </c>
      <c r="AD24" s="59" t="s">
        <v>151</v>
      </c>
      <c r="AE24" s="153">
        <f t="shared" si="28"/>
        <v>45839</v>
      </c>
      <c r="AF24" s="55" t="s">
        <v>152</v>
      </c>
      <c r="AG24" s="13">
        <f>_xlfn.XLOOKUP($H$3,Resina!$2:$2,Resina!$3:$3,0)</f>
        <v>5.2315863636363638</v>
      </c>
      <c r="AH24" s="14">
        <f t="shared" si="5"/>
        <v>339.43845752930417</v>
      </c>
      <c r="AI24" s="75">
        <v>5.0000000000000001E-3</v>
      </c>
      <c r="AJ24" s="14">
        <f t="shared" si="6"/>
        <v>1.6971922876465209</v>
      </c>
      <c r="AL24" s="12"/>
      <c r="AM24" s="65"/>
      <c r="AN24" s="12"/>
      <c r="AO24" s="12">
        <f>_xlfn.XLOOKUP($D24&amp;$L24&amp;$AK$3,'BD Conv'!$A:$A,'BD Conv'!$H:$H,0)*_xlfn.XLOOKUP($D24,'BD Conv'!$C$17:$C$19,'BD Conv'!$F$17:$F$19,0)*(1+(HLOOKUP($B24&amp;AO$5,Indexadores!$C$2:$AH$32,MATCH($AE24,Indexadores!$A$2:$A$32,0))))</f>
        <v>0</v>
      </c>
      <c r="AP24" s="12"/>
      <c r="AQ24" s="55"/>
      <c r="AR24" s="55"/>
      <c r="AS24" s="155">
        <v>5.0000000000000001E-3</v>
      </c>
      <c r="AT24" s="55">
        <f t="shared" si="7"/>
        <v>0</v>
      </c>
      <c r="AU24" s="12">
        <f>_xlfn.XLOOKUP($D24&amp;$L24&amp;$AK$3,'BD Conv'!$A:$A,'BD Conv'!$H:$H,0)*_xlfn.XLOOKUP($D24,'BD Conv'!$C$17:$C$19,'BD Conv'!$E$17:$E$19,0)*(1+(HLOOKUP($B24&amp;AU$5,Indexadores!$C$2:$AH$32,MATCH($AE24,Indexadores!$A$2:$A$32,0))))</f>
        <v>0</v>
      </c>
      <c r="AV24" s="14">
        <f t="shared" si="8"/>
        <v>0</v>
      </c>
      <c r="AW24" s="55">
        <f>_xlfn.XLOOKUP($A24&amp;$AK$3,'BD Conv'!$A:$A,'BD Conv'!$I:$I,0)</f>
        <v>0</v>
      </c>
      <c r="AX24" s="55"/>
      <c r="AY24" s="12"/>
      <c r="AZ24" s="14">
        <f t="shared" si="1"/>
        <v>341.13564981695072</v>
      </c>
      <c r="BA24" s="12"/>
      <c r="BB24" s="12"/>
      <c r="BC24" s="12"/>
      <c r="BD24" s="55"/>
      <c r="BE24" s="55"/>
      <c r="BF24" s="55"/>
      <c r="BG24" s="66"/>
      <c r="BH24" s="55"/>
      <c r="BI24" s="61">
        <f t="shared" si="10"/>
        <v>0</v>
      </c>
      <c r="BJ24" s="55"/>
      <c r="BK24" s="55"/>
      <c r="BL24" s="66"/>
      <c r="BM24" s="55"/>
      <c r="BN24" s="55">
        <f>_xlfn.XLOOKUP($A24&amp;$BA$3,'BD Conv'!$A:$A,'BD Conv'!$K:$K,0)</f>
        <v>0</v>
      </c>
      <c r="BO24" s="55"/>
      <c r="BP24" s="55"/>
      <c r="BQ24" s="96">
        <f t="shared" si="11"/>
        <v>0</v>
      </c>
      <c r="BR24" s="62">
        <f t="shared" si="12"/>
        <v>0</v>
      </c>
      <c r="BS24" s="62"/>
      <c r="BT24" s="98">
        <f t="shared" si="13"/>
        <v>341.13564981695072</v>
      </c>
      <c r="BU24" s="82">
        <f t="shared" si="14"/>
        <v>86.031454887470431</v>
      </c>
      <c r="BV24" s="97">
        <f t="shared" si="2"/>
        <v>427.16710470442115</v>
      </c>
      <c r="BW24" s="44">
        <f>BV24/'MAR''26'!BV25-1</f>
        <v>6.3502252523139013E-2</v>
      </c>
      <c r="BY24" s="74"/>
      <c r="BZ24" s="12"/>
      <c r="CA24" s="12"/>
      <c r="CB24" s="12">
        <f t="shared" si="15"/>
        <v>0.32441255284312309</v>
      </c>
      <c r="CD24" s="95"/>
      <c r="CE24" s="12"/>
      <c r="CF24" s="12"/>
      <c r="CG24" s="12"/>
      <c r="CI24" s="95">
        <f>IF($X24="",0,HLOOKUP($H$3,Resina!$E$2:$AK$93,MATCH($D24&amp;$X24&amp;$CI$4,Resina!$A$2:$A$93,0)))</f>
        <v>1583.8872888888891</v>
      </c>
      <c r="CJ24" s="95">
        <f>IF($AA24="",0,HLOOKUP($H$3,Resina!$E$2:$AK$93,MATCH($D24&amp;$AA24&amp;$CJ$4,Resina!$A$2:$A$93,0)))</f>
        <v>1630.4587135230554</v>
      </c>
      <c r="CK24" s="14">
        <f t="shared" si="16"/>
        <v>334.767415424717</v>
      </c>
      <c r="CL24" s="14">
        <f t="shared" si="17"/>
        <v>3.3476741542471702</v>
      </c>
      <c r="CM24" s="12" t="str">
        <f t="shared" si="18"/>
        <v xml:space="preserve"> </v>
      </c>
      <c r="CN24" s="73"/>
      <c r="CO24" s="12">
        <f t="shared" si="19"/>
        <v>0</v>
      </c>
      <c r="CP24" s="14">
        <f t="shared" si="20"/>
        <v>338.11508957896416</v>
      </c>
      <c r="CQ24" s="73"/>
      <c r="DE24" s="6" t="str">
        <f t="shared" si="21"/>
        <v>Manaus39.70.6</v>
      </c>
      <c r="DF24" s="63">
        <f t="shared" si="22"/>
        <v>39.700000000000003</v>
      </c>
      <c r="DG24" s="10">
        <f t="shared" si="30"/>
        <v>339.44</v>
      </c>
      <c r="DH24" s="10">
        <f t="shared" si="30"/>
        <v>1.7</v>
      </c>
      <c r="DI24" s="10">
        <f t="shared" si="30"/>
        <v>0</v>
      </c>
      <c r="DJ24" s="10">
        <f t="shared" si="30"/>
        <v>0</v>
      </c>
      <c r="DK24" s="10">
        <f t="shared" si="30"/>
        <v>0</v>
      </c>
      <c r="DL24" s="10">
        <f t="shared" si="30"/>
        <v>0</v>
      </c>
      <c r="DM24" s="10">
        <f t="shared" si="30"/>
        <v>0</v>
      </c>
      <c r="DN24" s="10">
        <f t="shared" si="30"/>
        <v>0</v>
      </c>
      <c r="DO24" s="10">
        <f t="shared" si="30"/>
        <v>0</v>
      </c>
      <c r="DP24" s="10">
        <f t="shared" si="30"/>
        <v>0</v>
      </c>
      <c r="DQ24" s="10">
        <f t="shared" si="30"/>
        <v>0</v>
      </c>
      <c r="DR24" s="10">
        <f t="shared" si="30"/>
        <v>0</v>
      </c>
      <c r="DS24" s="10">
        <f t="shared" si="30"/>
        <v>0</v>
      </c>
      <c r="DT24" s="10">
        <f t="shared" si="30"/>
        <v>0</v>
      </c>
      <c r="DU24" s="10">
        <f t="shared" si="30"/>
        <v>0</v>
      </c>
      <c r="DV24" s="10">
        <f t="shared" si="30"/>
        <v>0</v>
      </c>
      <c r="DW24" s="10">
        <f t="shared" si="29"/>
        <v>0</v>
      </c>
      <c r="DX24" s="10">
        <f t="shared" si="29"/>
        <v>0</v>
      </c>
      <c r="DY24" s="10">
        <f t="shared" si="29"/>
        <v>0</v>
      </c>
      <c r="DZ24" s="10">
        <f t="shared" si="29"/>
        <v>0</v>
      </c>
      <c r="EA24" s="10">
        <f t="shared" si="29"/>
        <v>0</v>
      </c>
      <c r="EB24" s="10">
        <f t="shared" si="29"/>
        <v>0</v>
      </c>
      <c r="EC24" s="10">
        <f t="shared" si="29"/>
        <v>0</v>
      </c>
      <c r="ED24" s="10">
        <f t="shared" si="29"/>
        <v>0</v>
      </c>
      <c r="EE24" s="10">
        <f t="shared" si="23"/>
        <v>341.14</v>
      </c>
      <c r="EF24" s="109">
        <f t="shared" si="4"/>
        <v>0</v>
      </c>
      <c r="EG24" s="82">
        <f t="shared" si="24"/>
        <v>0</v>
      </c>
      <c r="EH24" s="82">
        <f t="shared" si="25"/>
        <v>0</v>
      </c>
      <c r="EI24" s="110">
        <f t="shared" si="26"/>
        <v>341.14</v>
      </c>
    </row>
    <row r="25" spans="1:139" ht="14.5" hidden="1" x14ac:dyDescent="0.35">
      <c r="A25" s="5" t="str">
        <f t="shared" si="0"/>
        <v>Manaus39.7</v>
      </c>
      <c r="B25" s="53">
        <v>4151</v>
      </c>
      <c r="C25" s="53">
        <v>4151</v>
      </c>
      <c r="D25" s="53" t="s">
        <v>40</v>
      </c>
      <c r="E25" s="43"/>
      <c r="F25" s="43" t="s">
        <v>145</v>
      </c>
      <c r="G25" s="43" t="s">
        <v>146</v>
      </c>
      <c r="H25" s="53" t="s">
        <v>147</v>
      </c>
      <c r="I25" s="54"/>
      <c r="J25" s="43"/>
      <c r="K25" s="87" t="s">
        <v>62</v>
      </c>
      <c r="L25" s="40">
        <v>39.700000000000003</v>
      </c>
      <c r="M25" s="41" t="s">
        <v>153</v>
      </c>
      <c r="N25" s="85"/>
      <c r="O25" s="67"/>
      <c r="Q25" s="77"/>
      <c r="R25" s="57"/>
      <c r="S25" s="44"/>
      <c r="T25" s="56"/>
      <c r="U25" s="57"/>
      <c r="V25" s="43" t="s">
        <v>150</v>
      </c>
      <c r="W25" s="88">
        <v>0</v>
      </c>
      <c r="X25" s="57"/>
      <c r="Y25" s="95">
        <f>IF($X25="",0,HLOOKUP($H$3,Resina!$E$2:$AK$93,MATCH($D25&amp;$X25&amp;$Y$4,Resina!$A$2:$A$93,0)))</f>
        <v>0</v>
      </c>
      <c r="Z25" s="56">
        <v>1</v>
      </c>
      <c r="AA25" s="43" t="s">
        <v>33</v>
      </c>
      <c r="AB25" s="95">
        <f>IF($AA25="",0,HLOOKUP($H$3,Resina!$E$2:$AK$93,MATCH($D25&amp;$AA25&amp;$AB$4,Resina!$A$2:$A$93,0)))</f>
        <v>1601.4599794645653</v>
      </c>
      <c r="AC25" s="59">
        <f t="shared" si="27"/>
        <v>46113</v>
      </c>
      <c r="AD25" s="59" t="s">
        <v>151</v>
      </c>
      <c r="AE25" s="153">
        <f t="shared" si="28"/>
        <v>45839</v>
      </c>
      <c r="AF25" s="55" t="s">
        <v>152</v>
      </c>
      <c r="AG25" s="13">
        <f>_xlfn.XLOOKUP($H$3,Resina!$2:$2,Resina!$3:$3,0)</f>
        <v>5.2315863636363638</v>
      </c>
      <c r="AH25" s="14">
        <f t="shared" si="5"/>
        <v>332.61359476190478</v>
      </c>
      <c r="AI25" s="75">
        <v>5.0000000000000001E-3</v>
      </c>
      <c r="AJ25" s="14">
        <f t="shared" si="6"/>
        <v>1.663067973809524</v>
      </c>
      <c r="AL25" s="12"/>
      <c r="AM25" s="65"/>
      <c r="AN25" s="12"/>
      <c r="AO25" s="12">
        <f>_xlfn.XLOOKUP($D25&amp;$L25&amp;$AK$3,'BD Conv'!$A:$A,'BD Conv'!$H:$H,0)*_xlfn.XLOOKUP($D25,'BD Conv'!$C$17:$C$19,'BD Conv'!$F$17:$F$19,0)*(1+(HLOOKUP($B25&amp;AO$5,Indexadores!$C$2:$AH$32,MATCH($AE25,Indexadores!$A$2:$A$32,0))))</f>
        <v>0</v>
      </c>
      <c r="AP25" s="12"/>
      <c r="AQ25" s="55"/>
      <c r="AR25" s="55"/>
      <c r="AS25" s="155">
        <v>5.0000000000000001E-3</v>
      </c>
      <c r="AT25" s="55">
        <f t="shared" si="7"/>
        <v>0</v>
      </c>
      <c r="AU25" s="12">
        <f>_xlfn.XLOOKUP($D25&amp;$L25&amp;$AK$3,'BD Conv'!$A:$A,'BD Conv'!$H:$H,0)*_xlfn.XLOOKUP($D25,'BD Conv'!$C$17:$C$19,'BD Conv'!$E$17:$E$19,0)*(1+(HLOOKUP($B25&amp;AU$5,Indexadores!$C$2:$AH$32,MATCH($AE25,Indexadores!$A$2:$A$32,0))))</f>
        <v>0</v>
      </c>
      <c r="AV25" s="14">
        <f t="shared" si="8"/>
        <v>0</v>
      </c>
      <c r="AW25" s="55">
        <f>_xlfn.XLOOKUP($A25&amp;$AK$3,'BD Conv'!$A:$A,'BD Conv'!$I:$I,0)</f>
        <v>0</v>
      </c>
      <c r="AX25" s="55"/>
      <c r="AY25" s="12"/>
      <c r="AZ25" s="14">
        <f t="shared" si="1"/>
        <v>334.2766627357143</v>
      </c>
      <c r="BA25" s="12"/>
      <c r="BB25" s="12"/>
      <c r="BC25" s="12"/>
      <c r="BD25" s="55"/>
      <c r="BE25" s="55"/>
      <c r="BF25" s="55"/>
      <c r="BG25" s="66"/>
      <c r="BH25" s="55"/>
      <c r="BI25" s="61">
        <f t="shared" si="10"/>
        <v>0</v>
      </c>
      <c r="BJ25" s="55"/>
      <c r="BK25" s="55"/>
      <c r="BL25" s="66"/>
      <c r="BM25" s="55"/>
      <c r="BN25" s="55">
        <f>_xlfn.XLOOKUP($A25&amp;$BA$3,'BD Conv'!$A:$A,'BD Conv'!$K:$K,0)</f>
        <v>0</v>
      </c>
      <c r="BO25" s="55"/>
      <c r="BP25" s="55"/>
      <c r="BQ25" s="96">
        <f t="shared" si="11"/>
        <v>0</v>
      </c>
      <c r="BR25" s="62">
        <f t="shared" si="12"/>
        <v>0</v>
      </c>
      <c r="BS25" s="62"/>
      <c r="BT25" s="98">
        <f t="shared" si="13"/>
        <v>334.2766627357143</v>
      </c>
      <c r="BU25" s="82">
        <f t="shared" si="14"/>
        <v>84.301677779830811</v>
      </c>
      <c r="BV25" s="97">
        <f t="shared" si="2"/>
        <v>418.57834051554511</v>
      </c>
      <c r="BW25" s="44">
        <f>BV25/'MAR''26'!BV26-1</f>
        <v>-6.3849587398645657E-2</v>
      </c>
      <c r="BY25" s="74"/>
      <c r="BZ25" s="12"/>
      <c r="CA25" s="12"/>
      <c r="CB25" s="12">
        <f t="shared" si="15"/>
        <v>0.31788980592371513</v>
      </c>
      <c r="CD25" s="95"/>
      <c r="CE25" s="12"/>
      <c r="CF25" s="12"/>
      <c r="CG25" s="12"/>
      <c r="CI25" s="95">
        <f>IF($X25="",0,HLOOKUP($H$3,Resina!$E$2:$AK$93,MATCH($D25&amp;$X25&amp;$CI$4,Resina!$A$2:$A$93,0)))</f>
        <v>0</v>
      </c>
      <c r="CJ25" s="95">
        <f>IF($AA25="",0,HLOOKUP($H$3,Resina!$E$2:$AK$93,MATCH($D25&amp;$AA25&amp;$CJ$4,Resina!$A$2:$A$93,0)))</f>
        <v>1630.4587135230554</v>
      </c>
      <c r="CK25" s="14">
        <f t="shared" si="16"/>
        <v>338.63645721393044</v>
      </c>
      <c r="CL25" s="14">
        <f t="shared" si="17"/>
        <v>3.3863645721393043</v>
      </c>
      <c r="CM25" s="12" t="str">
        <f t="shared" si="18"/>
        <v xml:space="preserve"> </v>
      </c>
      <c r="CN25" s="73"/>
      <c r="CO25" s="12">
        <f t="shared" si="19"/>
        <v>0</v>
      </c>
      <c r="CP25" s="14">
        <f t="shared" si="20"/>
        <v>342.02282178606976</v>
      </c>
      <c r="CQ25" s="73"/>
      <c r="DE25" s="6" t="str">
        <f t="shared" si="21"/>
        <v>Manaus39.71</v>
      </c>
      <c r="DF25" s="63">
        <f t="shared" si="22"/>
        <v>39.700000000000003</v>
      </c>
      <c r="DG25" s="10">
        <f t="shared" si="30"/>
        <v>332.61</v>
      </c>
      <c r="DH25" s="10">
        <f t="shared" si="30"/>
        <v>1.66</v>
      </c>
      <c r="DI25" s="10">
        <f t="shared" si="30"/>
        <v>0</v>
      </c>
      <c r="DJ25" s="10">
        <f t="shared" si="30"/>
        <v>0</v>
      </c>
      <c r="DK25" s="10">
        <f t="shared" si="30"/>
        <v>0</v>
      </c>
      <c r="DL25" s="10">
        <f t="shared" si="30"/>
        <v>0</v>
      </c>
      <c r="DM25" s="10">
        <f t="shared" si="30"/>
        <v>0</v>
      </c>
      <c r="DN25" s="10">
        <f t="shared" si="30"/>
        <v>0</v>
      </c>
      <c r="DO25" s="10">
        <f t="shared" si="30"/>
        <v>0</v>
      </c>
      <c r="DP25" s="10">
        <f t="shared" si="30"/>
        <v>0</v>
      </c>
      <c r="DQ25" s="10">
        <f t="shared" si="30"/>
        <v>0</v>
      </c>
      <c r="DR25" s="10">
        <f t="shared" si="30"/>
        <v>0</v>
      </c>
      <c r="DS25" s="10">
        <f t="shared" si="30"/>
        <v>0</v>
      </c>
      <c r="DT25" s="10">
        <f t="shared" si="30"/>
        <v>0</v>
      </c>
      <c r="DU25" s="10">
        <f t="shared" si="30"/>
        <v>0</v>
      </c>
      <c r="DV25" s="10">
        <f t="shared" si="30"/>
        <v>0</v>
      </c>
      <c r="DW25" s="10">
        <f t="shared" si="29"/>
        <v>0</v>
      </c>
      <c r="DX25" s="10">
        <f t="shared" si="29"/>
        <v>0</v>
      </c>
      <c r="DY25" s="10">
        <f t="shared" si="29"/>
        <v>0</v>
      </c>
      <c r="DZ25" s="10">
        <f t="shared" si="29"/>
        <v>0</v>
      </c>
      <c r="EA25" s="10">
        <f t="shared" si="29"/>
        <v>0</v>
      </c>
      <c r="EB25" s="10">
        <f t="shared" si="29"/>
        <v>0</v>
      </c>
      <c r="EC25" s="10">
        <f t="shared" si="29"/>
        <v>0</v>
      </c>
      <c r="ED25" s="10">
        <f t="shared" si="29"/>
        <v>0</v>
      </c>
      <c r="EE25" s="10">
        <f t="shared" si="23"/>
        <v>334.27000000000004</v>
      </c>
      <c r="EF25" s="109">
        <f t="shared" si="4"/>
        <v>-0.01</v>
      </c>
      <c r="EG25" s="82">
        <f t="shared" si="24"/>
        <v>0</v>
      </c>
      <c r="EH25" s="82">
        <f t="shared" si="25"/>
        <v>0.01</v>
      </c>
      <c r="EI25" s="110">
        <f t="shared" si="26"/>
        <v>334.28000000000003</v>
      </c>
    </row>
    <row r="26" spans="1:139" ht="14.5" x14ac:dyDescent="0.35">
      <c r="A26" s="5" t="str">
        <f t="shared" si="0"/>
        <v>Manaus29.5</v>
      </c>
      <c r="B26" s="53">
        <v>4151</v>
      </c>
      <c r="C26" s="53">
        <v>4151</v>
      </c>
      <c r="D26" s="53" t="s">
        <v>40</v>
      </c>
      <c r="E26" s="43"/>
      <c r="F26" s="43" t="s">
        <v>145</v>
      </c>
      <c r="G26" s="43" t="s">
        <v>146</v>
      </c>
      <c r="H26" s="53" t="s">
        <v>147</v>
      </c>
      <c r="I26" s="54"/>
      <c r="J26" s="43"/>
      <c r="K26" s="87" t="s">
        <v>62</v>
      </c>
      <c r="L26" s="40">
        <v>29.5</v>
      </c>
      <c r="M26" s="41" t="s">
        <v>149</v>
      </c>
      <c r="N26" s="85"/>
      <c r="O26" s="67"/>
      <c r="Q26" s="77"/>
      <c r="R26" s="57"/>
      <c r="S26" s="44"/>
      <c r="T26" s="56"/>
      <c r="U26" s="57"/>
      <c r="V26" s="43" t="s">
        <v>150</v>
      </c>
      <c r="W26" s="88">
        <v>1</v>
      </c>
      <c r="X26" s="57" t="s">
        <v>22</v>
      </c>
      <c r="Y26" s="95">
        <f>IF($X26="",0,HLOOKUP($H$3,Resina!$E$2:$AK$93,MATCH($D26&amp;$X26&amp;$Y$4,Resina!$A$2:$A$93,0)))</f>
        <v>1683.6104444444445</v>
      </c>
      <c r="Z26" s="56">
        <v>0</v>
      </c>
      <c r="AA26" s="43" t="s">
        <v>33</v>
      </c>
      <c r="AB26" s="95">
        <f>IF($AA26="",0,HLOOKUP($H$3,Resina!$E$2:$AK$93,MATCH($D26&amp;$AA26&amp;$AB$4,Resina!$A$2:$A$93,0)))</f>
        <v>1601.4599794645653</v>
      </c>
      <c r="AC26" s="59">
        <f t="shared" si="27"/>
        <v>46113</v>
      </c>
      <c r="AD26" s="59" t="s">
        <v>151</v>
      </c>
      <c r="AE26" s="153">
        <f t="shared" si="28"/>
        <v>45839</v>
      </c>
      <c r="AF26" s="55" t="s">
        <v>152</v>
      </c>
      <c r="AG26" s="13">
        <f>_xlfn.XLOOKUP($H$3,Resina!$2:$2,Resina!$3:$3,0)</f>
        <v>5.2315863636363638</v>
      </c>
      <c r="AH26" s="14">
        <f t="shared" si="5"/>
        <v>259.83462656352373</v>
      </c>
      <c r="AI26" s="75">
        <v>5.0000000000000001E-3</v>
      </c>
      <c r="AJ26" s="14">
        <f t="shared" si="6"/>
        <v>1.2991731328176186</v>
      </c>
      <c r="AL26" s="12"/>
      <c r="AM26" s="65"/>
      <c r="AN26" s="12"/>
      <c r="AO26" s="12">
        <f>_xlfn.XLOOKUP($D26&amp;$L26&amp;$AK$3,'BD Conv'!$A:$A,'BD Conv'!$H:$H,0)*_xlfn.XLOOKUP($D26,'BD Conv'!$C$17:$C$19,'BD Conv'!$F$17:$F$19,0)*(1+(HLOOKUP($B26&amp;AO$5,Indexadores!$C$2:$AH$32,MATCH($AE26,Indexadores!$A$2:$A$32,0))))</f>
        <v>0</v>
      </c>
      <c r="AP26" s="12"/>
      <c r="AQ26" s="55"/>
      <c r="AR26" s="55"/>
      <c r="AS26" s="155">
        <v>5.0000000000000001E-3</v>
      </c>
      <c r="AT26" s="55">
        <f t="shared" si="7"/>
        <v>0</v>
      </c>
      <c r="AU26" s="12">
        <f>_xlfn.XLOOKUP($D26&amp;$L26&amp;$AK$3,'BD Conv'!$A:$A,'BD Conv'!$H:$H,0)*_xlfn.XLOOKUP($D26,'BD Conv'!$C$17:$C$19,'BD Conv'!$E$17:$E$19,0)*(1+(HLOOKUP($B26&amp;AU$5,Indexadores!$C$2:$AH$32,MATCH($AE26,Indexadores!$A$2:$A$32,0))))</f>
        <v>0</v>
      </c>
      <c r="AV26" s="14">
        <f t="shared" si="8"/>
        <v>0</v>
      </c>
      <c r="AW26" s="55">
        <f>_xlfn.XLOOKUP($A26&amp;$AK$3,'BD Conv'!$A:$A,'BD Conv'!$I:$I,0)</f>
        <v>0</v>
      </c>
      <c r="AX26" s="55"/>
      <c r="AY26" s="12"/>
      <c r="AZ26" s="14">
        <f t="shared" si="1"/>
        <v>261.13379969634133</v>
      </c>
      <c r="BA26" s="12"/>
      <c r="BB26" s="12"/>
      <c r="BC26" s="12"/>
      <c r="BD26" s="55"/>
      <c r="BE26" s="55"/>
      <c r="BF26" s="55"/>
      <c r="BG26" s="66"/>
      <c r="BH26" s="55"/>
      <c r="BI26" s="61">
        <f t="shared" si="10"/>
        <v>0</v>
      </c>
      <c r="BJ26" s="55"/>
      <c r="BK26" s="55"/>
      <c r="BL26" s="66"/>
      <c r="BM26" s="55"/>
      <c r="BN26" s="55">
        <f>_xlfn.XLOOKUP($A26&amp;$BA$3,'BD Conv'!$A:$A,'BD Conv'!$K:$K,0)</f>
        <v>0</v>
      </c>
      <c r="BO26" s="55"/>
      <c r="BP26" s="55"/>
      <c r="BQ26" s="96">
        <f t="shared" si="11"/>
        <v>0</v>
      </c>
      <c r="BR26" s="62">
        <f t="shared" si="12"/>
        <v>0</v>
      </c>
      <c r="BS26" s="62"/>
      <c r="BT26" s="98">
        <f t="shared" si="13"/>
        <v>261.13379969634133</v>
      </c>
      <c r="BU26" s="82">
        <f t="shared" si="14"/>
        <v>65.855681516207312</v>
      </c>
      <c r="BV26" s="97">
        <f t="shared" si="2"/>
        <v>326.98948121254864</v>
      </c>
      <c r="BW26" s="44">
        <f>BV26/'MAR''26'!BV27-1</f>
        <v>0.31964527931926856</v>
      </c>
      <c r="BY26" s="74"/>
      <c r="BZ26" s="12"/>
      <c r="CA26" s="12"/>
      <c r="CB26" s="12">
        <f t="shared" si="15"/>
        <v>0.24833254055555201</v>
      </c>
      <c r="CD26" s="95"/>
      <c r="CE26" s="12"/>
      <c r="CF26" s="12"/>
      <c r="CG26" s="12"/>
      <c r="CI26" s="95">
        <f>IF($X26="",0,HLOOKUP($H$3,Resina!$E$2:$AK$93,MATCH($D26&amp;$X26&amp;$CI$4,Resina!$A$2:$A$93,0)))</f>
        <v>1583.8872888888891</v>
      </c>
      <c r="CJ26" s="95">
        <f>IF($AA26="",0,HLOOKUP($H$3,Resina!$E$2:$AK$93,MATCH($D26&amp;$AA26&amp;$CJ$4,Resina!$A$2:$A$93,0)))</f>
        <v>1630.4587135230554</v>
      </c>
      <c r="CK26" s="14">
        <f t="shared" si="16"/>
        <v>244.44417269159842</v>
      </c>
      <c r="CL26" s="14">
        <f t="shared" si="17"/>
        <v>2.4444417269159842</v>
      </c>
      <c r="CM26" s="12" t="str">
        <f t="shared" si="18"/>
        <v xml:space="preserve"> </v>
      </c>
      <c r="CN26" s="73"/>
      <c r="CO26" s="12">
        <f t="shared" si="19"/>
        <v>0</v>
      </c>
      <c r="CP26" s="14">
        <f t="shared" si="20"/>
        <v>246.88861441851441</v>
      </c>
      <c r="CQ26" s="73"/>
      <c r="DE26" s="6" t="str">
        <f t="shared" si="21"/>
        <v>Manaus29.50</v>
      </c>
      <c r="DF26" s="63">
        <f t="shared" si="22"/>
        <v>29.5</v>
      </c>
      <c r="DG26" s="10">
        <f t="shared" si="30"/>
        <v>259.83</v>
      </c>
      <c r="DH26" s="10">
        <f t="shared" si="30"/>
        <v>1.3</v>
      </c>
      <c r="DI26" s="10">
        <f t="shared" si="30"/>
        <v>0</v>
      </c>
      <c r="DJ26" s="10">
        <f t="shared" si="30"/>
        <v>0</v>
      </c>
      <c r="DK26" s="10">
        <f t="shared" si="30"/>
        <v>0</v>
      </c>
      <c r="DL26" s="10">
        <f t="shared" si="30"/>
        <v>0</v>
      </c>
      <c r="DM26" s="10">
        <f t="shared" si="30"/>
        <v>0</v>
      </c>
      <c r="DN26" s="10">
        <f t="shared" si="30"/>
        <v>0</v>
      </c>
      <c r="DO26" s="10">
        <f t="shared" si="30"/>
        <v>0</v>
      </c>
      <c r="DP26" s="10">
        <f t="shared" si="30"/>
        <v>0</v>
      </c>
      <c r="DQ26" s="10">
        <f t="shared" si="30"/>
        <v>0</v>
      </c>
      <c r="DR26" s="10">
        <f t="shared" si="30"/>
        <v>0</v>
      </c>
      <c r="DS26" s="10">
        <f t="shared" si="30"/>
        <v>0</v>
      </c>
      <c r="DT26" s="10">
        <f t="shared" si="30"/>
        <v>0</v>
      </c>
      <c r="DU26" s="10">
        <f t="shared" si="30"/>
        <v>0</v>
      </c>
      <c r="DV26" s="10">
        <f t="shared" si="30"/>
        <v>0</v>
      </c>
      <c r="DW26" s="10">
        <f t="shared" si="29"/>
        <v>0</v>
      </c>
      <c r="DX26" s="10">
        <f t="shared" si="29"/>
        <v>0</v>
      </c>
      <c r="DY26" s="10">
        <f t="shared" si="29"/>
        <v>0</v>
      </c>
      <c r="DZ26" s="10">
        <f t="shared" si="29"/>
        <v>0</v>
      </c>
      <c r="EA26" s="10">
        <f t="shared" si="29"/>
        <v>0</v>
      </c>
      <c r="EB26" s="10">
        <f t="shared" si="29"/>
        <v>0</v>
      </c>
      <c r="EC26" s="10">
        <f t="shared" si="29"/>
        <v>0</v>
      </c>
      <c r="ED26" s="10">
        <f t="shared" si="29"/>
        <v>0</v>
      </c>
      <c r="EE26" s="10">
        <f t="shared" si="23"/>
        <v>261.13</v>
      </c>
      <c r="EF26" s="109">
        <f t="shared" si="4"/>
        <v>0</v>
      </c>
      <c r="EG26" s="82">
        <f t="shared" si="24"/>
        <v>0</v>
      </c>
      <c r="EH26" s="82">
        <f t="shared" si="25"/>
        <v>0</v>
      </c>
      <c r="EI26" s="110">
        <f t="shared" si="26"/>
        <v>261.13</v>
      </c>
    </row>
    <row r="27" spans="1:139" ht="14.5" hidden="1" x14ac:dyDescent="0.35">
      <c r="A27" s="5" t="str">
        <f t="shared" si="0"/>
        <v>Manaus29.5</v>
      </c>
      <c r="B27" s="53">
        <v>4151</v>
      </c>
      <c r="C27" s="53">
        <v>4151</v>
      </c>
      <c r="D27" s="53" t="s">
        <v>40</v>
      </c>
      <c r="E27" s="43"/>
      <c r="F27" s="43" t="s">
        <v>145</v>
      </c>
      <c r="G27" s="43" t="s">
        <v>146</v>
      </c>
      <c r="H27" s="53" t="s">
        <v>147</v>
      </c>
      <c r="I27" s="54"/>
      <c r="J27" s="43"/>
      <c r="K27" s="87" t="s">
        <v>62</v>
      </c>
      <c r="L27" s="40">
        <v>29.5</v>
      </c>
      <c r="M27" s="41" t="s">
        <v>149</v>
      </c>
      <c r="N27" s="85"/>
      <c r="O27" s="67"/>
      <c r="Q27" s="77"/>
      <c r="R27" s="57"/>
      <c r="S27" s="44"/>
      <c r="T27" s="56"/>
      <c r="U27" s="57"/>
      <c r="V27" s="43" t="s">
        <v>150</v>
      </c>
      <c r="W27" s="88">
        <v>0.6</v>
      </c>
      <c r="X27" s="57" t="s">
        <v>22</v>
      </c>
      <c r="Y27" s="95">
        <f>IF($X27="",0,HLOOKUP($H$3,Resina!$E$2:$AK$93,MATCH($D27&amp;$X27&amp;$Y$4,Resina!$A$2:$A$93,0)))</f>
        <v>1683.6104444444445</v>
      </c>
      <c r="Z27" s="56">
        <v>0.4</v>
      </c>
      <c r="AA27" s="43" t="s">
        <v>33</v>
      </c>
      <c r="AB27" s="95">
        <f>IF($AA27="",0,HLOOKUP($H$3,Resina!$E$2:$AK$93,MATCH($D27&amp;$AA27&amp;$AB$4,Resina!$A$2:$A$93,0)))</f>
        <v>1601.4599794645653</v>
      </c>
      <c r="AC27" s="59">
        <f t="shared" si="27"/>
        <v>46113</v>
      </c>
      <c r="AD27" s="59" t="s">
        <v>151</v>
      </c>
      <c r="AE27" s="153">
        <f t="shared" si="28"/>
        <v>45839</v>
      </c>
      <c r="AF27" s="55" t="s">
        <v>152</v>
      </c>
      <c r="AG27" s="13">
        <f>_xlfn.XLOOKUP($H$3,Resina!$2:$2,Resina!$3:$3,0)</f>
        <v>5.2315863636363638</v>
      </c>
      <c r="AH27" s="14">
        <f t="shared" si="5"/>
        <v>254.76325498573331</v>
      </c>
      <c r="AI27" s="75">
        <v>5.0000000000000001E-3</v>
      </c>
      <c r="AJ27" s="14">
        <f t="shared" si="6"/>
        <v>1.2738162749286666</v>
      </c>
      <c r="AL27" s="12"/>
      <c r="AM27" s="65"/>
      <c r="AN27" s="12"/>
      <c r="AO27" s="12">
        <f>_xlfn.XLOOKUP($D27&amp;$L27&amp;$AK$3,'BD Conv'!$A:$A,'BD Conv'!$H:$H,0)*_xlfn.XLOOKUP($D27,'BD Conv'!$C$17:$C$19,'BD Conv'!$F$17:$F$19,0)*(1+(HLOOKUP($B27&amp;AO$5,Indexadores!$C$2:$AH$32,MATCH($AE27,Indexadores!$A$2:$A$32,0))))</f>
        <v>0</v>
      </c>
      <c r="AP27" s="12"/>
      <c r="AQ27" s="55"/>
      <c r="AR27" s="55"/>
      <c r="AS27" s="155">
        <v>5.0000000000000001E-3</v>
      </c>
      <c r="AT27" s="55">
        <f t="shared" si="7"/>
        <v>0</v>
      </c>
      <c r="AU27" s="12">
        <f>_xlfn.XLOOKUP($D27&amp;$L27&amp;$AK$3,'BD Conv'!$A:$A,'BD Conv'!$H:$H,0)*_xlfn.XLOOKUP($D27,'BD Conv'!$C$17:$C$19,'BD Conv'!$E$17:$E$19,0)*(1+(HLOOKUP($B27&amp;AU$5,Indexadores!$C$2:$AH$32,MATCH($AE27,Indexadores!$A$2:$A$32,0))))</f>
        <v>0</v>
      </c>
      <c r="AV27" s="14">
        <f t="shared" si="8"/>
        <v>0</v>
      </c>
      <c r="AW27" s="55">
        <f>_xlfn.XLOOKUP($A27&amp;$AK$3,'BD Conv'!$A:$A,'BD Conv'!$I:$I,0)</f>
        <v>0</v>
      </c>
      <c r="AX27" s="55"/>
      <c r="AY27" s="12"/>
      <c r="AZ27" s="14">
        <f t="shared" si="1"/>
        <v>256.037071260662</v>
      </c>
      <c r="BA27" s="12"/>
      <c r="BB27" s="12"/>
      <c r="BC27" s="12"/>
      <c r="BD27" s="55"/>
      <c r="BE27" s="55"/>
      <c r="BF27" s="55"/>
      <c r="BG27" s="66"/>
      <c r="BH27" s="55"/>
      <c r="BI27" s="61">
        <f t="shared" si="10"/>
        <v>0</v>
      </c>
      <c r="BJ27" s="55"/>
      <c r="BK27" s="55"/>
      <c r="BL27" s="66"/>
      <c r="BM27" s="55"/>
      <c r="BN27" s="55">
        <f>_xlfn.XLOOKUP($A27&amp;$BA$3,'BD Conv'!$A:$A,'BD Conv'!$K:$K,0)</f>
        <v>0</v>
      </c>
      <c r="BO27" s="55"/>
      <c r="BP27" s="55"/>
      <c r="BQ27" s="96">
        <f t="shared" si="11"/>
        <v>0</v>
      </c>
      <c r="BR27" s="62">
        <f t="shared" si="12"/>
        <v>0</v>
      </c>
      <c r="BS27" s="62"/>
      <c r="BT27" s="98">
        <f t="shared" si="13"/>
        <v>256.037071260662</v>
      </c>
      <c r="BU27" s="82">
        <f t="shared" si="14"/>
        <v>64.570330768716929</v>
      </c>
      <c r="BV27" s="97">
        <f t="shared" si="2"/>
        <v>320.60740202937893</v>
      </c>
      <c r="BW27" s="44">
        <f>BV27/'MAR''26'!BV28-1</f>
        <v>0.13863862487723111</v>
      </c>
      <c r="BY27" s="74"/>
      <c r="BZ27" s="12"/>
      <c r="CA27" s="12"/>
      <c r="CB27" s="12">
        <f t="shared" si="15"/>
        <v>0.24348566312174746</v>
      </c>
      <c r="CD27" s="95"/>
      <c r="CE27" s="12"/>
      <c r="CF27" s="12"/>
      <c r="CG27" s="12"/>
      <c r="CI27" s="95">
        <f>IF($X27="",0,HLOOKUP($H$3,Resina!$E$2:$AK$93,MATCH($D27&amp;$X27&amp;$CI$4,Resina!$A$2:$A$93,0)))</f>
        <v>1583.8872888888891</v>
      </c>
      <c r="CJ27" s="95">
        <f>IF($AA27="",0,HLOOKUP($H$3,Resina!$E$2:$AK$93,MATCH($D27&amp;$AA27&amp;$CJ$4,Resina!$A$2:$A$93,0)))</f>
        <v>1630.4587135230554</v>
      </c>
      <c r="CK27" s="14">
        <f t="shared" si="16"/>
        <v>247.31915336620284</v>
      </c>
      <c r="CL27" s="14">
        <f t="shared" si="17"/>
        <v>2.4731915336620283</v>
      </c>
      <c r="CM27" s="12" t="str">
        <f t="shared" si="18"/>
        <v xml:space="preserve"> </v>
      </c>
      <c r="CN27" s="73"/>
      <c r="CO27" s="12">
        <f t="shared" si="19"/>
        <v>0</v>
      </c>
      <c r="CP27" s="14">
        <f t="shared" si="20"/>
        <v>249.79234489986487</v>
      </c>
      <c r="CQ27" s="73"/>
      <c r="DE27" s="6" t="str">
        <f t="shared" si="21"/>
        <v>Manaus29.50.4</v>
      </c>
      <c r="DF27" s="63">
        <f t="shared" si="22"/>
        <v>29.5</v>
      </c>
      <c r="DG27" s="10">
        <f t="shared" si="30"/>
        <v>254.76</v>
      </c>
      <c r="DH27" s="10">
        <f t="shared" si="30"/>
        <v>1.27</v>
      </c>
      <c r="DI27" s="10">
        <f t="shared" si="30"/>
        <v>0</v>
      </c>
      <c r="DJ27" s="10">
        <f t="shared" si="30"/>
        <v>0</v>
      </c>
      <c r="DK27" s="10">
        <f t="shared" si="30"/>
        <v>0</v>
      </c>
      <c r="DL27" s="10">
        <f t="shared" si="30"/>
        <v>0</v>
      </c>
      <c r="DM27" s="10">
        <f t="shared" si="30"/>
        <v>0</v>
      </c>
      <c r="DN27" s="10">
        <f t="shared" si="30"/>
        <v>0</v>
      </c>
      <c r="DO27" s="10">
        <f t="shared" si="30"/>
        <v>0</v>
      </c>
      <c r="DP27" s="10">
        <f t="shared" si="30"/>
        <v>0</v>
      </c>
      <c r="DQ27" s="10">
        <f t="shared" si="30"/>
        <v>0</v>
      </c>
      <c r="DR27" s="10">
        <f t="shared" si="30"/>
        <v>0</v>
      </c>
      <c r="DS27" s="10">
        <f t="shared" si="30"/>
        <v>0</v>
      </c>
      <c r="DT27" s="10">
        <f t="shared" si="30"/>
        <v>0</v>
      </c>
      <c r="DU27" s="10">
        <f t="shared" si="30"/>
        <v>0</v>
      </c>
      <c r="DV27" s="10">
        <f t="shared" si="30"/>
        <v>0</v>
      </c>
      <c r="DW27" s="10">
        <f t="shared" si="29"/>
        <v>0</v>
      </c>
      <c r="DX27" s="10">
        <f t="shared" si="29"/>
        <v>0</v>
      </c>
      <c r="DY27" s="10">
        <f t="shared" si="29"/>
        <v>0</v>
      </c>
      <c r="DZ27" s="10">
        <f t="shared" si="29"/>
        <v>0</v>
      </c>
      <c r="EA27" s="10">
        <f t="shared" si="29"/>
        <v>0</v>
      </c>
      <c r="EB27" s="10">
        <f t="shared" si="29"/>
        <v>0</v>
      </c>
      <c r="EC27" s="10">
        <f t="shared" si="29"/>
        <v>0</v>
      </c>
      <c r="ED27" s="10">
        <f t="shared" si="29"/>
        <v>0</v>
      </c>
      <c r="EE27" s="10">
        <f t="shared" si="23"/>
        <v>256.02999999999997</v>
      </c>
      <c r="EF27" s="109">
        <f t="shared" si="4"/>
        <v>-0.01</v>
      </c>
      <c r="EG27" s="82">
        <f t="shared" si="24"/>
        <v>0</v>
      </c>
      <c r="EH27" s="82">
        <f t="shared" si="25"/>
        <v>0.01</v>
      </c>
      <c r="EI27" s="110">
        <f t="shared" si="26"/>
        <v>256.03999999999996</v>
      </c>
    </row>
    <row r="28" spans="1:139" ht="14.5" hidden="1" x14ac:dyDescent="0.35">
      <c r="A28" s="5" t="str">
        <f t="shared" si="0"/>
        <v>Manaus29.5</v>
      </c>
      <c r="B28" s="53">
        <v>4151</v>
      </c>
      <c r="C28" s="53">
        <v>4151</v>
      </c>
      <c r="D28" s="53" t="s">
        <v>40</v>
      </c>
      <c r="E28" s="43"/>
      <c r="F28" s="43" t="s">
        <v>145</v>
      </c>
      <c r="G28" s="43" t="s">
        <v>146</v>
      </c>
      <c r="H28" s="53" t="s">
        <v>147</v>
      </c>
      <c r="I28" s="54"/>
      <c r="J28" s="43"/>
      <c r="K28" s="87" t="s">
        <v>62</v>
      </c>
      <c r="L28" s="40">
        <v>29.5</v>
      </c>
      <c r="M28" s="41" t="s">
        <v>149</v>
      </c>
      <c r="N28" s="85"/>
      <c r="O28" s="67"/>
      <c r="Q28" s="77"/>
      <c r="R28" s="57"/>
      <c r="S28" s="44"/>
      <c r="T28" s="56"/>
      <c r="U28" s="57"/>
      <c r="V28" s="43" t="s">
        <v>150</v>
      </c>
      <c r="W28" s="88">
        <v>0.4</v>
      </c>
      <c r="X28" s="57" t="s">
        <v>22</v>
      </c>
      <c r="Y28" s="95">
        <f>IF($X28="",0,HLOOKUP($H$3,Resina!$E$2:$AK$93,MATCH($D28&amp;$X28&amp;$Y$4,Resina!$A$2:$A$93,0)))</f>
        <v>1683.6104444444445</v>
      </c>
      <c r="Z28" s="56">
        <v>0.6</v>
      </c>
      <c r="AA28" s="43" t="s">
        <v>33</v>
      </c>
      <c r="AB28" s="95">
        <f>IF($AA28="",0,HLOOKUP($H$3,Resina!$E$2:$AK$93,MATCH($D28&amp;$AA28&amp;$AB$4,Resina!$A$2:$A$93,0)))</f>
        <v>1601.4599794645653</v>
      </c>
      <c r="AC28" s="59">
        <f t="shared" si="27"/>
        <v>46113</v>
      </c>
      <c r="AD28" s="59" t="s">
        <v>151</v>
      </c>
      <c r="AE28" s="153">
        <f t="shared" si="28"/>
        <v>45839</v>
      </c>
      <c r="AF28" s="55" t="s">
        <v>152</v>
      </c>
      <c r="AG28" s="13">
        <f>_xlfn.XLOOKUP($H$3,Resina!$2:$2,Resina!$3:$3,0)</f>
        <v>5.2315863636363638</v>
      </c>
      <c r="AH28" s="14">
        <f t="shared" si="5"/>
        <v>252.22756919683809</v>
      </c>
      <c r="AI28" s="75">
        <v>5.0000000000000001E-3</v>
      </c>
      <c r="AJ28" s="14">
        <f t="shared" si="6"/>
        <v>1.2611378459841904</v>
      </c>
      <c r="AL28" s="12"/>
      <c r="AM28" s="65"/>
      <c r="AN28" s="12"/>
      <c r="AO28" s="12">
        <f>_xlfn.XLOOKUP($D28&amp;$L28&amp;$AK$3,'BD Conv'!$A:$A,'BD Conv'!$H:$H,0)*_xlfn.XLOOKUP($D28,'BD Conv'!$C$17:$C$19,'BD Conv'!$F$17:$F$19,0)*(1+(HLOOKUP($B28&amp;AO$5,Indexadores!$C$2:$AH$32,MATCH($AE28,Indexadores!$A$2:$A$32,0))))</f>
        <v>0</v>
      </c>
      <c r="AP28" s="12"/>
      <c r="AQ28" s="55"/>
      <c r="AR28" s="55"/>
      <c r="AS28" s="155">
        <v>5.0000000000000001E-3</v>
      </c>
      <c r="AT28" s="55">
        <f t="shared" si="7"/>
        <v>0</v>
      </c>
      <c r="AU28" s="12">
        <f>_xlfn.XLOOKUP($D28&amp;$L28&amp;$AK$3,'BD Conv'!$A:$A,'BD Conv'!$H:$H,0)*_xlfn.XLOOKUP($D28,'BD Conv'!$C$17:$C$19,'BD Conv'!$E$17:$E$19,0)*(1+(HLOOKUP($B28&amp;AU$5,Indexadores!$C$2:$AH$32,MATCH($AE28,Indexadores!$A$2:$A$32,0))))</f>
        <v>0</v>
      </c>
      <c r="AV28" s="14">
        <f t="shared" si="8"/>
        <v>0</v>
      </c>
      <c r="AW28" s="55">
        <f>_xlfn.XLOOKUP($A28&amp;$AK$3,'BD Conv'!$A:$A,'BD Conv'!$I:$I,0)</f>
        <v>0</v>
      </c>
      <c r="AX28" s="55"/>
      <c r="AY28" s="12"/>
      <c r="AZ28" s="14">
        <f t="shared" si="1"/>
        <v>253.48870704282228</v>
      </c>
      <c r="BA28" s="12"/>
      <c r="BB28" s="12"/>
      <c r="BC28" s="12"/>
      <c r="BD28" s="55"/>
      <c r="BE28" s="55"/>
      <c r="BF28" s="55"/>
      <c r="BG28" s="66"/>
      <c r="BH28" s="55"/>
      <c r="BI28" s="61">
        <f t="shared" si="10"/>
        <v>0</v>
      </c>
      <c r="BJ28" s="55"/>
      <c r="BK28" s="55"/>
      <c r="BL28" s="66"/>
      <c r="BM28" s="55"/>
      <c r="BN28" s="55">
        <f>_xlfn.XLOOKUP($A28&amp;$BA$3,'BD Conv'!$A:$A,'BD Conv'!$K:$K,0)</f>
        <v>0</v>
      </c>
      <c r="BO28" s="55"/>
      <c r="BP28" s="55"/>
      <c r="BQ28" s="96">
        <f t="shared" si="11"/>
        <v>0</v>
      </c>
      <c r="BR28" s="62">
        <f t="shared" si="12"/>
        <v>0</v>
      </c>
      <c r="BS28" s="62"/>
      <c r="BT28" s="98">
        <f t="shared" si="13"/>
        <v>253.48870704282228</v>
      </c>
      <c r="BU28" s="82">
        <f t="shared" si="14"/>
        <v>63.927655394971737</v>
      </c>
      <c r="BV28" s="97">
        <f t="shared" si="2"/>
        <v>317.41636243779402</v>
      </c>
      <c r="BW28" s="44">
        <f>BV28/'MAR''26'!BV29-1</f>
        <v>6.3502252523138791E-2</v>
      </c>
      <c r="BY28" s="74"/>
      <c r="BZ28" s="12"/>
      <c r="CA28" s="12"/>
      <c r="CB28" s="12">
        <f t="shared" si="15"/>
        <v>0.24106222440483702</v>
      </c>
      <c r="CD28" s="95"/>
      <c r="CE28" s="12"/>
      <c r="CF28" s="12"/>
      <c r="CG28" s="12"/>
      <c r="CI28" s="95">
        <f>IF($X28="",0,HLOOKUP($H$3,Resina!$E$2:$AK$93,MATCH($D28&amp;$X28&amp;$CI$4,Resina!$A$2:$A$93,0)))</f>
        <v>1583.8872888888891</v>
      </c>
      <c r="CJ28" s="95">
        <f>IF($AA28="",0,HLOOKUP($H$3,Resina!$E$2:$AK$93,MATCH($D28&amp;$AA28&amp;$CJ$4,Resina!$A$2:$A$93,0)))</f>
        <v>1630.4587135230554</v>
      </c>
      <c r="CK28" s="14">
        <f t="shared" si="16"/>
        <v>248.75664370350503</v>
      </c>
      <c r="CL28" s="14">
        <f t="shared" si="17"/>
        <v>2.4875664370350505</v>
      </c>
      <c r="CM28" s="12" t="str">
        <f t="shared" si="18"/>
        <v xml:space="preserve"> </v>
      </c>
      <c r="CN28" s="73"/>
      <c r="CO28" s="12">
        <f t="shared" si="19"/>
        <v>0</v>
      </c>
      <c r="CP28" s="14">
        <f t="shared" si="20"/>
        <v>251.24421014054008</v>
      </c>
      <c r="CQ28" s="73"/>
      <c r="DE28" s="6" t="str">
        <f t="shared" si="21"/>
        <v>Manaus29.50.6</v>
      </c>
      <c r="DF28" s="63">
        <f t="shared" si="22"/>
        <v>29.5</v>
      </c>
      <c r="DG28" s="10">
        <f t="shared" si="30"/>
        <v>252.23</v>
      </c>
      <c r="DH28" s="10">
        <f t="shared" si="30"/>
        <v>1.26</v>
      </c>
      <c r="DI28" s="10">
        <f t="shared" si="30"/>
        <v>0</v>
      </c>
      <c r="DJ28" s="10">
        <f t="shared" si="30"/>
        <v>0</v>
      </c>
      <c r="DK28" s="10">
        <f t="shared" si="30"/>
        <v>0</v>
      </c>
      <c r="DL28" s="10">
        <f t="shared" si="30"/>
        <v>0</v>
      </c>
      <c r="DM28" s="10">
        <f t="shared" si="30"/>
        <v>0</v>
      </c>
      <c r="DN28" s="10">
        <f t="shared" si="30"/>
        <v>0</v>
      </c>
      <c r="DO28" s="10">
        <f t="shared" si="30"/>
        <v>0</v>
      </c>
      <c r="DP28" s="10">
        <f t="shared" si="30"/>
        <v>0</v>
      </c>
      <c r="DQ28" s="10">
        <f t="shared" si="30"/>
        <v>0</v>
      </c>
      <c r="DR28" s="10">
        <f t="shared" si="30"/>
        <v>0</v>
      </c>
      <c r="DS28" s="10">
        <f t="shared" si="30"/>
        <v>0</v>
      </c>
      <c r="DT28" s="10">
        <f t="shared" si="30"/>
        <v>0</v>
      </c>
      <c r="DU28" s="10">
        <f t="shared" si="30"/>
        <v>0</v>
      </c>
      <c r="DV28" s="10">
        <f t="shared" si="30"/>
        <v>0</v>
      </c>
      <c r="DW28" s="10">
        <f t="shared" si="29"/>
        <v>0</v>
      </c>
      <c r="DX28" s="10">
        <f t="shared" si="29"/>
        <v>0</v>
      </c>
      <c r="DY28" s="10">
        <f t="shared" si="29"/>
        <v>0</v>
      </c>
      <c r="DZ28" s="10">
        <f t="shared" si="29"/>
        <v>0</v>
      </c>
      <c r="EA28" s="10">
        <f t="shared" si="29"/>
        <v>0</v>
      </c>
      <c r="EB28" s="10">
        <f t="shared" si="29"/>
        <v>0</v>
      </c>
      <c r="EC28" s="10">
        <f t="shared" si="29"/>
        <v>0</v>
      </c>
      <c r="ED28" s="10">
        <f t="shared" si="29"/>
        <v>0</v>
      </c>
      <c r="EE28" s="10">
        <f t="shared" si="23"/>
        <v>253.48999999999998</v>
      </c>
      <c r="EF28" s="109">
        <f t="shared" si="4"/>
        <v>0</v>
      </c>
      <c r="EG28" s="82">
        <f t="shared" si="24"/>
        <v>0</v>
      </c>
      <c r="EH28" s="82">
        <f t="shared" si="25"/>
        <v>0</v>
      </c>
      <c r="EI28" s="110">
        <f t="shared" si="26"/>
        <v>253.48999999999998</v>
      </c>
    </row>
    <row r="29" spans="1:139" ht="14.5" hidden="1" x14ac:dyDescent="0.35">
      <c r="A29" s="5" t="str">
        <f t="shared" si="0"/>
        <v>Manaus29.5</v>
      </c>
      <c r="B29" s="53">
        <v>4151</v>
      </c>
      <c r="C29" s="53">
        <v>4151</v>
      </c>
      <c r="D29" s="53" t="s">
        <v>40</v>
      </c>
      <c r="E29" s="43"/>
      <c r="F29" s="43" t="s">
        <v>145</v>
      </c>
      <c r="G29" s="43" t="s">
        <v>146</v>
      </c>
      <c r="H29" s="53" t="s">
        <v>147</v>
      </c>
      <c r="I29" s="54"/>
      <c r="J29" s="43"/>
      <c r="K29" s="87" t="s">
        <v>62</v>
      </c>
      <c r="L29" s="40">
        <v>29.5</v>
      </c>
      <c r="M29" s="41" t="s">
        <v>149</v>
      </c>
      <c r="N29" s="85"/>
      <c r="O29" s="67"/>
      <c r="Q29" s="77"/>
      <c r="R29" s="57"/>
      <c r="S29" s="44"/>
      <c r="T29" s="56"/>
      <c r="U29" s="57"/>
      <c r="V29" s="43" t="s">
        <v>150</v>
      </c>
      <c r="W29" s="88">
        <v>0</v>
      </c>
      <c r="X29" s="57"/>
      <c r="Y29" s="95">
        <f>IF($X29="",0,HLOOKUP($H$3,Resina!$E$2:$AK$93,MATCH($D29&amp;$X29&amp;$Y$4,Resina!$A$2:$A$93,0)))</f>
        <v>0</v>
      </c>
      <c r="Z29" s="56">
        <v>1</v>
      </c>
      <c r="AA29" s="43" t="s">
        <v>33</v>
      </c>
      <c r="AB29" s="95">
        <f>IF($AA29="",0,HLOOKUP($H$3,Resina!$E$2:$AK$93,MATCH($D29&amp;$AA29&amp;$AB$4,Resina!$A$2:$A$93,0)))</f>
        <v>1601.4599794645653</v>
      </c>
      <c r="AC29" s="59">
        <f t="shared" si="27"/>
        <v>46113</v>
      </c>
      <c r="AD29" s="59" t="s">
        <v>151</v>
      </c>
      <c r="AE29" s="153">
        <f t="shared" si="28"/>
        <v>45839</v>
      </c>
      <c r="AF29" s="55" t="s">
        <v>152</v>
      </c>
      <c r="AG29" s="13">
        <f>_xlfn.XLOOKUP($H$3,Resina!$2:$2,Resina!$3:$3,0)</f>
        <v>5.2315863636363638</v>
      </c>
      <c r="AH29" s="14">
        <f t="shared" si="5"/>
        <v>247.15619761904765</v>
      </c>
      <c r="AI29" s="75">
        <v>5.0000000000000001E-3</v>
      </c>
      <c r="AJ29" s="14">
        <f t="shared" si="6"/>
        <v>1.2357809880952382</v>
      </c>
      <c r="AL29" s="12"/>
      <c r="AM29" s="65"/>
      <c r="AN29" s="12"/>
      <c r="AO29" s="12">
        <f>_xlfn.XLOOKUP($D29&amp;$L29&amp;$AK$3,'BD Conv'!$A:$A,'BD Conv'!$H:$H,0)*_xlfn.XLOOKUP($D29,'BD Conv'!$C$17:$C$19,'BD Conv'!$F$17:$F$19,0)*(1+(HLOOKUP($B29&amp;AO$5,Indexadores!$C$2:$AH$32,MATCH($AE29,Indexadores!$A$2:$A$32,0))))</f>
        <v>0</v>
      </c>
      <c r="AP29" s="12"/>
      <c r="AQ29" s="55"/>
      <c r="AR29" s="55"/>
      <c r="AS29" s="155">
        <v>5.0000000000000001E-3</v>
      </c>
      <c r="AT29" s="55">
        <f t="shared" si="7"/>
        <v>0</v>
      </c>
      <c r="AU29" s="12">
        <f>_xlfn.XLOOKUP($D29&amp;$L29&amp;$AK$3,'BD Conv'!$A:$A,'BD Conv'!$H:$H,0)*_xlfn.XLOOKUP($D29,'BD Conv'!$C$17:$C$19,'BD Conv'!$E$17:$E$19,0)*(1+(HLOOKUP($B29&amp;AU$5,Indexadores!$C$2:$AH$32,MATCH($AE29,Indexadores!$A$2:$A$32,0))))</f>
        <v>0</v>
      </c>
      <c r="AV29" s="14">
        <f t="shared" si="8"/>
        <v>0</v>
      </c>
      <c r="AW29" s="55">
        <f>_xlfn.XLOOKUP($A29&amp;$AK$3,'BD Conv'!$A:$A,'BD Conv'!$I:$I,0)</f>
        <v>0</v>
      </c>
      <c r="AX29" s="55"/>
      <c r="AY29" s="12"/>
      <c r="AZ29" s="14">
        <f t="shared" si="1"/>
        <v>248.39197860714287</v>
      </c>
      <c r="BA29" s="12"/>
      <c r="BB29" s="12"/>
      <c r="BC29" s="12"/>
      <c r="BD29" s="55"/>
      <c r="BE29" s="55"/>
      <c r="BF29" s="55"/>
      <c r="BG29" s="66"/>
      <c r="BH29" s="55"/>
      <c r="BI29" s="61">
        <f t="shared" si="10"/>
        <v>0</v>
      </c>
      <c r="BJ29" s="55"/>
      <c r="BK29" s="55"/>
      <c r="BL29" s="66"/>
      <c r="BM29" s="55"/>
      <c r="BN29" s="55">
        <f>_xlfn.XLOOKUP($A29&amp;$BA$3,'BD Conv'!$A:$A,'BD Conv'!$K:$K,0)</f>
        <v>0</v>
      </c>
      <c r="BO29" s="55"/>
      <c r="BP29" s="55"/>
      <c r="BQ29" s="96">
        <f t="shared" si="11"/>
        <v>0</v>
      </c>
      <c r="BR29" s="62">
        <f t="shared" si="12"/>
        <v>0</v>
      </c>
      <c r="BS29" s="62"/>
      <c r="BT29" s="98">
        <f t="shared" si="13"/>
        <v>248.39197860714287</v>
      </c>
      <c r="BU29" s="82">
        <f t="shared" si="14"/>
        <v>62.642304647481325</v>
      </c>
      <c r="BV29" s="97">
        <f t="shared" si="2"/>
        <v>311.0342832546242</v>
      </c>
      <c r="BW29" s="44">
        <f>BV29/'MAR''26'!BV30-1</f>
        <v>-6.3849587398645435E-2</v>
      </c>
      <c r="BY29" s="74"/>
      <c r="BZ29" s="12"/>
      <c r="CA29" s="12"/>
      <c r="CB29" s="12">
        <f t="shared" si="15"/>
        <v>0.23621534697102159</v>
      </c>
      <c r="CD29" s="95"/>
      <c r="CE29" s="12"/>
      <c r="CF29" s="12"/>
      <c r="CG29" s="12"/>
      <c r="CI29" s="95">
        <f>IF($X29="",0,HLOOKUP($H$3,Resina!$E$2:$AK$93,MATCH($D29&amp;$X29&amp;$CI$4,Resina!$A$2:$A$93,0)))</f>
        <v>0</v>
      </c>
      <c r="CJ29" s="95">
        <f>IF($AA29="",0,HLOOKUP($H$3,Resina!$E$2:$AK$93,MATCH($D29&amp;$AA29&amp;$CJ$4,Resina!$A$2:$A$93,0)))</f>
        <v>1630.4587135230554</v>
      </c>
      <c r="CK29" s="14">
        <f t="shared" si="16"/>
        <v>251.63162437810954</v>
      </c>
      <c r="CL29" s="14">
        <f t="shared" si="17"/>
        <v>2.5163162437810955</v>
      </c>
      <c r="CM29" s="12" t="str">
        <f t="shared" si="18"/>
        <v xml:space="preserve"> </v>
      </c>
      <c r="CN29" s="73"/>
      <c r="CO29" s="12">
        <f t="shared" si="19"/>
        <v>0</v>
      </c>
      <c r="CP29" s="14">
        <f t="shared" si="20"/>
        <v>254.14794062189063</v>
      </c>
      <c r="CQ29" s="73"/>
      <c r="DE29" s="6" t="str">
        <f t="shared" si="21"/>
        <v>Manaus29.51</v>
      </c>
      <c r="DF29" s="63">
        <f t="shared" si="22"/>
        <v>29.5</v>
      </c>
      <c r="DG29" s="10">
        <f t="shared" si="30"/>
        <v>247.16</v>
      </c>
      <c r="DH29" s="10">
        <f t="shared" si="30"/>
        <v>1.24</v>
      </c>
      <c r="DI29" s="10">
        <f t="shared" si="30"/>
        <v>0</v>
      </c>
      <c r="DJ29" s="10">
        <f t="shared" si="30"/>
        <v>0</v>
      </c>
      <c r="DK29" s="10">
        <f t="shared" si="30"/>
        <v>0</v>
      </c>
      <c r="DL29" s="10">
        <f t="shared" si="30"/>
        <v>0</v>
      </c>
      <c r="DM29" s="10">
        <f t="shared" si="30"/>
        <v>0</v>
      </c>
      <c r="DN29" s="10">
        <f t="shared" si="30"/>
        <v>0</v>
      </c>
      <c r="DO29" s="10">
        <f t="shared" si="30"/>
        <v>0</v>
      </c>
      <c r="DP29" s="10">
        <f t="shared" si="30"/>
        <v>0</v>
      </c>
      <c r="DQ29" s="10">
        <f t="shared" si="30"/>
        <v>0</v>
      </c>
      <c r="DR29" s="10">
        <f t="shared" si="30"/>
        <v>0</v>
      </c>
      <c r="DS29" s="10">
        <f t="shared" si="30"/>
        <v>0</v>
      </c>
      <c r="DT29" s="10">
        <f t="shared" si="30"/>
        <v>0</v>
      </c>
      <c r="DU29" s="10">
        <f t="shared" si="30"/>
        <v>0</v>
      </c>
      <c r="DV29" s="10">
        <f t="shared" si="30"/>
        <v>0</v>
      </c>
      <c r="DW29" s="10">
        <f t="shared" si="29"/>
        <v>0</v>
      </c>
      <c r="DX29" s="10">
        <f t="shared" si="29"/>
        <v>0</v>
      </c>
      <c r="DY29" s="10">
        <f t="shared" si="29"/>
        <v>0</v>
      </c>
      <c r="DZ29" s="10">
        <f t="shared" si="29"/>
        <v>0</v>
      </c>
      <c r="EA29" s="10">
        <f t="shared" si="29"/>
        <v>0</v>
      </c>
      <c r="EB29" s="10">
        <f t="shared" si="29"/>
        <v>0</v>
      </c>
      <c r="EC29" s="10">
        <f t="shared" si="29"/>
        <v>0</v>
      </c>
      <c r="ED29" s="10">
        <f t="shared" si="29"/>
        <v>0</v>
      </c>
      <c r="EE29" s="10">
        <f t="shared" si="23"/>
        <v>248.4</v>
      </c>
      <c r="EF29" s="109">
        <f t="shared" si="4"/>
        <v>0.01</v>
      </c>
      <c r="EG29" s="82">
        <f t="shared" si="24"/>
        <v>0</v>
      </c>
      <c r="EH29" s="82">
        <f t="shared" si="25"/>
        <v>-0.01</v>
      </c>
      <c r="EI29" s="110">
        <f t="shared" si="26"/>
        <v>248.39000000000001</v>
      </c>
    </row>
    <row r="30" spans="1:139" ht="14.5" x14ac:dyDescent="0.35">
      <c r="A30" s="5" t="str">
        <f t="shared" si="0"/>
        <v>Manaus29.5</v>
      </c>
      <c r="B30" s="53">
        <v>4151</v>
      </c>
      <c r="C30" s="53">
        <v>4151</v>
      </c>
      <c r="D30" s="53" t="s">
        <v>40</v>
      </c>
      <c r="E30" s="43"/>
      <c r="F30" s="43" t="s">
        <v>145</v>
      </c>
      <c r="G30" s="43" t="s">
        <v>146</v>
      </c>
      <c r="H30" s="53" t="s">
        <v>147</v>
      </c>
      <c r="I30" s="54"/>
      <c r="J30" s="43"/>
      <c r="K30" s="87" t="s">
        <v>62</v>
      </c>
      <c r="L30" s="40">
        <v>29.5</v>
      </c>
      <c r="M30" s="41" t="s">
        <v>153</v>
      </c>
      <c r="N30" s="85"/>
      <c r="O30" s="67"/>
      <c r="Q30" s="77"/>
      <c r="R30" s="57"/>
      <c r="S30" s="44"/>
      <c r="T30" s="56"/>
      <c r="U30" s="57"/>
      <c r="V30" s="43" t="s">
        <v>150</v>
      </c>
      <c r="W30" s="88">
        <v>1</v>
      </c>
      <c r="X30" s="57" t="s">
        <v>22</v>
      </c>
      <c r="Y30" s="95">
        <f>IF($X30="",0,HLOOKUP($H$3,Resina!$E$2:$AK$93,MATCH($D30&amp;$X30&amp;$Y$4,Resina!$A$2:$A$93,0)))</f>
        <v>1683.6104444444445</v>
      </c>
      <c r="Z30" s="56">
        <v>0</v>
      </c>
      <c r="AA30" s="43" t="s">
        <v>33</v>
      </c>
      <c r="AB30" s="95">
        <f>IF($AA30="",0,HLOOKUP($H$3,Resina!$E$2:$AK$93,MATCH($D30&amp;$AA30&amp;$AB$4,Resina!$A$2:$A$93,0)))</f>
        <v>1601.4599794645653</v>
      </c>
      <c r="AC30" s="59">
        <f t="shared" si="27"/>
        <v>46113</v>
      </c>
      <c r="AD30" s="59" t="s">
        <v>151</v>
      </c>
      <c r="AE30" s="153">
        <f t="shared" si="28"/>
        <v>45839</v>
      </c>
      <c r="AF30" s="55" t="s">
        <v>152</v>
      </c>
      <c r="AG30" s="13">
        <f>_xlfn.XLOOKUP($H$3,Resina!$2:$2,Resina!$3:$3,0)</f>
        <v>5.2315863636363638</v>
      </c>
      <c r="AH30" s="14">
        <f t="shared" si="5"/>
        <v>259.83462656352373</v>
      </c>
      <c r="AI30" s="75">
        <v>5.0000000000000001E-3</v>
      </c>
      <c r="AJ30" s="14">
        <f t="shared" si="6"/>
        <v>1.2991731328176186</v>
      </c>
      <c r="AL30" s="12"/>
      <c r="AM30" s="65"/>
      <c r="AN30" s="12"/>
      <c r="AO30" s="12">
        <f>_xlfn.XLOOKUP($D30&amp;$L30&amp;$AK$3,'BD Conv'!$A:$A,'BD Conv'!$H:$H,0)*_xlfn.XLOOKUP($D30,'BD Conv'!$C$17:$C$19,'BD Conv'!$F$17:$F$19,0)*(1+(HLOOKUP($B30&amp;AO$5,Indexadores!$C$2:$AH$32,MATCH($AE30,Indexadores!$A$2:$A$32,0))))</f>
        <v>0</v>
      </c>
      <c r="AP30" s="12"/>
      <c r="AQ30" s="55"/>
      <c r="AR30" s="55"/>
      <c r="AS30" s="155">
        <v>5.0000000000000001E-3</v>
      </c>
      <c r="AT30" s="55">
        <f t="shared" si="7"/>
        <v>0</v>
      </c>
      <c r="AU30" s="12">
        <f>_xlfn.XLOOKUP($D30&amp;$L30&amp;$AK$3,'BD Conv'!$A:$A,'BD Conv'!$H:$H,0)*_xlfn.XLOOKUP($D30,'BD Conv'!$C$17:$C$19,'BD Conv'!$E$17:$E$19,0)*(1+(HLOOKUP($B30&amp;AU$5,Indexadores!$C$2:$AH$32,MATCH($AE30,Indexadores!$A$2:$A$32,0))))</f>
        <v>0</v>
      </c>
      <c r="AV30" s="14">
        <f t="shared" si="8"/>
        <v>0</v>
      </c>
      <c r="AW30" s="55">
        <f>_xlfn.XLOOKUP($A30&amp;$AK$3,'BD Conv'!$A:$A,'BD Conv'!$I:$I,0)</f>
        <v>0</v>
      </c>
      <c r="AX30" s="55"/>
      <c r="AY30" s="12"/>
      <c r="AZ30" s="14">
        <f t="shared" si="1"/>
        <v>261.13379969634133</v>
      </c>
      <c r="BA30" s="12"/>
      <c r="BB30" s="12"/>
      <c r="BC30" s="12"/>
      <c r="BD30" s="55"/>
      <c r="BE30" s="55"/>
      <c r="BF30" s="55"/>
      <c r="BG30" s="66"/>
      <c r="BH30" s="55"/>
      <c r="BI30" s="61">
        <f t="shared" si="10"/>
        <v>0</v>
      </c>
      <c r="BJ30" s="55"/>
      <c r="BK30" s="55"/>
      <c r="BL30" s="66"/>
      <c r="BM30" s="55"/>
      <c r="BN30" s="55">
        <f>_xlfn.XLOOKUP($A30&amp;$BA$3,'BD Conv'!$A:$A,'BD Conv'!$K:$K,0)</f>
        <v>0</v>
      </c>
      <c r="BO30" s="55"/>
      <c r="BP30" s="55"/>
      <c r="BQ30" s="96">
        <f t="shared" si="11"/>
        <v>0</v>
      </c>
      <c r="BR30" s="62">
        <f t="shared" si="12"/>
        <v>0</v>
      </c>
      <c r="BS30" s="62"/>
      <c r="BT30" s="98">
        <f t="shared" si="13"/>
        <v>261.13379969634133</v>
      </c>
      <c r="BU30" s="82">
        <f t="shared" si="14"/>
        <v>65.855681516207312</v>
      </c>
      <c r="BV30" s="97">
        <f t="shared" si="2"/>
        <v>326.98948121254864</v>
      </c>
      <c r="BW30" s="44">
        <f>BV30/'MAR''26'!BV31-1</f>
        <v>0.31964527931926856</v>
      </c>
      <c r="BY30" s="74"/>
      <c r="BZ30" s="12"/>
      <c r="CA30" s="12"/>
      <c r="CB30" s="12">
        <f t="shared" si="15"/>
        <v>0.24833254055555201</v>
      </c>
      <c r="CD30" s="95"/>
      <c r="CE30" s="12"/>
      <c r="CF30" s="12"/>
      <c r="CG30" s="12"/>
      <c r="CI30" s="95">
        <f>IF($X30="",0,HLOOKUP($H$3,Resina!$E$2:$AK$93,MATCH($D30&amp;$X30&amp;$CI$4,Resina!$A$2:$A$93,0)))</f>
        <v>1583.8872888888891</v>
      </c>
      <c r="CJ30" s="95">
        <f>IF($AA30="",0,HLOOKUP($H$3,Resina!$E$2:$AK$93,MATCH($D30&amp;$AA30&amp;$CJ$4,Resina!$A$2:$A$93,0)))</f>
        <v>1630.4587135230554</v>
      </c>
      <c r="CK30" s="14">
        <f t="shared" si="16"/>
        <v>244.44417269159842</v>
      </c>
      <c r="CL30" s="14">
        <f t="shared" si="17"/>
        <v>2.4444417269159842</v>
      </c>
      <c r="CM30" s="12" t="str">
        <f t="shared" si="18"/>
        <v xml:space="preserve"> </v>
      </c>
      <c r="CN30" s="73"/>
      <c r="CO30" s="12">
        <f t="shared" si="19"/>
        <v>0</v>
      </c>
      <c r="CP30" s="14">
        <f t="shared" si="20"/>
        <v>246.88861441851441</v>
      </c>
      <c r="CQ30" s="73"/>
      <c r="DE30" s="6" t="str">
        <f t="shared" si="21"/>
        <v>Manaus29.50</v>
      </c>
      <c r="DF30" s="63">
        <f t="shared" si="22"/>
        <v>29.5</v>
      </c>
      <c r="DG30" s="10">
        <f t="shared" si="30"/>
        <v>259.83</v>
      </c>
      <c r="DH30" s="10">
        <f t="shared" si="30"/>
        <v>1.3</v>
      </c>
      <c r="DI30" s="10">
        <f t="shared" si="30"/>
        <v>0</v>
      </c>
      <c r="DJ30" s="10">
        <f t="shared" si="30"/>
        <v>0</v>
      </c>
      <c r="DK30" s="10">
        <f t="shared" si="30"/>
        <v>0</v>
      </c>
      <c r="DL30" s="10">
        <f t="shared" si="30"/>
        <v>0</v>
      </c>
      <c r="DM30" s="10">
        <f t="shared" si="30"/>
        <v>0</v>
      </c>
      <c r="DN30" s="10">
        <f t="shared" si="30"/>
        <v>0</v>
      </c>
      <c r="DO30" s="10">
        <f t="shared" si="30"/>
        <v>0</v>
      </c>
      <c r="DP30" s="10">
        <f t="shared" si="30"/>
        <v>0</v>
      </c>
      <c r="DQ30" s="10">
        <f t="shared" si="30"/>
        <v>0</v>
      </c>
      <c r="DR30" s="10">
        <f t="shared" si="30"/>
        <v>0</v>
      </c>
      <c r="DS30" s="10">
        <f t="shared" si="30"/>
        <v>0</v>
      </c>
      <c r="DT30" s="10">
        <f t="shared" si="30"/>
        <v>0</v>
      </c>
      <c r="DU30" s="10">
        <f t="shared" si="30"/>
        <v>0</v>
      </c>
      <c r="DV30" s="10">
        <f t="shared" si="30"/>
        <v>0</v>
      </c>
      <c r="DW30" s="10">
        <f t="shared" si="29"/>
        <v>0</v>
      </c>
      <c r="DX30" s="10">
        <f t="shared" si="29"/>
        <v>0</v>
      </c>
      <c r="DY30" s="10">
        <f t="shared" si="29"/>
        <v>0</v>
      </c>
      <c r="DZ30" s="10">
        <f t="shared" si="29"/>
        <v>0</v>
      </c>
      <c r="EA30" s="10">
        <f t="shared" si="29"/>
        <v>0</v>
      </c>
      <c r="EB30" s="10">
        <f t="shared" si="29"/>
        <v>0</v>
      </c>
      <c r="EC30" s="10">
        <f t="shared" si="29"/>
        <v>0</v>
      </c>
      <c r="ED30" s="10">
        <f t="shared" si="29"/>
        <v>0</v>
      </c>
      <c r="EE30" s="10">
        <f t="shared" si="23"/>
        <v>261.13</v>
      </c>
      <c r="EF30" s="109">
        <f t="shared" si="4"/>
        <v>0</v>
      </c>
      <c r="EG30" s="82">
        <f t="shared" si="24"/>
        <v>0</v>
      </c>
      <c r="EH30" s="82">
        <f t="shared" si="25"/>
        <v>0</v>
      </c>
      <c r="EI30" s="110">
        <f t="shared" si="26"/>
        <v>261.13</v>
      </c>
    </row>
    <row r="31" spans="1:139" ht="14.5" hidden="1" x14ac:dyDescent="0.35">
      <c r="A31" s="5" t="str">
        <f t="shared" si="0"/>
        <v>Manaus29.5</v>
      </c>
      <c r="B31" s="53">
        <v>4151</v>
      </c>
      <c r="C31" s="53">
        <v>4151</v>
      </c>
      <c r="D31" s="53" t="s">
        <v>40</v>
      </c>
      <c r="E31" s="43"/>
      <c r="F31" s="43" t="s">
        <v>145</v>
      </c>
      <c r="G31" s="43" t="s">
        <v>146</v>
      </c>
      <c r="H31" s="53" t="s">
        <v>147</v>
      </c>
      <c r="I31" s="54"/>
      <c r="J31" s="43"/>
      <c r="K31" s="87" t="s">
        <v>62</v>
      </c>
      <c r="L31" s="40">
        <v>29.5</v>
      </c>
      <c r="M31" s="41" t="s">
        <v>153</v>
      </c>
      <c r="N31" s="85"/>
      <c r="O31" s="67"/>
      <c r="Q31" s="77"/>
      <c r="R31" s="57"/>
      <c r="S31" s="44"/>
      <c r="T31" s="56"/>
      <c r="U31" s="57"/>
      <c r="V31" s="43" t="s">
        <v>150</v>
      </c>
      <c r="W31" s="88">
        <v>0.6</v>
      </c>
      <c r="X31" s="57" t="s">
        <v>22</v>
      </c>
      <c r="Y31" s="95">
        <f>IF($X31="",0,HLOOKUP($H$3,Resina!$E$2:$AK$93,MATCH($D31&amp;$X31&amp;$Y$4,Resina!$A$2:$A$93,0)))</f>
        <v>1683.6104444444445</v>
      </c>
      <c r="Z31" s="56">
        <v>0.4</v>
      </c>
      <c r="AA31" s="43" t="s">
        <v>33</v>
      </c>
      <c r="AB31" s="95">
        <f>IF($AA31="",0,HLOOKUP($H$3,Resina!$E$2:$AK$93,MATCH($D31&amp;$AA31&amp;$AB$4,Resina!$A$2:$A$93,0)))</f>
        <v>1601.4599794645653</v>
      </c>
      <c r="AC31" s="59">
        <f t="shared" si="27"/>
        <v>46113</v>
      </c>
      <c r="AD31" s="59" t="s">
        <v>151</v>
      </c>
      <c r="AE31" s="153">
        <f t="shared" si="28"/>
        <v>45839</v>
      </c>
      <c r="AF31" s="55" t="s">
        <v>152</v>
      </c>
      <c r="AG31" s="13">
        <f>_xlfn.XLOOKUP($H$3,Resina!$2:$2,Resina!$3:$3,0)</f>
        <v>5.2315863636363638</v>
      </c>
      <c r="AH31" s="14">
        <f t="shared" si="5"/>
        <v>254.76325498573331</v>
      </c>
      <c r="AI31" s="75">
        <v>5.0000000000000001E-3</v>
      </c>
      <c r="AJ31" s="14">
        <f t="shared" si="6"/>
        <v>1.2738162749286666</v>
      </c>
      <c r="AL31" s="12"/>
      <c r="AM31" s="65"/>
      <c r="AN31" s="12"/>
      <c r="AO31" s="12">
        <f>_xlfn.XLOOKUP($D31&amp;$L31&amp;$AK$3,'BD Conv'!$A:$A,'BD Conv'!$H:$H,0)*_xlfn.XLOOKUP($D31,'BD Conv'!$C$17:$C$19,'BD Conv'!$F$17:$F$19,0)*(1+(HLOOKUP($B31&amp;AO$5,Indexadores!$C$2:$AH$32,MATCH($AE31,Indexadores!$A$2:$A$32,0))))</f>
        <v>0</v>
      </c>
      <c r="AP31" s="12"/>
      <c r="AQ31" s="55"/>
      <c r="AR31" s="55"/>
      <c r="AS31" s="155">
        <v>5.0000000000000001E-3</v>
      </c>
      <c r="AT31" s="55">
        <f t="shared" si="7"/>
        <v>0</v>
      </c>
      <c r="AU31" s="12">
        <f>_xlfn.XLOOKUP($D31&amp;$L31&amp;$AK$3,'BD Conv'!$A:$A,'BD Conv'!$H:$H,0)*_xlfn.XLOOKUP($D31,'BD Conv'!$C$17:$C$19,'BD Conv'!$E$17:$E$19,0)*(1+(HLOOKUP($B31&amp;AU$5,Indexadores!$C$2:$AH$32,MATCH($AE31,Indexadores!$A$2:$A$32,0))))</f>
        <v>0</v>
      </c>
      <c r="AV31" s="14">
        <f t="shared" si="8"/>
        <v>0</v>
      </c>
      <c r="AW31" s="55">
        <f>_xlfn.XLOOKUP($A31&amp;$AK$3,'BD Conv'!$A:$A,'BD Conv'!$I:$I,0)</f>
        <v>0</v>
      </c>
      <c r="AX31" s="55"/>
      <c r="AY31" s="12"/>
      <c r="AZ31" s="14">
        <f t="shared" si="1"/>
        <v>256.037071260662</v>
      </c>
      <c r="BA31" s="12"/>
      <c r="BB31" s="12"/>
      <c r="BC31" s="12"/>
      <c r="BD31" s="55"/>
      <c r="BE31" s="55"/>
      <c r="BF31" s="55"/>
      <c r="BG31" s="66"/>
      <c r="BH31" s="55"/>
      <c r="BI31" s="61">
        <f t="shared" si="10"/>
        <v>0</v>
      </c>
      <c r="BJ31" s="55"/>
      <c r="BK31" s="55"/>
      <c r="BL31" s="66"/>
      <c r="BM31" s="55"/>
      <c r="BN31" s="55">
        <f>_xlfn.XLOOKUP($A31&amp;$BA$3,'BD Conv'!$A:$A,'BD Conv'!$K:$K,0)</f>
        <v>0</v>
      </c>
      <c r="BO31" s="55"/>
      <c r="BP31" s="55"/>
      <c r="BQ31" s="96">
        <f t="shared" si="11"/>
        <v>0</v>
      </c>
      <c r="BR31" s="62">
        <f t="shared" si="12"/>
        <v>0</v>
      </c>
      <c r="BS31" s="62"/>
      <c r="BT31" s="98">
        <f t="shared" si="13"/>
        <v>256.037071260662</v>
      </c>
      <c r="BU31" s="82">
        <f t="shared" si="14"/>
        <v>64.570330768716929</v>
      </c>
      <c r="BV31" s="97">
        <f t="shared" si="2"/>
        <v>320.60740202937893</v>
      </c>
      <c r="BW31" s="44">
        <f>BV31/'MAR''26'!BV32-1</f>
        <v>0.13863862487723111</v>
      </c>
      <c r="BY31" s="74"/>
      <c r="BZ31" s="12"/>
      <c r="CA31" s="12"/>
      <c r="CB31" s="12">
        <f t="shared" si="15"/>
        <v>0.24348566312174746</v>
      </c>
      <c r="CD31" s="95"/>
      <c r="CE31" s="12"/>
      <c r="CF31" s="12"/>
      <c r="CG31" s="12"/>
      <c r="CI31" s="95">
        <f>IF($X31="",0,HLOOKUP($H$3,Resina!$E$2:$AK$93,MATCH($D31&amp;$X31&amp;$CI$4,Resina!$A$2:$A$93,0)))</f>
        <v>1583.8872888888891</v>
      </c>
      <c r="CJ31" s="95">
        <f>IF($AA31="",0,HLOOKUP($H$3,Resina!$E$2:$AK$93,MATCH($D31&amp;$AA31&amp;$CJ$4,Resina!$A$2:$A$93,0)))</f>
        <v>1630.4587135230554</v>
      </c>
      <c r="CK31" s="14">
        <f t="shared" si="16"/>
        <v>247.31915336620284</v>
      </c>
      <c r="CL31" s="14">
        <f t="shared" si="17"/>
        <v>2.4731915336620283</v>
      </c>
      <c r="CM31" s="12" t="str">
        <f t="shared" si="18"/>
        <v xml:space="preserve"> </v>
      </c>
      <c r="CN31" s="73"/>
      <c r="CO31" s="12">
        <f t="shared" si="19"/>
        <v>0</v>
      </c>
      <c r="CP31" s="14">
        <f t="shared" si="20"/>
        <v>249.79234489986487</v>
      </c>
      <c r="CQ31" s="73"/>
      <c r="DE31" s="6" t="str">
        <f t="shared" si="21"/>
        <v>Manaus29.50.4</v>
      </c>
      <c r="DF31" s="63">
        <f t="shared" si="22"/>
        <v>29.5</v>
      </c>
      <c r="DG31" s="10">
        <f t="shared" si="30"/>
        <v>254.76</v>
      </c>
      <c r="DH31" s="10">
        <f t="shared" si="30"/>
        <v>1.27</v>
      </c>
      <c r="DI31" s="10">
        <f t="shared" si="30"/>
        <v>0</v>
      </c>
      <c r="DJ31" s="10">
        <f t="shared" si="30"/>
        <v>0</v>
      </c>
      <c r="DK31" s="10">
        <f t="shared" si="30"/>
        <v>0</v>
      </c>
      <c r="DL31" s="10">
        <f t="shared" si="30"/>
        <v>0</v>
      </c>
      <c r="DM31" s="10">
        <f t="shared" si="30"/>
        <v>0</v>
      </c>
      <c r="DN31" s="10">
        <f t="shared" si="30"/>
        <v>0</v>
      </c>
      <c r="DO31" s="10">
        <f t="shared" si="30"/>
        <v>0</v>
      </c>
      <c r="DP31" s="10">
        <f t="shared" si="30"/>
        <v>0</v>
      </c>
      <c r="DQ31" s="10">
        <f t="shared" si="30"/>
        <v>0</v>
      </c>
      <c r="DR31" s="10">
        <f t="shared" si="30"/>
        <v>0</v>
      </c>
      <c r="DS31" s="10">
        <f t="shared" si="30"/>
        <v>0</v>
      </c>
      <c r="DT31" s="10">
        <f t="shared" si="30"/>
        <v>0</v>
      </c>
      <c r="DU31" s="10">
        <f t="shared" si="30"/>
        <v>0</v>
      </c>
      <c r="DV31" s="10">
        <f t="shared" si="30"/>
        <v>0</v>
      </c>
      <c r="DW31" s="10">
        <f t="shared" si="29"/>
        <v>0</v>
      </c>
      <c r="DX31" s="10">
        <f t="shared" si="29"/>
        <v>0</v>
      </c>
      <c r="DY31" s="10">
        <f t="shared" si="29"/>
        <v>0</v>
      </c>
      <c r="DZ31" s="10">
        <f t="shared" si="29"/>
        <v>0</v>
      </c>
      <c r="EA31" s="10">
        <f t="shared" si="29"/>
        <v>0</v>
      </c>
      <c r="EB31" s="10">
        <f t="shared" si="29"/>
        <v>0</v>
      </c>
      <c r="EC31" s="10">
        <f t="shared" si="29"/>
        <v>0</v>
      </c>
      <c r="ED31" s="10">
        <f t="shared" si="29"/>
        <v>0</v>
      </c>
      <c r="EE31" s="10">
        <f t="shared" si="23"/>
        <v>256.02999999999997</v>
      </c>
      <c r="EF31" s="109">
        <f t="shared" si="4"/>
        <v>-0.01</v>
      </c>
      <c r="EG31" s="82">
        <f t="shared" si="24"/>
        <v>0</v>
      </c>
      <c r="EH31" s="82">
        <f t="shared" si="25"/>
        <v>0.01</v>
      </c>
      <c r="EI31" s="110">
        <f t="shared" si="26"/>
        <v>256.03999999999996</v>
      </c>
    </row>
    <row r="32" spans="1:139" ht="14.5" hidden="1" x14ac:dyDescent="0.35">
      <c r="A32" s="5" t="str">
        <f t="shared" si="0"/>
        <v>Manaus29.5</v>
      </c>
      <c r="B32" s="53">
        <v>4151</v>
      </c>
      <c r="C32" s="53">
        <v>4151</v>
      </c>
      <c r="D32" s="53" t="s">
        <v>40</v>
      </c>
      <c r="E32" s="43"/>
      <c r="F32" s="43" t="s">
        <v>145</v>
      </c>
      <c r="G32" s="43" t="s">
        <v>146</v>
      </c>
      <c r="H32" s="53" t="s">
        <v>147</v>
      </c>
      <c r="I32" s="54"/>
      <c r="J32" s="43"/>
      <c r="K32" s="87" t="s">
        <v>62</v>
      </c>
      <c r="L32" s="40">
        <v>29.5</v>
      </c>
      <c r="M32" s="41" t="s">
        <v>153</v>
      </c>
      <c r="N32" s="85"/>
      <c r="O32" s="67"/>
      <c r="Q32" s="77"/>
      <c r="R32" s="57"/>
      <c r="S32" s="44"/>
      <c r="T32" s="56"/>
      <c r="U32" s="57"/>
      <c r="V32" s="43" t="s">
        <v>150</v>
      </c>
      <c r="W32" s="88">
        <v>0.4</v>
      </c>
      <c r="X32" s="57" t="s">
        <v>22</v>
      </c>
      <c r="Y32" s="95">
        <f>IF($X32="",0,HLOOKUP($H$3,Resina!$E$2:$AK$93,MATCH($D32&amp;$X32&amp;$Y$4,Resina!$A$2:$A$93,0)))</f>
        <v>1683.6104444444445</v>
      </c>
      <c r="Z32" s="56">
        <v>0.6</v>
      </c>
      <c r="AA32" s="43" t="s">
        <v>33</v>
      </c>
      <c r="AB32" s="95">
        <f>IF($AA32="",0,HLOOKUP($H$3,Resina!$E$2:$AK$93,MATCH($D32&amp;$AA32&amp;$AB$4,Resina!$A$2:$A$93,0)))</f>
        <v>1601.4599794645653</v>
      </c>
      <c r="AC32" s="59">
        <f t="shared" si="27"/>
        <v>46113</v>
      </c>
      <c r="AD32" s="59" t="s">
        <v>151</v>
      </c>
      <c r="AE32" s="153">
        <f t="shared" si="28"/>
        <v>45839</v>
      </c>
      <c r="AF32" s="55" t="s">
        <v>152</v>
      </c>
      <c r="AG32" s="13">
        <f>_xlfn.XLOOKUP($H$3,Resina!$2:$2,Resina!$3:$3,0)</f>
        <v>5.2315863636363638</v>
      </c>
      <c r="AH32" s="14">
        <f t="shared" si="5"/>
        <v>252.22756919683809</v>
      </c>
      <c r="AI32" s="75">
        <v>5.0000000000000001E-3</v>
      </c>
      <c r="AJ32" s="14">
        <f t="shared" si="6"/>
        <v>1.2611378459841904</v>
      </c>
      <c r="AL32" s="12"/>
      <c r="AM32" s="65"/>
      <c r="AN32" s="12"/>
      <c r="AO32" s="12">
        <f>_xlfn.XLOOKUP($D32&amp;$L32&amp;$AK$3,'BD Conv'!$A:$A,'BD Conv'!$H:$H,0)*_xlfn.XLOOKUP($D32,'BD Conv'!$C$17:$C$19,'BD Conv'!$F$17:$F$19,0)*(1+(HLOOKUP($B32&amp;AO$5,Indexadores!$C$2:$AH$32,MATCH($AE32,Indexadores!$A$2:$A$32,0))))</f>
        <v>0</v>
      </c>
      <c r="AP32" s="12"/>
      <c r="AQ32" s="55"/>
      <c r="AR32" s="55"/>
      <c r="AS32" s="155">
        <v>5.0000000000000001E-3</v>
      </c>
      <c r="AT32" s="55">
        <f t="shared" si="7"/>
        <v>0</v>
      </c>
      <c r="AU32" s="12">
        <f>_xlfn.XLOOKUP($D32&amp;$L32&amp;$AK$3,'BD Conv'!$A:$A,'BD Conv'!$H:$H,0)*_xlfn.XLOOKUP($D32,'BD Conv'!$C$17:$C$19,'BD Conv'!$E$17:$E$19,0)*(1+(HLOOKUP($B32&amp;AU$5,Indexadores!$C$2:$AH$32,MATCH($AE32,Indexadores!$A$2:$A$32,0))))</f>
        <v>0</v>
      </c>
      <c r="AV32" s="14">
        <f t="shared" si="8"/>
        <v>0</v>
      </c>
      <c r="AW32" s="55">
        <f>_xlfn.XLOOKUP($A32&amp;$AK$3,'BD Conv'!$A:$A,'BD Conv'!$I:$I,0)</f>
        <v>0</v>
      </c>
      <c r="AX32" s="55"/>
      <c r="AY32" s="12"/>
      <c r="AZ32" s="14">
        <f t="shared" si="1"/>
        <v>253.48870704282228</v>
      </c>
      <c r="BA32" s="12"/>
      <c r="BB32" s="12"/>
      <c r="BC32" s="12"/>
      <c r="BD32" s="55"/>
      <c r="BE32" s="55"/>
      <c r="BF32" s="55"/>
      <c r="BG32" s="66"/>
      <c r="BH32" s="55"/>
      <c r="BI32" s="61">
        <f t="shared" si="10"/>
        <v>0</v>
      </c>
      <c r="BJ32" s="55"/>
      <c r="BK32" s="55"/>
      <c r="BL32" s="66"/>
      <c r="BM32" s="55"/>
      <c r="BN32" s="55">
        <f>_xlfn.XLOOKUP($A32&amp;$BA$3,'BD Conv'!$A:$A,'BD Conv'!$K:$K,0)</f>
        <v>0</v>
      </c>
      <c r="BO32" s="55"/>
      <c r="BP32" s="55"/>
      <c r="BQ32" s="96">
        <f t="shared" si="11"/>
        <v>0</v>
      </c>
      <c r="BR32" s="62">
        <f t="shared" si="12"/>
        <v>0</v>
      </c>
      <c r="BS32" s="62"/>
      <c r="BT32" s="98">
        <f t="shared" si="13"/>
        <v>253.48870704282228</v>
      </c>
      <c r="BU32" s="82">
        <f t="shared" si="14"/>
        <v>63.927655394971737</v>
      </c>
      <c r="BV32" s="97">
        <f t="shared" si="2"/>
        <v>317.41636243779402</v>
      </c>
      <c r="BW32" s="44">
        <f>BV32/'MAR''26'!BV33-1</f>
        <v>6.3502252523138791E-2</v>
      </c>
      <c r="BY32" s="74"/>
      <c r="BZ32" s="12"/>
      <c r="CA32" s="12"/>
      <c r="CB32" s="12">
        <f t="shared" si="15"/>
        <v>0.24106222440483702</v>
      </c>
      <c r="CD32" s="95"/>
      <c r="CE32" s="12"/>
      <c r="CF32" s="12"/>
      <c r="CG32" s="12"/>
      <c r="CI32" s="95">
        <f>IF($X32="",0,HLOOKUP($H$3,Resina!$E$2:$AK$93,MATCH($D32&amp;$X32&amp;$CI$4,Resina!$A$2:$A$93,0)))</f>
        <v>1583.8872888888891</v>
      </c>
      <c r="CJ32" s="95">
        <f>IF($AA32="",0,HLOOKUP($H$3,Resina!$E$2:$AK$93,MATCH($D32&amp;$AA32&amp;$CJ$4,Resina!$A$2:$A$93,0)))</f>
        <v>1630.4587135230554</v>
      </c>
      <c r="CK32" s="14">
        <f t="shared" si="16"/>
        <v>248.75664370350503</v>
      </c>
      <c r="CL32" s="14">
        <f t="shared" si="17"/>
        <v>2.4875664370350505</v>
      </c>
      <c r="CM32" s="12" t="str">
        <f t="shared" si="18"/>
        <v xml:space="preserve"> </v>
      </c>
      <c r="CN32" s="73"/>
      <c r="CO32" s="12">
        <f t="shared" si="19"/>
        <v>0</v>
      </c>
      <c r="CP32" s="14">
        <f t="shared" si="20"/>
        <v>251.24421014054008</v>
      </c>
      <c r="CQ32" s="73"/>
      <c r="DE32" s="6" t="str">
        <f t="shared" si="21"/>
        <v>Manaus29.50.6</v>
      </c>
      <c r="DF32" s="63">
        <f t="shared" si="22"/>
        <v>29.5</v>
      </c>
      <c r="DG32" s="10">
        <f t="shared" si="30"/>
        <v>252.23</v>
      </c>
      <c r="DH32" s="10">
        <f t="shared" si="30"/>
        <v>1.26</v>
      </c>
      <c r="DI32" s="10">
        <f t="shared" si="30"/>
        <v>0</v>
      </c>
      <c r="DJ32" s="10">
        <f t="shared" si="30"/>
        <v>0</v>
      </c>
      <c r="DK32" s="10">
        <f t="shared" si="30"/>
        <v>0</v>
      </c>
      <c r="DL32" s="10">
        <f t="shared" si="30"/>
        <v>0</v>
      </c>
      <c r="DM32" s="10">
        <f t="shared" si="30"/>
        <v>0</v>
      </c>
      <c r="DN32" s="10">
        <f t="shared" si="30"/>
        <v>0</v>
      </c>
      <c r="DO32" s="10">
        <f t="shared" si="30"/>
        <v>0</v>
      </c>
      <c r="DP32" s="10">
        <f t="shared" si="30"/>
        <v>0</v>
      </c>
      <c r="DQ32" s="10">
        <f t="shared" si="30"/>
        <v>0</v>
      </c>
      <c r="DR32" s="10">
        <f t="shared" si="30"/>
        <v>0</v>
      </c>
      <c r="DS32" s="10">
        <f t="shared" si="30"/>
        <v>0</v>
      </c>
      <c r="DT32" s="10">
        <f t="shared" si="30"/>
        <v>0</v>
      </c>
      <c r="DU32" s="10">
        <f t="shared" si="30"/>
        <v>0</v>
      </c>
      <c r="DV32" s="10">
        <f t="shared" ref="DV32:ED47" si="31">ROUND(SUMIF($1:$1,DV$4,32:32),2)</f>
        <v>0</v>
      </c>
      <c r="DW32" s="10">
        <f t="shared" si="31"/>
        <v>0</v>
      </c>
      <c r="DX32" s="10">
        <f t="shared" si="31"/>
        <v>0</v>
      </c>
      <c r="DY32" s="10">
        <f t="shared" si="31"/>
        <v>0</v>
      </c>
      <c r="DZ32" s="10">
        <f t="shared" si="31"/>
        <v>0</v>
      </c>
      <c r="EA32" s="10">
        <f t="shared" si="31"/>
        <v>0</v>
      </c>
      <c r="EB32" s="10">
        <f t="shared" si="31"/>
        <v>0</v>
      </c>
      <c r="EC32" s="10">
        <f t="shared" si="31"/>
        <v>0</v>
      </c>
      <c r="ED32" s="10">
        <f t="shared" si="31"/>
        <v>0</v>
      </c>
      <c r="EE32" s="10">
        <f t="shared" si="23"/>
        <v>253.48999999999998</v>
      </c>
      <c r="EF32" s="109">
        <f t="shared" si="4"/>
        <v>0</v>
      </c>
      <c r="EG32" s="82">
        <f t="shared" si="24"/>
        <v>0</v>
      </c>
      <c r="EH32" s="82">
        <f t="shared" si="25"/>
        <v>0</v>
      </c>
      <c r="EI32" s="110">
        <f t="shared" si="26"/>
        <v>253.48999999999998</v>
      </c>
    </row>
    <row r="33" spans="1:139" ht="14.5" hidden="1" x14ac:dyDescent="0.35">
      <c r="A33" s="5" t="str">
        <f t="shared" si="0"/>
        <v>Manaus29.5</v>
      </c>
      <c r="B33" s="53">
        <v>4151</v>
      </c>
      <c r="C33" s="53">
        <v>4151</v>
      </c>
      <c r="D33" s="53" t="s">
        <v>40</v>
      </c>
      <c r="E33" s="43"/>
      <c r="F33" s="43" t="s">
        <v>145</v>
      </c>
      <c r="G33" s="43" t="s">
        <v>146</v>
      </c>
      <c r="H33" s="53" t="s">
        <v>147</v>
      </c>
      <c r="I33" s="54"/>
      <c r="J33" s="43"/>
      <c r="K33" s="87" t="s">
        <v>62</v>
      </c>
      <c r="L33" s="40">
        <v>29.5</v>
      </c>
      <c r="M33" s="41" t="s">
        <v>153</v>
      </c>
      <c r="N33" s="85"/>
      <c r="O33" s="67"/>
      <c r="Q33" s="77"/>
      <c r="R33" s="57"/>
      <c r="S33" s="44"/>
      <c r="T33" s="56"/>
      <c r="U33" s="57"/>
      <c r="V33" s="43" t="s">
        <v>150</v>
      </c>
      <c r="W33" s="88">
        <v>0</v>
      </c>
      <c r="X33" s="57"/>
      <c r="Y33" s="95">
        <f>IF($X33="",0,HLOOKUP($H$3,Resina!$E$2:$AK$93,MATCH($D33&amp;$X33&amp;$Y$4,Resina!$A$2:$A$93,0)))</f>
        <v>0</v>
      </c>
      <c r="Z33" s="56">
        <v>1</v>
      </c>
      <c r="AA33" s="43" t="s">
        <v>33</v>
      </c>
      <c r="AB33" s="95">
        <f>IF($AA33="",0,HLOOKUP($H$3,Resina!$E$2:$AK$93,MATCH($D33&amp;$AA33&amp;$AB$4,Resina!$A$2:$A$93,0)))</f>
        <v>1601.4599794645653</v>
      </c>
      <c r="AC33" s="59">
        <f t="shared" si="27"/>
        <v>46113</v>
      </c>
      <c r="AD33" s="59" t="s">
        <v>151</v>
      </c>
      <c r="AE33" s="153">
        <f t="shared" si="28"/>
        <v>45839</v>
      </c>
      <c r="AF33" s="55" t="s">
        <v>152</v>
      </c>
      <c r="AG33" s="13">
        <f>_xlfn.XLOOKUP($H$3,Resina!$2:$2,Resina!$3:$3,0)</f>
        <v>5.2315863636363638</v>
      </c>
      <c r="AH33" s="14">
        <f t="shared" si="5"/>
        <v>247.15619761904765</v>
      </c>
      <c r="AI33" s="75">
        <v>5.0000000000000001E-3</v>
      </c>
      <c r="AJ33" s="14">
        <f t="shared" si="6"/>
        <v>1.2357809880952382</v>
      </c>
      <c r="AL33" s="12"/>
      <c r="AM33" s="65"/>
      <c r="AN33" s="12"/>
      <c r="AO33" s="12">
        <f>_xlfn.XLOOKUP($D33&amp;$L33&amp;$AK$3,'BD Conv'!$A:$A,'BD Conv'!$H:$H,0)*_xlfn.XLOOKUP($D33,'BD Conv'!$C$17:$C$19,'BD Conv'!$F$17:$F$19,0)*(1+(HLOOKUP($B33&amp;AO$5,Indexadores!$C$2:$AH$32,MATCH($AE33,Indexadores!$A$2:$A$32,0))))</f>
        <v>0</v>
      </c>
      <c r="AP33" s="12"/>
      <c r="AQ33" s="55"/>
      <c r="AR33" s="55"/>
      <c r="AS33" s="155">
        <v>5.0000000000000001E-3</v>
      </c>
      <c r="AT33" s="55">
        <f t="shared" si="7"/>
        <v>0</v>
      </c>
      <c r="AU33" s="12">
        <f>_xlfn.XLOOKUP($D33&amp;$L33&amp;$AK$3,'BD Conv'!$A:$A,'BD Conv'!$H:$H,0)*_xlfn.XLOOKUP($D33,'BD Conv'!$C$17:$C$19,'BD Conv'!$E$17:$E$19,0)*(1+(HLOOKUP($B33&amp;AU$5,Indexadores!$C$2:$AH$32,MATCH($AE33,Indexadores!$A$2:$A$32,0))))</f>
        <v>0</v>
      </c>
      <c r="AV33" s="14">
        <f t="shared" si="8"/>
        <v>0</v>
      </c>
      <c r="AW33" s="55">
        <f>_xlfn.XLOOKUP($A33&amp;$AK$3,'BD Conv'!$A:$A,'BD Conv'!$I:$I,0)</f>
        <v>0</v>
      </c>
      <c r="AX33" s="55"/>
      <c r="AY33" s="12"/>
      <c r="AZ33" s="14">
        <f t="shared" si="1"/>
        <v>248.39197860714287</v>
      </c>
      <c r="BA33" s="12"/>
      <c r="BB33" s="12"/>
      <c r="BC33" s="12"/>
      <c r="BD33" s="55"/>
      <c r="BE33" s="55"/>
      <c r="BF33" s="55"/>
      <c r="BG33" s="66"/>
      <c r="BH33" s="55"/>
      <c r="BI33" s="61">
        <f t="shared" si="10"/>
        <v>0</v>
      </c>
      <c r="BJ33" s="55"/>
      <c r="BK33" s="55"/>
      <c r="BL33" s="66"/>
      <c r="BM33" s="55"/>
      <c r="BN33" s="55">
        <f>_xlfn.XLOOKUP($A33&amp;$BA$3,'BD Conv'!$A:$A,'BD Conv'!$K:$K,0)</f>
        <v>0</v>
      </c>
      <c r="BO33" s="55"/>
      <c r="BP33" s="55"/>
      <c r="BQ33" s="96">
        <f t="shared" si="11"/>
        <v>0</v>
      </c>
      <c r="BR33" s="62">
        <f t="shared" si="12"/>
        <v>0</v>
      </c>
      <c r="BS33" s="62"/>
      <c r="BT33" s="98">
        <f t="shared" si="13"/>
        <v>248.39197860714287</v>
      </c>
      <c r="BU33" s="82">
        <f t="shared" si="14"/>
        <v>62.642304647481325</v>
      </c>
      <c r="BV33" s="97">
        <f t="shared" si="2"/>
        <v>311.0342832546242</v>
      </c>
      <c r="BW33" s="44">
        <f>BV33/'MAR''26'!BV34-1</f>
        <v>-6.3849587398645435E-2</v>
      </c>
      <c r="BY33" s="74"/>
      <c r="BZ33" s="12"/>
      <c r="CA33" s="12"/>
      <c r="CB33" s="12">
        <f t="shared" si="15"/>
        <v>0.23621534697102159</v>
      </c>
      <c r="CD33" s="95"/>
      <c r="CE33" s="12"/>
      <c r="CF33" s="12"/>
      <c r="CG33" s="12"/>
      <c r="CI33" s="95">
        <f>IF($X33="",0,HLOOKUP($H$3,Resina!$E$2:$AK$93,MATCH($D33&amp;$X33&amp;$CI$4,Resina!$A$2:$A$93,0)))</f>
        <v>0</v>
      </c>
      <c r="CJ33" s="95">
        <f>IF($AA33="",0,HLOOKUP($H$3,Resina!$E$2:$AK$93,MATCH($D33&amp;$AA33&amp;$CJ$4,Resina!$A$2:$A$93,0)))</f>
        <v>1630.4587135230554</v>
      </c>
      <c r="CK33" s="14">
        <f t="shared" si="16"/>
        <v>251.63162437810954</v>
      </c>
      <c r="CL33" s="14">
        <f t="shared" si="17"/>
        <v>2.5163162437810955</v>
      </c>
      <c r="CM33" s="12" t="str">
        <f t="shared" si="18"/>
        <v xml:space="preserve"> </v>
      </c>
      <c r="CN33" s="73"/>
      <c r="CO33" s="12">
        <f t="shared" si="19"/>
        <v>0</v>
      </c>
      <c r="CP33" s="14">
        <f t="shared" si="20"/>
        <v>254.14794062189063</v>
      </c>
      <c r="CQ33" s="73"/>
      <c r="DE33" s="6" t="str">
        <f t="shared" si="21"/>
        <v>Manaus29.51</v>
      </c>
      <c r="DF33" s="63">
        <f t="shared" si="22"/>
        <v>29.5</v>
      </c>
      <c r="DG33" s="10">
        <f t="shared" ref="DG33:DV48" si="32">ROUND(SUMIF($1:$1,DG$4,33:33),2)</f>
        <v>247.16</v>
      </c>
      <c r="DH33" s="10">
        <f t="shared" si="32"/>
        <v>1.24</v>
      </c>
      <c r="DI33" s="10">
        <f t="shared" si="32"/>
        <v>0</v>
      </c>
      <c r="DJ33" s="10">
        <f t="shared" si="32"/>
        <v>0</v>
      </c>
      <c r="DK33" s="10">
        <f t="shared" si="32"/>
        <v>0</v>
      </c>
      <c r="DL33" s="10">
        <f t="shared" si="32"/>
        <v>0</v>
      </c>
      <c r="DM33" s="10">
        <f t="shared" si="32"/>
        <v>0</v>
      </c>
      <c r="DN33" s="10">
        <f t="shared" si="32"/>
        <v>0</v>
      </c>
      <c r="DO33" s="10">
        <f t="shared" si="32"/>
        <v>0</v>
      </c>
      <c r="DP33" s="10">
        <f t="shared" si="32"/>
        <v>0</v>
      </c>
      <c r="DQ33" s="10">
        <f t="shared" si="32"/>
        <v>0</v>
      </c>
      <c r="DR33" s="10">
        <f t="shared" si="32"/>
        <v>0</v>
      </c>
      <c r="DS33" s="10">
        <f t="shared" si="32"/>
        <v>0</v>
      </c>
      <c r="DT33" s="10">
        <f t="shared" si="32"/>
        <v>0</v>
      </c>
      <c r="DU33" s="10">
        <f t="shared" si="32"/>
        <v>0</v>
      </c>
      <c r="DV33" s="10">
        <f t="shared" si="32"/>
        <v>0</v>
      </c>
      <c r="DW33" s="10">
        <f t="shared" si="31"/>
        <v>0</v>
      </c>
      <c r="DX33" s="10">
        <f t="shared" si="31"/>
        <v>0</v>
      </c>
      <c r="DY33" s="10">
        <f t="shared" si="31"/>
        <v>0</v>
      </c>
      <c r="DZ33" s="10">
        <f t="shared" si="31"/>
        <v>0</v>
      </c>
      <c r="EA33" s="10">
        <f t="shared" si="31"/>
        <v>0</v>
      </c>
      <c r="EB33" s="10">
        <f t="shared" si="31"/>
        <v>0</v>
      </c>
      <c r="EC33" s="10">
        <f t="shared" si="31"/>
        <v>0</v>
      </c>
      <c r="ED33" s="10">
        <f t="shared" si="31"/>
        <v>0</v>
      </c>
      <c r="EE33" s="10">
        <f t="shared" si="23"/>
        <v>248.4</v>
      </c>
      <c r="EF33" s="109">
        <f t="shared" si="4"/>
        <v>0.01</v>
      </c>
      <c r="EG33" s="82">
        <f t="shared" si="24"/>
        <v>0</v>
      </c>
      <c r="EH33" s="82">
        <f t="shared" si="25"/>
        <v>-0.01</v>
      </c>
      <c r="EI33" s="110">
        <f t="shared" si="26"/>
        <v>248.39000000000001</v>
      </c>
    </row>
    <row r="34" spans="1:139" ht="14.5" x14ac:dyDescent="0.35">
      <c r="A34" s="5" t="str">
        <f t="shared" si="0"/>
        <v>Suape20.6</v>
      </c>
      <c r="B34" s="53">
        <v>4196</v>
      </c>
      <c r="C34" s="53">
        <v>4196</v>
      </c>
      <c r="D34" s="53" t="s">
        <v>23</v>
      </c>
      <c r="E34" s="43"/>
      <c r="F34" s="43" t="s">
        <v>145</v>
      </c>
      <c r="G34" s="43" t="s">
        <v>146</v>
      </c>
      <c r="H34" s="53" t="s">
        <v>147</v>
      </c>
      <c r="I34" s="54"/>
      <c r="J34" s="43"/>
      <c r="K34" s="87" t="s">
        <v>62</v>
      </c>
      <c r="L34" s="40">
        <v>20.6</v>
      </c>
      <c r="M34" s="41" t="s">
        <v>149</v>
      </c>
      <c r="N34" s="85"/>
      <c r="O34" s="67"/>
      <c r="Q34" s="77"/>
      <c r="R34" s="57"/>
      <c r="S34" s="44"/>
      <c r="T34" s="56"/>
      <c r="U34" s="57"/>
      <c r="V34" s="43" t="s">
        <v>150</v>
      </c>
      <c r="W34" s="88">
        <v>1</v>
      </c>
      <c r="X34" s="57" t="s">
        <v>22</v>
      </c>
      <c r="Y34" s="95">
        <f>IF($X34="",0,HLOOKUP($H$3,Resina!$E$2:$AK$93,MATCH($D34&amp;$X34&amp;$Y$4,Resina!$A$2:$A$93,0)))</f>
        <v>1659.4504444444444</v>
      </c>
      <c r="Z34" s="56">
        <v>0</v>
      </c>
      <c r="AA34" s="43" t="s">
        <v>33</v>
      </c>
      <c r="AB34" s="95">
        <f>IF($AA34="",0,HLOOKUP($H$3,Resina!$E$2:$AK$93,MATCH($D34&amp;$AA34&amp;$AB$4,Resina!$A$2:$A$93,0)))</f>
        <v>1532.6471997497385</v>
      </c>
      <c r="AC34" s="59">
        <f t="shared" si="27"/>
        <v>46113</v>
      </c>
      <c r="AD34" s="59" t="s">
        <v>151</v>
      </c>
      <c r="AE34" s="153">
        <f t="shared" si="28"/>
        <v>45839</v>
      </c>
      <c r="AF34" s="55" t="s">
        <v>152</v>
      </c>
      <c r="AG34" s="13">
        <f>_xlfn.XLOOKUP($H$3,Resina!$2:$2,Resina!$3:$3,0)</f>
        <v>5.2315863636363638</v>
      </c>
      <c r="AH34" s="14">
        <f t="shared" si="5"/>
        <v>178.84010131548871</v>
      </c>
      <c r="AI34" s="75">
        <v>5.0000000000000001E-3</v>
      </c>
      <c r="AJ34" s="14">
        <f t="shared" si="6"/>
        <v>0.89420050657744354</v>
      </c>
      <c r="AL34" s="12"/>
      <c r="AM34" s="65"/>
      <c r="AN34" s="12"/>
      <c r="AO34" s="12">
        <f>_xlfn.XLOOKUP($D34&amp;$L34&amp;$AK$3,'BD Conv'!$A:$A,'BD Conv'!$H:$H,0)*_xlfn.XLOOKUP($D34,'BD Conv'!$C$17:$C$19,'BD Conv'!$F$17:$F$19,0)*(1+(HLOOKUP($B34&amp;AO$5,Indexadores!$C$2:$AH$32,MATCH($AE34,Indexadores!$A$2:$A$32,0))))</f>
        <v>0</v>
      </c>
      <c r="AP34" s="12"/>
      <c r="AQ34" s="55"/>
      <c r="AR34" s="55"/>
      <c r="AS34" s="155">
        <v>5.0000000000000001E-3</v>
      </c>
      <c r="AT34" s="55">
        <f t="shared" si="7"/>
        <v>0</v>
      </c>
      <c r="AU34" s="12">
        <f>_xlfn.XLOOKUP($D34&amp;$L34&amp;$AK$3,'BD Conv'!$A:$A,'BD Conv'!$H:$H,0)*_xlfn.XLOOKUP($D34,'BD Conv'!$C$17:$C$19,'BD Conv'!$E$17:$E$19,0)*(1+(HLOOKUP($B34&amp;AU$5,Indexadores!$C$2:$AH$32,MATCH($AE34,Indexadores!$A$2:$A$32,0))))</f>
        <v>0</v>
      </c>
      <c r="AV34" s="14">
        <f t="shared" si="8"/>
        <v>0</v>
      </c>
      <c r="AW34" s="55">
        <f>_xlfn.XLOOKUP($A34&amp;$AK$3,'BD Conv'!$A:$A,'BD Conv'!$I:$I,0)</f>
        <v>0</v>
      </c>
      <c r="AX34" s="55"/>
      <c r="AY34" s="12"/>
      <c r="AZ34" s="14">
        <f t="shared" si="1"/>
        <v>179.73430182206616</v>
      </c>
      <c r="BA34" s="12"/>
      <c r="BB34" s="12"/>
      <c r="BC34" s="12"/>
      <c r="BD34" s="55"/>
      <c r="BE34" s="55"/>
      <c r="BF34" s="55"/>
      <c r="BG34" s="66"/>
      <c r="BH34" s="55"/>
      <c r="BI34" s="61">
        <f t="shared" si="10"/>
        <v>0</v>
      </c>
      <c r="BJ34" s="55"/>
      <c r="BK34" s="55"/>
      <c r="BL34" s="66"/>
      <c r="BM34" s="55"/>
      <c r="BN34" s="55">
        <f>_xlfn.XLOOKUP($A34&amp;$BA$3,'BD Conv'!$A:$A,'BD Conv'!$K:$K,0)</f>
        <v>0</v>
      </c>
      <c r="BO34" s="55"/>
      <c r="BP34" s="55"/>
      <c r="BQ34" s="96">
        <f t="shared" si="11"/>
        <v>0</v>
      </c>
      <c r="BR34" s="62">
        <f t="shared" si="12"/>
        <v>0</v>
      </c>
      <c r="BS34" s="62"/>
      <c r="BT34" s="98">
        <f t="shared" si="13"/>
        <v>179.73430182206616</v>
      </c>
      <c r="BU34" s="82">
        <f t="shared" si="14"/>
        <v>45.327433492316715</v>
      </c>
      <c r="BV34" s="97">
        <f t="shared" si="2"/>
        <v>225.06173531438287</v>
      </c>
      <c r="BW34" s="44">
        <f>BV34/'MAR''26'!BV35-1</f>
        <v>0.32566378302760679</v>
      </c>
      <c r="BY34" s="74"/>
      <c r="BZ34" s="12"/>
      <c r="CA34" s="12"/>
      <c r="CB34" s="12">
        <f t="shared" si="15"/>
        <v>0.17092339577777865</v>
      </c>
      <c r="CD34" s="95"/>
      <c r="CE34" s="12"/>
      <c r="CF34" s="12"/>
      <c r="CG34" s="12"/>
      <c r="CI34" s="95">
        <f>IF($X34="",0,HLOOKUP($H$3,Resina!$E$2:$AK$93,MATCH($D34&amp;$X34&amp;$CI$4,Resina!$A$2:$A$93,0)))</f>
        <v>1515.536288888889</v>
      </c>
      <c r="CJ34" s="95">
        <f>IF($AA34="",0,HLOOKUP($H$3,Resina!$E$2:$AK$93,MATCH($D34&amp;$AA34&amp;$CJ$4,Resina!$A$2:$A$93,0)))</f>
        <v>1436.6371700967759</v>
      </c>
      <c r="CK34" s="14">
        <f t="shared" si="16"/>
        <v>163.33037504047175</v>
      </c>
      <c r="CL34" s="14">
        <f t="shared" si="17"/>
        <v>1.6333037504047176</v>
      </c>
      <c r="CM34" s="12" t="str">
        <f t="shared" si="18"/>
        <v xml:space="preserve"> </v>
      </c>
      <c r="CN34" s="73"/>
      <c r="CO34" s="12">
        <f t="shared" si="19"/>
        <v>0</v>
      </c>
      <c r="CP34" s="14">
        <f t="shared" si="20"/>
        <v>164.96367879087646</v>
      </c>
      <c r="CQ34" s="73"/>
      <c r="DE34" s="6" t="str">
        <f t="shared" si="21"/>
        <v>Suape20.60</v>
      </c>
      <c r="DF34" s="63">
        <f t="shared" si="22"/>
        <v>20.6</v>
      </c>
      <c r="DG34" s="10">
        <f t="shared" si="32"/>
        <v>178.84</v>
      </c>
      <c r="DH34" s="10">
        <f t="shared" si="32"/>
        <v>0.89</v>
      </c>
      <c r="DI34" s="10">
        <f t="shared" si="32"/>
        <v>0</v>
      </c>
      <c r="DJ34" s="10">
        <f t="shared" si="32"/>
        <v>0</v>
      </c>
      <c r="DK34" s="10">
        <f t="shared" si="32"/>
        <v>0</v>
      </c>
      <c r="DL34" s="10">
        <f t="shared" si="32"/>
        <v>0</v>
      </c>
      <c r="DM34" s="10">
        <f t="shared" si="32"/>
        <v>0</v>
      </c>
      <c r="DN34" s="10">
        <f t="shared" si="32"/>
        <v>0</v>
      </c>
      <c r="DO34" s="10">
        <f t="shared" si="32"/>
        <v>0</v>
      </c>
      <c r="DP34" s="10">
        <f t="shared" si="32"/>
        <v>0</v>
      </c>
      <c r="DQ34" s="10">
        <f t="shared" si="32"/>
        <v>0</v>
      </c>
      <c r="DR34" s="10">
        <f t="shared" si="32"/>
        <v>0</v>
      </c>
      <c r="DS34" s="10">
        <f t="shared" si="32"/>
        <v>0</v>
      </c>
      <c r="DT34" s="10">
        <f t="shared" si="32"/>
        <v>0</v>
      </c>
      <c r="DU34" s="10">
        <f t="shared" si="32"/>
        <v>0</v>
      </c>
      <c r="DV34" s="10">
        <f t="shared" si="32"/>
        <v>0</v>
      </c>
      <c r="DW34" s="10">
        <f t="shared" si="31"/>
        <v>0</v>
      </c>
      <c r="DX34" s="10">
        <f t="shared" si="31"/>
        <v>0</v>
      </c>
      <c r="DY34" s="10">
        <f t="shared" si="31"/>
        <v>0</v>
      </c>
      <c r="DZ34" s="10">
        <f t="shared" si="31"/>
        <v>0</v>
      </c>
      <c r="EA34" s="10">
        <f t="shared" si="31"/>
        <v>0</v>
      </c>
      <c r="EB34" s="10">
        <f t="shared" si="31"/>
        <v>0</v>
      </c>
      <c r="EC34" s="10">
        <f t="shared" si="31"/>
        <v>0</v>
      </c>
      <c r="ED34" s="10">
        <f t="shared" si="31"/>
        <v>0</v>
      </c>
      <c r="EE34" s="10">
        <f t="shared" si="23"/>
        <v>179.73</v>
      </c>
      <c r="EF34" s="109">
        <f t="shared" si="4"/>
        <v>0</v>
      </c>
      <c r="EG34" s="82">
        <f t="shared" si="24"/>
        <v>0</v>
      </c>
      <c r="EH34" s="82">
        <f t="shared" si="25"/>
        <v>0</v>
      </c>
      <c r="EI34" s="110">
        <f t="shared" si="26"/>
        <v>179.73</v>
      </c>
    </row>
    <row r="35" spans="1:139" ht="14.5" hidden="1" x14ac:dyDescent="0.35">
      <c r="A35" s="5" t="str">
        <f t="shared" si="0"/>
        <v>Suape20.6</v>
      </c>
      <c r="B35" s="53">
        <v>4196</v>
      </c>
      <c r="C35" s="53">
        <v>4196</v>
      </c>
      <c r="D35" s="53" t="s">
        <v>23</v>
      </c>
      <c r="E35" s="43"/>
      <c r="F35" s="43" t="s">
        <v>145</v>
      </c>
      <c r="G35" s="43" t="s">
        <v>146</v>
      </c>
      <c r="H35" s="53" t="s">
        <v>147</v>
      </c>
      <c r="I35" s="54"/>
      <c r="J35" s="43"/>
      <c r="K35" s="87" t="s">
        <v>62</v>
      </c>
      <c r="L35" s="40">
        <v>20.6</v>
      </c>
      <c r="M35" s="41" t="s">
        <v>149</v>
      </c>
      <c r="N35" s="85"/>
      <c r="O35" s="67"/>
      <c r="Q35" s="77"/>
      <c r="R35" s="57"/>
      <c r="S35" s="44"/>
      <c r="T35" s="56"/>
      <c r="U35" s="57"/>
      <c r="V35" s="43" t="s">
        <v>150</v>
      </c>
      <c r="W35" s="88">
        <v>0.6</v>
      </c>
      <c r="X35" s="57" t="s">
        <v>22</v>
      </c>
      <c r="Y35" s="95">
        <f>IF($X35="",0,HLOOKUP($H$3,Resina!$E$2:$AK$93,MATCH($D35&amp;$X35&amp;$Y$4,Resina!$A$2:$A$93,0)))</f>
        <v>1659.4504444444444</v>
      </c>
      <c r="Z35" s="56">
        <v>0.4</v>
      </c>
      <c r="AA35" s="43" t="s">
        <v>33</v>
      </c>
      <c r="AB35" s="95">
        <f>IF($AA35="",0,HLOOKUP($H$3,Resina!$E$2:$AK$93,MATCH($D35&amp;$AA35&amp;$AB$4,Resina!$A$2:$A$93,0)))</f>
        <v>1532.6471997497385</v>
      </c>
      <c r="AC35" s="59">
        <f t="shared" si="27"/>
        <v>46113</v>
      </c>
      <c r="AD35" s="59" t="s">
        <v>151</v>
      </c>
      <c r="AE35" s="153">
        <f t="shared" si="28"/>
        <v>45839</v>
      </c>
      <c r="AF35" s="55" t="s">
        <v>152</v>
      </c>
      <c r="AG35" s="13">
        <f>_xlfn.XLOOKUP($H$3,Resina!$2:$2,Resina!$3:$3,0)</f>
        <v>5.2315863636363638</v>
      </c>
      <c r="AH35" s="14">
        <f t="shared" si="5"/>
        <v>173.37383259881707</v>
      </c>
      <c r="AI35" s="75">
        <v>5.0000000000000001E-3</v>
      </c>
      <c r="AJ35" s="14">
        <f t="shared" si="6"/>
        <v>0.86686916299408534</v>
      </c>
      <c r="AL35" s="12"/>
      <c r="AM35" s="65"/>
      <c r="AN35" s="12"/>
      <c r="AO35" s="12">
        <f>_xlfn.XLOOKUP($D35&amp;$L35&amp;$AK$3,'BD Conv'!$A:$A,'BD Conv'!$H:$H,0)*_xlfn.XLOOKUP($D35,'BD Conv'!$C$17:$C$19,'BD Conv'!$F$17:$F$19,0)*(1+(HLOOKUP($B35&amp;AO$5,Indexadores!$C$2:$AH$32,MATCH($AE35,Indexadores!$A$2:$A$32,0))))</f>
        <v>0</v>
      </c>
      <c r="AP35" s="12"/>
      <c r="AQ35" s="55"/>
      <c r="AR35" s="55"/>
      <c r="AS35" s="155">
        <v>5.0000000000000001E-3</v>
      </c>
      <c r="AT35" s="55">
        <f t="shared" si="7"/>
        <v>0</v>
      </c>
      <c r="AU35" s="12">
        <f>_xlfn.XLOOKUP($D35&amp;$L35&amp;$AK$3,'BD Conv'!$A:$A,'BD Conv'!$H:$H,0)*_xlfn.XLOOKUP($D35,'BD Conv'!$C$17:$C$19,'BD Conv'!$E$17:$E$19,0)*(1+(HLOOKUP($B35&amp;AU$5,Indexadores!$C$2:$AH$32,MATCH($AE35,Indexadores!$A$2:$A$32,0))))</f>
        <v>0</v>
      </c>
      <c r="AV35" s="14">
        <f t="shared" si="8"/>
        <v>0</v>
      </c>
      <c r="AW35" s="55">
        <f>_xlfn.XLOOKUP($A35&amp;$AK$3,'BD Conv'!$A:$A,'BD Conv'!$I:$I,0)</f>
        <v>0</v>
      </c>
      <c r="AX35" s="55"/>
      <c r="AY35" s="12"/>
      <c r="AZ35" s="14">
        <f t="shared" si="1"/>
        <v>174.24070176181115</v>
      </c>
      <c r="BA35" s="12"/>
      <c r="BB35" s="12"/>
      <c r="BC35" s="12"/>
      <c r="BD35" s="55"/>
      <c r="BE35" s="55"/>
      <c r="BF35" s="55"/>
      <c r="BG35" s="66"/>
      <c r="BH35" s="55"/>
      <c r="BI35" s="61">
        <f t="shared" si="10"/>
        <v>0</v>
      </c>
      <c r="BJ35" s="55"/>
      <c r="BK35" s="55"/>
      <c r="BL35" s="66"/>
      <c r="BM35" s="55"/>
      <c r="BN35" s="55">
        <f>_xlfn.XLOOKUP($A35&amp;$BA$3,'BD Conv'!$A:$A,'BD Conv'!$K:$K,0)</f>
        <v>0</v>
      </c>
      <c r="BO35" s="55"/>
      <c r="BP35" s="55"/>
      <c r="BQ35" s="96">
        <f t="shared" si="11"/>
        <v>0</v>
      </c>
      <c r="BR35" s="62">
        <f t="shared" si="12"/>
        <v>0</v>
      </c>
      <c r="BS35" s="62"/>
      <c r="BT35" s="98">
        <f t="shared" si="13"/>
        <v>174.24070176181115</v>
      </c>
      <c r="BU35" s="82">
        <f t="shared" si="14"/>
        <v>43.941995160066085</v>
      </c>
      <c r="BV35" s="97">
        <f t="shared" si="2"/>
        <v>218.18269692187724</v>
      </c>
      <c r="BW35" s="44">
        <f>BV35/'MAR''26'!BV36-1</f>
        <v>0.14270734757602921</v>
      </c>
      <c r="BY35" s="74"/>
      <c r="BZ35" s="12"/>
      <c r="CA35" s="12"/>
      <c r="CB35" s="12">
        <f t="shared" si="15"/>
        <v>0.16569910209635455</v>
      </c>
      <c r="CD35" s="95"/>
      <c r="CE35" s="12"/>
      <c r="CF35" s="12"/>
      <c r="CG35" s="12"/>
      <c r="CI35" s="95">
        <f>IF($X35="",0,HLOOKUP($H$3,Resina!$E$2:$AK$93,MATCH($D35&amp;$X35&amp;$CI$4,Resina!$A$2:$A$93,0)))</f>
        <v>1515.536288888889</v>
      </c>
      <c r="CJ35" s="95">
        <f>IF($AA35="",0,HLOOKUP($H$3,Resina!$E$2:$AK$93,MATCH($D35&amp;$AA35&amp;$CJ$4,Resina!$A$2:$A$93,0)))</f>
        <v>1436.6371700967759</v>
      </c>
      <c r="CK35" s="14">
        <f t="shared" si="16"/>
        <v>159.92917039571162</v>
      </c>
      <c r="CL35" s="14">
        <f t="shared" si="17"/>
        <v>1.5992917039571162</v>
      </c>
      <c r="CM35" s="12" t="str">
        <f t="shared" si="18"/>
        <v xml:space="preserve"> </v>
      </c>
      <c r="CN35" s="73"/>
      <c r="CO35" s="12">
        <f t="shared" si="19"/>
        <v>0</v>
      </c>
      <c r="CP35" s="14">
        <f t="shared" si="20"/>
        <v>161.52846209966873</v>
      </c>
      <c r="CQ35" s="73"/>
      <c r="DE35" s="6" t="str">
        <f t="shared" si="21"/>
        <v>Suape20.60.4</v>
      </c>
      <c r="DF35" s="63">
        <f t="shared" si="22"/>
        <v>20.6</v>
      </c>
      <c r="DG35" s="10">
        <f t="shared" si="32"/>
        <v>173.37</v>
      </c>
      <c r="DH35" s="10">
        <f t="shared" si="32"/>
        <v>0.87</v>
      </c>
      <c r="DI35" s="10">
        <f t="shared" si="32"/>
        <v>0</v>
      </c>
      <c r="DJ35" s="10">
        <f t="shared" si="32"/>
        <v>0</v>
      </c>
      <c r="DK35" s="10">
        <f t="shared" si="32"/>
        <v>0</v>
      </c>
      <c r="DL35" s="10">
        <f t="shared" si="32"/>
        <v>0</v>
      </c>
      <c r="DM35" s="10">
        <f t="shared" si="32"/>
        <v>0</v>
      </c>
      <c r="DN35" s="10">
        <f t="shared" si="32"/>
        <v>0</v>
      </c>
      <c r="DO35" s="10">
        <f t="shared" si="32"/>
        <v>0</v>
      </c>
      <c r="DP35" s="10">
        <f t="shared" si="32"/>
        <v>0</v>
      </c>
      <c r="DQ35" s="10">
        <f t="shared" si="32"/>
        <v>0</v>
      </c>
      <c r="DR35" s="10">
        <f t="shared" si="32"/>
        <v>0</v>
      </c>
      <c r="DS35" s="10">
        <f t="shared" si="32"/>
        <v>0</v>
      </c>
      <c r="DT35" s="10">
        <f t="shared" si="32"/>
        <v>0</v>
      </c>
      <c r="DU35" s="10">
        <f t="shared" si="32"/>
        <v>0</v>
      </c>
      <c r="DV35" s="10">
        <f t="shared" si="32"/>
        <v>0</v>
      </c>
      <c r="DW35" s="10">
        <f t="shared" si="31"/>
        <v>0</v>
      </c>
      <c r="DX35" s="10">
        <f t="shared" si="31"/>
        <v>0</v>
      </c>
      <c r="DY35" s="10">
        <f t="shared" si="31"/>
        <v>0</v>
      </c>
      <c r="DZ35" s="10">
        <f t="shared" si="31"/>
        <v>0</v>
      </c>
      <c r="EA35" s="10">
        <f t="shared" si="31"/>
        <v>0</v>
      </c>
      <c r="EB35" s="10">
        <f t="shared" si="31"/>
        <v>0</v>
      </c>
      <c r="EC35" s="10">
        <f t="shared" si="31"/>
        <v>0</v>
      </c>
      <c r="ED35" s="10">
        <f t="shared" si="31"/>
        <v>0</v>
      </c>
      <c r="EE35" s="10">
        <f t="shared" si="23"/>
        <v>174.24</v>
      </c>
      <c r="EF35" s="109">
        <f t="shared" si="4"/>
        <v>0</v>
      </c>
      <c r="EG35" s="82">
        <f t="shared" si="24"/>
        <v>0</v>
      </c>
      <c r="EH35" s="82">
        <f t="shared" si="25"/>
        <v>0</v>
      </c>
      <c r="EI35" s="110">
        <f t="shared" si="26"/>
        <v>174.24</v>
      </c>
    </row>
    <row r="36" spans="1:139" ht="14.5" hidden="1" x14ac:dyDescent="0.35">
      <c r="A36" s="5" t="str">
        <f t="shared" si="0"/>
        <v>Suape20.6</v>
      </c>
      <c r="B36" s="53">
        <v>4196</v>
      </c>
      <c r="C36" s="53">
        <v>4196</v>
      </c>
      <c r="D36" s="53" t="s">
        <v>23</v>
      </c>
      <c r="E36" s="43"/>
      <c r="F36" s="43" t="s">
        <v>145</v>
      </c>
      <c r="G36" s="43" t="s">
        <v>146</v>
      </c>
      <c r="H36" s="53" t="s">
        <v>147</v>
      </c>
      <c r="I36" s="54"/>
      <c r="J36" s="43"/>
      <c r="K36" s="87" t="s">
        <v>62</v>
      </c>
      <c r="L36" s="40">
        <v>20.6</v>
      </c>
      <c r="M36" s="41" t="s">
        <v>149</v>
      </c>
      <c r="N36" s="85"/>
      <c r="O36" s="67"/>
      <c r="Q36" s="77"/>
      <c r="R36" s="57"/>
      <c r="S36" s="44"/>
      <c r="T36" s="56"/>
      <c r="U36" s="57"/>
      <c r="V36" s="43" t="s">
        <v>150</v>
      </c>
      <c r="W36" s="88">
        <v>0.4</v>
      </c>
      <c r="X36" s="57" t="s">
        <v>22</v>
      </c>
      <c r="Y36" s="95">
        <f>IF($X36="",0,HLOOKUP($H$3,Resina!$E$2:$AK$93,MATCH($D36&amp;$X36&amp;$Y$4,Resina!$A$2:$A$93,0)))</f>
        <v>1659.4504444444444</v>
      </c>
      <c r="Z36" s="56">
        <v>0.6</v>
      </c>
      <c r="AA36" s="43" t="s">
        <v>33</v>
      </c>
      <c r="AB36" s="95">
        <f>IF($AA36="",0,HLOOKUP($H$3,Resina!$E$2:$AK$93,MATCH($D36&amp;$AA36&amp;$AB$4,Resina!$A$2:$A$93,0)))</f>
        <v>1532.6471997497385</v>
      </c>
      <c r="AC36" s="59">
        <f t="shared" si="27"/>
        <v>46113</v>
      </c>
      <c r="AD36" s="59" t="s">
        <v>151</v>
      </c>
      <c r="AE36" s="153">
        <f t="shared" si="28"/>
        <v>45839</v>
      </c>
      <c r="AF36" s="55" t="s">
        <v>152</v>
      </c>
      <c r="AG36" s="13">
        <f>_xlfn.XLOOKUP($H$3,Resina!$2:$2,Resina!$3:$3,0)</f>
        <v>5.2315863636363638</v>
      </c>
      <c r="AH36" s="14">
        <f t="shared" si="5"/>
        <v>170.64069824048121</v>
      </c>
      <c r="AI36" s="75">
        <v>5.0000000000000001E-3</v>
      </c>
      <c r="AJ36" s="14">
        <f t="shared" si="6"/>
        <v>0.85320349120240613</v>
      </c>
      <c r="AL36" s="12"/>
      <c r="AM36" s="65"/>
      <c r="AN36" s="12"/>
      <c r="AO36" s="12">
        <f>_xlfn.XLOOKUP($D36&amp;$L36&amp;$AK$3,'BD Conv'!$A:$A,'BD Conv'!$H:$H,0)*_xlfn.XLOOKUP($D36,'BD Conv'!$C$17:$C$19,'BD Conv'!$F$17:$F$19,0)*(1+(HLOOKUP($B36&amp;AO$5,Indexadores!$C$2:$AH$32,MATCH($AE36,Indexadores!$A$2:$A$32,0))))</f>
        <v>0</v>
      </c>
      <c r="AP36" s="12"/>
      <c r="AQ36" s="55"/>
      <c r="AR36" s="55"/>
      <c r="AS36" s="155">
        <v>5.0000000000000001E-3</v>
      </c>
      <c r="AT36" s="55">
        <f t="shared" si="7"/>
        <v>0</v>
      </c>
      <c r="AU36" s="12">
        <f>_xlfn.XLOOKUP($D36&amp;$L36&amp;$AK$3,'BD Conv'!$A:$A,'BD Conv'!$H:$H,0)*_xlfn.XLOOKUP($D36,'BD Conv'!$C$17:$C$19,'BD Conv'!$E$17:$E$19,0)*(1+(HLOOKUP($B36&amp;AU$5,Indexadores!$C$2:$AH$32,MATCH($AE36,Indexadores!$A$2:$A$32,0))))</f>
        <v>0</v>
      </c>
      <c r="AV36" s="14">
        <f t="shared" si="8"/>
        <v>0</v>
      </c>
      <c r="AW36" s="55">
        <f>_xlfn.XLOOKUP($A36&amp;$AK$3,'BD Conv'!$A:$A,'BD Conv'!$I:$I,0)</f>
        <v>0</v>
      </c>
      <c r="AX36" s="55"/>
      <c r="AY36" s="12"/>
      <c r="AZ36" s="14">
        <f t="shared" si="1"/>
        <v>171.49390173168362</v>
      </c>
      <c r="BA36" s="12"/>
      <c r="BB36" s="12"/>
      <c r="BC36" s="12"/>
      <c r="BD36" s="55"/>
      <c r="BE36" s="55"/>
      <c r="BF36" s="55"/>
      <c r="BG36" s="66"/>
      <c r="BH36" s="55"/>
      <c r="BI36" s="61">
        <f t="shared" si="10"/>
        <v>0</v>
      </c>
      <c r="BJ36" s="55"/>
      <c r="BK36" s="55"/>
      <c r="BL36" s="66"/>
      <c r="BM36" s="55"/>
      <c r="BN36" s="55">
        <f>_xlfn.XLOOKUP($A36&amp;$BA$3,'BD Conv'!$A:$A,'BD Conv'!$K:$K,0)</f>
        <v>0</v>
      </c>
      <c r="BO36" s="55"/>
      <c r="BP36" s="55"/>
      <c r="BQ36" s="96">
        <f t="shared" si="11"/>
        <v>0</v>
      </c>
      <c r="BR36" s="62">
        <f t="shared" si="12"/>
        <v>0</v>
      </c>
      <c r="BS36" s="62"/>
      <c r="BT36" s="98">
        <f t="shared" si="13"/>
        <v>171.49390173168362</v>
      </c>
      <c r="BU36" s="82">
        <f t="shared" si="14"/>
        <v>43.249275993940756</v>
      </c>
      <c r="BV36" s="97">
        <f t="shared" si="2"/>
        <v>214.74317772562438</v>
      </c>
      <c r="BW36" s="44">
        <f>BV36/'MAR''26'!BV37-1</f>
        <v>6.5638892478074418E-2</v>
      </c>
      <c r="BY36" s="74"/>
      <c r="BZ36" s="12"/>
      <c r="CA36" s="12"/>
      <c r="CB36" s="12">
        <f t="shared" si="15"/>
        <v>0.16308695525564523</v>
      </c>
      <c r="CD36" s="95"/>
      <c r="CE36" s="12"/>
      <c r="CF36" s="12"/>
      <c r="CG36" s="12"/>
      <c r="CI36" s="95">
        <f>IF($X36="",0,HLOOKUP($H$3,Resina!$E$2:$AK$93,MATCH($D36&amp;$X36&amp;$CI$4,Resina!$A$2:$A$93,0)))</f>
        <v>1515.536288888889</v>
      </c>
      <c r="CJ36" s="95">
        <f>IF($AA36="",0,HLOOKUP($H$3,Resina!$E$2:$AK$93,MATCH($D36&amp;$AA36&amp;$CJ$4,Resina!$A$2:$A$93,0)))</f>
        <v>1436.6371700967759</v>
      </c>
      <c r="CK36" s="14">
        <f t="shared" si="16"/>
        <v>158.22856807333156</v>
      </c>
      <c r="CL36" s="14">
        <f t="shared" si="17"/>
        <v>1.5822856807333157</v>
      </c>
      <c r="CM36" s="12" t="str">
        <f t="shared" si="18"/>
        <v xml:space="preserve"> </v>
      </c>
      <c r="CN36" s="73"/>
      <c r="CO36" s="12">
        <f t="shared" si="19"/>
        <v>0</v>
      </c>
      <c r="CP36" s="14">
        <f t="shared" si="20"/>
        <v>159.81085375406488</v>
      </c>
      <c r="CQ36" s="73"/>
      <c r="DE36" s="6" t="str">
        <f t="shared" si="21"/>
        <v>Suape20.60.6</v>
      </c>
      <c r="DF36" s="63">
        <f t="shared" si="22"/>
        <v>20.6</v>
      </c>
      <c r="DG36" s="10">
        <f t="shared" si="32"/>
        <v>170.64</v>
      </c>
      <c r="DH36" s="10">
        <f t="shared" si="32"/>
        <v>0.85</v>
      </c>
      <c r="DI36" s="10">
        <f t="shared" si="32"/>
        <v>0</v>
      </c>
      <c r="DJ36" s="10">
        <f t="shared" si="32"/>
        <v>0</v>
      </c>
      <c r="DK36" s="10">
        <f t="shared" si="32"/>
        <v>0</v>
      </c>
      <c r="DL36" s="10">
        <f t="shared" si="32"/>
        <v>0</v>
      </c>
      <c r="DM36" s="10">
        <f t="shared" si="32"/>
        <v>0</v>
      </c>
      <c r="DN36" s="10">
        <f t="shared" si="32"/>
        <v>0</v>
      </c>
      <c r="DO36" s="10">
        <f t="shared" si="32"/>
        <v>0</v>
      </c>
      <c r="DP36" s="10">
        <f t="shared" si="32"/>
        <v>0</v>
      </c>
      <c r="DQ36" s="10">
        <f t="shared" si="32"/>
        <v>0</v>
      </c>
      <c r="DR36" s="10">
        <f t="shared" si="32"/>
        <v>0</v>
      </c>
      <c r="DS36" s="10">
        <f t="shared" si="32"/>
        <v>0</v>
      </c>
      <c r="DT36" s="10">
        <f t="shared" si="32"/>
        <v>0</v>
      </c>
      <c r="DU36" s="10">
        <f t="shared" si="32"/>
        <v>0</v>
      </c>
      <c r="DV36" s="10">
        <f t="shared" si="32"/>
        <v>0</v>
      </c>
      <c r="DW36" s="10">
        <f t="shared" si="31"/>
        <v>0</v>
      </c>
      <c r="DX36" s="10">
        <f t="shared" si="31"/>
        <v>0</v>
      </c>
      <c r="DY36" s="10">
        <f t="shared" si="31"/>
        <v>0</v>
      </c>
      <c r="DZ36" s="10">
        <f t="shared" si="31"/>
        <v>0</v>
      </c>
      <c r="EA36" s="10">
        <f t="shared" si="31"/>
        <v>0</v>
      </c>
      <c r="EB36" s="10">
        <f t="shared" si="31"/>
        <v>0</v>
      </c>
      <c r="EC36" s="10">
        <f t="shared" si="31"/>
        <v>0</v>
      </c>
      <c r="ED36" s="10">
        <f t="shared" si="31"/>
        <v>0</v>
      </c>
      <c r="EE36" s="10">
        <f t="shared" si="23"/>
        <v>171.48999999999998</v>
      </c>
      <c r="EF36" s="109">
        <f t="shared" si="4"/>
        <v>0</v>
      </c>
      <c r="EG36" s="82">
        <f t="shared" si="24"/>
        <v>0</v>
      </c>
      <c r="EH36" s="82">
        <f t="shared" si="25"/>
        <v>0</v>
      </c>
      <c r="EI36" s="110">
        <f t="shared" si="26"/>
        <v>171.48999999999998</v>
      </c>
    </row>
    <row r="37" spans="1:139" ht="14.5" hidden="1" x14ac:dyDescent="0.35">
      <c r="A37" s="5" t="str">
        <f t="shared" si="0"/>
        <v>Suape20.6</v>
      </c>
      <c r="B37" s="53">
        <v>4196</v>
      </c>
      <c r="C37" s="53">
        <v>4196</v>
      </c>
      <c r="D37" s="53" t="s">
        <v>23</v>
      </c>
      <c r="E37" s="43"/>
      <c r="F37" s="43" t="s">
        <v>145</v>
      </c>
      <c r="G37" s="43" t="s">
        <v>146</v>
      </c>
      <c r="H37" s="53" t="s">
        <v>147</v>
      </c>
      <c r="I37" s="54"/>
      <c r="J37" s="43"/>
      <c r="K37" s="87" t="s">
        <v>62</v>
      </c>
      <c r="L37" s="40">
        <v>20.6</v>
      </c>
      <c r="M37" s="41" t="s">
        <v>149</v>
      </c>
      <c r="N37" s="85"/>
      <c r="O37" s="67"/>
      <c r="Q37" s="77"/>
      <c r="R37" s="57"/>
      <c r="S37" s="44"/>
      <c r="T37" s="56"/>
      <c r="U37" s="57"/>
      <c r="V37" s="43" t="s">
        <v>150</v>
      </c>
      <c r="W37" s="88">
        <v>0</v>
      </c>
      <c r="X37" s="57"/>
      <c r="Y37" s="95">
        <f>IF($X37="",0,HLOOKUP($H$3,Resina!$E$2:$AK$93,MATCH($D37&amp;$X37&amp;$Y$4,Resina!$A$2:$A$93,0)))</f>
        <v>0</v>
      </c>
      <c r="Z37" s="56">
        <v>1</v>
      </c>
      <c r="AA37" s="43" t="s">
        <v>33</v>
      </c>
      <c r="AB37" s="95">
        <f>IF($AA37="",0,HLOOKUP($H$3,Resina!$E$2:$AK$93,MATCH($D37&amp;$AA37&amp;$AB$4,Resina!$A$2:$A$93,0)))</f>
        <v>1532.6471997497385</v>
      </c>
      <c r="AC37" s="59">
        <f t="shared" si="27"/>
        <v>46113</v>
      </c>
      <c r="AD37" s="59" t="s">
        <v>151</v>
      </c>
      <c r="AE37" s="153">
        <f t="shared" si="28"/>
        <v>45839</v>
      </c>
      <c r="AF37" s="55" t="s">
        <v>152</v>
      </c>
      <c r="AG37" s="13">
        <f>_xlfn.XLOOKUP($H$3,Resina!$2:$2,Resina!$3:$3,0)</f>
        <v>5.2315863636363638</v>
      </c>
      <c r="AH37" s="14">
        <f t="shared" si="5"/>
        <v>165.17442952380952</v>
      </c>
      <c r="AI37" s="75">
        <v>5.0000000000000001E-3</v>
      </c>
      <c r="AJ37" s="14">
        <f t="shared" si="6"/>
        <v>0.82587214761904759</v>
      </c>
      <c r="AL37" s="12"/>
      <c r="AM37" s="65"/>
      <c r="AN37" s="12"/>
      <c r="AO37" s="12">
        <f>_xlfn.XLOOKUP($D37&amp;$L37&amp;$AK$3,'BD Conv'!$A:$A,'BD Conv'!$H:$H,0)*_xlfn.XLOOKUP($D37,'BD Conv'!$C$17:$C$19,'BD Conv'!$F$17:$F$19,0)*(1+(HLOOKUP($B37&amp;AO$5,Indexadores!$C$2:$AH$32,MATCH($AE37,Indexadores!$A$2:$A$32,0))))</f>
        <v>0</v>
      </c>
      <c r="AP37" s="12"/>
      <c r="AQ37" s="55"/>
      <c r="AR37" s="55"/>
      <c r="AS37" s="155">
        <v>5.0000000000000001E-3</v>
      </c>
      <c r="AT37" s="55">
        <f t="shared" si="7"/>
        <v>0</v>
      </c>
      <c r="AU37" s="12">
        <f>_xlfn.XLOOKUP($D37&amp;$L37&amp;$AK$3,'BD Conv'!$A:$A,'BD Conv'!$H:$H,0)*_xlfn.XLOOKUP($D37,'BD Conv'!$C$17:$C$19,'BD Conv'!$E$17:$E$19,0)*(1+(HLOOKUP($B37&amp;AU$5,Indexadores!$C$2:$AH$32,MATCH($AE37,Indexadores!$A$2:$A$32,0))))</f>
        <v>0</v>
      </c>
      <c r="AV37" s="14">
        <f t="shared" si="8"/>
        <v>0</v>
      </c>
      <c r="AW37" s="55">
        <f>_xlfn.XLOOKUP($A37&amp;$AK$3,'BD Conv'!$A:$A,'BD Conv'!$I:$I,0)</f>
        <v>0</v>
      </c>
      <c r="AX37" s="55"/>
      <c r="AY37" s="12"/>
      <c r="AZ37" s="14">
        <f t="shared" si="1"/>
        <v>166.00030167142856</v>
      </c>
      <c r="BA37" s="12"/>
      <c r="BB37" s="12"/>
      <c r="BC37" s="12"/>
      <c r="BD37" s="55"/>
      <c r="BE37" s="55"/>
      <c r="BF37" s="55"/>
      <c r="BG37" s="66"/>
      <c r="BH37" s="55"/>
      <c r="BI37" s="61">
        <f t="shared" si="10"/>
        <v>0</v>
      </c>
      <c r="BJ37" s="55"/>
      <c r="BK37" s="55"/>
      <c r="BL37" s="66"/>
      <c r="BM37" s="55"/>
      <c r="BN37" s="55">
        <f>_xlfn.XLOOKUP($A37&amp;$BA$3,'BD Conv'!$A:$A,'BD Conv'!$K:$K,0)</f>
        <v>0</v>
      </c>
      <c r="BO37" s="55"/>
      <c r="BP37" s="55"/>
      <c r="BQ37" s="96">
        <f t="shared" si="11"/>
        <v>0</v>
      </c>
      <c r="BR37" s="62">
        <f t="shared" si="12"/>
        <v>0</v>
      </c>
      <c r="BS37" s="62"/>
      <c r="BT37" s="98">
        <f t="shared" si="13"/>
        <v>166.00030167142856</v>
      </c>
      <c r="BU37" s="82">
        <f t="shared" si="14"/>
        <v>41.863837661690098</v>
      </c>
      <c r="BV37" s="97">
        <f t="shared" si="2"/>
        <v>207.86413933311866</v>
      </c>
      <c r="BW37" s="44">
        <f>BV37/'MAR''26'!BV38-1</f>
        <v>-6.652559544565817E-2</v>
      </c>
      <c r="BY37" s="74"/>
      <c r="BZ37" s="12"/>
      <c r="CA37" s="12"/>
      <c r="CB37" s="12">
        <f t="shared" si="15"/>
        <v>0.1578626615742211</v>
      </c>
      <c r="CD37" s="95"/>
      <c r="CE37" s="12"/>
      <c r="CF37" s="12"/>
      <c r="CG37" s="12"/>
      <c r="CI37" s="95">
        <f>IF($X37="",0,HLOOKUP($H$3,Resina!$E$2:$AK$93,MATCH($D37&amp;$X37&amp;$CI$4,Resina!$A$2:$A$93,0)))</f>
        <v>0</v>
      </c>
      <c r="CJ37" s="95">
        <f>IF($AA37="",0,HLOOKUP($H$3,Resina!$E$2:$AK$93,MATCH($D37&amp;$AA37&amp;$CJ$4,Resina!$A$2:$A$93,0)))</f>
        <v>1436.6371700967759</v>
      </c>
      <c r="CK37" s="14">
        <f t="shared" si="16"/>
        <v>154.82736342857143</v>
      </c>
      <c r="CL37" s="14">
        <f t="shared" si="17"/>
        <v>1.5482736342857144</v>
      </c>
      <c r="CM37" s="12" t="str">
        <f t="shared" si="18"/>
        <v xml:space="preserve"> </v>
      </c>
      <c r="CN37" s="73"/>
      <c r="CO37" s="12">
        <f t="shared" si="19"/>
        <v>0</v>
      </c>
      <c r="CP37" s="14">
        <f t="shared" si="20"/>
        <v>156.37563706285715</v>
      </c>
      <c r="CQ37" s="73"/>
      <c r="DE37" s="6" t="str">
        <f t="shared" si="21"/>
        <v>Suape20.61</v>
      </c>
      <c r="DF37" s="63">
        <f t="shared" si="22"/>
        <v>20.6</v>
      </c>
      <c r="DG37" s="10">
        <f t="shared" si="32"/>
        <v>165.17</v>
      </c>
      <c r="DH37" s="10">
        <f t="shared" si="32"/>
        <v>0.83</v>
      </c>
      <c r="DI37" s="10">
        <f t="shared" si="32"/>
        <v>0</v>
      </c>
      <c r="DJ37" s="10">
        <f t="shared" si="32"/>
        <v>0</v>
      </c>
      <c r="DK37" s="10">
        <f t="shared" si="32"/>
        <v>0</v>
      </c>
      <c r="DL37" s="10">
        <f t="shared" si="32"/>
        <v>0</v>
      </c>
      <c r="DM37" s="10">
        <f t="shared" si="32"/>
        <v>0</v>
      </c>
      <c r="DN37" s="10">
        <f t="shared" si="32"/>
        <v>0</v>
      </c>
      <c r="DO37" s="10">
        <f t="shared" si="32"/>
        <v>0</v>
      </c>
      <c r="DP37" s="10">
        <f t="shared" si="32"/>
        <v>0</v>
      </c>
      <c r="DQ37" s="10">
        <f t="shared" si="32"/>
        <v>0</v>
      </c>
      <c r="DR37" s="10">
        <f t="shared" si="32"/>
        <v>0</v>
      </c>
      <c r="DS37" s="10">
        <f t="shared" si="32"/>
        <v>0</v>
      </c>
      <c r="DT37" s="10">
        <f t="shared" si="32"/>
        <v>0</v>
      </c>
      <c r="DU37" s="10">
        <f t="shared" si="32"/>
        <v>0</v>
      </c>
      <c r="DV37" s="10">
        <f t="shared" si="32"/>
        <v>0</v>
      </c>
      <c r="DW37" s="10">
        <f t="shared" si="31"/>
        <v>0</v>
      </c>
      <c r="DX37" s="10">
        <f t="shared" si="31"/>
        <v>0</v>
      </c>
      <c r="DY37" s="10">
        <f t="shared" si="31"/>
        <v>0</v>
      </c>
      <c r="DZ37" s="10">
        <f t="shared" si="31"/>
        <v>0</v>
      </c>
      <c r="EA37" s="10">
        <f t="shared" si="31"/>
        <v>0</v>
      </c>
      <c r="EB37" s="10">
        <f t="shared" si="31"/>
        <v>0</v>
      </c>
      <c r="EC37" s="10">
        <f t="shared" si="31"/>
        <v>0</v>
      </c>
      <c r="ED37" s="10">
        <f t="shared" si="31"/>
        <v>0</v>
      </c>
      <c r="EE37" s="10">
        <f t="shared" si="23"/>
        <v>166</v>
      </c>
      <c r="EF37" s="109">
        <f t="shared" si="4"/>
        <v>0</v>
      </c>
      <c r="EG37" s="82">
        <f t="shared" si="24"/>
        <v>0</v>
      </c>
      <c r="EH37" s="82">
        <f t="shared" si="25"/>
        <v>0</v>
      </c>
      <c r="EI37" s="110">
        <f t="shared" si="26"/>
        <v>166</v>
      </c>
    </row>
    <row r="38" spans="1:139" ht="14.5" x14ac:dyDescent="0.35">
      <c r="A38" s="5" t="str">
        <f t="shared" si="0"/>
        <v>Suape20.6</v>
      </c>
      <c r="B38" s="53">
        <v>4196</v>
      </c>
      <c r="C38" s="53">
        <v>4196</v>
      </c>
      <c r="D38" s="53" t="s">
        <v>23</v>
      </c>
      <c r="E38" s="43"/>
      <c r="F38" s="43" t="s">
        <v>145</v>
      </c>
      <c r="G38" s="43" t="s">
        <v>146</v>
      </c>
      <c r="H38" s="53" t="s">
        <v>147</v>
      </c>
      <c r="I38" s="54"/>
      <c r="J38" s="43"/>
      <c r="K38" s="87" t="s">
        <v>62</v>
      </c>
      <c r="L38" s="40">
        <v>20.6</v>
      </c>
      <c r="M38" s="41" t="s">
        <v>153</v>
      </c>
      <c r="N38" s="85"/>
      <c r="O38" s="67"/>
      <c r="Q38" s="77"/>
      <c r="R38" s="57"/>
      <c r="S38" s="44"/>
      <c r="T38" s="56"/>
      <c r="U38" s="57"/>
      <c r="V38" s="43" t="s">
        <v>150</v>
      </c>
      <c r="W38" s="88">
        <v>1</v>
      </c>
      <c r="X38" s="57" t="s">
        <v>22</v>
      </c>
      <c r="Y38" s="95">
        <f>IF($X38="",0,HLOOKUP($H$3,Resina!$E$2:$AK$93,MATCH($D38&amp;$X38&amp;$Y$4,Resina!$A$2:$A$93,0)))</f>
        <v>1659.4504444444444</v>
      </c>
      <c r="Z38" s="56">
        <v>0</v>
      </c>
      <c r="AA38" s="43" t="s">
        <v>33</v>
      </c>
      <c r="AB38" s="95">
        <f>IF($AA38="",0,HLOOKUP($H$3,Resina!$E$2:$AK$93,MATCH($D38&amp;$AA38&amp;$AB$4,Resina!$A$2:$A$93,0)))</f>
        <v>1532.6471997497385</v>
      </c>
      <c r="AC38" s="59">
        <f t="shared" si="27"/>
        <v>46113</v>
      </c>
      <c r="AD38" s="59" t="s">
        <v>151</v>
      </c>
      <c r="AE38" s="153">
        <f t="shared" si="28"/>
        <v>45839</v>
      </c>
      <c r="AF38" s="55" t="s">
        <v>152</v>
      </c>
      <c r="AG38" s="13">
        <f>_xlfn.XLOOKUP($H$3,Resina!$2:$2,Resina!$3:$3,0)</f>
        <v>5.2315863636363638</v>
      </c>
      <c r="AH38" s="14">
        <f t="shared" si="5"/>
        <v>178.84010131548871</v>
      </c>
      <c r="AI38" s="75">
        <v>5.0000000000000001E-3</v>
      </c>
      <c r="AJ38" s="14">
        <f t="shared" si="6"/>
        <v>0.89420050657744354</v>
      </c>
      <c r="AL38" s="12"/>
      <c r="AM38" s="65"/>
      <c r="AN38" s="12"/>
      <c r="AO38" s="12">
        <f>_xlfn.XLOOKUP($D38&amp;$L38&amp;$AK$3,'BD Conv'!$A:$A,'BD Conv'!$H:$H,0)*_xlfn.XLOOKUP($D38,'BD Conv'!$C$17:$C$19,'BD Conv'!$F$17:$F$19,0)*(1+(HLOOKUP($B38&amp;AO$5,Indexadores!$C$2:$AH$32,MATCH($AE38,Indexadores!$A$2:$A$32,0))))</f>
        <v>0</v>
      </c>
      <c r="AP38" s="12"/>
      <c r="AQ38" s="55"/>
      <c r="AR38" s="55"/>
      <c r="AS38" s="155">
        <v>5.0000000000000001E-3</v>
      </c>
      <c r="AT38" s="55">
        <f t="shared" si="7"/>
        <v>0</v>
      </c>
      <c r="AU38" s="12">
        <f>_xlfn.XLOOKUP($D38&amp;$L38&amp;$AK$3,'BD Conv'!$A:$A,'BD Conv'!$H:$H,0)*_xlfn.XLOOKUP($D38,'BD Conv'!$C$17:$C$19,'BD Conv'!$E$17:$E$19,0)*(1+(HLOOKUP($B38&amp;AU$5,Indexadores!$C$2:$AH$32,MATCH($AE38,Indexadores!$A$2:$A$32,0))))</f>
        <v>0</v>
      </c>
      <c r="AV38" s="14">
        <f t="shared" si="8"/>
        <v>0</v>
      </c>
      <c r="AW38" s="55">
        <f>_xlfn.XLOOKUP($A38&amp;$AK$3,'BD Conv'!$A:$A,'BD Conv'!$I:$I,0)</f>
        <v>0</v>
      </c>
      <c r="AX38" s="55"/>
      <c r="AY38" s="12"/>
      <c r="AZ38" s="14">
        <f t="shared" si="1"/>
        <v>179.73430182206616</v>
      </c>
      <c r="BA38" s="12"/>
      <c r="BB38" s="12"/>
      <c r="BC38" s="12"/>
      <c r="BD38" s="55"/>
      <c r="BE38" s="55"/>
      <c r="BF38" s="55"/>
      <c r="BG38" s="66"/>
      <c r="BH38" s="55"/>
      <c r="BI38" s="61">
        <f t="shared" si="10"/>
        <v>0</v>
      </c>
      <c r="BJ38" s="55"/>
      <c r="BK38" s="55"/>
      <c r="BL38" s="66"/>
      <c r="BM38" s="55"/>
      <c r="BN38" s="55">
        <f>_xlfn.XLOOKUP($A38&amp;$BA$3,'BD Conv'!$A:$A,'BD Conv'!$K:$K,0)</f>
        <v>0</v>
      </c>
      <c r="BO38" s="55"/>
      <c r="BP38" s="55"/>
      <c r="BQ38" s="96">
        <f t="shared" si="11"/>
        <v>0</v>
      </c>
      <c r="BR38" s="62">
        <f t="shared" si="12"/>
        <v>0</v>
      </c>
      <c r="BS38" s="62"/>
      <c r="BT38" s="98">
        <f t="shared" si="13"/>
        <v>179.73430182206616</v>
      </c>
      <c r="BU38" s="82">
        <f t="shared" si="14"/>
        <v>45.327433492316715</v>
      </c>
      <c r="BV38" s="97">
        <f t="shared" si="2"/>
        <v>225.06173531438287</v>
      </c>
      <c r="BW38" s="44">
        <f>BV38/'MAR''26'!BV39-1</f>
        <v>0.32566378302760679</v>
      </c>
      <c r="BY38" s="74"/>
      <c r="BZ38" s="12"/>
      <c r="CA38" s="12"/>
      <c r="CB38" s="12">
        <f t="shared" si="15"/>
        <v>0.17092339577777865</v>
      </c>
      <c r="CD38" s="95"/>
      <c r="CE38" s="12"/>
      <c r="CF38" s="12"/>
      <c r="CG38" s="12"/>
      <c r="CI38" s="95">
        <f>IF($X38="",0,HLOOKUP($H$3,Resina!$E$2:$AK$93,MATCH($D38&amp;$X38&amp;$CI$4,Resina!$A$2:$A$93,0)))</f>
        <v>1515.536288888889</v>
      </c>
      <c r="CJ38" s="95">
        <f>IF($AA38="",0,HLOOKUP($H$3,Resina!$E$2:$AK$93,MATCH($D38&amp;$AA38&amp;$CJ$4,Resina!$A$2:$A$93,0)))</f>
        <v>1436.6371700967759</v>
      </c>
      <c r="CK38" s="14">
        <f t="shared" si="16"/>
        <v>163.33037504047175</v>
      </c>
      <c r="CL38" s="14">
        <f t="shared" si="17"/>
        <v>1.6333037504047176</v>
      </c>
      <c r="CM38" s="12" t="str">
        <f t="shared" si="18"/>
        <v xml:space="preserve"> </v>
      </c>
      <c r="CN38" s="73"/>
      <c r="CO38" s="12">
        <f t="shared" si="19"/>
        <v>0</v>
      </c>
      <c r="CP38" s="14">
        <f t="shared" si="20"/>
        <v>164.96367879087646</v>
      </c>
      <c r="CQ38" s="73"/>
      <c r="DE38" s="6" t="str">
        <f t="shared" si="21"/>
        <v>Suape20.60</v>
      </c>
      <c r="DF38" s="63">
        <f t="shared" si="22"/>
        <v>20.6</v>
      </c>
      <c r="DG38" s="10">
        <f t="shared" si="32"/>
        <v>178.84</v>
      </c>
      <c r="DH38" s="10">
        <f t="shared" si="32"/>
        <v>0.89</v>
      </c>
      <c r="DI38" s="10">
        <f t="shared" si="32"/>
        <v>0</v>
      </c>
      <c r="DJ38" s="10">
        <f t="shared" si="32"/>
        <v>0</v>
      </c>
      <c r="DK38" s="10">
        <f t="shared" si="32"/>
        <v>0</v>
      </c>
      <c r="DL38" s="10">
        <f t="shared" si="32"/>
        <v>0</v>
      </c>
      <c r="DM38" s="10">
        <f t="shared" si="32"/>
        <v>0</v>
      </c>
      <c r="DN38" s="10">
        <f t="shared" si="32"/>
        <v>0</v>
      </c>
      <c r="DO38" s="10">
        <f t="shared" si="32"/>
        <v>0</v>
      </c>
      <c r="DP38" s="10">
        <f t="shared" si="32"/>
        <v>0</v>
      </c>
      <c r="DQ38" s="10">
        <f t="shared" si="32"/>
        <v>0</v>
      </c>
      <c r="DR38" s="10">
        <f t="shared" si="32"/>
        <v>0</v>
      </c>
      <c r="DS38" s="10">
        <f t="shared" si="32"/>
        <v>0</v>
      </c>
      <c r="DT38" s="10">
        <f t="shared" si="32"/>
        <v>0</v>
      </c>
      <c r="DU38" s="10">
        <f t="shared" si="32"/>
        <v>0</v>
      </c>
      <c r="DV38" s="10">
        <f t="shared" si="32"/>
        <v>0</v>
      </c>
      <c r="DW38" s="10">
        <f t="shared" si="31"/>
        <v>0</v>
      </c>
      <c r="DX38" s="10">
        <f t="shared" si="31"/>
        <v>0</v>
      </c>
      <c r="DY38" s="10">
        <f t="shared" si="31"/>
        <v>0</v>
      </c>
      <c r="DZ38" s="10">
        <f t="shared" si="31"/>
        <v>0</v>
      </c>
      <c r="EA38" s="10">
        <f t="shared" si="31"/>
        <v>0</v>
      </c>
      <c r="EB38" s="10">
        <f t="shared" si="31"/>
        <v>0</v>
      </c>
      <c r="EC38" s="10">
        <f t="shared" si="31"/>
        <v>0</v>
      </c>
      <c r="ED38" s="10">
        <f t="shared" si="31"/>
        <v>0</v>
      </c>
      <c r="EE38" s="10">
        <f t="shared" si="23"/>
        <v>179.73</v>
      </c>
      <c r="EF38" s="109">
        <f t="shared" si="4"/>
        <v>0</v>
      </c>
      <c r="EG38" s="82">
        <f t="shared" si="24"/>
        <v>0</v>
      </c>
      <c r="EH38" s="82">
        <f t="shared" si="25"/>
        <v>0</v>
      </c>
      <c r="EI38" s="110">
        <f t="shared" si="26"/>
        <v>179.73</v>
      </c>
    </row>
    <row r="39" spans="1:139" ht="14.5" hidden="1" x14ac:dyDescent="0.35">
      <c r="A39" s="5" t="str">
        <f t="shared" si="0"/>
        <v>Suape20.6</v>
      </c>
      <c r="B39" s="53">
        <v>4196</v>
      </c>
      <c r="C39" s="53">
        <v>4196</v>
      </c>
      <c r="D39" s="53" t="s">
        <v>23</v>
      </c>
      <c r="E39" s="43"/>
      <c r="F39" s="43" t="s">
        <v>145</v>
      </c>
      <c r="G39" s="43" t="s">
        <v>146</v>
      </c>
      <c r="H39" s="53" t="s">
        <v>147</v>
      </c>
      <c r="I39" s="54"/>
      <c r="J39" s="43"/>
      <c r="K39" s="87" t="s">
        <v>62</v>
      </c>
      <c r="L39" s="40">
        <v>20.6</v>
      </c>
      <c r="M39" s="41" t="s">
        <v>153</v>
      </c>
      <c r="N39" s="85"/>
      <c r="O39" s="67"/>
      <c r="Q39" s="77"/>
      <c r="R39" s="57"/>
      <c r="S39" s="44"/>
      <c r="T39" s="56"/>
      <c r="U39" s="57"/>
      <c r="V39" s="43" t="s">
        <v>150</v>
      </c>
      <c r="W39" s="88">
        <v>0.6</v>
      </c>
      <c r="X39" s="57" t="s">
        <v>22</v>
      </c>
      <c r="Y39" s="95">
        <f>IF($X39="",0,HLOOKUP($H$3,Resina!$E$2:$AK$93,MATCH($D39&amp;$X39&amp;$Y$4,Resina!$A$2:$A$93,0)))</f>
        <v>1659.4504444444444</v>
      </c>
      <c r="Z39" s="56">
        <v>0.4</v>
      </c>
      <c r="AA39" s="43" t="s">
        <v>33</v>
      </c>
      <c r="AB39" s="95">
        <f>IF($AA39="",0,HLOOKUP($H$3,Resina!$E$2:$AK$93,MATCH($D39&amp;$AA39&amp;$AB$4,Resina!$A$2:$A$93,0)))</f>
        <v>1532.6471997497385</v>
      </c>
      <c r="AC39" s="59">
        <f t="shared" si="27"/>
        <v>46113</v>
      </c>
      <c r="AD39" s="59" t="s">
        <v>151</v>
      </c>
      <c r="AE39" s="153">
        <f t="shared" si="28"/>
        <v>45839</v>
      </c>
      <c r="AF39" s="55" t="s">
        <v>152</v>
      </c>
      <c r="AG39" s="13">
        <f>_xlfn.XLOOKUP($H$3,Resina!$2:$2,Resina!$3:$3,0)</f>
        <v>5.2315863636363638</v>
      </c>
      <c r="AH39" s="14">
        <f t="shared" si="5"/>
        <v>173.37383259881707</v>
      </c>
      <c r="AI39" s="75">
        <v>5.0000000000000001E-3</v>
      </c>
      <c r="AJ39" s="14">
        <f t="shared" si="6"/>
        <v>0.86686916299408534</v>
      </c>
      <c r="AL39" s="12"/>
      <c r="AM39" s="65"/>
      <c r="AN39" s="12"/>
      <c r="AO39" s="12">
        <f>_xlfn.XLOOKUP($D39&amp;$L39&amp;$AK$3,'BD Conv'!$A:$A,'BD Conv'!$H:$H,0)*_xlfn.XLOOKUP($D39,'BD Conv'!$C$17:$C$19,'BD Conv'!$F$17:$F$19,0)*(1+(HLOOKUP($B39&amp;AO$5,Indexadores!$C$2:$AH$32,MATCH($AE39,Indexadores!$A$2:$A$32,0))))</f>
        <v>0</v>
      </c>
      <c r="AP39" s="12"/>
      <c r="AQ39" s="55"/>
      <c r="AR39" s="55"/>
      <c r="AS39" s="155">
        <v>5.0000000000000001E-3</v>
      </c>
      <c r="AT39" s="55">
        <f t="shared" si="7"/>
        <v>0</v>
      </c>
      <c r="AU39" s="12">
        <f>_xlfn.XLOOKUP($D39&amp;$L39&amp;$AK$3,'BD Conv'!$A:$A,'BD Conv'!$H:$H,0)*_xlfn.XLOOKUP($D39,'BD Conv'!$C$17:$C$19,'BD Conv'!$E$17:$E$19,0)*(1+(HLOOKUP($B39&amp;AU$5,Indexadores!$C$2:$AH$32,MATCH($AE39,Indexadores!$A$2:$A$32,0))))</f>
        <v>0</v>
      </c>
      <c r="AV39" s="14">
        <f t="shared" si="8"/>
        <v>0</v>
      </c>
      <c r="AW39" s="55">
        <f>_xlfn.XLOOKUP($A39&amp;$AK$3,'BD Conv'!$A:$A,'BD Conv'!$I:$I,0)</f>
        <v>0</v>
      </c>
      <c r="AX39" s="55"/>
      <c r="AY39" s="12"/>
      <c r="AZ39" s="14">
        <f t="shared" si="1"/>
        <v>174.24070176181115</v>
      </c>
      <c r="BA39" s="12"/>
      <c r="BB39" s="12"/>
      <c r="BC39" s="12"/>
      <c r="BD39" s="55"/>
      <c r="BE39" s="55"/>
      <c r="BF39" s="55"/>
      <c r="BG39" s="66"/>
      <c r="BH39" s="55"/>
      <c r="BI39" s="61">
        <f t="shared" si="10"/>
        <v>0</v>
      </c>
      <c r="BJ39" s="55"/>
      <c r="BK39" s="55"/>
      <c r="BL39" s="66"/>
      <c r="BM39" s="55"/>
      <c r="BN39" s="55">
        <f>_xlfn.XLOOKUP($A39&amp;$BA$3,'BD Conv'!$A:$A,'BD Conv'!$K:$K,0)</f>
        <v>0</v>
      </c>
      <c r="BO39" s="55"/>
      <c r="BP39" s="55"/>
      <c r="BQ39" s="96">
        <f t="shared" si="11"/>
        <v>0</v>
      </c>
      <c r="BR39" s="62">
        <f t="shared" si="12"/>
        <v>0</v>
      </c>
      <c r="BS39" s="62"/>
      <c r="BT39" s="98">
        <f t="shared" si="13"/>
        <v>174.24070176181115</v>
      </c>
      <c r="BU39" s="82">
        <f t="shared" si="14"/>
        <v>43.941995160066085</v>
      </c>
      <c r="BV39" s="97">
        <f t="shared" si="2"/>
        <v>218.18269692187724</v>
      </c>
      <c r="BW39" s="44">
        <f>BV39/'MAR''26'!BV40-1</f>
        <v>0.14270734757602921</v>
      </c>
      <c r="BY39" s="74"/>
      <c r="BZ39" s="12"/>
      <c r="CA39" s="12"/>
      <c r="CB39" s="12">
        <f t="shared" si="15"/>
        <v>0.16569910209635455</v>
      </c>
      <c r="CD39" s="95"/>
      <c r="CE39" s="12"/>
      <c r="CF39" s="12"/>
      <c r="CG39" s="12"/>
      <c r="CI39" s="95">
        <f>IF($X39="",0,HLOOKUP($H$3,Resina!$E$2:$AK$93,MATCH($D39&amp;$X39&amp;$CI$4,Resina!$A$2:$A$93,0)))</f>
        <v>1515.536288888889</v>
      </c>
      <c r="CJ39" s="95">
        <f>IF($AA39="",0,HLOOKUP($H$3,Resina!$E$2:$AK$93,MATCH($D39&amp;$AA39&amp;$CJ$4,Resina!$A$2:$A$93,0)))</f>
        <v>1436.6371700967759</v>
      </c>
      <c r="CK39" s="14">
        <f t="shared" si="16"/>
        <v>159.92917039571162</v>
      </c>
      <c r="CL39" s="14">
        <f t="shared" si="17"/>
        <v>1.5992917039571162</v>
      </c>
      <c r="CM39" s="12" t="str">
        <f t="shared" si="18"/>
        <v xml:space="preserve"> </v>
      </c>
      <c r="CN39" s="73"/>
      <c r="CO39" s="12">
        <f t="shared" si="19"/>
        <v>0</v>
      </c>
      <c r="CP39" s="14">
        <f t="shared" si="20"/>
        <v>161.52846209966873</v>
      </c>
      <c r="CQ39" s="73"/>
      <c r="DE39" s="6" t="str">
        <f t="shared" si="21"/>
        <v>Suape20.60.4</v>
      </c>
      <c r="DF39" s="63">
        <f t="shared" si="22"/>
        <v>20.6</v>
      </c>
      <c r="DG39" s="10">
        <f t="shared" si="32"/>
        <v>173.37</v>
      </c>
      <c r="DH39" s="10">
        <f t="shared" si="32"/>
        <v>0.87</v>
      </c>
      <c r="DI39" s="10">
        <f t="shared" si="32"/>
        <v>0</v>
      </c>
      <c r="DJ39" s="10">
        <f t="shared" si="32"/>
        <v>0</v>
      </c>
      <c r="DK39" s="10">
        <f t="shared" si="32"/>
        <v>0</v>
      </c>
      <c r="DL39" s="10">
        <f t="shared" si="32"/>
        <v>0</v>
      </c>
      <c r="DM39" s="10">
        <f t="shared" si="32"/>
        <v>0</v>
      </c>
      <c r="DN39" s="10">
        <f t="shared" si="32"/>
        <v>0</v>
      </c>
      <c r="DO39" s="10">
        <f t="shared" si="32"/>
        <v>0</v>
      </c>
      <c r="DP39" s="10">
        <f t="shared" si="32"/>
        <v>0</v>
      </c>
      <c r="DQ39" s="10">
        <f t="shared" si="32"/>
        <v>0</v>
      </c>
      <c r="DR39" s="10">
        <f t="shared" si="32"/>
        <v>0</v>
      </c>
      <c r="DS39" s="10">
        <f t="shared" si="32"/>
        <v>0</v>
      </c>
      <c r="DT39" s="10">
        <f t="shared" si="32"/>
        <v>0</v>
      </c>
      <c r="DU39" s="10">
        <f t="shared" si="32"/>
        <v>0</v>
      </c>
      <c r="DV39" s="10">
        <f t="shared" si="32"/>
        <v>0</v>
      </c>
      <c r="DW39" s="10">
        <f t="shared" si="31"/>
        <v>0</v>
      </c>
      <c r="DX39" s="10">
        <f t="shared" si="31"/>
        <v>0</v>
      </c>
      <c r="DY39" s="10">
        <f t="shared" si="31"/>
        <v>0</v>
      </c>
      <c r="DZ39" s="10">
        <f t="shared" si="31"/>
        <v>0</v>
      </c>
      <c r="EA39" s="10">
        <f t="shared" si="31"/>
        <v>0</v>
      </c>
      <c r="EB39" s="10">
        <f t="shared" si="31"/>
        <v>0</v>
      </c>
      <c r="EC39" s="10">
        <f t="shared" si="31"/>
        <v>0</v>
      </c>
      <c r="ED39" s="10">
        <f t="shared" si="31"/>
        <v>0</v>
      </c>
      <c r="EE39" s="10">
        <f t="shared" si="23"/>
        <v>174.24</v>
      </c>
      <c r="EF39" s="109">
        <f t="shared" si="4"/>
        <v>0</v>
      </c>
      <c r="EG39" s="82">
        <f t="shared" si="24"/>
        <v>0</v>
      </c>
      <c r="EH39" s="82">
        <f t="shared" si="25"/>
        <v>0</v>
      </c>
      <c r="EI39" s="110">
        <f t="shared" si="26"/>
        <v>174.24</v>
      </c>
    </row>
    <row r="40" spans="1:139" ht="14.5" hidden="1" x14ac:dyDescent="0.35">
      <c r="A40" s="5" t="str">
        <f t="shared" si="0"/>
        <v>Suape20.6</v>
      </c>
      <c r="B40" s="53">
        <v>4196</v>
      </c>
      <c r="C40" s="53">
        <v>4196</v>
      </c>
      <c r="D40" s="53" t="s">
        <v>23</v>
      </c>
      <c r="E40" s="43"/>
      <c r="F40" s="43" t="s">
        <v>145</v>
      </c>
      <c r="G40" s="43" t="s">
        <v>146</v>
      </c>
      <c r="H40" s="53" t="s">
        <v>147</v>
      </c>
      <c r="I40" s="54"/>
      <c r="J40" s="43"/>
      <c r="K40" s="87" t="s">
        <v>62</v>
      </c>
      <c r="L40" s="40">
        <v>20.6</v>
      </c>
      <c r="M40" s="41" t="s">
        <v>153</v>
      </c>
      <c r="N40" s="85"/>
      <c r="O40" s="67"/>
      <c r="Q40" s="77"/>
      <c r="R40" s="57"/>
      <c r="S40" s="44"/>
      <c r="T40" s="56"/>
      <c r="U40" s="57"/>
      <c r="V40" s="43" t="s">
        <v>150</v>
      </c>
      <c r="W40" s="88">
        <v>0.4</v>
      </c>
      <c r="X40" s="57" t="s">
        <v>22</v>
      </c>
      <c r="Y40" s="95">
        <f>IF($X40="",0,HLOOKUP($H$3,Resina!$E$2:$AK$93,MATCH($D40&amp;$X40&amp;$Y$4,Resina!$A$2:$A$93,0)))</f>
        <v>1659.4504444444444</v>
      </c>
      <c r="Z40" s="56">
        <v>0.6</v>
      </c>
      <c r="AA40" s="43" t="s">
        <v>33</v>
      </c>
      <c r="AB40" s="95">
        <f>IF($AA40="",0,HLOOKUP($H$3,Resina!$E$2:$AK$93,MATCH($D40&amp;$AA40&amp;$AB$4,Resina!$A$2:$A$93,0)))</f>
        <v>1532.6471997497385</v>
      </c>
      <c r="AC40" s="59">
        <f t="shared" si="27"/>
        <v>46113</v>
      </c>
      <c r="AD40" s="59" t="s">
        <v>151</v>
      </c>
      <c r="AE40" s="153">
        <f t="shared" si="28"/>
        <v>45839</v>
      </c>
      <c r="AF40" s="55" t="s">
        <v>152</v>
      </c>
      <c r="AG40" s="13">
        <f>_xlfn.XLOOKUP($H$3,Resina!$2:$2,Resina!$3:$3,0)</f>
        <v>5.2315863636363638</v>
      </c>
      <c r="AH40" s="14">
        <f t="shared" si="5"/>
        <v>170.64069824048121</v>
      </c>
      <c r="AI40" s="75">
        <v>5.0000000000000001E-3</v>
      </c>
      <c r="AJ40" s="14">
        <f t="shared" si="6"/>
        <v>0.85320349120240613</v>
      </c>
      <c r="AL40" s="12"/>
      <c r="AM40" s="65"/>
      <c r="AN40" s="12"/>
      <c r="AO40" s="12">
        <f>_xlfn.XLOOKUP($D40&amp;$L40&amp;$AK$3,'BD Conv'!$A:$A,'BD Conv'!$H:$H,0)*_xlfn.XLOOKUP($D40,'BD Conv'!$C$17:$C$19,'BD Conv'!$F$17:$F$19,0)*(1+(HLOOKUP($B40&amp;AO$5,Indexadores!$C$2:$AH$32,MATCH($AE40,Indexadores!$A$2:$A$32,0))))</f>
        <v>0</v>
      </c>
      <c r="AP40" s="12"/>
      <c r="AQ40" s="55"/>
      <c r="AR40" s="55"/>
      <c r="AS40" s="155">
        <v>5.0000000000000001E-3</v>
      </c>
      <c r="AT40" s="55">
        <f t="shared" si="7"/>
        <v>0</v>
      </c>
      <c r="AU40" s="12">
        <f>_xlfn.XLOOKUP($D40&amp;$L40&amp;$AK$3,'BD Conv'!$A:$A,'BD Conv'!$H:$H,0)*_xlfn.XLOOKUP($D40,'BD Conv'!$C$17:$C$19,'BD Conv'!$E$17:$E$19,0)*(1+(HLOOKUP($B40&amp;AU$5,Indexadores!$C$2:$AH$32,MATCH($AE40,Indexadores!$A$2:$A$32,0))))</f>
        <v>0</v>
      </c>
      <c r="AV40" s="14">
        <f t="shared" si="8"/>
        <v>0</v>
      </c>
      <c r="AW40" s="55">
        <f>_xlfn.XLOOKUP($A40&amp;$AK$3,'BD Conv'!$A:$A,'BD Conv'!$I:$I,0)</f>
        <v>0</v>
      </c>
      <c r="AX40" s="55"/>
      <c r="AY40" s="12"/>
      <c r="AZ40" s="14">
        <f t="shared" si="1"/>
        <v>171.49390173168362</v>
      </c>
      <c r="BA40" s="12"/>
      <c r="BB40" s="12"/>
      <c r="BC40" s="12"/>
      <c r="BD40" s="55"/>
      <c r="BE40" s="55"/>
      <c r="BF40" s="55"/>
      <c r="BG40" s="66"/>
      <c r="BH40" s="55"/>
      <c r="BI40" s="61">
        <f t="shared" si="10"/>
        <v>0</v>
      </c>
      <c r="BJ40" s="55"/>
      <c r="BK40" s="55"/>
      <c r="BL40" s="66"/>
      <c r="BM40" s="55"/>
      <c r="BN40" s="55">
        <f>_xlfn.XLOOKUP($A40&amp;$BA$3,'BD Conv'!$A:$A,'BD Conv'!$K:$K,0)</f>
        <v>0</v>
      </c>
      <c r="BO40" s="55"/>
      <c r="BP40" s="55"/>
      <c r="BQ40" s="96">
        <f t="shared" si="11"/>
        <v>0</v>
      </c>
      <c r="BR40" s="62">
        <f t="shared" si="12"/>
        <v>0</v>
      </c>
      <c r="BS40" s="62"/>
      <c r="BT40" s="98">
        <f t="shared" si="13"/>
        <v>171.49390173168362</v>
      </c>
      <c r="BU40" s="82">
        <f t="shared" si="14"/>
        <v>43.249275993940756</v>
      </c>
      <c r="BV40" s="97">
        <f t="shared" si="2"/>
        <v>214.74317772562438</v>
      </c>
      <c r="BW40" s="44">
        <f>BV40/'MAR''26'!BV41-1</f>
        <v>6.5638892478074418E-2</v>
      </c>
      <c r="BY40" s="74"/>
      <c r="BZ40" s="12"/>
      <c r="CA40" s="12"/>
      <c r="CB40" s="12">
        <f t="shared" si="15"/>
        <v>0.16308695525564523</v>
      </c>
      <c r="CD40" s="95"/>
      <c r="CE40" s="12"/>
      <c r="CF40" s="12"/>
      <c r="CG40" s="12"/>
      <c r="CI40" s="95">
        <f>IF($X40="",0,HLOOKUP($H$3,Resina!$E$2:$AK$93,MATCH($D40&amp;$X40&amp;$CI$4,Resina!$A$2:$A$93,0)))</f>
        <v>1515.536288888889</v>
      </c>
      <c r="CJ40" s="95">
        <f>IF($AA40="",0,HLOOKUP($H$3,Resina!$E$2:$AK$93,MATCH($D40&amp;$AA40&amp;$CJ$4,Resina!$A$2:$A$93,0)))</f>
        <v>1436.6371700967759</v>
      </c>
      <c r="CK40" s="14">
        <f t="shared" si="16"/>
        <v>158.22856807333156</v>
      </c>
      <c r="CL40" s="14">
        <f t="shared" si="17"/>
        <v>1.5822856807333157</v>
      </c>
      <c r="CM40" s="12" t="str">
        <f t="shared" si="18"/>
        <v xml:space="preserve"> </v>
      </c>
      <c r="CN40" s="73"/>
      <c r="CO40" s="12">
        <f t="shared" si="19"/>
        <v>0</v>
      </c>
      <c r="CP40" s="14">
        <f t="shared" si="20"/>
        <v>159.81085375406488</v>
      </c>
      <c r="CQ40" s="73"/>
      <c r="DE40" s="6" t="str">
        <f t="shared" si="21"/>
        <v>Suape20.60.6</v>
      </c>
      <c r="DF40" s="63">
        <f t="shared" si="22"/>
        <v>20.6</v>
      </c>
      <c r="DG40" s="10">
        <f t="shared" si="32"/>
        <v>170.64</v>
      </c>
      <c r="DH40" s="10">
        <f t="shared" si="32"/>
        <v>0.85</v>
      </c>
      <c r="DI40" s="10">
        <f t="shared" si="32"/>
        <v>0</v>
      </c>
      <c r="DJ40" s="10">
        <f t="shared" si="32"/>
        <v>0</v>
      </c>
      <c r="DK40" s="10">
        <f t="shared" si="32"/>
        <v>0</v>
      </c>
      <c r="DL40" s="10">
        <f t="shared" si="32"/>
        <v>0</v>
      </c>
      <c r="DM40" s="10">
        <f t="shared" si="32"/>
        <v>0</v>
      </c>
      <c r="DN40" s="10">
        <f t="shared" si="32"/>
        <v>0</v>
      </c>
      <c r="DO40" s="10">
        <f t="shared" si="32"/>
        <v>0</v>
      </c>
      <c r="DP40" s="10">
        <f t="shared" si="32"/>
        <v>0</v>
      </c>
      <c r="DQ40" s="10">
        <f t="shared" si="32"/>
        <v>0</v>
      </c>
      <c r="DR40" s="10">
        <f t="shared" si="32"/>
        <v>0</v>
      </c>
      <c r="DS40" s="10">
        <f t="shared" si="32"/>
        <v>0</v>
      </c>
      <c r="DT40" s="10">
        <f t="shared" si="32"/>
        <v>0</v>
      </c>
      <c r="DU40" s="10">
        <f t="shared" si="32"/>
        <v>0</v>
      </c>
      <c r="DV40" s="10">
        <f t="shared" si="32"/>
        <v>0</v>
      </c>
      <c r="DW40" s="10">
        <f t="shared" si="31"/>
        <v>0</v>
      </c>
      <c r="DX40" s="10">
        <f t="shared" si="31"/>
        <v>0</v>
      </c>
      <c r="DY40" s="10">
        <f t="shared" si="31"/>
        <v>0</v>
      </c>
      <c r="DZ40" s="10">
        <f t="shared" si="31"/>
        <v>0</v>
      </c>
      <c r="EA40" s="10">
        <f t="shared" si="31"/>
        <v>0</v>
      </c>
      <c r="EB40" s="10">
        <f t="shared" si="31"/>
        <v>0</v>
      </c>
      <c r="EC40" s="10">
        <f t="shared" si="31"/>
        <v>0</v>
      </c>
      <c r="ED40" s="10">
        <f t="shared" si="31"/>
        <v>0</v>
      </c>
      <c r="EE40" s="10">
        <f t="shared" si="23"/>
        <v>171.48999999999998</v>
      </c>
      <c r="EF40" s="109">
        <f t="shared" si="4"/>
        <v>0</v>
      </c>
      <c r="EG40" s="82">
        <f t="shared" si="24"/>
        <v>0</v>
      </c>
      <c r="EH40" s="82">
        <f t="shared" si="25"/>
        <v>0</v>
      </c>
      <c r="EI40" s="110">
        <f t="shared" si="26"/>
        <v>171.48999999999998</v>
      </c>
    </row>
    <row r="41" spans="1:139" ht="14.5" hidden="1" x14ac:dyDescent="0.35">
      <c r="A41" s="5" t="str">
        <f t="shared" si="0"/>
        <v>Suape20.6</v>
      </c>
      <c r="B41" s="53">
        <v>4196</v>
      </c>
      <c r="C41" s="53">
        <v>4196</v>
      </c>
      <c r="D41" s="53" t="s">
        <v>23</v>
      </c>
      <c r="E41" s="43"/>
      <c r="F41" s="43" t="s">
        <v>145</v>
      </c>
      <c r="G41" s="43" t="s">
        <v>146</v>
      </c>
      <c r="H41" s="53" t="s">
        <v>147</v>
      </c>
      <c r="I41" s="54"/>
      <c r="J41" s="43"/>
      <c r="K41" s="87" t="s">
        <v>62</v>
      </c>
      <c r="L41" s="40">
        <v>20.6</v>
      </c>
      <c r="M41" s="41" t="s">
        <v>153</v>
      </c>
      <c r="N41" s="85"/>
      <c r="O41" s="67"/>
      <c r="Q41" s="77"/>
      <c r="R41" s="57"/>
      <c r="S41" s="44"/>
      <c r="T41" s="56"/>
      <c r="U41" s="57"/>
      <c r="V41" s="43" t="s">
        <v>150</v>
      </c>
      <c r="W41" s="88">
        <v>0</v>
      </c>
      <c r="X41" s="57"/>
      <c r="Y41" s="95">
        <f>IF($X41="",0,HLOOKUP($H$3,Resina!$E$2:$AK$93,MATCH($D41&amp;$X41&amp;$Y$4,Resina!$A$2:$A$93,0)))</f>
        <v>0</v>
      </c>
      <c r="Z41" s="56">
        <v>1</v>
      </c>
      <c r="AA41" s="43" t="s">
        <v>33</v>
      </c>
      <c r="AB41" s="95">
        <f>IF($AA41="",0,HLOOKUP($H$3,Resina!$E$2:$AK$93,MATCH($D41&amp;$AA41&amp;$AB$4,Resina!$A$2:$A$93,0)))</f>
        <v>1532.6471997497385</v>
      </c>
      <c r="AC41" s="59">
        <f t="shared" si="27"/>
        <v>46113</v>
      </c>
      <c r="AD41" s="59" t="s">
        <v>151</v>
      </c>
      <c r="AE41" s="153">
        <f t="shared" si="28"/>
        <v>45839</v>
      </c>
      <c r="AF41" s="55" t="s">
        <v>152</v>
      </c>
      <c r="AG41" s="13">
        <f>_xlfn.XLOOKUP($H$3,Resina!$2:$2,Resina!$3:$3,0)</f>
        <v>5.2315863636363638</v>
      </c>
      <c r="AH41" s="14">
        <f t="shared" si="5"/>
        <v>165.17442952380952</v>
      </c>
      <c r="AI41" s="75">
        <v>5.0000000000000001E-3</v>
      </c>
      <c r="AJ41" s="14">
        <f t="shared" si="6"/>
        <v>0.82587214761904759</v>
      </c>
      <c r="AL41" s="12"/>
      <c r="AM41" s="65"/>
      <c r="AN41" s="12"/>
      <c r="AO41" s="12">
        <f>_xlfn.XLOOKUP($D41&amp;$L41&amp;$AK$3,'BD Conv'!$A:$A,'BD Conv'!$H:$H,0)*_xlfn.XLOOKUP($D41,'BD Conv'!$C$17:$C$19,'BD Conv'!$F$17:$F$19,0)*(1+(HLOOKUP($B41&amp;AO$5,Indexadores!$C$2:$AH$32,MATCH($AE41,Indexadores!$A$2:$A$32,0))))</f>
        <v>0</v>
      </c>
      <c r="AP41" s="12"/>
      <c r="AQ41" s="55"/>
      <c r="AR41" s="55"/>
      <c r="AS41" s="155">
        <v>5.0000000000000001E-3</v>
      </c>
      <c r="AT41" s="55">
        <f t="shared" si="7"/>
        <v>0</v>
      </c>
      <c r="AU41" s="12">
        <f>_xlfn.XLOOKUP($D41&amp;$L41&amp;$AK$3,'BD Conv'!$A:$A,'BD Conv'!$H:$H,0)*_xlfn.XLOOKUP($D41,'BD Conv'!$C$17:$C$19,'BD Conv'!$E$17:$E$19,0)*(1+(HLOOKUP($B41&amp;AU$5,Indexadores!$C$2:$AH$32,MATCH($AE41,Indexadores!$A$2:$A$32,0))))</f>
        <v>0</v>
      </c>
      <c r="AV41" s="14">
        <f t="shared" si="8"/>
        <v>0</v>
      </c>
      <c r="AW41" s="55">
        <f>_xlfn.XLOOKUP($A41&amp;$AK$3,'BD Conv'!$A:$A,'BD Conv'!$I:$I,0)</f>
        <v>0</v>
      </c>
      <c r="AX41" s="55"/>
      <c r="AY41" s="12"/>
      <c r="AZ41" s="14">
        <f t="shared" si="1"/>
        <v>166.00030167142856</v>
      </c>
      <c r="BA41" s="12"/>
      <c r="BB41" s="12"/>
      <c r="BC41" s="12"/>
      <c r="BD41" s="55"/>
      <c r="BE41" s="55"/>
      <c r="BF41" s="55"/>
      <c r="BG41" s="66"/>
      <c r="BH41" s="55"/>
      <c r="BI41" s="61">
        <f t="shared" si="10"/>
        <v>0</v>
      </c>
      <c r="BJ41" s="55"/>
      <c r="BK41" s="55"/>
      <c r="BL41" s="66"/>
      <c r="BM41" s="55"/>
      <c r="BN41" s="55">
        <f>_xlfn.XLOOKUP($A41&amp;$BA$3,'BD Conv'!$A:$A,'BD Conv'!$K:$K,0)</f>
        <v>0</v>
      </c>
      <c r="BO41" s="55"/>
      <c r="BP41" s="55"/>
      <c r="BQ41" s="96">
        <f t="shared" si="11"/>
        <v>0</v>
      </c>
      <c r="BR41" s="62">
        <f t="shared" si="12"/>
        <v>0</v>
      </c>
      <c r="BS41" s="62"/>
      <c r="BT41" s="98">
        <f t="shared" si="13"/>
        <v>166.00030167142856</v>
      </c>
      <c r="BU41" s="82">
        <f t="shared" si="14"/>
        <v>41.863837661690098</v>
      </c>
      <c r="BV41" s="97">
        <f t="shared" si="2"/>
        <v>207.86413933311866</v>
      </c>
      <c r="BW41" s="44">
        <f>BV41/'MAR''26'!BV42-1</f>
        <v>-6.652559544565817E-2</v>
      </c>
      <c r="BY41" s="74"/>
      <c r="BZ41" s="12"/>
      <c r="CA41" s="12"/>
      <c r="CB41" s="12">
        <f t="shared" si="15"/>
        <v>0.1578626615742211</v>
      </c>
      <c r="CD41" s="95"/>
      <c r="CE41" s="12"/>
      <c r="CF41" s="12"/>
      <c r="CG41" s="12"/>
      <c r="CI41" s="95">
        <f>IF($X41="",0,HLOOKUP($H$3,Resina!$E$2:$AK$93,MATCH($D41&amp;$X41&amp;$CI$4,Resina!$A$2:$A$93,0)))</f>
        <v>0</v>
      </c>
      <c r="CJ41" s="95">
        <f>IF($AA41="",0,HLOOKUP($H$3,Resina!$E$2:$AK$93,MATCH($D41&amp;$AA41&amp;$CJ$4,Resina!$A$2:$A$93,0)))</f>
        <v>1436.6371700967759</v>
      </c>
      <c r="CK41" s="14">
        <f t="shared" si="16"/>
        <v>154.82736342857143</v>
      </c>
      <c r="CL41" s="14">
        <f t="shared" si="17"/>
        <v>1.5482736342857144</v>
      </c>
      <c r="CM41" s="12" t="str">
        <f t="shared" si="18"/>
        <v xml:space="preserve"> </v>
      </c>
      <c r="CN41" s="73"/>
      <c r="CO41" s="12">
        <f t="shared" si="19"/>
        <v>0</v>
      </c>
      <c r="CP41" s="14">
        <f t="shared" si="20"/>
        <v>156.37563706285715</v>
      </c>
      <c r="CQ41" s="73"/>
      <c r="DE41" s="6" t="str">
        <f t="shared" si="21"/>
        <v>Suape20.61</v>
      </c>
      <c r="DF41" s="63">
        <f t="shared" si="22"/>
        <v>20.6</v>
      </c>
      <c r="DG41" s="10">
        <f t="shared" si="32"/>
        <v>165.17</v>
      </c>
      <c r="DH41" s="10">
        <f t="shared" si="32"/>
        <v>0.83</v>
      </c>
      <c r="DI41" s="10">
        <f t="shared" si="32"/>
        <v>0</v>
      </c>
      <c r="DJ41" s="10">
        <f t="shared" si="32"/>
        <v>0</v>
      </c>
      <c r="DK41" s="10">
        <f t="shared" si="32"/>
        <v>0</v>
      </c>
      <c r="DL41" s="10">
        <f t="shared" si="32"/>
        <v>0</v>
      </c>
      <c r="DM41" s="10">
        <f t="shared" si="32"/>
        <v>0</v>
      </c>
      <c r="DN41" s="10">
        <f t="shared" si="32"/>
        <v>0</v>
      </c>
      <c r="DO41" s="10">
        <f t="shared" si="32"/>
        <v>0</v>
      </c>
      <c r="DP41" s="10">
        <f t="shared" si="32"/>
        <v>0</v>
      </c>
      <c r="DQ41" s="10">
        <f t="shared" si="32"/>
        <v>0</v>
      </c>
      <c r="DR41" s="10">
        <f t="shared" si="32"/>
        <v>0</v>
      </c>
      <c r="DS41" s="10">
        <f t="shared" si="32"/>
        <v>0</v>
      </c>
      <c r="DT41" s="10">
        <f t="shared" si="32"/>
        <v>0</v>
      </c>
      <c r="DU41" s="10">
        <f t="shared" si="32"/>
        <v>0</v>
      </c>
      <c r="DV41" s="10">
        <f t="shared" si="32"/>
        <v>0</v>
      </c>
      <c r="DW41" s="10">
        <f t="shared" si="31"/>
        <v>0</v>
      </c>
      <c r="DX41" s="10">
        <f t="shared" si="31"/>
        <v>0</v>
      </c>
      <c r="DY41" s="10">
        <f t="shared" si="31"/>
        <v>0</v>
      </c>
      <c r="DZ41" s="10">
        <f t="shared" si="31"/>
        <v>0</v>
      </c>
      <c r="EA41" s="10">
        <f t="shared" si="31"/>
        <v>0</v>
      </c>
      <c r="EB41" s="10">
        <f t="shared" si="31"/>
        <v>0</v>
      </c>
      <c r="EC41" s="10">
        <f t="shared" si="31"/>
        <v>0</v>
      </c>
      <c r="ED41" s="10">
        <f t="shared" si="31"/>
        <v>0</v>
      </c>
      <c r="EE41" s="10">
        <f t="shared" si="23"/>
        <v>166</v>
      </c>
      <c r="EF41" s="109">
        <f t="shared" si="4"/>
        <v>0</v>
      </c>
      <c r="EG41" s="82">
        <f t="shared" si="24"/>
        <v>0</v>
      </c>
      <c r="EH41" s="82">
        <f t="shared" si="25"/>
        <v>0</v>
      </c>
      <c r="EI41" s="110">
        <f t="shared" si="26"/>
        <v>166</v>
      </c>
    </row>
    <row r="42" spans="1:139" ht="14.5" x14ac:dyDescent="0.35">
      <c r="A42" s="5" t="str">
        <f t="shared" si="0"/>
        <v>Suape38</v>
      </c>
      <c r="B42" s="53">
        <v>4196</v>
      </c>
      <c r="C42" s="53">
        <v>4196</v>
      </c>
      <c r="D42" s="53" t="s">
        <v>23</v>
      </c>
      <c r="E42" s="43"/>
      <c r="F42" s="43" t="s">
        <v>145</v>
      </c>
      <c r="G42" s="43" t="s">
        <v>146</v>
      </c>
      <c r="H42" s="53" t="s">
        <v>147</v>
      </c>
      <c r="I42" s="54"/>
      <c r="J42" s="43"/>
      <c r="K42" s="87" t="s">
        <v>62</v>
      </c>
      <c r="L42" s="40">
        <v>38</v>
      </c>
      <c r="M42" s="41" t="s">
        <v>149</v>
      </c>
      <c r="N42" s="85"/>
      <c r="O42" s="67"/>
      <c r="Q42" s="77"/>
      <c r="R42" s="57"/>
      <c r="S42" s="44"/>
      <c r="T42" s="56"/>
      <c r="U42" s="57"/>
      <c r="V42" s="43" t="s">
        <v>150</v>
      </c>
      <c r="W42" s="88">
        <v>1</v>
      </c>
      <c r="X42" s="57" t="s">
        <v>22</v>
      </c>
      <c r="Y42" s="95">
        <f>IF($X42="",0,HLOOKUP($H$3,Resina!$E$2:$AK$93,MATCH($D42&amp;$X42&amp;$Y$4,Resina!$A$2:$A$93,0)))</f>
        <v>1659.4504444444444</v>
      </c>
      <c r="Z42" s="56">
        <v>0</v>
      </c>
      <c r="AA42" s="43" t="s">
        <v>33</v>
      </c>
      <c r="AB42" s="95">
        <f>IF($AA42="",0,HLOOKUP($H$3,Resina!$E$2:$AK$93,MATCH($D42&amp;$AA42&amp;$AB$4,Resina!$A$2:$A$93,0)))</f>
        <v>1532.6471997497385</v>
      </c>
      <c r="AC42" s="59">
        <f t="shared" si="27"/>
        <v>46113</v>
      </c>
      <c r="AD42" s="59" t="s">
        <v>151</v>
      </c>
      <c r="AE42" s="153">
        <f t="shared" si="28"/>
        <v>45839</v>
      </c>
      <c r="AF42" s="55" t="s">
        <v>152</v>
      </c>
      <c r="AG42" s="13">
        <f>_xlfn.XLOOKUP($H$3,Resina!$2:$2,Resina!$3:$3,0)</f>
        <v>5.2315863636363638</v>
      </c>
      <c r="AH42" s="14">
        <f t="shared" si="5"/>
        <v>329.8992160188626</v>
      </c>
      <c r="AI42" s="75">
        <v>5.0000000000000001E-3</v>
      </c>
      <c r="AJ42" s="14">
        <f t="shared" si="6"/>
        <v>1.649496080094313</v>
      </c>
      <c r="AL42" s="12"/>
      <c r="AM42" s="65"/>
      <c r="AN42" s="12"/>
      <c r="AO42" s="12">
        <f>_xlfn.XLOOKUP($D42&amp;$L42&amp;$AK$3,'BD Conv'!$A:$A,'BD Conv'!$H:$H,0)*_xlfn.XLOOKUP($D42,'BD Conv'!$C$17:$C$19,'BD Conv'!$F$17:$F$19,0)*(1+(HLOOKUP($B42&amp;AO$5,Indexadores!$C$2:$AH$32,MATCH($AE42,Indexadores!$A$2:$A$32,0))))</f>
        <v>13.3</v>
      </c>
      <c r="AP42" s="12"/>
      <c r="AQ42" s="55"/>
      <c r="AR42" s="55"/>
      <c r="AS42" s="155">
        <v>5.0000000000000001E-3</v>
      </c>
      <c r="AT42" s="55">
        <f t="shared" si="7"/>
        <v>0.33250000000000002</v>
      </c>
      <c r="AU42" s="12">
        <f>_xlfn.XLOOKUP($D42&amp;$L42&amp;$AK$3,'BD Conv'!$A:$A,'BD Conv'!$H:$H,0)*_xlfn.XLOOKUP($D42,'BD Conv'!$C$17:$C$19,'BD Conv'!$E$17:$E$19,0)*(1+(HLOOKUP($B42&amp;AU$5,Indexadores!$C$2:$AH$32,MATCH($AE42,Indexadores!$A$2:$A$32,0))))</f>
        <v>53.2</v>
      </c>
      <c r="AV42" s="14">
        <f t="shared" si="8"/>
        <v>66.83250000000001</v>
      </c>
      <c r="AW42" s="55">
        <f>_xlfn.XLOOKUP($A42&amp;$AK$3,'BD Conv'!$A:$A,'BD Conv'!$I:$I,0)</f>
        <v>0</v>
      </c>
      <c r="AX42" s="55"/>
      <c r="AY42" s="12"/>
      <c r="AZ42" s="14">
        <f t="shared" si="1"/>
        <v>398.38121209895689</v>
      </c>
      <c r="BA42" s="12"/>
      <c r="BB42" s="12"/>
      <c r="BC42" s="12"/>
      <c r="BD42" s="55"/>
      <c r="BE42" s="55"/>
      <c r="BF42" s="55"/>
      <c r="BG42" s="66"/>
      <c r="BH42" s="55"/>
      <c r="BI42" s="61">
        <f t="shared" si="10"/>
        <v>0</v>
      </c>
      <c r="BJ42" s="55"/>
      <c r="BK42" s="55"/>
      <c r="BL42" s="66"/>
      <c r="BM42" s="55"/>
      <c r="BN42" s="55">
        <f>_xlfn.XLOOKUP($A42&amp;$BA$3,'BD Conv'!$A:$A,'BD Conv'!$K:$K,0)</f>
        <v>0</v>
      </c>
      <c r="BO42" s="55"/>
      <c r="BP42" s="55"/>
      <c r="BQ42" s="96">
        <f t="shared" si="11"/>
        <v>0</v>
      </c>
      <c r="BR42" s="62">
        <f t="shared" si="12"/>
        <v>0</v>
      </c>
      <c r="BS42" s="62"/>
      <c r="BT42" s="98">
        <f t="shared" si="13"/>
        <v>398.38121209895689</v>
      </c>
      <c r="BU42" s="82">
        <f t="shared" si="14"/>
        <v>100.4682896528048</v>
      </c>
      <c r="BV42" s="97">
        <f t="shared" si="2"/>
        <v>498.84950175176169</v>
      </c>
      <c r="BW42" s="44">
        <f>BV42/'MAR''26'!BV43-1</f>
        <v>0.2569901240610275</v>
      </c>
      <c r="BY42" s="74"/>
      <c r="BZ42" s="12"/>
      <c r="CA42" s="12"/>
      <c r="CB42" s="12">
        <f t="shared" si="15"/>
        <v>13.090101418586526</v>
      </c>
      <c r="CD42" s="95"/>
      <c r="CE42" s="12"/>
      <c r="CF42" s="12"/>
      <c r="CG42" s="12"/>
      <c r="CI42" s="95">
        <f>IF($X42="",0,HLOOKUP($H$3,Resina!$E$2:$AK$93,MATCH($D42&amp;$X42&amp;$CI$4,Resina!$A$2:$A$93,0)))</f>
        <v>1515.536288888889</v>
      </c>
      <c r="CJ42" s="95">
        <f>IF($AA42="",0,HLOOKUP($H$3,Resina!$E$2:$AK$93,MATCH($D42&amp;$AA42&amp;$CJ$4,Resina!$A$2:$A$93,0)))</f>
        <v>1436.6371700967759</v>
      </c>
      <c r="CK42" s="14">
        <f t="shared" si="16"/>
        <v>301.28904133679254</v>
      </c>
      <c r="CL42" s="14">
        <f t="shared" si="17"/>
        <v>3.0128904133679253</v>
      </c>
      <c r="CM42" s="12" t="str">
        <f t="shared" si="18"/>
        <v xml:space="preserve"> </v>
      </c>
      <c r="CN42" s="73"/>
      <c r="CO42" s="12">
        <f t="shared" si="19"/>
        <v>0</v>
      </c>
      <c r="CP42" s="14">
        <f t="shared" si="20"/>
        <v>304.30193175016046</v>
      </c>
      <c r="CQ42" s="73"/>
      <c r="DE42" s="6" t="str">
        <f t="shared" si="21"/>
        <v>Suape380</v>
      </c>
      <c r="DF42" s="63">
        <f t="shared" si="22"/>
        <v>38</v>
      </c>
      <c r="DG42" s="10">
        <f t="shared" si="32"/>
        <v>329.9</v>
      </c>
      <c r="DH42" s="10">
        <f t="shared" si="32"/>
        <v>1.98</v>
      </c>
      <c r="DI42" s="10">
        <f t="shared" si="32"/>
        <v>0</v>
      </c>
      <c r="DJ42" s="10">
        <f t="shared" si="32"/>
        <v>0</v>
      </c>
      <c r="DK42" s="10">
        <f t="shared" si="32"/>
        <v>0</v>
      </c>
      <c r="DL42" s="10">
        <f t="shared" si="32"/>
        <v>0</v>
      </c>
      <c r="DM42" s="10">
        <f t="shared" si="32"/>
        <v>0</v>
      </c>
      <c r="DN42" s="10">
        <f t="shared" si="32"/>
        <v>53.2</v>
      </c>
      <c r="DO42" s="10">
        <f t="shared" si="32"/>
        <v>0</v>
      </c>
      <c r="DP42" s="10">
        <f t="shared" si="32"/>
        <v>0</v>
      </c>
      <c r="DQ42" s="10">
        <f t="shared" si="32"/>
        <v>0</v>
      </c>
      <c r="DR42" s="10">
        <f t="shared" si="32"/>
        <v>0</v>
      </c>
      <c r="DS42" s="10">
        <f t="shared" si="32"/>
        <v>0</v>
      </c>
      <c r="DT42" s="10">
        <f t="shared" si="32"/>
        <v>0</v>
      </c>
      <c r="DU42" s="10">
        <f t="shared" si="32"/>
        <v>0</v>
      </c>
      <c r="DV42" s="10">
        <f t="shared" si="32"/>
        <v>0</v>
      </c>
      <c r="DW42" s="10">
        <f t="shared" si="31"/>
        <v>0</v>
      </c>
      <c r="DX42" s="10">
        <f t="shared" si="31"/>
        <v>0</v>
      </c>
      <c r="DY42" s="10">
        <f t="shared" si="31"/>
        <v>13.3</v>
      </c>
      <c r="DZ42" s="10">
        <f t="shared" si="31"/>
        <v>0</v>
      </c>
      <c r="EA42" s="10">
        <f t="shared" si="31"/>
        <v>0</v>
      </c>
      <c r="EB42" s="10">
        <f t="shared" si="31"/>
        <v>0</v>
      </c>
      <c r="EC42" s="10">
        <f t="shared" si="31"/>
        <v>0</v>
      </c>
      <c r="ED42" s="10">
        <f t="shared" si="31"/>
        <v>0</v>
      </c>
      <c r="EE42" s="10">
        <f t="shared" si="23"/>
        <v>398.38</v>
      </c>
      <c r="EF42" s="109">
        <f t="shared" si="4"/>
        <v>0</v>
      </c>
      <c r="EG42" s="82">
        <f t="shared" si="24"/>
        <v>53.2</v>
      </c>
      <c r="EH42" s="82">
        <f t="shared" si="25"/>
        <v>0</v>
      </c>
      <c r="EI42" s="110">
        <f t="shared" si="26"/>
        <v>398.38</v>
      </c>
    </row>
    <row r="43" spans="1:139" ht="14.5" hidden="1" x14ac:dyDescent="0.35">
      <c r="A43" s="5" t="str">
        <f t="shared" si="0"/>
        <v>Suape38</v>
      </c>
      <c r="B43" s="53">
        <v>4196</v>
      </c>
      <c r="C43" s="53">
        <v>4196</v>
      </c>
      <c r="D43" s="53" t="s">
        <v>23</v>
      </c>
      <c r="E43" s="43"/>
      <c r="F43" s="43" t="s">
        <v>145</v>
      </c>
      <c r="G43" s="43" t="s">
        <v>146</v>
      </c>
      <c r="H43" s="53" t="s">
        <v>147</v>
      </c>
      <c r="I43" s="54"/>
      <c r="J43" s="43"/>
      <c r="K43" s="87" t="s">
        <v>62</v>
      </c>
      <c r="L43" s="40">
        <v>38</v>
      </c>
      <c r="M43" s="41" t="s">
        <v>149</v>
      </c>
      <c r="N43" s="85"/>
      <c r="O43" s="67"/>
      <c r="Q43" s="77"/>
      <c r="R43" s="57"/>
      <c r="S43" s="44"/>
      <c r="T43" s="56"/>
      <c r="U43" s="57"/>
      <c r="V43" s="43" t="s">
        <v>150</v>
      </c>
      <c r="W43" s="88">
        <v>0.6</v>
      </c>
      <c r="X43" s="57" t="s">
        <v>22</v>
      </c>
      <c r="Y43" s="95">
        <f>IF($X43="",0,HLOOKUP($H$3,Resina!$E$2:$AK$93,MATCH($D43&amp;$X43&amp;$Y$4,Resina!$A$2:$A$93,0)))</f>
        <v>1659.4504444444444</v>
      </c>
      <c r="Z43" s="56">
        <v>0.4</v>
      </c>
      <c r="AA43" s="43" t="s">
        <v>33</v>
      </c>
      <c r="AB43" s="95">
        <f>IF($AA43="",0,HLOOKUP($H$3,Resina!$E$2:$AK$93,MATCH($D43&amp;$AA43&amp;$AB$4,Resina!$A$2:$A$93,0)))</f>
        <v>1532.6471997497385</v>
      </c>
      <c r="AC43" s="59">
        <f t="shared" si="27"/>
        <v>46113</v>
      </c>
      <c r="AD43" s="59" t="s">
        <v>151</v>
      </c>
      <c r="AE43" s="153">
        <f t="shared" si="28"/>
        <v>45839</v>
      </c>
      <c r="AF43" s="55" t="s">
        <v>152</v>
      </c>
      <c r="AG43" s="13">
        <f>_xlfn.XLOOKUP($H$3,Resina!$2:$2,Resina!$3:$3,0)</f>
        <v>5.2315863636363638</v>
      </c>
      <c r="AH43" s="14">
        <f t="shared" si="5"/>
        <v>319.81580770655569</v>
      </c>
      <c r="AI43" s="75">
        <v>5.0000000000000001E-3</v>
      </c>
      <c r="AJ43" s="14">
        <f t="shared" si="6"/>
        <v>1.5990790385327784</v>
      </c>
      <c r="AL43" s="12"/>
      <c r="AM43" s="65"/>
      <c r="AN43" s="12"/>
      <c r="AO43" s="12">
        <f>_xlfn.XLOOKUP($D43&amp;$L43&amp;$AK$3,'BD Conv'!$A:$A,'BD Conv'!$H:$H,0)*_xlfn.XLOOKUP($D43,'BD Conv'!$C$17:$C$19,'BD Conv'!$F$17:$F$19,0)*(1+(HLOOKUP($B43&amp;AO$5,Indexadores!$C$2:$AH$32,MATCH($AE43,Indexadores!$A$2:$A$32,0))))</f>
        <v>13.3</v>
      </c>
      <c r="AP43" s="12"/>
      <c r="AQ43" s="55"/>
      <c r="AR43" s="55"/>
      <c r="AS43" s="155">
        <v>5.0000000000000001E-3</v>
      </c>
      <c r="AT43" s="55">
        <f t="shared" si="7"/>
        <v>0.33250000000000002</v>
      </c>
      <c r="AU43" s="12">
        <f>_xlfn.XLOOKUP($D43&amp;$L43&amp;$AK$3,'BD Conv'!$A:$A,'BD Conv'!$H:$H,0)*_xlfn.XLOOKUP($D43,'BD Conv'!$C$17:$C$19,'BD Conv'!$E$17:$E$19,0)*(1+(HLOOKUP($B43&amp;AU$5,Indexadores!$C$2:$AH$32,MATCH($AE43,Indexadores!$A$2:$A$32,0))))</f>
        <v>53.2</v>
      </c>
      <c r="AV43" s="14">
        <f t="shared" si="8"/>
        <v>66.83250000000001</v>
      </c>
      <c r="AW43" s="55">
        <f>_xlfn.XLOOKUP($A43&amp;$AK$3,'BD Conv'!$A:$A,'BD Conv'!$I:$I,0)</f>
        <v>0</v>
      </c>
      <c r="AX43" s="55"/>
      <c r="AY43" s="12"/>
      <c r="AZ43" s="14">
        <f t="shared" si="1"/>
        <v>388.24738674508842</v>
      </c>
      <c r="BA43" s="12"/>
      <c r="BB43" s="12"/>
      <c r="BC43" s="12"/>
      <c r="BD43" s="55"/>
      <c r="BE43" s="55"/>
      <c r="BF43" s="55"/>
      <c r="BG43" s="66"/>
      <c r="BH43" s="55"/>
      <c r="BI43" s="61">
        <f t="shared" si="10"/>
        <v>0</v>
      </c>
      <c r="BJ43" s="55"/>
      <c r="BK43" s="55"/>
      <c r="BL43" s="66"/>
      <c r="BM43" s="55"/>
      <c r="BN43" s="55">
        <f>_xlfn.XLOOKUP($A43&amp;$BA$3,'BD Conv'!$A:$A,'BD Conv'!$K:$K,0)</f>
        <v>0</v>
      </c>
      <c r="BO43" s="55"/>
      <c r="BP43" s="55"/>
      <c r="BQ43" s="96">
        <f t="shared" si="11"/>
        <v>0</v>
      </c>
      <c r="BR43" s="62">
        <f t="shared" si="12"/>
        <v>0</v>
      </c>
      <c r="BS43" s="62"/>
      <c r="BT43" s="98">
        <f t="shared" si="13"/>
        <v>388.24738674508842</v>
      </c>
      <c r="BU43" s="82">
        <f t="shared" si="14"/>
        <v>97.912626709818198</v>
      </c>
      <c r="BV43" s="97">
        <f t="shared" si="2"/>
        <v>486.16001345490662</v>
      </c>
      <c r="BW43" s="44">
        <f>BV43/'MAR''26'!BV44-1</f>
        <v>0.11530922560892964</v>
      </c>
      <c r="BY43" s="74"/>
      <c r="BZ43" s="12"/>
      <c r="CA43" s="12"/>
      <c r="CB43" s="12">
        <f t="shared" si="15"/>
        <v>13.080464371989724</v>
      </c>
      <c r="CD43" s="95"/>
      <c r="CE43" s="12"/>
      <c r="CF43" s="12"/>
      <c r="CG43" s="12"/>
      <c r="CI43" s="95">
        <f>IF($X43="",0,HLOOKUP($H$3,Resina!$E$2:$AK$93,MATCH($D43&amp;$X43&amp;$CI$4,Resina!$A$2:$A$93,0)))</f>
        <v>1515.536288888889</v>
      </c>
      <c r="CJ43" s="95">
        <f>IF($AA43="",0,HLOOKUP($H$3,Resina!$E$2:$AK$93,MATCH($D43&amp;$AA43&amp;$CJ$4,Resina!$A$2:$A$93,0)))</f>
        <v>1436.6371700967759</v>
      </c>
      <c r="CK43" s="14">
        <f t="shared" si="16"/>
        <v>295.01497451636118</v>
      </c>
      <c r="CL43" s="14">
        <f t="shared" si="17"/>
        <v>2.9501497451636118</v>
      </c>
      <c r="CM43" s="12" t="str">
        <f t="shared" si="18"/>
        <v xml:space="preserve"> </v>
      </c>
      <c r="CN43" s="73"/>
      <c r="CO43" s="12">
        <f t="shared" si="19"/>
        <v>0</v>
      </c>
      <c r="CP43" s="14">
        <f t="shared" si="20"/>
        <v>297.96512426152481</v>
      </c>
      <c r="CQ43" s="73"/>
      <c r="DE43" s="6" t="str">
        <f t="shared" si="21"/>
        <v>Suape380.4</v>
      </c>
      <c r="DF43" s="63">
        <f t="shared" si="22"/>
        <v>38</v>
      </c>
      <c r="DG43" s="10">
        <f t="shared" si="32"/>
        <v>319.82</v>
      </c>
      <c r="DH43" s="10">
        <f t="shared" si="32"/>
        <v>1.93</v>
      </c>
      <c r="DI43" s="10">
        <f t="shared" si="32"/>
        <v>0</v>
      </c>
      <c r="DJ43" s="10">
        <f t="shared" si="32"/>
        <v>0</v>
      </c>
      <c r="DK43" s="10">
        <f t="shared" si="32"/>
        <v>0</v>
      </c>
      <c r="DL43" s="10">
        <f t="shared" si="32"/>
        <v>0</v>
      </c>
      <c r="DM43" s="10">
        <f t="shared" si="32"/>
        <v>0</v>
      </c>
      <c r="DN43" s="10">
        <f t="shared" si="32"/>
        <v>53.2</v>
      </c>
      <c r="DO43" s="10">
        <f t="shared" si="32"/>
        <v>0</v>
      </c>
      <c r="DP43" s="10">
        <f t="shared" si="32"/>
        <v>0</v>
      </c>
      <c r="DQ43" s="10">
        <f t="shared" si="32"/>
        <v>0</v>
      </c>
      <c r="DR43" s="10">
        <f t="shared" si="32"/>
        <v>0</v>
      </c>
      <c r="DS43" s="10">
        <f t="shared" si="32"/>
        <v>0</v>
      </c>
      <c r="DT43" s="10">
        <f t="shared" si="32"/>
        <v>0</v>
      </c>
      <c r="DU43" s="10">
        <f t="shared" si="32"/>
        <v>0</v>
      </c>
      <c r="DV43" s="10">
        <f t="shared" si="32"/>
        <v>0</v>
      </c>
      <c r="DW43" s="10">
        <f t="shared" si="31"/>
        <v>0</v>
      </c>
      <c r="DX43" s="10">
        <f t="shared" si="31"/>
        <v>0</v>
      </c>
      <c r="DY43" s="10">
        <f t="shared" si="31"/>
        <v>13.3</v>
      </c>
      <c r="DZ43" s="10">
        <f t="shared" si="31"/>
        <v>0</v>
      </c>
      <c r="EA43" s="10">
        <f t="shared" si="31"/>
        <v>0</v>
      </c>
      <c r="EB43" s="10">
        <f t="shared" si="31"/>
        <v>0</v>
      </c>
      <c r="EC43" s="10">
        <f t="shared" si="31"/>
        <v>0</v>
      </c>
      <c r="ED43" s="10">
        <f t="shared" si="31"/>
        <v>0</v>
      </c>
      <c r="EE43" s="10">
        <f t="shared" si="23"/>
        <v>388.25</v>
      </c>
      <c r="EF43" s="109">
        <f t="shared" si="4"/>
        <v>0</v>
      </c>
      <c r="EG43" s="82">
        <f t="shared" si="24"/>
        <v>53.2</v>
      </c>
      <c r="EH43" s="82">
        <f t="shared" si="25"/>
        <v>0</v>
      </c>
      <c r="EI43" s="110">
        <f t="shared" si="26"/>
        <v>388.25</v>
      </c>
    </row>
    <row r="44" spans="1:139" ht="14.5" hidden="1" x14ac:dyDescent="0.35">
      <c r="A44" s="5" t="str">
        <f t="shared" si="0"/>
        <v>Suape38</v>
      </c>
      <c r="B44" s="53">
        <v>4196</v>
      </c>
      <c r="C44" s="53">
        <v>4196</v>
      </c>
      <c r="D44" s="53" t="s">
        <v>23</v>
      </c>
      <c r="E44" s="43"/>
      <c r="F44" s="43" t="s">
        <v>145</v>
      </c>
      <c r="G44" s="43" t="s">
        <v>146</v>
      </c>
      <c r="H44" s="53" t="s">
        <v>147</v>
      </c>
      <c r="I44" s="54"/>
      <c r="J44" s="43"/>
      <c r="K44" s="87" t="s">
        <v>62</v>
      </c>
      <c r="L44" s="40">
        <v>38</v>
      </c>
      <c r="M44" s="41" t="s">
        <v>149</v>
      </c>
      <c r="N44" s="85"/>
      <c r="O44" s="67"/>
      <c r="Q44" s="77"/>
      <c r="R44" s="57"/>
      <c r="S44" s="44"/>
      <c r="T44" s="56"/>
      <c r="U44" s="57"/>
      <c r="V44" s="43" t="s">
        <v>150</v>
      </c>
      <c r="W44" s="88">
        <v>0.4</v>
      </c>
      <c r="X44" s="57" t="s">
        <v>22</v>
      </c>
      <c r="Y44" s="95">
        <f>IF($X44="",0,HLOOKUP($H$3,Resina!$E$2:$AK$93,MATCH($D44&amp;$X44&amp;$Y$4,Resina!$A$2:$A$93,0)))</f>
        <v>1659.4504444444444</v>
      </c>
      <c r="Z44" s="56">
        <v>0.6</v>
      </c>
      <c r="AA44" s="43" t="s">
        <v>33</v>
      </c>
      <c r="AB44" s="95">
        <f>IF($AA44="",0,HLOOKUP($H$3,Resina!$E$2:$AK$93,MATCH($D44&amp;$AA44&amp;$AB$4,Resina!$A$2:$A$93,0)))</f>
        <v>1532.6471997497385</v>
      </c>
      <c r="AC44" s="59">
        <f t="shared" si="27"/>
        <v>46113</v>
      </c>
      <c r="AD44" s="59" t="s">
        <v>151</v>
      </c>
      <c r="AE44" s="153">
        <f t="shared" si="28"/>
        <v>45839</v>
      </c>
      <c r="AF44" s="55" t="s">
        <v>152</v>
      </c>
      <c r="AG44" s="13">
        <f>_xlfn.XLOOKUP($H$3,Resina!$2:$2,Resina!$3:$3,0)</f>
        <v>5.2315863636363638</v>
      </c>
      <c r="AH44" s="14">
        <f t="shared" si="5"/>
        <v>314.77410355040223</v>
      </c>
      <c r="AI44" s="75">
        <v>5.0000000000000001E-3</v>
      </c>
      <c r="AJ44" s="14">
        <f t="shared" si="6"/>
        <v>1.5738705177520111</v>
      </c>
      <c r="AL44" s="12"/>
      <c r="AM44" s="65"/>
      <c r="AN44" s="12"/>
      <c r="AO44" s="12">
        <f>_xlfn.XLOOKUP($D44&amp;$L44&amp;$AK$3,'BD Conv'!$A:$A,'BD Conv'!$H:$H,0)*_xlfn.XLOOKUP($D44,'BD Conv'!$C$17:$C$19,'BD Conv'!$F$17:$F$19,0)*(1+(HLOOKUP($B44&amp;AO$5,Indexadores!$C$2:$AH$32,MATCH($AE44,Indexadores!$A$2:$A$32,0))))</f>
        <v>13.3</v>
      </c>
      <c r="AP44" s="12"/>
      <c r="AQ44" s="55"/>
      <c r="AR44" s="55"/>
      <c r="AS44" s="155">
        <v>5.0000000000000001E-3</v>
      </c>
      <c r="AT44" s="55">
        <f t="shared" si="7"/>
        <v>0.33250000000000002</v>
      </c>
      <c r="AU44" s="12">
        <f>_xlfn.XLOOKUP($D44&amp;$L44&amp;$AK$3,'BD Conv'!$A:$A,'BD Conv'!$H:$H,0)*_xlfn.XLOOKUP($D44,'BD Conv'!$C$17:$C$19,'BD Conv'!$E$17:$E$19,0)*(1+(HLOOKUP($B44&amp;AU$5,Indexadores!$C$2:$AH$32,MATCH($AE44,Indexadores!$A$2:$A$32,0))))</f>
        <v>53.2</v>
      </c>
      <c r="AV44" s="14">
        <f t="shared" si="8"/>
        <v>66.83250000000001</v>
      </c>
      <c r="AW44" s="55">
        <f>_xlfn.XLOOKUP($A44&amp;$AK$3,'BD Conv'!$A:$A,'BD Conv'!$I:$I,0)</f>
        <v>0</v>
      </c>
      <c r="AX44" s="55"/>
      <c r="AY44" s="12"/>
      <c r="AZ44" s="14">
        <f t="shared" si="1"/>
        <v>383.18047406815424</v>
      </c>
      <c r="BA44" s="12"/>
      <c r="BB44" s="12"/>
      <c r="BC44" s="12"/>
      <c r="BD44" s="55"/>
      <c r="BE44" s="55"/>
      <c r="BF44" s="55"/>
      <c r="BG44" s="66"/>
      <c r="BH44" s="55"/>
      <c r="BI44" s="61">
        <f t="shared" si="10"/>
        <v>0</v>
      </c>
      <c r="BJ44" s="55"/>
      <c r="BK44" s="55"/>
      <c r="BL44" s="66"/>
      <c r="BM44" s="55"/>
      <c r="BN44" s="55">
        <f>_xlfn.XLOOKUP($A44&amp;$BA$3,'BD Conv'!$A:$A,'BD Conv'!$K:$K,0)</f>
        <v>0</v>
      </c>
      <c r="BO44" s="55"/>
      <c r="BP44" s="55"/>
      <c r="BQ44" s="96">
        <f t="shared" si="11"/>
        <v>0</v>
      </c>
      <c r="BR44" s="62">
        <f t="shared" si="12"/>
        <v>0</v>
      </c>
      <c r="BS44" s="62"/>
      <c r="BT44" s="98">
        <f t="shared" si="13"/>
        <v>383.18047406815424</v>
      </c>
      <c r="BU44" s="82">
        <f t="shared" si="14"/>
        <v>96.634795238324898</v>
      </c>
      <c r="BV44" s="97">
        <f t="shared" si="2"/>
        <v>479.81526930647914</v>
      </c>
      <c r="BW44" s="44">
        <f>BV44/'MAR''26'!BV45-1</f>
        <v>5.3577098585038119E-2</v>
      </c>
      <c r="BY44" s="74"/>
      <c r="BZ44" s="12"/>
      <c r="CA44" s="12"/>
      <c r="CB44" s="12">
        <f t="shared" si="15"/>
        <v>13.075645848691334</v>
      </c>
      <c r="CD44" s="95"/>
      <c r="CE44" s="12"/>
      <c r="CF44" s="12"/>
      <c r="CG44" s="12"/>
      <c r="CI44" s="95">
        <f>IF($X44="",0,HLOOKUP($H$3,Resina!$E$2:$AK$93,MATCH($D44&amp;$X44&amp;$CI$4,Resina!$A$2:$A$93,0)))</f>
        <v>1515.536288888889</v>
      </c>
      <c r="CJ44" s="95">
        <f>IF($AA44="",0,HLOOKUP($H$3,Resina!$E$2:$AK$93,MATCH($D44&amp;$AA44&amp;$CJ$4,Resina!$A$2:$A$93,0)))</f>
        <v>1436.6371700967759</v>
      </c>
      <c r="CK44" s="14">
        <f t="shared" si="16"/>
        <v>291.87794110614556</v>
      </c>
      <c r="CL44" s="14">
        <f t="shared" si="17"/>
        <v>2.9187794110614558</v>
      </c>
      <c r="CM44" s="12" t="str">
        <f t="shared" si="18"/>
        <v xml:space="preserve"> </v>
      </c>
      <c r="CN44" s="73"/>
      <c r="CO44" s="12">
        <f t="shared" si="19"/>
        <v>0</v>
      </c>
      <c r="CP44" s="14">
        <f t="shared" si="20"/>
        <v>294.79672051720701</v>
      </c>
      <c r="CQ44" s="73"/>
      <c r="DE44" s="6" t="str">
        <f t="shared" si="21"/>
        <v>Suape380.6</v>
      </c>
      <c r="DF44" s="63">
        <f t="shared" si="22"/>
        <v>38</v>
      </c>
      <c r="DG44" s="10">
        <f t="shared" si="32"/>
        <v>314.77</v>
      </c>
      <c r="DH44" s="10">
        <f t="shared" si="32"/>
        <v>1.91</v>
      </c>
      <c r="DI44" s="10">
        <f t="shared" si="32"/>
        <v>0</v>
      </c>
      <c r="DJ44" s="10">
        <f t="shared" si="32"/>
        <v>0</v>
      </c>
      <c r="DK44" s="10">
        <f t="shared" si="32"/>
        <v>0</v>
      </c>
      <c r="DL44" s="10">
        <f t="shared" si="32"/>
        <v>0</v>
      </c>
      <c r="DM44" s="10">
        <f t="shared" si="32"/>
        <v>0</v>
      </c>
      <c r="DN44" s="10">
        <f t="shared" si="32"/>
        <v>53.2</v>
      </c>
      <c r="DO44" s="10">
        <f t="shared" si="32"/>
        <v>0</v>
      </c>
      <c r="DP44" s="10">
        <f t="shared" si="32"/>
        <v>0</v>
      </c>
      <c r="DQ44" s="10">
        <f t="shared" si="32"/>
        <v>0</v>
      </c>
      <c r="DR44" s="10">
        <f t="shared" si="32"/>
        <v>0</v>
      </c>
      <c r="DS44" s="10">
        <f t="shared" si="32"/>
        <v>0</v>
      </c>
      <c r="DT44" s="10">
        <f t="shared" si="32"/>
        <v>0</v>
      </c>
      <c r="DU44" s="10">
        <f t="shared" si="32"/>
        <v>0</v>
      </c>
      <c r="DV44" s="10">
        <f t="shared" si="32"/>
        <v>0</v>
      </c>
      <c r="DW44" s="10">
        <f t="shared" si="31"/>
        <v>0</v>
      </c>
      <c r="DX44" s="10">
        <f t="shared" si="31"/>
        <v>0</v>
      </c>
      <c r="DY44" s="10">
        <f t="shared" si="31"/>
        <v>13.3</v>
      </c>
      <c r="DZ44" s="10">
        <f t="shared" si="31"/>
        <v>0</v>
      </c>
      <c r="EA44" s="10">
        <f t="shared" si="31"/>
        <v>0</v>
      </c>
      <c r="EB44" s="10">
        <f t="shared" si="31"/>
        <v>0</v>
      </c>
      <c r="EC44" s="10">
        <f t="shared" si="31"/>
        <v>0</v>
      </c>
      <c r="ED44" s="10">
        <f t="shared" si="31"/>
        <v>0</v>
      </c>
      <c r="EE44" s="10">
        <f t="shared" si="23"/>
        <v>383.18</v>
      </c>
      <c r="EF44" s="109">
        <f t="shared" si="4"/>
        <v>0</v>
      </c>
      <c r="EG44" s="82">
        <f t="shared" si="24"/>
        <v>53.2</v>
      </c>
      <c r="EH44" s="82">
        <f t="shared" si="25"/>
        <v>0</v>
      </c>
      <c r="EI44" s="110">
        <f t="shared" si="26"/>
        <v>383.18</v>
      </c>
    </row>
    <row r="45" spans="1:139" ht="14.5" hidden="1" x14ac:dyDescent="0.35">
      <c r="A45" s="5" t="str">
        <f t="shared" si="0"/>
        <v>Suape38</v>
      </c>
      <c r="B45" s="53">
        <v>4196</v>
      </c>
      <c r="C45" s="53">
        <v>4196</v>
      </c>
      <c r="D45" s="53" t="s">
        <v>23</v>
      </c>
      <c r="E45" s="43"/>
      <c r="F45" s="43" t="s">
        <v>145</v>
      </c>
      <c r="G45" s="43" t="s">
        <v>146</v>
      </c>
      <c r="H45" s="53" t="s">
        <v>147</v>
      </c>
      <c r="I45" s="54"/>
      <c r="J45" s="43"/>
      <c r="K45" s="87" t="s">
        <v>62</v>
      </c>
      <c r="L45" s="40">
        <v>38</v>
      </c>
      <c r="M45" s="41" t="s">
        <v>149</v>
      </c>
      <c r="N45" s="85"/>
      <c r="O45" s="67"/>
      <c r="Q45" s="77"/>
      <c r="R45" s="57"/>
      <c r="S45" s="44"/>
      <c r="T45" s="56"/>
      <c r="U45" s="57"/>
      <c r="V45" s="43" t="s">
        <v>150</v>
      </c>
      <c r="W45" s="88">
        <v>0</v>
      </c>
      <c r="X45" s="57"/>
      <c r="Y45" s="95">
        <f>IF($X45="",0,HLOOKUP($H$3,Resina!$E$2:$AK$93,MATCH($D45&amp;$X45&amp;$Y$4,Resina!$A$2:$A$93,0)))</f>
        <v>0</v>
      </c>
      <c r="Z45" s="56">
        <v>1</v>
      </c>
      <c r="AA45" s="43" t="s">
        <v>33</v>
      </c>
      <c r="AB45" s="95">
        <f>IF($AA45="",0,HLOOKUP($H$3,Resina!$E$2:$AK$93,MATCH($D45&amp;$AA45&amp;$AB$4,Resina!$A$2:$A$93,0)))</f>
        <v>1532.6471997497385</v>
      </c>
      <c r="AC45" s="59">
        <f t="shared" si="27"/>
        <v>46113</v>
      </c>
      <c r="AD45" s="59" t="s">
        <v>151</v>
      </c>
      <c r="AE45" s="153">
        <f t="shared" si="28"/>
        <v>45839</v>
      </c>
      <c r="AF45" s="55" t="s">
        <v>152</v>
      </c>
      <c r="AG45" s="13">
        <f>_xlfn.XLOOKUP($H$3,Resina!$2:$2,Resina!$3:$3,0)</f>
        <v>5.2315863636363638</v>
      </c>
      <c r="AH45" s="14">
        <f t="shared" si="5"/>
        <v>304.69069523809526</v>
      </c>
      <c r="AI45" s="75">
        <v>5.0000000000000001E-3</v>
      </c>
      <c r="AJ45" s="14">
        <f t="shared" si="6"/>
        <v>1.5234534761904763</v>
      </c>
      <c r="AL45" s="12"/>
      <c r="AM45" s="65"/>
      <c r="AN45" s="12"/>
      <c r="AO45" s="12">
        <f>_xlfn.XLOOKUP($D45&amp;$L45&amp;$AK$3,'BD Conv'!$A:$A,'BD Conv'!$H:$H,0)*_xlfn.XLOOKUP($D45,'BD Conv'!$C$17:$C$19,'BD Conv'!$F$17:$F$19,0)*(1+(HLOOKUP($B45&amp;AO$5,Indexadores!$C$2:$AH$32,MATCH($AE45,Indexadores!$A$2:$A$32,0))))</f>
        <v>13.3</v>
      </c>
      <c r="AP45" s="12"/>
      <c r="AQ45" s="55"/>
      <c r="AR45" s="55"/>
      <c r="AS45" s="155">
        <v>5.0000000000000001E-3</v>
      </c>
      <c r="AT45" s="55">
        <f t="shared" si="7"/>
        <v>0.33250000000000002</v>
      </c>
      <c r="AU45" s="12">
        <f>_xlfn.XLOOKUP($D45&amp;$L45&amp;$AK$3,'BD Conv'!$A:$A,'BD Conv'!$H:$H,0)*_xlfn.XLOOKUP($D45,'BD Conv'!$C$17:$C$19,'BD Conv'!$E$17:$E$19,0)*(1+(HLOOKUP($B45&amp;AU$5,Indexadores!$C$2:$AH$32,MATCH($AE45,Indexadores!$A$2:$A$32,0))))</f>
        <v>53.2</v>
      </c>
      <c r="AV45" s="14">
        <f t="shared" si="8"/>
        <v>66.83250000000001</v>
      </c>
      <c r="AW45" s="55">
        <f>_xlfn.XLOOKUP($A45&amp;$AK$3,'BD Conv'!$A:$A,'BD Conv'!$I:$I,0)</f>
        <v>0</v>
      </c>
      <c r="AX45" s="55"/>
      <c r="AY45" s="12"/>
      <c r="AZ45" s="14">
        <f t="shared" si="1"/>
        <v>373.04664871428577</v>
      </c>
      <c r="BA45" s="12"/>
      <c r="BB45" s="12"/>
      <c r="BC45" s="12"/>
      <c r="BD45" s="55"/>
      <c r="BE45" s="55"/>
      <c r="BF45" s="55"/>
      <c r="BG45" s="66"/>
      <c r="BH45" s="55"/>
      <c r="BI45" s="61">
        <f t="shared" si="10"/>
        <v>0</v>
      </c>
      <c r="BJ45" s="55"/>
      <c r="BK45" s="55"/>
      <c r="BL45" s="66"/>
      <c r="BM45" s="55"/>
      <c r="BN45" s="55">
        <f>_xlfn.XLOOKUP($A45&amp;$BA$3,'BD Conv'!$A:$A,'BD Conv'!$K:$K,0)</f>
        <v>0</v>
      </c>
      <c r="BO45" s="55"/>
      <c r="BP45" s="55"/>
      <c r="BQ45" s="96">
        <f t="shared" si="11"/>
        <v>0</v>
      </c>
      <c r="BR45" s="62">
        <f t="shared" si="12"/>
        <v>0</v>
      </c>
      <c r="BS45" s="62"/>
      <c r="BT45" s="98">
        <f t="shared" si="13"/>
        <v>373.04664871428577</v>
      </c>
      <c r="BU45" s="82">
        <f t="shared" si="14"/>
        <v>94.079132295338297</v>
      </c>
      <c r="BV45" s="97">
        <f t="shared" si="2"/>
        <v>467.12578100962406</v>
      </c>
      <c r="BW45" s="44">
        <f>BV45/'MAR''26'!BV46-1</f>
        <v>-5.5265997548953005E-2</v>
      </c>
      <c r="BY45" s="74"/>
      <c r="BZ45" s="12"/>
      <c r="CA45" s="12"/>
      <c r="CB45" s="12">
        <f t="shared" si="15"/>
        <v>13.066008802094542</v>
      </c>
      <c r="CD45" s="95"/>
      <c r="CE45" s="12"/>
      <c r="CF45" s="12"/>
      <c r="CG45" s="12"/>
      <c r="CI45" s="95">
        <f>IF($X45="",0,HLOOKUP($H$3,Resina!$E$2:$AK$93,MATCH($D45&amp;$X45&amp;$CI$4,Resina!$A$2:$A$93,0)))</f>
        <v>0</v>
      </c>
      <c r="CJ45" s="95">
        <f>IF($AA45="",0,HLOOKUP($H$3,Resina!$E$2:$AK$93,MATCH($D45&amp;$AA45&amp;$CJ$4,Resina!$A$2:$A$93,0)))</f>
        <v>1436.6371700967759</v>
      </c>
      <c r="CK45" s="14">
        <f t="shared" si="16"/>
        <v>285.60387428571426</v>
      </c>
      <c r="CL45" s="14">
        <f t="shared" si="17"/>
        <v>2.8560387428571428</v>
      </c>
      <c r="CM45" s="12" t="str">
        <f t="shared" si="18"/>
        <v xml:space="preserve"> </v>
      </c>
      <c r="CN45" s="73"/>
      <c r="CO45" s="12">
        <f t="shared" si="19"/>
        <v>0</v>
      </c>
      <c r="CP45" s="14">
        <f t="shared" si="20"/>
        <v>288.45991302857141</v>
      </c>
      <c r="CQ45" s="73"/>
      <c r="DE45" s="6" t="str">
        <f t="shared" si="21"/>
        <v>Suape381</v>
      </c>
      <c r="DF45" s="63">
        <f t="shared" si="22"/>
        <v>38</v>
      </c>
      <c r="DG45" s="10">
        <f t="shared" si="32"/>
        <v>304.69</v>
      </c>
      <c r="DH45" s="10">
        <f t="shared" si="32"/>
        <v>1.86</v>
      </c>
      <c r="DI45" s="10">
        <f t="shared" si="32"/>
        <v>0</v>
      </c>
      <c r="DJ45" s="10">
        <f t="shared" si="32"/>
        <v>0</v>
      </c>
      <c r="DK45" s="10">
        <f t="shared" si="32"/>
        <v>0</v>
      </c>
      <c r="DL45" s="10">
        <f t="shared" si="32"/>
        <v>0</v>
      </c>
      <c r="DM45" s="10">
        <f t="shared" si="32"/>
        <v>0</v>
      </c>
      <c r="DN45" s="10">
        <f t="shared" si="32"/>
        <v>53.2</v>
      </c>
      <c r="DO45" s="10">
        <f t="shared" si="32"/>
        <v>0</v>
      </c>
      <c r="DP45" s="10">
        <f t="shared" si="32"/>
        <v>0</v>
      </c>
      <c r="DQ45" s="10">
        <f t="shared" si="32"/>
        <v>0</v>
      </c>
      <c r="DR45" s="10">
        <f t="shared" si="32"/>
        <v>0</v>
      </c>
      <c r="DS45" s="10">
        <f t="shared" si="32"/>
        <v>0</v>
      </c>
      <c r="DT45" s="10">
        <f t="shared" si="32"/>
        <v>0</v>
      </c>
      <c r="DU45" s="10">
        <f t="shared" si="32"/>
        <v>0</v>
      </c>
      <c r="DV45" s="10">
        <f t="shared" si="32"/>
        <v>0</v>
      </c>
      <c r="DW45" s="10">
        <f t="shared" si="31"/>
        <v>0</v>
      </c>
      <c r="DX45" s="10">
        <f t="shared" si="31"/>
        <v>0</v>
      </c>
      <c r="DY45" s="10">
        <f t="shared" si="31"/>
        <v>13.3</v>
      </c>
      <c r="DZ45" s="10">
        <f t="shared" si="31"/>
        <v>0</v>
      </c>
      <c r="EA45" s="10">
        <f t="shared" si="31"/>
        <v>0</v>
      </c>
      <c r="EB45" s="10">
        <f t="shared" si="31"/>
        <v>0</v>
      </c>
      <c r="EC45" s="10">
        <f t="shared" si="31"/>
        <v>0</v>
      </c>
      <c r="ED45" s="10">
        <f t="shared" si="31"/>
        <v>0</v>
      </c>
      <c r="EE45" s="10">
        <f t="shared" si="23"/>
        <v>373.05</v>
      </c>
      <c r="EF45" s="109">
        <f t="shared" si="4"/>
        <v>0</v>
      </c>
      <c r="EG45" s="82">
        <f t="shared" si="24"/>
        <v>53.2</v>
      </c>
      <c r="EH45" s="82">
        <f t="shared" si="25"/>
        <v>0</v>
      </c>
      <c r="EI45" s="110">
        <f t="shared" si="26"/>
        <v>373.05</v>
      </c>
    </row>
    <row r="46" spans="1:139" ht="14.5" x14ac:dyDescent="0.35">
      <c r="A46" s="5" t="str">
        <f t="shared" si="0"/>
        <v>Suape38</v>
      </c>
      <c r="B46" s="53">
        <v>4196</v>
      </c>
      <c r="C46" s="53">
        <v>4196</v>
      </c>
      <c r="D46" s="53" t="s">
        <v>23</v>
      </c>
      <c r="E46" s="43"/>
      <c r="F46" s="43" t="s">
        <v>145</v>
      </c>
      <c r="G46" s="43" t="s">
        <v>146</v>
      </c>
      <c r="H46" s="53" t="s">
        <v>147</v>
      </c>
      <c r="I46" s="54"/>
      <c r="J46" s="43"/>
      <c r="K46" s="87" t="s">
        <v>62</v>
      </c>
      <c r="L46" s="40">
        <v>38</v>
      </c>
      <c r="M46" s="41" t="s">
        <v>153</v>
      </c>
      <c r="N46" s="85"/>
      <c r="O46" s="67"/>
      <c r="Q46" s="77"/>
      <c r="R46" s="57"/>
      <c r="S46" s="44"/>
      <c r="T46" s="56"/>
      <c r="U46" s="57"/>
      <c r="V46" s="43" t="s">
        <v>150</v>
      </c>
      <c r="W46" s="88">
        <v>1</v>
      </c>
      <c r="X46" s="57" t="s">
        <v>22</v>
      </c>
      <c r="Y46" s="95">
        <f>IF($X46="",0,HLOOKUP($H$3,Resina!$E$2:$AK$93,MATCH($D46&amp;$X46&amp;$Y$4,Resina!$A$2:$A$93,0)))</f>
        <v>1659.4504444444444</v>
      </c>
      <c r="Z46" s="56">
        <v>0</v>
      </c>
      <c r="AA46" s="43" t="s">
        <v>33</v>
      </c>
      <c r="AB46" s="95">
        <f>IF($AA46="",0,HLOOKUP($H$3,Resina!$E$2:$AK$93,MATCH($D46&amp;$AA46&amp;$AB$4,Resina!$A$2:$A$93,0)))</f>
        <v>1532.6471997497385</v>
      </c>
      <c r="AC46" s="59">
        <f t="shared" si="27"/>
        <v>46113</v>
      </c>
      <c r="AD46" s="59" t="s">
        <v>151</v>
      </c>
      <c r="AE46" s="153">
        <f t="shared" si="28"/>
        <v>45839</v>
      </c>
      <c r="AF46" s="55" t="s">
        <v>152</v>
      </c>
      <c r="AG46" s="13">
        <f>_xlfn.XLOOKUP($H$3,Resina!$2:$2,Resina!$3:$3,0)</f>
        <v>5.2315863636363638</v>
      </c>
      <c r="AH46" s="14">
        <f t="shared" si="5"/>
        <v>329.8992160188626</v>
      </c>
      <c r="AI46" s="75">
        <v>5.0000000000000001E-3</v>
      </c>
      <c r="AJ46" s="14">
        <f t="shared" si="6"/>
        <v>1.649496080094313</v>
      </c>
      <c r="AL46" s="12"/>
      <c r="AM46" s="65"/>
      <c r="AN46" s="12"/>
      <c r="AO46" s="12">
        <f>_xlfn.XLOOKUP($D46&amp;$L46&amp;$AK$3,'BD Conv'!$A:$A,'BD Conv'!$H:$H,0)*_xlfn.XLOOKUP($D46,'BD Conv'!$C$17:$C$19,'BD Conv'!$F$17:$F$19,0)*(1+(HLOOKUP($B46&amp;AO$5,Indexadores!$C$2:$AH$32,MATCH($AE46,Indexadores!$A$2:$A$32,0))))</f>
        <v>13.3</v>
      </c>
      <c r="AP46" s="12"/>
      <c r="AQ46" s="55"/>
      <c r="AR46" s="55"/>
      <c r="AS46" s="155">
        <v>5.0000000000000001E-3</v>
      </c>
      <c r="AT46" s="55">
        <f t="shared" si="7"/>
        <v>0.33250000000000002</v>
      </c>
      <c r="AU46" s="12">
        <f>_xlfn.XLOOKUP($D46&amp;$L46&amp;$AK$3,'BD Conv'!$A:$A,'BD Conv'!$H:$H,0)*_xlfn.XLOOKUP($D46,'BD Conv'!$C$17:$C$19,'BD Conv'!$E$17:$E$19,0)*(1+(HLOOKUP($B46&amp;AU$5,Indexadores!$C$2:$AH$32,MATCH($AE46,Indexadores!$A$2:$A$32,0))))</f>
        <v>53.2</v>
      </c>
      <c r="AV46" s="14">
        <f t="shared" si="8"/>
        <v>66.83250000000001</v>
      </c>
      <c r="AW46" s="55">
        <f>_xlfn.XLOOKUP($A46&amp;$AK$3,'BD Conv'!$A:$A,'BD Conv'!$I:$I,0)</f>
        <v>0</v>
      </c>
      <c r="AX46" s="55"/>
      <c r="AY46" s="12"/>
      <c r="AZ46" s="14">
        <f t="shared" si="1"/>
        <v>398.38121209895689</v>
      </c>
      <c r="BA46" s="12"/>
      <c r="BB46" s="12"/>
      <c r="BC46" s="12"/>
      <c r="BD46" s="55"/>
      <c r="BE46" s="55"/>
      <c r="BF46" s="55"/>
      <c r="BG46" s="66"/>
      <c r="BH46" s="55"/>
      <c r="BI46" s="61">
        <f t="shared" si="10"/>
        <v>0</v>
      </c>
      <c r="BJ46" s="55"/>
      <c r="BK46" s="55"/>
      <c r="BL46" s="66"/>
      <c r="BM46" s="55"/>
      <c r="BN46" s="55">
        <f>_xlfn.XLOOKUP($A46&amp;$BA$3,'BD Conv'!$A:$A,'BD Conv'!$K:$K,0)</f>
        <v>0</v>
      </c>
      <c r="BO46" s="55"/>
      <c r="BP46" s="55"/>
      <c r="BQ46" s="96">
        <f t="shared" si="11"/>
        <v>0</v>
      </c>
      <c r="BR46" s="62">
        <f t="shared" si="12"/>
        <v>0</v>
      </c>
      <c r="BS46" s="62"/>
      <c r="BT46" s="98">
        <f t="shared" si="13"/>
        <v>398.38121209895689</v>
      </c>
      <c r="BU46" s="82">
        <f t="shared" si="14"/>
        <v>100.4682896528048</v>
      </c>
      <c r="BV46" s="97">
        <f t="shared" si="2"/>
        <v>498.84950175176169</v>
      </c>
      <c r="BW46" s="44">
        <f>BV46/'MAR''26'!BV47-1</f>
        <v>0.2569901240610275</v>
      </c>
      <c r="BY46" s="74"/>
      <c r="BZ46" s="12"/>
      <c r="CA46" s="12"/>
      <c r="CB46" s="12">
        <f t="shared" si="15"/>
        <v>13.090101418586526</v>
      </c>
      <c r="CD46" s="95"/>
      <c r="CE46" s="12"/>
      <c r="CF46" s="12"/>
      <c r="CG46" s="12"/>
      <c r="CI46" s="95">
        <f>IF($X46="",0,HLOOKUP($H$3,Resina!$E$2:$AK$93,MATCH($D46&amp;$X46&amp;$CI$4,Resina!$A$2:$A$93,0)))</f>
        <v>1515.536288888889</v>
      </c>
      <c r="CJ46" s="95">
        <f>IF($AA46="",0,HLOOKUP($H$3,Resina!$E$2:$AK$93,MATCH($D46&amp;$AA46&amp;$CJ$4,Resina!$A$2:$A$93,0)))</f>
        <v>1436.6371700967759</v>
      </c>
      <c r="CK46" s="14">
        <f t="shared" si="16"/>
        <v>301.28904133679254</v>
      </c>
      <c r="CL46" s="14">
        <f t="shared" si="17"/>
        <v>3.0128904133679253</v>
      </c>
      <c r="CM46" s="12" t="str">
        <f t="shared" si="18"/>
        <v xml:space="preserve"> </v>
      </c>
      <c r="CN46" s="73"/>
      <c r="CO46" s="12">
        <f t="shared" si="19"/>
        <v>0</v>
      </c>
      <c r="CP46" s="14">
        <f t="shared" si="20"/>
        <v>304.30193175016046</v>
      </c>
      <c r="CQ46" s="73"/>
      <c r="DE46" s="6" t="str">
        <f t="shared" si="21"/>
        <v>Suape380</v>
      </c>
      <c r="DF46" s="63">
        <f t="shared" si="22"/>
        <v>38</v>
      </c>
      <c r="DG46" s="10">
        <f t="shared" si="32"/>
        <v>329.9</v>
      </c>
      <c r="DH46" s="10">
        <f t="shared" si="32"/>
        <v>1.98</v>
      </c>
      <c r="DI46" s="10">
        <f t="shared" si="32"/>
        <v>0</v>
      </c>
      <c r="DJ46" s="10">
        <f t="shared" si="32"/>
        <v>0</v>
      </c>
      <c r="DK46" s="10">
        <f t="shared" si="32"/>
        <v>0</v>
      </c>
      <c r="DL46" s="10">
        <f t="shared" si="32"/>
        <v>0</v>
      </c>
      <c r="DM46" s="10">
        <f t="shared" si="32"/>
        <v>0</v>
      </c>
      <c r="DN46" s="10">
        <f t="shared" si="32"/>
        <v>53.2</v>
      </c>
      <c r="DO46" s="10">
        <f t="shared" si="32"/>
        <v>0</v>
      </c>
      <c r="DP46" s="10">
        <f t="shared" si="32"/>
        <v>0</v>
      </c>
      <c r="DQ46" s="10">
        <f t="shared" si="32"/>
        <v>0</v>
      </c>
      <c r="DR46" s="10">
        <f t="shared" si="32"/>
        <v>0</v>
      </c>
      <c r="DS46" s="10">
        <f t="shared" si="32"/>
        <v>0</v>
      </c>
      <c r="DT46" s="10">
        <f t="shared" si="32"/>
        <v>0</v>
      </c>
      <c r="DU46" s="10">
        <f t="shared" si="32"/>
        <v>0</v>
      </c>
      <c r="DV46" s="10">
        <f t="shared" si="32"/>
        <v>0</v>
      </c>
      <c r="DW46" s="10">
        <f t="shared" si="31"/>
        <v>0</v>
      </c>
      <c r="DX46" s="10">
        <f t="shared" si="31"/>
        <v>0</v>
      </c>
      <c r="DY46" s="10">
        <f t="shared" si="31"/>
        <v>13.3</v>
      </c>
      <c r="DZ46" s="10">
        <f t="shared" si="31"/>
        <v>0</v>
      </c>
      <c r="EA46" s="10">
        <f t="shared" si="31"/>
        <v>0</v>
      </c>
      <c r="EB46" s="10">
        <f t="shared" si="31"/>
        <v>0</v>
      </c>
      <c r="EC46" s="10">
        <f t="shared" si="31"/>
        <v>0</v>
      </c>
      <c r="ED46" s="10">
        <f t="shared" si="31"/>
        <v>0</v>
      </c>
      <c r="EE46" s="10">
        <f t="shared" si="23"/>
        <v>398.38</v>
      </c>
      <c r="EF46" s="109">
        <f t="shared" si="4"/>
        <v>0</v>
      </c>
      <c r="EG46" s="82">
        <f t="shared" si="24"/>
        <v>53.2</v>
      </c>
      <c r="EH46" s="82">
        <f t="shared" si="25"/>
        <v>0</v>
      </c>
      <c r="EI46" s="110">
        <f t="shared" si="26"/>
        <v>398.38</v>
      </c>
    </row>
    <row r="47" spans="1:139" ht="14.5" hidden="1" x14ac:dyDescent="0.35">
      <c r="A47" s="5" t="str">
        <f t="shared" si="0"/>
        <v>Suape38</v>
      </c>
      <c r="B47" s="53">
        <v>4196</v>
      </c>
      <c r="C47" s="53">
        <v>4196</v>
      </c>
      <c r="D47" s="53" t="s">
        <v>23</v>
      </c>
      <c r="E47" s="43"/>
      <c r="F47" s="43" t="s">
        <v>145</v>
      </c>
      <c r="G47" s="43" t="s">
        <v>146</v>
      </c>
      <c r="H47" s="53" t="s">
        <v>147</v>
      </c>
      <c r="I47" s="54"/>
      <c r="J47" s="43"/>
      <c r="K47" s="87" t="s">
        <v>62</v>
      </c>
      <c r="L47" s="40">
        <v>38</v>
      </c>
      <c r="M47" s="41" t="s">
        <v>153</v>
      </c>
      <c r="N47" s="85"/>
      <c r="O47" s="67"/>
      <c r="Q47" s="77"/>
      <c r="R47" s="57"/>
      <c r="S47" s="44"/>
      <c r="T47" s="56"/>
      <c r="U47" s="57"/>
      <c r="V47" s="43" t="s">
        <v>150</v>
      </c>
      <c r="W47" s="88">
        <v>0.6</v>
      </c>
      <c r="X47" s="57" t="s">
        <v>22</v>
      </c>
      <c r="Y47" s="95">
        <f>IF($X47="",0,HLOOKUP($H$3,Resina!$E$2:$AK$93,MATCH($D47&amp;$X47&amp;$Y$4,Resina!$A$2:$A$93,0)))</f>
        <v>1659.4504444444444</v>
      </c>
      <c r="Z47" s="56">
        <v>0.4</v>
      </c>
      <c r="AA47" s="43" t="s">
        <v>33</v>
      </c>
      <c r="AB47" s="95">
        <f>IF($AA47="",0,HLOOKUP($H$3,Resina!$E$2:$AK$93,MATCH($D47&amp;$AA47&amp;$AB$4,Resina!$A$2:$A$93,0)))</f>
        <v>1532.6471997497385</v>
      </c>
      <c r="AC47" s="59">
        <f t="shared" si="27"/>
        <v>46113</v>
      </c>
      <c r="AD47" s="59" t="s">
        <v>151</v>
      </c>
      <c r="AE47" s="153">
        <f t="shared" si="28"/>
        <v>45839</v>
      </c>
      <c r="AF47" s="55" t="s">
        <v>152</v>
      </c>
      <c r="AG47" s="13">
        <f>_xlfn.XLOOKUP($H$3,Resina!$2:$2,Resina!$3:$3,0)</f>
        <v>5.2315863636363638</v>
      </c>
      <c r="AH47" s="14">
        <f t="shared" si="5"/>
        <v>319.81580770655569</v>
      </c>
      <c r="AI47" s="75">
        <v>5.0000000000000001E-3</v>
      </c>
      <c r="AJ47" s="14">
        <f t="shared" si="6"/>
        <v>1.5990790385327784</v>
      </c>
      <c r="AL47" s="12"/>
      <c r="AM47" s="65"/>
      <c r="AN47" s="12"/>
      <c r="AO47" s="12">
        <f>_xlfn.XLOOKUP($D47&amp;$L47&amp;$AK$3,'BD Conv'!$A:$A,'BD Conv'!$H:$H,0)*_xlfn.XLOOKUP($D47,'BD Conv'!$C$17:$C$19,'BD Conv'!$F$17:$F$19,0)*(1+(HLOOKUP($B47&amp;AO$5,Indexadores!$C$2:$AH$32,MATCH($AE47,Indexadores!$A$2:$A$32,0))))</f>
        <v>13.3</v>
      </c>
      <c r="AP47" s="12"/>
      <c r="AQ47" s="55"/>
      <c r="AR47" s="55"/>
      <c r="AS47" s="155">
        <v>5.0000000000000001E-3</v>
      </c>
      <c r="AT47" s="55">
        <f t="shared" si="7"/>
        <v>0.33250000000000002</v>
      </c>
      <c r="AU47" s="12">
        <f>_xlfn.XLOOKUP($D47&amp;$L47&amp;$AK$3,'BD Conv'!$A:$A,'BD Conv'!$H:$H,0)*_xlfn.XLOOKUP($D47,'BD Conv'!$C$17:$C$19,'BD Conv'!$E$17:$E$19,0)*(1+(HLOOKUP($B47&amp;AU$5,Indexadores!$C$2:$AH$32,MATCH($AE47,Indexadores!$A$2:$A$32,0))))</f>
        <v>53.2</v>
      </c>
      <c r="AV47" s="14">
        <f t="shared" si="8"/>
        <v>66.83250000000001</v>
      </c>
      <c r="AW47" s="55">
        <f>_xlfn.XLOOKUP($A47&amp;$AK$3,'BD Conv'!$A:$A,'BD Conv'!$I:$I,0)</f>
        <v>0</v>
      </c>
      <c r="AX47" s="55"/>
      <c r="AY47" s="12"/>
      <c r="AZ47" s="14">
        <f t="shared" si="1"/>
        <v>388.24738674508842</v>
      </c>
      <c r="BA47" s="12"/>
      <c r="BB47" s="12"/>
      <c r="BC47" s="12"/>
      <c r="BD47" s="55"/>
      <c r="BE47" s="55"/>
      <c r="BF47" s="55"/>
      <c r="BG47" s="66"/>
      <c r="BH47" s="55"/>
      <c r="BI47" s="61">
        <f t="shared" si="10"/>
        <v>0</v>
      </c>
      <c r="BJ47" s="55"/>
      <c r="BK47" s="55"/>
      <c r="BL47" s="66"/>
      <c r="BM47" s="55"/>
      <c r="BN47" s="55">
        <f>_xlfn.XLOOKUP($A47&amp;$BA$3,'BD Conv'!$A:$A,'BD Conv'!$K:$K,0)</f>
        <v>0</v>
      </c>
      <c r="BO47" s="55"/>
      <c r="BP47" s="55"/>
      <c r="BQ47" s="96">
        <f t="shared" si="11"/>
        <v>0</v>
      </c>
      <c r="BR47" s="62">
        <f t="shared" si="12"/>
        <v>0</v>
      </c>
      <c r="BS47" s="62"/>
      <c r="BT47" s="98">
        <f t="shared" si="13"/>
        <v>388.24738674508842</v>
      </c>
      <c r="BU47" s="82">
        <f t="shared" si="14"/>
        <v>97.912626709818198</v>
      </c>
      <c r="BV47" s="97">
        <f t="shared" si="2"/>
        <v>486.16001345490662</v>
      </c>
      <c r="BW47" s="44">
        <f>BV47/'MAR''26'!BV48-1</f>
        <v>0.11530922560892964</v>
      </c>
      <c r="BY47" s="74"/>
      <c r="BZ47" s="12"/>
      <c r="CA47" s="12"/>
      <c r="CB47" s="12">
        <f t="shared" si="15"/>
        <v>13.080464371989724</v>
      </c>
      <c r="CD47" s="95"/>
      <c r="CE47" s="12"/>
      <c r="CF47" s="12"/>
      <c r="CG47" s="12"/>
      <c r="CI47" s="95">
        <f>IF($X47="",0,HLOOKUP($H$3,Resina!$E$2:$AK$93,MATCH($D47&amp;$X47&amp;$CI$4,Resina!$A$2:$A$93,0)))</f>
        <v>1515.536288888889</v>
      </c>
      <c r="CJ47" s="95">
        <f>IF($AA47="",0,HLOOKUP($H$3,Resina!$E$2:$AK$93,MATCH($D47&amp;$AA47&amp;$CJ$4,Resina!$A$2:$A$93,0)))</f>
        <v>1436.6371700967759</v>
      </c>
      <c r="CK47" s="14">
        <f t="shared" si="16"/>
        <v>295.01497451636118</v>
      </c>
      <c r="CL47" s="14">
        <f t="shared" si="17"/>
        <v>2.9501497451636118</v>
      </c>
      <c r="CM47" s="12" t="str">
        <f t="shared" si="18"/>
        <v xml:space="preserve"> </v>
      </c>
      <c r="CN47" s="73"/>
      <c r="CO47" s="12">
        <f t="shared" si="19"/>
        <v>0</v>
      </c>
      <c r="CP47" s="14">
        <f t="shared" si="20"/>
        <v>297.96512426152481</v>
      </c>
      <c r="CQ47" s="73"/>
      <c r="DE47" s="6" t="str">
        <f t="shared" si="21"/>
        <v>Suape380.4</v>
      </c>
      <c r="DF47" s="63">
        <f t="shared" si="22"/>
        <v>38</v>
      </c>
      <c r="DG47" s="10">
        <f t="shared" si="32"/>
        <v>319.82</v>
      </c>
      <c r="DH47" s="10">
        <f t="shared" si="32"/>
        <v>1.93</v>
      </c>
      <c r="DI47" s="10">
        <f t="shared" si="32"/>
        <v>0</v>
      </c>
      <c r="DJ47" s="10">
        <f t="shared" si="32"/>
        <v>0</v>
      </c>
      <c r="DK47" s="10">
        <f t="shared" si="32"/>
        <v>0</v>
      </c>
      <c r="DL47" s="10">
        <f t="shared" si="32"/>
        <v>0</v>
      </c>
      <c r="DM47" s="10">
        <f t="shared" si="32"/>
        <v>0</v>
      </c>
      <c r="DN47" s="10">
        <f t="shared" si="32"/>
        <v>53.2</v>
      </c>
      <c r="DO47" s="10">
        <f t="shared" si="32"/>
        <v>0</v>
      </c>
      <c r="DP47" s="10">
        <f t="shared" si="32"/>
        <v>0</v>
      </c>
      <c r="DQ47" s="10">
        <f t="shared" si="32"/>
        <v>0</v>
      </c>
      <c r="DR47" s="10">
        <f t="shared" si="32"/>
        <v>0</v>
      </c>
      <c r="DS47" s="10">
        <f t="shared" si="32"/>
        <v>0</v>
      </c>
      <c r="DT47" s="10">
        <f t="shared" si="32"/>
        <v>0</v>
      </c>
      <c r="DU47" s="10">
        <f t="shared" si="32"/>
        <v>0</v>
      </c>
      <c r="DV47" s="10">
        <f t="shared" si="32"/>
        <v>0</v>
      </c>
      <c r="DW47" s="10">
        <f t="shared" si="31"/>
        <v>0</v>
      </c>
      <c r="DX47" s="10">
        <f t="shared" si="31"/>
        <v>0</v>
      </c>
      <c r="DY47" s="10">
        <f t="shared" si="31"/>
        <v>13.3</v>
      </c>
      <c r="DZ47" s="10">
        <f t="shared" si="31"/>
        <v>0</v>
      </c>
      <c r="EA47" s="10">
        <f t="shared" si="31"/>
        <v>0</v>
      </c>
      <c r="EB47" s="10">
        <f t="shared" si="31"/>
        <v>0</v>
      </c>
      <c r="EC47" s="10">
        <f t="shared" si="31"/>
        <v>0</v>
      </c>
      <c r="ED47" s="10">
        <f t="shared" si="31"/>
        <v>0</v>
      </c>
      <c r="EE47" s="10">
        <f t="shared" si="23"/>
        <v>388.25</v>
      </c>
      <c r="EF47" s="109">
        <f t="shared" si="4"/>
        <v>0</v>
      </c>
      <c r="EG47" s="82">
        <f t="shared" si="24"/>
        <v>53.2</v>
      </c>
      <c r="EH47" s="82">
        <f t="shared" si="25"/>
        <v>0</v>
      </c>
      <c r="EI47" s="110">
        <f t="shared" si="26"/>
        <v>388.25</v>
      </c>
    </row>
    <row r="48" spans="1:139" ht="14.5" hidden="1" x14ac:dyDescent="0.35">
      <c r="A48" s="5" t="str">
        <f t="shared" si="0"/>
        <v>Suape38</v>
      </c>
      <c r="B48" s="53">
        <v>4196</v>
      </c>
      <c r="C48" s="53">
        <v>4196</v>
      </c>
      <c r="D48" s="53" t="s">
        <v>23</v>
      </c>
      <c r="E48" s="43"/>
      <c r="F48" s="43" t="s">
        <v>145</v>
      </c>
      <c r="G48" s="43" t="s">
        <v>146</v>
      </c>
      <c r="H48" s="53" t="s">
        <v>147</v>
      </c>
      <c r="I48" s="54"/>
      <c r="J48" s="43"/>
      <c r="K48" s="87" t="s">
        <v>62</v>
      </c>
      <c r="L48" s="40">
        <v>38</v>
      </c>
      <c r="M48" s="41" t="s">
        <v>153</v>
      </c>
      <c r="N48" s="85"/>
      <c r="O48" s="67"/>
      <c r="Q48" s="77"/>
      <c r="R48" s="57"/>
      <c r="S48" s="44"/>
      <c r="T48" s="56"/>
      <c r="U48" s="57"/>
      <c r="V48" s="43" t="s">
        <v>150</v>
      </c>
      <c r="W48" s="88">
        <v>0.4</v>
      </c>
      <c r="X48" s="57" t="s">
        <v>22</v>
      </c>
      <c r="Y48" s="95">
        <f>IF($X48="",0,HLOOKUP($H$3,Resina!$E$2:$AK$93,MATCH($D48&amp;$X48&amp;$Y$4,Resina!$A$2:$A$93,0)))</f>
        <v>1659.4504444444444</v>
      </c>
      <c r="Z48" s="56">
        <v>0.6</v>
      </c>
      <c r="AA48" s="43" t="s">
        <v>33</v>
      </c>
      <c r="AB48" s="95">
        <f>IF($AA48="",0,HLOOKUP($H$3,Resina!$E$2:$AK$93,MATCH($D48&amp;$AA48&amp;$AB$4,Resina!$A$2:$A$93,0)))</f>
        <v>1532.6471997497385</v>
      </c>
      <c r="AC48" s="59">
        <f t="shared" si="27"/>
        <v>46113</v>
      </c>
      <c r="AD48" s="59" t="s">
        <v>151</v>
      </c>
      <c r="AE48" s="153">
        <f t="shared" si="28"/>
        <v>45839</v>
      </c>
      <c r="AF48" s="55" t="s">
        <v>152</v>
      </c>
      <c r="AG48" s="13">
        <f>_xlfn.XLOOKUP($H$3,Resina!$2:$2,Resina!$3:$3,0)</f>
        <v>5.2315863636363638</v>
      </c>
      <c r="AH48" s="14">
        <f t="shared" si="5"/>
        <v>314.77410355040223</v>
      </c>
      <c r="AI48" s="75">
        <v>5.0000000000000001E-3</v>
      </c>
      <c r="AJ48" s="14">
        <f t="shared" si="6"/>
        <v>1.5738705177520111</v>
      </c>
      <c r="AL48" s="12"/>
      <c r="AM48" s="65"/>
      <c r="AN48" s="12"/>
      <c r="AO48" s="12">
        <f>_xlfn.XLOOKUP($D48&amp;$L48&amp;$AK$3,'BD Conv'!$A:$A,'BD Conv'!$H:$H,0)*_xlfn.XLOOKUP($D48,'BD Conv'!$C$17:$C$19,'BD Conv'!$F$17:$F$19,0)*(1+(HLOOKUP($B48&amp;AO$5,Indexadores!$C$2:$AH$32,MATCH($AE48,Indexadores!$A$2:$A$32,0))))</f>
        <v>13.3</v>
      </c>
      <c r="AP48" s="12"/>
      <c r="AQ48" s="55"/>
      <c r="AR48" s="55"/>
      <c r="AS48" s="155">
        <v>5.0000000000000001E-3</v>
      </c>
      <c r="AT48" s="55">
        <f t="shared" si="7"/>
        <v>0.33250000000000002</v>
      </c>
      <c r="AU48" s="12">
        <f>_xlfn.XLOOKUP($D48&amp;$L48&amp;$AK$3,'BD Conv'!$A:$A,'BD Conv'!$H:$H,0)*_xlfn.XLOOKUP($D48,'BD Conv'!$C$17:$C$19,'BD Conv'!$E$17:$E$19,0)*(1+(HLOOKUP($B48&amp;AU$5,Indexadores!$C$2:$AH$32,MATCH($AE48,Indexadores!$A$2:$A$32,0))))</f>
        <v>53.2</v>
      </c>
      <c r="AV48" s="14">
        <f t="shared" si="8"/>
        <v>66.83250000000001</v>
      </c>
      <c r="AW48" s="55">
        <f>_xlfn.XLOOKUP($A48&amp;$AK$3,'BD Conv'!$A:$A,'BD Conv'!$I:$I,0)</f>
        <v>0</v>
      </c>
      <c r="AX48" s="55"/>
      <c r="AY48" s="12"/>
      <c r="AZ48" s="14">
        <f t="shared" si="1"/>
        <v>383.18047406815424</v>
      </c>
      <c r="BA48" s="12"/>
      <c r="BB48" s="12"/>
      <c r="BC48" s="12"/>
      <c r="BD48" s="55"/>
      <c r="BE48" s="55"/>
      <c r="BF48" s="55"/>
      <c r="BG48" s="66"/>
      <c r="BH48" s="55"/>
      <c r="BI48" s="61">
        <f t="shared" si="10"/>
        <v>0</v>
      </c>
      <c r="BJ48" s="55"/>
      <c r="BK48" s="55"/>
      <c r="BL48" s="66"/>
      <c r="BM48" s="55"/>
      <c r="BN48" s="55">
        <f>_xlfn.XLOOKUP($A48&amp;$BA$3,'BD Conv'!$A:$A,'BD Conv'!$K:$K,0)</f>
        <v>0</v>
      </c>
      <c r="BO48" s="55"/>
      <c r="BP48" s="55"/>
      <c r="BQ48" s="96">
        <f t="shared" si="11"/>
        <v>0</v>
      </c>
      <c r="BR48" s="62">
        <f t="shared" si="12"/>
        <v>0</v>
      </c>
      <c r="BS48" s="62"/>
      <c r="BT48" s="98">
        <f t="shared" si="13"/>
        <v>383.18047406815424</v>
      </c>
      <c r="BU48" s="82">
        <f t="shared" si="14"/>
        <v>96.634795238324898</v>
      </c>
      <c r="BV48" s="97">
        <f t="shared" si="2"/>
        <v>479.81526930647914</v>
      </c>
      <c r="BW48" s="44">
        <f>BV48/'MAR''26'!BV49-1</f>
        <v>5.3577098585038119E-2</v>
      </c>
      <c r="BY48" s="74"/>
      <c r="BZ48" s="12"/>
      <c r="CA48" s="12"/>
      <c r="CB48" s="12">
        <f t="shared" si="15"/>
        <v>13.075645848691334</v>
      </c>
      <c r="CD48" s="95"/>
      <c r="CE48" s="12"/>
      <c r="CF48" s="12"/>
      <c r="CG48" s="12"/>
      <c r="CI48" s="95">
        <f>IF($X48="",0,HLOOKUP($H$3,Resina!$E$2:$AK$93,MATCH($D48&amp;$X48&amp;$CI$4,Resina!$A$2:$A$93,0)))</f>
        <v>1515.536288888889</v>
      </c>
      <c r="CJ48" s="95">
        <f>IF($AA48="",0,HLOOKUP($H$3,Resina!$E$2:$AK$93,MATCH($D48&amp;$AA48&amp;$CJ$4,Resina!$A$2:$A$93,0)))</f>
        <v>1436.6371700967759</v>
      </c>
      <c r="CK48" s="14">
        <f t="shared" si="16"/>
        <v>291.87794110614556</v>
      </c>
      <c r="CL48" s="14">
        <f t="shared" si="17"/>
        <v>2.9187794110614558</v>
      </c>
      <c r="CM48" s="12" t="str">
        <f t="shared" si="18"/>
        <v xml:space="preserve"> </v>
      </c>
      <c r="CN48" s="73"/>
      <c r="CO48" s="12">
        <f t="shared" si="19"/>
        <v>0</v>
      </c>
      <c r="CP48" s="14">
        <f t="shared" si="20"/>
        <v>294.79672051720701</v>
      </c>
      <c r="CQ48" s="73"/>
      <c r="DE48" s="6" t="str">
        <f t="shared" si="21"/>
        <v>Suape380.6</v>
      </c>
      <c r="DF48" s="63">
        <f t="shared" si="22"/>
        <v>38</v>
      </c>
      <c r="DG48" s="10">
        <f t="shared" si="32"/>
        <v>314.77</v>
      </c>
      <c r="DH48" s="10">
        <f t="shared" si="32"/>
        <v>1.91</v>
      </c>
      <c r="DI48" s="10">
        <f t="shared" si="32"/>
        <v>0</v>
      </c>
      <c r="DJ48" s="10">
        <f t="shared" si="32"/>
        <v>0</v>
      </c>
      <c r="DK48" s="10">
        <f t="shared" si="32"/>
        <v>0</v>
      </c>
      <c r="DL48" s="10">
        <f t="shared" si="32"/>
        <v>0</v>
      </c>
      <c r="DM48" s="10">
        <f t="shared" si="32"/>
        <v>0</v>
      </c>
      <c r="DN48" s="10">
        <f t="shared" si="32"/>
        <v>53.2</v>
      </c>
      <c r="DO48" s="10">
        <f t="shared" si="32"/>
        <v>0</v>
      </c>
      <c r="DP48" s="10">
        <f t="shared" si="32"/>
        <v>0</v>
      </c>
      <c r="DQ48" s="10">
        <f t="shared" si="32"/>
        <v>0</v>
      </c>
      <c r="DR48" s="10">
        <f t="shared" si="32"/>
        <v>0</v>
      </c>
      <c r="DS48" s="10">
        <f t="shared" si="32"/>
        <v>0</v>
      </c>
      <c r="DT48" s="10">
        <f t="shared" si="32"/>
        <v>0</v>
      </c>
      <c r="DU48" s="10">
        <f t="shared" si="32"/>
        <v>0</v>
      </c>
      <c r="DV48" s="10">
        <f t="shared" ref="DV48:ED63" si="33">ROUND(SUMIF($1:$1,DV$4,48:48),2)</f>
        <v>0</v>
      </c>
      <c r="DW48" s="10">
        <f t="shared" si="33"/>
        <v>0</v>
      </c>
      <c r="DX48" s="10">
        <f t="shared" si="33"/>
        <v>0</v>
      </c>
      <c r="DY48" s="10">
        <f t="shared" si="33"/>
        <v>13.3</v>
      </c>
      <c r="DZ48" s="10">
        <f t="shared" si="33"/>
        <v>0</v>
      </c>
      <c r="EA48" s="10">
        <f t="shared" si="33"/>
        <v>0</v>
      </c>
      <c r="EB48" s="10">
        <f t="shared" si="33"/>
        <v>0</v>
      </c>
      <c r="EC48" s="10">
        <f t="shared" si="33"/>
        <v>0</v>
      </c>
      <c r="ED48" s="10">
        <f t="shared" si="33"/>
        <v>0</v>
      </c>
      <c r="EE48" s="10">
        <f t="shared" si="23"/>
        <v>383.18</v>
      </c>
      <c r="EF48" s="109">
        <f t="shared" si="4"/>
        <v>0</v>
      </c>
      <c r="EG48" s="82">
        <f t="shared" si="24"/>
        <v>53.2</v>
      </c>
      <c r="EH48" s="82">
        <f t="shared" si="25"/>
        <v>0</v>
      </c>
      <c r="EI48" s="110">
        <f t="shared" si="26"/>
        <v>383.18</v>
      </c>
    </row>
    <row r="49" spans="1:139" ht="14.5" hidden="1" x14ac:dyDescent="0.35">
      <c r="A49" s="5" t="str">
        <f t="shared" si="0"/>
        <v>Suape38</v>
      </c>
      <c r="B49" s="53">
        <v>4196</v>
      </c>
      <c r="C49" s="53">
        <v>4196</v>
      </c>
      <c r="D49" s="53" t="s">
        <v>23</v>
      </c>
      <c r="E49" s="43"/>
      <c r="F49" s="43" t="s">
        <v>145</v>
      </c>
      <c r="G49" s="43" t="s">
        <v>146</v>
      </c>
      <c r="H49" s="53" t="s">
        <v>147</v>
      </c>
      <c r="I49" s="54"/>
      <c r="J49" s="43"/>
      <c r="K49" s="87" t="s">
        <v>62</v>
      </c>
      <c r="L49" s="40">
        <v>38</v>
      </c>
      <c r="M49" s="41" t="s">
        <v>153</v>
      </c>
      <c r="N49" s="85"/>
      <c r="O49" s="67"/>
      <c r="Q49" s="77"/>
      <c r="R49" s="57"/>
      <c r="S49" s="44"/>
      <c r="T49" s="56"/>
      <c r="U49" s="57"/>
      <c r="V49" s="43" t="s">
        <v>150</v>
      </c>
      <c r="W49" s="88">
        <v>0</v>
      </c>
      <c r="X49" s="57"/>
      <c r="Y49" s="95">
        <f>IF($X49="",0,HLOOKUP($H$3,Resina!$E$2:$AK$93,MATCH($D49&amp;$X49&amp;$Y$4,Resina!$A$2:$A$93,0)))</f>
        <v>0</v>
      </c>
      <c r="Z49" s="56">
        <v>1</v>
      </c>
      <c r="AA49" s="43" t="s">
        <v>33</v>
      </c>
      <c r="AB49" s="95">
        <f>IF($AA49="",0,HLOOKUP($H$3,Resina!$E$2:$AK$93,MATCH($D49&amp;$AA49&amp;$AB$4,Resina!$A$2:$A$93,0)))</f>
        <v>1532.6471997497385</v>
      </c>
      <c r="AC49" s="59">
        <f t="shared" si="27"/>
        <v>46113</v>
      </c>
      <c r="AD49" s="59" t="s">
        <v>151</v>
      </c>
      <c r="AE49" s="153">
        <f t="shared" si="28"/>
        <v>45839</v>
      </c>
      <c r="AF49" s="55" t="s">
        <v>152</v>
      </c>
      <c r="AG49" s="13">
        <f>_xlfn.XLOOKUP($H$3,Resina!$2:$2,Resina!$3:$3,0)</f>
        <v>5.2315863636363638</v>
      </c>
      <c r="AH49" s="14">
        <f t="shared" si="5"/>
        <v>304.69069523809526</v>
      </c>
      <c r="AI49" s="75">
        <v>5.0000000000000001E-3</v>
      </c>
      <c r="AJ49" s="14">
        <f t="shared" si="6"/>
        <v>1.5234534761904763</v>
      </c>
      <c r="AL49" s="12"/>
      <c r="AM49" s="65"/>
      <c r="AN49" s="12"/>
      <c r="AO49" s="12">
        <f>_xlfn.XLOOKUP($D49&amp;$L49&amp;$AK$3,'BD Conv'!$A:$A,'BD Conv'!$H:$H,0)*_xlfn.XLOOKUP($D49,'BD Conv'!$C$17:$C$19,'BD Conv'!$F$17:$F$19,0)*(1+(HLOOKUP($B49&amp;AO$5,Indexadores!$C$2:$AH$32,MATCH($AE49,Indexadores!$A$2:$A$32,0))))</f>
        <v>13.3</v>
      </c>
      <c r="AP49" s="12"/>
      <c r="AQ49" s="55"/>
      <c r="AR49" s="55"/>
      <c r="AS49" s="155">
        <v>5.0000000000000001E-3</v>
      </c>
      <c r="AT49" s="55">
        <f t="shared" si="7"/>
        <v>0.33250000000000002</v>
      </c>
      <c r="AU49" s="12">
        <f>_xlfn.XLOOKUP($D49&amp;$L49&amp;$AK$3,'BD Conv'!$A:$A,'BD Conv'!$H:$H,0)*_xlfn.XLOOKUP($D49,'BD Conv'!$C$17:$C$19,'BD Conv'!$E$17:$E$19,0)*(1+(HLOOKUP($B49&amp;AU$5,Indexadores!$C$2:$AH$32,MATCH($AE49,Indexadores!$A$2:$A$32,0))))</f>
        <v>53.2</v>
      </c>
      <c r="AV49" s="14">
        <f t="shared" si="8"/>
        <v>66.83250000000001</v>
      </c>
      <c r="AW49" s="55">
        <f>_xlfn.XLOOKUP($A49&amp;$AK$3,'BD Conv'!$A:$A,'BD Conv'!$I:$I,0)</f>
        <v>0</v>
      </c>
      <c r="AX49" s="55"/>
      <c r="AY49" s="12"/>
      <c r="AZ49" s="14">
        <f t="shared" si="1"/>
        <v>373.04664871428577</v>
      </c>
      <c r="BA49" s="12"/>
      <c r="BB49" s="12"/>
      <c r="BC49" s="12"/>
      <c r="BD49" s="55"/>
      <c r="BE49" s="55"/>
      <c r="BF49" s="55"/>
      <c r="BG49" s="66"/>
      <c r="BH49" s="55"/>
      <c r="BI49" s="61">
        <f t="shared" si="10"/>
        <v>0</v>
      </c>
      <c r="BJ49" s="55"/>
      <c r="BK49" s="55"/>
      <c r="BL49" s="66"/>
      <c r="BM49" s="55"/>
      <c r="BN49" s="55">
        <f>_xlfn.XLOOKUP($A49&amp;$BA$3,'BD Conv'!$A:$A,'BD Conv'!$K:$K,0)</f>
        <v>0</v>
      </c>
      <c r="BO49" s="55"/>
      <c r="BP49" s="55"/>
      <c r="BQ49" s="96">
        <f t="shared" si="11"/>
        <v>0</v>
      </c>
      <c r="BR49" s="62">
        <f t="shared" si="12"/>
        <v>0</v>
      </c>
      <c r="BS49" s="62"/>
      <c r="BT49" s="98">
        <f t="shared" si="13"/>
        <v>373.04664871428577</v>
      </c>
      <c r="BU49" s="82">
        <f t="shared" si="14"/>
        <v>94.079132295338297</v>
      </c>
      <c r="BV49" s="97">
        <f t="shared" si="2"/>
        <v>467.12578100962406</v>
      </c>
      <c r="BW49" s="44">
        <f>BV49/'MAR''26'!BV50-1</f>
        <v>-5.5265997548953005E-2</v>
      </c>
      <c r="BY49" s="74"/>
      <c r="BZ49" s="12"/>
      <c r="CA49" s="12"/>
      <c r="CB49" s="12">
        <f t="shared" si="15"/>
        <v>13.066008802094542</v>
      </c>
      <c r="CD49" s="95"/>
      <c r="CE49" s="12"/>
      <c r="CF49" s="12"/>
      <c r="CG49" s="12"/>
      <c r="CI49" s="95">
        <f>IF($X49="",0,HLOOKUP($H$3,Resina!$E$2:$AK$93,MATCH($D49&amp;$X49&amp;$CI$4,Resina!$A$2:$A$93,0)))</f>
        <v>0</v>
      </c>
      <c r="CJ49" s="95">
        <f>IF($AA49="",0,HLOOKUP($H$3,Resina!$E$2:$AK$93,MATCH($D49&amp;$AA49&amp;$CJ$4,Resina!$A$2:$A$93,0)))</f>
        <v>1436.6371700967759</v>
      </c>
      <c r="CK49" s="14">
        <f t="shared" si="16"/>
        <v>285.60387428571426</v>
      </c>
      <c r="CL49" s="14">
        <f t="shared" si="17"/>
        <v>2.8560387428571428</v>
      </c>
      <c r="CM49" s="12" t="str">
        <f t="shared" si="18"/>
        <v xml:space="preserve"> </v>
      </c>
      <c r="CN49" s="73"/>
      <c r="CO49" s="12">
        <f t="shared" si="19"/>
        <v>0</v>
      </c>
      <c r="CP49" s="14">
        <f t="shared" si="20"/>
        <v>288.45991302857141</v>
      </c>
      <c r="CQ49" s="73"/>
      <c r="DE49" s="6" t="str">
        <f t="shared" si="21"/>
        <v>Suape381</v>
      </c>
      <c r="DF49" s="63">
        <f t="shared" si="22"/>
        <v>38</v>
      </c>
      <c r="DG49" s="10">
        <f t="shared" ref="DG49:DV64" si="34">ROUND(SUMIF($1:$1,DG$4,49:49),2)</f>
        <v>304.69</v>
      </c>
      <c r="DH49" s="10">
        <f t="shared" si="34"/>
        <v>1.86</v>
      </c>
      <c r="DI49" s="10">
        <f t="shared" si="34"/>
        <v>0</v>
      </c>
      <c r="DJ49" s="10">
        <f t="shared" si="34"/>
        <v>0</v>
      </c>
      <c r="DK49" s="10">
        <f t="shared" si="34"/>
        <v>0</v>
      </c>
      <c r="DL49" s="10">
        <f t="shared" si="34"/>
        <v>0</v>
      </c>
      <c r="DM49" s="10">
        <f t="shared" si="34"/>
        <v>0</v>
      </c>
      <c r="DN49" s="10">
        <f t="shared" si="34"/>
        <v>53.2</v>
      </c>
      <c r="DO49" s="10">
        <f t="shared" si="34"/>
        <v>0</v>
      </c>
      <c r="DP49" s="10">
        <f t="shared" si="34"/>
        <v>0</v>
      </c>
      <c r="DQ49" s="10">
        <f t="shared" si="34"/>
        <v>0</v>
      </c>
      <c r="DR49" s="10">
        <f t="shared" si="34"/>
        <v>0</v>
      </c>
      <c r="DS49" s="10">
        <f t="shared" si="34"/>
        <v>0</v>
      </c>
      <c r="DT49" s="10">
        <f t="shared" si="34"/>
        <v>0</v>
      </c>
      <c r="DU49" s="10">
        <f t="shared" si="34"/>
        <v>0</v>
      </c>
      <c r="DV49" s="10">
        <f t="shared" si="34"/>
        <v>0</v>
      </c>
      <c r="DW49" s="10">
        <f t="shared" si="33"/>
        <v>0</v>
      </c>
      <c r="DX49" s="10">
        <f t="shared" si="33"/>
        <v>0</v>
      </c>
      <c r="DY49" s="10">
        <f t="shared" si="33"/>
        <v>13.3</v>
      </c>
      <c r="DZ49" s="10">
        <f t="shared" si="33"/>
        <v>0</v>
      </c>
      <c r="EA49" s="10">
        <f t="shared" si="33"/>
        <v>0</v>
      </c>
      <c r="EB49" s="10">
        <f t="shared" si="33"/>
        <v>0</v>
      </c>
      <c r="EC49" s="10">
        <f t="shared" si="33"/>
        <v>0</v>
      </c>
      <c r="ED49" s="10">
        <f t="shared" si="33"/>
        <v>0</v>
      </c>
      <c r="EE49" s="10">
        <f t="shared" si="23"/>
        <v>373.05</v>
      </c>
      <c r="EF49" s="109">
        <f t="shared" si="4"/>
        <v>0</v>
      </c>
      <c r="EG49" s="82">
        <f t="shared" si="24"/>
        <v>53.2</v>
      </c>
      <c r="EH49" s="82">
        <f t="shared" si="25"/>
        <v>0</v>
      </c>
      <c r="EI49" s="110">
        <f t="shared" si="26"/>
        <v>373.05</v>
      </c>
    </row>
    <row r="50" spans="1:139" ht="14.5" x14ac:dyDescent="0.35">
      <c r="A50" s="5" t="str">
        <f t="shared" si="0"/>
        <v>Suape39.7</v>
      </c>
      <c r="B50" s="53">
        <v>4196</v>
      </c>
      <c r="C50" s="53">
        <v>4196</v>
      </c>
      <c r="D50" s="53" t="s">
        <v>23</v>
      </c>
      <c r="E50" s="43"/>
      <c r="F50" s="43" t="s">
        <v>145</v>
      </c>
      <c r="G50" s="43" t="s">
        <v>146</v>
      </c>
      <c r="H50" s="53" t="s">
        <v>147</v>
      </c>
      <c r="I50" s="54"/>
      <c r="J50" s="43"/>
      <c r="K50" s="87" t="s">
        <v>62</v>
      </c>
      <c r="L50" s="40">
        <v>39.700000000000003</v>
      </c>
      <c r="M50" s="41" t="s">
        <v>149</v>
      </c>
      <c r="N50" s="85"/>
      <c r="O50" s="67"/>
      <c r="Q50" s="77"/>
      <c r="R50" s="57"/>
      <c r="S50" s="44"/>
      <c r="T50" s="56"/>
      <c r="U50" s="57"/>
      <c r="V50" s="43" t="s">
        <v>150</v>
      </c>
      <c r="W50" s="88">
        <v>1</v>
      </c>
      <c r="X50" s="57" t="s">
        <v>22</v>
      </c>
      <c r="Y50" s="95">
        <f>IF($X50="",0,HLOOKUP($H$3,Resina!$E$2:$AK$93,MATCH($D50&amp;$X50&amp;$Y$4,Resina!$A$2:$A$93,0)))</f>
        <v>1659.4504444444444</v>
      </c>
      <c r="Z50" s="56">
        <v>0</v>
      </c>
      <c r="AA50" s="43" t="s">
        <v>33</v>
      </c>
      <c r="AB50" s="95">
        <f>IF($AA50="",0,HLOOKUP($H$3,Resina!$E$2:$AK$93,MATCH($D50&amp;$AA50&amp;$AB$4,Resina!$A$2:$A$93,0)))</f>
        <v>1532.6471997497385</v>
      </c>
      <c r="AC50" s="59">
        <f t="shared" si="27"/>
        <v>46113</v>
      </c>
      <c r="AD50" s="59" t="s">
        <v>151</v>
      </c>
      <c r="AE50" s="153">
        <f t="shared" si="28"/>
        <v>45839</v>
      </c>
      <c r="AF50" s="55" t="s">
        <v>152</v>
      </c>
      <c r="AG50" s="13">
        <f>_xlfn.XLOOKUP($H$3,Resina!$2:$2,Resina!$3:$3,0)</f>
        <v>5.2315863636363638</v>
      </c>
      <c r="AH50" s="14">
        <f t="shared" si="5"/>
        <v>344.65786515654861</v>
      </c>
      <c r="AI50" s="75">
        <v>5.0000000000000001E-3</v>
      </c>
      <c r="AJ50" s="14">
        <f t="shared" si="6"/>
        <v>1.7232893257827431</v>
      </c>
      <c r="AL50" s="12"/>
      <c r="AM50" s="65"/>
      <c r="AN50" s="12"/>
      <c r="AO50" s="12">
        <f>_xlfn.XLOOKUP($D50&amp;$L50&amp;$AK$3,'BD Conv'!$A:$A,'BD Conv'!$H:$H,0)*_xlfn.XLOOKUP($D50,'BD Conv'!$C$17:$C$19,'BD Conv'!$F$17:$F$19,0)*(1+(HLOOKUP($B50&amp;AO$5,Indexadores!$C$2:$AH$32,MATCH($AE50,Indexadores!$A$2:$A$32,0))))</f>
        <v>0</v>
      </c>
      <c r="AP50" s="12"/>
      <c r="AQ50" s="55"/>
      <c r="AR50" s="55"/>
      <c r="AS50" s="155">
        <v>5.0000000000000001E-3</v>
      </c>
      <c r="AT50" s="55">
        <f t="shared" si="7"/>
        <v>0</v>
      </c>
      <c r="AU50" s="12">
        <f>_xlfn.XLOOKUP($D50&amp;$L50&amp;$AK$3,'BD Conv'!$A:$A,'BD Conv'!$H:$H,0)*_xlfn.XLOOKUP($D50,'BD Conv'!$C$17:$C$19,'BD Conv'!$E$17:$E$19,0)*(1+(HLOOKUP($B50&amp;AU$5,Indexadores!$C$2:$AH$32,MATCH($AE50,Indexadores!$A$2:$A$32,0))))</f>
        <v>0</v>
      </c>
      <c r="AV50" s="14">
        <f t="shared" si="8"/>
        <v>0</v>
      </c>
      <c r="AW50" s="55">
        <f>_xlfn.XLOOKUP($A50&amp;$AK$3,'BD Conv'!$A:$A,'BD Conv'!$I:$I,0)</f>
        <v>0</v>
      </c>
      <c r="AX50" s="55"/>
      <c r="AY50" s="12"/>
      <c r="AZ50" s="14">
        <f t="shared" si="1"/>
        <v>346.38115448233134</v>
      </c>
      <c r="BA50" s="12"/>
      <c r="BB50" s="12"/>
      <c r="BC50" s="12"/>
      <c r="BD50" s="55"/>
      <c r="BE50" s="55"/>
      <c r="BF50" s="55"/>
      <c r="BG50" s="66"/>
      <c r="BH50" s="55"/>
      <c r="BI50" s="61">
        <f t="shared" si="10"/>
        <v>0</v>
      </c>
      <c r="BJ50" s="55"/>
      <c r="BK50" s="55"/>
      <c r="BL50" s="66"/>
      <c r="BM50" s="55"/>
      <c r="BN50" s="55">
        <f>_xlfn.XLOOKUP($A50&amp;$BA$3,'BD Conv'!$A:$A,'BD Conv'!$K:$K,0)</f>
        <v>0</v>
      </c>
      <c r="BO50" s="55"/>
      <c r="BP50" s="55"/>
      <c r="BQ50" s="96">
        <f t="shared" si="11"/>
        <v>0</v>
      </c>
      <c r="BR50" s="62">
        <f t="shared" si="12"/>
        <v>0</v>
      </c>
      <c r="BS50" s="62"/>
      <c r="BT50" s="98">
        <f t="shared" si="13"/>
        <v>346.38115448233134</v>
      </c>
      <c r="BU50" s="82">
        <f t="shared" si="14"/>
        <v>87.354325710921046</v>
      </c>
      <c r="BV50" s="97">
        <f t="shared" si="2"/>
        <v>433.73548019325239</v>
      </c>
      <c r="BW50" s="44">
        <f>BV50/'MAR''26'!BV51-1</f>
        <v>0.32566378302760679</v>
      </c>
      <c r="BY50" s="74"/>
      <c r="BZ50" s="12"/>
      <c r="CA50" s="12"/>
      <c r="CB50" s="12">
        <f t="shared" si="15"/>
        <v>0.32940091322221976</v>
      </c>
      <c r="CD50" s="95"/>
      <c r="CE50" s="12"/>
      <c r="CF50" s="12"/>
      <c r="CG50" s="12"/>
      <c r="CI50" s="95">
        <f>IF($X50="",0,HLOOKUP($H$3,Resina!$E$2:$AK$93,MATCH($D50&amp;$X50&amp;$CI$4,Resina!$A$2:$A$93,0)))</f>
        <v>1515.536288888889</v>
      </c>
      <c r="CJ50" s="95">
        <f>IF($AA50="",0,HLOOKUP($H$3,Resina!$E$2:$AK$93,MATCH($D50&amp;$AA50&amp;$CJ$4,Resina!$A$2:$A$93,0)))</f>
        <v>1436.6371700967759</v>
      </c>
      <c r="CK50" s="14">
        <f t="shared" si="16"/>
        <v>314.76776160712279</v>
      </c>
      <c r="CL50" s="14">
        <f t="shared" si="17"/>
        <v>3.1476776160712281</v>
      </c>
      <c r="CM50" s="12" t="str">
        <f t="shared" si="18"/>
        <v xml:space="preserve"> </v>
      </c>
      <c r="CN50" s="73"/>
      <c r="CO50" s="12">
        <f t="shared" si="19"/>
        <v>0</v>
      </c>
      <c r="CP50" s="14">
        <f t="shared" si="20"/>
        <v>317.91543922319403</v>
      </c>
      <c r="CQ50" s="73"/>
      <c r="DE50" s="6" t="str">
        <f t="shared" si="21"/>
        <v>Suape39.70</v>
      </c>
      <c r="DF50" s="63">
        <f t="shared" si="22"/>
        <v>39.700000000000003</v>
      </c>
      <c r="DG50" s="10">
        <f t="shared" si="34"/>
        <v>344.66</v>
      </c>
      <c r="DH50" s="10">
        <f t="shared" si="34"/>
        <v>1.72</v>
      </c>
      <c r="DI50" s="10">
        <f t="shared" si="34"/>
        <v>0</v>
      </c>
      <c r="DJ50" s="10">
        <f t="shared" si="34"/>
        <v>0</v>
      </c>
      <c r="DK50" s="10">
        <f t="shared" si="34"/>
        <v>0</v>
      </c>
      <c r="DL50" s="10">
        <f t="shared" si="34"/>
        <v>0</v>
      </c>
      <c r="DM50" s="10">
        <f t="shared" si="34"/>
        <v>0</v>
      </c>
      <c r="DN50" s="10">
        <f t="shared" si="34"/>
        <v>0</v>
      </c>
      <c r="DO50" s="10">
        <f t="shared" si="34"/>
        <v>0</v>
      </c>
      <c r="DP50" s="10">
        <f t="shared" si="34"/>
        <v>0</v>
      </c>
      <c r="DQ50" s="10">
        <f t="shared" si="34"/>
        <v>0</v>
      </c>
      <c r="DR50" s="10">
        <f t="shared" si="34"/>
        <v>0</v>
      </c>
      <c r="DS50" s="10">
        <f t="shared" si="34"/>
        <v>0</v>
      </c>
      <c r="DT50" s="10">
        <f t="shared" si="34"/>
        <v>0</v>
      </c>
      <c r="DU50" s="10">
        <f t="shared" si="34"/>
        <v>0</v>
      </c>
      <c r="DV50" s="10">
        <f t="shared" si="34"/>
        <v>0</v>
      </c>
      <c r="DW50" s="10">
        <f t="shared" si="33"/>
        <v>0</v>
      </c>
      <c r="DX50" s="10">
        <f t="shared" si="33"/>
        <v>0</v>
      </c>
      <c r="DY50" s="10">
        <f t="shared" si="33"/>
        <v>0</v>
      </c>
      <c r="DZ50" s="10">
        <f t="shared" si="33"/>
        <v>0</v>
      </c>
      <c r="EA50" s="10">
        <f t="shared" si="33"/>
        <v>0</v>
      </c>
      <c r="EB50" s="10">
        <f t="shared" si="33"/>
        <v>0</v>
      </c>
      <c r="EC50" s="10">
        <f t="shared" si="33"/>
        <v>0</v>
      </c>
      <c r="ED50" s="10">
        <f t="shared" si="33"/>
        <v>0</v>
      </c>
      <c r="EE50" s="10">
        <f t="shared" si="23"/>
        <v>346.38000000000005</v>
      </c>
      <c r="EF50" s="109">
        <f t="shared" si="4"/>
        <v>0</v>
      </c>
      <c r="EG50" s="82">
        <f t="shared" si="24"/>
        <v>0</v>
      </c>
      <c r="EH50" s="82">
        <f t="shared" si="25"/>
        <v>0</v>
      </c>
      <c r="EI50" s="110">
        <f t="shared" si="26"/>
        <v>346.38000000000005</v>
      </c>
    </row>
    <row r="51" spans="1:139" ht="14.5" hidden="1" x14ac:dyDescent="0.35">
      <c r="A51" s="5" t="str">
        <f t="shared" si="0"/>
        <v>Suape39.7</v>
      </c>
      <c r="B51" s="53">
        <v>4196</v>
      </c>
      <c r="C51" s="53">
        <v>4196</v>
      </c>
      <c r="D51" s="53" t="s">
        <v>23</v>
      </c>
      <c r="E51" s="43"/>
      <c r="F51" s="43" t="s">
        <v>145</v>
      </c>
      <c r="G51" s="43" t="s">
        <v>146</v>
      </c>
      <c r="H51" s="53" t="s">
        <v>147</v>
      </c>
      <c r="I51" s="54"/>
      <c r="J51" s="43"/>
      <c r="K51" s="87" t="s">
        <v>62</v>
      </c>
      <c r="L51" s="40">
        <v>39.700000000000003</v>
      </c>
      <c r="M51" s="41" t="s">
        <v>149</v>
      </c>
      <c r="N51" s="85"/>
      <c r="O51" s="67"/>
      <c r="Q51" s="77"/>
      <c r="R51" s="57"/>
      <c r="S51" s="44"/>
      <c r="T51" s="56"/>
      <c r="U51" s="57"/>
      <c r="V51" s="43" t="s">
        <v>150</v>
      </c>
      <c r="W51" s="88">
        <v>0.6</v>
      </c>
      <c r="X51" s="57" t="s">
        <v>22</v>
      </c>
      <c r="Y51" s="95">
        <f>IF($X51="",0,HLOOKUP($H$3,Resina!$E$2:$AK$93,MATCH($D51&amp;$X51&amp;$Y$4,Resina!$A$2:$A$93,0)))</f>
        <v>1659.4504444444444</v>
      </c>
      <c r="Z51" s="56">
        <v>0.4</v>
      </c>
      <c r="AA51" s="43" t="s">
        <v>33</v>
      </c>
      <c r="AB51" s="95">
        <f>IF($AA51="",0,HLOOKUP($H$3,Resina!$E$2:$AK$93,MATCH($D51&amp;$AA51&amp;$AB$4,Resina!$A$2:$A$93,0)))</f>
        <v>1532.6471997497385</v>
      </c>
      <c r="AC51" s="59">
        <f t="shared" si="27"/>
        <v>46113</v>
      </c>
      <c r="AD51" s="59" t="s">
        <v>151</v>
      </c>
      <c r="AE51" s="153">
        <f t="shared" si="28"/>
        <v>45839</v>
      </c>
      <c r="AF51" s="55" t="s">
        <v>152</v>
      </c>
      <c r="AG51" s="13">
        <f>_xlfn.XLOOKUP($H$3,Resina!$2:$2,Resina!$3:$3,0)</f>
        <v>5.2315863636363638</v>
      </c>
      <c r="AH51" s="14">
        <f t="shared" si="5"/>
        <v>334.12335699869112</v>
      </c>
      <c r="AI51" s="75">
        <v>5.0000000000000001E-3</v>
      </c>
      <c r="AJ51" s="14">
        <f t="shared" si="6"/>
        <v>1.6706167849934557</v>
      </c>
      <c r="AL51" s="12"/>
      <c r="AM51" s="65"/>
      <c r="AN51" s="12"/>
      <c r="AO51" s="12">
        <f>_xlfn.XLOOKUP($D51&amp;$L51&amp;$AK$3,'BD Conv'!$A:$A,'BD Conv'!$H:$H,0)*_xlfn.XLOOKUP($D51,'BD Conv'!$C$17:$C$19,'BD Conv'!$F$17:$F$19,0)*(1+(HLOOKUP($B51&amp;AO$5,Indexadores!$C$2:$AH$32,MATCH($AE51,Indexadores!$A$2:$A$32,0))))</f>
        <v>0</v>
      </c>
      <c r="AP51" s="12"/>
      <c r="AQ51" s="55"/>
      <c r="AR51" s="55"/>
      <c r="AS51" s="155">
        <v>5.0000000000000001E-3</v>
      </c>
      <c r="AT51" s="55">
        <f t="shared" si="7"/>
        <v>0</v>
      </c>
      <c r="AU51" s="12">
        <f>_xlfn.XLOOKUP($D51&amp;$L51&amp;$AK$3,'BD Conv'!$A:$A,'BD Conv'!$H:$H,0)*_xlfn.XLOOKUP($D51,'BD Conv'!$C$17:$C$19,'BD Conv'!$E$17:$E$19,0)*(1+(HLOOKUP($B51&amp;AU$5,Indexadores!$C$2:$AH$32,MATCH($AE51,Indexadores!$A$2:$A$32,0))))</f>
        <v>0</v>
      </c>
      <c r="AV51" s="14">
        <f t="shared" si="8"/>
        <v>0</v>
      </c>
      <c r="AW51" s="55">
        <f>_xlfn.XLOOKUP($A51&amp;$AK$3,'BD Conv'!$A:$A,'BD Conv'!$I:$I,0)</f>
        <v>0</v>
      </c>
      <c r="AX51" s="55"/>
      <c r="AY51" s="12"/>
      <c r="AZ51" s="14">
        <f t="shared" si="1"/>
        <v>335.79397378368458</v>
      </c>
      <c r="BA51" s="12"/>
      <c r="BB51" s="12"/>
      <c r="BC51" s="12"/>
      <c r="BD51" s="55"/>
      <c r="BE51" s="55"/>
      <c r="BF51" s="55"/>
      <c r="BG51" s="66"/>
      <c r="BH51" s="55"/>
      <c r="BI51" s="61">
        <f t="shared" si="10"/>
        <v>0</v>
      </c>
      <c r="BJ51" s="55"/>
      <c r="BK51" s="55"/>
      <c r="BL51" s="66"/>
      <c r="BM51" s="55"/>
      <c r="BN51" s="55">
        <f>_xlfn.XLOOKUP($A51&amp;$BA$3,'BD Conv'!$A:$A,'BD Conv'!$K:$K,0)</f>
        <v>0</v>
      </c>
      <c r="BO51" s="55"/>
      <c r="BP51" s="55"/>
      <c r="BQ51" s="96">
        <f t="shared" si="11"/>
        <v>0</v>
      </c>
      <c r="BR51" s="62">
        <f t="shared" si="12"/>
        <v>0</v>
      </c>
      <c r="BS51" s="62"/>
      <c r="BT51" s="98">
        <f t="shared" si="13"/>
        <v>335.79397378368458</v>
      </c>
      <c r="BU51" s="82">
        <f t="shared" si="14"/>
        <v>84.684330478379763</v>
      </c>
      <c r="BV51" s="97">
        <f t="shared" si="2"/>
        <v>420.47830426206434</v>
      </c>
      <c r="BW51" s="44">
        <f>BV51/'MAR''26'!BV52-1</f>
        <v>0.14270734757602921</v>
      </c>
      <c r="BY51" s="74"/>
      <c r="BZ51" s="12"/>
      <c r="CA51" s="12"/>
      <c r="CB51" s="12">
        <f t="shared" si="15"/>
        <v>0.3193327355934627</v>
      </c>
      <c r="CD51" s="95"/>
      <c r="CE51" s="12"/>
      <c r="CF51" s="12"/>
      <c r="CG51" s="12"/>
      <c r="CI51" s="95">
        <f>IF($X51="",0,HLOOKUP($H$3,Resina!$E$2:$AK$93,MATCH($D51&amp;$X51&amp;$CI$4,Resina!$A$2:$A$93,0)))</f>
        <v>1515.536288888889</v>
      </c>
      <c r="CJ51" s="95">
        <f>IF($AA51="",0,HLOOKUP($H$3,Resina!$E$2:$AK$93,MATCH($D51&amp;$AA51&amp;$CJ$4,Resina!$A$2:$A$93,0)))</f>
        <v>1436.6371700967759</v>
      </c>
      <c r="CK51" s="14">
        <f t="shared" si="16"/>
        <v>308.21301284998788</v>
      </c>
      <c r="CL51" s="14">
        <f t="shared" si="17"/>
        <v>3.082130128499879</v>
      </c>
      <c r="CM51" s="12" t="str">
        <f t="shared" si="18"/>
        <v xml:space="preserve"> </v>
      </c>
      <c r="CN51" s="73"/>
      <c r="CO51" s="12">
        <f t="shared" si="19"/>
        <v>0</v>
      </c>
      <c r="CP51" s="14">
        <f t="shared" si="20"/>
        <v>311.29514297848777</v>
      </c>
      <c r="CQ51" s="73"/>
      <c r="DE51" s="6" t="str">
        <f t="shared" si="21"/>
        <v>Suape39.70.4</v>
      </c>
      <c r="DF51" s="63">
        <f t="shared" si="22"/>
        <v>39.700000000000003</v>
      </c>
      <c r="DG51" s="10">
        <f t="shared" si="34"/>
        <v>334.12</v>
      </c>
      <c r="DH51" s="10">
        <f t="shared" si="34"/>
        <v>1.67</v>
      </c>
      <c r="DI51" s="10">
        <f t="shared" si="34"/>
        <v>0</v>
      </c>
      <c r="DJ51" s="10">
        <f t="shared" si="34"/>
        <v>0</v>
      </c>
      <c r="DK51" s="10">
        <f t="shared" si="34"/>
        <v>0</v>
      </c>
      <c r="DL51" s="10">
        <f t="shared" si="34"/>
        <v>0</v>
      </c>
      <c r="DM51" s="10">
        <f t="shared" si="34"/>
        <v>0</v>
      </c>
      <c r="DN51" s="10">
        <f t="shared" si="34"/>
        <v>0</v>
      </c>
      <c r="DO51" s="10">
        <f t="shared" si="34"/>
        <v>0</v>
      </c>
      <c r="DP51" s="10">
        <f t="shared" si="34"/>
        <v>0</v>
      </c>
      <c r="DQ51" s="10">
        <f t="shared" si="34"/>
        <v>0</v>
      </c>
      <c r="DR51" s="10">
        <f t="shared" si="34"/>
        <v>0</v>
      </c>
      <c r="DS51" s="10">
        <f t="shared" si="34"/>
        <v>0</v>
      </c>
      <c r="DT51" s="10">
        <f t="shared" si="34"/>
        <v>0</v>
      </c>
      <c r="DU51" s="10">
        <f t="shared" si="34"/>
        <v>0</v>
      </c>
      <c r="DV51" s="10">
        <f t="shared" si="34"/>
        <v>0</v>
      </c>
      <c r="DW51" s="10">
        <f t="shared" si="33"/>
        <v>0</v>
      </c>
      <c r="DX51" s="10">
        <f t="shared" si="33"/>
        <v>0</v>
      </c>
      <c r="DY51" s="10">
        <f t="shared" si="33"/>
        <v>0</v>
      </c>
      <c r="DZ51" s="10">
        <f t="shared" si="33"/>
        <v>0</v>
      </c>
      <c r="EA51" s="10">
        <f t="shared" si="33"/>
        <v>0</v>
      </c>
      <c r="EB51" s="10">
        <f t="shared" si="33"/>
        <v>0</v>
      </c>
      <c r="EC51" s="10">
        <f t="shared" si="33"/>
        <v>0</v>
      </c>
      <c r="ED51" s="10">
        <f t="shared" si="33"/>
        <v>0</v>
      </c>
      <c r="EE51" s="10">
        <f t="shared" si="23"/>
        <v>335.79</v>
      </c>
      <c r="EF51" s="109">
        <f t="shared" si="4"/>
        <v>0</v>
      </c>
      <c r="EG51" s="82">
        <f t="shared" si="24"/>
        <v>0</v>
      </c>
      <c r="EH51" s="82">
        <f t="shared" si="25"/>
        <v>0</v>
      </c>
      <c r="EI51" s="110">
        <f t="shared" si="26"/>
        <v>335.79</v>
      </c>
    </row>
    <row r="52" spans="1:139" ht="14.5" hidden="1" x14ac:dyDescent="0.35">
      <c r="A52" s="5" t="str">
        <f t="shared" si="0"/>
        <v>Suape39.7</v>
      </c>
      <c r="B52" s="53">
        <v>4196</v>
      </c>
      <c r="C52" s="53">
        <v>4196</v>
      </c>
      <c r="D52" s="53" t="s">
        <v>23</v>
      </c>
      <c r="E52" s="43"/>
      <c r="F52" s="43" t="s">
        <v>145</v>
      </c>
      <c r="G52" s="43" t="s">
        <v>146</v>
      </c>
      <c r="H52" s="53" t="s">
        <v>147</v>
      </c>
      <c r="I52" s="54"/>
      <c r="J52" s="43"/>
      <c r="K52" s="87" t="s">
        <v>62</v>
      </c>
      <c r="L52" s="40">
        <v>39.700000000000003</v>
      </c>
      <c r="M52" s="41" t="s">
        <v>149</v>
      </c>
      <c r="N52" s="85"/>
      <c r="O52" s="67"/>
      <c r="Q52" s="77"/>
      <c r="R52" s="57"/>
      <c r="S52" s="44"/>
      <c r="T52" s="56"/>
      <c r="U52" s="57"/>
      <c r="V52" s="43" t="s">
        <v>150</v>
      </c>
      <c r="W52" s="88">
        <v>0.4</v>
      </c>
      <c r="X52" s="57" t="s">
        <v>22</v>
      </c>
      <c r="Y52" s="95">
        <f>IF($X52="",0,HLOOKUP($H$3,Resina!$E$2:$AK$93,MATCH($D52&amp;$X52&amp;$Y$4,Resina!$A$2:$A$93,0)))</f>
        <v>1659.4504444444444</v>
      </c>
      <c r="Z52" s="56">
        <v>0.6</v>
      </c>
      <c r="AA52" s="43" t="s">
        <v>33</v>
      </c>
      <c r="AB52" s="95">
        <f>IF($AA52="",0,HLOOKUP($H$3,Resina!$E$2:$AK$93,MATCH($D52&amp;$AA52&amp;$AB$4,Resina!$A$2:$A$93,0)))</f>
        <v>1532.6471997497385</v>
      </c>
      <c r="AC52" s="59">
        <f t="shared" si="27"/>
        <v>46113</v>
      </c>
      <c r="AD52" s="59" t="s">
        <v>151</v>
      </c>
      <c r="AE52" s="153">
        <f t="shared" si="28"/>
        <v>45839</v>
      </c>
      <c r="AF52" s="55" t="s">
        <v>152</v>
      </c>
      <c r="AG52" s="13">
        <f>_xlfn.XLOOKUP($H$3,Resina!$2:$2,Resina!$3:$3,0)</f>
        <v>5.2315863636363638</v>
      </c>
      <c r="AH52" s="14">
        <f t="shared" si="5"/>
        <v>328.85610291976229</v>
      </c>
      <c r="AI52" s="75">
        <v>5.0000000000000001E-3</v>
      </c>
      <c r="AJ52" s="14">
        <f t="shared" si="6"/>
        <v>1.6442805145988115</v>
      </c>
      <c r="AL52" s="12"/>
      <c r="AM52" s="65"/>
      <c r="AN52" s="12"/>
      <c r="AO52" s="12">
        <f>_xlfn.XLOOKUP($D52&amp;$L52&amp;$AK$3,'BD Conv'!$A:$A,'BD Conv'!$H:$H,0)*_xlfn.XLOOKUP($D52,'BD Conv'!$C$17:$C$19,'BD Conv'!$F$17:$F$19,0)*(1+(HLOOKUP($B52&amp;AO$5,Indexadores!$C$2:$AH$32,MATCH($AE52,Indexadores!$A$2:$A$32,0))))</f>
        <v>0</v>
      </c>
      <c r="AP52" s="12"/>
      <c r="AQ52" s="55"/>
      <c r="AR52" s="55"/>
      <c r="AS52" s="155">
        <v>5.0000000000000001E-3</v>
      </c>
      <c r="AT52" s="55">
        <f t="shared" si="7"/>
        <v>0</v>
      </c>
      <c r="AU52" s="12">
        <f>_xlfn.XLOOKUP($D52&amp;$L52&amp;$AK$3,'BD Conv'!$A:$A,'BD Conv'!$H:$H,0)*_xlfn.XLOOKUP($D52,'BD Conv'!$C$17:$C$19,'BD Conv'!$E$17:$E$19,0)*(1+(HLOOKUP($B52&amp;AU$5,Indexadores!$C$2:$AH$32,MATCH($AE52,Indexadores!$A$2:$A$32,0))))</f>
        <v>0</v>
      </c>
      <c r="AV52" s="14">
        <f t="shared" si="8"/>
        <v>0</v>
      </c>
      <c r="AW52" s="55">
        <f>_xlfn.XLOOKUP($A52&amp;$AK$3,'BD Conv'!$A:$A,'BD Conv'!$I:$I,0)</f>
        <v>0</v>
      </c>
      <c r="AX52" s="55"/>
      <c r="AY52" s="12"/>
      <c r="AZ52" s="14">
        <f t="shared" si="1"/>
        <v>330.50038343436108</v>
      </c>
      <c r="BA52" s="12"/>
      <c r="BB52" s="12"/>
      <c r="BC52" s="12"/>
      <c r="BD52" s="55"/>
      <c r="BE52" s="55"/>
      <c r="BF52" s="55"/>
      <c r="BG52" s="66"/>
      <c r="BH52" s="55"/>
      <c r="BI52" s="61">
        <f t="shared" si="10"/>
        <v>0</v>
      </c>
      <c r="BJ52" s="55"/>
      <c r="BK52" s="55"/>
      <c r="BL52" s="66"/>
      <c r="BM52" s="55"/>
      <c r="BN52" s="55">
        <f>_xlfn.XLOOKUP($A52&amp;$BA$3,'BD Conv'!$A:$A,'BD Conv'!$K:$K,0)</f>
        <v>0</v>
      </c>
      <c r="BO52" s="55"/>
      <c r="BP52" s="55"/>
      <c r="BQ52" s="96">
        <f t="shared" si="11"/>
        <v>0</v>
      </c>
      <c r="BR52" s="62">
        <f t="shared" si="12"/>
        <v>0</v>
      </c>
      <c r="BS52" s="62"/>
      <c r="BT52" s="98">
        <f t="shared" si="13"/>
        <v>330.50038343436108</v>
      </c>
      <c r="BU52" s="82">
        <f t="shared" si="14"/>
        <v>83.349332862109122</v>
      </c>
      <c r="BV52" s="97">
        <f t="shared" si="2"/>
        <v>413.84971629647021</v>
      </c>
      <c r="BW52" s="44">
        <f>BV52/'MAR''26'!BV53-1</f>
        <v>6.5638892478074418E-2</v>
      </c>
      <c r="BY52" s="74"/>
      <c r="BZ52" s="12"/>
      <c r="CA52" s="12"/>
      <c r="CB52" s="12">
        <f t="shared" si="15"/>
        <v>0.31429864677907871</v>
      </c>
      <c r="CD52" s="95"/>
      <c r="CE52" s="12"/>
      <c r="CF52" s="12"/>
      <c r="CG52" s="12"/>
      <c r="CI52" s="95">
        <f>IF($X52="",0,HLOOKUP($H$3,Resina!$E$2:$AK$93,MATCH($D52&amp;$X52&amp;$CI$4,Resina!$A$2:$A$93,0)))</f>
        <v>1515.536288888889</v>
      </c>
      <c r="CJ52" s="95">
        <f>IF($AA52="",0,HLOOKUP($H$3,Resina!$E$2:$AK$93,MATCH($D52&amp;$AA52&amp;$CJ$4,Resina!$A$2:$A$93,0)))</f>
        <v>1436.6371700967759</v>
      </c>
      <c r="CK52" s="14">
        <f t="shared" si="16"/>
        <v>304.93563847142053</v>
      </c>
      <c r="CL52" s="14">
        <f t="shared" si="17"/>
        <v>3.0493563847142053</v>
      </c>
      <c r="CM52" s="12" t="str">
        <f t="shared" si="18"/>
        <v xml:space="preserve"> </v>
      </c>
      <c r="CN52" s="73"/>
      <c r="CO52" s="12">
        <f t="shared" si="19"/>
        <v>0</v>
      </c>
      <c r="CP52" s="14">
        <f t="shared" si="20"/>
        <v>307.98499485613473</v>
      </c>
      <c r="CQ52" s="73"/>
      <c r="DE52" s="6" t="str">
        <f t="shared" si="21"/>
        <v>Suape39.70.6</v>
      </c>
      <c r="DF52" s="63">
        <f t="shared" si="22"/>
        <v>39.700000000000003</v>
      </c>
      <c r="DG52" s="10">
        <f t="shared" si="34"/>
        <v>328.86</v>
      </c>
      <c r="DH52" s="10">
        <f t="shared" si="34"/>
        <v>1.64</v>
      </c>
      <c r="DI52" s="10">
        <f t="shared" si="34"/>
        <v>0</v>
      </c>
      <c r="DJ52" s="10">
        <f t="shared" si="34"/>
        <v>0</v>
      </c>
      <c r="DK52" s="10">
        <f t="shared" si="34"/>
        <v>0</v>
      </c>
      <c r="DL52" s="10">
        <f t="shared" si="34"/>
        <v>0</v>
      </c>
      <c r="DM52" s="10">
        <f t="shared" si="34"/>
        <v>0</v>
      </c>
      <c r="DN52" s="10">
        <f t="shared" si="34"/>
        <v>0</v>
      </c>
      <c r="DO52" s="10">
        <f t="shared" si="34"/>
        <v>0</v>
      </c>
      <c r="DP52" s="10">
        <f t="shared" si="34"/>
        <v>0</v>
      </c>
      <c r="DQ52" s="10">
        <f t="shared" si="34"/>
        <v>0</v>
      </c>
      <c r="DR52" s="10">
        <f t="shared" si="34"/>
        <v>0</v>
      </c>
      <c r="DS52" s="10">
        <f t="shared" si="34"/>
        <v>0</v>
      </c>
      <c r="DT52" s="10">
        <f t="shared" si="34"/>
        <v>0</v>
      </c>
      <c r="DU52" s="10">
        <f t="shared" si="34"/>
        <v>0</v>
      </c>
      <c r="DV52" s="10">
        <f t="shared" si="34"/>
        <v>0</v>
      </c>
      <c r="DW52" s="10">
        <f t="shared" si="33"/>
        <v>0</v>
      </c>
      <c r="DX52" s="10">
        <f t="shared" si="33"/>
        <v>0</v>
      </c>
      <c r="DY52" s="10">
        <f t="shared" si="33"/>
        <v>0</v>
      </c>
      <c r="DZ52" s="10">
        <f t="shared" si="33"/>
        <v>0</v>
      </c>
      <c r="EA52" s="10">
        <f t="shared" si="33"/>
        <v>0</v>
      </c>
      <c r="EB52" s="10">
        <f t="shared" si="33"/>
        <v>0</v>
      </c>
      <c r="EC52" s="10">
        <f t="shared" si="33"/>
        <v>0</v>
      </c>
      <c r="ED52" s="10">
        <f t="shared" si="33"/>
        <v>0</v>
      </c>
      <c r="EE52" s="10">
        <f t="shared" si="23"/>
        <v>330.5</v>
      </c>
      <c r="EF52" s="109">
        <f t="shared" si="4"/>
        <v>0</v>
      </c>
      <c r="EG52" s="82">
        <f t="shared" si="24"/>
        <v>0</v>
      </c>
      <c r="EH52" s="82">
        <f t="shared" si="25"/>
        <v>0</v>
      </c>
      <c r="EI52" s="110">
        <f t="shared" si="26"/>
        <v>330.5</v>
      </c>
    </row>
    <row r="53" spans="1:139" ht="14.5" hidden="1" x14ac:dyDescent="0.35">
      <c r="A53" s="5" t="str">
        <f t="shared" si="0"/>
        <v>Suape39.7</v>
      </c>
      <c r="B53" s="53">
        <v>4196</v>
      </c>
      <c r="C53" s="53">
        <v>4196</v>
      </c>
      <c r="D53" s="53" t="s">
        <v>23</v>
      </c>
      <c r="E53" s="43"/>
      <c r="F53" s="43" t="s">
        <v>145</v>
      </c>
      <c r="G53" s="43" t="s">
        <v>146</v>
      </c>
      <c r="H53" s="53" t="s">
        <v>147</v>
      </c>
      <c r="I53" s="54"/>
      <c r="J53" s="43"/>
      <c r="K53" s="87" t="s">
        <v>62</v>
      </c>
      <c r="L53" s="40">
        <v>39.700000000000003</v>
      </c>
      <c r="M53" s="41" t="s">
        <v>149</v>
      </c>
      <c r="N53" s="85"/>
      <c r="O53" s="67"/>
      <c r="Q53" s="77"/>
      <c r="R53" s="57"/>
      <c r="S53" s="44"/>
      <c r="T53" s="56"/>
      <c r="U53" s="57"/>
      <c r="V53" s="43" t="s">
        <v>150</v>
      </c>
      <c r="W53" s="88">
        <v>0</v>
      </c>
      <c r="X53" s="57"/>
      <c r="Y53" s="95">
        <f>IF($X53="",0,HLOOKUP($H$3,Resina!$E$2:$AK$93,MATCH($D53&amp;$X53&amp;$Y$4,Resina!$A$2:$A$93,0)))</f>
        <v>0</v>
      </c>
      <c r="Z53" s="56">
        <v>1</v>
      </c>
      <c r="AA53" s="43" t="s">
        <v>33</v>
      </c>
      <c r="AB53" s="95">
        <f>IF($AA53="",0,HLOOKUP($H$3,Resina!$E$2:$AK$93,MATCH($D53&amp;$AA53&amp;$AB$4,Resina!$A$2:$A$93,0)))</f>
        <v>1532.6471997497385</v>
      </c>
      <c r="AC53" s="59">
        <f t="shared" si="27"/>
        <v>46113</v>
      </c>
      <c r="AD53" s="59" t="s">
        <v>151</v>
      </c>
      <c r="AE53" s="153">
        <f t="shared" si="28"/>
        <v>45839</v>
      </c>
      <c r="AF53" s="55" t="s">
        <v>152</v>
      </c>
      <c r="AG53" s="13">
        <f>_xlfn.XLOOKUP($H$3,Resina!$2:$2,Resina!$3:$3,0)</f>
        <v>5.2315863636363638</v>
      </c>
      <c r="AH53" s="14">
        <f t="shared" si="5"/>
        <v>318.32159476190481</v>
      </c>
      <c r="AI53" s="75">
        <v>5.0000000000000001E-3</v>
      </c>
      <c r="AJ53" s="14">
        <f t="shared" si="6"/>
        <v>1.5916079738095241</v>
      </c>
      <c r="AL53" s="12"/>
      <c r="AM53" s="65"/>
      <c r="AN53" s="12"/>
      <c r="AO53" s="12">
        <f>_xlfn.XLOOKUP($D53&amp;$L53&amp;$AK$3,'BD Conv'!$A:$A,'BD Conv'!$H:$H,0)*_xlfn.XLOOKUP($D53,'BD Conv'!$C$17:$C$19,'BD Conv'!$F$17:$F$19,0)*(1+(HLOOKUP($B53&amp;AO$5,Indexadores!$C$2:$AH$32,MATCH($AE53,Indexadores!$A$2:$A$32,0))))</f>
        <v>0</v>
      </c>
      <c r="AP53" s="12"/>
      <c r="AQ53" s="55"/>
      <c r="AR53" s="55"/>
      <c r="AS53" s="155">
        <v>5.0000000000000001E-3</v>
      </c>
      <c r="AT53" s="55">
        <f t="shared" si="7"/>
        <v>0</v>
      </c>
      <c r="AU53" s="12">
        <f>_xlfn.XLOOKUP($D53&amp;$L53&amp;$AK$3,'BD Conv'!$A:$A,'BD Conv'!$H:$H,0)*_xlfn.XLOOKUP($D53,'BD Conv'!$C$17:$C$19,'BD Conv'!$E$17:$E$19,0)*(1+(HLOOKUP($B53&amp;AU$5,Indexadores!$C$2:$AH$32,MATCH($AE53,Indexadores!$A$2:$A$32,0))))</f>
        <v>0</v>
      </c>
      <c r="AV53" s="14">
        <f t="shared" si="8"/>
        <v>0</v>
      </c>
      <c r="AW53" s="55">
        <f>_xlfn.XLOOKUP($A53&amp;$AK$3,'BD Conv'!$A:$A,'BD Conv'!$I:$I,0)</f>
        <v>0</v>
      </c>
      <c r="AX53" s="55"/>
      <c r="AY53" s="12"/>
      <c r="AZ53" s="14">
        <f t="shared" si="1"/>
        <v>319.91320273571432</v>
      </c>
      <c r="BA53" s="12"/>
      <c r="BB53" s="12"/>
      <c r="BC53" s="12"/>
      <c r="BD53" s="55"/>
      <c r="BE53" s="55"/>
      <c r="BF53" s="55"/>
      <c r="BG53" s="66"/>
      <c r="BH53" s="55"/>
      <c r="BI53" s="61">
        <f t="shared" si="10"/>
        <v>0</v>
      </c>
      <c r="BJ53" s="55"/>
      <c r="BK53" s="55"/>
      <c r="BL53" s="66"/>
      <c r="BM53" s="55"/>
      <c r="BN53" s="55">
        <f>_xlfn.XLOOKUP($A53&amp;$BA$3,'BD Conv'!$A:$A,'BD Conv'!$K:$K,0)</f>
        <v>0</v>
      </c>
      <c r="BO53" s="55"/>
      <c r="BP53" s="55"/>
      <c r="BQ53" s="96">
        <f t="shared" si="11"/>
        <v>0</v>
      </c>
      <c r="BR53" s="62">
        <f t="shared" si="12"/>
        <v>0</v>
      </c>
      <c r="BS53" s="62"/>
      <c r="BT53" s="98">
        <f t="shared" si="13"/>
        <v>319.91320273571432</v>
      </c>
      <c r="BU53" s="82">
        <f t="shared" si="14"/>
        <v>80.67933762956784</v>
      </c>
      <c r="BV53" s="97">
        <f t="shared" si="2"/>
        <v>400.59254036528216</v>
      </c>
      <c r="BW53" s="44">
        <f>BV53/'MAR''26'!BV54-1</f>
        <v>-6.6525595445657948E-2</v>
      </c>
      <c r="BY53" s="74"/>
      <c r="BZ53" s="12"/>
      <c r="CA53" s="12"/>
      <c r="CB53" s="12">
        <f t="shared" si="15"/>
        <v>0.3042304691503217</v>
      </c>
      <c r="CD53" s="95"/>
      <c r="CE53" s="12"/>
      <c r="CF53" s="12"/>
      <c r="CG53" s="12"/>
      <c r="CI53" s="95">
        <f>IF($X53="",0,HLOOKUP($H$3,Resina!$E$2:$AK$93,MATCH($D53&amp;$X53&amp;$CI$4,Resina!$A$2:$A$93,0)))</f>
        <v>0</v>
      </c>
      <c r="CJ53" s="95">
        <f>IF($AA53="",0,HLOOKUP($H$3,Resina!$E$2:$AK$93,MATCH($D53&amp;$AA53&amp;$CJ$4,Resina!$A$2:$A$93,0)))</f>
        <v>1436.6371700967759</v>
      </c>
      <c r="CK53" s="14">
        <f t="shared" si="16"/>
        <v>298.38088971428573</v>
      </c>
      <c r="CL53" s="14">
        <f t="shared" si="17"/>
        <v>2.9838088971428576</v>
      </c>
      <c r="CM53" s="12" t="str">
        <f t="shared" si="18"/>
        <v xml:space="preserve"> </v>
      </c>
      <c r="CN53" s="73"/>
      <c r="CO53" s="12">
        <f t="shared" si="19"/>
        <v>0</v>
      </c>
      <c r="CP53" s="14">
        <f t="shared" si="20"/>
        <v>301.36469861142859</v>
      </c>
      <c r="CQ53" s="73"/>
      <c r="DE53" s="6" t="str">
        <f t="shared" si="21"/>
        <v>Suape39.71</v>
      </c>
      <c r="DF53" s="63">
        <f t="shared" si="22"/>
        <v>39.700000000000003</v>
      </c>
      <c r="DG53" s="10">
        <f t="shared" si="34"/>
        <v>318.32</v>
      </c>
      <c r="DH53" s="10">
        <f t="shared" si="34"/>
        <v>1.59</v>
      </c>
      <c r="DI53" s="10">
        <f t="shared" si="34"/>
        <v>0</v>
      </c>
      <c r="DJ53" s="10">
        <f t="shared" si="34"/>
        <v>0</v>
      </c>
      <c r="DK53" s="10">
        <f t="shared" si="34"/>
        <v>0</v>
      </c>
      <c r="DL53" s="10">
        <f t="shared" si="34"/>
        <v>0</v>
      </c>
      <c r="DM53" s="10">
        <f t="shared" si="34"/>
        <v>0</v>
      </c>
      <c r="DN53" s="10">
        <f t="shared" si="34"/>
        <v>0</v>
      </c>
      <c r="DO53" s="10">
        <f t="shared" si="34"/>
        <v>0</v>
      </c>
      <c r="DP53" s="10">
        <f t="shared" si="34"/>
        <v>0</v>
      </c>
      <c r="DQ53" s="10">
        <f t="shared" si="34"/>
        <v>0</v>
      </c>
      <c r="DR53" s="10">
        <f t="shared" si="34"/>
        <v>0</v>
      </c>
      <c r="DS53" s="10">
        <f t="shared" si="34"/>
        <v>0</v>
      </c>
      <c r="DT53" s="10">
        <f t="shared" si="34"/>
        <v>0</v>
      </c>
      <c r="DU53" s="10">
        <f t="shared" si="34"/>
        <v>0</v>
      </c>
      <c r="DV53" s="10">
        <f t="shared" si="34"/>
        <v>0</v>
      </c>
      <c r="DW53" s="10">
        <f t="shared" si="33"/>
        <v>0</v>
      </c>
      <c r="DX53" s="10">
        <f t="shared" si="33"/>
        <v>0</v>
      </c>
      <c r="DY53" s="10">
        <f t="shared" si="33"/>
        <v>0</v>
      </c>
      <c r="DZ53" s="10">
        <f t="shared" si="33"/>
        <v>0</v>
      </c>
      <c r="EA53" s="10">
        <f t="shared" si="33"/>
        <v>0</v>
      </c>
      <c r="EB53" s="10">
        <f t="shared" si="33"/>
        <v>0</v>
      </c>
      <c r="EC53" s="10">
        <f t="shared" si="33"/>
        <v>0</v>
      </c>
      <c r="ED53" s="10">
        <f t="shared" si="33"/>
        <v>0</v>
      </c>
      <c r="EE53" s="10">
        <f t="shared" si="23"/>
        <v>319.90999999999997</v>
      </c>
      <c r="EF53" s="109">
        <f t="shared" si="4"/>
        <v>0</v>
      </c>
      <c r="EG53" s="82">
        <f t="shared" si="24"/>
        <v>0</v>
      </c>
      <c r="EH53" s="82">
        <f t="shared" si="25"/>
        <v>0</v>
      </c>
      <c r="EI53" s="110">
        <f t="shared" si="26"/>
        <v>319.90999999999997</v>
      </c>
    </row>
    <row r="54" spans="1:139" ht="14.5" x14ac:dyDescent="0.35">
      <c r="A54" s="5" t="str">
        <f t="shared" si="0"/>
        <v>Suape39.7</v>
      </c>
      <c r="B54" s="53">
        <v>4196</v>
      </c>
      <c r="C54" s="53">
        <v>4196</v>
      </c>
      <c r="D54" s="53" t="s">
        <v>23</v>
      </c>
      <c r="E54" s="43"/>
      <c r="F54" s="43" t="s">
        <v>145</v>
      </c>
      <c r="G54" s="43" t="s">
        <v>146</v>
      </c>
      <c r="H54" s="53" t="s">
        <v>147</v>
      </c>
      <c r="I54" s="54"/>
      <c r="J54" s="43"/>
      <c r="K54" s="87" t="s">
        <v>62</v>
      </c>
      <c r="L54" s="40">
        <v>39.700000000000003</v>
      </c>
      <c r="M54" s="41" t="s">
        <v>153</v>
      </c>
      <c r="N54" s="85"/>
      <c r="O54" s="67"/>
      <c r="Q54" s="77"/>
      <c r="R54" s="57"/>
      <c r="S54" s="44"/>
      <c r="T54" s="56"/>
      <c r="U54" s="57"/>
      <c r="V54" s="43" t="s">
        <v>150</v>
      </c>
      <c r="W54" s="88">
        <v>1</v>
      </c>
      <c r="X54" s="57" t="s">
        <v>22</v>
      </c>
      <c r="Y54" s="95">
        <f>IF($X54="",0,HLOOKUP($H$3,Resina!$E$2:$AK$93,MATCH($D54&amp;$X54&amp;$Y$4,Resina!$A$2:$A$93,0)))</f>
        <v>1659.4504444444444</v>
      </c>
      <c r="Z54" s="56">
        <v>0</v>
      </c>
      <c r="AA54" s="43" t="s">
        <v>33</v>
      </c>
      <c r="AB54" s="95">
        <f>IF($AA54="",0,HLOOKUP($H$3,Resina!$E$2:$AK$93,MATCH($D54&amp;$AA54&amp;$AB$4,Resina!$A$2:$A$93,0)))</f>
        <v>1532.6471997497385</v>
      </c>
      <c r="AC54" s="59">
        <f t="shared" si="27"/>
        <v>46113</v>
      </c>
      <c r="AD54" s="59" t="s">
        <v>151</v>
      </c>
      <c r="AE54" s="153">
        <f t="shared" si="28"/>
        <v>45839</v>
      </c>
      <c r="AF54" s="55" t="s">
        <v>152</v>
      </c>
      <c r="AG54" s="13">
        <f>_xlfn.XLOOKUP($H$3,Resina!$2:$2,Resina!$3:$3,0)</f>
        <v>5.2315863636363638</v>
      </c>
      <c r="AH54" s="14">
        <f t="shared" si="5"/>
        <v>344.65786515654861</v>
      </c>
      <c r="AI54" s="75">
        <v>5.0000000000000001E-3</v>
      </c>
      <c r="AJ54" s="14">
        <f t="shared" si="6"/>
        <v>1.7232893257827431</v>
      </c>
      <c r="AL54" s="12"/>
      <c r="AM54" s="65"/>
      <c r="AN54" s="12"/>
      <c r="AO54" s="12">
        <f>_xlfn.XLOOKUP($D54&amp;$L54&amp;$AK$3,'BD Conv'!$A:$A,'BD Conv'!$H:$H,0)*_xlfn.XLOOKUP($D54,'BD Conv'!$C$17:$C$19,'BD Conv'!$F$17:$F$19,0)*(1+(HLOOKUP($B54&amp;AO$5,Indexadores!$C$2:$AH$32,MATCH($AE54,Indexadores!$A$2:$A$32,0))))</f>
        <v>0</v>
      </c>
      <c r="AP54" s="12"/>
      <c r="AQ54" s="55"/>
      <c r="AR54" s="55"/>
      <c r="AS54" s="155">
        <v>5.0000000000000001E-3</v>
      </c>
      <c r="AT54" s="55">
        <f t="shared" si="7"/>
        <v>0</v>
      </c>
      <c r="AU54" s="12">
        <f>_xlfn.XLOOKUP($D54&amp;$L54&amp;$AK$3,'BD Conv'!$A:$A,'BD Conv'!$H:$H,0)*_xlfn.XLOOKUP($D54,'BD Conv'!$C$17:$C$19,'BD Conv'!$E$17:$E$19,0)*(1+(HLOOKUP($B54&amp;AU$5,Indexadores!$C$2:$AH$32,MATCH($AE54,Indexadores!$A$2:$A$32,0))))</f>
        <v>0</v>
      </c>
      <c r="AV54" s="14">
        <f t="shared" si="8"/>
        <v>0</v>
      </c>
      <c r="AW54" s="55">
        <f>_xlfn.XLOOKUP($A54&amp;$AK$3,'BD Conv'!$A:$A,'BD Conv'!$I:$I,0)</f>
        <v>0</v>
      </c>
      <c r="AX54" s="55"/>
      <c r="AY54" s="12"/>
      <c r="AZ54" s="14">
        <f t="shared" si="1"/>
        <v>346.38115448233134</v>
      </c>
      <c r="BA54" s="12"/>
      <c r="BB54" s="12"/>
      <c r="BC54" s="12"/>
      <c r="BD54" s="55"/>
      <c r="BE54" s="55"/>
      <c r="BF54" s="55"/>
      <c r="BG54" s="66"/>
      <c r="BH54" s="55"/>
      <c r="BI54" s="61">
        <f t="shared" si="10"/>
        <v>0</v>
      </c>
      <c r="BJ54" s="55"/>
      <c r="BK54" s="55"/>
      <c r="BL54" s="66"/>
      <c r="BM54" s="55"/>
      <c r="BN54" s="55">
        <f>_xlfn.XLOOKUP($A54&amp;$BA$3,'BD Conv'!$A:$A,'BD Conv'!$K:$K,0)</f>
        <v>0</v>
      </c>
      <c r="BO54" s="55"/>
      <c r="BP54" s="55"/>
      <c r="BQ54" s="96">
        <f t="shared" si="11"/>
        <v>0</v>
      </c>
      <c r="BR54" s="62">
        <f t="shared" si="12"/>
        <v>0</v>
      </c>
      <c r="BS54" s="62"/>
      <c r="BT54" s="98">
        <f t="shared" si="13"/>
        <v>346.38115448233134</v>
      </c>
      <c r="BU54" s="82">
        <f t="shared" si="14"/>
        <v>87.354325710921046</v>
      </c>
      <c r="BV54" s="97">
        <f t="shared" si="2"/>
        <v>433.73548019325239</v>
      </c>
      <c r="BW54" s="44">
        <f>BV54/'MAR''26'!BV55-1</f>
        <v>0.32566378302760679</v>
      </c>
      <c r="BY54" s="74"/>
      <c r="BZ54" s="12"/>
      <c r="CA54" s="12"/>
      <c r="CB54" s="12">
        <f t="shared" si="15"/>
        <v>0.32940091322221976</v>
      </c>
      <c r="CD54" s="95"/>
      <c r="CE54" s="12"/>
      <c r="CF54" s="12"/>
      <c r="CG54" s="12"/>
      <c r="CI54" s="95">
        <f>IF($X54="",0,HLOOKUP($H$3,Resina!$E$2:$AK$93,MATCH($D54&amp;$X54&amp;$CI$4,Resina!$A$2:$A$93,0)))</f>
        <v>1515.536288888889</v>
      </c>
      <c r="CJ54" s="95">
        <f>IF($AA54="",0,HLOOKUP($H$3,Resina!$E$2:$AK$93,MATCH($D54&amp;$AA54&amp;$CJ$4,Resina!$A$2:$A$93,0)))</f>
        <v>1436.6371700967759</v>
      </c>
      <c r="CK54" s="14">
        <f t="shared" si="16"/>
        <v>314.76776160712279</v>
      </c>
      <c r="CL54" s="14">
        <f t="shared" si="17"/>
        <v>3.1476776160712281</v>
      </c>
      <c r="CM54" s="12" t="str">
        <f t="shared" si="18"/>
        <v xml:space="preserve"> </v>
      </c>
      <c r="CN54" s="73"/>
      <c r="CO54" s="12">
        <f t="shared" si="19"/>
        <v>0</v>
      </c>
      <c r="CP54" s="14">
        <f t="shared" si="20"/>
        <v>317.91543922319403</v>
      </c>
      <c r="CQ54" s="73"/>
      <c r="DE54" s="6" t="str">
        <f t="shared" si="21"/>
        <v>Suape39.70</v>
      </c>
      <c r="DF54" s="63">
        <f t="shared" si="22"/>
        <v>39.700000000000003</v>
      </c>
      <c r="DG54" s="10">
        <f t="shared" si="34"/>
        <v>344.66</v>
      </c>
      <c r="DH54" s="10">
        <f t="shared" si="34"/>
        <v>1.72</v>
      </c>
      <c r="DI54" s="10">
        <f t="shared" si="34"/>
        <v>0</v>
      </c>
      <c r="DJ54" s="10">
        <f t="shared" si="34"/>
        <v>0</v>
      </c>
      <c r="DK54" s="10">
        <f t="shared" si="34"/>
        <v>0</v>
      </c>
      <c r="DL54" s="10">
        <f t="shared" si="34"/>
        <v>0</v>
      </c>
      <c r="DM54" s="10">
        <f t="shared" si="34"/>
        <v>0</v>
      </c>
      <c r="DN54" s="10">
        <f t="shared" si="34"/>
        <v>0</v>
      </c>
      <c r="DO54" s="10">
        <f t="shared" si="34"/>
        <v>0</v>
      </c>
      <c r="DP54" s="10">
        <f t="shared" si="34"/>
        <v>0</v>
      </c>
      <c r="DQ54" s="10">
        <f t="shared" si="34"/>
        <v>0</v>
      </c>
      <c r="DR54" s="10">
        <f t="shared" si="34"/>
        <v>0</v>
      </c>
      <c r="DS54" s="10">
        <f t="shared" si="34"/>
        <v>0</v>
      </c>
      <c r="DT54" s="10">
        <f t="shared" si="34"/>
        <v>0</v>
      </c>
      <c r="DU54" s="10">
        <f t="shared" si="34"/>
        <v>0</v>
      </c>
      <c r="DV54" s="10">
        <f t="shared" si="34"/>
        <v>0</v>
      </c>
      <c r="DW54" s="10">
        <f t="shared" si="33"/>
        <v>0</v>
      </c>
      <c r="DX54" s="10">
        <f t="shared" si="33"/>
        <v>0</v>
      </c>
      <c r="DY54" s="10">
        <f t="shared" si="33"/>
        <v>0</v>
      </c>
      <c r="DZ54" s="10">
        <f t="shared" si="33"/>
        <v>0</v>
      </c>
      <c r="EA54" s="10">
        <f t="shared" si="33"/>
        <v>0</v>
      </c>
      <c r="EB54" s="10">
        <f t="shared" si="33"/>
        <v>0</v>
      </c>
      <c r="EC54" s="10">
        <f t="shared" si="33"/>
        <v>0</v>
      </c>
      <c r="ED54" s="10">
        <f t="shared" si="33"/>
        <v>0</v>
      </c>
      <c r="EE54" s="10">
        <f t="shared" si="23"/>
        <v>346.38000000000005</v>
      </c>
      <c r="EF54" s="109">
        <f t="shared" si="4"/>
        <v>0</v>
      </c>
      <c r="EG54" s="82">
        <f t="shared" si="24"/>
        <v>0</v>
      </c>
      <c r="EH54" s="82">
        <f t="shared" si="25"/>
        <v>0</v>
      </c>
      <c r="EI54" s="110">
        <f t="shared" si="26"/>
        <v>346.38000000000005</v>
      </c>
    </row>
    <row r="55" spans="1:139" ht="14.5" hidden="1" x14ac:dyDescent="0.35">
      <c r="A55" s="5" t="str">
        <f t="shared" si="0"/>
        <v>Suape39.7</v>
      </c>
      <c r="B55" s="53">
        <v>4196</v>
      </c>
      <c r="C55" s="53">
        <v>4196</v>
      </c>
      <c r="D55" s="53" t="s">
        <v>23</v>
      </c>
      <c r="E55" s="43"/>
      <c r="F55" s="43" t="s">
        <v>145</v>
      </c>
      <c r="G55" s="43" t="s">
        <v>146</v>
      </c>
      <c r="H55" s="53" t="s">
        <v>147</v>
      </c>
      <c r="I55" s="54"/>
      <c r="J55" s="43"/>
      <c r="K55" s="87" t="s">
        <v>62</v>
      </c>
      <c r="L55" s="40">
        <v>39.700000000000003</v>
      </c>
      <c r="M55" s="41" t="s">
        <v>153</v>
      </c>
      <c r="N55" s="85"/>
      <c r="O55" s="67"/>
      <c r="Q55" s="77"/>
      <c r="R55" s="57"/>
      <c r="S55" s="44"/>
      <c r="T55" s="56"/>
      <c r="U55" s="57"/>
      <c r="V55" s="43" t="s">
        <v>150</v>
      </c>
      <c r="W55" s="88">
        <v>0.6</v>
      </c>
      <c r="X55" s="57" t="s">
        <v>22</v>
      </c>
      <c r="Y55" s="95">
        <f>IF($X55="",0,HLOOKUP($H$3,Resina!$E$2:$AK$93,MATCH($D55&amp;$X55&amp;$Y$4,Resina!$A$2:$A$93,0)))</f>
        <v>1659.4504444444444</v>
      </c>
      <c r="Z55" s="56">
        <v>0.4</v>
      </c>
      <c r="AA55" s="43" t="s">
        <v>33</v>
      </c>
      <c r="AB55" s="95">
        <f>IF($AA55="",0,HLOOKUP($H$3,Resina!$E$2:$AK$93,MATCH($D55&amp;$AA55&amp;$AB$4,Resina!$A$2:$A$93,0)))</f>
        <v>1532.6471997497385</v>
      </c>
      <c r="AC55" s="59">
        <f t="shared" si="27"/>
        <v>46113</v>
      </c>
      <c r="AD55" s="59" t="s">
        <v>151</v>
      </c>
      <c r="AE55" s="153">
        <f t="shared" si="28"/>
        <v>45839</v>
      </c>
      <c r="AF55" s="55" t="s">
        <v>152</v>
      </c>
      <c r="AG55" s="13">
        <f>_xlfn.XLOOKUP($H$3,Resina!$2:$2,Resina!$3:$3,0)</f>
        <v>5.2315863636363638</v>
      </c>
      <c r="AH55" s="14">
        <f t="shared" si="5"/>
        <v>334.12335699869112</v>
      </c>
      <c r="AI55" s="75">
        <v>5.0000000000000001E-3</v>
      </c>
      <c r="AJ55" s="14">
        <f t="shared" si="6"/>
        <v>1.6706167849934557</v>
      </c>
      <c r="AL55" s="12"/>
      <c r="AM55" s="65"/>
      <c r="AN55" s="12"/>
      <c r="AO55" s="12">
        <f>_xlfn.XLOOKUP($D55&amp;$L55&amp;$AK$3,'BD Conv'!$A:$A,'BD Conv'!$H:$H,0)*_xlfn.XLOOKUP($D55,'BD Conv'!$C$17:$C$19,'BD Conv'!$F$17:$F$19,0)*(1+(HLOOKUP($B55&amp;AO$5,Indexadores!$C$2:$AH$32,MATCH($AE55,Indexadores!$A$2:$A$32,0))))</f>
        <v>0</v>
      </c>
      <c r="AP55" s="12"/>
      <c r="AQ55" s="55"/>
      <c r="AR55" s="55"/>
      <c r="AS55" s="155">
        <v>5.0000000000000001E-3</v>
      </c>
      <c r="AT55" s="55">
        <f t="shared" si="7"/>
        <v>0</v>
      </c>
      <c r="AU55" s="12">
        <f>_xlfn.XLOOKUP($D55&amp;$L55&amp;$AK$3,'BD Conv'!$A:$A,'BD Conv'!$H:$H,0)*_xlfn.XLOOKUP($D55,'BD Conv'!$C$17:$C$19,'BD Conv'!$E$17:$E$19,0)*(1+(HLOOKUP($B55&amp;AU$5,Indexadores!$C$2:$AH$32,MATCH($AE55,Indexadores!$A$2:$A$32,0))))</f>
        <v>0</v>
      </c>
      <c r="AV55" s="14">
        <f t="shared" si="8"/>
        <v>0</v>
      </c>
      <c r="AW55" s="55">
        <f>_xlfn.XLOOKUP($A55&amp;$AK$3,'BD Conv'!$A:$A,'BD Conv'!$I:$I,0)</f>
        <v>0</v>
      </c>
      <c r="AX55" s="55"/>
      <c r="AY55" s="12"/>
      <c r="AZ55" s="14">
        <f t="shared" si="1"/>
        <v>335.79397378368458</v>
      </c>
      <c r="BA55" s="12"/>
      <c r="BB55" s="12"/>
      <c r="BC55" s="12"/>
      <c r="BD55" s="55"/>
      <c r="BE55" s="55"/>
      <c r="BF55" s="55"/>
      <c r="BG55" s="66"/>
      <c r="BH55" s="55"/>
      <c r="BI55" s="61">
        <f t="shared" si="10"/>
        <v>0</v>
      </c>
      <c r="BJ55" s="55"/>
      <c r="BK55" s="55"/>
      <c r="BL55" s="66"/>
      <c r="BM55" s="55"/>
      <c r="BN55" s="55">
        <f>_xlfn.XLOOKUP($A55&amp;$BA$3,'BD Conv'!$A:$A,'BD Conv'!$K:$K,0)</f>
        <v>0</v>
      </c>
      <c r="BO55" s="55"/>
      <c r="BP55" s="55"/>
      <c r="BQ55" s="96">
        <f t="shared" si="11"/>
        <v>0</v>
      </c>
      <c r="BR55" s="62">
        <f t="shared" si="12"/>
        <v>0</v>
      </c>
      <c r="BS55" s="62"/>
      <c r="BT55" s="98">
        <f t="shared" si="13"/>
        <v>335.79397378368458</v>
      </c>
      <c r="BU55" s="82">
        <f t="shared" si="14"/>
        <v>84.684330478379763</v>
      </c>
      <c r="BV55" s="97">
        <f t="shared" si="2"/>
        <v>420.47830426206434</v>
      </c>
      <c r="BW55" s="44">
        <f>BV55/'MAR''26'!BV56-1</f>
        <v>0.14270734757602921</v>
      </c>
      <c r="BY55" s="74"/>
      <c r="BZ55" s="12"/>
      <c r="CA55" s="12"/>
      <c r="CB55" s="12">
        <f t="shared" si="15"/>
        <v>0.3193327355934627</v>
      </c>
      <c r="CD55" s="95"/>
      <c r="CE55" s="12"/>
      <c r="CF55" s="12"/>
      <c r="CG55" s="12"/>
      <c r="CI55" s="95">
        <f>IF($X55="",0,HLOOKUP($H$3,Resina!$E$2:$AK$93,MATCH($D55&amp;$X55&amp;$CI$4,Resina!$A$2:$A$93,0)))</f>
        <v>1515.536288888889</v>
      </c>
      <c r="CJ55" s="95">
        <f>IF($AA55="",0,HLOOKUP($H$3,Resina!$E$2:$AK$93,MATCH($D55&amp;$AA55&amp;$CJ$4,Resina!$A$2:$A$93,0)))</f>
        <v>1436.6371700967759</v>
      </c>
      <c r="CK55" s="14">
        <f t="shared" si="16"/>
        <v>308.21301284998788</v>
      </c>
      <c r="CL55" s="14">
        <f t="shared" si="17"/>
        <v>3.082130128499879</v>
      </c>
      <c r="CM55" s="12" t="str">
        <f t="shared" si="18"/>
        <v xml:space="preserve"> </v>
      </c>
      <c r="CN55" s="73"/>
      <c r="CO55" s="12">
        <f t="shared" si="19"/>
        <v>0</v>
      </c>
      <c r="CP55" s="14">
        <f t="shared" si="20"/>
        <v>311.29514297848777</v>
      </c>
      <c r="CQ55" s="73"/>
      <c r="DE55" s="6" t="str">
        <f t="shared" si="21"/>
        <v>Suape39.70.4</v>
      </c>
      <c r="DF55" s="63">
        <f t="shared" si="22"/>
        <v>39.700000000000003</v>
      </c>
      <c r="DG55" s="10">
        <f t="shared" si="34"/>
        <v>334.12</v>
      </c>
      <c r="DH55" s="10">
        <f t="shared" si="34"/>
        <v>1.67</v>
      </c>
      <c r="DI55" s="10">
        <f t="shared" si="34"/>
        <v>0</v>
      </c>
      <c r="DJ55" s="10">
        <f t="shared" si="34"/>
        <v>0</v>
      </c>
      <c r="DK55" s="10">
        <f t="shared" si="34"/>
        <v>0</v>
      </c>
      <c r="DL55" s="10">
        <f t="shared" si="34"/>
        <v>0</v>
      </c>
      <c r="DM55" s="10">
        <f t="shared" si="34"/>
        <v>0</v>
      </c>
      <c r="DN55" s="10">
        <f t="shared" si="34"/>
        <v>0</v>
      </c>
      <c r="DO55" s="10">
        <f t="shared" si="34"/>
        <v>0</v>
      </c>
      <c r="DP55" s="10">
        <f t="shared" si="34"/>
        <v>0</v>
      </c>
      <c r="DQ55" s="10">
        <f t="shared" si="34"/>
        <v>0</v>
      </c>
      <c r="DR55" s="10">
        <f t="shared" si="34"/>
        <v>0</v>
      </c>
      <c r="DS55" s="10">
        <f t="shared" si="34"/>
        <v>0</v>
      </c>
      <c r="DT55" s="10">
        <f t="shared" si="34"/>
        <v>0</v>
      </c>
      <c r="DU55" s="10">
        <f t="shared" si="34"/>
        <v>0</v>
      </c>
      <c r="DV55" s="10">
        <f t="shared" si="34"/>
        <v>0</v>
      </c>
      <c r="DW55" s="10">
        <f t="shared" si="33"/>
        <v>0</v>
      </c>
      <c r="DX55" s="10">
        <f t="shared" si="33"/>
        <v>0</v>
      </c>
      <c r="DY55" s="10">
        <f t="shared" si="33"/>
        <v>0</v>
      </c>
      <c r="DZ55" s="10">
        <f t="shared" si="33"/>
        <v>0</v>
      </c>
      <c r="EA55" s="10">
        <f t="shared" si="33"/>
        <v>0</v>
      </c>
      <c r="EB55" s="10">
        <f t="shared" si="33"/>
        <v>0</v>
      </c>
      <c r="EC55" s="10">
        <f t="shared" si="33"/>
        <v>0</v>
      </c>
      <c r="ED55" s="10">
        <f t="shared" si="33"/>
        <v>0</v>
      </c>
      <c r="EE55" s="10">
        <f t="shared" si="23"/>
        <v>335.79</v>
      </c>
      <c r="EF55" s="109">
        <f t="shared" si="4"/>
        <v>0</v>
      </c>
      <c r="EG55" s="82">
        <f t="shared" si="24"/>
        <v>0</v>
      </c>
      <c r="EH55" s="82">
        <f t="shared" si="25"/>
        <v>0</v>
      </c>
      <c r="EI55" s="110">
        <f t="shared" si="26"/>
        <v>335.79</v>
      </c>
    </row>
    <row r="56" spans="1:139" ht="14.5" hidden="1" x14ac:dyDescent="0.35">
      <c r="A56" s="5" t="str">
        <f t="shared" si="0"/>
        <v>Suape39.7</v>
      </c>
      <c r="B56" s="53">
        <v>4196</v>
      </c>
      <c r="C56" s="53">
        <v>4196</v>
      </c>
      <c r="D56" s="53" t="s">
        <v>23</v>
      </c>
      <c r="E56" s="43"/>
      <c r="F56" s="43" t="s">
        <v>145</v>
      </c>
      <c r="G56" s="43" t="s">
        <v>146</v>
      </c>
      <c r="H56" s="53" t="s">
        <v>147</v>
      </c>
      <c r="I56" s="54"/>
      <c r="J56" s="43"/>
      <c r="K56" s="87" t="s">
        <v>62</v>
      </c>
      <c r="L56" s="40">
        <v>39.700000000000003</v>
      </c>
      <c r="M56" s="41" t="s">
        <v>153</v>
      </c>
      <c r="N56" s="85"/>
      <c r="O56" s="67"/>
      <c r="Q56" s="77"/>
      <c r="R56" s="57"/>
      <c r="S56" s="44"/>
      <c r="T56" s="56"/>
      <c r="U56" s="57"/>
      <c r="V56" s="43" t="s">
        <v>150</v>
      </c>
      <c r="W56" s="88">
        <v>0.4</v>
      </c>
      <c r="X56" s="57" t="s">
        <v>22</v>
      </c>
      <c r="Y56" s="95">
        <f>IF($X56="",0,HLOOKUP($H$3,Resina!$E$2:$AK$93,MATCH($D56&amp;$X56&amp;$Y$4,Resina!$A$2:$A$93,0)))</f>
        <v>1659.4504444444444</v>
      </c>
      <c r="Z56" s="56">
        <v>0.6</v>
      </c>
      <c r="AA56" s="43" t="s">
        <v>33</v>
      </c>
      <c r="AB56" s="95">
        <f>IF($AA56="",0,HLOOKUP($H$3,Resina!$E$2:$AK$93,MATCH($D56&amp;$AA56&amp;$AB$4,Resina!$A$2:$A$93,0)))</f>
        <v>1532.6471997497385</v>
      </c>
      <c r="AC56" s="59">
        <f t="shared" si="27"/>
        <v>46113</v>
      </c>
      <c r="AD56" s="59" t="s">
        <v>151</v>
      </c>
      <c r="AE56" s="153">
        <f t="shared" si="28"/>
        <v>45839</v>
      </c>
      <c r="AF56" s="55" t="s">
        <v>152</v>
      </c>
      <c r="AG56" s="13">
        <f>_xlfn.XLOOKUP($H$3,Resina!$2:$2,Resina!$3:$3,0)</f>
        <v>5.2315863636363638</v>
      </c>
      <c r="AH56" s="14">
        <f t="shared" si="5"/>
        <v>328.85610291976229</v>
      </c>
      <c r="AI56" s="75">
        <v>5.0000000000000001E-3</v>
      </c>
      <c r="AJ56" s="14">
        <f t="shared" si="6"/>
        <v>1.6442805145988115</v>
      </c>
      <c r="AL56" s="12"/>
      <c r="AM56" s="65"/>
      <c r="AN56" s="12"/>
      <c r="AO56" s="12">
        <f>_xlfn.XLOOKUP($D56&amp;$L56&amp;$AK$3,'BD Conv'!$A:$A,'BD Conv'!$H:$H,0)*_xlfn.XLOOKUP($D56,'BD Conv'!$C$17:$C$19,'BD Conv'!$F$17:$F$19,0)*(1+(HLOOKUP($B56&amp;AO$5,Indexadores!$C$2:$AH$32,MATCH($AE56,Indexadores!$A$2:$A$32,0))))</f>
        <v>0</v>
      </c>
      <c r="AP56" s="12"/>
      <c r="AQ56" s="55"/>
      <c r="AR56" s="55"/>
      <c r="AS56" s="155">
        <v>5.0000000000000001E-3</v>
      </c>
      <c r="AT56" s="55">
        <f t="shared" si="7"/>
        <v>0</v>
      </c>
      <c r="AU56" s="12">
        <f>_xlfn.XLOOKUP($D56&amp;$L56&amp;$AK$3,'BD Conv'!$A:$A,'BD Conv'!$H:$H,0)*_xlfn.XLOOKUP($D56,'BD Conv'!$C$17:$C$19,'BD Conv'!$E$17:$E$19,0)*(1+(HLOOKUP($B56&amp;AU$5,Indexadores!$C$2:$AH$32,MATCH($AE56,Indexadores!$A$2:$A$32,0))))</f>
        <v>0</v>
      </c>
      <c r="AV56" s="14">
        <f t="shared" si="8"/>
        <v>0</v>
      </c>
      <c r="AW56" s="55">
        <f>_xlfn.XLOOKUP($A56&amp;$AK$3,'BD Conv'!$A:$A,'BD Conv'!$I:$I,0)</f>
        <v>0</v>
      </c>
      <c r="AX56" s="55"/>
      <c r="AY56" s="12"/>
      <c r="AZ56" s="14">
        <f t="shared" si="1"/>
        <v>330.50038343436108</v>
      </c>
      <c r="BA56" s="12"/>
      <c r="BB56" s="12"/>
      <c r="BC56" s="12"/>
      <c r="BD56" s="55"/>
      <c r="BE56" s="55"/>
      <c r="BF56" s="55"/>
      <c r="BG56" s="66"/>
      <c r="BH56" s="55"/>
      <c r="BI56" s="61">
        <f t="shared" si="10"/>
        <v>0</v>
      </c>
      <c r="BJ56" s="55"/>
      <c r="BK56" s="55"/>
      <c r="BL56" s="66"/>
      <c r="BM56" s="55"/>
      <c r="BN56" s="55">
        <f>_xlfn.XLOOKUP($A56&amp;$BA$3,'BD Conv'!$A:$A,'BD Conv'!$K:$K,0)</f>
        <v>0</v>
      </c>
      <c r="BO56" s="55"/>
      <c r="BP56" s="55"/>
      <c r="BQ56" s="96">
        <f t="shared" si="11"/>
        <v>0</v>
      </c>
      <c r="BR56" s="62">
        <f t="shared" si="12"/>
        <v>0</v>
      </c>
      <c r="BS56" s="62"/>
      <c r="BT56" s="98">
        <f t="shared" si="13"/>
        <v>330.50038343436108</v>
      </c>
      <c r="BU56" s="82">
        <f t="shared" si="14"/>
        <v>83.349332862109122</v>
      </c>
      <c r="BV56" s="97">
        <f t="shared" si="2"/>
        <v>413.84971629647021</v>
      </c>
      <c r="BW56" s="44">
        <f>BV56/'MAR''26'!BV57-1</f>
        <v>6.5638892478074418E-2</v>
      </c>
      <c r="BY56" s="74"/>
      <c r="BZ56" s="12"/>
      <c r="CA56" s="12"/>
      <c r="CB56" s="12">
        <f t="shared" si="15"/>
        <v>0.31429864677907871</v>
      </c>
      <c r="CD56" s="95"/>
      <c r="CE56" s="12"/>
      <c r="CF56" s="12"/>
      <c r="CG56" s="12"/>
      <c r="CI56" s="95">
        <f>IF($X56="",0,HLOOKUP($H$3,Resina!$E$2:$AK$93,MATCH($D56&amp;$X56&amp;$CI$4,Resina!$A$2:$A$93,0)))</f>
        <v>1515.536288888889</v>
      </c>
      <c r="CJ56" s="95">
        <f>IF($AA56="",0,HLOOKUP($H$3,Resina!$E$2:$AK$93,MATCH($D56&amp;$AA56&amp;$CJ$4,Resina!$A$2:$A$93,0)))</f>
        <v>1436.6371700967759</v>
      </c>
      <c r="CK56" s="14">
        <f t="shared" si="16"/>
        <v>304.93563847142053</v>
      </c>
      <c r="CL56" s="14">
        <f t="shared" si="17"/>
        <v>3.0493563847142053</v>
      </c>
      <c r="CM56" s="12" t="str">
        <f t="shared" si="18"/>
        <v xml:space="preserve"> </v>
      </c>
      <c r="CN56" s="73"/>
      <c r="CO56" s="12">
        <f t="shared" si="19"/>
        <v>0</v>
      </c>
      <c r="CP56" s="14">
        <f t="shared" si="20"/>
        <v>307.98499485613473</v>
      </c>
      <c r="CQ56" s="73"/>
      <c r="DE56" s="6" t="str">
        <f t="shared" si="21"/>
        <v>Suape39.70.6</v>
      </c>
      <c r="DF56" s="63">
        <f t="shared" si="22"/>
        <v>39.700000000000003</v>
      </c>
      <c r="DG56" s="10">
        <f t="shared" si="34"/>
        <v>328.86</v>
      </c>
      <c r="DH56" s="10">
        <f t="shared" si="34"/>
        <v>1.64</v>
      </c>
      <c r="DI56" s="10">
        <f t="shared" si="34"/>
        <v>0</v>
      </c>
      <c r="DJ56" s="10">
        <f t="shared" si="34"/>
        <v>0</v>
      </c>
      <c r="DK56" s="10">
        <f t="shared" si="34"/>
        <v>0</v>
      </c>
      <c r="DL56" s="10">
        <f t="shared" si="34"/>
        <v>0</v>
      </c>
      <c r="DM56" s="10">
        <f t="shared" si="34"/>
        <v>0</v>
      </c>
      <c r="DN56" s="10">
        <f t="shared" si="34"/>
        <v>0</v>
      </c>
      <c r="DO56" s="10">
        <f t="shared" si="34"/>
        <v>0</v>
      </c>
      <c r="DP56" s="10">
        <f t="shared" si="34"/>
        <v>0</v>
      </c>
      <c r="DQ56" s="10">
        <f t="shared" si="34"/>
        <v>0</v>
      </c>
      <c r="DR56" s="10">
        <f t="shared" si="34"/>
        <v>0</v>
      </c>
      <c r="DS56" s="10">
        <f t="shared" si="34"/>
        <v>0</v>
      </c>
      <c r="DT56" s="10">
        <f t="shared" si="34"/>
        <v>0</v>
      </c>
      <c r="DU56" s="10">
        <f t="shared" si="34"/>
        <v>0</v>
      </c>
      <c r="DV56" s="10">
        <f t="shared" si="34"/>
        <v>0</v>
      </c>
      <c r="DW56" s="10">
        <f t="shared" si="33"/>
        <v>0</v>
      </c>
      <c r="DX56" s="10">
        <f t="shared" si="33"/>
        <v>0</v>
      </c>
      <c r="DY56" s="10">
        <f t="shared" si="33"/>
        <v>0</v>
      </c>
      <c r="DZ56" s="10">
        <f t="shared" si="33"/>
        <v>0</v>
      </c>
      <c r="EA56" s="10">
        <f t="shared" si="33"/>
        <v>0</v>
      </c>
      <c r="EB56" s="10">
        <f t="shared" si="33"/>
        <v>0</v>
      </c>
      <c r="EC56" s="10">
        <f t="shared" si="33"/>
        <v>0</v>
      </c>
      <c r="ED56" s="10">
        <f t="shared" si="33"/>
        <v>0</v>
      </c>
      <c r="EE56" s="10">
        <f t="shared" si="23"/>
        <v>330.5</v>
      </c>
      <c r="EF56" s="109">
        <f t="shared" si="4"/>
        <v>0</v>
      </c>
      <c r="EG56" s="82">
        <f t="shared" si="24"/>
        <v>0</v>
      </c>
      <c r="EH56" s="82">
        <f t="shared" si="25"/>
        <v>0</v>
      </c>
      <c r="EI56" s="110">
        <f t="shared" si="26"/>
        <v>330.5</v>
      </c>
    </row>
    <row r="57" spans="1:139" ht="14.5" hidden="1" x14ac:dyDescent="0.35">
      <c r="A57" s="5" t="str">
        <f t="shared" si="0"/>
        <v>Suape39.7</v>
      </c>
      <c r="B57" s="53">
        <v>4196</v>
      </c>
      <c r="C57" s="53">
        <v>4196</v>
      </c>
      <c r="D57" s="53" t="s">
        <v>23</v>
      </c>
      <c r="E57" s="43"/>
      <c r="F57" s="43" t="s">
        <v>145</v>
      </c>
      <c r="G57" s="43" t="s">
        <v>146</v>
      </c>
      <c r="H57" s="53" t="s">
        <v>147</v>
      </c>
      <c r="I57" s="54"/>
      <c r="J57" s="43"/>
      <c r="K57" s="87" t="s">
        <v>62</v>
      </c>
      <c r="L57" s="40">
        <v>39.700000000000003</v>
      </c>
      <c r="M57" s="41" t="s">
        <v>153</v>
      </c>
      <c r="N57" s="85"/>
      <c r="O57" s="67"/>
      <c r="Q57" s="77"/>
      <c r="R57" s="57"/>
      <c r="S57" s="44"/>
      <c r="T57" s="56"/>
      <c r="U57" s="57"/>
      <c r="V57" s="43" t="s">
        <v>150</v>
      </c>
      <c r="W57" s="88">
        <v>0</v>
      </c>
      <c r="X57" s="57"/>
      <c r="Y57" s="95">
        <f>IF($X57="",0,HLOOKUP($H$3,Resina!$E$2:$AK$93,MATCH($D57&amp;$X57&amp;$Y$4,Resina!$A$2:$A$93,0)))</f>
        <v>0</v>
      </c>
      <c r="Z57" s="56">
        <v>1</v>
      </c>
      <c r="AA57" s="43" t="s">
        <v>33</v>
      </c>
      <c r="AB57" s="95">
        <f>IF($AA57="",0,HLOOKUP($H$3,Resina!$E$2:$AK$93,MATCH($D57&amp;$AA57&amp;$AB$4,Resina!$A$2:$A$93,0)))</f>
        <v>1532.6471997497385</v>
      </c>
      <c r="AC57" s="59">
        <f t="shared" si="27"/>
        <v>46113</v>
      </c>
      <c r="AD57" s="59" t="s">
        <v>151</v>
      </c>
      <c r="AE57" s="153">
        <f t="shared" si="28"/>
        <v>45839</v>
      </c>
      <c r="AF57" s="55" t="s">
        <v>152</v>
      </c>
      <c r="AG57" s="13">
        <f>_xlfn.XLOOKUP($H$3,Resina!$2:$2,Resina!$3:$3,0)</f>
        <v>5.2315863636363638</v>
      </c>
      <c r="AH57" s="14">
        <f t="shared" si="5"/>
        <v>318.32159476190481</v>
      </c>
      <c r="AI57" s="75">
        <v>5.0000000000000001E-3</v>
      </c>
      <c r="AJ57" s="14">
        <f t="shared" si="6"/>
        <v>1.5916079738095241</v>
      </c>
      <c r="AL57" s="12"/>
      <c r="AM57" s="65"/>
      <c r="AN57" s="12"/>
      <c r="AO57" s="12">
        <f>_xlfn.XLOOKUP($D57&amp;$L57&amp;$AK$3,'BD Conv'!$A:$A,'BD Conv'!$H:$H,0)*_xlfn.XLOOKUP($D57,'BD Conv'!$C$17:$C$19,'BD Conv'!$F$17:$F$19,0)*(1+(HLOOKUP($B57&amp;AO$5,Indexadores!$C$2:$AH$32,MATCH($AE57,Indexadores!$A$2:$A$32,0))))</f>
        <v>0</v>
      </c>
      <c r="AP57" s="12"/>
      <c r="AQ57" s="55"/>
      <c r="AR57" s="55"/>
      <c r="AS57" s="155">
        <v>5.0000000000000001E-3</v>
      </c>
      <c r="AT57" s="55">
        <f t="shared" si="7"/>
        <v>0</v>
      </c>
      <c r="AU57" s="12">
        <f>_xlfn.XLOOKUP($D57&amp;$L57&amp;$AK$3,'BD Conv'!$A:$A,'BD Conv'!$H:$H,0)*_xlfn.XLOOKUP($D57,'BD Conv'!$C$17:$C$19,'BD Conv'!$E$17:$E$19,0)*(1+(HLOOKUP($B57&amp;AU$5,Indexadores!$C$2:$AH$32,MATCH($AE57,Indexadores!$A$2:$A$32,0))))</f>
        <v>0</v>
      </c>
      <c r="AV57" s="14">
        <f t="shared" si="8"/>
        <v>0</v>
      </c>
      <c r="AW57" s="55">
        <f>_xlfn.XLOOKUP($A57&amp;$AK$3,'BD Conv'!$A:$A,'BD Conv'!$I:$I,0)</f>
        <v>0</v>
      </c>
      <c r="AX57" s="55"/>
      <c r="AY57" s="12"/>
      <c r="AZ57" s="14">
        <f t="shared" si="1"/>
        <v>319.91320273571432</v>
      </c>
      <c r="BA57" s="12"/>
      <c r="BB57" s="12"/>
      <c r="BC57" s="12"/>
      <c r="BD57" s="55"/>
      <c r="BE57" s="55"/>
      <c r="BF57" s="55"/>
      <c r="BG57" s="66"/>
      <c r="BH57" s="55"/>
      <c r="BI57" s="61">
        <f t="shared" si="10"/>
        <v>0</v>
      </c>
      <c r="BJ57" s="55"/>
      <c r="BK57" s="55"/>
      <c r="BL57" s="66"/>
      <c r="BM57" s="55"/>
      <c r="BN57" s="55">
        <f>_xlfn.XLOOKUP($A57&amp;$BA$3,'BD Conv'!$A:$A,'BD Conv'!$K:$K,0)</f>
        <v>0</v>
      </c>
      <c r="BO57" s="55"/>
      <c r="BP57" s="55"/>
      <c r="BQ57" s="96">
        <f t="shared" si="11"/>
        <v>0</v>
      </c>
      <c r="BR57" s="62">
        <f t="shared" si="12"/>
        <v>0</v>
      </c>
      <c r="BS57" s="62"/>
      <c r="BT57" s="98">
        <f t="shared" si="13"/>
        <v>319.91320273571432</v>
      </c>
      <c r="BU57" s="82">
        <f t="shared" si="14"/>
        <v>80.67933762956784</v>
      </c>
      <c r="BV57" s="97">
        <f t="shared" si="2"/>
        <v>400.59254036528216</v>
      </c>
      <c r="BW57" s="44">
        <f>BV57/'MAR''26'!BV58-1</f>
        <v>-6.6525595445657948E-2</v>
      </c>
      <c r="BY57" s="74"/>
      <c r="BZ57" s="12"/>
      <c r="CA57" s="12"/>
      <c r="CB57" s="12">
        <f t="shared" si="15"/>
        <v>0.3042304691503217</v>
      </c>
      <c r="CD57" s="95"/>
      <c r="CE57" s="12"/>
      <c r="CF57" s="12"/>
      <c r="CG57" s="12"/>
      <c r="CI57" s="95">
        <f>IF($X57="",0,HLOOKUP($H$3,Resina!$E$2:$AK$93,MATCH($D57&amp;$X57&amp;$CI$4,Resina!$A$2:$A$93,0)))</f>
        <v>0</v>
      </c>
      <c r="CJ57" s="95">
        <f>IF($AA57="",0,HLOOKUP($H$3,Resina!$E$2:$AK$93,MATCH($D57&amp;$AA57&amp;$CJ$4,Resina!$A$2:$A$93,0)))</f>
        <v>1436.6371700967759</v>
      </c>
      <c r="CK57" s="14">
        <f t="shared" si="16"/>
        <v>298.38088971428573</v>
      </c>
      <c r="CL57" s="14">
        <f t="shared" si="17"/>
        <v>2.9838088971428576</v>
      </c>
      <c r="CM57" s="12" t="str">
        <f t="shared" si="18"/>
        <v xml:space="preserve"> </v>
      </c>
      <c r="CN57" s="73"/>
      <c r="CO57" s="12">
        <f t="shared" si="19"/>
        <v>0</v>
      </c>
      <c r="CP57" s="14">
        <f t="shared" si="20"/>
        <v>301.36469861142859</v>
      </c>
      <c r="CQ57" s="73"/>
      <c r="DE57" s="6" t="str">
        <f t="shared" si="21"/>
        <v>Suape39.71</v>
      </c>
      <c r="DF57" s="63">
        <f t="shared" si="22"/>
        <v>39.700000000000003</v>
      </c>
      <c r="DG57" s="10">
        <f t="shared" si="34"/>
        <v>318.32</v>
      </c>
      <c r="DH57" s="10">
        <f t="shared" si="34"/>
        <v>1.59</v>
      </c>
      <c r="DI57" s="10">
        <f t="shared" si="34"/>
        <v>0</v>
      </c>
      <c r="DJ57" s="10">
        <f t="shared" si="34"/>
        <v>0</v>
      </c>
      <c r="DK57" s="10">
        <f t="shared" si="34"/>
        <v>0</v>
      </c>
      <c r="DL57" s="10">
        <f t="shared" si="34"/>
        <v>0</v>
      </c>
      <c r="DM57" s="10">
        <f t="shared" si="34"/>
        <v>0</v>
      </c>
      <c r="DN57" s="10">
        <f t="shared" si="34"/>
        <v>0</v>
      </c>
      <c r="DO57" s="10">
        <f t="shared" si="34"/>
        <v>0</v>
      </c>
      <c r="DP57" s="10">
        <f t="shared" si="34"/>
        <v>0</v>
      </c>
      <c r="DQ57" s="10">
        <f t="shared" si="34"/>
        <v>0</v>
      </c>
      <c r="DR57" s="10">
        <f t="shared" si="34"/>
        <v>0</v>
      </c>
      <c r="DS57" s="10">
        <f t="shared" si="34"/>
        <v>0</v>
      </c>
      <c r="DT57" s="10">
        <f t="shared" si="34"/>
        <v>0</v>
      </c>
      <c r="DU57" s="10">
        <f t="shared" si="34"/>
        <v>0</v>
      </c>
      <c r="DV57" s="10">
        <f t="shared" si="34"/>
        <v>0</v>
      </c>
      <c r="DW57" s="10">
        <f t="shared" si="33"/>
        <v>0</v>
      </c>
      <c r="DX57" s="10">
        <f t="shared" si="33"/>
        <v>0</v>
      </c>
      <c r="DY57" s="10">
        <f t="shared" si="33"/>
        <v>0</v>
      </c>
      <c r="DZ57" s="10">
        <f t="shared" si="33"/>
        <v>0</v>
      </c>
      <c r="EA57" s="10">
        <f t="shared" si="33"/>
        <v>0</v>
      </c>
      <c r="EB57" s="10">
        <f t="shared" si="33"/>
        <v>0</v>
      </c>
      <c r="EC57" s="10">
        <f t="shared" si="33"/>
        <v>0</v>
      </c>
      <c r="ED57" s="10">
        <f t="shared" si="33"/>
        <v>0</v>
      </c>
      <c r="EE57" s="10">
        <f t="shared" si="23"/>
        <v>319.90999999999997</v>
      </c>
      <c r="EF57" s="109">
        <f t="shared" si="4"/>
        <v>0</v>
      </c>
      <c r="EG57" s="82">
        <f t="shared" si="24"/>
        <v>0</v>
      </c>
      <c r="EH57" s="82">
        <f t="shared" si="25"/>
        <v>0</v>
      </c>
      <c r="EI57" s="110">
        <f t="shared" si="26"/>
        <v>319.90999999999997</v>
      </c>
    </row>
    <row r="58" spans="1:139" ht="14.5" x14ac:dyDescent="0.35">
      <c r="A58" s="5" t="str">
        <f t="shared" si="0"/>
        <v>Suape55.6</v>
      </c>
      <c r="B58" s="53">
        <v>4196</v>
      </c>
      <c r="C58" s="53">
        <v>4196</v>
      </c>
      <c r="D58" s="53" t="s">
        <v>23</v>
      </c>
      <c r="E58" s="43"/>
      <c r="F58" s="43" t="s">
        <v>145</v>
      </c>
      <c r="G58" s="43" t="s">
        <v>146</v>
      </c>
      <c r="H58" s="53" t="s">
        <v>147</v>
      </c>
      <c r="I58" s="54"/>
      <c r="J58" s="43"/>
      <c r="K58" s="87" t="s">
        <v>62</v>
      </c>
      <c r="L58" s="40">
        <v>55.6</v>
      </c>
      <c r="M58" s="41" t="s">
        <v>149</v>
      </c>
      <c r="N58" s="85"/>
      <c r="O58" s="67"/>
      <c r="Q58" s="77"/>
      <c r="R58" s="57"/>
      <c r="S58" s="44"/>
      <c r="T58" s="56"/>
      <c r="U58" s="57"/>
      <c r="V58" s="43" t="s">
        <v>150</v>
      </c>
      <c r="W58" s="88">
        <v>1</v>
      </c>
      <c r="X58" s="57" t="s">
        <v>22</v>
      </c>
      <c r="Y58" s="95">
        <f>IF($X58="",0,HLOOKUP($H$3,Resina!$E$2:$AK$93,MATCH($D58&amp;$X58&amp;$Y$4,Resina!$A$2:$A$93,0)))</f>
        <v>1659.4504444444444</v>
      </c>
      <c r="Z58" s="56">
        <v>0</v>
      </c>
      <c r="AA58" s="43" t="s">
        <v>33</v>
      </c>
      <c r="AB58" s="95">
        <f>IF($AA58="",0,HLOOKUP($H$3,Resina!$E$2:$AK$93,MATCH($D58&amp;$AA58&amp;$AB$4,Resina!$A$2:$A$93,0)))</f>
        <v>1532.6471997497385</v>
      </c>
      <c r="AC58" s="59">
        <f t="shared" si="27"/>
        <v>46113</v>
      </c>
      <c r="AD58" s="59" t="s">
        <v>151</v>
      </c>
      <c r="AE58" s="153">
        <f t="shared" si="28"/>
        <v>45839</v>
      </c>
      <c r="AF58" s="55" t="s">
        <v>152</v>
      </c>
      <c r="AG58" s="13">
        <f>_xlfn.XLOOKUP($H$3,Resina!$2:$2,Resina!$3:$3,0)</f>
        <v>5.2315863636363638</v>
      </c>
      <c r="AH58" s="14">
        <f t="shared" si="5"/>
        <v>482.69464238549375</v>
      </c>
      <c r="AI58" s="75">
        <v>5.0000000000000001E-3</v>
      </c>
      <c r="AJ58" s="14">
        <f t="shared" si="6"/>
        <v>2.4134732119274687</v>
      </c>
      <c r="AL58" s="12"/>
      <c r="AM58" s="65"/>
      <c r="AN58" s="12"/>
      <c r="AO58" s="12">
        <f>_xlfn.XLOOKUP($D58&amp;$L58&amp;$AK$3,'BD Conv'!$A:$A,'BD Conv'!$H:$H,0)*_xlfn.XLOOKUP($D58,'BD Conv'!$C$17:$C$19,'BD Conv'!$F$17:$F$19,0)*(1+(HLOOKUP($B58&amp;AO$5,Indexadores!$C$2:$AH$32,MATCH($AE58,Indexadores!$A$2:$A$32,0))))</f>
        <v>0</v>
      </c>
      <c r="AP58" s="12"/>
      <c r="AQ58" s="55"/>
      <c r="AR58" s="55"/>
      <c r="AS58" s="155">
        <v>5.0000000000000001E-3</v>
      </c>
      <c r="AT58" s="55">
        <f t="shared" si="7"/>
        <v>0</v>
      </c>
      <c r="AU58" s="12">
        <f>_xlfn.XLOOKUP($D58&amp;$L58&amp;$AK$3,'BD Conv'!$A:$A,'BD Conv'!$H:$H,0)*_xlfn.XLOOKUP($D58,'BD Conv'!$C$17:$C$19,'BD Conv'!$E$17:$E$19,0)*(1+(HLOOKUP($B58&amp;AU$5,Indexadores!$C$2:$AH$32,MATCH($AE58,Indexadores!$A$2:$A$32,0))))</f>
        <v>0</v>
      </c>
      <c r="AV58" s="14">
        <f t="shared" si="8"/>
        <v>0</v>
      </c>
      <c r="AW58" s="55">
        <f>_xlfn.XLOOKUP($A58&amp;$AK$3,'BD Conv'!$A:$A,'BD Conv'!$I:$I,0)</f>
        <v>0</v>
      </c>
      <c r="AX58" s="55"/>
      <c r="AY58" s="12"/>
      <c r="AZ58" s="14">
        <f t="shared" si="1"/>
        <v>485.1081155974212</v>
      </c>
      <c r="BA58" s="12"/>
      <c r="BB58" s="12"/>
      <c r="BC58" s="12"/>
      <c r="BD58" s="55"/>
      <c r="BE58" s="55"/>
      <c r="BF58" s="55"/>
      <c r="BG58" s="66"/>
      <c r="BH58" s="55"/>
      <c r="BI58" s="61">
        <f t="shared" si="10"/>
        <v>0</v>
      </c>
      <c r="BJ58" s="55"/>
      <c r="BK58" s="55"/>
      <c r="BL58" s="66"/>
      <c r="BM58" s="55"/>
      <c r="BN58" s="55">
        <f>_xlfn.XLOOKUP($A58&amp;$BA$3,'BD Conv'!$A:$A,'BD Conv'!$K:$K,0)</f>
        <v>0</v>
      </c>
      <c r="BO58" s="55"/>
      <c r="BP58" s="55"/>
      <c r="BQ58" s="96">
        <f t="shared" si="11"/>
        <v>0</v>
      </c>
      <c r="BR58" s="62">
        <f t="shared" si="12"/>
        <v>0</v>
      </c>
      <c r="BS58" s="62"/>
      <c r="BT58" s="98">
        <f t="shared" si="13"/>
        <v>485.1081155974212</v>
      </c>
      <c r="BU58" s="82">
        <f t="shared" si="14"/>
        <v>122.34006321227224</v>
      </c>
      <c r="BV58" s="97">
        <f t="shared" si="2"/>
        <v>607.44817880969345</v>
      </c>
      <c r="BW58" s="44">
        <f>BV58/'MAR''26'!BV59-1</f>
        <v>0.32566378302760635</v>
      </c>
      <c r="BY58" s="74"/>
      <c r="BZ58" s="12"/>
      <c r="CA58" s="12"/>
      <c r="CB58" s="12">
        <f t="shared" si="15"/>
        <v>0.46132722355555256</v>
      </c>
      <c r="CD58" s="95"/>
      <c r="CE58" s="12"/>
      <c r="CF58" s="12"/>
      <c r="CG58" s="12"/>
      <c r="CI58" s="95">
        <f>IF($X58="",0,HLOOKUP($H$3,Resina!$E$2:$AK$93,MATCH($D58&amp;$X58&amp;$CI$4,Resina!$A$2:$A$93,0)))</f>
        <v>1515.536288888889</v>
      </c>
      <c r="CJ58" s="95">
        <f>IF($AA58="",0,HLOOKUP($H$3,Resina!$E$2:$AK$93,MATCH($D58&amp;$AA58&amp;$CJ$4,Resina!$A$2:$A$93,0)))</f>
        <v>1436.6371700967759</v>
      </c>
      <c r="CK58" s="14">
        <f t="shared" si="16"/>
        <v>440.83343942962279</v>
      </c>
      <c r="CL58" s="14">
        <f t="shared" si="17"/>
        <v>4.4083343942962276</v>
      </c>
      <c r="CM58" s="12" t="str">
        <f t="shared" si="18"/>
        <v xml:space="preserve"> </v>
      </c>
      <c r="CN58" s="73"/>
      <c r="CO58" s="12">
        <f t="shared" si="19"/>
        <v>0</v>
      </c>
      <c r="CP58" s="14">
        <f t="shared" si="20"/>
        <v>445.241773823919</v>
      </c>
      <c r="CQ58" s="73"/>
      <c r="DE58" s="6" t="str">
        <f t="shared" si="21"/>
        <v>Suape55.60</v>
      </c>
      <c r="DF58" s="63">
        <f t="shared" si="22"/>
        <v>55.6</v>
      </c>
      <c r="DG58" s="10">
        <f t="shared" si="34"/>
        <v>482.69</v>
      </c>
      <c r="DH58" s="10">
        <f t="shared" si="34"/>
        <v>2.41</v>
      </c>
      <c r="DI58" s="10">
        <f t="shared" si="34"/>
        <v>0</v>
      </c>
      <c r="DJ58" s="10">
        <f t="shared" si="34"/>
        <v>0</v>
      </c>
      <c r="DK58" s="10">
        <f t="shared" si="34"/>
        <v>0</v>
      </c>
      <c r="DL58" s="10">
        <f t="shared" si="34"/>
        <v>0</v>
      </c>
      <c r="DM58" s="10">
        <f t="shared" si="34"/>
        <v>0</v>
      </c>
      <c r="DN58" s="10">
        <f t="shared" si="34"/>
        <v>0</v>
      </c>
      <c r="DO58" s="10">
        <f t="shared" si="34"/>
        <v>0</v>
      </c>
      <c r="DP58" s="10">
        <f t="shared" si="34"/>
        <v>0</v>
      </c>
      <c r="DQ58" s="10">
        <f t="shared" si="34"/>
        <v>0</v>
      </c>
      <c r="DR58" s="10">
        <f t="shared" si="34"/>
        <v>0</v>
      </c>
      <c r="DS58" s="10">
        <f t="shared" si="34"/>
        <v>0</v>
      </c>
      <c r="DT58" s="10">
        <f t="shared" si="34"/>
        <v>0</v>
      </c>
      <c r="DU58" s="10">
        <f t="shared" si="34"/>
        <v>0</v>
      </c>
      <c r="DV58" s="10">
        <f t="shared" si="34"/>
        <v>0</v>
      </c>
      <c r="DW58" s="10">
        <f t="shared" si="33"/>
        <v>0</v>
      </c>
      <c r="DX58" s="10">
        <f t="shared" si="33"/>
        <v>0</v>
      </c>
      <c r="DY58" s="10">
        <f t="shared" si="33"/>
        <v>0</v>
      </c>
      <c r="DZ58" s="10">
        <f t="shared" si="33"/>
        <v>0</v>
      </c>
      <c r="EA58" s="10">
        <f t="shared" si="33"/>
        <v>0</v>
      </c>
      <c r="EB58" s="10">
        <f t="shared" si="33"/>
        <v>0</v>
      </c>
      <c r="EC58" s="10">
        <f t="shared" si="33"/>
        <v>0</v>
      </c>
      <c r="ED58" s="10">
        <f t="shared" si="33"/>
        <v>0</v>
      </c>
      <c r="EE58" s="10">
        <f t="shared" si="23"/>
        <v>485.1</v>
      </c>
      <c r="EF58" s="109">
        <f t="shared" si="4"/>
        <v>-0.01</v>
      </c>
      <c r="EG58" s="82">
        <f t="shared" si="24"/>
        <v>0</v>
      </c>
      <c r="EH58" s="82">
        <f t="shared" si="25"/>
        <v>0.01</v>
      </c>
      <c r="EI58" s="110">
        <f t="shared" si="26"/>
        <v>485.11</v>
      </c>
    </row>
    <row r="59" spans="1:139" ht="14.5" hidden="1" x14ac:dyDescent="0.35">
      <c r="A59" s="5" t="str">
        <f t="shared" si="0"/>
        <v>Suape55.6</v>
      </c>
      <c r="B59" s="53">
        <v>4196</v>
      </c>
      <c r="C59" s="53">
        <v>4196</v>
      </c>
      <c r="D59" s="53" t="s">
        <v>23</v>
      </c>
      <c r="E59" s="43"/>
      <c r="F59" s="43" t="s">
        <v>145</v>
      </c>
      <c r="G59" s="43" t="s">
        <v>146</v>
      </c>
      <c r="H59" s="53" t="s">
        <v>147</v>
      </c>
      <c r="I59" s="54"/>
      <c r="J59" s="43"/>
      <c r="K59" s="87" t="s">
        <v>62</v>
      </c>
      <c r="L59" s="40">
        <v>55.6</v>
      </c>
      <c r="M59" s="41" t="s">
        <v>149</v>
      </c>
      <c r="N59" s="85"/>
      <c r="O59" s="67"/>
      <c r="Q59" s="77"/>
      <c r="R59" s="57"/>
      <c r="S59" s="44"/>
      <c r="T59" s="56"/>
      <c r="U59" s="57"/>
      <c r="V59" s="43" t="s">
        <v>150</v>
      </c>
      <c r="W59" s="88">
        <v>0.6</v>
      </c>
      <c r="X59" s="57" t="s">
        <v>22</v>
      </c>
      <c r="Y59" s="95">
        <f>IF($X59="",0,HLOOKUP($H$3,Resina!$E$2:$AK$93,MATCH($D59&amp;$X59&amp;$Y$4,Resina!$A$2:$A$93,0)))</f>
        <v>1659.4504444444444</v>
      </c>
      <c r="Z59" s="56">
        <v>0.4</v>
      </c>
      <c r="AA59" s="43" t="s">
        <v>33</v>
      </c>
      <c r="AB59" s="95">
        <f>IF($AA59="",0,HLOOKUP($H$3,Resina!$E$2:$AK$93,MATCH($D59&amp;$AA59&amp;$AB$4,Resina!$A$2:$A$93,0)))</f>
        <v>1532.6471997497385</v>
      </c>
      <c r="AC59" s="59">
        <f t="shared" si="27"/>
        <v>46113</v>
      </c>
      <c r="AD59" s="59" t="s">
        <v>151</v>
      </c>
      <c r="AE59" s="153">
        <f t="shared" si="28"/>
        <v>45839</v>
      </c>
      <c r="AF59" s="55" t="s">
        <v>152</v>
      </c>
      <c r="AG59" s="13">
        <f>_xlfn.XLOOKUP($H$3,Resina!$2:$2,Resina!$3:$3,0)</f>
        <v>5.2315863636363638</v>
      </c>
      <c r="AH59" s="14">
        <f t="shared" si="5"/>
        <v>467.94102390748674</v>
      </c>
      <c r="AI59" s="75">
        <v>5.0000000000000001E-3</v>
      </c>
      <c r="AJ59" s="14">
        <f t="shared" si="6"/>
        <v>2.3397051195374337</v>
      </c>
      <c r="AL59" s="12"/>
      <c r="AM59" s="65"/>
      <c r="AN59" s="12"/>
      <c r="AO59" s="12">
        <f>_xlfn.XLOOKUP($D59&amp;$L59&amp;$AK$3,'BD Conv'!$A:$A,'BD Conv'!$H:$H,0)*_xlfn.XLOOKUP($D59,'BD Conv'!$C$17:$C$19,'BD Conv'!$F$17:$F$19,0)*(1+(HLOOKUP($B59&amp;AO$5,Indexadores!$C$2:$AH$32,MATCH($AE59,Indexadores!$A$2:$A$32,0))))</f>
        <v>0</v>
      </c>
      <c r="AP59" s="12"/>
      <c r="AQ59" s="55"/>
      <c r="AR59" s="55"/>
      <c r="AS59" s="155">
        <v>5.0000000000000001E-3</v>
      </c>
      <c r="AT59" s="55">
        <f t="shared" si="7"/>
        <v>0</v>
      </c>
      <c r="AU59" s="12">
        <f>_xlfn.XLOOKUP($D59&amp;$L59&amp;$AK$3,'BD Conv'!$A:$A,'BD Conv'!$H:$H,0)*_xlfn.XLOOKUP($D59,'BD Conv'!$C$17:$C$19,'BD Conv'!$E$17:$E$19,0)*(1+(HLOOKUP($B59&amp;AU$5,Indexadores!$C$2:$AH$32,MATCH($AE59,Indexadores!$A$2:$A$32,0))))</f>
        <v>0</v>
      </c>
      <c r="AV59" s="14">
        <f t="shared" si="8"/>
        <v>0</v>
      </c>
      <c r="AW59" s="55">
        <f>_xlfn.XLOOKUP($A59&amp;$AK$3,'BD Conv'!$A:$A,'BD Conv'!$I:$I,0)</f>
        <v>0</v>
      </c>
      <c r="AX59" s="55"/>
      <c r="AY59" s="12"/>
      <c r="AZ59" s="14">
        <f t="shared" si="1"/>
        <v>470.28072902702417</v>
      </c>
      <c r="BA59" s="12"/>
      <c r="BB59" s="12"/>
      <c r="BC59" s="12"/>
      <c r="BD59" s="55"/>
      <c r="BE59" s="55"/>
      <c r="BF59" s="55"/>
      <c r="BG59" s="66"/>
      <c r="BH59" s="55"/>
      <c r="BI59" s="61">
        <f t="shared" si="10"/>
        <v>0</v>
      </c>
      <c r="BJ59" s="55"/>
      <c r="BK59" s="55"/>
      <c r="BL59" s="66"/>
      <c r="BM59" s="55"/>
      <c r="BN59" s="55">
        <f>_xlfn.XLOOKUP($A59&amp;$BA$3,'BD Conv'!$A:$A,'BD Conv'!$K:$K,0)</f>
        <v>0</v>
      </c>
      <c r="BO59" s="55"/>
      <c r="BP59" s="55"/>
      <c r="BQ59" s="96">
        <f t="shared" si="11"/>
        <v>0</v>
      </c>
      <c r="BR59" s="62">
        <f t="shared" si="12"/>
        <v>0</v>
      </c>
      <c r="BS59" s="62"/>
      <c r="BT59" s="98">
        <f t="shared" si="13"/>
        <v>470.28072902702417</v>
      </c>
      <c r="BU59" s="82">
        <f t="shared" si="14"/>
        <v>118.60072480095499</v>
      </c>
      <c r="BV59" s="97">
        <f t="shared" si="2"/>
        <v>588.88145382797916</v>
      </c>
      <c r="BW59" s="44">
        <f>BV59/'MAR''26'!BV60-1</f>
        <v>0.14270734757602876</v>
      </c>
      <c r="BY59" s="74"/>
      <c r="BZ59" s="12"/>
      <c r="CA59" s="12"/>
      <c r="CB59" s="12">
        <f t="shared" si="15"/>
        <v>0.44722670274550308</v>
      </c>
      <c r="CD59" s="95"/>
      <c r="CE59" s="12"/>
      <c r="CF59" s="12"/>
      <c r="CG59" s="12"/>
      <c r="CI59" s="95">
        <f>IF($X59="",0,HLOOKUP($H$3,Resina!$E$2:$AK$93,MATCH($D59&amp;$X59&amp;$CI$4,Resina!$A$2:$A$93,0)))</f>
        <v>1515.536288888889</v>
      </c>
      <c r="CJ59" s="95">
        <f>IF($AA59="",0,HLOOKUP($H$3,Resina!$E$2:$AK$93,MATCH($D59&amp;$AA59&amp;$CJ$4,Resina!$A$2:$A$93,0)))</f>
        <v>1436.6371700967759</v>
      </c>
      <c r="CK59" s="14">
        <f t="shared" si="16"/>
        <v>431.65348902920215</v>
      </c>
      <c r="CL59" s="14">
        <f t="shared" si="17"/>
        <v>4.3165348902920213</v>
      </c>
      <c r="CM59" s="12" t="str">
        <f t="shared" si="18"/>
        <v xml:space="preserve"> </v>
      </c>
      <c r="CN59" s="73"/>
      <c r="CO59" s="12">
        <f t="shared" si="19"/>
        <v>0</v>
      </c>
      <c r="CP59" s="14">
        <f t="shared" si="20"/>
        <v>435.97002391949417</v>
      </c>
      <c r="CQ59" s="73"/>
      <c r="DE59" s="6" t="str">
        <f t="shared" si="21"/>
        <v>Suape55.60.4</v>
      </c>
      <c r="DF59" s="63">
        <f t="shared" si="22"/>
        <v>55.6</v>
      </c>
      <c r="DG59" s="10">
        <f t="shared" si="34"/>
        <v>467.94</v>
      </c>
      <c r="DH59" s="10">
        <f t="shared" si="34"/>
        <v>2.34</v>
      </c>
      <c r="DI59" s="10">
        <f t="shared" si="34"/>
        <v>0</v>
      </c>
      <c r="DJ59" s="10">
        <f t="shared" si="34"/>
        <v>0</v>
      </c>
      <c r="DK59" s="10">
        <f t="shared" si="34"/>
        <v>0</v>
      </c>
      <c r="DL59" s="10">
        <f t="shared" si="34"/>
        <v>0</v>
      </c>
      <c r="DM59" s="10">
        <f t="shared" si="34"/>
        <v>0</v>
      </c>
      <c r="DN59" s="10">
        <f t="shared" si="34"/>
        <v>0</v>
      </c>
      <c r="DO59" s="10">
        <f t="shared" si="34"/>
        <v>0</v>
      </c>
      <c r="DP59" s="10">
        <f t="shared" si="34"/>
        <v>0</v>
      </c>
      <c r="DQ59" s="10">
        <f t="shared" si="34"/>
        <v>0</v>
      </c>
      <c r="DR59" s="10">
        <f t="shared" si="34"/>
        <v>0</v>
      </c>
      <c r="DS59" s="10">
        <f t="shared" si="34"/>
        <v>0</v>
      </c>
      <c r="DT59" s="10">
        <f t="shared" si="34"/>
        <v>0</v>
      </c>
      <c r="DU59" s="10">
        <f t="shared" si="34"/>
        <v>0</v>
      </c>
      <c r="DV59" s="10">
        <f t="shared" si="34"/>
        <v>0</v>
      </c>
      <c r="DW59" s="10">
        <f t="shared" si="33"/>
        <v>0</v>
      </c>
      <c r="DX59" s="10">
        <f t="shared" si="33"/>
        <v>0</v>
      </c>
      <c r="DY59" s="10">
        <f t="shared" si="33"/>
        <v>0</v>
      </c>
      <c r="DZ59" s="10">
        <f t="shared" si="33"/>
        <v>0</v>
      </c>
      <c r="EA59" s="10">
        <f t="shared" si="33"/>
        <v>0</v>
      </c>
      <c r="EB59" s="10">
        <f t="shared" si="33"/>
        <v>0</v>
      </c>
      <c r="EC59" s="10">
        <f t="shared" si="33"/>
        <v>0</v>
      </c>
      <c r="ED59" s="10">
        <f t="shared" si="33"/>
        <v>0</v>
      </c>
      <c r="EE59" s="10">
        <f t="shared" si="23"/>
        <v>470.28</v>
      </c>
      <c r="EF59" s="109">
        <f t="shared" si="4"/>
        <v>0</v>
      </c>
      <c r="EG59" s="82">
        <f t="shared" si="24"/>
        <v>0</v>
      </c>
      <c r="EH59" s="82">
        <f t="shared" si="25"/>
        <v>0</v>
      </c>
      <c r="EI59" s="110">
        <f t="shared" si="26"/>
        <v>470.28</v>
      </c>
    </row>
    <row r="60" spans="1:139" ht="14.5" hidden="1" x14ac:dyDescent="0.35">
      <c r="A60" s="5" t="str">
        <f t="shared" si="0"/>
        <v>Suape55.6</v>
      </c>
      <c r="B60" s="53">
        <v>4196</v>
      </c>
      <c r="C60" s="53">
        <v>4196</v>
      </c>
      <c r="D60" s="53" t="s">
        <v>23</v>
      </c>
      <c r="E60" s="43"/>
      <c r="F60" s="43" t="s">
        <v>145</v>
      </c>
      <c r="G60" s="43" t="s">
        <v>146</v>
      </c>
      <c r="H60" s="53" t="s">
        <v>147</v>
      </c>
      <c r="I60" s="54"/>
      <c r="J60" s="43"/>
      <c r="K60" s="87" t="s">
        <v>62</v>
      </c>
      <c r="L60" s="40">
        <v>55.6</v>
      </c>
      <c r="M60" s="41" t="s">
        <v>149</v>
      </c>
      <c r="N60" s="85"/>
      <c r="O60" s="67"/>
      <c r="Q60" s="77"/>
      <c r="R60" s="57"/>
      <c r="S60" s="44"/>
      <c r="T60" s="56"/>
      <c r="U60" s="57"/>
      <c r="V60" s="43" t="s">
        <v>150</v>
      </c>
      <c r="W60" s="88">
        <v>0.4</v>
      </c>
      <c r="X60" s="57" t="s">
        <v>22</v>
      </c>
      <c r="Y60" s="95">
        <f>IF($X60="",0,HLOOKUP($H$3,Resina!$E$2:$AK$93,MATCH($D60&amp;$X60&amp;$Y$4,Resina!$A$2:$A$93,0)))</f>
        <v>1659.4504444444444</v>
      </c>
      <c r="Z60" s="56">
        <v>0.6</v>
      </c>
      <c r="AA60" s="43" t="s">
        <v>33</v>
      </c>
      <c r="AB60" s="95">
        <f>IF($AA60="",0,HLOOKUP($H$3,Resina!$E$2:$AK$93,MATCH($D60&amp;$AA60&amp;$AB$4,Resina!$A$2:$A$93,0)))</f>
        <v>1532.6471997497385</v>
      </c>
      <c r="AC60" s="59">
        <f t="shared" si="27"/>
        <v>46113</v>
      </c>
      <c r="AD60" s="59" t="s">
        <v>151</v>
      </c>
      <c r="AE60" s="153">
        <f t="shared" si="28"/>
        <v>45839</v>
      </c>
      <c r="AF60" s="55" t="s">
        <v>152</v>
      </c>
      <c r="AG60" s="13">
        <f>_xlfn.XLOOKUP($H$3,Resina!$2:$2,Resina!$3:$3,0)</f>
        <v>5.2315863636363638</v>
      </c>
      <c r="AH60" s="14">
        <f t="shared" si="5"/>
        <v>460.5642146684832</v>
      </c>
      <c r="AI60" s="75">
        <v>5.0000000000000001E-3</v>
      </c>
      <c r="AJ60" s="14">
        <f t="shared" si="6"/>
        <v>2.3028210733424159</v>
      </c>
      <c r="AL60" s="12"/>
      <c r="AM60" s="65"/>
      <c r="AN60" s="12"/>
      <c r="AO60" s="12">
        <f>_xlfn.XLOOKUP($D60&amp;$L60&amp;$AK$3,'BD Conv'!$A:$A,'BD Conv'!$H:$H,0)*_xlfn.XLOOKUP($D60,'BD Conv'!$C$17:$C$19,'BD Conv'!$F$17:$F$19,0)*(1+(HLOOKUP($B60&amp;AO$5,Indexadores!$C$2:$AH$32,MATCH($AE60,Indexadores!$A$2:$A$32,0))))</f>
        <v>0</v>
      </c>
      <c r="AP60" s="12"/>
      <c r="AQ60" s="55"/>
      <c r="AR60" s="55"/>
      <c r="AS60" s="155">
        <v>5.0000000000000001E-3</v>
      </c>
      <c r="AT60" s="55">
        <f t="shared" si="7"/>
        <v>0</v>
      </c>
      <c r="AU60" s="12">
        <f>_xlfn.XLOOKUP($D60&amp;$L60&amp;$AK$3,'BD Conv'!$A:$A,'BD Conv'!$H:$H,0)*_xlfn.XLOOKUP($D60,'BD Conv'!$C$17:$C$19,'BD Conv'!$E$17:$E$19,0)*(1+(HLOOKUP($B60&amp;AU$5,Indexadores!$C$2:$AH$32,MATCH($AE60,Indexadores!$A$2:$A$32,0))))</f>
        <v>0</v>
      </c>
      <c r="AV60" s="14">
        <f t="shared" si="8"/>
        <v>0</v>
      </c>
      <c r="AW60" s="55">
        <f>_xlfn.XLOOKUP($A60&amp;$AK$3,'BD Conv'!$A:$A,'BD Conv'!$I:$I,0)</f>
        <v>0</v>
      </c>
      <c r="AX60" s="55"/>
      <c r="AY60" s="12"/>
      <c r="AZ60" s="14">
        <f t="shared" si="1"/>
        <v>462.86703574182565</v>
      </c>
      <c r="BA60" s="12"/>
      <c r="BB60" s="12"/>
      <c r="BC60" s="12"/>
      <c r="BD60" s="55"/>
      <c r="BE60" s="55"/>
      <c r="BF60" s="55"/>
      <c r="BG60" s="66"/>
      <c r="BH60" s="55"/>
      <c r="BI60" s="61">
        <f t="shared" si="10"/>
        <v>0</v>
      </c>
      <c r="BJ60" s="55"/>
      <c r="BK60" s="55"/>
      <c r="BL60" s="66"/>
      <c r="BM60" s="55"/>
      <c r="BN60" s="55">
        <f>_xlfn.XLOOKUP($A60&amp;$BA$3,'BD Conv'!$A:$A,'BD Conv'!$K:$K,0)</f>
        <v>0</v>
      </c>
      <c r="BO60" s="55"/>
      <c r="BP60" s="55"/>
      <c r="BQ60" s="96">
        <f t="shared" si="11"/>
        <v>0</v>
      </c>
      <c r="BR60" s="62">
        <f t="shared" si="12"/>
        <v>0</v>
      </c>
      <c r="BS60" s="62"/>
      <c r="BT60" s="98">
        <f t="shared" si="13"/>
        <v>462.86703574182565</v>
      </c>
      <c r="BU60" s="82">
        <f t="shared" si="14"/>
        <v>116.73105559529637</v>
      </c>
      <c r="BV60" s="97">
        <f t="shared" si="2"/>
        <v>579.59809133712201</v>
      </c>
      <c r="BW60" s="44">
        <f>BV60/'MAR''26'!BV61-1</f>
        <v>6.5638892478074418E-2</v>
      </c>
      <c r="BY60" s="74"/>
      <c r="BZ60" s="12"/>
      <c r="CA60" s="12"/>
      <c r="CB60" s="12">
        <f t="shared" si="15"/>
        <v>0.44017644234048375</v>
      </c>
      <c r="CD60" s="95"/>
      <c r="CE60" s="12"/>
      <c r="CF60" s="12"/>
      <c r="CG60" s="12"/>
      <c r="CI60" s="95">
        <f>IF($X60="",0,HLOOKUP($H$3,Resina!$E$2:$AK$93,MATCH($D60&amp;$X60&amp;$CI$4,Resina!$A$2:$A$93,0)))</f>
        <v>1515.536288888889</v>
      </c>
      <c r="CJ60" s="95">
        <f>IF($AA60="",0,HLOOKUP($H$3,Resina!$E$2:$AK$93,MATCH($D60&amp;$AA60&amp;$CJ$4,Resina!$A$2:$A$93,0)))</f>
        <v>1436.6371700967759</v>
      </c>
      <c r="CK60" s="14">
        <f t="shared" si="16"/>
        <v>427.06351382899197</v>
      </c>
      <c r="CL60" s="14">
        <f t="shared" si="17"/>
        <v>4.2706351382899195</v>
      </c>
      <c r="CM60" s="12" t="str">
        <f t="shared" si="18"/>
        <v xml:space="preserve"> </v>
      </c>
      <c r="CN60" s="73"/>
      <c r="CO60" s="12">
        <f t="shared" si="19"/>
        <v>0</v>
      </c>
      <c r="CP60" s="14">
        <f t="shared" si="20"/>
        <v>431.33414896728192</v>
      </c>
      <c r="CQ60" s="73"/>
      <c r="DE60" s="6" t="str">
        <f t="shared" si="21"/>
        <v>Suape55.60.6</v>
      </c>
      <c r="DF60" s="63">
        <f t="shared" si="22"/>
        <v>55.6</v>
      </c>
      <c r="DG60" s="10">
        <f t="shared" si="34"/>
        <v>460.56</v>
      </c>
      <c r="DH60" s="10">
        <f t="shared" si="34"/>
        <v>2.2999999999999998</v>
      </c>
      <c r="DI60" s="10">
        <f t="shared" si="34"/>
        <v>0</v>
      </c>
      <c r="DJ60" s="10">
        <f t="shared" si="34"/>
        <v>0</v>
      </c>
      <c r="DK60" s="10">
        <f t="shared" si="34"/>
        <v>0</v>
      </c>
      <c r="DL60" s="10">
        <f t="shared" si="34"/>
        <v>0</v>
      </c>
      <c r="DM60" s="10">
        <f t="shared" si="34"/>
        <v>0</v>
      </c>
      <c r="DN60" s="10">
        <f t="shared" si="34"/>
        <v>0</v>
      </c>
      <c r="DO60" s="10">
        <f t="shared" si="34"/>
        <v>0</v>
      </c>
      <c r="DP60" s="10">
        <f t="shared" si="34"/>
        <v>0</v>
      </c>
      <c r="DQ60" s="10">
        <f t="shared" si="34"/>
        <v>0</v>
      </c>
      <c r="DR60" s="10">
        <f t="shared" si="34"/>
        <v>0</v>
      </c>
      <c r="DS60" s="10">
        <f t="shared" si="34"/>
        <v>0</v>
      </c>
      <c r="DT60" s="10">
        <f t="shared" si="34"/>
        <v>0</v>
      </c>
      <c r="DU60" s="10">
        <f t="shared" si="34"/>
        <v>0</v>
      </c>
      <c r="DV60" s="10">
        <f t="shared" si="34"/>
        <v>0</v>
      </c>
      <c r="DW60" s="10">
        <f t="shared" si="33"/>
        <v>0</v>
      </c>
      <c r="DX60" s="10">
        <f t="shared" si="33"/>
        <v>0</v>
      </c>
      <c r="DY60" s="10">
        <f t="shared" si="33"/>
        <v>0</v>
      </c>
      <c r="DZ60" s="10">
        <f t="shared" si="33"/>
        <v>0</v>
      </c>
      <c r="EA60" s="10">
        <f t="shared" si="33"/>
        <v>0</v>
      </c>
      <c r="EB60" s="10">
        <f t="shared" si="33"/>
        <v>0</v>
      </c>
      <c r="EC60" s="10">
        <f t="shared" si="33"/>
        <v>0</v>
      </c>
      <c r="ED60" s="10">
        <f t="shared" si="33"/>
        <v>0</v>
      </c>
      <c r="EE60" s="10">
        <f t="shared" si="23"/>
        <v>462.86</v>
      </c>
      <c r="EF60" s="109">
        <f t="shared" si="4"/>
        <v>-0.01</v>
      </c>
      <c r="EG60" s="82">
        <f t="shared" si="24"/>
        <v>0</v>
      </c>
      <c r="EH60" s="82">
        <f t="shared" si="25"/>
        <v>0.01</v>
      </c>
      <c r="EI60" s="110">
        <f t="shared" si="26"/>
        <v>462.87</v>
      </c>
    </row>
    <row r="61" spans="1:139" ht="14.5" hidden="1" x14ac:dyDescent="0.35">
      <c r="A61" s="5" t="str">
        <f t="shared" si="0"/>
        <v>Suape55.6</v>
      </c>
      <c r="B61" s="53">
        <v>4196</v>
      </c>
      <c r="C61" s="53">
        <v>4196</v>
      </c>
      <c r="D61" s="53" t="s">
        <v>23</v>
      </c>
      <c r="E61" s="43"/>
      <c r="F61" s="43" t="s">
        <v>145</v>
      </c>
      <c r="G61" s="43" t="s">
        <v>146</v>
      </c>
      <c r="H61" s="53" t="s">
        <v>147</v>
      </c>
      <c r="I61" s="54"/>
      <c r="J61" s="43"/>
      <c r="K61" s="87" t="s">
        <v>62</v>
      </c>
      <c r="L61" s="40">
        <v>55.6</v>
      </c>
      <c r="M61" s="41" t="s">
        <v>149</v>
      </c>
      <c r="N61" s="85"/>
      <c r="O61" s="67"/>
      <c r="Q61" s="77"/>
      <c r="R61" s="57"/>
      <c r="S61" s="44"/>
      <c r="T61" s="56"/>
      <c r="U61" s="57"/>
      <c r="V61" s="43" t="s">
        <v>150</v>
      </c>
      <c r="W61" s="88">
        <v>0</v>
      </c>
      <c r="X61" s="57"/>
      <c r="Y61" s="95">
        <f>IF($X61="",0,HLOOKUP($H$3,Resina!$E$2:$AK$93,MATCH($D61&amp;$X61&amp;$Y$4,Resina!$A$2:$A$93,0)))</f>
        <v>0</v>
      </c>
      <c r="Z61" s="56">
        <v>1</v>
      </c>
      <c r="AA61" s="43" t="s">
        <v>33</v>
      </c>
      <c r="AB61" s="95">
        <f>IF($AA61="",0,HLOOKUP($H$3,Resina!$E$2:$AK$93,MATCH($D61&amp;$AA61&amp;$AB$4,Resina!$A$2:$A$93,0)))</f>
        <v>1532.6471997497385</v>
      </c>
      <c r="AC61" s="59">
        <f t="shared" si="27"/>
        <v>46113</v>
      </c>
      <c r="AD61" s="59" t="s">
        <v>151</v>
      </c>
      <c r="AE61" s="153">
        <f t="shared" si="28"/>
        <v>45839</v>
      </c>
      <c r="AF61" s="55" t="s">
        <v>152</v>
      </c>
      <c r="AG61" s="13">
        <f>_xlfn.XLOOKUP($H$3,Resina!$2:$2,Resina!$3:$3,0)</f>
        <v>5.2315863636363638</v>
      </c>
      <c r="AH61" s="14">
        <f t="shared" si="5"/>
        <v>445.81059619047613</v>
      </c>
      <c r="AI61" s="75">
        <v>5.0000000000000001E-3</v>
      </c>
      <c r="AJ61" s="14">
        <f t="shared" si="6"/>
        <v>2.2290529809523809</v>
      </c>
      <c r="AL61" s="12"/>
      <c r="AM61" s="65"/>
      <c r="AN61" s="12"/>
      <c r="AO61" s="12">
        <f>_xlfn.XLOOKUP($D61&amp;$L61&amp;$AK$3,'BD Conv'!$A:$A,'BD Conv'!$H:$H,0)*_xlfn.XLOOKUP($D61,'BD Conv'!$C$17:$C$19,'BD Conv'!$F$17:$F$19,0)*(1+(HLOOKUP($B61&amp;AO$5,Indexadores!$C$2:$AH$32,MATCH($AE61,Indexadores!$A$2:$A$32,0))))</f>
        <v>0</v>
      </c>
      <c r="AP61" s="12"/>
      <c r="AQ61" s="55"/>
      <c r="AR61" s="55"/>
      <c r="AS61" s="155">
        <v>5.0000000000000001E-3</v>
      </c>
      <c r="AT61" s="55">
        <f t="shared" si="7"/>
        <v>0</v>
      </c>
      <c r="AU61" s="12">
        <f>_xlfn.XLOOKUP($D61&amp;$L61&amp;$AK$3,'BD Conv'!$A:$A,'BD Conv'!$H:$H,0)*_xlfn.XLOOKUP($D61,'BD Conv'!$C$17:$C$19,'BD Conv'!$E$17:$E$19,0)*(1+(HLOOKUP($B61&amp;AU$5,Indexadores!$C$2:$AH$32,MATCH($AE61,Indexadores!$A$2:$A$32,0))))</f>
        <v>0</v>
      </c>
      <c r="AV61" s="14">
        <f t="shared" si="8"/>
        <v>0</v>
      </c>
      <c r="AW61" s="55">
        <f>_xlfn.XLOOKUP($A61&amp;$AK$3,'BD Conv'!$A:$A,'BD Conv'!$I:$I,0)</f>
        <v>0</v>
      </c>
      <c r="AX61" s="55"/>
      <c r="AY61" s="12"/>
      <c r="AZ61" s="14">
        <f t="shared" si="1"/>
        <v>448.03964917142849</v>
      </c>
      <c r="BA61" s="12"/>
      <c r="BB61" s="12"/>
      <c r="BC61" s="12"/>
      <c r="BD61" s="55"/>
      <c r="BE61" s="55"/>
      <c r="BF61" s="55"/>
      <c r="BG61" s="66"/>
      <c r="BH61" s="55"/>
      <c r="BI61" s="61">
        <f t="shared" si="10"/>
        <v>0</v>
      </c>
      <c r="BJ61" s="55"/>
      <c r="BK61" s="55"/>
      <c r="BL61" s="66"/>
      <c r="BM61" s="55"/>
      <c r="BN61" s="55">
        <f>_xlfn.XLOOKUP($A61&amp;$BA$3,'BD Conv'!$A:$A,'BD Conv'!$K:$K,0)</f>
        <v>0</v>
      </c>
      <c r="BO61" s="55"/>
      <c r="BP61" s="55"/>
      <c r="BQ61" s="96">
        <f t="shared" si="11"/>
        <v>0</v>
      </c>
      <c r="BR61" s="62">
        <f t="shared" si="12"/>
        <v>0</v>
      </c>
      <c r="BS61" s="62"/>
      <c r="BT61" s="98">
        <f t="shared" si="13"/>
        <v>448.03964917142849</v>
      </c>
      <c r="BU61" s="82">
        <f t="shared" si="14"/>
        <v>112.99171718397912</v>
      </c>
      <c r="BV61" s="97">
        <f t="shared" si="2"/>
        <v>561.03136635540761</v>
      </c>
      <c r="BW61" s="44">
        <f>BV61/'MAR''26'!BV62-1</f>
        <v>-6.6525595445658059E-2</v>
      </c>
      <c r="BY61" s="74"/>
      <c r="BZ61" s="12"/>
      <c r="CA61" s="12"/>
      <c r="CB61" s="12">
        <f t="shared" si="15"/>
        <v>0.4260759215304234</v>
      </c>
      <c r="CD61" s="95"/>
      <c r="CE61" s="12"/>
      <c r="CF61" s="12"/>
      <c r="CG61" s="12"/>
      <c r="CI61" s="95">
        <f>IF($X61="",0,HLOOKUP($H$3,Resina!$E$2:$AK$93,MATCH($D61&amp;$X61&amp;$CI$4,Resina!$A$2:$A$93,0)))</f>
        <v>0</v>
      </c>
      <c r="CJ61" s="95">
        <f>IF($AA61="",0,HLOOKUP($H$3,Resina!$E$2:$AK$93,MATCH($D61&amp;$AA61&amp;$CJ$4,Resina!$A$2:$A$93,0)))</f>
        <v>1436.6371700967759</v>
      </c>
      <c r="CK61" s="14">
        <f t="shared" si="16"/>
        <v>417.88356342857145</v>
      </c>
      <c r="CL61" s="14">
        <f t="shared" si="17"/>
        <v>4.1788356342857149</v>
      </c>
      <c r="CM61" s="12" t="str">
        <f t="shared" si="18"/>
        <v xml:space="preserve"> </v>
      </c>
      <c r="CN61" s="73"/>
      <c r="CO61" s="12">
        <f t="shared" si="19"/>
        <v>0</v>
      </c>
      <c r="CP61" s="14">
        <f t="shared" si="20"/>
        <v>422.06239906285714</v>
      </c>
      <c r="CQ61" s="73"/>
      <c r="DE61" s="6" t="str">
        <f t="shared" si="21"/>
        <v>Suape55.61</v>
      </c>
      <c r="DF61" s="63">
        <f t="shared" si="22"/>
        <v>55.6</v>
      </c>
      <c r="DG61" s="10">
        <f t="shared" si="34"/>
        <v>445.81</v>
      </c>
      <c r="DH61" s="10">
        <f t="shared" si="34"/>
        <v>2.23</v>
      </c>
      <c r="DI61" s="10">
        <f t="shared" si="34"/>
        <v>0</v>
      </c>
      <c r="DJ61" s="10">
        <f t="shared" si="34"/>
        <v>0</v>
      </c>
      <c r="DK61" s="10">
        <f t="shared" si="34"/>
        <v>0</v>
      </c>
      <c r="DL61" s="10">
        <f t="shared" si="34"/>
        <v>0</v>
      </c>
      <c r="DM61" s="10">
        <f t="shared" si="34"/>
        <v>0</v>
      </c>
      <c r="DN61" s="10">
        <f t="shared" si="34"/>
        <v>0</v>
      </c>
      <c r="DO61" s="10">
        <f t="shared" si="34"/>
        <v>0</v>
      </c>
      <c r="DP61" s="10">
        <f t="shared" si="34"/>
        <v>0</v>
      </c>
      <c r="DQ61" s="10">
        <f t="shared" si="34"/>
        <v>0</v>
      </c>
      <c r="DR61" s="10">
        <f t="shared" si="34"/>
        <v>0</v>
      </c>
      <c r="DS61" s="10">
        <f t="shared" si="34"/>
        <v>0</v>
      </c>
      <c r="DT61" s="10">
        <f t="shared" si="34"/>
        <v>0</v>
      </c>
      <c r="DU61" s="10">
        <f t="shared" si="34"/>
        <v>0</v>
      </c>
      <c r="DV61" s="10">
        <f t="shared" si="34"/>
        <v>0</v>
      </c>
      <c r="DW61" s="10">
        <f t="shared" si="33"/>
        <v>0</v>
      </c>
      <c r="DX61" s="10">
        <f t="shared" si="33"/>
        <v>0</v>
      </c>
      <c r="DY61" s="10">
        <f t="shared" si="33"/>
        <v>0</v>
      </c>
      <c r="DZ61" s="10">
        <f t="shared" si="33"/>
        <v>0</v>
      </c>
      <c r="EA61" s="10">
        <f t="shared" si="33"/>
        <v>0</v>
      </c>
      <c r="EB61" s="10">
        <f t="shared" si="33"/>
        <v>0</v>
      </c>
      <c r="EC61" s="10">
        <f t="shared" si="33"/>
        <v>0</v>
      </c>
      <c r="ED61" s="10">
        <f t="shared" si="33"/>
        <v>0</v>
      </c>
      <c r="EE61" s="10">
        <f t="shared" si="23"/>
        <v>448.04</v>
      </c>
      <c r="EF61" s="109">
        <f t="shared" si="4"/>
        <v>0</v>
      </c>
      <c r="EG61" s="82">
        <f t="shared" si="24"/>
        <v>0</v>
      </c>
      <c r="EH61" s="82">
        <f t="shared" si="25"/>
        <v>0</v>
      </c>
      <c r="EI61" s="110">
        <f t="shared" si="26"/>
        <v>448.04</v>
      </c>
    </row>
    <row r="62" spans="1:139" ht="14.5" x14ac:dyDescent="0.35">
      <c r="A62" s="5" t="str">
        <f t="shared" si="0"/>
        <v>Suape55.6</v>
      </c>
      <c r="B62" s="53">
        <v>4196</v>
      </c>
      <c r="C62" s="53">
        <v>4196</v>
      </c>
      <c r="D62" s="53" t="s">
        <v>23</v>
      </c>
      <c r="E62" s="43"/>
      <c r="F62" s="43" t="s">
        <v>145</v>
      </c>
      <c r="G62" s="43" t="s">
        <v>146</v>
      </c>
      <c r="H62" s="53" t="s">
        <v>147</v>
      </c>
      <c r="I62" s="54"/>
      <c r="J62" s="43"/>
      <c r="K62" s="87" t="s">
        <v>62</v>
      </c>
      <c r="L62" s="40">
        <v>55.6</v>
      </c>
      <c r="M62" s="41" t="s">
        <v>153</v>
      </c>
      <c r="N62" s="85"/>
      <c r="O62" s="67"/>
      <c r="Q62" s="77"/>
      <c r="R62" s="57"/>
      <c r="S62" s="44"/>
      <c r="T62" s="56"/>
      <c r="U62" s="57"/>
      <c r="V62" s="43" t="s">
        <v>150</v>
      </c>
      <c r="W62" s="88">
        <v>1</v>
      </c>
      <c r="X62" s="57" t="s">
        <v>22</v>
      </c>
      <c r="Y62" s="95">
        <f>IF($X62="",0,HLOOKUP($H$3,Resina!$E$2:$AK$93,MATCH($D62&amp;$X62&amp;$Y$4,Resina!$A$2:$A$93,0)))</f>
        <v>1659.4504444444444</v>
      </c>
      <c r="Z62" s="56">
        <v>0</v>
      </c>
      <c r="AA62" s="43" t="s">
        <v>33</v>
      </c>
      <c r="AB62" s="95">
        <f>IF($AA62="",0,HLOOKUP($H$3,Resina!$E$2:$AK$93,MATCH($D62&amp;$AA62&amp;$AB$4,Resina!$A$2:$A$93,0)))</f>
        <v>1532.6471997497385</v>
      </c>
      <c r="AC62" s="59">
        <f t="shared" si="27"/>
        <v>46113</v>
      </c>
      <c r="AD62" s="59" t="s">
        <v>151</v>
      </c>
      <c r="AE62" s="153">
        <f t="shared" si="28"/>
        <v>45839</v>
      </c>
      <c r="AF62" s="55" t="s">
        <v>152</v>
      </c>
      <c r="AG62" s="13">
        <f>_xlfn.XLOOKUP($H$3,Resina!$2:$2,Resina!$3:$3,0)</f>
        <v>5.2315863636363638</v>
      </c>
      <c r="AH62" s="14">
        <f t="shared" si="5"/>
        <v>482.69464238549375</v>
      </c>
      <c r="AI62" s="75">
        <v>5.0000000000000001E-3</v>
      </c>
      <c r="AJ62" s="14">
        <f t="shared" si="6"/>
        <v>2.4134732119274687</v>
      </c>
      <c r="AL62" s="12"/>
      <c r="AM62" s="65"/>
      <c r="AN62" s="12"/>
      <c r="AO62" s="12">
        <f>_xlfn.XLOOKUP($D62&amp;$L62&amp;$AK$3,'BD Conv'!$A:$A,'BD Conv'!$H:$H,0)*_xlfn.XLOOKUP($D62,'BD Conv'!$C$17:$C$19,'BD Conv'!$F$17:$F$19,0)*(1+(HLOOKUP($B62&amp;AO$5,Indexadores!$C$2:$AH$32,MATCH($AE62,Indexadores!$A$2:$A$32,0))))</f>
        <v>0</v>
      </c>
      <c r="AP62" s="12"/>
      <c r="AQ62" s="55"/>
      <c r="AR62" s="55"/>
      <c r="AS62" s="155">
        <v>5.0000000000000001E-3</v>
      </c>
      <c r="AT62" s="55">
        <f t="shared" si="7"/>
        <v>0</v>
      </c>
      <c r="AU62" s="12">
        <f>_xlfn.XLOOKUP($D62&amp;$L62&amp;$AK$3,'BD Conv'!$A:$A,'BD Conv'!$H:$H,0)*_xlfn.XLOOKUP($D62,'BD Conv'!$C$17:$C$19,'BD Conv'!$E$17:$E$19,0)*(1+(HLOOKUP($B62&amp;AU$5,Indexadores!$C$2:$AH$32,MATCH($AE62,Indexadores!$A$2:$A$32,0))))</f>
        <v>0</v>
      </c>
      <c r="AV62" s="14">
        <f t="shared" si="8"/>
        <v>0</v>
      </c>
      <c r="AW62" s="55">
        <f>_xlfn.XLOOKUP($A62&amp;$AK$3,'BD Conv'!$A:$A,'BD Conv'!$I:$I,0)</f>
        <v>0</v>
      </c>
      <c r="AX62" s="55"/>
      <c r="AY62" s="12"/>
      <c r="AZ62" s="14">
        <f t="shared" si="1"/>
        <v>485.1081155974212</v>
      </c>
      <c r="BA62" s="12"/>
      <c r="BB62" s="12"/>
      <c r="BC62" s="12"/>
      <c r="BD62" s="55"/>
      <c r="BE62" s="55"/>
      <c r="BF62" s="55"/>
      <c r="BG62" s="66"/>
      <c r="BH62" s="55"/>
      <c r="BI62" s="61">
        <f t="shared" si="10"/>
        <v>0</v>
      </c>
      <c r="BJ62" s="55"/>
      <c r="BK62" s="55"/>
      <c r="BL62" s="66"/>
      <c r="BM62" s="55"/>
      <c r="BN62" s="55">
        <f>_xlfn.XLOOKUP($A62&amp;$BA$3,'BD Conv'!$A:$A,'BD Conv'!$K:$K,0)</f>
        <v>0</v>
      </c>
      <c r="BO62" s="55"/>
      <c r="BP62" s="55"/>
      <c r="BQ62" s="96">
        <f t="shared" si="11"/>
        <v>0</v>
      </c>
      <c r="BR62" s="62">
        <f t="shared" si="12"/>
        <v>0</v>
      </c>
      <c r="BS62" s="62"/>
      <c r="BT62" s="98">
        <f t="shared" si="13"/>
        <v>485.1081155974212</v>
      </c>
      <c r="BU62" s="82">
        <f t="shared" si="14"/>
        <v>122.34006321227224</v>
      </c>
      <c r="BV62" s="97">
        <f t="shared" si="2"/>
        <v>607.44817880969345</v>
      </c>
      <c r="BW62" s="44">
        <f>BV62/'MAR''26'!BV63-1</f>
        <v>0.32566378302760635</v>
      </c>
      <c r="BY62" s="74"/>
      <c r="BZ62" s="12"/>
      <c r="CA62" s="12"/>
      <c r="CB62" s="12">
        <f t="shared" si="15"/>
        <v>0.46132722355555256</v>
      </c>
      <c r="CD62" s="95"/>
      <c r="CE62" s="12"/>
      <c r="CF62" s="12"/>
      <c r="CG62" s="12"/>
      <c r="CI62" s="95">
        <f>IF($X62="",0,HLOOKUP($H$3,Resina!$E$2:$AK$93,MATCH($D62&amp;$X62&amp;$CI$4,Resina!$A$2:$A$93,0)))</f>
        <v>1515.536288888889</v>
      </c>
      <c r="CJ62" s="95">
        <f>IF($AA62="",0,HLOOKUP($H$3,Resina!$E$2:$AK$93,MATCH($D62&amp;$AA62&amp;$CJ$4,Resina!$A$2:$A$93,0)))</f>
        <v>1436.6371700967759</v>
      </c>
      <c r="CK62" s="14">
        <f t="shared" si="16"/>
        <v>440.83343942962279</v>
      </c>
      <c r="CL62" s="14">
        <f t="shared" si="17"/>
        <v>4.4083343942962276</v>
      </c>
      <c r="CM62" s="12" t="str">
        <f t="shared" si="18"/>
        <v xml:space="preserve"> </v>
      </c>
      <c r="CN62" s="73"/>
      <c r="CO62" s="12">
        <f t="shared" si="19"/>
        <v>0</v>
      </c>
      <c r="CP62" s="14">
        <f t="shared" si="20"/>
        <v>445.241773823919</v>
      </c>
      <c r="CQ62" s="73"/>
      <c r="DE62" s="6" t="str">
        <f t="shared" si="21"/>
        <v>Suape55.60</v>
      </c>
      <c r="DF62" s="63">
        <f t="shared" si="22"/>
        <v>55.6</v>
      </c>
      <c r="DG62" s="10">
        <f t="shared" si="34"/>
        <v>482.69</v>
      </c>
      <c r="DH62" s="10">
        <f t="shared" si="34"/>
        <v>2.41</v>
      </c>
      <c r="DI62" s="10">
        <f t="shared" si="34"/>
        <v>0</v>
      </c>
      <c r="DJ62" s="10">
        <f t="shared" si="34"/>
        <v>0</v>
      </c>
      <c r="DK62" s="10">
        <f t="shared" si="34"/>
        <v>0</v>
      </c>
      <c r="DL62" s="10">
        <f t="shared" si="34"/>
        <v>0</v>
      </c>
      <c r="DM62" s="10">
        <f t="shared" si="34"/>
        <v>0</v>
      </c>
      <c r="DN62" s="10">
        <f t="shared" si="34"/>
        <v>0</v>
      </c>
      <c r="DO62" s="10">
        <f t="shared" si="34"/>
        <v>0</v>
      </c>
      <c r="DP62" s="10">
        <f t="shared" si="34"/>
        <v>0</v>
      </c>
      <c r="DQ62" s="10">
        <f t="shared" si="34"/>
        <v>0</v>
      </c>
      <c r="DR62" s="10">
        <f t="shared" si="34"/>
        <v>0</v>
      </c>
      <c r="DS62" s="10">
        <f t="shared" si="34"/>
        <v>0</v>
      </c>
      <c r="DT62" s="10">
        <f t="shared" si="34"/>
        <v>0</v>
      </c>
      <c r="DU62" s="10">
        <f t="shared" si="34"/>
        <v>0</v>
      </c>
      <c r="DV62" s="10">
        <f t="shared" si="34"/>
        <v>0</v>
      </c>
      <c r="DW62" s="10">
        <f t="shared" si="33"/>
        <v>0</v>
      </c>
      <c r="DX62" s="10">
        <f t="shared" si="33"/>
        <v>0</v>
      </c>
      <c r="DY62" s="10">
        <f t="shared" si="33"/>
        <v>0</v>
      </c>
      <c r="DZ62" s="10">
        <f t="shared" si="33"/>
        <v>0</v>
      </c>
      <c r="EA62" s="10">
        <f t="shared" si="33"/>
        <v>0</v>
      </c>
      <c r="EB62" s="10">
        <f t="shared" si="33"/>
        <v>0</v>
      </c>
      <c r="EC62" s="10">
        <f t="shared" si="33"/>
        <v>0</v>
      </c>
      <c r="ED62" s="10">
        <f t="shared" si="33"/>
        <v>0</v>
      </c>
      <c r="EE62" s="10">
        <f t="shared" si="23"/>
        <v>485.1</v>
      </c>
      <c r="EF62" s="109">
        <f t="shared" si="4"/>
        <v>-0.01</v>
      </c>
      <c r="EG62" s="82">
        <f t="shared" si="24"/>
        <v>0</v>
      </c>
      <c r="EH62" s="82">
        <f t="shared" si="25"/>
        <v>0.01</v>
      </c>
      <c r="EI62" s="110">
        <f t="shared" si="26"/>
        <v>485.11</v>
      </c>
    </row>
    <row r="63" spans="1:139" ht="14.5" hidden="1" x14ac:dyDescent="0.35">
      <c r="A63" s="5" t="str">
        <f t="shared" si="0"/>
        <v>Suape55.6</v>
      </c>
      <c r="B63" s="53">
        <v>4196</v>
      </c>
      <c r="C63" s="53">
        <v>4196</v>
      </c>
      <c r="D63" s="53" t="s">
        <v>23</v>
      </c>
      <c r="E63" s="43"/>
      <c r="F63" s="43" t="s">
        <v>145</v>
      </c>
      <c r="G63" s="43" t="s">
        <v>146</v>
      </c>
      <c r="H63" s="53" t="s">
        <v>147</v>
      </c>
      <c r="I63" s="54"/>
      <c r="J63" s="43"/>
      <c r="K63" s="87" t="s">
        <v>62</v>
      </c>
      <c r="L63" s="40">
        <v>55.6</v>
      </c>
      <c r="M63" s="41" t="s">
        <v>153</v>
      </c>
      <c r="N63" s="85"/>
      <c r="O63" s="67"/>
      <c r="Q63" s="77"/>
      <c r="R63" s="57"/>
      <c r="S63" s="44"/>
      <c r="T63" s="56"/>
      <c r="U63" s="57"/>
      <c r="V63" s="43" t="s">
        <v>150</v>
      </c>
      <c r="W63" s="88">
        <v>0.6</v>
      </c>
      <c r="X63" s="57" t="s">
        <v>22</v>
      </c>
      <c r="Y63" s="95">
        <f>IF($X63="",0,HLOOKUP($H$3,Resina!$E$2:$AK$93,MATCH($D63&amp;$X63&amp;$Y$4,Resina!$A$2:$A$93,0)))</f>
        <v>1659.4504444444444</v>
      </c>
      <c r="Z63" s="56">
        <v>0.4</v>
      </c>
      <c r="AA63" s="43" t="s">
        <v>33</v>
      </c>
      <c r="AB63" s="95">
        <f>IF($AA63="",0,HLOOKUP($H$3,Resina!$E$2:$AK$93,MATCH($D63&amp;$AA63&amp;$AB$4,Resina!$A$2:$A$93,0)))</f>
        <v>1532.6471997497385</v>
      </c>
      <c r="AC63" s="59">
        <f t="shared" si="27"/>
        <v>46113</v>
      </c>
      <c r="AD63" s="59" t="s">
        <v>151</v>
      </c>
      <c r="AE63" s="153">
        <f t="shared" si="28"/>
        <v>45839</v>
      </c>
      <c r="AF63" s="55" t="s">
        <v>152</v>
      </c>
      <c r="AG63" s="13">
        <f>_xlfn.XLOOKUP($H$3,Resina!$2:$2,Resina!$3:$3,0)</f>
        <v>5.2315863636363638</v>
      </c>
      <c r="AH63" s="14">
        <f t="shared" si="5"/>
        <v>467.94102390748674</v>
      </c>
      <c r="AI63" s="75">
        <v>5.0000000000000001E-3</v>
      </c>
      <c r="AJ63" s="14">
        <f t="shared" si="6"/>
        <v>2.3397051195374337</v>
      </c>
      <c r="AL63" s="12"/>
      <c r="AM63" s="65"/>
      <c r="AN63" s="12"/>
      <c r="AO63" s="12">
        <f>_xlfn.XLOOKUP($D63&amp;$L63&amp;$AK$3,'BD Conv'!$A:$A,'BD Conv'!$H:$H,0)*_xlfn.XLOOKUP($D63,'BD Conv'!$C$17:$C$19,'BD Conv'!$F$17:$F$19,0)*(1+(HLOOKUP($B63&amp;AO$5,Indexadores!$C$2:$AH$32,MATCH($AE63,Indexadores!$A$2:$A$32,0))))</f>
        <v>0</v>
      </c>
      <c r="AP63" s="12"/>
      <c r="AQ63" s="55"/>
      <c r="AR63" s="55"/>
      <c r="AS63" s="155">
        <v>5.0000000000000001E-3</v>
      </c>
      <c r="AT63" s="55">
        <f t="shared" si="7"/>
        <v>0</v>
      </c>
      <c r="AU63" s="12">
        <f>_xlfn.XLOOKUP($D63&amp;$L63&amp;$AK$3,'BD Conv'!$A:$A,'BD Conv'!$H:$H,0)*_xlfn.XLOOKUP($D63,'BD Conv'!$C$17:$C$19,'BD Conv'!$E$17:$E$19,0)*(1+(HLOOKUP($B63&amp;AU$5,Indexadores!$C$2:$AH$32,MATCH($AE63,Indexadores!$A$2:$A$32,0))))</f>
        <v>0</v>
      </c>
      <c r="AV63" s="14">
        <f t="shared" si="8"/>
        <v>0</v>
      </c>
      <c r="AW63" s="55">
        <f>_xlfn.XLOOKUP($A63&amp;$AK$3,'BD Conv'!$A:$A,'BD Conv'!$I:$I,0)</f>
        <v>0</v>
      </c>
      <c r="AX63" s="55"/>
      <c r="AY63" s="12"/>
      <c r="AZ63" s="14">
        <f t="shared" si="1"/>
        <v>470.28072902702417</v>
      </c>
      <c r="BA63" s="12"/>
      <c r="BB63" s="12"/>
      <c r="BC63" s="12"/>
      <c r="BD63" s="55"/>
      <c r="BE63" s="55"/>
      <c r="BF63" s="55"/>
      <c r="BG63" s="66"/>
      <c r="BH63" s="55"/>
      <c r="BI63" s="61">
        <f t="shared" si="10"/>
        <v>0</v>
      </c>
      <c r="BJ63" s="55"/>
      <c r="BK63" s="55"/>
      <c r="BL63" s="66"/>
      <c r="BM63" s="55"/>
      <c r="BN63" s="55">
        <f>_xlfn.XLOOKUP($A63&amp;$BA$3,'BD Conv'!$A:$A,'BD Conv'!$K:$K,0)</f>
        <v>0</v>
      </c>
      <c r="BO63" s="55"/>
      <c r="BP63" s="55"/>
      <c r="BQ63" s="96">
        <f t="shared" si="11"/>
        <v>0</v>
      </c>
      <c r="BR63" s="62">
        <f t="shared" si="12"/>
        <v>0</v>
      </c>
      <c r="BS63" s="62"/>
      <c r="BT63" s="98">
        <f t="shared" si="13"/>
        <v>470.28072902702417</v>
      </c>
      <c r="BU63" s="82">
        <f t="shared" si="14"/>
        <v>118.60072480095499</v>
      </c>
      <c r="BV63" s="97">
        <f t="shared" si="2"/>
        <v>588.88145382797916</v>
      </c>
      <c r="BW63" s="44">
        <f>BV63/'MAR''26'!BV64-1</f>
        <v>0.14270734757602876</v>
      </c>
      <c r="BY63" s="74"/>
      <c r="BZ63" s="12"/>
      <c r="CA63" s="12"/>
      <c r="CB63" s="12">
        <f t="shared" si="15"/>
        <v>0.44722670274550308</v>
      </c>
      <c r="CD63" s="95"/>
      <c r="CE63" s="12"/>
      <c r="CF63" s="12"/>
      <c r="CG63" s="12"/>
      <c r="CI63" s="95">
        <f>IF($X63="",0,HLOOKUP($H$3,Resina!$E$2:$AK$93,MATCH($D63&amp;$X63&amp;$CI$4,Resina!$A$2:$A$93,0)))</f>
        <v>1515.536288888889</v>
      </c>
      <c r="CJ63" s="95">
        <f>IF($AA63="",0,HLOOKUP($H$3,Resina!$E$2:$AK$93,MATCH($D63&amp;$AA63&amp;$CJ$4,Resina!$A$2:$A$93,0)))</f>
        <v>1436.6371700967759</v>
      </c>
      <c r="CK63" s="14">
        <f t="shared" si="16"/>
        <v>431.65348902920215</v>
      </c>
      <c r="CL63" s="14">
        <f t="shared" si="17"/>
        <v>4.3165348902920213</v>
      </c>
      <c r="CM63" s="12" t="str">
        <f t="shared" si="18"/>
        <v xml:space="preserve"> </v>
      </c>
      <c r="CN63" s="73"/>
      <c r="CO63" s="12">
        <f t="shared" si="19"/>
        <v>0</v>
      </c>
      <c r="CP63" s="14">
        <f t="shared" si="20"/>
        <v>435.97002391949417</v>
      </c>
      <c r="CQ63" s="73"/>
      <c r="DE63" s="6" t="str">
        <f t="shared" si="21"/>
        <v>Suape55.60.4</v>
      </c>
      <c r="DF63" s="63">
        <f t="shared" si="22"/>
        <v>55.6</v>
      </c>
      <c r="DG63" s="10">
        <f t="shared" si="34"/>
        <v>467.94</v>
      </c>
      <c r="DH63" s="10">
        <f t="shared" si="34"/>
        <v>2.34</v>
      </c>
      <c r="DI63" s="10">
        <f t="shared" si="34"/>
        <v>0</v>
      </c>
      <c r="DJ63" s="10">
        <f t="shared" si="34"/>
        <v>0</v>
      </c>
      <c r="DK63" s="10">
        <f t="shared" si="34"/>
        <v>0</v>
      </c>
      <c r="DL63" s="10">
        <f t="shared" si="34"/>
        <v>0</v>
      </c>
      <c r="DM63" s="10">
        <f t="shared" si="34"/>
        <v>0</v>
      </c>
      <c r="DN63" s="10">
        <f t="shared" si="34"/>
        <v>0</v>
      </c>
      <c r="DO63" s="10">
        <f t="shared" si="34"/>
        <v>0</v>
      </c>
      <c r="DP63" s="10">
        <f t="shared" si="34"/>
        <v>0</v>
      </c>
      <c r="DQ63" s="10">
        <f t="shared" si="34"/>
        <v>0</v>
      </c>
      <c r="DR63" s="10">
        <f t="shared" si="34"/>
        <v>0</v>
      </c>
      <c r="DS63" s="10">
        <f t="shared" si="34"/>
        <v>0</v>
      </c>
      <c r="DT63" s="10">
        <f t="shared" si="34"/>
        <v>0</v>
      </c>
      <c r="DU63" s="10">
        <f t="shared" si="34"/>
        <v>0</v>
      </c>
      <c r="DV63" s="10">
        <f t="shared" si="34"/>
        <v>0</v>
      </c>
      <c r="DW63" s="10">
        <f t="shared" si="33"/>
        <v>0</v>
      </c>
      <c r="DX63" s="10">
        <f t="shared" si="33"/>
        <v>0</v>
      </c>
      <c r="DY63" s="10">
        <f t="shared" si="33"/>
        <v>0</v>
      </c>
      <c r="DZ63" s="10">
        <f t="shared" si="33"/>
        <v>0</v>
      </c>
      <c r="EA63" s="10">
        <f t="shared" si="33"/>
        <v>0</v>
      </c>
      <c r="EB63" s="10">
        <f t="shared" si="33"/>
        <v>0</v>
      </c>
      <c r="EC63" s="10">
        <f t="shared" si="33"/>
        <v>0</v>
      </c>
      <c r="ED63" s="10">
        <f t="shared" si="33"/>
        <v>0</v>
      </c>
      <c r="EE63" s="10">
        <f t="shared" si="23"/>
        <v>470.28</v>
      </c>
      <c r="EF63" s="109">
        <f t="shared" si="4"/>
        <v>0</v>
      </c>
      <c r="EG63" s="82">
        <f t="shared" si="24"/>
        <v>0</v>
      </c>
      <c r="EH63" s="82">
        <f t="shared" si="25"/>
        <v>0</v>
      </c>
      <c r="EI63" s="110">
        <f t="shared" si="26"/>
        <v>470.28</v>
      </c>
    </row>
    <row r="64" spans="1:139" ht="14.5" hidden="1" x14ac:dyDescent="0.35">
      <c r="A64" s="5" t="str">
        <f t="shared" si="0"/>
        <v>Suape55.6</v>
      </c>
      <c r="B64" s="53">
        <v>4196</v>
      </c>
      <c r="C64" s="53">
        <v>4196</v>
      </c>
      <c r="D64" s="53" t="s">
        <v>23</v>
      </c>
      <c r="E64" s="43"/>
      <c r="F64" s="43" t="s">
        <v>145</v>
      </c>
      <c r="G64" s="43" t="s">
        <v>146</v>
      </c>
      <c r="H64" s="53" t="s">
        <v>147</v>
      </c>
      <c r="I64" s="54"/>
      <c r="J64" s="43"/>
      <c r="K64" s="87" t="s">
        <v>62</v>
      </c>
      <c r="L64" s="40">
        <v>55.6</v>
      </c>
      <c r="M64" s="41" t="s">
        <v>153</v>
      </c>
      <c r="N64" s="85"/>
      <c r="O64" s="67"/>
      <c r="Q64" s="77"/>
      <c r="R64" s="57"/>
      <c r="S64" s="44"/>
      <c r="T64" s="56"/>
      <c r="U64" s="57"/>
      <c r="V64" s="43" t="s">
        <v>150</v>
      </c>
      <c r="W64" s="88">
        <v>0.4</v>
      </c>
      <c r="X64" s="57" t="s">
        <v>22</v>
      </c>
      <c r="Y64" s="95">
        <f>IF($X64="",0,HLOOKUP($H$3,Resina!$E$2:$AK$93,MATCH($D64&amp;$X64&amp;$Y$4,Resina!$A$2:$A$93,0)))</f>
        <v>1659.4504444444444</v>
      </c>
      <c r="Z64" s="56">
        <v>0.6</v>
      </c>
      <c r="AA64" s="43" t="s">
        <v>33</v>
      </c>
      <c r="AB64" s="95">
        <f>IF($AA64="",0,HLOOKUP($H$3,Resina!$E$2:$AK$93,MATCH($D64&amp;$AA64&amp;$AB$4,Resina!$A$2:$A$93,0)))</f>
        <v>1532.6471997497385</v>
      </c>
      <c r="AC64" s="59">
        <f t="shared" si="27"/>
        <v>46113</v>
      </c>
      <c r="AD64" s="59" t="s">
        <v>151</v>
      </c>
      <c r="AE64" s="153">
        <f t="shared" si="28"/>
        <v>45839</v>
      </c>
      <c r="AF64" s="55" t="s">
        <v>152</v>
      </c>
      <c r="AG64" s="13">
        <f>_xlfn.XLOOKUP($H$3,Resina!$2:$2,Resina!$3:$3,0)</f>
        <v>5.2315863636363638</v>
      </c>
      <c r="AH64" s="14">
        <f t="shared" si="5"/>
        <v>460.5642146684832</v>
      </c>
      <c r="AI64" s="75">
        <v>5.0000000000000001E-3</v>
      </c>
      <c r="AJ64" s="14">
        <f t="shared" si="6"/>
        <v>2.3028210733424159</v>
      </c>
      <c r="AL64" s="12"/>
      <c r="AM64" s="65"/>
      <c r="AN64" s="12"/>
      <c r="AO64" s="12">
        <f>_xlfn.XLOOKUP($D64&amp;$L64&amp;$AK$3,'BD Conv'!$A:$A,'BD Conv'!$H:$H,0)*_xlfn.XLOOKUP($D64,'BD Conv'!$C$17:$C$19,'BD Conv'!$F$17:$F$19,0)*(1+(HLOOKUP($B64&amp;AO$5,Indexadores!$C$2:$AH$32,MATCH($AE64,Indexadores!$A$2:$A$32,0))))</f>
        <v>0</v>
      </c>
      <c r="AP64" s="12"/>
      <c r="AQ64" s="55"/>
      <c r="AR64" s="55"/>
      <c r="AS64" s="155">
        <v>5.0000000000000001E-3</v>
      </c>
      <c r="AT64" s="55">
        <f t="shared" si="7"/>
        <v>0</v>
      </c>
      <c r="AU64" s="12">
        <f>_xlfn.XLOOKUP($D64&amp;$L64&amp;$AK$3,'BD Conv'!$A:$A,'BD Conv'!$H:$H,0)*_xlfn.XLOOKUP($D64,'BD Conv'!$C$17:$C$19,'BD Conv'!$E$17:$E$19,0)*(1+(HLOOKUP($B64&amp;AU$5,Indexadores!$C$2:$AH$32,MATCH($AE64,Indexadores!$A$2:$A$32,0))))</f>
        <v>0</v>
      </c>
      <c r="AV64" s="14">
        <f t="shared" si="8"/>
        <v>0</v>
      </c>
      <c r="AW64" s="55">
        <f>_xlfn.XLOOKUP($A64&amp;$AK$3,'BD Conv'!$A:$A,'BD Conv'!$I:$I,0)</f>
        <v>0</v>
      </c>
      <c r="AX64" s="55"/>
      <c r="AY64" s="12"/>
      <c r="AZ64" s="14">
        <f t="shared" si="1"/>
        <v>462.86703574182565</v>
      </c>
      <c r="BA64" s="12"/>
      <c r="BB64" s="12"/>
      <c r="BC64" s="12"/>
      <c r="BD64" s="55"/>
      <c r="BE64" s="55"/>
      <c r="BF64" s="55"/>
      <c r="BG64" s="66"/>
      <c r="BH64" s="55"/>
      <c r="BI64" s="61">
        <f t="shared" si="10"/>
        <v>0</v>
      </c>
      <c r="BJ64" s="55"/>
      <c r="BK64" s="55"/>
      <c r="BL64" s="66"/>
      <c r="BM64" s="55"/>
      <c r="BN64" s="55">
        <f>_xlfn.XLOOKUP($A64&amp;$BA$3,'BD Conv'!$A:$A,'BD Conv'!$K:$K,0)</f>
        <v>0</v>
      </c>
      <c r="BO64" s="55"/>
      <c r="BP64" s="55"/>
      <c r="BQ64" s="96">
        <f t="shared" si="11"/>
        <v>0</v>
      </c>
      <c r="BR64" s="62">
        <f t="shared" si="12"/>
        <v>0</v>
      </c>
      <c r="BS64" s="62"/>
      <c r="BT64" s="98">
        <f t="shared" si="13"/>
        <v>462.86703574182565</v>
      </c>
      <c r="BU64" s="82">
        <f t="shared" si="14"/>
        <v>116.73105559529637</v>
      </c>
      <c r="BV64" s="97">
        <f t="shared" si="2"/>
        <v>579.59809133712201</v>
      </c>
      <c r="BW64" s="44">
        <f>BV64/'MAR''26'!BV65-1</f>
        <v>6.5638892478074418E-2</v>
      </c>
      <c r="BY64" s="74"/>
      <c r="BZ64" s="12"/>
      <c r="CA64" s="12"/>
      <c r="CB64" s="12">
        <f t="shared" si="15"/>
        <v>0.44017644234048375</v>
      </c>
      <c r="CD64" s="95"/>
      <c r="CE64" s="12"/>
      <c r="CF64" s="12"/>
      <c r="CG64" s="12"/>
      <c r="CI64" s="95">
        <f>IF($X64="",0,HLOOKUP($H$3,Resina!$E$2:$AK$93,MATCH($D64&amp;$X64&amp;$CI$4,Resina!$A$2:$A$93,0)))</f>
        <v>1515.536288888889</v>
      </c>
      <c r="CJ64" s="95">
        <f>IF($AA64="",0,HLOOKUP($H$3,Resina!$E$2:$AK$93,MATCH($D64&amp;$AA64&amp;$CJ$4,Resina!$A$2:$A$93,0)))</f>
        <v>1436.6371700967759</v>
      </c>
      <c r="CK64" s="14">
        <f t="shared" si="16"/>
        <v>427.06351382899197</v>
      </c>
      <c r="CL64" s="14">
        <f t="shared" si="17"/>
        <v>4.2706351382899195</v>
      </c>
      <c r="CM64" s="12" t="str">
        <f t="shared" si="18"/>
        <v xml:space="preserve"> </v>
      </c>
      <c r="CN64" s="73"/>
      <c r="CO64" s="12">
        <f t="shared" si="19"/>
        <v>0</v>
      </c>
      <c r="CP64" s="14">
        <f t="shared" si="20"/>
        <v>431.33414896728192</v>
      </c>
      <c r="CQ64" s="73"/>
      <c r="DE64" s="6" t="str">
        <f t="shared" si="21"/>
        <v>Suape55.60.6</v>
      </c>
      <c r="DF64" s="63">
        <f t="shared" si="22"/>
        <v>55.6</v>
      </c>
      <c r="DG64" s="10">
        <f t="shared" si="34"/>
        <v>460.56</v>
      </c>
      <c r="DH64" s="10">
        <f t="shared" si="34"/>
        <v>2.2999999999999998</v>
      </c>
      <c r="DI64" s="10">
        <f t="shared" si="34"/>
        <v>0</v>
      </c>
      <c r="DJ64" s="10">
        <f t="shared" si="34"/>
        <v>0</v>
      </c>
      <c r="DK64" s="10">
        <f t="shared" si="34"/>
        <v>0</v>
      </c>
      <c r="DL64" s="10">
        <f t="shared" si="34"/>
        <v>0</v>
      </c>
      <c r="DM64" s="10">
        <f t="shared" si="34"/>
        <v>0</v>
      </c>
      <c r="DN64" s="10">
        <f t="shared" si="34"/>
        <v>0</v>
      </c>
      <c r="DO64" s="10">
        <f t="shared" si="34"/>
        <v>0</v>
      </c>
      <c r="DP64" s="10">
        <f t="shared" si="34"/>
        <v>0</v>
      </c>
      <c r="DQ64" s="10">
        <f t="shared" si="34"/>
        <v>0</v>
      </c>
      <c r="DR64" s="10">
        <f t="shared" si="34"/>
        <v>0</v>
      </c>
      <c r="DS64" s="10">
        <f t="shared" si="34"/>
        <v>0</v>
      </c>
      <c r="DT64" s="10">
        <f t="shared" si="34"/>
        <v>0</v>
      </c>
      <c r="DU64" s="10">
        <f t="shared" si="34"/>
        <v>0</v>
      </c>
      <c r="DV64" s="10">
        <f t="shared" ref="DV64:ED64" si="35">ROUND(SUMIF($1:$1,DV$4,64:64),2)</f>
        <v>0</v>
      </c>
      <c r="DW64" s="10">
        <f t="shared" si="35"/>
        <v>0</v>
      </c>
      <c r="DX64" s="10">
        <f t="shared" si="35"/>
        <v>0</v>
      </c>
      <c r="DY64" s="10">
        <f t="shared" si="35"/>
        <v>0</v>
      </c>
      <c r="DZ64" s="10">
        <f t="shared" si="35"/>
        <v>0</v>
      </c>
      <c r="EA64" s="10">
        <f t="shared" si="35"/>
        <v>0</v>
      </c>
      <c r="EB64" s="10">
        <f t="shared" si="35"/>
        <v>0</v>
      </c>
      <c r="EC64" s="10">
        <f t="shared" si="35"/>
        <v>0</v>
      </c>
      <c r="ED64" s="10">
        <f t="shared" si="35"/>
        <v>0</v>
      </c>
      <c r="EE64" s="10">
        <f t="shared" si="23"/>
        <v>462.86</v>
      </c>
      <c r="EF64" s="109">
        <f t="shared" si="4"/>
        <v>-0.01</v>
      </c>
      <c r="EG64" s="82">
        <f t="shared" si="24"/>
        <v>0</v>
      </c>
      <c r="EH64" s="82">
        <f t="shared" si="25"/>
        <v>0.01</v>
      </c>
      <c r="EI64" s="110">
        <f t="shared" si="26"/>
        <v>462.87</v>
      </c>
    </row>
    <row r="65" spans="1:139" ht="14.5" hidden="1" x14ac:dyDescent="0.35">
      <c r="A65" s="5" t="str">
        <f t="shared" si="0"/>
        <v>Suape55.6</v>
      </c>
      <c r="B65" s="53">
        <v>4196</v>
      </c>
      <c r="C65" s="53">
        <v>4196</v>
      </c>
      <c r="D65" s="53" t="s">
        <v>23</v>
      </c>
      <c r="E65" s="43"/>
      <c r="F65" s="43" t="s">
        <v>145</v>
      </c>
      <c r="G65" s="43" t="s">
        <v>146</v>
      </c>
      <c r="H65" s="53" t="s">
        <v>147</v>
      </c>
      <c r="I65" s="54"/>
      <c r="J65" s="43"/>
      <c r="K65" s="87" t="s">
        <v>62</v>
      </c>
      <c r="L65" s="40">
        <v>55.6</v>
      </c>
      <c r="M65" s="41" t="s">
        <v>153</v>
      </c>
      <c r="N65" s="85"/>
      <c r="O65" s="67"/>
      <c r="Q65" s="77"/>
      <c r="R65" s="57"/>
      <c r="S65" s="44"/>
      <c r="T65" s="56"/>
      <c r="U65" s="57"/>
      <c r="V65" s="43" t="s">
        <v>150</v>
      </c>
      <c r="W65" s="88">
        <v>0</v>
      </c>
      <c r="X65" s="57"/>
      <c r="Y65" s="95">
        <f>IF($X65="",0,HLOOKUP($H$3,Resina!$E$2:$AK$93,MATCH($D65&amp;$X65&amp;$Y$4,Resina!$A$2:$A$93,0)))</f>
        <v>0</v>
      </c>
      <c r="Z65" s="56">
        <v>1</v>
      </c>
      <c r="AA65" s="43" t="s">
        <v>33</v>
      </c>
      <c r="AB65" s="95">
        <f>IF($AA65="",0,HLOOKUP($H$3,Resina!$E$2:$AK$93,MATCH($D65&amp;$AA65&amp;$AB$4,Resina!$A$2:$A$93,0)))</f>
        <v>1532.6471997497385</v>
      </c>
      <c r="AC65" s="59">
        <f t="shared" si="27"/>
        <v>46113</v>
      </c>
      <c r="AD65" s="59" t="s">
        <v>151</v>
      </c>
      <c r="AE65" s="153">
        <f t="shared" si="28"/>
        <v>45839</v>
      </c>
      <c r="AF65" s="55" t="s">
        <v>152</v>
      </c>
      <c r="AG65" s="13">
        <f>_xlfn.XLOOKUP($H$3,Resina!$2:$2,Resina!$3:$3,0)</f>
        <v>5.2315863636363638</v>
      </c>
      <c r="AH65" s="14">
        <f t="shared" si="5"/>
        <v>445.81059619047613</v>
      </c>
      <c r="AI65" s="75">
        <v>5.0000000000000001E-3</v>
      </c>
      <c r="AJ65" s="14">
        <f t="shared" si="6"/>
        <v>2.2290529809523809</v>
      </c>
      <c r="AL65" s="12"/>
      <c r="AM65" s="65"/>
      <c r="AN65" s="12"/>
      <c r="AO65" s="12">
        <f>_xlfn.XLOOKUP($D65&amp;$L65&amp;$AK$3,'BD Conv'!$A:$A,'BD Conv'!$H:$H,0)*_xlfn.XLOOKUP($D65,'BD Conv'!$C$17:$C$19,'BD Conv'!$F$17:$F$19,0)*(1+(HLOOKUP($B65&amp;AO$5,Indexadores!$C$2:$AH$32,MATCH($AE65,Indexadores!$A$2:$A$32,0))))</f>
        <v>0</v>
      </c>
      <c r="AP65" s="12"/>
      <c r="AQ65" s="55"/>
      <c r="AR65" s="55"/>
      <c r="AS65" s="155">
        <v>5.0000000000000001E-3</v>
      </c>
      <c r="AT65" s="55">
        <f t="shared" si="7"/>
        <v>0</v>
      </c>
      <c r="AU65" s="12">
        <f>_xlfn.XLOOKUP($D65&amp;$L65&amp;$AK$3,'BD Conv'!$A:$A,'BD Conv'!$H:$H,0)*_xlfn.XLOOKUP($D65,'BD Conv'!$C$17:$C$19,'BD Conv'!$E$17:$E$19,0)*(1+(HLOOKUP($B65&amp;AU$5,Indexadores!$C$2:$AH$32,MATCH($AE65,Indexadores!$A$2:$A$32,0))))</f>
        <v>0</v>
      </c>
      <c r="AV65" s="14">
        <f t="shared" si="8"/>
        <v>0</v>
      </c>
      <c r="AW65" s="55">
        <f>_xlfn.XLOOKUP($A65&amp;$AK$3,'BD Conv'!$A:$A,'BD Conv'!$I:$I,0)</f>
        <v>0</v>
      </c>
      <c r="AX65" s="55"/>
      <c r="AY65" s="12"/>
      <c r="AZ65" s="14">
        <f t="shared" si="1"/>
        <v>448.03964917142849</v>
      </c>
      <c r="BA65" s="12"/>
      <c r="BB65" s="12"/>
      <c r="BC65" s="12"/>
      <c r="BD65" s="55"/>
      <c r="BE65" s="55"/>
      <c r="BF65" s="55"/>
      <c r="BG65" s="66"/>
      <c r="BH65" s="55"/>
      <c r="BI65" s="61">
        <f t="shared" si="10"/>
        <v>0</v>
      </c>
      <c r="BJ65" s="55"/>
      <c r="BK65" s="55"/>
      <c r="BL65" s="66"/>
      <c r="BM65" s="55"/>
      <c r="BN65" s="55">
        <f>_xlfn.XLOOKUP($A65&amp;$BA$3,'BD Conv'!$A:$A,'BD Conv'!$K:$K,0)</f>
        <v>0</v>
      </c>
      <c r="BO65" s="55"/>
      <c r="BP65" s="55"/>
      <c r="BQ65" s="96">
        <f t="shared" si="11"/>
        <v>0</v>
      </c>
      <c r="BR65" s="62">
        <f t="shared" si="12"/>
        <v>0</v>
      </c>
      <c r="BS65" s="62"/>
      <c r="BT65" s="98">
        <f t="shared" si="13"/>
        <v>448.03964917142849</v>
      </c>
      <c r="BU65" s="82">
        <f t="shared" si="14"/>
        <v>112.99171718397912</v>
      </c>
      <c r="BV65" s="97">
        <f t="shared" si="2"/>
        <v>561.03136635540761</v>
      </c>
      <c r="BW65" s="44">
        <f>BV65/'MAR''26'!BV66-1</f>
        <v>-6.6525595445658059E-2</v>
      </c>
      <c r="BY65" s="74"/>
      <c r="BZ65" s="12"/>
      <c r="CA65" s="12"/>
      <c r="CB65" s="12">
        <f t="shared" si="15"/>
        <v>0.4260759215304234</v>
      </c>
      <c r="CD65" s="95"/>
      <c r="CE65" s="12"/>
      <c r="CF65" s="12"/>
      <c r="CG65" s="12"/>
      <c r="CI65" s="95">
        <f>IF($X65="",0,HLOOKUP($H$3,Resina!$E$2:$AK$93,MATCH($D65&amp;$X65&amp;$CI$4,Resina!$A$2:$A$93,0)))</f>
        <v>0</v>
      </c>
      <c r="CJ65" s="95">
        <f>IF($AA65="",0,HLOOKUP($H$3,Resina!$E$2:$AK$93,MATCH($D65&amp;$AA65&amp;$CJ$4,Resina!$A$2:$A$93,0)))</f>
        <v>1436.6371700967759</v>
      </c>
      <c r="CK65" s="14">
        <f t="shared" si="16"/>
        <v>417.88356342857145</v>
      </c>
      <c r="CL65" s="14">
        <f t="shared" si="17"/>
        <v>4.1788356342857149</v>
      </c>
      <c r="CM65" s="12" t="str">
        <f t="shared" si="18"/>
        <v xml:space="preserve"> </v>
      </c>
      <c r="CN65" s="73"/>
      <c r="CO65" s="12">
        <f t="shared" si="19"/>
        <v>0</v>
      </c>
      <c r="CP65" s="14">
        <f t="shared" si="20"/>
        <v>422.06239906285714</v>
      </c>
      <c r="CQ65" s="73"/>
      <c r="DE65" s="6" t="str">
        <f t="shared" si="21"/>
        <v>Suape55.61</v>
      </c>
      <c r="DF65" s="63">
        <f t="shared" si="22"/>
        <v>55.6</v>
      </c>
      <c r="DG65" s="10">
        <f t="shared" ref="DG65:ED65" si="36">ROUND(SUMIF($1:$1,DG$4,65:65),2)</f>
        <v>445.81</v>
      </c>
      <c r="DH65" s="10">
        <f t="shared" si="36"/>
        <v>2.23</v>
      </c>
      <c r="DI65" s="10">
        <f t="shared" si="36"/>
        <v>0</v>
      </c>
      <c r="DJ65" s="10">
        <f t="shared" si="36"/>
        <v>0</v>
      </c>
      <c r="DK65" s="10">
        <f t="shared" si="36"/>
        <v>0</v>
      </c>
      <c r="DL65" s="10">
        <f t="shared" si="36"/>
        <v>0</v>
      </c>
      <c r="DM65" s="10">
        <f t="shared" si="36"/>
        <v>0</v>
      </c>
      <c r="DN65" s="10">
        <f t="shared" si="36"/>
        <v>0</v>
      </c>
      <c r="DO65" s="10">
        <f t="shared" si="36"/>
        <v>0</v>
      </c>
      <c r="DP65" s="10">
        <f t="shared" si="36"/>
        <v>0</v>
      </c>
      <c r="DQ65" s="10">
        <f t="shared" si="36"/>
        <v>0</v>
      </c>
      <c r="DR65" s="10">
        <f t="shared" si="36"/>
        <v>0</v>
      </c>
      <c r="DS65" s="10">
        <f t="shared" si="36"/>
        <v>0</v>
      </c>
      <c r="DT65" s="10">
        <f t="shared" si="36"/>
        <v>0</v>
      </c>
      <c r="DU65" s="10">
        <f t="shared" si="36"/>
        <v>0</v>
      </c>
      <c r="DV65" s="10">
        <f t="shared" si="36"/>
        <v>0</v>
      </c>
      <c r="DW65" s="10">
        <f t="shared" si="36"/>
        <v>0</v>
      </c>
      <c r="DX65" s="10">
        <f t="shared" si="36"/>
        <v>0</v>
      </c>
      <c r="DY65" s="10">
        <f t="shared" si="36"/>
        <v>0</v>
      </c>
      <c r="DZ65" s="10">
        <f t="shared" si="36"/>
        <v>0</v>
      </c>
      <c r="EA65" s="10">
        <f t="shared" si="36"/>
        <v>0</v>
      </c>
      <c r="EB65" s="10">
        <f t="shared" si="36"/>
        <v>0</v>
      </c>
      <c r="EC65" s="10">
        <f t="shared" si="36"/>
        <v>0</v>
      </c>
      <c r="ED65" s="10">
        <f t="shared" si="36"/>
        <v>0</v>
      </c>
      <c r="EE65" s="10">
        <f t="shared" si="23"/>
        <v>448.04</v>
      </c>
      <c r="EF65" s="109">
        <f t="shared" si="4"/>
        <v>0</v>
      </c>
      <c r="EG65" s="82">
        <f t="shared" si="24"/>
        <v>0</v>
      </c>
      <c r="EH65" s="82">
        <f t="shared" si="25"/>
        <v>0</v>
      </c>
      <c r="EI65" s="110">
        <f t="shared" si="26"/>
        <v>448.04</v>
      </c>
    </row>
  </sheetData>
  <autoFilter ref="A4:ER65" xr:uid="{27542E72-739B-49B3-83B5-12F1F5273EB1}">
    <filterColumn colId="22">
      <filters>
        <filter val="100.0%"/>
      </filters>
    </filterColumn>
  </autoFilter>
  <mergeCells count="4">
    <mergeCell ref="AK3:AZ3"/>
    <mergeCell ref="BA3:BQ3"/>
    <mergeCell ref="BY3:CB3"/>
    <mergeCell ref="CI3:CP3"/>
  </mergeCells>
  <conditionalFormatting sqref="BT6:BT65">
    <cfRule type="cellIs" dxfId="7" priority="1" operator="lessThan">
      <formula>CD6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D25F3DF-B162-485E-AA9A-9D5CC1CD597B}">
          <x14:formula1>
            <xm:f>Indexadores!$A:$A</xm:f>
          </x14:formula1>
          <xm:sqref>AE6</xm:sqref>
        </x14:dataValidation>
        <x14:dataValidation type="list" allowBlank="1" showInputMessage="1" showErrorMessage="1" xr:uid="{96BF09AF-CD76-4AB7-97FE-5E542EA2A207}">
          <x14:formula1>
            <xm:f>Indexadores!$B:$B</xm:f>
          </x14:formula1>
          <xm:sqref>H3</xm:sqref>
        </x14:dataValidation>
        <x14:dataValidation type="list" allowBlank="1" showInputMessage="1" showErrorMessage="1" xr:uid="{085D5248-E22C-4447-8C3E-F7BC56283BF0}">
          <x14:formula1>
            <xm:f>'Base Listas'!$G$3:$G$4</xm:f>
          </x14:formula1>
          <xm:sqref>H6:H65</xm:sqref>
        </x14:dataValidation>
        <x14:dataValidation type="list" allowBlank="1" showInputMessage="1" showErrorMessage="1" xr:uid="{DEBB774E-60BB-4268-8899-CED25C27314A}">
          <x14:formula1>
            <xm:f>'Base Listas'!$F:$F</xm:f>
          </x14:formula1>
          <xm:sqref>G6:G65</xm:sqref>
        </x14:dataValidation>
        <x14:dataValidation type="list" allowBlank="1" showInputMessage="1" showErrorMessage="1" xr:uid="{D58F0C8C-6CAD-4F2A-8DA9-9050FEFF0727}">
          <x14:formula1>
            <xm:f>'Base Listas'!$E:$E</xm:f>
          </x14:formula1>
          <xm:sqref>C6:C65</xm:sqref>
        </x14:dataValidation>
        <x14:dataValidation type="list" allowBlank="1" showInputMessage="1" showErrorMessage="1" xr:uid="{B2051AB7-28EA-409B-A5E9-15B5D5B0091A}">
          <x14:formula1>
            <xm:f>'Base Listas'!$D:$D</xm:f>
          </x14:formula1>
          <xm:sqref>D6:D65</xm:sqref>
        </x14:dataValidation>
        <x14:dataValidation type="list" allowBlank="1" showInputMessage="1" showErrorMessage="1" xr:uid="{1B05694D-FC14-4758-8DFC-6B02CFD93B25}">
          <x14:formula1>
            <xm:f>'Base Listas'!$B:$B</xm:f>
          </x14:formula1>
          <xm:sqref>AA6:AA65 X6:X65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246F-3F51-4693-A852-CEEC25ED8CC4}">
  <sheetPr codeName="Planilha2">
    <tabColor theme="9" tint="0.39997558519241921"/>
  </sheetPr>
  <dimension ref="A1:Y111"/>
  <sheetViews>
    <sheetView showGridLines="0" topLeftCell="A3" zoomScale="85" zoomScaleNormal="85" workbookViewId="0">
      <selection activeCell="C3" sqref="C3:P3"/>
    </sheetView>
  </sheetViews>
  <sheetFormatPr defaultColWidth="8.7265625" defaultRowHeight="14.5" outlineLevelRow="1" outlineLevelCol="2" x14ac:dyDescent="0.35"/>
  <cols>
    <col min="1" max="1" width="6.81640625" style="29" bestFit="1" customWidth="1"/>
    <col min="2" max="2" width="11.54296875" style="30" customWidth="1"/>
    <col min="3" max="4" width="10.54296875" style="29" customWidth="1" outlineLevel="1"/>
    <col min="5" max="6" width="10.54296875" style="29" hidden="1" customWidth="1" outlineLevel="2"/>
    <col min="7" max="7" width="1.54296875" style="29" customWidth="1"/>
    <col min="8" max="9" width="10.54296875" style="29" customWidth="1" outlineLevel="1"/>
    <col min="10" max="11" width="10.54296875" style="29" hidden="1" customWidth="1" outlineLevel="2"/>
    <col min="12" max="12" width="2.26953125" style="29" customWidth="1"/>
    <col min="13" max="14" width="10.54296875" style="29" customWidth="1" outlineLevel="1"/>
    <col min="15" max="16" width="10.54296875" style="29" hidden="1" customWidth="1" outlineLevel="2"/>
    <col min="17" max="17" width="3" style="29" customWidth="1"/>
    <col min="18" max="19" width="10.54296875" style="29" customWidth="1" outlineLevel="1"/>
    <col min="20" max="20" width="2.26953125" style="29" customWidth="1" outlineLevel="1"/>
    <col min="21" max="23" width="10.54296875" style="29" customWidth="1"/>
    <col min="24" max="24" width="3" style="29" customWidth="1"/>
    <col min="25" max="25" width="10.54296875" style="141" customWidth="1"/>
    <col min="26" max="26" width="8.7265625" style="29"/>
    <col min="27" max="27" width="13.81640625" style="29" bestFit="1" customWidth="1"/>
    <col min="28" max="28" width="19.54296875" style="29" bestFit="1" customWidth="1"/>
    <col min="29" max="29" width="23" style="29" bestFit="1" customWidth="1"/>
    <col min="30" max="30" width="25.1796875" style="29" bestFit="1" customWidth="1"/>
    <col min="31" max="16384" width="8.7265625" style="29"/>
  </cols>
  <sheetData>
    <row r="1" spans="1:25" hidden="1" outlineLevel="1" x14ac:dyDescent="0.35">
      <c r="C1" s="29" t="str">
        <f>_xlfn.CONCAT(C4," ",C3)</f>
        <v xml:space="preserve">   Energy MANAUS</v>
      </c>
      <c r="F1" s="29" t="str">
        <f>_xlfn.CONCAT(E4," ",C3)</f>
        <v>Labor MANAUS</v>
      </c>
      <c r="H1" s="29" t="str">
        <f>_xlfn.CONCAT(H4," ",H3)</f>
        <v xml:space="preserve">   Energy LOUVEIRA</v>
      </c>
      <c r="K1" s="29" t="str">
        <f>_xlfn.CONCAT(J4," ",H3)</f>
        <v>Labor LOUVEIRA</v>
      </c>
      <c r="M1" s="29" t="str">
        <f>_xlfn.CONCAT(M4," ",M3)</f>
        <v xml:space="preserve">   Energy SUAPE</v>
      </c>
      <c r="P1" s="29" t="str">
        <f>_xlfn.CONCAT(O4," ",M3)</f>
        <v>Labor SUAPE</v>
      </c>
    </row>
    <row r="2" spans="1:25" hidden="1" outlineLevel="1" x14ac:dyDescent="0.35">
      <c r="D2" s="29" t="str">
        <f>4151&amp;C4</f>
        <v>4151   Energy</v>
      </c>
      <c r="F2" s="29" t="str">
        <f>4151&amp;E4</f>
        <v>4151Labor</v>
      </c>
      <c r="I2" s="29" t="str">
        <f>4185&amp;H4</f>
        <v>4185   Energy</v>
      </c>
      <c r="K2" s="29" t="str">
        <f>4185&amp;J4</f>
        <v>4185Labor</v>
      </c>
      <c r="N2" s="29" t="str">
        <f>4196&amp;M4</f>
        <v>4196   Energy</v>
      </c>
      <c r="P2" s="29" t="str">
        <f>4196&amp;O4</f>
        <v>4196Labor</v>
      </c>
      <c r="W2" s="29" t="str">
        <f>U4</f>
        <v>IPCA</v>
      </c>
    </row>
    <row r="3" spans="1:25" ht="20.5" customHeight="1" collapsed="1" x14ac:dyDescent="0.35">
      <c r="C3" s="191" t="s">
        <v>39</v>
      </c>
      <c r="D3" s="193"/>
      <c r="E3" s="193"/>
      <c r="F3" s="192"/>
      <c r="H3" s="191" t="s">
        <v>154</v>
      </c>
      <c r="I3" s="193"/>
      <c r="J3" s="193"/>
      <c r="K3" s="192"/>
      <c r="M3" s="191" t="s">
        <v>21</v>
      </c>
      <c r="N3" s="193"/>
      <c r="O3" s="193"/>
      <c r="P3" s="192"/>
    </row>
    <row r="4" spans="1:25" ht="20.5" customHeight="1" x14ac:dyDescent="0.35">
      <c r="C4" s="191" t="s">
        <v>140</v>
      </c>
      <c r="D4" s="192"/>
      <c r="E4" s="191" t="s">
        <v>141</v>
      </c>
      <c r="F4" s="192"/>
      <c r="H4" s="191" t="s">
        <v>140</v>
      </c>
      <c r="I4" s="192"/>
      <c r="J4" s="191" t="s">
        <v>141</v>
      </c>
      <c r="K4" s="192"/>
      <c r="M4" s="191" t="s">
        <v>140</v>
      </c>
      <c r="N4" s="192"/>
      <c r="O4" s="191" t="s">
        <v>141</v>
      </c>
      <c r="P4" s="192"/>
      <c r="R4" s="191" t="s">
        <v>155</v>
      </c>
      <c r="S4" s="192"/>
      <c r="T4" s="31"/>
      <c r="U4" s="191" t="s">
        <v>142</v>
      </c>
      <c r="V4" s="192"/>
      <c r="W4" s="151">
        <v>0.5</v>
      </c>
      <c r="Y4" s="142" t="s">
        <v>156</v>
      </c>
    </row>
    <row r="5" spans="1:25" x14ac:dyDescent="0.35">
      <c r="C5" s="22"/>
      <c r="D5" s="22"/>
      <c r="E5" s="22"/>
      <c r="F5" s="22"/>
      <c r="H5" s="22"/>
      <c r="I5" s="22"/>
      <c r="J5" s="22"/>
      <c r="K5" s="22"/>
      <c r="M5" s="22"/>
      <c r="N5" s="22"/>
      <c r="O5" s="22"/>
      <c r="P5" s="22"/>
      <c r="R5" s="22"/>
      <c r="S5" s="22"/>
      <c r="U5" s="22"/>
      <c r="V5" s="22"/>
      <c r="Y5" s="143"/>
    </row>
    <row r="6" spans="1:25" x14ac:dyDescent="0.35">
      <c r="A6" s="33"/>
      <c r="B6" s="32">
        <f t="shared" ref="B6:B16" si="0">EDATE(B7,1)</f>
        <v>46600</v>
      </c>
      <c r="C6" s="23">
        <f>INDEX([444]INDEXADORES!$A$1:$AD$300,MATCH(B6,[444]INDEXADORES!$A$1:$A$300),MATCH($C$1,[444]INDEXADORES!$A$1:$AD$1,0))</f>
        <v>0</v>
      </c>
      <c r="D6" s="23">
        <f t="shared" ref="D6:D15" si="1">((1+C6)*(1+D7))-1</f>
        <v>0</v>
      </c>
      <c r="E6" s="23">
        <f>INDEX([444]INDEXADORES!$A$1:$AD$300,MATCH(B6,[444]INDEXADORES!$A$1:$A$300),MATCH($F$1,[444]INDEXADORES!$A$1:$AD$1,0))</f>
        <v>0</v>
      </c>
      <c r="F6" s="23">
        <f t="shared" ref="F6:F15" si="2">((1+E6)*(1+F7))-1</f>
        <v>3.8999999999999924E-2</v>
      </c>
      <c r="H6" s="23">
        <f>INDEX([444]INDEXADORES!$A$1:$AD$300,MATCH(B6,[444]INDEXADORES!$A$1:$A$300),MATCH($H$1,[444]INDEXADORES!$A$1:$AD$1,0))</f>
        <v>0</v>
      </c>
      <c r="I6" s="23">
        <f t="shared" ref="I6:I28" si="3">((1+H7)*(1+I7))-1</f>
        <v>0.25776224999999986</v>
      </c>
      <c r="J6" s="23">
        <f>_xlfn.XLOOKUP(B6,'[446]Inflation Values'!$A:$A,'[446]Inflation Values'!$T:$T,0)/100</f>
        <v>0</v>
      </c>
      <c r="K6" s="23">
        <f t="shared" ref="K6:K15" si="4">((1+J6)*(1+K7))-1</f>
        <v>5.0100000000000033E-2</v>
      </c>
      <c r="M6" s="24">
        <f>INDEX([444]INDEXADORES!$A$1:$AD$300,MATCH(B6,[444]INDEXADORES!$A$1:$A$300),MATCH($M$1,[444]INDEXADORES!$A$1:$AD$1,0))</f>
        <v>0</v>
      </c>
      <c r="N6" s="23">
        <f t="shared" ref="N6:N15" si="5">((1+M6)*(1+N7))-1</f>
        <v>0</v>
      </c>
      <c r="O6" s="24">
        <f>INDEX([444]INDEXADORES!$A$1:$AD$300,MATCH(B6,[444]INDEXADORES!$A$1:$A$300),MATCH($P$1,[444]INDEXADORES!$A$1:$AD$1,0))</f>
        <v>0</v>
      </c>
      <c r="P6" s="23">
        <f t="shared" ref="P6:P15" si="6">((1+O6)*(1+P7))-1</f>
        <v>6.0000000000000053E-2</v>
      </c>
      <c r="R6" s="23"/>
      <c r="S6" s="23">
        <f t="shared" ref="S6:S15" si="7">((1+R6)*(1+S7))-1</f>
        <v>0</v>
      </c>
      <c r="U6" s="23">
        <f>IFERROR(INDEX([444]INDEXADORES!$N$1:$N$300,MATCH(B6,[444]INDEXADORES!$A$1:$A$300,0)),0)/100</f>
        <v>0</v>
      </c>
      <c r="V6" s="24">
        <f t="shared" ref="V6:V19" si="8">((1+U6)*(1+V7))-1</f>
        <v>1.5693518082070312E-2</v>
      </c>
      <c r="W6" s="24"/>
      <c r="Y6" s="144">
        <f>IFERROR(INDEX([444]INDEXADORES!$B$1:$B$300,MATCH(B6,[444]INDEXADORES!$A$1:$A$300,0)),0)</f>
        <v>0</v>
      </c>
    </row>
    <row r="7" spans="1:25" x14ac:dyDescent="0.35">
      <c r="B7" s="36">
        <f t="shared" si="0"/>
        <v>46569</v>
      </c>
      <c r="C7" s="27">
        <f>INDEX([444]INDEXADORES!$A$1:$AD$300,MATCH(B7,[444]INDEXADORES!$A$1:$A$300),MATCH($C$1,[444]INDEXADORES!$A$1:$AD$1,0))</f>
        <v>0</v>
      </c>
      <c r="D7" s="27">
        <f t="shared" si="1"/>
        <v>0</v>
      </c>
      <c r="E7" s="27">
        <f>INDEX([444]INDEXADORES!$A$1:$AD$300,MATCH(B7,[444]INDEXADORES!$A$1:$A$300),MATCH($F$1,[444]INDEXADORES!$A$1:$AD$1,0))</f>
        <v>0</v>
      </c>
      <c r="F7" s="27">
        <f t="shared" si="2"/>
        <v>3.8999999999999924E-2</v>
      </c>
      <c r="H7" s="27">
        <f>INDEX([444]INDEXADORES!$A$1:$AD$300,MATCH(B7,[444]INDEXADORES!$A$1:$A$300),MATCH($H$1,[444]INDEXADORES!$A$1:$AD$1,0))</f>
        <v>0</v>
      </c>
      <c r="I7" s="27">
        <f t="shared" si="3"/>
        <v>0.25776224999999986</v>
      </c>
      <c r="J7" s="27">
        <f>_xlfn.XLOOKUP(B7,'[446]Inflation Values'!$A:$A,'[446]Inflation Values'!$T:$T,0)/100</f>
        <v>0</v>
      </c>
      <c r="K7" s="27">
        <f t="shared" si="4"/>
        <v>5.0100000000000033E-2</v>
      </c>
      <c r="M7" s="28">
        <f>INDEX([444]INDEXADORES!$A$1:$AD$300,MATCH(B7,[444]INDEXADORES!$A$1:$A$300),MATCH($M$1,[444]INDEXADORES!$A$1:$AD$1,0))</f>
        <v>0</v>
      </c>
      <c r="N7" s="27">
        <f t="shared" si="5"/>
        <v>0</v>
      </c>
      <c r="O7" s="28">
        <f>INDEX([444]INDEXADORES!$A$1:$AD$300,MATCH(B7,[444]INDEXADORES!$A$1:$A$300),MATCH($P$1,[444]INDEXADORES!$A$1:$AD$1,0))</f>
        <v>0</v>
      </c>
      <c r="P7" s="27">
        <f t="shared" si="6"/>
        <v>6.0000000000000053E-2</v>
      </c>
      <c r="R7" s="27"/>
      <c r="S7" s="27">
        <f t="shared" si="7"/>
        <v>0</v>
      </c>
      <c r="U7" s="27">
        <f>IFERROR(INDEX([444]INDEXADORES!$N$1:$N$300,MATCH(B7,[444]INDEXADORES!$A$1:$A$300,0)),0)/100</f>
        <v>0</v>
      </c>
      <c r="V7" s="28">
        <f t="shared" si="8"/>
        <v>1.5693518082070312E-2</v>
      </c>
      <c r="W7" s="28"/>
      <c r="Y7" s="145">
        <f>IFERROR(INDEX([444]INDEXADORES!$B$1:$B$300,MATCH(B7,[444]INDEXADORES!$A$1:$A$300,0)),0)</f>
        <v>0</v>
      </c>
    </row>
    <row r="8" spans="1:25" x14ac:dyDescent="0.35">
      <c r="A8" s="33">
        <f>B7</f>
        <v>46569</v>
      </c>
      <c r="B8" s="33">
        <f t="shared" si="0"/>
        <v>46539</v>
      </c>
      <c r="C8" s="25">
        <f>INDEX([444]INDEXADORES!$A$1:$AD$300,MATCH(B8,[444]INDEXADORES!$A$1:$A$300),MATCH($C$1,[444]INDEXADORES!$A$1:$AD$1,0))</f>
        <v>0</v>
      </c>
      <c r="D8" s="25">
        <f t="shared" si="1"/>
        <v>0</v>
      </c>
      <c r="E8" s="25">
        <f>INDEX([444]INDEXADORES!$A$1:$AD$300,MATCH(B8,[444]INDEXADORES!$A$1:$A$300),MATCH($F$1,[444]INDEXADORES!$A$1:$AD$1,0))</f>
        <v>0</v>
      </c>
      <c r="F8" s="25">
        <f t="shared" si="2"/>
        <v>3.8999999999999924E-2</v>
      </c>
      <c r="H8" s="25">
        <f>INDEX([444]INDEXADORES!$A$1:$AD$300,MATCH(B8,[444]INDEXADORES!$A$1:$A$300),MATCH($H$1,[444]INDEXADORES!$A$1:$AD$1,0))</f>
        <v>0</v>
      </c>
      <c r="I8" s="25">
        <f t="shared" si="3"/>
        <v>0.25776224999999986</v>
      </c>
      <c r="J8" s="25">
        <f>_xlfn.XLOOKUP(B8,'[446]Inflation Values'!$A:$A,'[446]Inflation Values'!$T:$T,0)/100</f>
        <v>0</v>
      </c>
      <c r="K8" s="25">
        <f t="shared" si="4"/>
        <v>5.0100000000000033E-2</v>
      </c>
      <c r="M8" s="26">
        <f>INDEX([444]INDEXADORES!$A$1:$AD$300,MATCH(B8,[444]INDEXADORES!$A$1:$A$300),MATCH($M$1,[444]INDEXADORES!$A$1:$AD$1,0))</f>
        <v>0</v>
      </c>
      <c r="N8" s="25">
        <f t="shared" si="5"/>
        <v>0</v>
      </c>
      <c r="O8" s="26">
        <f>INDEX([444]INDEXADORES!$A$1:$AD$300,MATCH(B8,[444]INDEXADORES!$A$1:$A$300),MATCH($P$1,[444]INDEXADORES!$A$1:$AD$1,0))</f>
        <v>0</v>
      </c>
      <c r="P8" s="25">
        <f t="shared" si="6"/>
        <v>6.0000000000000053E-2</v>
      </c>
      <c r="R8" s="25"/>
      <c r="S8" s="25">
        <f t="shared" si="7"/>
        <v>0</v>
      </c>
      <c r="U8" s="25">
        <f>IFERROR(INDEX([444]INDEXADORES!$N$1:$N$300,MATCH(B8,[444]INDEXADORES!$A$1:$A$300,0)),0)/100</f>
        <v>0</v>
      </c>
      <c r="V8" s="26">
        <f t="shared" si="8"/>
        <v>1.5693518082070312E-2</v>
      </c>
      <c r="W8" s="26">
        <f>V8*$W$4</f>
        <v>7.8467590410351562E-3</v>
      </c>
      <c r="Y8" s="146">
        <f>IFERROR(INDEX([444]INDEXADORES!$B$1:$B$300,MATCH(B8,[444]INDEXADORES!$A$1:$A$300,0)),0)</f>
        <v>0</v>
      </c>
    </row>
    <row r="9" spans="1:25" x14ac:dyDescent="0.35">
      <c r="B9" s="33">
        <f t="shared" si="0"/>
        <v>46508</v>
      </c>
      <c r="C9" s="25">
        <f>INDEX([444]INDEXADORES!$A$1:$AD$300,MATCH(B9,[444]INDEXADORES!$A$1:$A$300),MATCH($C$1,[444]INDEXADORES!$A$1:$AD$1,0))</f>
        <v>0</v>
      </c>
      <c r="D9" s="25">
        <f t="shared" si="1"/>
        <v>0</v>
      </c>
      <c r="E9" s="25">
        <f>INDEX([444]INDEXADORES!$A$1:$AD$300,MATCH(B9,[444]INDEXADORES!$A$1:$A$300),MATCH($F$1,[444]INDEXADORES!$A$1:$AD$1,0))</f>
        <v>0</v>
      </c>
      <c r="F9" s="25">
        <f t="shared" si="2"/>
        <v>3.8999999999999924E-2</v>
      </c>
      <c r="H9" s="25">
        <f>INDEX([444]INDEXADORES!$A$1:$AD$300,MATCH(B9,[444]INDEXADORES!$A$1:$A$300),MATCH($H$1,[444]INDEXADORES!$A$1:$AD$1,0))</f>
        <v>0</v>
      </c>
      <c r="I9" s="25">
        <f t="shared" si="3"/>
        <v>0.25776224999999986</v>
      </c>
      <c r="J9" s="25">
        <f>_xlfn.XLOOKUP(B9,'[446]Inflation Values'!$A:$A,'[446]Inflation Values'!$T:$T,0)/100</f>
        <v>0</v>
      </c>
      <c r="K9" s="25">
        <f t="shared" si="4"/>
        <v>5.0100000000000033E-2</v>
      </c>
      <c r="M9" s="26">
        <f>INDEX([444]INDEXADORES!$A$1:$AD$300,MATCH(B9,[444]INDEXADORES!$A$1:$A$300),MATCH($M$1,[444]INDEXADORES!$A$1:$AD$1,0))</f>
        <v>0</v>
      </c>
      <c r="N9" s="25">
        <f t="shared" si="5"/>
        <v>0</v>
      </c>
      <c r="O9" s="26">
        <f>INDEX([444]INDEXADORES!$A$1:$AD$300,MATCH(B9,[444]INDEXADORES!$A$1:$A$300),MATCH($P$1,[444]INDEXADORES!$A$1:$AD$1,0))</f>
        <v>0</v>
      </c>
      <c r="P9" s="25">
        <f t="shared" si="6"/>
        <v>6.0000000000000053E-2</v>
      </c>
      <c r="R9" s="25"/>
      <c r="S9" s="25">
        <f t="shared" si="7"/>
        <v>0</v>
      </c>
      <c r="U9" s="25">
        <f>IFERROR(INDEX([444]INDEXADORES!$N$1:$N$300,MATCH(B9,[444]INDEXADORES!$A$1:$A$300,0)),0)/100</f>
        <v>0</v>
      </c>
      <c r="V9" s="26">
        <f t="shared" si="8"/>
        <v>1.5693518082070312E-2</v>
      </c>
      <c r="W9" s="26"/>
      <c r="Y9" s="146">
        <f>IFERROR(INDEX([444]INDEXADORES!$B$1:$B$300,MATCH(B9,[444]INDEXADORES!$A$1:$A$300,0)),0)</f>
        <v>0</v>
      </c>
    </row>
    <row r="10" spans="1:25" ht="15.65" customHeight="1" x14ac:dyDescent="0.35">
      <c r="B10" s="33">
        <f t="shared" si="0"/>
        <v>46478</v>
      </c>
      <c r="C10" s="25">
        <f>INDEX([444]INDEXADORES!$A$1:$AD$300,MATCH(B10,[444]INDEXADORES!$A$1:$A$300),MATCH($C$1,[444]INDEXADORES!$A$1:$AD$1,0))</f>
        <v>0</v>
      </c>
      <c r="D10" s="25">
        <f t="shared" si="1"/>
        <v>0</v>
      </c>
      <c r="E10" s="25">
        <f>INDEX([444]INDEXADORES!$A$1:$AD$300,MATCH(B10,[444]INDEXADORES!$A$1:$A$300),MATCH($F$1,[444]INDEXADORES!$A$1:$AD$1,0))</f>
        <v>0</v>
      </c>
      <c r="F10" s="25">
        <f t="shared" si="2"/>
        <v>3.8999999999999924E-2</v>
      </c>
      <c r="H10" s="25">
        <f>INDEX([444]INDEXADORES!$A$1:$AD$300,MATCH(B10,[444]INDEXADORES!$A$1:$A$300),MATCH($H$1,[444]INDEXADORES!$A$1:$AD$1,0))</f>
        <v>0</v>
      </c>
      <c r="I10" s="25">
        <f t="shared" si="3"/>
        <v>0.25776224999999986</v>
      </c>
      <c r="J10" s="25">
        <f>_xlfn.XLOOKUP(B10,'[446]Inflation Values'!$A:$A,'[446]Inflation Values'!$T:$T,0)/100</f>
        <v>0</v>
      </c>
      <c r="K10" s="25">
        <f t="shared" si="4"/>
        <v>5.0100000000000033E-2</v>
      </c>
      <c r="M10" s="26">
        <f>INDEX([444]INDEXADORES!$A$1:$AD$300,MATCH(B10,[444]INDEXADORES!$A$1:$A$300),MATCH($M$1,[444]INDEXADORES!$A$1:$AD$1,0))</f>
        <v>0</v>
      </c>
      <c r="N10" s="25">
        <f t="shared" si="5"/>
        <v>0</v>
      </c>
      <c r="O10" s="26">
        <f>INDEX([444]INDEXADORES!$A$1:$AD$300,MATCH(B10,[444]INDEXADORES!$A$1:$A$300),MATCH($P$1,[444]INDEXADORES!$A$1:$AD$1,0))</f>
        <v>0</v>
      </c>
      <c r="P10" s="25">
        <f t="shared" si="6"/>
        <v>6.0000000000000053E-2</v>
      </c>
      <c r="R10" s="25"/>
      <c r="S10" s="25">
        <f t="shared" si="7"/>
        <v>0</v>
      </c>
      <c r="U10" s="25">
        <f>IFERROR(INDEX([444]INDEXADORES!$N$1:$N$300,MATCH(B10,[444]INDEXADORES!$A$1:$A$300,0)),0)/100</f>
        <v>0</v>
      </c>
      <c r="V10" s="26">
        <f t="shared" si="8"/>
        <v>1.5693518082070312E-2</v>
      </c>
      <c r="W10" s="26"/>
      <c r="Y10" s="146">
        <f>IFERROR(INDEX([444]INDEXADORES!$B$1:$B$300,MATCH(B10,[444]INDEXADORES!$A$1:$A$300,0)),0)</f>
        <v>0</v>
      </c>
    </row>
    <row r="11" spans="1:25" ht="15.65" customHeight="1" x14ac:dyDescent="0.35">
      <c r="B11" s="33">
        <f t="shared" si="0"/>
        <v>46447</v>
      </c>
      <c r="C11" s="25">
        <f>INDEX([444]INDEXADORES!$A$1:$AD$300,MATCH(B11,[444]INDEXADORES!$A$1:$A$300),MATCH($C$1,[444]INDEXADORES!$A$1:$AD$1,0))</f>
        <v>0</v>
      </c>
      <c r="D11" s="25">
        <f t="shared" si="1"/>
        <v>0</v>
      </c>
      <c r="E11" s="25">
        <f>INDEX([444]INDEXADORES!$A$1:$AD$300,MATCH(B11,[444]INDEXADORES!$A$1:$A$300),MATCH($F$1,[444]INDEXADORES!$A$1:$AD$1,0))</f>
        <v>0</v>
      </c>
      <c r="F11" s="25">
        <f t="shared" si="2"/>
        <v>3.8999999999999924E-2</v>
      </c>
      <c r="H11" s="25">
        <f>INDEX([444]INDEXADORES!$A$1:$AD$300,MATCH(B11,[444]INDEXADORES!$A$1:$A$300),MATCH($H$1,[444]INDEXADORES!$A$1:$AD$1,0))</f>
        <v>0</v>
      </c>
      <c r="I11" s="25">
        <f t="shared" si="3"/>
        <v>0.25776224999999986</v>
      </c>
      <c r="J11" s="25">
        <f>_xlfn.XLOOKUP(B11,'[446]Inflation Values'!$A:$A,'[446]Inflation Values'!$T:$T,0)/100</f>
        <v>0</v>
      </c>
      <c r="K11" s="25">
        <f t="shared" si="4"/>
        <v>5.0100000000000033E-2</v>
      </c>
      <c r="M11" s="26">
        <f>INDEX([444]INDEXADORES!$A$1:$AD$300,MATCH(B11,[444]INDEXADORES!$A$1:$A$300),MATCH($M$1,[444]INDEXADORES!$A$1:$AD$1,0))</f>
        <v>0</v>
      </c>
      <c r="N11" s="25">
        <f t="shared" si="5"/>
        <v>0</v>
      </c>
      <c r="O11" s="26">
        <f>INDEX([444]INDEXADORES!$A$1:$AD$300,MATCH(B11,[444]INDEXADORES!$A$1:$A$300),MATCH($P$1,[444]INDEXADORES!$A$1:$AD$1,0))</f>
        <v>0</v>
      </c>
      <c r="P11" s="25">
        <f t="shared" si="6"/>
        <v>6.0000000000000053E-2</v>
      </c>
      <c r="R11" s="25"/>
      <c r="S11" s="25">
        <f t="shared" si="7"/>
        <v>0</v>
      </c>
      <c r="U11" s="25">
        <f>IFERROR(INDEX([444]INDEXADORES!$N$1:$N$300,MATCH(B11,[444]INDEXADORES!$A$1:$A$300,0)),0)/100</f>
        <v>0</v>
      </c>
      <c r="V11" s="26">
        <f t="shared" si="8"/>
        <v>1.5693518082070312E-2</v>
      </c>
      <c r="W11" s="26"/>
      <c r="Y11" s="146">
        <f>IFERROR(INDEX([444]INDEXADORES!$B$1:$B$300,MATCH(B11,[444]INDEXADORES!$A$1:$A$300,0)),0)</f>
        <v>0</v>
      </c>
    </row>
    <row r="12" spans="1:25" ht="15.65" customHeight="1" x14ac:dyDescent="0.35">
      <c r="A12" s="33"/>
      <c r="B12" s="33">
        <f t="shared" si="0"/>
        <v>46419</v>
      </c>
      <c r="C12" s="25">
        <f>INDEX([444]INDEXADORES!$A$1:$AD$300,MATCH(B12,[444]INDEXADORES!$A$1:$A$300),MATCH($C$1,[444]INDEXADORES!$A$1:$AD$1,0))</f>
        <v>0</v>
      </c>
      <c r="D12" s="25">
        <f t="shared" si="1"/>
        <v>0</v>
      </c>
      <c r="E12" s="25">
        <f>INDEX([444]INDEXADORES!$A$1:$AD$300,MATCH(B12,[444]INDEXADORES!$A$1:$A$300),MATCH($F$1,[444]INDEXADORES!$A$1:$AD$1,0))</f>
        <v>0</v>
      </c>
      <c r="F12" s="25">
        <f t="shared" si="2"/>
        <v>3.8999999999999924E-2</v>
      </c>
      <c r="H12" s="25">
        <f>INDEX([444]INDEXADORES!$A$1:$AD$300,MATCH(B12,[444]INDEXADORES!$A$1:$A$300),MATCH($H$1,[444]INDEXADORES!$A$1:$AD$1,0))</f>
        <v>0</v>
      </c>
      <c r="I12" s="25">
        <f t="shared" si="3"/>
        <v>0.25776224999999986</v>
      </c>
      <c r="J12" s="25">
        <f>_xlfn.XLOOKUP(B12,'[446]Inflation Values'!$A:$A,'[446]Inflation Values'!$T:$T,0)/100</f>
        <v>0</v>
      </c>
      <c r="K12" s="25">
        <f t="shared" si="4"/>
        <v>5.0100000000000033E-2</v>
      </c>
      <c r="M12" s="26">
        <f>INDEX([444]INDEXADORES!$A$1:$AD$300,MATCH(B12,[444]INDEXADORES!$A$1:$A$300),MATCH($M$1,[444]INDEXADORES!$A$1:$AD$1,0))</f>
        <v>0</v>
      </c>
      <c r="N12" s="25">
        <f t="shared" si="5"/>
        <v>0</v>
      </c>
      <c r="O12" s="26">
        <f>INDEX([444]INDEXADORES!$A$1:$AD$300,MATCH(B12,[444]INDEXADORES!$A$1:$A$300),MATCH($P$1,[444]INDEXADORES!$A$1:$AD$1,0))</f>
        <v>0</v>
      </c>
      <c r="P12" s="25">
        <f t="shared" si="6"/>
        <v>6.0000000000000053E-2</v>
      </c>
      <c r="R12" s="25"/>
      <c r="S12" s="25">
        <f t="shared" si="7"/>
        <v>0</v>
      </c>
      <c r="U12" s="25">
        <f>IFERROR(INDEX([444]INDEXADORES!$N$1:$N$300,MATCH(B12,[444]INDEXADORES!$A$1:$A$300,0)),0)/100</f>
        <v>0</v>
      </c>
      <c r="V12" s="26">
        <f t="shared" si="8"/>
        <v>1.5693518082070312E-2</v>
      </c>
      <c r="W12" s="26"/>
      <c r="Y12" s="146">
        <f>IFERROR(INDEX([444]INDEXADORES!$B$1:$B$300,MATCH(B12,[444]INDEXADORES!$A$1:$A$300,0)),0)</f>
        <v>0</v>
      </c>
    </row>
    <row r="13" spans="1:25" ht="15.65" customHeight="1" x14ac:dyDescent="0.35">
      <c r="A13" s="34"/>
      <c r="B13" s="33">
        <f t="shared" si="0"/>
        <v>46388</v>
      </c>
      <c r="C13" s="25">
        <f>INDEX([444]INDEXADORES!$A$1:$AD$300,MATCH(B13,[444]INDEXADORES!$A$1:$A$300),MATCH($C$1,[444]INDEXADORES!$A$1:$AD$1,0))</f>
        <v>0</v>
      </c>
      <c r="D13" s="25">
        <f t="shared" si="1"/>
        <v>0</v>
      </c>
      <c r="E13" s="25">
        <f>INDEX([444]INDEXADORES!$A$1:$AD$300,MATCH(B13,[444]INDEXADORES!$A$1:$A$300),MATCH($F$1,[444]INDEXADORES!$A$1:$AD$1,0))</f>
        <v>0</v>
      </c>
      <c r="F13" s="25">
        <f t="shared" si="2"/>
        <v>3.8999999999999924E-2</v>
      </c>
      <c r="H13" s="25">
        <f>INDEX([444]INDEXADORES!$A$1:$AD$300,MATCH(B13,[444]INDEXADORES!$A$1:$A$300),MATCH($H$1,[444]INDEXADORES!$A$1:$AD$1,0))</f>
        <v>0</v>
      </c>
      <c r="I13" s="25">
        <f t="shared" si="3"/>
        <v>0.25776224999999986</v>
      </c>
      <c r="J13" s="25">
        <f>_xlfn.XLOOKUP(B13,'[446]Inflation Values'!$A:$A,'[446]Inflation Values'!$T:$T,0)/100</f>
        <v>0</v>
      </c>
      <c r="K13" s="25">
        <f t="shared" si="4"/>
        <v>5.0100000000000033E-2</v>
      </c>
      <c r="M13" s="26">
        <f>INDEX([444]INDEXADORES!$A$1:$AD$300,MATCH(B13,[444]INDEXADORES!$A$1:$A$300),MATCH($M$1,[444]INDEXADORES!$A$1:$AD$1,0))</f>
        <v>0</v>
      </c>
      <c r="N13" s="25">
        <f t="shared" si="5"/>
        <v>0</v>
      </c>
      <c r="O13" s="26">
        <f>INDEX([444]INDEXADORES!$A$1:$AD$300,MATCH(B13,[444]INDEXADORES!$A$1:$A$300),MATCH($P$1,[444]INDEXADORES!$A$1:$AD$1,0))</f>
        <v>0</v>
      </c>
      <c r="P13" s="25">
        <f t="shared" si="6"/>
        <v>6.0000000000000053E-2</v>
      </c>
      <c r="R13" s="25"/>
      <c r="S13" s="25">
        <f t="shared" si="7"/>
        <v>0</v>
      </c>
      <c r="U13" s="25">
        <f>IFERROR(INDEX([444]INDEXADORES!$N$1:$N$300,MATCH(B13,[444]INDEXADORES!$A$1:$A$300,0)),0)/100</f>
        <v>0</v>
      </c>
      <c r="V13" s="26">
        <f t="shared" si="8"/>
        <v>1.5693518082070312E-2</v>
      </c>
      <c r="W13" s="26"/>
      <c r="Y13" s="146">
        <f>IFERROR(INDEX([444]INDEXADORES!$B$1:$B$300,MATCH(B13,[444]INDEXADORES!$A$1:$A$300,0)),0)</f>
        <v>0</v>
      </c>
    </row>
    <row r="14" spans="1:25" ht="15.65" customHeight="1" x14ac:dyDescent="0.35">
      <c r="A14" s="34"/>
      <c r="B14" s="33">
        <f t="shared" si="0"/>
        <v>46357</v>
      </c>
      <c r="C14" s="25">
        <f>INDEX([444]INDEXADORES!$A$1:$AD$300,MATCH(B14,[444]INDEXADORES!$A$1:$A$300),MATCH($C$1,[444]INDEXADORES!$A$1:$AD$1,0))</f>
        <v>0</v>
      </c>
      <c r="D14" s="25">
        <f t="shared" si="1"/>
        <v>0</v>
      </c>
      <c r="E14" s="25">
        <f>INDEX([444]INDEXADORES!$A$1:$AD$300,MATCH(B14,[444]INDEXADORES!$A$1:$A$300),MATCH($F$1,[444]INDEXADORES!$A$1:$AD$1,0))</f>
        <v>0</v>
      </c>
      <c r="F14" s="25">
        <f t="shared" si="2"/>
        <v>3.8999999999999924E-2</v>
      </c>
      <c r="H14" s="25">
        <f>INDEX([444]INDEXADORES!$A$1:$AD$300,MATCH(B14,[444]INDEXADORES!$A$1:$A$300),MATCH($H$1,[444]INDEXADORES!$A$1:$AD$1,0))</f>
        <v>0</v>
      </c>
      <c r="I14" s="25">
        <f t="shared" si="3"/>
        <v>0.25776224999999986</v>
      </c>
      <c r="J14" s="25">
        <f>_xlfn.XLOOKUP(B14,'[446]Inflation Values'!$A:$A,'[446]Inflation Values'!$T:$T,0)/100</f>
        <v>0</v>
      </c>
      <c r="K14" s="25">
        <f t="shared" si="4"/>
        <v>5.0100000000000033E-2</v>
      </c>
      <c r="M14" s="26">
        <f>INDEX([444]INDEXADORES!$A$1:$AD$300,MATCH(B14,[444]INDEXADORES!$A$1:$A$300),MATCH($M$1,[444]INDEXADORES!$A$1:$AD$1,0))</f>
        <v>0</v>
      </c>
      <c r="N14" s="25">
        <f t="shared" si="5"/>
        <v>0</v>
      </c>
      <c r="O14" s="26">
        <f>INDEX([444]INDEXADORES!$A$1:$AD$300,MATCH(B14,[444]INDEXADORES!$A$1:$A$300),MATCH($P$1,[444]INDEXADORES!$A$1:$AD$1,0))</f>
        <v>0</v>
      </c>
      <c r="P14" s="25">
        <f t="shared" si="6"/>
        <v>6.0000000000000053E-2</v>
      </c>
      <c r="R14" s="25"/>
      <c r="S14" s="25">
        <f t="shared" si="7"/>
        <v>0</v>
      </c>
      <c r="U14" s="25">
        <f>IFERROR(INDEX([444]INDEXADORES!$N$1:$N$300,MATCH(B14,[444]INDEXADORES!$A$1:$A$300,0)),0)/100</f>
        <v>0</v>
      </c>
      <c r="V14" s="26">
        <f t="shared" si="8"/>
        <v>1.5693518082070312E-2</v>
      </c>
      <c r="W14" s="26"/>
      <c r="Y14" s="146">
        <f>IFERROR(INDEX([444]INDEXADORES!$B$1:$B$300,MATCH(B14,[444]INDEXADORES!$A$1:$A$300,0)),0)</f>
        <v>0</v>
      </c>
    </row>
    <row r="15" spans="1:25" ht="15.65" customHeight="1" x14ac:dyDescent="0.35">
      <c r="A15" s="34"/>
      <c r="B15" s="33">
        <f t="shared" si="0"/>
        <v>46327</v>
      </c>
      <c r="C15" s="25">
        <f>INDEX([444]INDEXADORES!$A$1:$AD$300,MATCH(B15,[444]INDEXADORES!$A$1:$A$300),MATCH($C$1,[444]INDEXADORES!$A$1:$AD$1,0))</f>
        <v>0</v>
      </c>
      <c r="D15" s="25">
        <f t="shared" si="1"/>
        <v>0</v>
      </c>
      <c r="E15" s="25">
        <f>INDEX([444]INDEXADORES!$A$1:$AD$300,MATCH(B15,[444]INDEXADORES!$A$1:$A$300),MATCH($F$1,[444]INDEXADORES!$A$1:$AD$1,0))</f>
        <v>0</v>
      </c>
      <c r="F15" s="25">
        <f t="shared" si="2"/>
        <v>3.8999999999999924E-2</v>
      </c>
      <c r="H15" s="25">
        <f>INDEX([444]INDEXADORES!$A$1:$AD$300,MATCH(B15,[444]INDEXADORES!$A$1:$A$300),MATCH($H$1,[444]INDEXADORES!$A$1:$AD$1,0))</f>
        <v>0</v>
      </c>
      <c r="I15" s="25">
        <f t="shared" si="3"/>
        <v>0.25776224999999986</v>
      </c>
      <c r="J15" s="25">
        <f>_xlfn.XLOOKUP(B15,'[446]Inflation Values'!$A:$A,'[446]Inflation Values'!$T:$T,0)/100</f>
        <v>0</v>
      </c>
      <c r="K15" s="25">
        <f t="shared" si="4"/>
        <v>5.0100000000000033E-2</v>
      </c>
      <c r="M15" s="26">
        <f>INDEX([444]INDEXADORES!$A$1:$AD$300,MATCH(B15,[444]INDEXADORES!$A$1:$A$300),MATCH($M$1,[444]INDEXADORES!$A$1:$AD$1,0))</f>
        <v>0</v>
      </c>
      <c r="N15" s="25">
        <f t="shared" si="5"/>
        <v>0</v>
      </c>
      <c r="O15" s="26">
        <f>INDEX([444]INDEXADORES!$A$1:$AD$300,MATCH(B15,[444]INDEXADORES!$A$1:$A$300),MATCH($P$1,[444]INDEXADORES!$A$1:$AD$1,0))</f>
        <v>0</v>
      </c>
      <c r="P15" s="25">
        <f t="shared" si="6"/>
        <v>6.0000000000000053E-2</v>
      </c>
      <c r="R15" s="25"/>
      <c r="S15" s="25">
        <f t="shared" si="7"/>
        <v>0</v>
      </c>
      <c r="U15" s="25">
        <f>IFERROR(INDEX([444]INDEXADORES!$N$1:$N$300,MATCH(B15,[444]INDEXADORES!$A$1:$A$300,0)),0)/100</f>
        <v>0</v>
      </c>
      <c r="V15" s="26">
        <f t="shared" si="8"/>
        <v>1.5693518082070312E-2</v>
      </c>
      <c r="W15" s="26"/>
      <c r="Y15" s="146">
        <f>IFERROR(INDEX([444]INDEXADORES!$B$1:$B$300,MATCH(B15,[444]INDEXADORES!$A$1:$A$300,0)),0)</f>
        <v>0</v>
      </c>
    </row>
    <row r="16" spans="1:25" ht="15.65" customHeight="1" x14ac:dyDescent="0.35">
      <c r="A16" s="34"/>
      <c r="B16" s="33">
        <f t="shared" si="0"/>
        <v>46296</v>
      </c>
      <c r="C16" s="25">
        <f>INDEX([444]INDEXADORES!$A$1:$AD$300,MATCH(B16,[444]INDEXADORES!$A$1:$A$300),MATCH($C$1,[444]INDEXADORES!$A$1:$AD$1,0))</f>
        <v>0</v>
      </c>
      <c r="D16" s="25">
        <f>((1+C16)*(1+D17))-1</f>
        <v>0</v>
      </c>
      <c r="E16" s="25">
        <f>INDEX([444]INDEXADORES!$A$1:$AD$300,MATCH(B16,[444]INDEXADORES!$A$1:$A$300),MATCH($F$1,[444]INDEXADORES!$A$1:$AD$1,0))</f>
        <v>0</v>
      </c>
      <c r="F16" s="25">
        <f>((1+E16)*(1+F17))-1</f>
        <v>3.8999999999999924E-2</v>
      </c>
      <c r="H16" s="25">
        <f>INDEX([444]INDEXADORES!$A$1:$AD$300,MATCH(B16,[444]INDEXADORES!$A$1:$A$300),MATCH($H$1,[444]INDEXADORES!$A$1:$AD$1,0))</f>
        <v>0</v>
      </c>
      <c r="I16" s="25">
        <f t="shared" si="3"/>
        <v>0.25776224999999986</v>
      </c>
      <c r="J16" s="25">
        <f>_xlfn.XLOOKUP(B16,'[446]Inflation Values'!$A:$A,'[446]Inflation Values'!$T:$T,0)/100</f>
        <v>0</v>
      </c>
      <c r="K16" s="25">
        <f>((1+J16)*(1+K17))-1</f>
        <v>5.0100000000000033E-2</v>
      </c>
      <c r="M16" s="26">
        <f>INDEX([444]INDEXADORES!$A$1:$AD$300,MATCH(B16,[444]INDEXADORES!$A$1:$A$300),MATCH($M$1,[444]INDEXADORES!$A$1:$AD$1,0))</f>
        <v>0</v>
      </c>
      <c r="N16" s="25">
        <f>((1+M16)*(1+N17))-1</f>
        <v>0</v>
      </c>
      <c r="O16" s="26">
        <f>INDEX([444]INDEXADORES!$A$1:$AD$300,MATCH(B16,[444]INDEXADORES!$A$1:$A$300),MATCH($P$1,[444]INDEXADORES!$A$1:$AD$1,0))</f>
        <v>0</v>
      </c>
      <c r="P16" s="25">
        <f>((1+O16)*(1+P17))-1</f>
        <v>6.0000000000000053E-2</v>
      </c>
      <c r="R16" s="25"/>
      <c r="S16" s="25">
        <f>((1+R16)*(1+S17))-1</f>
        <v>0</v>
      </c>
      <c r="U16" s="25">
        <f>IFERROR(INDEX([444]INDEXADORES!$N$1:$N$300,MATCH(B16,[444]INDEXADORES!$A$1:$A$300,0)),0)/100</f>
        <v>0</v>
      </c>
      <c r="V16" s="26">
        <f t="shared" si="8"/>
        <v>1.5693518082070312E-2</v>
      </c>
      <c r="W16" s="26"/>
      <c r="Y16" s="146">
        <f>IFERROR(INDEX([444]INDEXADORES!$B$1:$B$300,MATCH(B16,[444]INDEXADORES!$A$1:$A$300,0)),0)</f>
        <v>0</v>
      </c>
    </row>
    <row r="17" spans="1:25" ht="15.65" customHeight="1" x14ac:dyDescent="0.35">
      <c r="A17" s="34"/>
      <c r="B17" s="33">
        <f>EDATE(B18,1)</f>
        <v>46266</v>
      </c>
      <c r="C17" s="25">
        <f>INDEX([444]INDEXADORES!$A$1:$AD$300,MATCH(B17,[444]INDEXADORES!$A$1:$A$300),MATCH($C$1,[444]INDEXADORES!$A$1:$AD$1,0))</f>
        <v>0</v>
      </c>
      <c r="D17" s="25">
        <f t="shared" ref="D17:D22" si="9">((1+C17)*(1+D18))-1</f>
        <v>0</v>
      </c>
      <c r="E17" s="25">
        <f>INDEX([444]INDEXADORES!$A$1:$AD$300,MATCH(B17,[444]INDEXADORES!$A$1:$A$300),MATCH($F$1,[444]INDEXADORES!$A$1:$AD$1,0))</f>
        <v>0</v>
      </c>
      <c r="F17" s="25">
        <f t="shared" ref="F17:F22" si="10">((1+E17)*(1+F18))-1</f>
        <v>3.8999999999999924E-2</v>
      </c>
      <c r="H17" s="25">
        <f>INDEX([444]INDEXADORES!$A$1:$AD$300,MATCH(B17,[444]INDEXADORES!$A$1:$A$300),MATCH($H$1,[444]INDEXADORES!$A$1:$AD$1,0))</f>
        <v>0</v>
      </c>
      <c r="I17" s="25">
        <f t="shared" ref="I17" si="11">((1+H17)*(1+I18))-1</f>
        <v>0.25776224999999986</v>
      </c>
      <c r="J17" s="25">
        <f>_xlfn.XLOOKUP(B17,'[446]Inflation Values'!$A:$A,'[446]Inflation Values'!$T:$T,0)/100</f>
        <v>0</v>
      </c>
      <c r="K17" s="25">
        <f t="shared" ref="K17:K22" si="12">((1+J17)*(1+K18))-1</f>
        <v>5.0100000000000033E-2</v>
      </c>
      <c r="M17" s="26">
        <f>INDEX([444]INDEXADORES!$A$1:$AD$300,MATCH(B17,[444]INDEXADORES!$A$1:$A$300),MATCH($M$1,[444]INDEXADORES!$A$1:$AD$1,0))</f>
        <v>0</v>
      </c>
      <c r="N17" s="25">
        <f t="shared" ref="N17:N22" si="13">((1+M17)*(1+N18))-1</f>
        <v>0</v>
      </c>
      <c r="O17" s="26">
        <f>INDEX([444]INDEXADORES!$A$1:$AD$300,MATCH(B17,[444]INDEXADORES!$A$1:$A$300),MATCH($P$1,[444]INDEXADORES!$A$1:$AD$1,0))</f>
        <v>0</v>
      </c>
      <c r="P17" s="25">
        <f t="shared" ref="P17:P22" si="14">((1+O17)*(1+P18))-1</f>
        <v>6.0000000000000053E-2</v>
      </c>
      <c r="R17" s="25"/>
      <c r="S17" s="25">
        <f t="shared" ref="S17:S22" si="15">((1+R17)*(1+S18))-1</f>
        <v>0</v>
      </c>
      <c r="U17" s="25">
        <f>IFERROR(INDEX([444]INDEXADORES!$N$1:$N$300,MATCH(B17,[444]INDEXADORES!$A$1:$A$300,0)),0)/100</f>
        <v>0</v>
      </c>
      <c r="V17" s="26">
        <f t="shared" si="8"/>
        <v>1.5693518082070312E-2</v>
      </c>
      <c r="W17" s="26"/>
      <c r="Y17" s="146">
        <f>IFERROR(INDEX([444]INDEXADORES!$B$1:$B$300,MATCH(B17,[444]INDEXADORES!$A$1:$A$300,0)),0)</f>
        <v>0</v>
      </c>
    </row>
    <row r="18" spans="1:25" ht="15.65" customHeight="1" x14ac:dyDescent="0.35">
      <c r="A18" s="33"/>
      <c r="B18" s="33">
        <f t="shared" ref="B18:B30" si="16">EDATE(B19,1)</f>
        <v>46235</v>
      </c>
      <c r="C18" s="25">
        <f>INDEX([444]INDEXADORES!$A$1:$AD$300,MATCH(B18,[444]INDEXADORES!$A$1:$A$300),MATCH($C$1,[444]INDEXADORES!$A$1:$AD$1,0))</f>
        <v>0</v>
      </c>
      <c r="D18" s="25">
        <f t="shared" si="9"/>
        <v>0</v>
      </c>
      <c r="E18" s="25">
        <f>INDEX([444]INDEXADORES!$A$1:$AD$300,MATCH(B18,[444]INDEXADORES!$A$1:$A$300),MATCH($F$1,[444]INDEXADORES!$A$1:$AD$1,0))</f>
        <v>0</v>
      </c>
      <c r="F18" s="25">
        <f t="shared" si="10"/>
        <v>3.8999999999999924E-2</v>
      </c>
      <c r="H18" s="25">
        <f>INDEX([444]INDEXADORES!$A$1:$AD$300,MATCH(B18,[444]INDEXADORES!$A$1:$A$300),MATCH($H$1,[444]INDEXADORES!$A$1:$AD$1,0))</f>
        <v>0</v>
      </c>
      <c r="I18" s="25">
        <f t="shared" si="3"/>
        <v>0.25776224999999986</v>
      </c>
      <c r="J18" s="25">
        <f>_xlfn.XLOOKUP(B18,'[446]Inflation Values'!$A:$A,'[446]Inflation Values'!$T:$T,0)/100</f>
        <v>0</v>
      </c>
      <c r="K18" s="25">
        <f t="shared" si="12"/>
        <v>5.0100000000000033E-2</v>
      </c>
      <c r="M18" s="26">
        <f>INDEX([444]INDEXADORES!$A$1:$AD$300,MATCH(B18,[444]INDEXADORES!$A$1:$A$300),MATCH($M$1,[444]INDEXADORES!$A$1:$AD$1,0))</f>
        <v>0</v>
      </c>
      <c r="N18" s="25">
        <f t="shared" si="13"/>
        <v>0</v>
      </c>
      <c r="O18" s="26">
        <f>INDEX([444]INDEXADORES!$A$1:$AD$300,MATCH(B18,[444]INDEXADORES!$A$1:$A$300),MATCH($P$1,[444]INDEXADORES!$A$1:$AD$1,0))</f>
        <v>0</v>
      </c>
      <c r="P18" s="25">
        <f t="shared" si="14"/>
        <v>6.0000000000000053E-2</v>
      </c>
      <c r="R18" s="25"/>
      <c r="S18" s="25">
        <f t="shared" si="15"/>
        <v>0</v>
      </c>
      <c r="U18" s="25">
        <f>IFERROR(INDEX([444]INDEXADORES!$N$1:$N$300,MATCH(B18,[444]INDEXADORES!$A$1:$A$300,0)),0)/100</f>
        <v>0</v>
      </c>
      <c r="V18" s="26">
        <f t="shared" si="8"/>
        <v>1.5693518082070312E-2</v>
      </c>
      <c r="W18" s="26"/>
      <c r="Y18" s="146">
        <f>IFERROR(INDEX([444]INDEXADORES!$B$1:$B$300,MATCH(B18,[444]INDEXADORES!$A$1:$A$300,0)),0)</f>
        <v>0</v>
      </c>
    </row>
    <row r="19" spans="1:25" x14ac:dyDescent="0.35">
      <c r="B19" s="36">
        <f t="shared" si="16"/>
        <v>46204</v>
      </c>
      <c r="C19" s="27">
        <f>INDEX([444]INDEXADORES!$A$1:$AD$300,MATCH(B19,[444]INDEXADORES!$A$1:$A$300),MATCH($C$1,[444]INDEXADORES!$A$1:$AD$1,0))</f>
        <v>0</v>
      </c>
      <c r="D19" s="27">
        <f t="shared" si="9"/>
        <v>0</v>
      </c>
      <c r="E19" s="27">
        <f>INDEX([444]INDEXADORES!$A$1:$AD$300,MATCH(B19,[444]INDEXADORES!$A$1:$A$300),MATCH($F$1,[444]INDEXADORES!$A$1:$AD$1,0))</f>
        <v>0</v>
      </c>
      <c r="F19" s="27">
        <f t="shared" si="10"/>
        <v>3.8999999999999924E-2</v>
      </c>
      <c r="H19" s="27">
        <f>INDEX([444]INDEXADORES!$A$1:$AD$300,MATCH(B19,[444]INDEXADORES!$A$1:$A$300),MATCH($H$1,[444]INDEXADORES!$A$1:$AD$1,0))</f>
        <v>0</v>
      </c>
      <c r="I19" s="27">
        <f t="shared" si="3"/>
        <v>0.25776224999999986</v>
      </c>
      <c r="J19" s="27">
        <f>_xlfn.XLOOKUP(B19,'[446]Inflation Values'!$A:$A,'[446]Inflation Values'!$T:$T,0)/100</f>
        <v>0</v>
      </c>
      <c r="K19" s="27">
        <f t="shared" si="12"/>
        <v>5.0100000000000033E-2</v>
      </c>
      <c r="M19" s="28">
        <f>INDEX([444]INDEXADORES!$A$1:$AD$300,MATCH(B19,[444]INDEXADORES!$A$1:$A$300),MATCH($M$1,[444]INDEXADORES!$A$1:$AD$1,0))</f>
        <v>0</v>
      </c>
      <c r="N19" s="27">
        <f t="shared" si="13"/>
        <v>0</v>
      </c>
      <c r="O19" s="28">
        <f>INDEX([444]INDEXADORES!$A$1:$AD$300,MATCH(B19,[444]INDEXADORES!$A$1:$A$300),MATCH($P$1,[444]INDEXADORES!$A$1:$AD$1,0))</f>
        <v>0</v>
      </c>
      <c r="P19" s="27">
        <f t="shared" si="14"/>
        <v>6.0000000000000053E-2</v>
      </c>
      <c r="R19" s="27"/>
      <c r="S19" s="27">
        <f t="shared" si="15"/>
        <v>0</v>
      </c>
      <c r="U19" s="27">
        <f>IFERROR(INDEX([444]INDEXADORES!$N$1:$N$300,MATCH(B19,[444]INDEXADORES!$A$1:$A$300,0)),0)/100</f>
        <v>0</v>
      </c>
      <c r="V19" s="28">
        <f t="shared" si="8"/>
        <v>1.5693518082070312E-2</v>
      </c>
      <c r="W19" s="28"/>
      <c r="Y19" s="145">
        <f>IFERROR(INDEX([444]INDEXADORES!$B$1:$B$300,MATCH(B19,[444]INDEXADORES!$A$1:$A$300,0)),0)</f>
        <v>0</v>
      </c>
    </row>
    <row r="20" spans="1:25" ht="15.65" customHeight="1" x14ac:dyDescent="0.35">
      <c r="A20" s="33">
        <f>B19</f>
        <v>46204</v>
      </c>
      <c r="B20" s="33">
        <f t="shared" si="16"/>
        <v>46174</v>
      </c>
      <c r="C20" s="25">
        <f>INDEX([444]INDEXADORES!$A$1:$AD$300,MATCH(B20,[444]INDEXADORES!$A$1:$A$300),MATCH($C$1,[444]INDEXADORES!$A$1:$AD$1,0))</f>
        <v>0</v>
      </c>
      <c r="D20" s="25">
        <f t="shared" si="9"/>
        <v>0</v>
      </c>
      <c r="E20" s="25">
        <f>INDEX([444]INDEXADORES!$A$1:$AD$300,MATCH(B20,[444]INDEXADORES!$A$1:$A$300),MATCH($F$1,[444]INDEXADORES!$A$1:$AD$1,0))</f>
        <v>0</v>
      </c>
      <c r="F20" s="25">
        <f t="shared" si="10"/>
        <v>3.8999999999999924E-2</v>
      </c>
      <c r="H20" s="25">
        <f>INDEX([444]INDEXADORES!$A$1:$AD$300,MATCH(B20,[444]INDEXADORES!$A$1:$A$300),MATCH($H$1,[444]INDEXADORES!$A$1:$AD$1,0))</f>
        <v>0</v>
      </c>
      <c r="I20" s="25">
        <f t="shared" si="3"/>
        <v>0.25776224999999986</v>
      </c>
      <c r="J20" s="25">
        <f>_xlfn.XLOOKUP(B20,'[446]Inflation Values'!$A:$A,'[446]Inflation Values'!$T:$T,0)/100</f>
        <v>0</v>
      </c>
      <c r="K20" s="25">
        <f t="shared" si="12"/>
        <v>5.0100000000000033E-2</v>
      </c>
      <c r="M20" s="26">
        <f>INDEX([444]INDEXADORES!$A$1:$AD$300,MATCH(B20,[444]INDEXADORES!$A$1:$A$300),MATCH($M$1,[444]INDEXADORES!$A$1:$AD$1,0))</f>
        <v>0</v>
      </c>
      <c r="N20" s="25">
        <f t="shared" si="13"/>
        <v>0</v>
      </c>
      <c r="O20" s="26">
        <f>INDEX([444]INDEXADORES!$A$1:$AD$300,MATCH(B20,[444]INDEXADORES!$A$1:$A$300),MATCH($P$1,[444]INDEXADORES!$A$1:$AD$1,0))</f>
        <v>0</v>
      </c>
      <c r="P20" s="25">
        <f t="shared" si="14"/>
        <v>6.0000000000000053E-2</v>
      </c>
      <c r="R20" s="25"/>
      <c r="S20" s="25">
        <f t="shared" si="15"/>
        <v>0</v>
      </c>
      <c r="U20" s="25">
        <f>IFERROR(INDEX([444]INDEXADORES!$N$1:$N$300,MATCH(B20,[444]INDEXADORES!$A$1:$A$300,0)),0)/100</f>
        <v>0</v>
      </c>
      <c r="V20" s="26">
        <f t="shared" ref="V20:V30" si="17">((1+U20)*(1+V21))-1</f>
        <v>1.5693518082070312E-2</v>
      </c>
      <c r="W20" s="26">
        <f>V20*$W$4</f>
        <v>7.8467590410351562E-3</v>
      </c>
      <c r="Y20" s="146">
        <f>IFERROR(INDEX([444]INDEXADORES!$B$1:$B$300,MATCH(B20,[444]INDEXADORES!$A$1:$A$300,0)),0)</f>
        <v>0</v>
      </c>
    </row>
    <row r="21" spans="1:25" ht="15.65" customHeight="1" x14ac:dyDescent="0.35">
      <c r="B21" s="33">
        <f t="shared" si="16"/>
        <v>46143</v>
      </c>
      <c r="C21" s="25">
        <f>INDEX([444]INDEXADORES!$A$1:$AD$300,MATCH(B21,[444]INDEXADORES!$A$1:$A$300),MATCH($C$1,[444]INDEXADORES!$A$1:$AD$1,0))</f>
        <v>0</v>
      </c>
      <c r="D21" s="25">
        <f t="shared" si="9"/>
        <v>0</v>
      </c>
      <c r="E21" s="25">
        <f>INDEX([444]INDEXADORES!$A$1:$AD$300,MATCH(B21,[444]INDEXADORES!$A$1:$A$300),MATCH($F$1,[444]INDEXADORES!$A$1:$AD$1,0))</f>
        <v>0</v>
      </c>
      <c r="F21" s="25">
        <f t="shared" si="10"/>
        <v>3.8999999999999924E-2</v>
      </c>
      <c r="H21" s="25">
        <f>INDEX([444]INDEXADORES!$A$1:$AD$300,MATCH(B21,[444]INDEXADORES!$A$1:$A$300),MATCH($H$1,[444]INDEXADORES!$A$1:$AD$1,0))</f>
        <v>0</v>
      </c>
      <c r="I21" s="25">
        <f t="shared" si="3"/>
        <v>0.25776224999999986</v>
      </c>
      <c r="J21" s="25">
        <f>_xlfn.XLOOKUP(B21,'[446]Inflation Values'!$A:$A,'[446]Inflation Values'!$T:$T,0)/100</f>
        <v>0</v>
      </c>
      <c r="K21" s="25">
        <f t="shared" si="12"/>
        <v>5.0100000000000033E-2</v>
      </c>
      <c r="M21" s="26">
        <f>INDEX([444]INDEXADORES!$A$1:$AD$300,MATCH(B21,[444]INDEXADORES!$A$1:$A$300),MATCH($M$1,[444]INDEXADORES!$A$1:$AD$1,0))</f>
        <v>0</v>
      </c>
      <c r="N21" s="25">
        <f t="shared" si="13"/>
        <v>0</v>
      </c>
      <c r="O21" s="26">
        <f>INDEX([444]INDEXADORES!$A$1:$AD$300,MATCH(B21,[444]INDEXADORES!$A$1:$A$300),MATCH($P$1,[444]INDEXADORES!$A$1:$AD$1,0))</f>
        <v>0</v>
      </c>
      <c r="P21" s="25">
        <f t="shared" si="14"/>
        <v>6.0000000000000053E-2</v>
      </c>
      <c r="R21" s="25"/>
      <c r="S21" s="25">
        <f t="shared" si="15"/>
        <v>0</v>
      </c>
      <c r="U21" s="25">
        <f>IFERROR(INDEX([444]INDEXADORES!$N$1:$N$300,MATCH(B21,[444]INDEXADORES!$A$1:$A$300,0)),0)/100</f>
        <v>0</v>
      </c>
      <c r="V21" s="26">
        <f t="shared" si="17"/>
        <v>1.5693518082070312E-2</v>
      </c>
      <c r="W21" s="26"/>
      <c r="Y21" s="146">
        <f>IFERROR(INDEX([444]INDEXADORES!$B$1:$B$300,MATCH(B21,[444]INDEXADORES!$A$1:$A$300,0)),0)</f>
        <v>0</v>
      </c>
    </row>
    <row r="22" spans="1:25" ht="15.65" customHeight="1" x14ac:dyDescent="0.35">
      <c r="B22" s="33">
        <f t="shared" si="16"/>
        <v>46113</v>
      </c>
      <c r="C22" s="25">
        <f>INDEX([444]INDEXADORES!$A$1:$AD$300,MATCH(B22,[444]INDEXADORES!$A$1:$A$300),MATCH($C$1,[444]INDEXADORES!$A$1:$AD$1,0))</f>
        <v>0</v>
      </c>
      <c r="D22" s="25">
        <f t="shared" si="9"/>
        <v>0</v>
      </c>
      <c r="E22" s="25">
        <f>INDEX([444]INDEXADORES!$A$1:$AD$300,MATCH(B22,[444]INDEXADORES!$A$1:$A$300),MATCH($F$1,[444]INDEXADORES!$A$1:$AD$1,0))</f>
        <v>0</v>
      </c>
      <c r="F22" s="25">
        <f t="shared" si="10"/>
        <v>3.8999999999999924E-2</v>
      </c>
      <c r="H22" s="25">
        <f>INDEX([444]INDEXADORES!$A$1:$AD$300,MATCH(B22,[444]INDEXADORES!$A$1:$A$300),MATCH($H$1,[444]INDEXADORES!$A$1:$AD$1,0))</f>
        <v>0</v>
      </c>
      <c r="I22" s="25">
        <f t="shared" si="3"/>
        <v>0.25776224999999986</v>
      </c>
      <c r="J22" s="25">
        <f>_xlfn.XLOOKUP(B22,'[446]Inflation Values'!$A:$A,'[446]Inflation Values'!$T:$T,0)/100</f>
        <v>0</v>
      </c>
      <c r="K22" s="25">
        <f t="shared" si="12"/>
        <v>5.0100000000000033E-2</v>
      </c>
      <c r="M22" s="26">
        <f>INDEX([444]INDEXADORES!$A$1:$AD$300,MATCH(B22,[444]INDEXADORES!$A$1:$A$300),MATCH($M$1,[444]INDEXADORES!$A$1:$AD$1,0))</f>
        <v>0</v>
      </c>
      <c r="N22" s="25">
        <f t="shared" si="13"/>
        <v>0</v>
      </c>
      <c r="O22" s="26">
        <f>INDEX([444]INDEXADORES!$A$1:$AD$300,MATCH(B22,[444]INDEXADORES!$A$1:$A$300),MATCH($P$1,[444]INDEXADORES!$A$1:$AD$1,0))</f>
        <v>0</v>
      </c>
      <c r="P22" s="25">
        <f t="shared" si="14"/>
        <v>6.0000000000000053E-2</v>
      </c>
      <c r="R22" s="25"/>
      <c r="S22" s="25">
        <f t="shared" si="15"/>
        <v>0</v>
      </c>
      <c r="U22" s="25">
        <f>IFERROR(INDEX([444]INDEXADORES!$N$1:$N$300,MATCH(B22,[444]INDEXADORES!$A$1:$A$300,0)),0)/100</f>
        <v>0</v>
      </c>
      <c r="V22" s="26">
        <f t="shared" si="17"/>
        <v>1.5693518082070312E-2</v>
      </c>
      <c r="W22" s="26"/>
      <c r="Y22" s="146">
        <f>IFERROR(INDEX([444]INDEXADORES!$B$1:$B$300,MATCH(B22,[444]INDEXADORES!$A$1:$A$300,0)),0)</f>
        <v>0</v>
      </c>
    </row>
    <row r="23" spans="1:25" ht="15.65" customHeight="1" x14ac:dyDescent="0.35">
      <c r="A23" s="33"/>
      <c r="B23" s="33">
        <f t="shared" si="16"/>
        <v>46082</v>
      </c>
      <c r="C23" s="25">
        <f>INDEX([444]INDEXADORES!$A$1:$AD$300,MATCH(B23,[444]INDEXADORES!$A$1:$A$300),MATCH($C$1,[444]INDEXADORES!$A$1:$AD$1,0))</f>
        <v>0</v>
      </c>
      <c r="D23" s="25">
        <f t="shared" ref="D23:D27" si="18">((1+C23)*(1+D24))-1</f>
        <v>0</v>
      </c>
      <c r="E23" s="25">
        <f>INDEX([444]INDEXADORES!$A$1:$AD$300,MATCH(B23,[444]INDEXADORES!$A$1:$A$300),MATCH($F$1,[444]INDEXADORES!$A$1:$AD$1,0))</f>
        <v>0</v>
      </c>
      <c r="F23" s="25">
        <f t="shared" ref="F23:F27" si="19">((1+E23)*(1+F24))-1</f>
        <v>3.8999999999999924E-2</v>
      </c>
      <c r="H23" s="25">
        <f>INDEX([444]INDEXADORES!$A$1:$AD$300,MATCH(B23,[444]INDEXADORES!$A$1:$A$300),MATCH($H$1,[444]INDEXADORES!$A$1:$AD$1,0))</f>
        <v>0</v>
      </c>
      <c r="I23" s="25">
        <f t="shared" ref="I23:I27" si="20">((1+H24)*(1+I24))-1</f>
        <v>0.25776224999999986</v>
      </c>
      <c r="J23" s="25">
        <f>_xlfn.XLOOKUP(B23,'[446]Inflation Values'!$A:$A,'[446]Inflation Values'!$T:$T,0)/100</f>
        <v>0</v>
      </c>
      <c r="K23" s="25">
        <f t="shared" ref="K23:K27" si="21">((1+J23)*(1+K24))-1</f>
        <v>5.0100000000000033E-2</v>
      </c>
      <c r="M23" s="26">
        <f>INDEX([444]INDEXADORES!$A$1:$AD$300,MATCH(B23,[444]INDEXADORES!$A$1:$A$300),MATCH($M$1,[444]INDEXADORES!$A$1:$AD$1,0))</f>
        <v>0</v>
      </c>
      <c r="N23" s="25">
        <f t="shared" ref="N23:N27" si="22">((1+M23)*(1+N24))-1</f>
        <v>0</v>
      </c>
      <c r="O23" s="26">
        <f>INDEX([444]INDEXADORES!$A$1:$AD$300,MATCH(B23,[444]INDEXADORES!$A$1:$A$300),MATCH($P$1,[444]INDEXADORES!$A$1:$AD$1,0))</f>
        <v>0</v>
      </c>
      <c r="P23" s="25">
        <f t="shared" ref="P23:P27" si="23">((1+O23)*(1+P24))-1</f>
        <v>6.0000000000000053E-2</v>
      </c>
      <c r="R23" s="25"/>
      <c r="S23" s="25">
        <f t="shared" ref="S23:S27" si="24">((1+R23)*(1+S24))-1</f>
        <v>0</v>
      </c>
      <c r="U23" s="25">
        <f>IFERROR(INDEX([444]INDEXADORES!$N$1:$N$300,MATCH(B23,[444]INDEXADORES!$A$1:$A$300,0)),0)/100</f>
        <v>0</v>
      </c>
      <c r="V23" s="26">
        <f t="shared" ref="V23:V27" si="25">((1+U23)*(1+V24))-1</f>
        <v>1.5693518082070312E-2</v>
      </c>
      <c r="W23" s="26"/>
      <c r="Y23" s="146">
        <f>IFERROR(INDEX([444]INDEXADORES!$B$1:$B$300,MATCH(B23,[444]INDEXADORES!$A$1:$A$300,0)),0)</f>
        <v>5.2316000000000003</v>
      </c>
    </row>
    <row r="24" spans="1:25" ht="15.65" customHeight="1" x14ac:dyDescent="0.35">
      <c r="B24" s="33">
        <f t="shared" si="16"/>
        <v>46054</v>
      </c>
      <c r="C24" s="25">
        <f>INDEX([444]INDEXADORES!$A$1:$AD$300,MATCH(B24,[444]INDEXADORES!$A$1:$A$300),MATCH($C$1,[444]INDEXADORES!$A$1:$AD$1,0))</f>
        <v>0</v>
      </c>
      <c r="D24" s="25">
        <f t="shared" si="18"/>
        <v>0</v>
      </c>
      <c r="E24" s="25">
        <f>INDEX([444]INDEXADORES!$A$1:$AD$300,MATCH(B24,[444]INDEXADORES!$A$1:$A$300),MATCH($F$1,[444]INDEXADORES!$A$1:$AD$1,0))</f>
        <v>0</v>
      </c>
      <c r="F24" s="25">
        <f t="shared" si="19"/>
        <v>3.8999999999999924E-2</v>
      </c>
      <c r="H24" s="25">
        <f>INDEX([444]INDEXADORES!$A$1:$AD$300,MATCH(B24,[444]INDEXADORES!$A$1:$A$300),MATCH($H$1,[444]INDEXADORES!$A$1:$AD$1,0))</f>
        <v>0</v>
      </c>
      <c r="I24" s="25">
        <f t="shared" si="20"/>
        <v>0.25776224999999986</v>
      </c>
      <c r="J24" s="25">
        <f>_xlfn.XLOOKUP(B24,'[446]Inflation Values'!$A:$A,'[446]Inflation Values'!$T:$T,0)/100</f>
        <v>0</v>
      </c>
      <c r="K24" s="25">
        <f t="shared" si="21"/>
        <v>5.0100000000000033E-2</v>
      </c>
      <c r="M24" s="26">
        <f>INDEX([444]INDEXADORES!$A$1:$AD$300,MATCH(B24,[444]INDEXADORES!$A$1:$A$300),MATCH($M$1,[444]INDEXADORES!$A$1:$AD$1,0))</f>
        <v>0</v>
      </c>
      <c r="N24" s="25">
        <f t="shared" si="22"/>
        <v>0</v>
      </c>
      <c r="O24" s="26">
        <f>INDEX([444]INDEXADORES!$A$1:$AD$300,MATCH(B24,[444]INDEXADORES!$A$1:$A$300),MATCH($P$1,[444]INDEXADORES!$A$1:$AD$1,0))</f>
        <v>0</v>
      </c>
      <c r="P24" s="25">
        <f t="shared" si="23"/>
        <v>6.0000000000000053E-2</v>
      </c>
      <c r="R24" s="25"/>
      <c r="S24" s="25">
        <f t="shared" si="24"/>
        <v>0</v>
      </c>
      <c r="U24" s="25">
        <f>IFERROR(INDEX([444]INDEXADORES!$N$1:$N$300,MATCH(B24,[444]INDEXADORES!$A$1:$A$300,0)),0)/100</f>
        <v>0</v>
      </c>
      <c r="V24" s="26">
        <f t="shared" si="25"/>
        <v>1.5693518082070312E-2</v>
      </c>
      <c r="W24" s="26"/>
      <c r="Y24" s="146">
        <f>IFERROR(INDEX([444]INDEXADORES!$B$1:$B$300,MATCH(B24,[444]INDEXADORES!$A$1:$A$300,0)),0)</f>
        <v>5.2005999999999997</v>
      </c>
    </row>
    <row r="25" spans="1:25" ht="15.65" customHeight="1" x14ac:dyDescent="0.35">
      <c r="B25" s="33">
        <f t="shared" si="16"/>
        <v>46023</v>
      </c>
      <c r="C25" s="25">
        <f>INDEX([444]INDEXADORES!$A$1:$AD$300,MATCH(B25,[444]INDEXADORES!$A$1:$A$300),MATCH($C$1,[444]INDEXADORES!$A$1:$AD$1,0))</f>
        <v>0</v>
      </c>
      <c r="D25" s="25">
        <f t="shared" si="18"/>
        <v>0</v>
      </c>
      <c r="E25" s="25">
        <f>INDEX([444]INDEXADORES!$A$1:$AD$300,MATCH(B25,[444]INDEXADORES!$A$1:$A$300),MATCH($F$1,[444]INDEXADORES!$A$1:$AD$1,0))</f>
        <v>3.9E-2</v>
      </c>
      <c r="F25" s="25">
        <f t="shared" si="19"/>
        <v>3.8999999999999924E-2</v>
      </c>
      <c r="H25" s="25">
        <f>INDEX([444]INDEXADORES!$A$1:$AD$300,MATCH(B25,[444]INDEXADORES!$A$1:$A$300),MATCH($H$1,[444]INDEXADORES!$A$1:$AD$1,0))</f>
        <v>0</v>
      </c>
      <c r="I25" s="25">
        <f t="shared" si="20"/>
        <v>0.25776224999999986</v>
      </c>
      <c r="J25" s="25">
        <f>_xlfn.XLOOKUP(B25,'[446]Inflation Values'!$A:$A,'[446]Inflation Values'!$T:$T,0)/100</f>
        <v>0</v>
      </c>
      <c r="K25" s="25">
        <f t="shared" si="21"/>
        <v>5.0100000000000033E-2</v>
      </c>
      <c r="M25" s="26">
        <f>INDEX([444]INDEXADORES!$A$1:$AD$300,MATCH(B25,[444]INDEXADORES!$A$1:$A$300),MATCH($M$1,[444]INDEXADORES!$A$1:$AD$1,0))</f>
        <v>0</v>
      </c>
      <c r="N25" s="25">
        <f t="shared" si="22"/>
        <v>0</v>
      </c>
      <c r="O25" s="26">
        <f>INDEX([444]INDEXADORES!$A$1:$AD$300,MATCH(B25,[444]INDEXADORES!$A$1:$A$300),MATCH($P$1,[444]INDEXADORES!$A$1:$AD$1,0))</f>
        <v>0</v>
      </c>
      <c r="P25" s="25">
        <f t="shared" si="23"/>
        <v>6.0000000000000053E-2</v>
      </c>
      <c r="R25" s="25"/>
      <c r="S25" s="25">
        <f t="shared" si="24"/>
        <v>0</v>
      </c>
      <c r="U25" s="25">
        <f>IFERROR(INDEX([444]INDEXADORES!$N$1:$N$300,MATCH(B25,[444]INDEXADORES!$A$1:$A$300,0)),0)/100</f>
        <v>3.3E-3</v>
      </c>
      <c r="V25" s="26">
        <f t="shared" si="25"/>
        <v>1.5693518082070312E-2</v>
      </c>
      <c r="W25" s="26"/>
      <c r="Y25" s="146">
        <f>IFERROR(INDEX([444]INDEXADORES!$B$1:$B$300,MATCH(B25,[444]INDEXADORES!$A$1:$A$300,0)),0)</f>
        <v>5.3380238095238095</v>
      </c>
    </row>
    <row r="26" spans="1:25" ht="15.65" customHeight="1" x14ac:dyDescent="0.35">
      <c r="B26" s="33">
        <f t="shared" si="16"/>
        <v>45992</v>
      </c>
      <c r="C26" s="25">
        <f>INDEX([444]INDEXADORES!$A$1:$AD$300,MATCH(B26,[444]INDEXADORES!$A$1:$A$300),MATCH($C$1,[444]INDEXADORES!$A$1:$AD$1,0))</f>
        <v>0</v>
      </c>
      <c r="D26" s="25">
        <f t="shared" si="18"/>
        <v>0</v>
      </c>
      <c r="E26" s="25">
        <f>INDEX([444]INDEXADORES!$A$1:$AD$300,MATCH(B26,[444]INDEXADORES!$A$1:$A$300),MATCH($F$1,[444]INDEXADORES!$A$1:$AD$1,0))</f>
        <v>0</v>
      </c>
      <c r="F26" s="25">
        <f t="shared" si="19"/>
        <v>0</v>
      </c>
      <c r="H26" s="25">
        <f>INDEX([444]INDEXADORES!$A$1:$AD$300,MATCH(B26,[444]INDEXADORES!$A$1:$A$300),MATCH($H$1,[444]INDEXADORES!$A$1:$AD$1,0))</f>
        <v>0</v>
      </c>
      <c r="I26" s="25">
        <f t="shared" si="20"/>
        <v>0.25776224999999986</v>
      </c>
      <c r="J26" s="25">
        <f>_xlfn.XLOOKUP(B26,'[446]Inflation Values'!$A:$A,'[446]Inflation Values'!$T:$T,0)/100</f>
        <v>0</v>
      </c>
      <c r="K26" s="25">
        <f t="shared" si="21"/>
        <v>5.0100000000000033E-2</v>
      </c>
      <c r="M26" s="26">
        <f>INDEX([444]INDEXADORES!$A$1:$AD$300,MATCH(B26,[444]INDEXADORES!$A$1:$A$300),MATCH($M$1,[444]INDEXADORES!$A$1:$AD$1,0))</f>
        <v>0</v>
      </c>
      <c r="N26" s="25">
        <f t="shared" si="22"/>
        <v>0</v>
      </c>
      <c r="O26" s="26">
        <f>INDEX([444]INDEXADORES!$A$1:$AD$300,MATCH(B26,[444]INDEXADORES!$A$1:$A$300),MATCH($P$1,[444]INDEXADORES!$A$1:$AD$1,0))</f>
        <v>0</v>
      </c>
      <c r="P26" s="25">
        <f t="shared" si="23"/>
        <v>6.0000000000000053E-2</v>
      </c>
      <c r="R26" s="25"/>
      <c r="S26" s="25">
        <f t="shared" si="24"/>
        <v>0</v>
      </c>
      <c r="U26" s="25">
        <f>IFERROR(INDEX([444]INDEXADORES!$N$1:$N$300,MATCH(B26,[444]INDEXADORES!$A$1:$A$300,0)),0)/100</f>
        <v>3.3E-3</v>
      </c>
      <c r="V26" s="26">
        <f t="shared" si="25"/>
        <v>1.2352753993890353E-2</v>
      </c>
      <c r="W26" s="26"/>
      <c r="Y26" s="146">
        <f>IFERROR(INDEX([444]INDEXADORES!$B$1:$B$300,MATCH(B26,[444]INDEXADORES!$A$1:$A$300,0)),0)</f>
        <v>5.4530909090909079</v>
      </c>
    </row>
    <row r="27" spans="1:25" ht="15.65" customHeight="1" x14ac:dyDescent="0.35">
      <c r="A27" s="34"/>
      <c r="B27" s="33">
        <f t="shared" si="16"/>
        <v>45962</v>
      </c>
      <c r="C27" s="25">
        <f>INDEX([444]INDEXADORES!$A$1:$AD$300,MATCH(B27,[444]INDEXADORES!$A$1:$A$300),MATCH($C$1,[444]INDEXADORES!$A$1:$AD$1,0))</f>
        <v>0</v>
      </c>
      <c r="D27" s="25">
        <f t="shared" si="18"/>
        <v>0</v>
      </c>
      <c r="E27" s="25">
        <f>INDEX([444]INDEXADORES!$A$1:$AD$300,MATCH(B27,[444]INDEXADORES!$A$1:$A$300),MATCH($F$1,[444]INDEXADORES!$A$1:$AD$1,0))</f>
        <v>0</v>
      </c>
      <c r="F27" s="25">
        <f t="shared" si="19"/>
        <v>0</v>
      </c>
      <c r="H27" s="25">
        <f>INDEX([444]INDEXADORES!$A$1:$AD$300,MATCH(B27,[444]INDEXADORES!$A$1:$A$300),MATCH($H$1,[444]INDEXADORES!$A$1:$AD$1,0))</f>
        <v>0</v>
      </c>
      <c r="I27" s="25">
        <f t="shared" si="20"/>
        <v>0.25776224999999986</v>
      </c>
      <c r="J27" s="25">
        <f>_xlfn.XLOOKUP(B27,'[446]Inflation Values'!$A:$A,'[446]Inflation Values'!$T:$T,0)/100</f>
        <v>5.0099999999999999E-2</v>
      </c>
      <c r="K27" s="25">
        <f t="shared" si="21"/>
        <v>5.0100000000000033E-2</v>
      </c>
      <c r="M27" s="26">
        <f>INDEX([444]INDEXADORES!$A$1:$AD$300,MATCH(B27,[444]INDEXADORES!$A$1:$A$300),MATCH($M$1,[444]INDEXADORES!$A$1:$AD$1,0))</f>
        <v>0</v>
      </c>
      <c r="N27" s="25">
        <f t="shared" si="22"/>
        <v>0</v>
      </c>
      <c r="O27" s="26">
        <f>INDEX([444]INDEXADORES!$A$1:$AD$300,MATCH(B27,[444]INDEXADORES!$A$1:$A$300),MATCH($P$1,[444]INDEXADORES!$A$1:$AD$1,0))</f>
        <v>0.06</v>
      </c>
      <c r="P27" s="25">
        <f t="shared" si="23"/>
        <v>6.0000000000000053E-2</v>
      </c>
      <c r="R27" s="25"/>
      <c r="S27" s="25">
        <f t="shared" si="24"/>
        <v>0</v>
      </c>
      <c r="U27" s="25">
        <f>IFERROR(INDEX([444]INDEXADORES!$N$1:$N$300,MATCH(B27,[444]INDEXADORES!$A$1:$A$300,0)),0)/100</f>
        <v>1.8E-3</v>
      </c>
      <c r="V27" s="26">
        <f t="shared" si="25"/>
        <v>9.0229781659425523E-3</v>
      </c>
      <c r="W27" s="26"/>
      <c r="Y27" s="146">
        <f>IFERROR(INDEX([444]INDEXADORES!$B$1:$B$300,MATCH(B27,[444]INDEXADORES!$A$1:$A$300,0)),0)</f>
        <v>5.3408526315789482</v>
      </c>
    </row>
    <row r="28" spans="1:25" ht="15.65" customHeight="1" x14ac:dyDescent="0.35">
      <c r="A28" s="34"/>
      <c r="B28" s="33">
        <f t="shared" si="16"/>
        <v>45931</v>
      </c>
      <c r="C28" s="25">
        <f>INDEX([444]INDEXADORES!$A$1:$AD$300,MATCH(B28,[444]INDEXADORES!$A$1:$A$300),MATCH($C$1,[444]INDEXADORES!$A$1:$AD$1,0))</f>
        <v>0</v>
      </c>
      <c r="D28" s="25">
        <f>((1+C28)*(1+D29))-1</f>
        <v>0</v>
      </c>
      <c r="E28" s="25">
        <f>INDEX([444]INDEXADORES!$A$1:$AD$300,MATCH(B28,[444]INDEXADORES!$A$1:$A$300),MATCH($F$1,[444]INDEXADORES!$A$1:$AD$1,0))</f>
        <v>0</v>
      </c>
      <c r="F28" s="25">
        <f>((1+E28)*(1+F29))-1</f>
        <v>0</v>
      </c>
      <c r="H28" s="25">
        <f>INDEX([444]INDEXADORES!$A$1:$AD$300,MATCH(B28,[444]INDEXADORES!$A$1:$A$300),MATCH($H$1,[444]INDEXADORES!$A$1:$AD$1,0))</f>
        <v>0</v>
      </c>
      <c r="I28" s="25">
        <f t="shared" si="3"/>
        <v>0.25776224999999986</v>
      </c>
      <c r="J28" s="25">
        <f>_xlfn.XLOOKUP(B28,'[446]Inflation Values'!$A:$A,'[446]Inflation Values'!$T:$T,0)/100</f>
        <v>0</v>
      </c>
      <c r="K28" s="25">
        <f>((1+J28)*(1+K29))-1</f>
        <v>0</v>
      </c>
      <c r="M28" s="26">
        <f>INDEX([444]INDEXADORES!$A$1:$AD$300,MATCH(B28,[444]INDEXADORES!$A$1:$A$300),MATCH($M$1,[444]INDEXADORES!$A$1:$AD$1,0))</f>
        <v>0</v>
      </c>
      <c r="N28" s="25">
        <f>((1+M28)*(1+N29))-1</f>
        <v>0</v>
      </c>
      <c r="O28" s="26">
        <f>INDEX([444]INDEXADORES!$A$1:$AD$300,MATCH(B28,[444]INDEXADORES!$A$1:$A$300),MATCH($P$1,[444]INDEXADORES!$A$1:$AD$1,0))</f>
        <v>0</v>
      </c>
      <c r="P28" s="25">
        <f>((1+O28)*(1+P29))-1</f>
        <v>0</v>
      </c>
      <c r="R28" s="25"/>
      <c r="S28" s="25">
        <f>((1+R28)*(1+S29))-1</f>
        <v>0</v>
      </c>
      <c r="U28" s="25">
        <f>IFERROR(INDEX([444]INDEXADORES!$N$1:$N$300,MATCH(B28,[444]INDEXADORES!$A$1:$A$300,0)),0)/100</f>
        <v>8.9999999999999998E-4</v>
      </c>
      <c r="V28" s="26">
        <f t="shared" si="17"/>
        <v>7.2100001656443258E-3</v>
      </c>
      <c r="W28" s="26"/>
      <c r="Y28" s="146">
        <f>IFERROR(INDEX([444]INDEXADORES!$B$1:$B$300,MATCH(B28,[444]INDEXADORES!$A$1:$A$300,0)),0)</f>
        <v>5.3855260869565207</v>
      </c>
    </row>
    <row r="29" spans="1:25" ht="15.65" customHeight="1" x14ac:dyDescent="0.35">
      <c r="A29" s="34"/>
      <c r="B29" s="33">
        <f t="shared" si="16"/>
        <v>45901</v>
      </c>
      <c r="C29" s="25">
        <f>INDEX([444]INDEXADORES!$A$1:$AD$300,MATCH(B29,[444]INDEXADORES!$A$1:$A$300),MATCH($C$1,[444]INDEXADORES!$A$1:$AD$1,0))</f>
        <v>0</v>
      </c>
      <c r="D29" s="25">
        <f>((1+C29)*(1+D30))-1</f>
        <v>0</v>
      </c>
      <c r="E29" s="25">
        <f>INDEX([444]INDEXADORES!$A$1:$AD$300,MATCH(B29,[444]INDEXADORES!$A$1:$A$300),MATCH($F$1,[444]INDEXADORES!$A$1:$AD$1,0))</f>
        <v>0</v>
      </c>
      <c r="F29" s="25">
        <f>((1+E29)*(1+F30))-1</f>
        <v>0</v>
      </c>
      <c r="H29" s="25">
        <f>INDEX([444]INDEXADORES!$A$1:$AD$300,MATCH(B29,[444]INDEXADORES!$A$1:$A$300),MATCH($H$1,[444]INDEXADORES!$A$1:$AD$1,0))</f>
        <v>0.1215</v>
      </c>
      <c r="I29" s="25">
        <f>((1+H29)*(1+I30))-1</f>
        <v>0.12149999999999994</v>
      </c>
      <c r="J29" s="25">
        <f>_xlfn.XLOOKUP(B29,'[446]Inflation Values'!$A:$A,'[446]Inflation Values'!$T:$T,0)/100</f>
        <v>0</v>
      </c>
      <c r="K29" s="25">
        <f>((1+J29)*(1+K30))-1</f>
        <v>0</v>
      </c>
      <c r="M29" s="26">
        <f>INDEX([444]INDEXADORES!$A$1:$AD$300,MATCH(B29,[444]INDEXADORES!$A$1:$A$300),MATCH($M$1,[444]INDEXADORES!$A$1:$AD$1,0))</f>
        <v>0</v>
      </c>
      <c r="N29" s="25">
        <f>((1+M29)*(1+N30))-1</f>
        <v>0</v>
      </c>
      <c r="O29" s="26">
        <f>INDEX([444]INDEXADORES!$A$1:$AD$300,MATCH(B29,[444]INDEXADORES!$A$1:$A$300),MATCH($P$1,[444]INDEXADORES!$A$1:$AD$1,0))</f>
        <v>0</v>
      </c>
      <c r="P29" s="25">
        <f>((1+O29)*(1+P30))-1</f>
        <v>0</v>
      </c>
      <c r="R29" s="25"/>
      <c r="S29" s="25">
        <f>((1+R29)*(1+S30))-1</f>
        <v>0</v>
      </c>
      <c r="U29" s="25">
        <f>IFERROR(INDEX([444]INDEXADORES!$N$1:$N$300,MATCH(B29,[444]INDEXADORES!$A$1:$A$300,0)),0)/100</f>
        <v>4.7999999999999996E-3</v>
      </c>
      <c r="V29" s="26">
        <f t="shared" si="17"/>
        <v>6.3043262719997273E-3</v>
      </c>
      <c r="W29" s="26"/>
      <c r="Y29" s="146">
        <f>IFERROR(INDEX([444]INDEXADORES!$B$1:$B$300,MATCH(B29,[444]INDEXADORES!$A$1:$A$300,0)),0)</f>
        <v>5.3674090909090912</v>
      </c>
    </row>
    <row r="30" spans="1:25" ht="15.65" customHeight="1" x14ac:dyDescent="0.35">
      <c r="A30" s="34"/>
      <c r="B30" s="33">
        <f t="shared" si="16"/>
        <v>45870</v>
      </c>
      <c r="C30" s="25">
        <f>INDEX([444]INDEXADORES!$A$1:$AD$300,MATCH(B30,[444]INDEXADORES!$A$1:$A$300),MATCH($C$1,[444]INDEXADORES!$A$1:$AD$1,0))</f>
        <v>0</v>
      </c>
      <c r="D30" s="25">
        <f>((1+C30)*(1+D31))-1</f>
        <v>0</v>
      </c>
      <c r="E30" s="25">
        <f>INDEX([444]INDEXADORES!$A$1:$AD$300,MATCH(B30,[444]INDEXADORES!$A$1:$A$300),MATCH($F$1,[444]INDEXADORES!$A$1:$AD$1,0))</f>
        <v>0</v>
      </c>
      <c r="F30" s="25">
        <f>((1+E30)*(1+F31))-1</f>
        <v>0</v>
      </c>
      <c r="H30" s="25">
        <f>_xlfn.XLOOKUP(B30,'[446]Inflation Values'!$A:$A,'[446]Inflation Values'!$AB:$AB,0)/100</f>
        <v>0</v>
      </c>
      <c r="I30" s="25">
        <f t="shared" ref="I30" si="26">((1+H31)*(1+I31))-1</f>
        <v>0</v>
      </c>
      <c r="J30" s="25">
        <f>_xlfn.XLOOKUP(B30,'[446]Inflation Values'!$A:$A,'[446]Inflation Values'!$T:$T,0)/100</f>
        <v>0</v>
      </c>
      <c r="K30" s="25">
        <f>((1+J30)*(1+K31))-1</f>
        <v>0</v>
      </c>
      <c r="M30" s="26">
        <f>INDEX([444]INDEXADORES!$A$1:$AD$300,MATCH(B30,[444]INDEXADORES!$A$1:$A$300),MATCH($M$1,[444]INDEXADORES!$A$1:$AD$1,0))</f>
        <v>0</v>
      </c>
      <c r="N30" s="25">
        <f>((1+M30)*(1+N31))-1</f>
        <v>0</v>
      </c>
      <c r="O30" s="26">
        <f>INDEX([444]INDEXADORES!$A$1:$AD$300,MATCH(B30,[444]INDEXADORES!$A$1:$A$300),MATCH($P$1,[444]INDEXADORES!$A$1:$AD$1,0))</f>
        <v>0</v>
      </c>
      <c r="P30" s="25">
        <f>((1+O30)*(1+P31))-1</f>
        <v>0</v>
      </c>
      <c r="R30" s="25"/>
      <c r="S30" s="25">
        <f>((1+R30)*(1+S32))-1</f>
        <v>0</v>
      </c>
      <c r="U30" s="25">
        <f>IFERROR(INDEX([444]INDEXADORES!$N$1:$N$300,MATCH(B30,[444]INDEXADORES!$A$1:$A$300,0)),0)/100</f>
        <v>-1.1000000000000001E-3</v>
      </c>
      <c r="V30" s="26">
        <f t="shared" si="17"/>
        <v>1.4971399999998969E-3</v>
      </c>
      <c r="W30" s="26"/>
      <c r="Y30" s="146">
        <f>IFERROR(INDEX([444]INDEXADORES!$B$1:$B$300,MATCH(B30,[444]INDEXADORES!$A$1:$A$300,0)),0)</f>
        <v>5.4469238095238097</v>
      </c>
    </row>
    <row r="31" spans="1:25" x14ac:dyDescent="0.35">
      <c r="B31" s="36">
        <v>45839</v>
      </c>
      <c r="C31" s="27">
        <f>INDEX([444]INDEXADORES!$A$1:$AD$300,MATCH(B31,[444]INDEXADORES!$A$1:$A$300),MATCH($C$1,[444]INDEXADORES!$A$1:$AD$1,0))</f>
        <v>0</v>
      </c>
      <c r="D31" s="27">
        <f t="shared" ref="D31" si="27">((1+C31)*(1+D32))-1</f>
        <v>0</v>
      </c>
      <c r="E31" s="27">
        <f>INDEX([444]INDEXADORES!$A$1:$AD$300,MATCH(B31,[444]INDEXADORES!$A$1:$A$300),MATCH($F$1,[444]INDEXADORES!$A$1:$AD$1,0))</f>
        <v>0</v>
      </c>
      <c r="F31" s="27">
        <f t="shared" ref="F31" si="28">((1+E31)*(1+F32))-1</f>
        <v>0</v>
      </c>
      <c r="H31" s="27">
        <f>_xlfn.XLOOKUP(B31,'[446]Inflation Values'!$A:$A,'[446]Inflation Values'!$AB:$AB,0)/100</f>
        <v>0</v>
      </c>
      <c r="I31" s="27">
        <f t="shared" ref="I31" si="29">((1+H32)*(1+I32))-1</f>
        <v>0</v>
      </c>
      <c r="J31" s="27">
        <f>_xlfn.XLOOKUP(B31,'[446]Inflation Values'!$A:$A,'[446]Inflation Values'!$T:$T,0)/100</f>
        <v>0</v>
      </c>
      <c r="K31" s="27">
        <f t="shared" ref="K31" si="30">((1+J31)*(1+K32))-1</f>
        <v>0</v>
      </c>
      <c r="M31" s="28">
        <f>INDEX([444]INDEXADORES!$A$1:$AD$300,MATCH(B31,[444]INDEXADORES!$A$1:$A$300),MATCH($M$1,[444]INDEXADORES!$A$1:$AD$1,0))</f>
        <v>0</v>
      </c>
      <c r="N31" s="27">
        <f>((1+M31)*(1+N32))-1</f>
        <v>0</v>
      </c>
      <c r="O31" s="28">
        <f>INDEX([444]INDEXADORES!$A$1:$AD$300,MATCH(B31,[444]INDEXADORES!$A$1:$A$300),MATCH($P$1,[444]INDEXADORES!$A$1:$AD$1,0))</f>
        <v>0</v>
      </c>
      <c r="P31" s="27">
        <f>((1+O31)*(1+P32))-1</f>
        <v>0</v>
      </c>
      <c r="R31" s="27"/>
      <c r="S31" s="27">
        <f>((1+R31)*(1+S33))-1</f>
        <v>0</v>
      </c>
      <c r="U31" s="27">
        <f>IFERROR(INDEX([444]INDEXADORES!$N$1:$N$300,MATCH(B31,[444]INDEXADORES!$A$1:$A$300,0)),0)/100</f>
        <v>2.5999999999999999E-3</v>
      </c>
      <c r="V31" s="28">
        <f>((1+U31)*(1+V32))-1</f>
        <v>2.5999999999999357E-3</v>
      </c>
      <c r="W31" s="28"/>
      <c r="Y31" s="145">
        <f>IFERROR(INDEX([444]INDEXADORES!$B$1:$B$300,MATCH(B31,[444]INDEXADORES!$A$1:$A$300,0)),0)</f>
        <v>5.528491304347825</v>
      </c>
    </row>
    <row r="32" spans="1:25" ht="15.65" customHeight="1" x14ac:dyDescent="0.35">
      <c r="A32" s="33">
        <f>B31</f>
        <v>45839</v>
      </c>
      <c r="B32" s="89"/>
      <c r="C32" s="35"/>
      <c r="D32" s="35"/>
      <c r="E32" s="35"/>
      <c r="F32" s="35"/>
      <c r="H32" s="35"/>
      <c r="I32" s="35"/>
      <c r="J32" s="35"/>
      <c r="K32" s="35"/>
      <c r="M32" s="90"/>
      <c r="N32" s="35"/>
      <c r="O32" s="90"/>
      <c r="P32" s="35"/>
      <c r="Q32" s="35"/>
      <c r="R32" s="35"/>
      <c r="S32" s="35"/>
      <c r="U32" s="35"/>
      <c r="V32" s="90"/>
      <c r="W32" s="90"/>
      <c r="Y32" s="147"/>
    </row>
    <row r="33" spans="2:21" ht="15.65" customHeight="1" x14ac:dyDescent="0.35">
      <c r="B33" s="29"/>
      <c r="D33" s="80"/>
      <c r="N33" s="80"/>
    </row>
    <row r="34" spans="2:21" ht="15.65" customHeight="1" x14ac:dyDescent="0.35">
      <c r="D34"/>
      <c r="E34"/>
      <c r="F34"/>
    </row>
    <row r="35" spans="2:21" ht="15.65" customHeight="1" x14ac:dyDescent="0.35">
      <c r="D35"/>
      <c r="E35"/>
      <c r="F35"/>
    </row>
    <row r="36" spans="2:21" ht="15.65" customHeight="1" x14ac:dyDescent="0.35">
      <c r="D36"/>
      <c r="E36"/>
      <c r="F36"/>
    </row>
    <row r="37" spans="2:21" ht="15.65" customHeight="1" x14ac:dyDescent="0.35">
      <c r="D37"/>
      <c r="E37"/>
      <c r="F37"/>
    </row>
    <row r="38" spans="2:21" ht="15.65" customHeight="1" x14ac:dyDescent="0.35">
      <c r="D38"/>
      <c r="E38"/>
      <c r="F38"/>
    </row>
    <row r="39" spans="2:21" ht="15.65" customHeight="1" x14ac:dyDescent="0.35">
      <c r="D39"/>
      <c r="E39"/>
      <c r="F39"/>
    </row>
    <row r="40" spans="2:21" ht="15.65" customHeight="1" x14ac:dyDescent="0.35">
      <c r="D40"/>
      <c r="E40"/>
      <c r="F40"/>
      <c r="U40" s="37"/>
    </row>
    <row r="41" spans="2:21" ht="15.65" customHeight="1" x14ac:dyDescent="0.35">
      <c r="D41"/>
      <c r="E41"/>
      <c r="F41"/>
    </row>
    <row r="42" spans="2:21" ht="15.65" customHeight="1" x14ac:dyDescent="0.35">
      <c r="D42"/>
      <c r="E42"/>
      <c r="F42"/>
    </row>
    <row r="43" spans="2:21" ht="15.65" customHeight="1" x14ac:dyDescent="0.35">
      <c r="D43"/>
      <c r="E43"/>
      <c r="F43"/>
    </row>
    <row r="44" spans="2:21" ht="15.65" customHeight="1" x14ac:dyDescent="0.35"/>
    <row r="45" spans="2:21" ht="15.65" customHeight="1" x14ac:dyDescent="0.35"/>
    <row r="46" spans="2:21" ht="15.65" customHeight="1" x14ac:dyDescent="0.35"/>
    <row r="47" spans="2:21" ht="15.65" customHeight="1" x14ac:dyDescent="0.35"/>
    <row r="48" spans="2:21" ht="15.65" customHeight="1" x14ac:dyDescent="0.35"/>
    <row r="49" ht="15.65" customHeight="1" x14ac:dyDescent="0.35"/>
    <row r="50" ht="15.65" customHeight="1" x14ac:dyDescent="0.35"/>
    <row r="51" ht="15.65" customHeight="1" x14ac:dyDescent="0.35"/>
    <row r="52" ht="15.65" customHeight="1" x14ac:dyDescent="0.35"/>
    <row r="53" ht="15.65" customHeight="1" x14ac:dyDescent="0.35"/>
    <row r="54" ht="15.65" customHeight="1" x14ac:dyDescent="0.35"/>
    <row r="55" ht="15.65" customHeight="1" x14ac:dyDescent="0.35"/>
    <row r="56" ht="15.65" customHeight="1" x14ac:dyDescent="0.35"/>
    <row r="57" ht="15.65" customHeight="1" x14ac:dyDescent="0.35"/>
    <row r="58" ht="15.65" customHeight="1" x14ac:dyDescent="0.35"/>
    <row r="59" ht="15.65" customHeight="1" x14ac:dyDescent="0.35"/>
    <row r="60" ht="15.65" customHeight="1" x14ac:dyDescent="0.35"/>
    <row r="61" ht="15.65" customHeight="1" x14ac:dyDescent="0.35"/>
    <row r="62" ht="15.65" customHeight="1" x14ac:dyDescent="0.35"/>
    <row r="63" ht="15.65" customHeight="1" x14ac:dyDescent="0.35"/>
    <row r="64" ht="15.65" customHeight="1" x14ac:dyDescent="0.35"/>
    <row r="65" ht="15.65" customHeight="1" x14ac:dyDescent="0.35"/>
    <row r="66" ht="15.65" customHeight="1" x14ac:dyDescent="0.35"/>
    <row r="67" ht="15.65" customHeight="1" x14ac:dyDescent="0.35"/>
    <row r="68" ht="15.65" customHeight="1" x14ac:dyDescent="0.35"/>
    <row r="69" ht="15.65" customHeight="1" x14ac:dyDescent="0.35"/>
    <row r="70" ht="15.65" customHeight="1" x14ac:dyDescent="0.35"/>
    <row r="71" ht="15.65" customHeight="1" x14ac:dyDescent="0.35"/>
    <row r="72" ht="15.65" customHeight="1" x14ac:dyDescent="0.35"/>
    <row r="73" ht="15.65" customHeight="1" x14ac:dyDescent="0.35"/>
    <row r="74" ht="15.65" customHeight="1" x14ac:dyDescent="0.35"/>
    <row r="75" ht="15.65" customHeight="1" x14ac:dyDescent="0.35"/>
    <row r="76" ht="15.65" customHeight="1" x14ac:dyDescent="0.35"/>
    <row r="77" ht="15.65" customHeight="1" x14ac:dyDescent="0.35"/>
    <row r="78" ht="15.65" customHeight="1" x14ac:dyDescent="0.35"/>
    <row r="79" ht="15.65" customHeight="1" x14ac:dyDescent="0.35"/>
    <row r="80" ht="15.65" customHeight="1" x14ac:dyDescent="0.35"/>
    <row r="81" ht="15.65" customHeight="1" x14ac:dyDescent="0.35"/>
    <row r="82" ht="15.65" customHeight="1" x14ac:dyDescent="0.35"/>
    <row r="83" ht="15.65" customHeight="1" x14ac:dyDescent="0.35"/>
    <row r="84" ht="15.65" customHeight="1" x14ac:dyDescent="0.35"/>
    <row r="85" ht="15.65" customHeight="1" x14ac:dyDescent="0.35"/>
    <row r="86" ht="15.65" customHeight="1" x14ac:dyDescent="0.35"/>
    <row r="87" ht="15.65" customHeight="1" x14ac:dyDescent="0.35"/>
    <row r="88" ht="15.65" customHeight="1" x14ac:dyDescent="0.35"/>
    <row r="89" ht="15.65" customHeight="1" x14ac:dyDescent="0.35"/>
    <row r="90" ht="15.65" customHeight="1" x14ac:dyDescent="0.35"/>
    <row r="91" ht="15.65" customHeight="1" x14ac:dyDescent="0.35"/>
    <row r="92" ht="15.65" customHeight="1" x14ac:dyDescent="0.35"/>
    <row r="93" ht="15.65" customHeight="1" x14ac:dyDescent="0.35"/>
    <row r="94" ht="15.65" customHeight="1" x14ac:dyDescent="0.35"/>
    <row r="95" ht="15.65" customHeight="1" x14ac:dyDescent="0.35"/>
    <row r="96" ht="15.65" customHeight="1" x14ac:dyDescent="0.35"/>
    <row r="97" spans="2:25" ht="15.65" customHeight="1" x14ac:dyDescent="0.35"/>
    <row r="98" spans="2:25" ht="15.65" customHeight="1" x14ac:dyDescent="0.35"/>
    <row r="99" spans="2:25" ht="15.65" customHeight="1" x14ac:dyDescent="0.35"/>
    <row r="100" spans="2:25" s="38" customFormat="1" ht="15.65" customHeight="1" x14ac:dyDescent="0.35">
      <c r="B100" s="30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Y100" s="141"/>
    </row>
    <row r="101" spans="2:25" s="38" customFormat="1" ht="15.65" customHeight="1" x14ac:dyDescent="0.35">
      <c r="B101" s="30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Y101" s="141"/>
    </row>
    <row r="102" spans="2:25" s="38" customFormat="1" ht="15.65" customHeight="1" x14ac:dyDescent="0.35">
      <c r="B102" s="30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Y102" s="141"/>
    </row>
    <row r="103" spans="2:25" s="38" customFormat="1" ht="15.65" customHeight="1" x14ac:dyDescent="0.35">
      <c r="B103" s="30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Y103" s="141"/>
    </row>
    <row r="104" spans="2:25" s="38" customFormat="1" ht="15.65" customHeight="1" x14ac:dyDescent="0.35">
      <c r="B104" s="30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Y104" s="141"/>
    </row>
    <row r="105" spans="2:25" ht="15.65" customHeight="1" x14ac:dyDescent="0.35"/>
    <row r="106" spans="2:25" ht="15.65" customHeight="1" x14ac:dyDescent="0.35"/>
    <row r="107" spans="2:25" ht="15.65" customHeight="1" x14ac:dyDescent="0.35"/>
    <row r="108" spans="2:25" ht="15.65" customHeight="1" x14ac:dyDescent="0.35"/>
    <row r="109" spans="2:25" ht="15.65" customHeight="1" x14ac:dyDescent="0.35"/>
    <row r="110" spans="2:25" ht="15.65" customHeight="1" x14ac:dyDescent="0.35"/>
    <row r="111" spans="2:25" ht="15.65" customHeight="1" x14ac:dyDescent="0.35"/>
  </sheetData>
  <mergeCells count="11">
    <mergeCell ref="R4:S4"/>
    <mergeCell ref="U4:V4"/>
    <mergeCell ref="C3:F3"/>
    <mergeCell ref="H3:K3"/>
    <mergeCell ref="M3:P3"/>
    <mergeCell ref="E4:F4"/>
    <mergeCell ref="J4:K4"/>
    <mergeCell ref="M4:N4"/>
    <mergeCell ref="O4:P4"/>
    <mergeCell ref="C4:D4"/>
    <mergeCell ref="H4:I4"/>
  </mergeCells>
  <conditionalFormatting sqref="C5:C32 E5:E32 H5:H32 J5:J32 R5:R1048576">
    <cfRule type="cellIs" dxfId="6" priority="5" operator="notEqual">
      <formula>0</formula>
    </cfRule>
  </conditionalFormatting>
  <conditionalFormatting sqref="H34:H1048576 C44:C1048576 M44:M1048576">
    <cfRule type="cellIs" dxfId="5" priority="10" operator="notEqual">
      <formula>0</formula>
    </cfRule>
  </conditionalFormatting>
  <conditionalFormatting sqref="M5:M32">
    <cfRule type="cellIs" dxfId="4" priority="3" operator="notEqual">
      <formula>0</formula>
    </cfRule>
  </conditionalFormatting>
  <conditionalFormatting sqref="O5:O32">
    <cfRule type="cellIs" dxfId="3" priority="4" operator="notEqual">
      <formula>0</formula>
    </cfRule>
  </conditionalFormatting>
  <conditionalFormatting sqref="R3">
    <cfRule type="cellIs" dxfId="2" priority="9" operator="notEqual">
      <formula>0</formula>
    </cfRule>
  </conditionalFormatting>
  <conditionalFormatting sqref="W8">
    <cfRule type="cellIs" dxfId="1" priority="1" operator="notEqual">
      <formula>0</formula>
    </cfRule>
  </conditionalFormatting>
  <conditionalFormatting sqref="W20">
    <cfRule type="cellIs" dxfId="0" priority="2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49A7-00C0-4645-8D46-1F314600A431}">
  <sheetPr>
    <tabColor theme="9" tint="0.39997558519241921"/>
  </sheetPr>
  <dimension ref="A1:K29"/>
  <sheetViews>
    <sheetView workbookViewId="0">
      <selection activeCell="D11" sqref="D11"/>
    </sheetView>
  </sheetViews>
  <sheetFormatPr defaultRowHeight="14.5" outlineLevelCol="1" x14ac:dyDescent="0.35"/>
  <cols>
    <col min="1" max="1" width="21.1796875" bestFit="1" customWidth="1" outlineLevel="1"/>
    <col min="2" max="2" width="7.453125" bestFit="1" customWidth="1"/>
    <col min="3" max="3" width="15" customWidth="1"/>
    <col min="4" max="4" width="19.54296875" bestFit="1" customWidth="1"/>
    <col min="5" max="5" width="13.453125" customWidth="1"/>
    <col min="6" max="6" width="16.1796875" customWidth="1"/>
    <col min="7" max="7" width="14.1796875" customWidth="1"/>
    <col min="8" max="8" width="17.81640625" customWidth="1"/>
    <col min="9" max="9" width="19.26953125" customWidth="1"/>
    <col min="10" max="10" width="17.7265625" customWidth="1"/>
    <col min="11" max="11" width="19.1796875" customWidth="1"/>
  </cols>
  <sheetData>
    <row r="1" spans="1:11" ht="15" thickBot="1" x14ac:dyDescent="0.4">
      <c r="H1" s="194" t="s">
        <v>157</v>
      </c>
      <c r="I1" s="195"/>
      <c r="J1" s="194" t="s">
        <v>158</v>
      </c>
      <c r="K1" s="195"/>
    </row>
    <row r="2" spans="1:11" ht="15" thickBot="1" x14ac:dyDescent="0.4">
      <c r="B2" s="113"/>
      <c r="C2" s="114" t="s">
        <v>159</v>
      </c>
      <c r="D2" s="115" t="s">
        <v>160</v>
      </c>
      <c r="E2" s="115" t="s">
        <v>161</v>
      </c>
      <c r="F2" s="115" t="s">
        <v>162</v>
      </c>
      <c r="H2" s="114" t="s">
        <v>163</v>
      </c>
      <c r="I2" s="114" t="s">
        <v>164</v>
      </c>
      <c r="J2" s="114" t="s">
        <v>163</v>
      </c>
      <c r="K2" s="114" t="s">
        <v>164</v>
      </c>
    </row>
    <row r="3" spans="1:11" ht="15" thickBot="1" x14ac:dyDescent="0.4">
      <c r="A3" t="str">
        <f>'BD Conv'!$C3&amp;'BD Conv'!$G3&amp;B3</f>
        <v>LOUVEIRA25,5Preforma</v>
      </c>
      <c r="B3" s="116" t="s">
        <v>165</v>
      </c>
      <c r="C3" s="114" t="s">
        <v>154</v>
      </c>
      <c r="D3" s="119" t="s">
        <v>166</v>
      </c>
      <c r="E3" s="119" t="s">
        <v>167</v>
      </c>
      <c r="F3" s="118" t="s">
        <v>168</v>
      </c>
      <c r="G3" s="120">
        <v>25.5</v>
      </c>
      <c r="H3" s="121">
        <v>74</v>
      </c>
      <c r="I3" s="121"/>
      <c r="J3" s="121"/>
      <c r="K3" s="121"/>
    </row>
    <row r="4" spans="1:11" x14ac:dyDescent="0.35">
      <c r="A4" t="str">
        <f>'BD Conv'!$C4&amp;'BD Conv'!$G4&amp;B4</f>
        <v>MANAUS25,5Preforma</v>
      </c>
      <c r="B4" s="122" t="s">
        <v>165</v>
      </c>
      <c r="C4" s="122" t="s">
        <v>39</v>
      </c>
      <c r="D4" s="123" t="s">
        <v>166</v>
      </c>
      <c r="E4" s="124" t="s">
        <v>169</v>
      </c>
      <c r="F4" s="125" t="s">
        <v>168</v>
      </c>
      <c r="G4" s="120">
        <v>25.5</v>
      </c>
      <c r="H4" s="121">
        <v>74</v>
      </c>
      <c r="I4" s="121">
        <f>IF('[447]Preços CSD e Gatorade'!D1&lt;DATE(2027,1,1),24.9,"ANALISAR SE FAT. LÍQUIDO MAIOR R$ 8.710M")</f>
        <v>24.9</v>
      </c>
      <c r="J4" s="121"/>
      <c r="K4" s="121"/>
    </row>
    <row r="5" spans="1:11" x14ac:dyDescent="0.35">
      <c r="A5" t="str">
        <f>'BD Conv'!$C5&amp;'BD Conv'!$G5&amp;B5</f>
        <v>MANAUS38Preforma</v>
      </c>
      <c r="B5" s="122" t="s">
        <v>165</v>
      </c>
      <c r="C5" s="122" t="s">
        <v>39</v>
      </c>
      <c r="D5" s="123" t="s">
        <v>170</v>
      </c>
      <c r="E5" s="124" t="s">
        <v>171</v>
      </c>
      <c r="F5" s="126" t="s">
        <v>172</v>
      </c>
      <c r="G5" s="127">
        <v>38</v>
      </c>
      <c r="H5" s="128">
        <v>71.400000000000006</v>
      </c>
      <c r="I5" s="128"/>
      <c r="J5" s="128"/>
      <c r="K5" s="128"/>
    </row>
    <row r="6" spans="1:11" x14ac:dyDescent="0.35">
      <c r="A6" t="str">
        <f>'BD Conv'!$C6&amp;'BD Conv'!$G6&amp;B6</f>
        <v>MANAUS39,7Preforma</v>
      </c>
      <c r="B6" s="122" t="s">
        <v>165</v>
      </c>
      <c r="C6" s="122" t="s">
        <v>39</v>
      </c>
      <c r="D6" s="123" t="s">
        <v>173</v>
      </c>
      <c r="E6" s="124" t="s">
        <v>174</v>
      </c>
      <c r="F6" s="126" t="s">
        <v>172</v>
      </c>
      <c r="G6" s="127">
        <v>39.700000000000003</v>
      </c>
      <c r="H6" s="128">
        <v>71.400000000000006</v>
      </c>
      <c r="I6" s="128"/>
      <c r="J6" s="128"/>
      <c r="K6" s="128"/>
    </row>
    <row r="7" spans="1:11" x14ac:dyDescent="0.35">
      <c r="A7" t="str">
        <f>'BD Conv'!$C7&amp;'BD Conv'!$G7&amp;B7</f>
        <v>MANAUS20,6Preforma</v>
      </c>
      <c r="B7" s="122" t="s">
        <v>165</v>
      </c>
      <c r="C7" s="122" t="s">
        <v>39</v>
      </c>
      <c r="D7" s="123" t="s">
        <v>175</v>
      </c>
      <c r="E7" s="129" t="s">
        <v>176</v>
      </c>
      <c r="F7" s="126" t="s">
        <v>177</v>
      </c>
      <c r="G7" s="127">
        <v>20.6</v>
      </c>
      <c r="H7" s="128">
        <v>78.86</v>
      </c>
      <c r="I7" s="128"/>
      <c r="J7" s="128"/>
      <c r="K7" s="128"/>
    </row>
    <row r="8" spans="1:11" ht="15" thickBot="1" x14ac:dyDescent="0.4">
      <c r="A8" t="str">
        <f>'BD Conv'!$C8&amp;'BD Conv'!$G8&amp;B8</f>
        <v>MANAUS29,5Preforma</v>
      </c>
      <c r="B8" s="122" t="s">
        <v>165</v>
      </c>
      <c r="C8" s="130" t="s">
        <v>39</v>
      </c>
      <c r="D8" s="119" t="s">
        <v>178</v>
      </c>
      <c r="E8" s="131" t="s">
        <v>176</v>
      </c>
      <c r="F8" s="132" t="s">
        <v>179</v>
      </c>
      <c r="G8" s="133">
        <v>29.5</v>
      </c>
      <c r="H8" s="134">
        <v>83.29</v>
      </c>
      <c r="I8" s="134"/>
      <c r="J8" s="134"/>
      <c r="K8" s="134"/>
    </row>
    <row r="9" spans="1:11" x14ac:dyDescent="0.35">
      <c r="A9" t="str">
        <f>'BD Conv'!$C9&amp;'BD Conv'!$G9&amp;B9</f>
        <v>SUAPE38Preforma</v>
      </c>
      <c r="B9" s="122" t="s">
        <v>165</v>
      </c>
      <c r="C9" s="122" t="s">
        <v>21</v>
      </c>
      <c r="D9" s="123" t="s">
        <v>170</v>
      </c>
      <c r="E9" s="135" t="s">
        <v>171</v>
      </c>
      <c r="F9" s="122" t="s">
        <v>180</v>
      </c>
      <c r="G9" s="127">
        <v>38</v>
      </c>
      <c r="H9" s="128">
        <v>66.5</v>
      </c>
      <c r="I9" s="128"/>
      <c r="J9" s="128"/>
      <c r="K9" s="128"/>
    </row>
    <row r="10" spans="1:11" ht="15" thickBot="1" x14ac:dyDescent="0.4">
      <c r="A10" t="str">
        <f>'BD Conv'!$C10&amp;'BD Conv'!$G10&amp;B10</f>
        <v>SUAPE39,7Preforma</v>
      </c>
      <c r="B10" s="122" t="s">
        <v>165</v>
      </c>
      <c r="C10" s="122" t="s">
        <v>21</v>
      </c>
      <c r="D10" s="119" t="s">
        <v>173</v>
      </c>
      <c r="E10" s="136" t="s">
        <v>174</v>
      </c>
      <c r="F10" s="130"/>
      <c r="G10" s="133">
        <v>39.700000000000003</v>
      </c>
      <c r="H10" s="134">
        <v>66.5</v>
      </c>
      <c r="I10" s="134"/>
      <c r="J10" s="134"/>
      <c r="K10" s="134"/>
    </row>
    <row r="11" spans="1:11" ht="15" thickBot="1" x14ac:dyDescent="0.4">
      <c r="A11" t="str">
        <f>'BD Conv'!$C11&amp;'BD Conv'!$G11&amp;B11</f>
        <v>SUAPE55,6Preforma</v>
      </c>
      <c r="B11" s="122" t="s">
        <v>165</v>
      </c>
      <c r="C11" s="122" t="s">
        <v>21</v>
      </c>
      <c r="D11" s="119" t="s">
        <v>181</v>
      </c>
      <c r="E11" s="119" t="s">
        <v>182</v>
      </c>
      <c r="F11" s="117" t="s">
        <v>183</v>
      </c>
      <c r="G11" s="133">
        <v>55.6</v>
      </c>
      <c r="H11" s="134">
        <v>102.7</v>
      </c>
      <c r="I11" s="134"/>
      <c r="J11" s="134"/>
      <c r="K11" s="134"/>
    </row>
    <row r="12" spans="1:11" ht="15" thickBot="1" x14ac:dyDescent="0.4">
      <c r="A12" t="str">
        <f>'BD Conv'!$C12&amp;'BD Conv'!$G12&amp;B12</f>
        <v>SUAPE20,6Preforma</v>
      </c>
      <c r="B12" s="137" t="s">
        <v>165</v>
      </c>
      <c r="C12" s="137" t="s">
        <v>21</v>
      </c>
      <c r="D12" s="119" t="s">
        <v>184</v>
      </c>
      <c r="E12" s="119" t="s">
        <v>185</v>
      </c>
      <c r="F12" s="117" t="s">
        <v>186</v>
      </c>
      <c r="G12" s="133">
        <v>20.6</v>
      </c>
      <c r="H12" s="134">
        <v>61.8</v>
      </c>
      <c r="I12" s="134"/>
      <c r="J12" s="134"/>
      <c r="K12" s="134"/>
    </row>
    <row r="13" spans="1:11" ht="15" thickBot="1" x14ac:dyDescent="0.4">
      <c r="A13" t="str">
        <f>'BD Conv'!$C13&amp;'BD Conv'!$G13&amp;B13</f>
        <v>Louveira25,5Garrafa</v>
      </c>
      <c r="B13" s="156" t="s">
        <v>187</v>
      </c>
      <c r="C13" s="114" t="s">
        <v>144</v>
      </c>
      <c r="D13" s="157" t="s">
        <v>166</v>
      </c>
      <c r="E13" s="158" t="s">
        <v>167</v>
      </c>
      <c r="F13" s="115" t="s">
        <v>188</v>
      </c>
      <c r="G13" s="159">
        <v>25.5</v>
      </c>
      <c r="H13" s="160">
        <v>74</v>
      </c>
      <c r="I13" s="161"/>
      <c r="J13" s="160">
        <v>83.4</v>
      </c>
      <c r="K13" s="161">
        <f>IF('[447]Preços CSD e Gatorade'!D1&lt;DATE(2027,1,1),7.3,0)</f>
        <v>7.3</v>
      </c>
    </row>
    <row r="15" spans="1:11" x14ac:dyDescent="0.35">
      <c r="G15" s="78"/>
      <c r="H15" s="162"/>
      <c r="I15" s="162"/>
      <c r="J15" s="162"/>
    </row>
    <row r="16" spans="1:11" ht="26" x14ac:dyDescent="0.35">
      <c r="C16" s="148" t="s">
        <v>89</v>
      </c>
      <c r="E16" s="148" t="s">
        <v>189</v>
      </c>
      <c r="F16" s="148" t="s">
        <v>190</v>
      </c>
      <c r="G16" s="78"/>
      <c r="H16" s="162"/>
      <c r="I16" s="163"/>
      <c r="J16" s="162"/>
    </row>
    <row r="17" spans="3:11" x14ac:dyDescent="0.35">
      <c r="C17" s="149" t="s">
        <v>39</v>
      </c>
      <c r="D17" s="149" t="s">
        <v>157</v>
      </c>
      <c r="E17" s="150">
        <v>0.8</v>
      </c>
      <c r="F17" s="150">
        <v>0.2</v>
      </c>
      <c r="J17" s="162"/>
      <c r="K17" s="162"/>
    </row>
    <row r="18" spans="3:11" x14ac:dyDescent="0.35">
      <c r="C18" s="149" t="s">
        <v>21</v>
      </c>
      <c r="D18" s="149" t="s">
        <v>157</v>
      </c>
      <c r="E18" s="150">
        <v>0.8</v>
      </c>
      <c r="F18" s="150">
        <v>0.2</v>
      </c>
    </row>
    <row r="19" spans="3:11" x14ac:dyDescent="0.35">
      <c r="C19" s="149" t="s">
        <v>154</v>
      </c>
      <c r="D19" s="149" t="s">
        <v>191</v>
      </c>
      <c r="E19" s="150">
        <v>0.8</v>
      </c>
      <c r="F19" s="150">
        <v>0.2</v>
      </c>
      <c r="H19" s="162"/>
      <c r="J19" s="162"/>
    </row>
    <row r="20" spans="3:11" x14ac:dyDescent="0.35">
      <c r="F20" s="139"/>
      <c r="H20" s="162"/>
      <c r="J20" s="162"/>
    </row>
    <row r="21" spans="3:11" x14ac:dyDescent="0.35">
      <c r="F21" s="139"/>
      <c r="H21" s="162"/>
      <c r="J21" s="162"/>
    </row>
    <row r="22" spans="3:11" x14ac:dyDescent="0.35">
      <c r="E22" s="138"/>
      <c r="F22" s="139"/>
    </row>
    <row r="23" spans="3:11" x14ac:dyDescent="0.35">
      <c r="E23" s="154"/>
      <c r="F23" s="139"/>
    </row>
    <row r="24" spans="3:11" x14ac:dyDescent="0.35">
      <c r="F24" s="139"/>
    </row>
    <row r="25" spans="3:11" x14ac:dyDescent="0.35">
      <c r="F25" s="139"/>
    </row>
    <row r="26" spans="3:11" x14ac:dyDescent="0.35">
      <c r="F26" s="139"/>
    </row>
    <row r="27" spans="3:11" x14ac:dyDescent="0.35">
      <c r="F27" s="139"/>
    </row>
    <row r="28" spans="3:11" x14ac:dyDescent="0.35">
      <c r="F28" s="139"/>
    </row>
    <row r="29" spans="3:11" x14ac:dyDescent="0.35">
      <c r="F29" s="140"/>
    </row>
  </sheetData>
  <mergeCells count="2">
    <mergeCell ref="H1:I1"/>
    <mergeCell ref="J1:K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A283-E9A6-4429-89D4-3B60421F9684}">
  <sheetPr>
    <tabColor theme="9" tint="0.39997558519241921"/>
  </sheetPr>
  <dimension ref="A1:AG2185"/>
  <sheetViews>
    <sheetView topLeftCell="M1" zoomScaleNormal="100" workbookViewId="0">
      <selection activeCell="M8" sqref="M8"/>
    </sheetView>
  </sheetViews>
  <sheetFormatPr defaultRowHeight="14.5" x14ac:dyDescent="0.35"/>
  <cols>
    <col min="1" max="1" width="12.1796875" bestFit="1" customWidth="1"/>
    <col min="2" max="2" width="9.54296875" bestFit="1" customWidth="1"/>
    <col min="3" max="3" width="11.54296875" bestFit="1" customWidth="1"/>
    <col min="4" max="5" width="12" bestFit="1" customWidth="1"/>
    <col min="6" max="6" width="21.81640625" bestFit="1" customWidth="1"/>
    <col min="7" max="7" width="13" bestFit="1" customWidth="1"/>
    <col min="8" max="8" width="43.81640625" bestFit="1" customWidth="1"/>
    <col min="9" max="9" width="8.81640625" bestFit="1" customWidth="1"/>
    <col min="10" max="10" width="8.1796875" bestFit="1" customWidth="1"/>
    <col min="11" max="11" width="12.7265625" bestFit="1" customWidth="1"/>
    <col min="12" max="12" width="12.81640625" bestFit="1" customWidth="1"/>
    <col min="13" max="13" width="20.26953125" bestFit="1" customWidth="1"/>
    <col min="14" max="14" width="4" customWidth="1"/>
    <col min="15" max="15" width="8.1796875" bestFit="1" customWidth="1"/>
    <col min="16" max="16" width="7.7265625" bestFit="1" customWidth="1"/>
    <col min="17" max="17" width="4.1796875" bestFit="1" customWidth="1"/>
    <col min="18" max="18" width="2" bestFit="1" customWidth="1"/>
    <col min="19" max="19" width="4.1796875" bestFit="1" customWidth="1"/>
    <col min="20" max="21" width="10.1796875" bestFit="1" customWidth="1"/>
    <col min="22" max="22" width="6.81640625" bestFit="1" customWidth="1"/>
    <col min="23" max="23" width="5.7265625" bestFit="1" customWidth="1"/>
    <col min="24" max="24" width="8.26953125" bestFit="1" customWidth="1"/>
    <col min="25" max="25" width="6.26953125" bestFit="1" customWidth="1"/>
    <col min="26" max="26" width="8" bestFit="1" customWidth="1"/>
    <col min="28" max="28" width="7.54296875" bestFit="1" customWidth="1"/>
    <col min="29" max="29" width="7.26953125" bestFit="1" customWidth="1"/>
    <col min="31" max="31" width="5.81640625" bestFit="1" customWidth="1"/>
    <col min="32" max="32" width="7.54296875" bestFit="1" customWidth="1"/>
    <col min="33" max="33" width="9" bestFit="1" customWidth="1"/>
  </cols>
  <sheetData>
    <row r="1" spans="1:33" ht="39" x14ac:dyDescent="0.35">
      <c r="A1" s="99"/>
      <c r="B1" s="68" t="s">
        <v>192</v>
      </c>
      <c r="C1" s="68" t="s">
        <v>68</v>
      </c>
      <c r="D1" s="68" t="s">
        <v>193</v>
      </c>
      <c r="E1" s="68" t="s">
        <v>194</v>
      </c>
      <c r="F1" s="68" t="s">
        <v>195</v>
      </c>
      <c r="G1" s="68" t="s">
        <v>196</v>
      </c>
      <c r="H1" s="68" t="s">
        <v>197</v>
      </c>
      <c r="I1" s="68" t="s">
        <v>198</v>
      </c>
      <c r="J1" s="68" t="s">
        <v>199</v>
      </c>
      <c r="K1" s="68" t="s">
        <v>200</v>
      </c>
      <c r="L1" s="68" t="s">
        <v>201</v>
      </c>
      <c r="M1" s="69"/>
      <c r="N1" s="69"/>
      <c r="O1" s="70" t="s">
        <v>200</v>
      </c>
      <c r="P1" s="70" t="s">
        <v>202</v>
      </c>
      <c r="Q1" s="70" t="s">
        <v>203</v>
      </c>
      <c r="R1" s="71" t="s">
        <v>204</v>
      </c>
      <c r="S1" s="70" t="s">
        <v>152</v>
      </c>
      <c r="T1" s="72" t="str">
        <f ca="1">TEXT(TODAY(),"dd.mm.aaaa")</f>
        <v>04.05.Monday</v>
      </c>
      <c r="U1" s="70" t="s">
        <v>205</v>
      </c>
      <c r="V1" s="70" t="s">
        <v>206</v>
      </c>
      <c r="W1" s="70" t="s">
        <v>207</v>
      </c>
      <c r="X1" s="70" t="s">
        <v>208</v>
      </c>
      <c r="Y1" s="70" t="s">
        <v>194</v>
      </c>
      <c r="Z1" s="70" t="s">
        <v>209</v>
      </c>
      <c r="AA1" s="70" t="s">
        <v>210</v>
      </c>
      <c r="AB1" s="70" t="s">
        <v>211</v>
      </c>
      <c r="AC1" s="70" t="s">
        <v>212</v>
      </c>
      <c r="AD1" s="70" t="s">
        <v>213</v>
      </c>
      <c r="AE1" s="70" t="s">
        <v>68</v>
      </c>
      <c r="AF1" s="70" t="s">
        <v>214</v>
      </c>
      <c r="AG1" s="70" t="s">
        <v>196</v>
      </c>
    </row>
    <row r="2" spans="1:33" x14ac:dyDescent="0.35">
      <c r="A2" s="7" t="str">
        <f>D2&amp;I2&amp;J2</f>
        <v>Manaus39,71</v>
      </c>
      <c r="B2" s="100" t="s">
        <v>187</v>
      </c>
      <c r="C2" s="7">
        <v>4151</v>
      </c>
      <c r="D2" s="7" t="s">
        <v>40</v>
      </c>
      <c r="E2">
        <v>4001152</v>
      </c>
      <c r="F2" s="101"/>
      <c r="G2" s="111">
        <v>50027692</v>
      </c>
      <c r="H2" t="s">
        <v>215</v>
      </c>
      <c r="I2" s="101" t="str">
        <f t="shared" ref="I2" si="0">SUBSTITUTE(MID(H2,7,4),".",",")</f>
        <v>39,7</v>
      </c>
      <c r="J2" s="164">
        <v>1</v>
      </c>
      <c r="K2" s="7" t="s">
        <v>43</v>
      </c>
      <c r="L2" s="103" t="e">
        <f>HLOOKUP(K2,'ABR''26'!$DE$4:$EH$65,MATCH(Carga!A2,'ABR''26'!$DE$4:$DE$65,0),0)</f>
        <v>#N/A</v>
      </c>
      <c r="M2" s="7"/>
      <c r="O2" s="7" t="str">
        <f t="shared" ref="O2" si="1">K2</f>
        <v>ZBRP</v>
      </c>
      <c r="P2" s="104" t="e">
        <f t="shared" ref="P2" si="2">L2</f>
        <v>#N/A</v>
      </c>
      <c r="Q2" s="102" t="s">
        <v>203</v>
      </c>
      <c r="R2" s="102" t="s">
        <v>204</v>
      </c>
      <c r="S2" s="102" t="s">
        <v>152</v>
      </c>
      <c r="T2" s="105" t="str">
        <f t="shared" ref="T2:T65" ca="1" si="3">$T$1</f>
        <v>04.05.Monday</v>
      </c>
      <c r="U2" s="102" t="s">
        <v>205</v>
      </c>
      <c r="V2" s="7"/>
      <c r="W2" s="7"/>
      <c r="X2" s="7"/>
      <c r="Y2" s="7"/>
      <c r="Z2" s="100">
        <f t="shared" ref="Z2" si="4">E2</f>
        <v>4001152</v>
      </c>
      <c r="AA2" s="7"/>
      <c r="AB2" s="7"/>
      <c r="AC2" s="7"/>
      <c r="AD2" s="7"/>
      <c r="AE2" s="100">
        <f t="shared" ref="AE2" si="5">C2</f>
        <v>4151</v>
      </c>
      <c r="AF2" s="7"/>
      <c r="AG2" s="100">
        <f t="shared" ref="AG2" si="6">G2</f>
        <v>50027692</v>
      </c>
    </row>
    <row r="3" spans="1:33" x14ac:dyDescent="0.35">
      <c r="A3" s="7" t="str">
        <f t="shared" ref="A3:A25" si="7">D3&amp;I3&amp;J3</f>
        <v>Manaus39,71</v>
      </c>
      <c r="B3" s="100" t="s">
        <v>187</v>
      </c>
      <c r="C3" s="7">
        <v>4151</v>
      </c>
      <c r="D3" s="7" t="s">
        <v>40</v>
      </c>
      <c r="E3">
        <v>4001152</v>
      </c>
      <c r="F3" s="101"/>
      <c r="G3" s="111">
        <v>50027692</v>
      </c>
      <c r="H3" t="s">
        <v>215</v>
      </c>
      <c r="I3" s="101" t="str">
        <f t="shared" ref="I3:I26" si="8">SUBSTITUTE(MID(H3,7,4),".",",")</f>
        <v>39,7</v>
      </c>
      <c r="J3" s="164">
        <v>1</v>
      </c>
      <c r="K3" s="7" t="s">
        <v>44</v>
      </c>
      <c r="L3" s="103" t="e">
        <f>HLOOKUP(K3,'ABR''26'!$DE$4:$EH$65,MATCH(Carga!A3,'ABR''26'!$DE$4:$DE$65,0),0)</f>
        <v>#N/A</v>
      </c>
      <c r="M3" s="7"/>
      <c r="O3" s="7" t="str">
        <f t="shared" ref="O3:O26" si="9">K3</f>
        <v>ZBSR</v>
      </c>
      <c r="P3" s="104" t="e">
        <f t="shared" ref="P3:P26" si="10">L3</f>
        <v>#N/A</v>
      </c>
      <c r="Q3" s="102" t="s">
        <v>203</v>
      </c>
      <c r="R3" s="102" t="s">
        <v>204</v>
      </c>
      <c r="S3" s="102" t="s">
        <v>152</v>
      </c>
      <c r="T3" s="105" t="str">
        <f t="shared" ca="1" si="3"/>
        <v>04.05.Monday</v>
      </c>
      <c r="U3" s="102" t="s">
        <v>205</v>
      </c>
      <c r="V3" s="7"/>
      <c r="W3" s="7"/>
      <c r="X3" s="7"/>
      <c r="Y3" s="7"/>
      <c r="Z3" s="100">
        <f t="shared" ref="Z3:Z26" si="11">E3</f>
        <v>4001152</v>
      </c>
      <c r="AA3" s="7"/>
      <c r="AB3" s="7"/>
      <c r="AC3" s="7"/>
      <c r="AD3" s="7"/>
      <c r="AE3" s="100">
        <f t="shared" ref="AE3:AE26" si="12">C3</f>
        <v>4151</v>
      </c>
      <c r="AF3" s="7"/>
      <c r="AG3" s="100">
        <f t="shared" ref="AG3:AG26" si="13">G3</f>
        <v>50027692</v>
      </c>
    </row>
    <row r="4" spans="1:33" x14ac:dyDescent="0.35">
      <c r="A4" s="7" t="str">
        <f t="shared" si="7"/>
        <v>Manaus39,71</v>
      </c>
      <c r="B4" s="100" t="s">
        <v>187</v>
      </c>
      <c r="C4" s="7">
        <v>4151</v>
      </c>
      <c r="D4" s="7" t="s">
        <v>40</v>
      </c>
      <c r="E4">
        <v>4001152</v>
      </c>
      <c r="F4" s="101"/>
      <c r="G4" s="111">
        <v>50027692</v>
      </c>
      <c r="H4" t="s">
        <v>215</v>
      </c>
      <c r="I4" s="101" t="str">
        <f t="shared" si="8"/>
        <v>39,7</v>
      </c>
      <c r="J4" s="164">
        <v>1</v>
      </c>
      <c r="K4" s="7" t="s">
        <v>56</v>
      </c>
      <c r="L4" s="103" t="e">
        <f>HLOOKUP(K4,'ABR''26'!$DE$4:$EH$65,MATCH(Carga!A4,'ABR''26'!$DE$4:$DE$65,0),0)</f>
        <v>#N/A</v>
      </c>
      <c r="M4" s="7"/>
      <c r="O4" s="7" t="str">
        <f t="shared" si="9"/>
        <v>ZBSB</v>
      </c>
      <c r="P4" s="104" t="e">
        <f t="shared" si="10"/>
        <v>#N/A</v>
      </c>
      <c r="Q4" s="102" t="s">
        <v>203</v>
      </c>
      <c r="R4" s="102" t="s">
        <v>204</v>
      </c>
      <c r="S4" s="102" t="s">
        <v>152</v>
      </c>
      <c r="T4" s="105" t="str">
        <f t="shared" ca="1" si="3"/>
        <v>04.05.Monday</v>
      </c>
      <c r="U4" s="102" t="s">
        <v>205</v>
      </c>
      <c r="V4" s="7"/>
      <c r="W4" s="7"/>
      <c r="X4" s="7"/>
      <c r="Y4" s="7"/>
      <c r="Z4" s="100">
        <f t="shared" si="11"/>
        <v>4001152</v>
      </c>
      <c r="AA4" s="7"/>
      <c r="AB4" s="7"/>
      <c r="AC4" s="7"/>
      <c r="AD4" s="7"/>
      <c r="AE4" s="100">
        <f t="shared" si="12"/>
        <v>4151</v>
      </c>
      <c r="AF4" s="7"/>
      <c r="AG4" s="100">
        <f t="shared" si="13"/>
        <v>50027692</v>
      </c>
    </row>
    <row r="5" spans="1:33" x14ac:dyDescent="0.35">
      <c r="A5" s="7" t="str">
        <f t="shared" si="7"/>
        <v>Manaus39,71</v>
      </c>
      <c r="B5" s="100" t="s">
        <v>187</v>
      </c>
      <c r="C5" s="7">
        <v>4151</v>
      </c>
      <c r="D5" s="7" t="s">
        <v>40</v>
      </c>
      <c r="E5">
        <v>4001152</v>
      </c>
      <c r="F5" s="101"/>
      <c r="G5" s="111">
        <v>50027692</v>
      </c>
      <c r="H5" t="s">
        <v>215</v>
      </c>
      <c r="I5" s="101" t="str">
        <f t="shared" si="8"/>
        <v>39,7</v>
      </c>
      <c r="J5" s="164">
        <v>1</v>
      </c>
      <c r="K5" s="7" t="s">
        <v>46</v>
      </c>
      <c r="L5" s="103" t="e">
        <f>HLOOKUP(K5,'ABR''26'!$DE$4:$EH$65,MATCH(Carga!A5,'ABR''26'!$DE$4:$DE$65,0),0)</f>
        <v>#N/A</v>
      </c>
      <c r="M5" s="7"/>
      <c r="O5" s="7" t="str">
        <f t="shared" si="9"/>
        <v>ZBCP</v>
      </c>
      <c r="P5" s="104" t="e">
        <f t="shared" si="10"/>
        <v>#N/A</v>
      </c>
      <c r="Q5" s="102" t="s">
        <v>203</v>
      </c>
      <c r="R5" s="102" t="s">
        <v>204</v>
      </c>
      <c r="S5" s="102" t="s">
        <v>152</v>
      </c>
      <c r="T5" s="105" t="str">
        <f t="shared" ca="1" si="3"/>
        <v>04.05.Monday</v>
      </c>
      <c r="U5" s="102" t="s">
        <v>205</v>
      </c>
      <c r="V5" s="7"/>
      <c r="W5" s="7"/>
      <c r="X5" s="7"/>
      <c r="Y5" s="7"/>
      <c r="Z5" s="100">
        <f t="shared" si="11"/>
        <v>4001152</v>
      </c>
      <c r="AA5" s="7"/>
      <c r="AB5" s="7"/>
      <c r="AC5" s="7"/>
      <c r="AD5" s="7"/>
      <c r="AE5" s="100">
        <f t="shared" si="12"/>
        <v>4151</v>
      </c>
      <c r="AF5" s="7"/>
      <c r="AG5" s="100">
        <f t="shared" si="13"/>
        <v>50027692</v>
      </c>
    </row>
    <row r="6" spans="1:33" x14ac:dyDescent="0.35">
      <c r="A6" s="7" t="str">
        <f t="shared" si="7"/>
        <v>Manaus39,71</v>
      </c>
      <c r="B6" s="100" t="s">
        <v>187</v>
      </c>
      <c r="C6" s="7">
        <v>4151</v>
      </c>
      <c r="D6" s="7" t="s">
        <v>40</v>
      </c>
      <c r="E6">
        <v>4001152</v>
      </c>
      <c r="F6" s="101"/>
      <c r="G6" s="111">
        <v>50027692</v>
      </c>
      <c r="H6" t="s">
        <v>215</v>
      </c>
      <c r="I6" s="101" t="str">
        <f t="shared" si="8"/>
        <v>39,7</v>
      </c>
      <c r="J6" s="164">
        <v>1</v>
      </c>
      <c r="K6" s="7" t="s">
        <v>131</v>
      </c>
      <c r="L6" s="103" t="e">
        <f>HLOOKUP(K6,'ABR''26'!$DE$4:$EH$65,MATCH(Carga!A6,'ABR''26'!$DE$4:$DE$65,0),0)</f>
        <v>#N/A</v>
      </c>
      <c r="M6" s="7"/>
      <c r="O6" s="7" t="str">
        <f t="shared" si="9"/>
        <v>ZBFP</v>
      </c>
      <c r="P6" s="104" t="e">
        <f t="shared" si="10"/>
        <v>#N/A</v>
      </c>
      <c r="Q6" s="102" t="s">
        <v>203</v>
      </c>
      <c r="R6" s="102" t="s">
        <v>204</v>
      </c>
      <c r="S6" s="102" t="s">
        <v>152</v>
      </c>
      <c r="T6" s="105" t="str">
        <f t="shared" ca="1" si="3"/>
        <v>04.05.Monday</v>
      </c>
      <c r="U6" s="102" t="s">
        <v>205</v>
      </c>
      <c r="V6" s="7"/>
      <c r="W6" s="7"/>
      <c r="X6" s="7"/>
      <c r="Y6" s="7"/>
      <c r="Z6" s="100">
        <f t="shared" si="11"/>
        <v>4001152</v>
      </c>
      <c r="AA6" s="7"/>
      <c r="AB6" s="7"/>
      <c r="AC6" s="7"/>
      <c r="AD6" s="7"/>
      <c r="AE6" s="100">
        <f t="shared" si="12"/>
        <v>4151</v>
      </c>
      <c r="AF6" s="7"/>
      <c r="AG6" s="100">
        <f t="shared" si="13"/>
        <v>50027692</v>
      </c>
    </row>
    <row r="7" spans="1:33" x14ac:dyDescent="0.35">
      <c r="A7" s="7" t="str">
        <f t="shared" si="7"/>
        <v>Manaus39,71</v>
      </c>
      <c r="B7" s="100" t="s">
        <v>187</v>
      </c>
      <c r="C7" s="7">
        <v>4151</v>
      </c>
      <c r="D7" s="7" t="s">
        <v>40</v>
      </c>
      <c r="E7">
        <v>4001152</v>
      </c>
      <c r="F7" s="101"/>
      <c r="G7" s="111">
        <v>50027692</v>
      </c>
      <c r="H7" t="s">
        <v>215</v>
      </c>
      <c r="I7" s="101" t="str">
        <f t="shared" si="8"/>
        <v>39,7</v>
      </c>
      <c r="J7" s="164">
        <v>1</v>
      </c>
      <c r="K7" s="7" t="s">
        <v>51</v>
      </c>
      <c r="L7" s="103" t="e">
        <f>HLOOKUP(K7,'ABR''26'!$DE$4:$EH$65,MATCH(Carga!A7,'ABR''26'!$DE$4:$DE$65,0),0)</f>
        <v>#N/A</v>
      </c>
      <c r="M7" s="7"/>
      <c r="O7" s="7" t="str">
        <f t="shared" si="9"/>
        <v>ZBFC</v>
      </c>
      <c r="P7" s="104" t="e">
        <f t="shared" si="10"/>
        <v>#N/A</v>
      </c>
      <c r="Q7" s="102" t="s">
        <v>203</v>
      </c>
      <c r="R7" s="102" t="s">
        <v>204</v>
      </c>
      <c r="S7" s="102" t="s">
        <v>152</v>
      </c>
      <c r="T7" s="105" t="str">
        <f t="shared" ca="1" si="3"/>
        <v>04.05.Monday</v>
      </c>
      <c r="U7" s="102" t="s">
        <v>205</v>
      </c>
      <c r="V7" s="7"/>
      <c r="W7" s="7"/>
      <c r="X7" s="7"/>
      <c r="Y7" s="7"/>
      <c r="Z7" s="100">
        <f t="shared" si="11"/>
        <v>4001152</v>
      </c>
      <c r="AA7" s="7"/>
      <c r="AB7" s="7"/>
      <c r="AC7" s="7"/>
      <c r="AD7" s="7"/>
      <c r="AE7" s="100">
        <f t="shared" si="12"/>
        <v>4151</v>
      </c>
      <c r="AF7" s="7"/>
      <c r="AG7" s="100">
        <f t="shared" si="13"/>
        <v>50027692</v>
      </c>
    </row>
    <row r="8" spans="1:33" x14ac:dyDescent="0.35">
      <c r="A8" s="7" t="str">
        <f t="shared" si="7"/>
        <v>Manaus39,71</v>
      </c>
      <c r="B8" s="100" t="s">
        <v>187</v>
      </c>
      <c r="C8" s="7">
        <v>4151</v>
      </c>
      <c r="D8" s="7" t="s">
        <v>40</v>
      </c>
      <c r="E8">
        <v>4001152</v>
      </c>
      <c r="F8" s="101"/>
      <c r="G8" s="111">
        <v>50027692</v>
      </c>
      <c r="H8" t="s">
        <v>215</v>
      </c>
      <c r="I8" s="101" t="str">
        <f t="shared" si="8"/>
        <v>39,7</v>
      </c>
      <c r="J8" s="164">
        <v>1</v>
      </c>
      <c r="K8" s="7" t="s">
        <v>59</v>
      </c>
      <c r="L8" s="103" t="e">
        <f>HLOOKUP(K8,'ABR''26'!$DE$4:$EH$65,MATCH(Carga!A8,'ABR''26'!$DE$4:$DE$65,0),0)</f>
        <v>#N/A</v>
      </c>
      <c r="M8" s="7"/>
      <c r="O8" s="7" t="str">
        <f t="shared" si="9"/>
        <v>ZBFB</v>
      </c>
      <c r="P8" s="104" t="e">
        <f t="shared" si="10"/>
        <v>#N/A</v>
      </c>
      <c r="Q8" s="102" t="s">
        <v>203</v>
      </c>
      <c r="R8" s="102" t="s">
        <v>204</v>
      </c>
      <c r="S8" s="102" t="s">
        <v>152</v>
      </c>
      <c r="T8" s="105" t="str">
        <f t="shared" ca="1" si="3"/>
        <v>04.05.Monday</v>
      </c>
      <c r="U8" s="102" t="s">
        <v>205</v>
      </c>
      <c r="V8" s="7"/>
      <c r="W8" s="7"/>
      <c r="X8" s="7"/>
      <c r="Y8" s="7"/>
      <c r="Z8" s="100">
        <f t="shared" si="11"/>
        <v>4001152</v>
      </c>
      <c r="AA8" s="7"/>
      <c r="AB8" s="7"/>
      <c r="AC8" s="7"/>
      <c r="AD8" s="7"/>
      <c r="AE8" s="100">
        <f t="shared" si="12"/>
        <v>4151</v>
      </c>
      <c r="AF8" s="7"/>
      <c r="AG8" s="100">
        <f t="shared" si="13"/>
        <v>50027692</v>
      </c>
    </row>
    <row r="9" spans="1:33" x14ac:dyDescent="0.35">
      <c r="A9" s="7" t="str">
        <f t="shared" si="7"/>
        <v>Manaus39,71</v>
      </c>
      <c r="B9" s="100" t="s">
        <v>187</v>
      </c>
      <c r="C9" s="7">
        <v>4151</v>
      </c>
      <c r="D9" s="7" t="s">
        <v>40</v>
      </c>
      <c r="E9">
        <v>4001152</v>
      </c>
      <c r="F9" s="101"/>
      <c r="G9" s="111">
        <v>50027692</v>
      </c>
      <c r="H9" t="s">
        <v>215</v>
      </c>
      <c r="I9" s="101" t="str">
        <f t="shared" si="8"/>
        <v>39,7</v>
      </c>
      <c r="J9" s="164">
        <v>1</v>
      </c>
      <c r="K9" s="7" t="s">
        <v>138</v>
      </c>
      <c r="L9" s="103" t="e">
        <f>HLOOKUP(K9,'ABR''26'!$DE$4:$EH$65,MATCH(Carga!A9,'ABR''26'!$DE$4:$DE$65,0),0)</f>
        <v>#N/A</v>
      </c>
      <c r="M9" s="7"/>
      <c r="O9" s="7" t="str">
        <f t="shared" si="9"/>
        <v>ZBTM</v>
      </c>
      <c r="P9" s="104" t="e">
        <f t="shared" si="10"/>
        <v>#N/A</v>
      </c>
      <c r="Q9" s="102" t="s">
        <v>203</v>
      </c>
      <c r="R9" s="102" t="s">
        <v>204</v>
      </c>
      <c r="S9" s="102" t="s">
        <v>152</v>
      </c>
      <c r="T9" s="105" t="str">
        <f t="shared" ca="1" si="3"/>
        <v>04.05.Monday</v>
      </c>
      <c r="U9" s="102" t="s">
        <v>205</v>
      </c>
      <c r="V9" s="7"/>
      <c r="W9" s="7"/>
      <c r="X9" s="7"/>
      <c r="Y9" s="7"/>
      <c r="Z9" s="100">
        <f t="shared" si="11"/>
        <v>4001152</v>
      </c>
      <c r="AA9" s="7"/>
      <c r="AB9" s="7"/>
      <c r="AC9" s="7"/>
      <c r="AD9" s="7"/>
      <c r="AE9" s="100">
        <f t="shared" si="12"/>
        <v>4151</v>
      </c>
      <c r="AF9" s="7"/>
      <c r="AG9" s="100">
        <f t="shared" si="13"/>
        <v>50027692</v>
      </c>
    </row>
    <row r="10" spans="1:33" x14ac:dyDescent="0.35">
      <c r="A10" s="7" t="str">
        <f t="shared" si="7"/>
        <v>Manaus39,71</v>
      </c>
      <c r="B10" s="100" t="s">
        <v>187</v>
      </c>
      <c r="C10" s="7">
        <v>4151</v>
      </c>
      <c r="D10" s="7" t="s">
        <v>40</v>
      </c>
      <c r="E10">
        <v>4001152</v>
      </c>
      <c r="F10" s="101"/>
      <c r="G10" s="111">
        <v>50027692</v>
      </c>
      <c r="H10" t="s">
        <v>215</v>
      </c>
      <c r="I10" s="101" t="str">
        <f t="shared" si="8"/>
        <v>39,7</v>
      </c>
      <c r="J10" s="164">
        <v>1</v>
      </c>
      <c r="K10" s="7" t="s">
        <v>139</v>
      </c>
      <c r="L10" s="103" t="e">
        <f>HLOOKUP(K10,'ABR''26'!$DE$4:$EH$65,MATCH(Carga!A10,'ABR''26'!$DE$4:$DE$65,0),0)</f>
        <v>#N/A</v>
      </c>
      <c r="M10" s="7"/>
      <c r="O10" s="7" t="str">
        <f t="shared" si="9"/>
        <v>ZBCT</v>
      </c>
      <c r="P10" s="104" t="e">
        <f t="shared" si="10"/>
        <v>#N/A</v>
      </c>
      <c r="Q10" s="102" t="s">
        <v>203</v>
      </c>
      <c r="R10" s="102" t="s">
        <v>204</v>
      </c>
      <c r="S10" s="102" t="s">
        <v>152</v>
      </c>
      <c r="T10" s="105" t="str">
        <f t="shared" ca="1" si="3"/>
        <v>04.05.Monday</v>
      </c>
      <c r="U10" s="102" t="s">
        <v>205</v>
      </c>
      <c r="V10" s="7"/>
      <c r="W10" s="7"/>
      <c r="X10" s="7"/>
      <c r="Y10" s="7"/>
      <c r="Z10" s="100">
        <f t="shared" si="11"/>
        <v>4001152</v>
      </c>
      <c r="AA10" s="7"/>
      <c r="AB10" s="7"/>
      <c r="AC10" s="7"/>
      <c r="AD10" s="7"/>
      <c r="AE10" s="100">
        <f t="shared" si="12"/>
        <v>4151</v>
      </c>
      <c r="AF10" s="7"/>
      <c r="AG10" s="100">
        <f t="shared" si="13"/>
        <v>50027692</v>
      </c>
    </row>
    <row r="11" spans="1:33" x14ac:dyDescent="0.35">
      <c r="A11" s="7" t="str">
        <f t="shared" si="7"/>
        <v>Manaus39,71</v>
      </c>
      <c r="B11" s="100" t="s">
        <v>187</v>
      </c>
      <c r="C11" s="7">
        <v>4151</v>
      </c>
      <c r="D11" s="7" t="s">
        <v>40</v>
      </c>
      <c r="E11">
        <v>4001152</v>
      </c>
      <c r="F11" s="101"/>
      <c r="G11" s="111">
        <v>50027692</v>
      </c>
      <c r="H11" t="s">
        <v>215</v>
      </c>
      <c r="I11" s="101" t="str">
        <f t="shared" si="8"/>
        <v>39,7</v>
      </c>
      <c r="J11" s="164">
        <v>1</v>
      </c>
      <c r="K11" s="7" t="s">
        <v>57</v>
      </c>
      <c r="L11" s="103" t="e">
        <f>HLOOKUP(K11,'ABR''26'!$DE$4:$EH$65,MATCH(Carga!A11,'ABR''26'!$DE$4:$DE$65,0),0)</f>
        <v>#N/A</v>
      </c>
      <c r="M11" s="7"/>
      <c r="O11" s="7" t="str">
        <f t="shared" si="9"/>
        <v>ZBLB</v>
      </c>
      <c r="P11" s="104" t="e">
        <f t="shared" si="10"/>
        <v>#N/A</v>
      </c>
      <c r="Q11" s="102" t="s">
        <v>203</v>
      </c>
      <c r="R11" s="102" t="s">
        <v>204</v>
      </c>
      <c r="S11" s="102" t="s">
        <v>152</v>
      </c>
      <c r="T11" s="105" t="str">
        <f t="shared" ca="1" si="3"/>
        <v>04.05.Monday</v>
      </c>
      <c r="U11" s="102" t="s">
        <v>205</v>
      </c>
      <c r="V11" s="7"/>
      <c r="W11" s="7"/>
      <c r="X11" s="7"/>
      <c r="Y11" s="7"/>
      <c r="Z11" s="100">
        <f t="shared" si="11"/>
        <v>4001152</v>
      </c>
      <c r="AA11" s="7"/>
      <c r="AB11" s="7"/>
      <c r="AC11" s="7"/>
      <c r="AD11" s="7"/>
      <c r="AE11" s="100">
        <f t="shared" si="12"/>
        <v>4151</v>
      </c>
      <c r="AF11" s="7"/>
      <c r="AG11" s="100">
        <f t="shared" si="13"/>
        <v>50027692</v>
      </c>
    </row>
    <row r="12" spans="1:33" x14ac:dyDescent="0.35">
      <c r="A12" s="7" t="str">
        <f t="shared" si="7"/>
        <v>Manaus39,71</v>
      </c>
      <c r="B12" s="100" t="s">
        <v>187</v>
      </c>
      <c r="C12" s="7">
        <v>4151</v>
      </c>
      <c r="D12" s="7" t="s">
        <v>40</v>
      </c>
      <c r="E12">
        <v>4001152</v>
      </c>
      <c r="F12" s="101"/>
      <c r="G12" s="111">
        <v>50027692</v>
      </c>
      <c r="H12" t="s">
        <v>215</v>
      </c>
      <c r="I12" s="101" t="str">
        <f t="shared" si="8"/>
        <v>39,7</v>
      </c>
      <c r="J12" s="164">
        <v>1</v>
      </c>
      <c r="K12" s="7" t="s">
        <v>132</v>
      </c>
      <c r="L12" s="103" t="e">
        <f>HLOOKUP(K12,'ABR''26'!$DE$4:$EH$65,MATCH(Carga!A12,'ABR''26'!$DE$4:$DE$65,0),0)</f>
        <v>#N/A</v>
      </c>
      <c r="M12" s="7"/>
      <c r="O12" s="7" t="str">
        <f t="shared" si="9"/>
        <v>ZBMR</v>
      </c>
      <c r="P12" s="104" t="e">
        <f t="shared" si="10"/>
        <v>#N/A</v>
      </c>
      <c r="Q12" s="102" t="s">
        <v>203</v>
      </c>
      <c r="R12" s="102" t="s">
        <v>204</v>
      </c>
      <c r="S12" s="102" t="s">
        <v>152</v>
      </c>
      <c r="T12" s="105" t="str">
        <f t="shared" ca="1" si="3"/>
        <v>04.05.Monday</v>
      </c>
      <c r="U12" s="102" t="s">
        <v>205</v>
      </c>
      <c r="V12" s="7"/>
      <c r="W12" s="7"/>
      <c r="X12" s="7"/>
      <c r="Y12" s="7"/>
      <c r="Z12" s="100">
        <f t="shared" si="11"/>
        <v>4001152</v>
      </c>
      <c r="AA12" s="7"/>
      <c r="AB12" s="7"/>
      <c r="AC12" s="7"/>
      <c r="AD12" s="7"/>
      <c r="AE12" s="100">
        <f t="shared" si="12"/>
        <v>4151</v>
      </c>
      <c r="AF12" s="7"/>
      <c r="AG12" s="100">
        <f t="shared" si="13"/>
        <v>50027692</v>
      </c>
    </row>
    <row r="13" spans="1:33" x14ac:dyDescent="0.35">
      <c r="A13" s="7" t="str">
        <f t="shared" si="7"/>
        <v>Manaus39,71</v>
      </c>
      <c r="B13" s="100" t="s">
        <v>187</v>
      </c>
      <c r="C13" s="7">
        <v>4151</v>
      </c>
      <c r="D13" s="7" t="s">
        <v>40</v>
      </c>
      <c r="E13">
        <v>4001152</v>
      </c>
      <c r="F13" s="101"/>
      <c r="G13" s="111">
        <v>50027692</v>
      </c>
      <c r="H13" t="s">
        <v>215</v>
      </c>
      <c r="I13" s="101" t="str">
        <f t="shared" si="8"/>
        <v>39,7</v>
      </c>
      <c r="J13" s="164">
        <v>1</v>
      </c>
      <c r="K13" s="7" t="s">
        <v>133</v>
      </c>
      <c r="L13" s="103" t="e">
        <f>HLOOKUP(K13,'ABR''26'!$DE$4:$EH$65,MATCH(Carga!A13,'ABR''26'!$DE$4:$DE$65,0),0)</f>
        <v>#N/A</v>
      </c>
      <c r="M13" s="7"/>
      <c r="O13" s="7" t="str">
        <f t="shared" si="9"/>
        <v>ZBML</v>
      </c>
      <c r="P13" s="104" t="e">
        <f t="shared" si="10"/>
        <v>#N/A</v>
      </c>
      <c r="Q13" s="102" t="s">
        <v>203</v>
      </c>
      <c r="R13" s="102" t="s">
        <v>204</v>
      </c>
      <c r="S13" s="102" t="s">
        <v>152</v>
      </c>
      <c r="T13" s="105" t="str">
        <f t="shared" ca="1" si="3"/>
        <v>04.05.Monday</v>
      </c>
      <c r="U13" s="102" t="s">
        <v>205</v>
      </c>
      <c r="V13" s="7"/>
      <c r="W13" s="7"/>
      <c r="X13" s="7"/>
      <c r="Y13" s="7"/>
      <c r="Z13" s="100">
        <f t="shared" si="11"/>
        <v>4001152</v>
      </c>
      <c r="AA13" s="7"/>
      <c r="AB13" s="7"/>
      <c r="AC13" s="7"/>
      <c r="AD13" s="7"/>
      <c r="AE13" s="100">
        <f t="shared" si="12"/>
        <v>4151</v>
      </c>
      <c r="AF13" s="7"/>
      <c r="AG13" s="100">
        <f t="shared" si="13"/>
        <v>50027692</v>
      </c>
    </row>
    <row r="14" spans="1:33" x14ac:dyDescent="0.35">
      <c r="A14" s="7" t="str">
        <f t="shared" si="7"/>
        <v>Manaus39,71</v>
      </c>
      <c r="B14" s="100" t="s">
        <v>187</v>
      </c>
      <c r="C14" s="7">
        <v>4151</v>
      </c>
      <c r="D14" s="7" t="s">
        <v>40</v>
      </c>
      <c r="E14">
        <v>4001152</v>
      </c>
      <c r="F14" s="101"/>
      <c r="G14" s="111">
        <v>50027692</v>
      </c>
      <c r="H14" t="s">
        <v>215</v>
      </c>
      <c r="I14" s="101" t="str">
        <f t="shared" si="8"/>
        <v>39,7</v>
      </c>
      <c r="J14" s="164">
        <v>1</v>
      </c>
      <c r="K14" s="7" t="s">
        <v>52</v>
      </c>
      <c r="L14" s="103" t="e">
        <f>HLOOKUP(K14,'ABR''26'!$DE$4:$EH$65,MATCH(Carga!A14,'ABR''26'!$DE$4:$DE$65,0),0)</f>
        <v>#N/A</v>
      </c>
      <c r="M14" s="7"/>
      <c r="O14" s="7" t="str">
        <f t="shared" si="9"/>
        <v>ZBPP</v>
      </c>
      <c r="P14" s="104" t="e">
        <f t="shared" si="10"/>
        <v>#N/A</v>
      </c>
      <c r="Q14" s="102" t="s">
        <v>203</v>
      </c>
      <c r="R14" s="102" t="s">
        <v>204</v>
      </c>
      <c r="S14" s="102" t="s">
        <v>152</v>
      </c>
      <c r="T14" s="105" t="str">
        <f t="shared" ca="1" si="3"/>
        <v>04.05.Monday</v>
      </c>
      <c r="U14" s="102" t="s">
        <v>205</v>
      </c>
      <c r="V14" s="7"/>
      <c r="W14" s="7"/>
      <c r="X14" s="7"/>
      <c r="Y14" s="7"/>
      <c r="Z14" s="100">
        <f t="shared" si="11"/>
        <v>4001152</v>
      </c>
      <c r="AA14" s="7"/>
      <c r="AB14" s="7"/>
      <c r="AC14" s="7"/>
      <c r="AD14" s="7"/>
      <c r="AE14" s="100">
        <f t="shared" si="12"/>
        <v>4151</v>
      </c>
      <c r="AF14" s="7"/>
      <c r="AG14" s="100">
        <f t="shared" si="13"/>
        <v>50027692</v>
      </c>
    </row>
    <row r="15" spans="1:33" x14ac:dyDescent="0.35">
      <c r="A15" s="7" t="str">
        <f t="shared" si="7"/>
        <v>Manaus39,71</v>
      </c>
      <c r="B15" s="100" t="s">
        <v>187</v>
      </c>
      <c r="C15" s="7">
        <v>4151</v>
      </c>
      <c r="D15" s="7" t="s">
        <v>40</v>
      </c>
      <c r="E15">
        <v>4001152</v>
      </c>
      <c r="F15" s="101"/>
      <c r="G15" s="111">
        <v>50027692</v>
      </c>
      <c r="H15" t="s">
        <v>215</v>
      </c>
      <c r="I15" s="101" t="str">
        <f t="shared" si="8"/>
        <v>39,7</v>
      </c>
      <c r="J15" s="164">
        <v>1</v>
      </c>
      <c r="K15" s="7" t="s">
        <v>60</v>
      </c>
      <c r="L15" s="103" t="e">
        <f>HLOOKUP(K15,'ABR''26'!$DE$4:$EH$65,MATCH(Carga!A15,'ABR''26'!$DE$4:$DE$65,0),0)</f>
        <v>#N/A</v>
      </c>
      <c r="M15" s="7"/>
      <c r="O15" s="7" t="str">
        <f t="shared" si="9"/>
        <v>ZBPB</v>
      </c>
      <c r="P15" s="104" t="e">
        <f t="shared" si="10"/>
        <v>#N/A</v>
      </c>
      <c r="Q15" s="102" t="s">
        <v>203</v>
      </c>
      <c r="R15" s="102" t="s">
        <v>204</v>
      </c>
      <c r="S15" s="102" t="s">
        <v>152</v>
      </c>
      <c r="T15" s="105" t="str">
        <f t="shared" ca="1" si="3"/>
        <v>04.05.Monday</v>
      </c>
      <c r="U15" s="102" t="s">
        <v>205</v>
      </c>
      <c r="V15" s="7"/>
      <c r="W15" s="7"/>
      <c r="X15" s="7"/>
      <c r="Y15" s="7"/>
      <c r="Z15" s="100">
        <f t="shared" si="11"/>
        <v>4001152</v>
      </c>
      <c r="AA15" s="7"/>
      <c r="AB15" s="7"/>
      <c r="AC15" s="7"/>
      <c r="AD15" s="7"/>
      <c r="AE15" s="100">
        <f t="shared" si="12"/>
        <v>4151</v>
      </c>
      <c r="AF15" s="7"/>
      <c r="AG15" s="100">
        <f t="shared" si="13"/>
        <v>50027692</v>
      </c>
    </row>
    <row r="16" spans="1:33" x14ac:dyDescent="0.35">
      <c r="A16" s="7" t="str">
        <f t="shared" si="7"/>
        <v>Manaus39,71</v>
      </c>
      <c r="B16" s="100" t="s">
        <v>187</v>
      </c>
      <c r="C16" s="7">
        <v>4151</v>
      </c>
      <c r="D16" s="7" t="s">
        <v>40</v>
      </c>
      <c r="E16">
        <v>4001152</v>
      </c>
      <c r="F16" s="101"/>
      <c r="G16" s="111">
        <v>50027692</v>
      </c>
      <c r="H16" t="s">
        <v>215</v>
      </c>
      <c r="I16" s="101" t="str">
        <f t="shared" si="8"/>
        <v>39,7</v>
      </c>
      <c r="J16" s="164">
        <v>1</v>
      </c>
      <c r="K16" s="7" t="s">
        <v>50</v>
      </c>
      <c r="L16" s="103" t="e">
        <f>HLOOKUP(K16,'ABR''26'!$DE$4:$EH$65,MATCH(Carga!A16,'ABR''26'!$DE$4:$DE$65,0),0)</f>
        <v>#N/A</v>
      </c>
      <c r="M16" s="7"/>
      <c r="O16" s="7" t="str">
        <f t="shared" si="9"/>
        <v>ZBOP</v>
      </c>
      <c r="P16" s="104" t="e">
        <f t="shared" si="10"/>
        <v>#N/A</v>
      </c>
      <c r="Q16" s="102" t="s">
        <v>203</v>
      </c>
      <c r="R16" s="102" t="s">
        <v>204</v>
      </c>
      <c r="S16" s="102" t="s">
        <v>152</v>
      </c>
      <c r="T16" s="105" t="str">
        <f t="shared" ca="1" si="3"/>
        <v>04.05.Monday</v>
      </c>
      <c r="U16" s="102" t="s">
        <v>205</v>
      </c>
      <c r="V16" s="7"/>
      <c r="W16" s="7"/>
      <c r="X16" s="7"/>
      <c r="Y16" s="7"/>
      <c r="Z16" s="100">
        <f t="shared" si="11"/>
        <v>4001152</v>
      </c>
      <c r="AA16" s="7"/>
      <c r="AB16" s="7"/>
      <c r="AC16" s="7"/>
      <c r="AD16" s="7"/>
      <c r="AE16" s="100">
        <f t="shared" si="12"/>
        <v>4151</v>
      </c>
      <c r="AF16" s="7"/>
      <c r="AG16" s="100">
        <f t="shared" si="13"/>
        <v>50027692</v>
      </c>
    </row>
    <row r="17" spans="1:33" x14ac:dyDescent="0.35">
      <c r="A17" s="7" t="str">
        <f t="shared" si="7"/>
        <v>Manaus39,71</v>
      </c>
      <c r="B17" s="100" t="s">
        <v>187</v>
      </c>
      <c r="C17" s="7">
        <v>4151</v>
      </c>
      <c r="D17" s="7" t="s">
        <v>40</v>
      </c>
      <c r="E17">
        <v>4001152</v>
      </c>
      <c r="F17" s="101"/>
      <c r="G17" s="111">
        <v>50027692</v>
      </c>
      <c r="H17" t="s">
        <v>215</v>
      </c>
      <c r="I17" s="101" t="str">
        <f t="shared" si="8"/>
        <v>39,7</v>
      </c>
      <c r="J17" s="164">
        <v>1</v>
      </c>
      <c r="K17" s="7" t="s">
        <v>58</v>
      </c>
      <c r="L17" s="103" t="e">
        <f>HLOOKUP(K17,'ABR''26'!$DE$4:$EH$65,MATCH(Carga!A17,'ABR''26'!$DE$4:$DE$65,0),0)</f>
        <v>#N/A</v>
      </c>
      <c r="M17" s="7"/>
      <c r="O17" s="7" t="str">
        <f t="shared" si="9"/>
        <v>ZBOB</v>
      </c>
      <c r="P17" s="104" t="e">
        <f t="shared" si="10"/>
        <v>#N/A</v>
      </c>
      <c r="Q17" s="102" t="s">
        <v>203</v>
      </c>
      <c r="R17" s="102" t="s">
        <v>204</v>
      </c>
      <c r="S17" s="102" t="s">
        <v>152</v>
      </c>
      <c r="T17" s="105" t="str">
        <f t="shared" ca="1" si="3"/>
        <v>04.05.Monday</v>
      </c>
      <c r="U17" s="102" t="s">
        <v>205</v>
      </c>
      <c r="V17" s="7"/>
      <c r="W17" s="7"/>
      <c r="X17" s="7"/>
      <c r="Y17" s="7"/>
      <c r="Z17" s="100">
        <f t="shared" si="11"/>
        <v>4001152</v>
      </c>
      <c r="AA17" s="7"/>
      <c r="AB17" s="7"/>
      <c r="AC17" s="7"/>
      <c r="AD17" s="7"/>
      <c r="AE17" s="100">
        <f t="shared" si="12"/>
        <v>4151</v>
      </c>
      <c r="AF17" s="7"/>
      <c r="AG17" s="100">
        <f t="shared" si="13"/>
        <v>50027692</v>
      </c>
    </row>
    <row r="18" spans="1:33" x14ac:dyDescent="0.35">
      <c r="A18" s="7" t="str">
        <f t="shared" si="7"/>
        <v>Manaus39,71</v>
      </c>
      <c r="B18" s="100" t="s">
        <v>187</v>
      </c>
      <c r="C18" s="7">
        <v>4151</v>
      </c>
      <c r="D18" s="7" t="s">
        <v>40</v>
      </c>
      <c r="E18">
        <v>4001152</v>
      </c>
      <c r="F18" s="101"/>
      <c r="G18" s="111">
        <v>50027692</v>
      </c>
      <c r="H18" t="s">
        <v>215</v>
      </c>
      <c r="I18" s="101" t="str">
        <f t="shared" si="8"/>
        <v>39,7</v>
      </c>
      <c r="J18" s="164">
        <v>1</v>
      </c>
      <c r="K18" s="7" t="s">
        <v>134</v>
      </c>
      <c r="L18" s="103" t="e">
        <f>HLOOKUP(K18,'ABR''26'!$DE$4:$EH$65,MATCH(Carga!A18,'ABR''26'!$DE$4:$DE$65,0),0)</f>
        <v>#N/A</v>
      </c>
      <c r="M18" s="7"/>
      <c r="O18" s="7" t="str">
        <f t="shared" si="9"/>
        <v>ZBSG</v>
      </c>
      <c r="P18" s="104" t="e">
        <f t="shared" si="10"/>
        <v>#N/A</v>
      </c>
      <c r="Q18" s="102" t="s">
        <v>203</v>
      </c>
      <c r="R18" s="102" t="s">
        <v>204</v>
      </c>
      <c r="S18" s="102" t="s">
        <v>152</v>
      </c>
      <c r="T18" s="105" t="str">
        <f t="shared" ca="1" si="3"/>
        <v>04.05.Monday</v>
      </c>
      <c r="U18" s="102" t="s">
        <v>205</v>
      </c>
      <c r="V18" s="7"/>
      <c r="W18" s="7"/>
      <c r="X18" s="7"/>
      <c r="Y18" s="7"/>
      <c r="Z18" s="100">
        <f t="shared" si="11"/>
        <v>4001152</v>
      </c>
      <c r="AA18" s="7"/>
      <c r="AB18" s="7"/>
      <c r="AC18" s="7"/>
      <c r="AD18" s="7"/>
      <c r="AE18" s="100">
        <f t="shared" si="12"/>
        <v>4151</v>
      </c>
      <c r="AF18" s="7"/>
      <c r="AG18" s="100">
        <f t="shared" si="13"/>
        <v>50027692</v>
      </c>
    </row>
    <row r="19" spans="1:33" x14ac:dyDescent="0.35">
      <c r="A19" s="7" t="str">
        <f t="shared" si="7"/>
        <v>Manaus39,71</v>
      </c>
      <c r="B19" s="100" t="s">
        <v>187</v>
      </c>
      <c r="C19" s="7">
        <v>4151</v>
      </c>
      <c r="D19" s="7" t="s">
        <v>40</v>
      </c>
      <c r="E19">
        <v>4001152</v>
      </c>
      <c r="F19" s="101"/>
      <c r="G19" s="111">
        <v>50027692</v>
      </c>
      <c r="H19" t="s">
        <v>215</v>
      </c>
      <c r="I19" s="101" t="str">
        <f t="shared" si="8"/>
        <v>39,7</v>
      </c>
      <c r="J19" s="164">
        <v>1</v>
      </c>
      <c r="K19" s="7" t="s">
        <v>45</v>
      </c>
      <c r="L19" s="103" t="e">
        <f>HLOOKUP(K19,'ABR''26'!$DE$4:$EH$65,MATCH(Carga!A19,'ABR''26'!$DE$4:$DE$65,0),0)</f>
        <v>#N/A</v>
      </c>
      <c r="M19" s="7"/>
      <c r="O19" s="7" t="str">
        <f t="shared" si="9"/>
        <v>ZBFS</v>
      </c>
      <c r="P19" s="104" t="e">
        <f t="shared" si="10"/>
        <v>#N/A</v>
      </c>
      <c r="Q19" s="102" t="s">
        <v>203</v>
      </c>
      <c r="R19" s="102" t="s">
        <v>204</v>
      </c>
      <c r="S19" s="102" t="s">
        <v>152</v>
      </c>
      <c r="T19" s="105" t="str">
        <f t="shared" ca="1" si="3"/>
        <v>04.05.Monday</v>
      </c>
      <c r="U19" s="102" t="s">
        <v>205</v>
      </c>
      <c r="V19" s="7"/>
      <c r="W19" s="7"/>
      <c r="X19" s="7"/>
      <c r="Y19" s="7"/>
      <c r="Z19" s="100">
        <f t="shared" si="11"/>
        <v>4001152</v>
      </c>
      <c r="AA19" s="7"/>
      <c r="AB19" s="7"/>
      <c r="AC19" s="7"/>
      <c r="AD19" s="7"/>
      <c r="AE19" s="100">
        <f t="shared" si="12"/>
        <v>4151</v>
      </c>
      <c r="AF19" s="7"/>
      <c r="AG19" s="100">
        <f t="shared" si="13"/>
        <v>50027692</v>
      </c>
    </row>
    <row r="20" spans="1:33" x14ac:dyDescent="0.35">
      <c r="A20" s="7" t="str">
        <f t="shared" si="7"/>
        <v>Manaus39,71</v>
      </c>
      <c r="B20" s="100" t="s">
        <v>187</v>
      </c>
      <c r="C20" s="7">
        <v>4151</v>
      </c>
      <c r="D20" s="7" t="s">
        <v>40</v>
      </c>
      <c r="E20">
        <v>4001152</v>
      </c>
      <c r="F20" s="101"/>
      <c r="G20" s="111">
        <v>50027692</v>
      </c>
      <c r="H20" t="s">
        <v>215</v>
      </c>
      <c r="I20" s="101" t="str">
        <f t="shared" si="8"/>
        <v>39,7</v>
      </c>
      <c r="J20" s="164">
        <v>1</v>
      </c>
      <c r="K20" s="7" t="s">
        <v>47</v>
      </c>
      <c r="L20" s="103" t="e">
        <f>HLOOKUP(K20,'ABR''26'!$DE$4:$EH$65,MATCH(Carga!A20,'ABR''26'!$DE$4:$DE$65,0),0)</f>
        <v>#N/A</v>
      </c>
      <c r="M20" s="7"/>
      <c r="O20" s="7" t="str">
        <f t="shared" si="9"/>
        <v>ZBUT</v>
      </c>
      <c r="P20" s="104" t="e">
        <f t="shared" si="10"/>
        <v>#N/A</v>
      </c>
      <c r="Q20" s="102" t="s">
        <v>203</v>
      </c>
      <c r="R20" s="102" t="s">
        <v>204</v>
      </c>
      <c r="S20" s="102" t="s">
        <v>152</v>
      </c>
      <c r="T20" s="105" t="str">
        <f t="shared" ca="1" si="3"/>
        <v>04.05.Monday</v>
      </c>
      <c r="U20" s="102" t="s">
        <v>205</v>
      </c>
      <c r="V20" s="7"/>
      <c r="W20" s="7"/>
      <c r="X20" s="7"/>
      <c r="Y20" s="7"/>
      <c r="Z20" s="100">
        <f t="shared" si="11"/>
        <v>4001152</v>
      </c>
      <c r="AA20" s="7"/>
      <c r="AB20" s="7"/>
      <c r="AC20" s="7"/>
      <c r="AD20" s="7"/>
      <c r="AE20" s="100">
        <f t="shared" si="12"/>
        <v>4151</v>
      </c>
      <c r="AF20" s="7"/>
      <c r="AG20" s="100">
        <f t="shared" si="13"/>
        <v>50027692</v>
      </c>
    </row>
    <row r="21" spans="1:33" x14ac:dyDescent="0.35">
      <c r="A21" s="7" t="str">
        <f t="shared" si="7"/>
        <v>Manaus39,71</v>
      </c>
      <c r="B21" s="100" t="s">
        <v>187</v>
      </c>
      <c r="C21" s="7">
        <v>4151</v>
      </c>
      <c r="D21" s="7" t="s">
        <v>40</v>
      </c>
      <c r="E21">
        <v>4001152</v>
      </c>
      <c r="F21" s="101"/>
      <c r="G21" s="111">
        <v>50027692</v>
      </c>
      <c r="H21" t="s">
        <v>215</v>
      </c>
      <c r="I21" s="101" t="str">
        <f t="shared" si="8"/>
        <v>39,7</v>
      </c>
      <c r="J21" s="164">
        <v>1</v>
      </c>
      <c r="K21" s="7" t="s">
        <v>54</v>
      </c>
      <c r="L21" s="103" t="e">
        <f>HLOOKUP(K21,'ABR''26'!$DE$4:$EH$65,MATCH(Carga!A21,'ABR''26'!$DE$4:$DE$65,0),0)</f>
        <v>#N/A</v>
      </c>
      <c r="M21" s="7"/>
      <c r="O21" s="7" t="str">
        <f t="shared" si="9"/>
        <v>ZBUB</v>
      </c>
      <c r="P21" s="104" t="e">
        <f t="shared" si="10"/>
        <v>#N/A</v>
      </c>
      <c r="Q21" s="102" t="s">
        <v>203</v>
      </c>
      <c r="R21" s="102" t="s">
        <v>204</v>
      </c>
      <c r="S21" s="102" t="s">
        <v>152</v>
      </c>
      <c r="T21" s="105" t="str">
        <f t="shared" ca="1" si="3"/>
        <v>04.05.Monday</v>
      </c>
      <c r="U21" s="102" t="s">
        <v>205</v>
      </c>
      <c r="V21" s="7"/>
      <c r="W21" s="7"/>
      <c r="X21" s="7"/>
      <c r="Y21" s="7"/>
      <c r="Z21" s="100">
        <f t="shared" si="11"/>
        <v>4001152</v>
      </c>
      <c r="AA21" s="7"/>
      <c r="AB21" s="7"/>
      <c r="AC21" s="7"/>
      <c r="AD21" s="7"/>
      <c r="AE21" s="100">
        <f t="shared" si="12"/>
        <v>4151</v>
      </c>
      <c r="AF21" s="7"/>
      <c r="AG21" s="100">
        <f t="shared" si="13"/>
        <v>50027692</v>
      </c>
    </row>
    <row r="22" spans="1:33" x14ac:dyDescent="0.35">
      <c r="A22" s="7" t="str">
        <f t="shared" si="7"/>
        <v>Manaus39,71</v>
      </c>
      <c r="B22" s="100" t="s">
        <v>187</v>
      </c>
      <c r="C22" s="7">
        <v>4151</v>
      </c>
      <c r="D22" s="7" t="s">
        <v>40</v>
      </c>
      <c r="E22">
        <v>4001152</v>
      </c>
      <c r="F22" s="101"/>
      <c r="G22" s="111">
        <v>50027692</v>
      </c>
      <c r="H22" t="s">
        <v>215</v>
      </c>
      <c r="I22" s="101" t="str">
        <f t="shared" si="8"/>
        <v>39,7</v>
      </c>
      <c r="J22" s="164">
        <v>1</v>
      </c>
      <c r="K22" s="7" t="s">
        <v>48</v>
      </c>
      <c r="L22" s="103" t="e">
        <f>HLOOKUP(K22,'ABR''26'!$DE$4:$EH$65,MATCH(Carga!A22,'ABR''26'!$DE$4:$DE$65,0),0)</f>
        <v>#N/A</v>
      </c>
      <c r="M22" s="7"/>
      <c r="O22" s="7" t="str">
        <f t="shared" si="9"/>
        <v>ZBLA</v>
      </c>
      <c r="P22" s="104" t="e">
        <f t="shared" si="10"/>
        <v>#N/A</v>
      </c>
      <c r="Q22" s="102" t="s">
        <v>203</v>
      </c>
      <c r="R22" s="102" t="s">
        <v>204</v>
      </c>
      <c r="S22" s="102" t="s">
        <v>152</v>
      </c>
      <c r="T22" s="105" t="str">
        <f t="shared" ca="1" si="3"/>
        <v>04.05.Monday</v>
      </c>
      <c r="U22" s="102" t="s">
        <v>205</v>
      </c>
      <c r="V22" s="7"/>
      <c r="W22" s="7"/>
      <c r="X22" s="7"/>
      <c r="Y22" s="7"/>
      <c r="Z22" s="100">
        <f t="shared" si="11"/>
        <v>4001152</v>
      </c>
      <c r="AA22" s="7"/>
      <c r="AB22" s="7"/>
      <c r="AC22" s="7"/>
      <c r="AD22" s="7"/>
      <c r="AE22" s="100">
        <f t="shared" si="12"/>
        <v>4151</v>
      </c>
      <c r="AF22" s="7"/>
      <c r="AG22" s="100">
        <f t="shared" si="13"/>
        <v>50027692</v>
      </c>
    </row>
    <row r="23" spans="1:33" x14ac:dyDescent="0.35">
      <c r="A23" s="7" t="str">
        <f t="shared" si="7"/>
        <v>Manaus39,71</v>
      </c>
      <c r="B23" s="100" t="s">
        <v>187</v>
      </c>
      <c r="C23" s="7">
        <v>4151</v>
      </c>
      <c r="D23" s="7" t="s">
        <v>40</v>
      </c>
      <c r="E23">
        <v>4001152</v>
      </c>
      <c r="F23" s="101"/>
      <c r="G23" s="111">
        <v>50027692</v>
      </c>
      <c r="H23" t="s">
        <v>215</v>
      </c>
      <c r="I23" s="101" t="str">
        <f t="shared" si="8"/>
        <v>39,7</v>
      </c>
      <c r="J23" s="164">
        <v>1</v>
      </c>
      <c r="K23" s="7" t="s">
        <v>55</v>
      </c>
      <c r="L23" s="103" t="e">
        <f>HLOOKUP(K23,'ABR''26'!$DE$4:$EH$65,MATCH(Carga!A23,'ABR''26'!$DE$4:$DE$65,0),0)</f>
        <v>#N/A</v>
      </c>
      <c r="M23" s="7"/>
      <c r="O23" s="7" t="str">
        <f t="shared" si="9"/>
        <v>ZBLL</v>
      </c>
      <c r="P23" s="104" t="e">
        <f t="shared" si="10"/>
        <v>#N/A</v>
      </c>
      <c r="Q23" s="102" t="s">
        <v>203</v>
      </c>
      <c r="R23" s="102" t="s">
        <v>204</v>
      </c>
      <c r="S23" s="102" t="s">
        <v>152</v>
      </c>
      <c r="T23" s="105" t="str">
        <f t="shared" ca="1" si="3"/>
        <v>04.05.Monday</v>
      </c>
      <c r="U23" s="102" t="s">
        <v>205</v>
      </c>
      <c r="V23" s="7"/>
      <c r="W23" s="7"/>
      <c r="X23" s="7"/>
      <c r="Y23" s="7"/>
      <c r="Z23" s="100">
        <f t="shared" si="11"/>
        <v>4001152</v>
      </c>
      <c r="AA23" s="7"/>
      <c r="AB23" s="7"/>
      <c r="AC23" s="7"/>
      <c r="AD23" s="7"/>
      <c r="AE23" s="100">
        <f t="shared" si="12"/>
        <v>4151</v>
      </c>
      <c r="AF23" s="7"/>
      <c r="AG23" s="100">
        <f t="shared" si="13"/>
        <v>50027692</v>
      </c>
    </row>
    <row r="24" spans="1:33" x14ac:dyDescent="0.35">
      <c r="A24" s="7" t="str">
        <f t="shared" si="7"/>
        <v>Manaus39,71</v>
      </c>
      <c r="B24" s="100" t="s">
        <v>187</v>
      </c>
      <c r="C24" s="7">
        <v>4151</v>
      </c>
      <c r="D24" s="7" t="s">
        <v>40</v>
      </c>
      <c r="E24">
        <v>4001152</v>
      </c>
      <c r="F24" s="101"/>
      <c r="G24" s="111">
        <v>50027692</v>
      </c>
      <c r="H24" t="s">
        <v>215</v>
      </c>
      <c r="I24" s="101" t="str">
        <f t="shared" si="8"/>
        <v>39,7</v>
      </c>
      <c r="J24" s="164">
        <v>1</v>
      </c>
      <c r="K24" s="7" t="s">
        <v>135</v>
      </c>
      <c r="L24" s="103" t="e">
        <f>HLOOKUP(K24,'ABR''26'!$DE$4:$EH$65,MATCH(Carga!A24,'ABR''26'!$DE$4:$DE$65,0),0)</f>
        <v>#N/A</v>
      </c>
      <c r="M24" s="7"/>
      <c r="O24" s="7" t="str">
        <f t="shared" si="9"/>
        <v>ZBPE</v>
      </c>
      <c r="P24" s="104" t="e">
        <f t="shared" si="10"/>
        <v>#N/A</v>
      </c>
      <c r="Q24" s="102" t="s">
        <v>203</v>
      </c>
      <c r="R24" s="102" t="s">
        <v>204</v>
      </c>
      <c r="S24" s="102" t="s">
        <v>152</v>
      </c>
      <c r="T24" s="105" t="str">
        <f t="shared" ca="1" si="3"/>
        <v>04.05.Monday</v>
      </c>
      <c r="U24" s="102" t="s">
        <v>205</v>
      </c>
      <c r="V24" s="7"/>
      <c r="W24" s="7"/>
      <c r="X24" s="7"/>
      <c r="Y24" s="7"/>
      <c r="Z24" s="100">
        <f t="shared" si="11"/>
        <v>4001152</v>
      </c>
      <c r="AA24" s="7"/>
      <c r="AB24" s="7"/>
      <c r="AC24" s="7"/>
      <c r="AD24" s="7"/>
      <c r="AE24" s="100">
        <f t="shared" si="12"/>
        <v>4151</v>
      </c>
      <c r="AF24" s="7"/>
      <c r="AG24" s="100">
        <f t="shared" si="13"/>
        <v>50027692</v>
      </c>
    </row>
    <row r="25" spans="1:33" x14ac:dyDescent="0.35">
      <c r="A25" s="7" t="str">
        <f t="shared" si="7"/>
        <v>Manaus39,71</v>
      </c>
      <c r="B25" s="100" t="s">
        <v>187</v>
      </c>
      <c r="C25" s="7">
        <v>4151</v>
      </c>
      <c r="D25" s="7" t="s">
        <v>40</v>
      </c>
      <c r="E25">
        <v>4001152</v>
      </c>
      <c r="F25" s="101"/>
      <c r="G25" s="111">
        <v>50027692</v>
      </c>
      <c r="H25" t="s">
        <v>215</v>
      </c>
      <c r="I25" s="101" t="str">
        <f t="shared" si="8"/>
        <v>39,7</v>
      </c>
      <c r="J25" s="164">
        <v>1</v>
      </c>
      <c r="K25" s="7" t="s">
        <v>136</v>
      </c>
      <c r="L25" s="103" t="e">
        <f>HLOOKUP(K25,'ABR''26'!$DE$4:$EH$65,MATCH(Carga!A25,'ABR''26'!$DE$4:$DE$65,0),0)</f>
        <v>#N/A</v>
      </c>
      <c r="M25" s="7"/>
      <c r="O25" s="7" t="str">
        <f t="shared" si="9"/>
        <v>ZBPL</v>
      </c>
      <c r="P25" s="104" t="e">
        <f t="shared" si="10"/>
        <v>#N/A</v>
      </c>
      <c r="Q25" s="102" t="s">
        <v>203</v>
      </c>
      <c r="R25" s="102" t="s">
        <v>204</v>
      </c>
      <c r="S25" s="102" t="s">
        <v>152</v>
      </c>
      <c r="T25" s="105" t="str">
        <f t="shared" ca="1" si="3"/>
        <v>04.05.Monday</v>
      </c>
      <c r="U25" s="102" t="s">
        <v>205</v>
      </c>
      <c r="V25" s="7"/>
      <c r="W25" s="7"/>
      <c r="X25" s="7"/>
      <c r="Y25" s="7"/>
      <c r="Z25" s="100">
        <f t="shared" si="11"/>
        <v>4001152</v>
      </c>
      <c r="AA25" s="7"/>
      <c r="AB25" s="7"/>
      <c r="AC25" s="7"/>
      <c r="AD25" s="7"/>
      <c r="AE25" s="100">
        <f t="shared" si="12"/>
        <v>4151</v>
      </c>
      <c r="AF25" s="7"/>
      <c r="AG25" s="100">
        <f t="shared" si="13"/>
        <v>50027692</v>
      </c>
    </row>
    <row r="26" spans="1:33" x14ac:dyDescent="0.35">
      <c r="A26" s="7" t="str">
        <f>D26&amp;I26&amp;J26</f>
        <v>Manaus39,71</v>
      </c>
      <c r="B26" s="100" t="s">
        <v>187</v>
      </c>
      <c r="C26" s="7">
        <v>4151</v>
      </c>
      <c r="D26" s="7" t="s">
        <v>40</v>
      </c>
      <c r="E26">
        <v>4001153</v>
      </c>
      <c r="F26" s="101"/>
      <c r="G26" s="111">
        <v>50027692</v>
      </c>
      <c r="H26" t="s">
        <v>215</v>
      </c>
      <c r="I26" s="101" t="str">
        <f t="shared" si="8"/>
        <v>39,7</v>
      </c>
      <c r="J26" s="164">
        <v>1</v>
      </c>
      <c r="K26" s="7" t="s">
        <v>43</v>
      </c>
      <c r="L26" s="103" t="e">
        <f>HLOOKUP(K26,'ABR''26'!$DE$4:$EH$65,MATCH(Carga!A26,'ABR''26'!$DE$4:$DE$65,0),0)</f>
        <v>#N/A</v>
      </c>
      <c r="M26" s="7"/>
      <c r="O26" s="7" t="str">
        <f t="shared" si="9"/>
        <v>ZBRP</v>
      </c>
      <c r="P26" s="104" t="e">
        <f t="shared" si="10"/>
        <v>#N/A</v>
      </c>
      <c r="Q26" s="102" t="s">
        <v>203</v>
      </c>
      <c r="R26" s="102" t="s">
        <v>204</v>
      </c>
      <c r="S26" s="102" t="s">
        <v>152</v>
      </c>
      <c r="T26" s="105" t="str">
        <f t="shared" ca="1" si="3"/>
        <v>04.05.Monday</v>
      </c>
      <c r="U26" s="102" t="s">
        <v>205</v>
      </c>
      <c r="V26" s="7"/>
      <c r="W26" s="7"/>
      <c r="X26" s="7"/>
      <c r="Y26" s="7"/>
      <c r="Z26" s="100">
        <f t="shared" si="11"/>
        <v>4001153</v>
      </c>
      <c r="AA26" s="7"/>
      <c r="AB26" s="7"/>
      <c r="AC26" s="7"/>
      <c r="AD26" s="7"/>
      <c r="AE26" s="100">
        <f t="shared" si="12"/>
        <v>4151</v>
      </c>
      <c r="AF26" s="7"/>
      <c r="AG26" s="100">
        <f t="shared" si="13"/>
        <v>50027692</v>
      </c>
    </row>
    <row r="27" spans="1:33" x14ac:dyDescent="0.35">
      <c r="A27" s="7" t="str">
        <f t="shared" ref="A27:A49" si="14">D27&amp;I27&amp;J27</f>
        <v>Manaus39,71</v>
      </c>
      <c r="B27" s="100" t="s">
        <v>187</v>
      </c>
      <c r="C27" s="7">
        <v>4151</v>
      </c>
      <c r="D27" s="7" t="s">
        <v>40</v>
      </c>
      <c r="E27">
        <v>4001153</v>
      </c>
      <c r="F27" s="101"/>
      <c r="G27" s="111">
        <v>50027692</v>
      </c>
      <c r="H27" t="s">
        <v>215</v>
      </c>
      <c r="I27" s="101" t="str">
        <f t="shared" ref="I27:I50" si="15">SUBSTITUTE(MID(H27,7,4),".",",")</f>
        <v>39,7</v>
      </c>
      <c r="J27" s="164">
        <v>1</v>
      </c>
      <c r="K27" s="7" t="s">
        <v>44</v>
      </c>
      <c r="L27" s="103" t="e">
        <f>HLOOKUP(K27,'ABR''26'!$DE$4:$EH$65,MATCH(Carga!A27,'ABR''26'!$DE$4:$DE$65,0),0)</f>
        <v>#N/A</v>
      </c>
      <c r="M27" s="7"/>
      <c r="O27" s="7" t="str">
        <f t="shared" ref="O27:O50" si="16">K27</f>
        <v>ZBSR</v>
      </c>
      <c r="P27" s="104" t="e">
        <f t="shared" ref="P27:P50" si="17">L27</f>
        <v>#N/A</v>
      </c>
      <c r="Q27" s="102" t="s">
        <v>203</v>
      </c>
      <c r="R27" s="102" t="s">
        <v>204</v>
      </c>
      <c r="S27" s="102" t="s">
        <v>152</v>
      </c>
      <c r="T27" s="105" t="str">
        <f t="shared" ca="1" si="3"/>
        <v>04.05.Monday</v>
      </c>
      <c r="U27" s="102" t="s">
        <v>205</v>
      </c>
      <c r="V27" s="7"/>
      <c r="W27" s="7"/>
      <c r="X27" s="7"/>
      <c r="Y27" s="7"/>
      <c r="Z27" s="100">
        <f t="shared" ref="Z27:Z50" si="18">E27</f>
        <v>4001153</v>
      </c>
      <c r="AA27" s="7"/>
      <c r="AB27" s="7"/>
      <c r="AC27" s="7"/>
      <c r="AD27" s="7"/>
      <c r="AE27" s="100">
        <f t="shared" ref="AE27:AE50" si="19">C27</f>
        <v>4151</v>
      </c>
      <c r="AF27" s="7"/>
      <c r="AG27" s="100">
        <f t="shared" ref="AG27:AG50" si="20">G27</f>
        <v>50027692</v>
      </c>
    </row>
    <row r="28" spans="1:33" x14ac:dyDescent="0.35">
      <c r="A28" s="7" t="str">
        <f t="shared" si="14"/>
        <v>Manaus39,71</v>
      </c>
      <c r="B28" s="100" t="s">
        <v>187</v>
      </c>
      <c r="C28" s="7">
        <v>4151</v>
      </c>
      <c r="D28" s="7" t="s">
        <v>40</v>
      </c>
      <c r="E28">
        <v>4001153</v>
      </c>
      <c r="F28" s="101"/>
      <c r="G28" s="111">
        <v>50027692</v>
      </c>
      <c r="H28" t="s">
        <v>215</v>
      </c>
      <c r="I28" s="101" t="str">
        <f t="shared" si="15"/>
        <v>39,7</v>
      </c>
      <c r="J28" s="164">
        <v>1</v>
      </c>
      <c r="K28" s="7" t="s">
        <v>56</v>
      </c>
      <c r="L28" s="103" t="e">
        <f>HLOOKUP(K28,'ABR''26'!$DE$4:$EH$65,MATCH(Carga!A28,'ABR''26'!$DE$4:$DE$65,0),0)</f>
        <v>#N/A</v>
      </c>
      <c r="M28" s="7"/>
      <c r="O28" s="7" t="str">
        <f t="shared" si="16"/>
        <v>ZBSB</v>
      </c>
      <c r="P28" s="104" t="e">
        <f t="shared" si="17"/>
        <v>#N/A</v>
      </c>
      <c r="Q28" s="102" t="s">
        <v>203</v>
      </c>
      <c r="R28" s="102" t="s">
        <v>204</v>
      </c>
      <c r="S28" s="102" t="s">
        <v>152</v>
      </c>
      <c r="T28" s="105" t="str">
        <f t="shared" ca="1" si="3"/>
        <v>04.05.Monday</v>
      </c>
      <c r="U28" s="102" t="s">
        <v>205</v>
      </c>
      <c r="V28" s="7"/>
      <c r="W28" s="7"/>
      <c r="X28" s="7"/>
      <c r="Y28" s="7"/>
      <c r="Z28" s="100">
        <f t="shared" si="18"/>
        <v>4001153</v>
      </c>
      <c r="AA28" s="7"/>
      <c r="AB28" s="7"/>
      <c r="AC28" s="7"/>
      <c r="AD28" s="7"/>
      <c r="AE28" s="100">
        <f t="shared" si="19"/>
        <v>4151</v>
      </c>
      <c r="AF28" s="7"/>
      <c r="AG28" s="100">
        <f t="shared" si="20"/>
        <v>50027692</v>
      </c>
    </row>
    <row r="29" spans="1:33" x14ac:dyDescent="0.35">
      <c r="A29" s="7" t="str">
        <f t="shared" si="14"/>
        <v>Manaus39,71</v>
      </c>
      <c r="B29" s="100" t="s">
        <v>187</v>
      </c>
      <c r="C29" s="7">
        <v>4151</v>
      </c>
      <c r="D29" s="7" t="s">
        <v>40</v>
      </c>
      <c r="E29">
        <v>4001153</v>
      </c>
      <c r="F29" s="101"/>
      <c r="G29" s="111">
        <v>50027692</v>
      </c>
      <c r="H29" t="s">
        <v>215</v>
      </c>
      <c r="I29" s="101" t="str">
        <f t="shared" si="15"/>
        <v>39,7</v>
      </c>
      <c r="J29" s="164">
        <v>1</v>
      </c>
      <c r="K29" s="7" t="s">
        <v>46</v>
      </c>
      <c r="L29" s="103" t="e">
        <f>HLOOKUP(K29,'ABR''26'!$DE$4:$EH$65,MATCH(Carga!A29,'ABR''26'!$DE$4:$DE$65,0),0)</f>
        <v>#N/A</v>
      </c>
      <c r="M29" s="7"/>
      <c r="O29" s="7" t="str">
        <f t="shared" si="16"/>
        <v>ZBCP</v>
      </c>
      <c r="P29" s="104" t="e">
        <f t="shared" si="17"/>
        <v>#N/A</v>
      </c>
      <c r="Q29" s="102" t="s">
        <v>203</v>
      </c>
      <c r="R29" s="102" t="s">
        <v>204</v>
      </c>
      <c r="S29" s="102" t="s">
        <v>152</v>
      </c>
      <c r="T29" s="105" t="str">
        <f t="shared" ca="1" si="3"/>
        <v>04.05.Monday</v>
      </c>
      <c r="U29" s="102" t="s">
        <v>205</v>
      </c>
      <c r="V29" s="7"/>
      <c r="W29" s="7"/>
      <c r="X29" s="7"/>
      <c r="Y29" s="7"/>
      <c r="Z29" s="100">
        <f t="shared" si="18"/>
        <v>4001153</v>
      </c>
      <c r="AA29" s="7"/>
      <c r="AB29" s="7"/>
      <c r="AC29" s="7"/>
      <c r="AD29" s="7"/>
      <c r="AE29" s="100">
        <f t="shared" si="19"/>
        <v>4151</v>
      </c>
      <c r="AF29" s="7"/>
      <c r="AG29" s="100">
        <f t="shared" si="20"/>
        <v>50027692</v>
      </c>
    </row>
    <row r="30" spans="1:33" x14ac:dyDescent="0.35">
      <c r="A30" s="7" t="str">
        <f t="shared" si="14"/>
        <v>Manaus39,71</v>
      </c>
      <c r="B30" s="100" t="s">
        <v>187</v>
      </c>
      <c r="C30" s="7">
        <v>4151</v>
      </c>
      <c r="D30" s="7" t="s">
        <v>40</v>
      </c>
      <c r="E30">
        <v>4001153</v>
      </c>
      <c r="F30" s="101"/>
      <c r="G30" s="111">
        <v>50027692</v>
      </c>
      <c r="H30" t="s">
        <v>215</v>
      </c>
      <c r="I30" s="101" t="str">
        <f t="shared" si="15"/>
        <v>39,7</v>
      </c>
      <c r="J30" s="164">
        <v>1</v>
      </c>
      <c r="K30" s="7" t="s">
        <v>131</v>
      </c>
      <c r="L30" s="103" t="e">
        <f>HLOOKUP(K30,'ABR''26'!$DE$4:$EH$65,MATCH(Carga!A30,'ABR''26'!$DE$4:$DE$65,0),0)</f>
        <v>#N/A</v>
      </c>
      <c r="M30" s="7"/>
      <c r="O30" s="7" t="str">
        <f t="shared" si="16"/>
        <v>ZBFP</v>
      </c>
      <c r="P30" s="104" t="e">
        <f t="shared" si="17"/>
        <v>#N/A</v>
      </c>
      <c r="Q30" s="102" t="s">
        <v>203</v>
      </c>
      <c r="R30" s="102" t="s">
        <v>204</v>
      </c>
      <c r="S30" s="102" t="s">
        <v>152</v>
      </c>
      <c r="T30" s="105" t="str">
        <f t="shared" ca="1" si="3"/>
        <v>04.05.Monday</v>
      </c>
      <c r="U30" s="102" t="s">
        <v>205</v>
      </c>
      <c r="V30" s="7"/>
      <c r="W30" s="7"/>
      <c r="X30" s="7"/>
      <c r="Y30" s="7"/>
      <c r="Z30" s="100">
        <f t="shared" si="18"/>
        <v>4001153</v>
      </c>
      <c r="AA30" s="7"/>
      <c r="AB30" s="7"/>
      <c r="AC30" s="7"/>
      <c r="AD30" s="7"/>
      <c r="AE30" s="100">
        <f t="shared" si="19"/>
        <v>4151</v>
      </c>
      <c r="AF30" s="7"/>
      <c r="AG30" s="100">
        <f t="shared" si="20"/>
        <v>50027692</v>
      </c>
    </row>
    <row r="31" spans="1:33" x14ac:dyDescent="0.35">
      <c r="A31" s="7" t="str">
        <f t="shared" si="14"/>
        <v>Manaus39,71</v>
      </c>
      <c r="B31" s="100" t="s">
        <v>187</v>
      </c>
      <c r="C31" s="7">
        <v>4151</v>
      </c>
      <c r="D31" s="7" t="s">
        <v>40</v>
      </c>
      <c r="E31">
        <v>4001153</v>
      </c>
      <c r="F31" s="101"/>
      <c r="G31" s="111">
        <v>50027692</v>
      </c>
      <c r="H31" t="s">
        <v>215</v>
      </c>
      <c r="I31" s="101" t="str">
        <f t="shared" si="15"/>
        <v>39,7</v>
      </c>
      <c r="J31" s="164">
        <v>1</v>
      </c>
      <c r="K31" s="7" t="s">
        <v>51</v>
      </c>
      <c r="L31" s="103" t="e">
        <f>HLOOKUP(K31,'ABR''26'!$DE$4:$EH$65,MATCH(Carga!A31,'ABR''26'!$DE$4:$DE$65,0),0)</f>
        <v>#N/A</v>
      </c>
      <c r="M31" s="7"/>
      <c r="O31" s="7" t="str">
        <f t="shared" si="16"/>
        <v>ZBFC</v>
      </c>
      <c r="P31" s="104" t="e">
        <f t="shared" si="17"/>
        <v>#N/A</v>
      </c>
      <c r="Q31" s="102" t="s">
        <v>203</v>
      </c>
      <c r="R31" s="102" t="s">
        <v>204</v>
      </c>
      <c r="S31" s="102" t="s">
        <v>152</v>
      </c>
      <c r="T31" s="105" t="str">
        <f t="shared" ca="1" si="3"/>
        <v>04.05.Monday</v>
      </c>
      <c r="U31" s="102" t="s">
        <v>205</v>
      </c>
      <c r="V31" s="7"/>
      <c r="W31" s="7"/>
      <c r="X31" s="7"/>
      <c r="Y31" s="7"/>
      <c r="Z31" s="100">
        <f t="shared" si="18"/>
        <v>4001153</v>
      </c>
      <c r="AA31" s="7"/>
      <c r="AB31" s="7"/>
      <c r="AC31" s="7"/>
      <c r="AD31" s="7"/>
      <c r="AE31" s="100">
        <f t="shared" si="19"/>
        <v>4151</v>
      </c>
      <c r="AF31" s="7"/>
      <c r="AG31" s="100">
        <f t="shared" si="20"/>
        <v>50027692</v>
      </c>
    </row>
    <row r="32" spans="1:33" x14ac:dyDescent="0.35">
      <c r="A32" s="7" t="str">
        <f t="shared" si="14"/>
        <v>Manaus39,71</v>
      </c>
      <c r="B32" s="100" t="s">
        <v>187</v>
      </c>
      <c r="C32" s="7">
        <v>4151</v>
      </c>
      <c r="D32" s="7" t="s">
        <v>40</v>
      </c>
      <c r="E32">
        <v>4001153</v>
      </c>
      <c r="F32" s="101"/>
      <c r="G32" s="111">
        <v>50027692</v>
      </c>
      <c r="H32" t="s">
        <v>215</v>
      </c>
      <c r="I32" s="101" t="str">
        <f t="shared" si="15"/>
        <v>39,7</v>
      </c>
      <c r="J32" s="164">
        <v>1</v>
      </c>
      <c r="K32" s="7" t="s">
        <v>59</v>
      </c>
      <c r="L32" s="103" t="e">
        <f>HLOOKUP(K32,'ABR''26'!$DE$4:$EH$65,MATCH(Carga!A32,'ABR''26'!$DE$4:$DE$65,0),0)</f>
        <v>#N/A</v>
      </c>
      <c r="M32" s="7"/>
      <c r="O32" s="7" t="str">
        <f t="shared" si="16"/>
        <v>ZBFB</v>
      </c>
      <c r="P32" s="104" t="e">
        <f t="shared" si="17"/>
        <v>#N/A</v>
      </c>
      <c r="Q32" s="102" t="s">
        <v>203</v>
      </c>
      <c r="R32" s="102" t="s">
        <v>204</v>
      </c>
      <c r="S32" s="102" t="s">
        <v>152</v>
      </c>
      <c r="T32" s="105" t="str">
        <f t="shared" ca="1" si="3"/>
        <v>04.05.Monday</v>
      </c>
      <c r="U32" s="102" t="s">
        <v>205</v>
      </c>
      <c r="V32" s="7"/>
      <c r="W32" s="7"/>
      <c r="X32" s="7"/>
      <c r="Y32" s="7"/>
      <c r="Z32" s="100">
        <f t="shared" si="18"/>
        <v>4001153</v>
      </c>
      <c r="AA32" s="7"/>
      <c r="AB32" s="7"/>
      <c r="AC32" s="7"/>
      <c r="AD32" s="7"/>
      <c r="AE32" s="100">
        <f t="shared" si="19"/>
        <v>4151</v>
      </c>
      <c r="AF32" s="7"/>
      <c r="AG32" s="100">
        <f t="shared" si="20"/>
        <v>50027692</v>
      </c>
    </row>
    <row r="33" spans="1:33" x14ac:dyDescent="0.35">
      <c r="A33" s="7" t="str">
        <f t="shared" si="14"/>
        <v>Manaus39,71</v>
      </c>
      <c r="B33" s="100" t="s">
        <v>187</v>
      </c>
      <c r="C33" s="7">
        <v>4151</v>
      </c>
      <c r="D33" s="7" t="s">
        <v>40</v>
      </c>
      <c r="E33">
        <v>4001153</v>
      </c>
      <c r="F33" s="101"/>
      <c r="G33" s="111">
        <v>50027692</v>
      </c>
      <c r="H33" t="s">
        <v>215</v>
      </c>
      <c r="I33" s="101" t="str">
        <f t="shared" si="15"/>
        <v>39,7</v>
      </c>
      <c r="J33" s="164">
        <v>1</v>
      </c>
      <c r="K33" s="7" t="s">
        <v>138</v>
      </c>
      <c r="L33" s="103" t="e">
        <f>HLOOKUP(K33,'ABR''26'!$DE$4:$EH$65,MATCH(Carga!A33,'ABR''26'!$DE$4:$DE$65,0),0)</f>
        <v>#N/A</v>
      </c>
      <c r="M33" s="7"/>
      <c r="O33" s="7" t="str">
        <f t="shared" si="16"/>
        <v>ZBTM</v>
      </c>
      <c r="P33" s="104" t="e">
        <f t="shared" si="17"/>
        <v>#N/A</v>
      </c>
      <c r="Q33" s="102" t="s">
        <v>203</v>
      </c>
      <c r="R33" s="102" t="s">
        <v>204</v>
      </c>
      <c r="S33" s="102" t="s">
        <v>152</v>
      </c>
      <c r="T33" s="105" t="str">
        <f t="shared" ca="1" si="3"/>
        <v>04.05.Monday</v>
      </c>
      <c r="U33" s="102" t="s">
        <v>205</v>
      </c>
      <c r="V33" s="7"/>
      <c r="W33" s="7"/>
      <c r="X33" s="7"/>
      <c r="Y33" s="7"/>
      <c r="Z33" s="100">
        <f t="shared" si="18"/>
        <v>4001153</v>
      </c>
      <c r="AA33" s="7"/>
      <c r="AB33" s="7"/>
      <c r="AC33" s="7"/>
      <c r="AD33" s="7"/>
      <c r="AE33" s="100">
        <f t="shared" si="19"/>
        <v>4151</v>
      </c>
      <c r="AF33" s="7"/>
      <c r="AG33" s="100">
        <f t="shared" si="20"/>
        <v>50027692</v>
      </c>
    </row>
    <row r="34" spans="1:33" x14ac:dyDescent="0.35">
      <c r="A34" s="7" t="str">
        <f t="shared" si="14"/>
        <v>Manaus39,71</v>
      </c>
      <c r="B34" s="100" t="s">
        <v>187</v>
      </c>
      <c r="C34" s="7">
        <v>4151</v>
      </c>
      <c r="D34" s="7" t="s">
        <v>40</v>
      </c>
      <c r="E34">
        <v>4001153</v>
      </c>
      <c r="F34" s="101"/>
      <c r="G34" s="111">
        <v>50027692</v>
      </c>
      <c r="H34" t="s">
        <v>215</v>
      </c>
      <c r="I34" s="101" t="str">
        <f t="shared" si="15"/>
        <v>39,7</v>
      </c>
      <c r="J34" s="164">
        <v>1</v>
      </c>
      <c r="K34" s="7" t="s">
        <v>139</v>
      </c>
      <c r="L34" s="103" t="e">
        <f>HLOOKUP(K34,'ABR''26'!$DE$4:$EH$65,MATCH(Carga!A34,'ABR''26'!$DE$4:$DE$65,0),0)</f>
        <v>#N/A</v>
      </c>
      <c r="M34" s="7"/>
      <c r="O34" s="7" t="str">
        <f t="shared" si="16"/>
        <v>ZBCT</v>
      </c>
      <c r="P34" s="104" t="e">
        <f t="shared" si="17"/>
        <v>#N/A</v>
      </c>
      <c r="Q34" s="102" t="s">
        <v>203</v>
      </c>
      <c r="R34" s="102" t="s">
        <v>204</v>
      </c>
      <c r="S34" s="102" t="s">
        <v>152</v>
      </c>
      <c r="T34" s="105" t="str">
        <f t="shared" ca="1" si="3"/>
        <v>04.05.Monday</v>
      </c>
      <c r="U34" s="102" t="s">
        <v>205</v>
      </c>
      <c r="V34" s="7"/>
      <c r="W34" s="7"/>
      <c r="X34" s="7"/>
      <c r="Y34" s="7"/>
      <c r="Z34" s="100">
        <f t="shared" si="18"/>
        <v>4001153</v>
      </c>
      <c r="AA34" s="7"/>
      <c r="AB34" s="7"/>
      <c r="AC34" s="7"/>
      <c r="AD34" s="7"/>
      <c r="AE34" s="100">
        <f t="shared" si="19"/>
        <v>4151</v>
      </c>
      <c r="AF34" s="7"/>
      <c r="AG34" s="100">
        <f t="shared" si="20"/>
        <v>50027692</v>
      </c>
    </row>
    <row r="35" spans="1:33" x14ac:dyDescent="0.35">
      <c r="A35" s="7" t="str">
        <f t="shared" si="14"/>
        <v>Manaus39,71</v>
      </c>
      <c r="B35" s="100" t="s">
        <v>187</v>
      </c>
      <c r="C35" s="7">
        <v>4151</v>
      </c>
      <c r="D35" s="7" t="s">
        <v>40</v>
      </c>
      <c r="E35">
        <v>4001153</v>
      </c>
      <c r="F35" s="101"/>
      <c r="G35" s="111">
        <v>50027692</v>
      </c>
      <c r="H35" t="s">
        <v>215</v>
      </c>
      <c r="I35" s="101" t="str">
        <f t="shared" si="15"/>
        <v>39,7</v>
      </c>
      <c r="J35" s="164">
        <v>1</v>
      </c>
      <c r="K35" s="7" t="s">
        <v>57</v>
      </c>
      <c r="L35" s="103" t="e">
        <f>HLOOKUP(K35,'ABR''26'!$DE$4:$EH$65,MATCH(Carga!A35,'ABR''26'!$DE$4:$DE$65,0),0)</f>
        <v>#N/A</v>
      </c>
      <c r="M35" s="7"/>
      <c r="O35" s="7" t="str">
        <f t="shared" si="16"/>
        <v>ZBLB</v>
      </c>
      <c r="P35" s="104" t="e">
        <f t="shared" si="17"/>
        <v>#N/A</v>
      </c>
      <c r="Q35" s="102" t="s">
        <v>203</v>
      </c>
      <c r="R35" s="102" t="s">
        <v>204</v>
      </c>
      <c r="S35" s="102" t="s">
        <v>152</v>
      </c>
      <c r="T35" s="105" t="str">
        <f t="shared" ca="1" si="3"/>
        <v>04.05.Monday</v>
      </c>
      <c r="U35" s="102" t="s">
        <v>205</v>
      </c>
      <c r="V35" s="7"/>
      <c r="W35" s="7"/>
      <c r="X35" s="7"/>
      <c r="Y35" s="7"/>
      <c r="Z35" s="100">
        <f t="shared" si="18"/>
        <v>4001153</v>
      </c>
      <c r="AA35" s="7"/>
      <c r="AB35" s="7"/>
      <c r="AC35" s="7"/>
      <c r="AD35" s="7"/>
      <c r="AE35" s="100">
        <f t="shared" si="19"/>
        <v>4151</v>
      </c>
      <c r="AF35" s="7"/>
      <c r="AG35" s="100">
        <f t="shared" si="20"/>
        <v>50027692</v>
      </c>
    </row>
    <row r="36" spans="1:33" x14ac:dyDescent="0.35">
      <c r="A36" s="7" t="str">
        <f t="shared" si="14"/>
        <v>Manaus39,71</v>
      </c>
      <c r="B36" s="100" t="s">
        <v>187</v>
      </c>
      <c r="C36" s="7">
        <v>4151</v>
      </c>
      <c r="D36" s="7" t="s">
        <v>40</v>
      </c>
      <c r="E36">
        <v>4001153</v>
      </c>
      <c r="F36" s="101"/>
      <c r="G36" s="111">
        <v>50027692</v>
      </c>
      <c r="H36" t="s">
        <v>215</v>
      </c>
      <c r="I36" s="101" t="str">
        <f t="shared" si="15"/>
        <v>39,7</v>
      </c>
      <c r="J36" s="164">
        <v>1</v>
      </c>
      <c r="K36" s="7" t="s">
        <v>132</v>
      </c>
      <c r="L36" s="103" t="e">
        <f>HLOOKUP(K36,'ABR''26'!$DE$4:$EH$65,MATCH(Carga!A36,'ABR''26'!$DE$4:$DE$65,0),0)</f>
        <v>#N/A</v>
      </c>
      <c r="M36" s="7"/>
      <c r="O36" s="7" t="str">
        <f t="shared" si="16"/>
        <v>ZBMR</v>
      </c>
      <c r="P36" s="104" t="e">
        <f t="shared" si="17"/>
        <v>#N/A</v>
      </c>
      <c r="Q36" s="102" t="s">
        <v>203</v>
      </c>
      <c r="R36" s="102" t="s">
        <v>204</v>
      </c>
      <c r="S36" s="102" t="s">
        <v>152</v>
      </c>
      <c r="T36" s="105" t="str">
        <f t="shared" ca="1" si="3"/>
        <v>04.05.Monday</v>
      </c>
      <c r="U36" s="102" t="s">
        <v>205</v>
      </c>
      <c r="V36" s="7"/>
      <c r="W36" s="7"/>
      <c r="X36" s="7"/>
      <c r="Y36" s="7"/>
      <c r="Z36" s="100">
        <f t="shared" si="18"/>
        <v>4001153</v>
      </c>
      <c r="AA36" s="7"/>
      <c r="AB36" s="7"/>
      <c r="AC36" s="7"/>
      <c r="AD36" s="7"/>
      <c r="AE36" s="100">
        <f t="shared" si="19"/>
        <v>4151</v>
      </c>
      <c r="AF36" s="7"/>
      <c r="AG36" s="100">
        <f t="shared" si="20"/>
        <v>50027692</v>
      </c>
    </row>
    <row r="37" spans="1:33" x14ac:dyDescent="0.35">
      <c r="A37" s="7" t="str">
        <f t="shared" si="14"/>
        <v>Manaus39,71</v>
      </c>
      <c r="B37" s="100" t="s">
        <v>187</v>
      </c>
      <c r="C37" s="7">
        <v>4151</v>
      </c>
      <c r="D37" s="7" t="s">
        <v>40</v>
      </c>
      <c r="E37">
        <v>4001153</v>
      </c>
      <c r="F37" s="101"/>
      <c r="G37" s="111">
        <v>50027692</v>
      </c>
      <c r="H37" t="s">
        <v>215</v>
      </c>
      <c r="I37" s="101" t="str">
        <f t="shared" si="15"/>
        <v>39,7</v>
      </c>
      <c r="J37" s="164">
        <v>1</v>
      </c>
      <c r="K37" s="7" t="s">
        <v>133</v>
      </c>
      <c r="L37" s="103" t="e">
        <f>HLOOKUP(K37,'ABR''26'!$DE$4:$EH$65,MATCH(Carga!A37,'ABR''26'!$DE$4:$DE$65,0),0)</f>
        <v>#N/A</v>
      </c>
      <c r="M37" s="7"/>
      <c r="O37" s="7" t="str">
        <f t="shared" si="16"/>
        <v>ZBML</v>
      </c>
      <c r="P37" s="104" t="e">
        <f t="shared" si="17"/>
        <v>#N/A</v>
      </c>
      <c r="Q37" s="102" t="s">
        <v>203</v>
      </c>
      <c r="R37" s="102" t="s">
        <v>204</v>
      </c>
      <c r="S37" s="102" t="s">
        <v>152</v>
      </c>
      <c r="T37" s="105" t="str">
        <f t="shared" ca="1" si="3"/>
        <v>04.05.Monday</v>
      </c>
      <c r="U37" s="102" t="s">
        <v>205</v>
      </c>
      <c r="V37" s="7"/>
      <c r="W37" s="7"/>
      <c r="X37" s="7"/>
      <c r="Y37" s="7"/>
      <c r="Z37" s="100">
        <f t="shared" si="18"/>
        <v>4001153</v>
      </c>
      <c r="AA37" s="7"/>
      <c r="AB37" s="7"/>
      <c r="AC37" s="7"/>
      <c r="AD37" s="7"/>
      <c r="AE37" s="100">
        <f t="shared" si="19"/>
        <v>4151</v>
      </c>
      <c r="AF37" s="7"/>
      <c r="AG37" s="100">
        <f t="shared" si="20"/>
        <v>50027692</v>
      </c>
    </row>
    <row r="38" spans="1:33" x14ac:dyDescent="0.35">
      <c r="A38" s="7" t="str">
        <f t="shared" si="14"/>
        <v>Manaus39,71</v>
      </c>
      <c r="B38" s="100" t="s">
        <v>187</v>
      </c>
      <c r="C38" s="7">
        <v>4151</v>
      </c>
      <c r="D38" s="7" t="s">
        <v>40</v>
      </c>
      <c r="E38">
        <v>4001153</v>
      </c>
      <c r="F38" s="101"/>
      <c r="G38" s="111">
        <v>50027692</v>
      </c>
      <c r="H38" t="s">
        <v>215</v>
      </c>
      <c r="I38" s="101" t="str">
        <f t="shared" si="15"/>
        <v>39,7</v>
      </c>
      <c r="J38" s="164">
        <v>1</v>
      </c>
      <c r="K38" s="7" t="s">
        <v>52</v>
      </c>
      <c r="L38" s="103" t="e">
        <f>HLOOKUP(K38,'ABR''26'!$DE$4:$EH$65,MATCH(Carga!A38,'ABR''26'!$DE$4:$DE$65,0),0)</f>
        <v>#N/A</v>
      </c>
      <c r="M38" s="7"/>
      <c r="O38" s="7" t="str">
        <f t="shared" si="16"/>
        <v>ZBPP</v>
      </c>
      <c r="P38" s="104" t="e">
        <f t="shared" si="17"/>
        <v>#N/A</v>
      </c>
      <c r="Q38" s="102" t="s">
        <v>203</v>
      </c>
      <c r="R38" s="102" t="s">
        <v>204</v>
      </c>
      <c r="S38" s="102" t="s">
        <v>152</v>
      </c>
      <c r="T38" s="105" t="str">
        <f t="shared" ca="1" si="3"/>
        <v>04.05.Monday</v>
      </c>
      <c r="U38" s="102" t="s">
        <v>205</v>
      </c>
      <c r="V38" s="7"/>
      <c r="W38" s="7"/>
      <c r="X38" s="7"/>
      <c r="Y38" s="7"/>
      <c r="Z38" s="100">
        <f t="shared" si="18"/>
        <v>4001153</v>
      </c>
      <c r="AA38" s="7"/>
      <c r="AB38" s="7"/>
      <c r="AC38" s="7"/>
      <c r="AD38" s="7"/>
      <c r="AE38" s="100">
        <f t="shared" si="19"/>
        <v>4151</v>
      </c>
      <c r="AF38" s="7"/>
      <c r="AG38" s="100">
        <f t="shared" si="20"/>
        <v>50027692</v>
      </c>
    </row>
    <row r="39" spans="1:33" x14ac:dyDescent="0.35">
      <c r="A39" s="7" t="str">
        <f t="shared" si="14"/>
        <v>Manaus39,71</v>
      </c>
      <c r="B39" s="100" t="s">
        <v>187</v>
      </c>
      <c r="C39" s="7">
        <v>4151</v>
      </c>
      <c r="D39" s="7" t="s">
        <v>40</v>
      </c>
      <c r="E39">
        <v>4001153</v>
      </c>
      <c r="F39" s="101"/>
      <c r="G39" s="111">
        <v>50027692</v>
      </c>
      <c r="H39" t="s">
        <v>215</v>
      </c>
      <c r="I39" s="101" t="str">
        <f t="shared" si="15"/>
        <v>39,7</v>
      </c>
      <c r="J39" s="164">
        <v>1</v>
      </c>
      <c r="K39" s="7" t="s">
        <v>60</v>
      </c>
      <c r="L39" s="103" t="e">
        <f>HLOOKUP(K39,'ABR''26'!$DE$4:$EH$65,MATCH(Carga!A39,'ABR''26'!$DE$4:$DE$65,0),0)</f>
        <v>#N/A</v>
      </c>
      <c r="M39" s="7"/>
      <c r="O39" s="7" t="str">
        <f t="shared" si="16"/>
        <v>ZBPB</v>
      </c>
      <c r="P39" s="104" t="e">
        <f t="shared" si="17"/>
        <v>#N/A</v>
      </c>
      <c r="Q39" s="102" t="s">
        <v>203</v>
      </c>
      <c r="R39" s="102" t="s">
        <v>204</v>
      </c>
      <c r="S39" s="102" t="s">
        <v>152</v>
      </c>
      <c r="T39" s="105" t="str">
        <f t="shared" ca="1" si="3"/>
        <v>04.05.Monday</v>
      </c>
      <c r="U39" s="102" t="s">
        <v>205</v>
      </c>
      <c r="V39" s="7"/>
      <c r="W39" s="7"/>
      <c r="X39" s="7"/>
      <c r="Y39" s="7"/>
      <c r="Z39" s="100">
        <f t="shared" si="18"/>
        <v>4001153</v>
      </c>
      <c r="AA39" s="7"/>
      <c r="AB39" s="7"/>
      <c r="AC39" s="7"/>
      <c r="AD39" s="7"/>
      <c r="AE39" s="100">
        <f t="shared" si="19"/>
        <v>4151</v>
      </c>
      <c r="AF39" s="7"/>
      <c r="AG39" s="100">
        <f t="shared" si="20"/>
        <v>50027692</v>
      </c>
    </row>
    <row r="40" spans="1:33" x14ac:dyDescent="0.35">
      <c r="A40" s="7" t="str">
        <f t="shared" si="14"/>
        <v>Manaus39,71</v>
      </c>
      <c r="B40" s="100" t="s">
        <v>187</v>
      </c>
      <c r="C40" s="7">
        <v>4151</v>
      </c>
      <c r="D40" s="7" t="s">
        <v>40</v>
      </c>
      <c r="E40">
        <v>4001153</v>
      </c>
      <c r="F40" s="101"/>
      <c r="G40" s="111">
        <v>50027692</v>
      </c>
      <c r="H40" t="s">
        <v>215</v>
      </c>
      <c r="I40" s="101" t="str">
        <f t="shared" si="15"/>
        <v>39,7</v>
      </c>
      <c r="J40" s="164">
        <v>1</v>
      </c>
      <c r="K40" s="7" t="s">
        <v>50</v>
      </c>
      <c r="L40" s="103" t="e">
        <f>HLOOKUP(K40,'ABR''26'!$DE$4:$EH$65,MATCH(Carga!A40,'ABR''26'!$DE$4:$DE$65,0),0)</f>
        <v>#N/A</v>
      </c>
      <c r="M40" s="7"/>
      <c r="O40" s="7" t="str">
        <f t="shared" si="16"/>
        <v>ZBOP</v>
      </c>
      <c r="P40" s="104" t="e">
        <f t="shared" si="17"/>
        <v>#N/A</v>
      </c>
      <c r="Q40" s="102" t="s">
        <v>203</v>
      </c>
      <c r="R40" s="102" t="s">
        <v>204</v>
      </c>
      <c r="S40" s="102" t="s">
        <v>152</v>
      </c>
      <c r="T40" s="105" t="str">
        <f t="shared" ca="1" si="3"/>
        <v>04.05.Monday</v>
      </c>
      <c r="U40" s="102" t="s">
        <v>205</v>
      </c>
      <c r="V40" s="7"/>
      <c r="W40" s="7"/>
      <c r="X40" s="7"/>
      <c r="Y40" s="7"/>
      <c r="Z40" s="100">
        <f t="shared" si="18"/>
        <v>4001153</v>
      </c>
      <c r="AA40" s="7"/>
      <c r="AB40" s="7"/>
      <c r="AC40" s="7"/>
      <c r="AD40" s="7"/>
      <c r="AE40" s="100">
        <f t="shared" si="19"/>
        <v>4151</v>
      </c>
      <c r="AF40" s="7"/>
      <c r="AG40" s="100">
        <f t="shared" si="20"/>
        <v>50027692</v>
      </c>
    </row>
    <row r="41" spans="1:33" x14ac:dyDescent="0.35">
      <c r="A41" s="7" t="str">
        <f t="shared" si="14"/>
        <v>Manaus39,71</v>
      </c>
      <c r="B41" s="100" t="s">
        <v>187</v>
      </c>
      <c r="C41" s="7">
        <v>4151</v>
      </c>
      <c r="D41" s="7" t="s">
        <v>40</v>
      </c>
      <c r="E41">
        <v>4001153</v>
      </c>
      <c r="F41" s="101"/>
      <c r="G41" s="111">
        <v>50027692</v>
      </c>
      <c r="H41" t="s">
        <v>215</v>
      </c>
      <c r="I41" s="101" t="str">
        <f t="shared" si="15"/>
        <v>39,7</v>
      </c>
      <c r="J41" s="164">
        <v>1</v>
      </c>
      <c r="K41" s="7" t="s">
        <v>58</v>
      </c>
      <c r="L41" s="103" t="e">
        <f>HLOOKUP(K41,'ABR''26'!$DE$4:$EH$65,MATCH(Carga!A41,'ABR''26'!$DE$4:$DE$65,0),0)</f>
        <v>#N/A</v>
      </c>
      <c r="M41" s="7"/>
      <c r="O41" s="7" t="str">
        <f t="shared" si="16"/>
        <v>ZBOB</v>
      </c>
      <c r="P41" s="104" t="e">
        <f t="shared" si="17"/>
        <v>#N/A</v>
      </c>
      <c r="Q41" s="102" t="s">
        <v>203</v>
      </c>
      <c r="R41" s="102" t="s">
        <v>204</v>
      </c>
      <c r="S41" s="102" t="s">
        <v>152</v>
      </c>
      <c r="T41" s="105" t="str">
        <f t="shared" ca="1" si="3"/>
        <v>04.05.Monday</v>
      </c>
      <c r="U41" s="102" t="s">
        <v>205</v>
      </c>
      <c r="V41" s="7"/>
      <c r="W41" s="7"/>
      <c r="X41" s="7"/>
      <c r="Y41" s="7"/>
      <c r="Z41" s="100">
        <f t="shared" si="18"/>
        <v>4001153</v>
      </c>
      <c r="AA41" s="7"/>
      <c r="AB41" s="7"/>
      <c r="AC41" s="7"/>
      <c r="AD41" s="7"/>
      <c r="AE41" s="100">
        <f t="shared" si="19"/>
        <v>4151</v>
      </c>
      <c r="AF41" s="7"/>
      <c r="AG41" s="100">
        <f t="shared" si="20"/>
        <v>50027692</v>
      </c>
    </row>
    <row r="42" spans="1:33" x14ac:dyDescent="0.35">
      <c r="A42" s="7" t="str">
        <f t="shared" si="14"/>
        <v>Manaus39,71</v>
      </c>
      <c r="B42" s="100" t="s">
        <v>187</v>
      </c>
      <c r="C42" s="7">
        <v>4151</v>
      </c>
      <c r="D42" s="7" t="s">
        <v>40</v>
      </c>
      <c r="E42">
        <v>4001153</v>
      </c>
      <c r="F42" s="101"/>
      <c r="G42" s="111">
        <v>50027692</v>
      </c>
      <c r="H42" t="s">
        <v>215</v>
      </c>
      <c r="I42" s="101" t="str">
        <f t="shared" si="15"/>
        <v>39,7</v>
      </c>
      <c r="J42" s="164">
        <v>1</v>
      </c>
      <c r="K42" s="7" t="s">
        <v>134</v>
      </c>
      <c r="L42" s="103" t="e">
        <f>HLOOKUP(K42,'ABR''26'!$DE$4:$EH$65,MATCH(Carga!A42,'ABR''26'!$DE$4:$DE$65,0),0)</f>
        <v>#N/A</v>
      </c>
      <c r="M42" s="7"/>
      <c r="O42" s="7" t="str">
        <f t="shared" si="16"/>
        <v>ZBSG</v>
      </c>
      <c r="P42" s="104" t="e">
        <f t="shared" si="17"/>
        <v>#N/A</v>
      </c>
      <c r="Q42" s="102" t="s">
        <v>203</v>
      </c>
      <c r="R42" s="102" t="s">
        <v>204</v>
      </c>
      <c r="S42" s="102" t="s">
        <v>152</v>
      </c>
      <c r="T42" s="105" t="str">
        <f t="shared" ca="1" si="3"/>
        <v>04.05.Monday</v>
      </c>
      <c r="U42" s="102" t="s">
        <v>205</v>
      </c>
      <c r="V42" s="7"/>
      <c r="W42" s="7"/>
      <c r="X42" s="7"/>
      <c r="Y42" s="7"/>
      <c r="Z42" s="100">
        <f t="shared" si="18"/>
        <v>4001153</v>
      </c>
      <c r="AA42" s="7"/>
      <c r="AB42" s="7"/>
      <c r="AC42" s="7"/>
      <c r="AD42" s="7"/>
      <c r="AE42" s="100">
        <f t="shared" si="19"/>
        <v>4151</v>
      </c>
      <c r="AF42" s="7"/>
      <c r="AG42" s="100">
        <f t="shared" si="20"/>
        <v>50027692</v>
      </c>
    </row>
    <row r="43" spans="1:33" x14ac:dyDescent="0.35">
      <c r="A43" s="7" t="str">
        <f t="shared" si="14"/>
        <v>Manaus39,71</v>
      </c>
      <c r="B43" s="100" t="s">
        <v>187</v>
      </c>
      <c r="C43" s="7">
        <v>4151</v>
      </c>
      <c r="D43" s="7" t="s">
        <v>40</v>
      </c>
      <c r="E43">
        <v>4001153</v>
      </c>
      <c r="F43" s="101"/>
      <c r="G43" s="111">
        <v>50027692</v>
      </c>
      <c r="H43" t="s">
        <v>215</v>
      </c>
      <c r="I43" s="101" t="str">
        <f t="shared" si="15"/>
        <v>39,7</v>
      </c>
      <c r="J43" s="164">
        <v>1</v>
      </c>
      <c r="K43" s="7" t="s">
        <v>45</v>
      </c>
      <c r="L43" s="103" t="e">
        <f>HLOOKUP(K43,'ABR''26'!$DE$4:$EH$65,MATCH(Carga!A43,'ABR''26'!$DE$4:$DE$65,0),0)</f>
        <v>#N/A</v>
      </c>
      <c r="M43" s="7"/>
      <c r="O43" s="7" t="str">
        <f t="shared" si="16"/>
        <v>ZBFS</v>
      </c>
      <c r="P43" s="104" t="e">
        <f t="shared" si="17"/>
        <v>#N/A</v>
      </c>
      <c r="Q43" s="102" t="s">
        <v>203</v>
      </c>
      <c r="R43" s="102" t="s">
        <v>204</v>
      </c>
      <c r="S43" s="102" t="s">
        <v>152</v>
      </c>
      <c r="T43" s="105" t="str">
        <f t="shared" ca="1" si="3"/>
        <v>04.05.Monday</v>
      </c>
      <c r="U43" s="102" t="s">
        <v>205</v>
      </c>
      <c r="V43" s="7"/>
      <c r="W43" s="7"/>
      <c r="X43" s="7"/>
      <c r="Y43" s="7"/>
      <c r="Z43" s="100">
        <f t="shared" si="18"/>
        <v>4001153</v>
      </c>
      <c r="AA43" s="7"/>
      <c r="AB43" s="7"/>
      <c r="AC43" s="7"/>
      <c r="AD43" s="7"/>
      <c r="AE43" s="100">
        <f t="shared" si="19"/>
        <v>4151</v>
      </c>
      <c r="AF43" s="7"/>
      <c r="AG43" s="100">
        <f t="shared" si="20"/>
        <v>50027692</v>
      </c>
    </row>
    <row r="44" spans="1:33" x14ac:dyDescent="0.35">
      <c r="A44" s="7" t="str">
        <f t="shared" si="14"/>
        <v>Manaus39,71</v>
      </c>
      <c r="B44" s="100" t="s">
        <v>187</v>
      </c>
      <c r="C44" s="7">
        <v>4151</v>
      </c>
      <c r="D44" s="7" t="s">
        <v>40</v>
      </c>
      <c r="E44">
        <v>4001153</v>
      </c>
      <c r="F44" s="101"/>
      <c r="G44" s="111">
        <v>50027692</v>
      </c>
      <c r="H44" t="s">
        <v>215</v>
      </c>
      <c r="I44" s="101" t="str">
        <f t="shared" si="15"/>
        <v>39,7</v>
      </c>
      <c r="J44" s="164">
        <v>1</v>
      </c>
      <c r="K44" s="7" t="s">
        <v>47</v>
      </c>
      <c r="L44" s="103" t="e">
        <f>HLOOKUP(K44,'ABR''26'!$DE$4:$EH$65,MATCH(Carga!A44,'ABR''26'!$DE$4:$DE$65,0),0)</f>
        <v>#N/A</v>
      </c>
      <c r="M44" s="7"/>
      <c r="O44" s="7" t="str">
        <f t="shared" si="16"/>
        <v>ZBUT</v>
      </c>
      <c r="P44" s="104" t="e">
        <f t="shared" si="17"/>
        <v>#N/A</v>
      </c>
      <c r="Q44" s="102" t="s">
        <v>203</v>
      </c>
      <c r="R44" s="102" t="s">
        <v>204</v>
      </c>
      <c r="S44" s="102" t="s">
        <v>152</v>
      </c>
      <c r="T44" s="105" t="str">
        <f t="shared" ca="1" si="3"/>
        <v>04.05.Monday</v>
      </c>
      <c r="U44" s="102" t="s">
        <v>205</v>
      </c>
      <c r="V44" s="7"/>
      <c r="W44" s="7"/>
      <c r="X44" s="7"/>
      <c r="Y44" s="7"/>
      <c r="Z44" s="100">
        <f t="shared" si="18"/>
        <v>4001153</v>
      </c>
      <c r="AA44" s="7"/>
      <c r="AB44" s="7"/>
      <c r="AC44" s="7"/>
      <c r="AD44" s="7"/>
      <c r="AE44" s="100">
        <f t="shared" si="19"/>
        <v>4151</v>
      </c>
      <c r="AF44" s="7"/>
      <c r="AG44" s="100">
        <f t="shared" si="20"/>
        <v>50027692</v>
      </c>
    </row>
    <row r="45" spans="1:33" x14ac:dyDescent="0.35">
      <c r="A45" s="7" t="str">
        <f t="shared" si="14"/>
        <v>Manaus39,71</v>
      </c>
      <c r="B45" s="100" t="s">
        <v>187</v>
      </c>
      <c r="C45" s="7">
        <v>4151</v>
      </c>
      <c r="D45" s="7" t="s">
        <v>40</v>
      </c>
      <c r="E45">
        <v>4001153</v>
      </c>
      <c r="F45" s="101"/>
      <c r="G45" s="111">
        <v>50027692</v>
      </c>
      <c r="H45" t="s">
        <v>215</v>
      </c>
      <c r="I45" s="101" t="str">
        <f t="shared" si="15"/>
        <v>39,7</v>
      </c>
      <c r="J45" s="164">
        <v>1</v>
      </c>
      <c r="K45" s="7" t="s">
        <v>54</v>
      </c>
      <c r="L45" s="103" t="e">
        <f>HLOOKUP(K45,'ABR''26'!$DE$4:$EH$65,MATCH(Carga!A45,'ABR''26'!$DE$4:$DE$65,0),0)</f>
        <v>#N/A</v>
      </c>
      <c r="M45" s="7"/>
      <c r="O45" s="7" t="str">
        <f t="shared" si="16"/>
        <v>ZBUB</v>
      </c>
      <c r="P45" s="104" t="e">
        <f t="shared" si="17"/>
        <v>#N/A</v>
      </c>
      <c r="Q45" s="102" t="s">
        <v>203</v>
      </c>
      <c r="R45" s="102" t="s">
        <v>204</v>
      </c>
      <c r="S45" s="102" t="s">
        <v>152</v>
      </c>
      <c r="T45" s="105" t="str">
        <f t="shared" ca="1" si="3"/>
        <v>04.05.Monday</v>
      </c>
      <c r="U45" s="102" t="s">
        <v>205</v>
      </c>
      <c r="V45" s="7"/>
      <c r="W45" s="7"/>
      <c r="X45" s="7"/>
      <c r="Y45" s="7"/>
      <c r="Z45" s="100">
        <f t="shared" si="18"/>
        <v>4001153</v>
      </c>
      <c r="AA45" s="7"/>
      <c r="AB45" s="7"/>
      <c r="AC45" s="7"/>
      <c r="AD45" s="7"/>
      <c r="AE45" s="100">
        <f t="shared" si="19"/>
        <v>4151</v>
      </c>
      <c r="AF45" s="7"/>
      <c r="AG45" s="100">
        <f t="shared" si="20"/>
        <v>50027692</v>
      </c>
    </row>
    <row r="46" spans="1:33" x14ac:dyDescent="0.35">
      <c r="A46" s="7" t="str">
        <f t="shared" si="14"/>
        <v>Manaus39,71</v>
      </c>
      <c r="B46" s="100" t="s">
        <v>187</v>
      </c>
      <c r="C46" s="7">
        <v>4151</v>
      </c>
      <c r="D46" s="7" t="s">
        <v>40</v>
      </c>
      <c r="E46">
        <v>4001153</v>
      </c>
      <c r="F46" s="101"/>
      <c r="G46" s="111">
        <v>50027692</v>
      </c>
      <c r="H46" t="s">
        <v>215</v>
      </c>
      <c r="I46" s="101" t="str">
        <f t="shared" si="15"/>
        <v>39,7</v>
      </c>
      <c r="J46" s="164">
        <v>1</v>
      </c>
      <c r="K46" s="7" t="s">
        <v>48</v>
      </c>
      <c r="L46" s="103" t="e">
        <f>HLOOKUP(K46,'ABR''26'!$DE$4:$EH$65,MATCH(Carga!A46,'ABR''26'!$DE$4:$DE$65,0),0)</f>
        <v>#N/A</v>
      </c>
      <c r="M46" s="7"/>
      <c r="O46" s="7" t="str">
        <f t="shared" si="16"/>
        <v>ZBLA</v>
      </c>
      <c r="P46" s="104" t="e">
        <f t="shared" si="17"/>
        <v>#N/A</v>
      </c>
      <c r="Q46" s="102" t="s">
        <v>203</v>
      </c>
      <c r="R46" s="102" t="s">
        <v>204</v>
      </c>
      <c r="S46" s="102" t="s">
        <v>152</v>
      </c>
      <c r="T46" s="105" t="str">
        <f t="shared" ca="1" si="3"/>
        <v>04.05.Monday</v>
      </c>
      <c r="U46" s="102" t="s">
        <v>205</v>
      </c>
      <c r="V46" s="7"/>
      <c r="W46" s="7"/>
      <c r="X46" s="7"/>
      <c r="Y46" s="7"/>
      <c r="Z46" s="100">
        <f t="shared" si="18"/>
        <v>4001153</v>
      </c>
      <c r="AA46" s="7"/>
      <c r="AB46" s="7"/>
      <c r="AC46" s="7"/>
      <c r="AD46" s="7"/>
      <c r="AE46" s="100">
        <f t="shared" si="19"/>
        <v>4151</v>
      </c>
      <c r="AF46" s="7"/>
      <c r="AG46" s="100">
        <f t="shared" si="20"/>
        <v>50027692</v>
      </c>
    </row>
    <row r="47" spans="1:33" x14ac:dyDescent="0.35">
      <c r="A47" s="7" t="str">
        <f t="shared" si="14"/>
        <v>Manaus39,71</v>
      </c>
      <c r="B47" s="100" t="s">
        <v>187</v>
      </c>
      <c r="C47" s="7">
        <v>4151</v>
      </c>
      <c r="D47" s="7" t="s">
        <v>40</v>
      </c>
      <c r="E47">
        <v>4001153</v>
      </c>
      <c r="F47" s="101"/>
      <c r="G47" s="111">
        <v>50027692</v>
      </c>
      <c r="H47" t="s">
        <v>215</v>
      </c>
      <c r="I47" s="101" t="str">
        <f t="shared" si="15"/>
        <v>39,7</v>
      </c>
      <c r="J47" s="164">
        <v>1</v>
      </c>
      <c r="K47" s="7" t="s">
        <v>55</v>
      </c>
      <c r="L47" s="103" t="e">
        <f>HLOOKUP(K47,'ABR''26'!$DE$4:$EH$65,MATCH(Carga!A47,'ABR''26'!$DE$4:$DE$65,0),0)</f>
        <v>#N/A</v>
      </c>
      <c r="M47" s="7"/>
      <c r="O47" s="7" t="str">
        <f t="shared" si="16"/>
        <v>ZBLL</v>
      </c>
      <c r="P47" s="104" t="e">
        <f t="shared" si="17"/>
        <v>#N/A</v>
      </c>
      <c r="Q47" s="102" t="s">
        <v>203</v>
      </c>
      <c r="R47" s="102" t="s">
        <v>204</v>
      </c>
      <c r="S47" s="102" t="s">
        <v>152</v>
      </c>
      <c r="T47" s="105" t="str">
        <f t="shared" ca="1" si="3"/>
        <v>04.05.Monday</v>
      </c>
      <c r="U47" s="102" t="s">
        <v>205</v>
      </c>
      <c r="V47" s="7"/>
      <c r="W47" s="7"/>
      <c r="X47" s="7"/>
      <c r="Y47" s="7"/>
      <c r="Z47" s="100">
        <f t="shared" si="18"/>
        <v>4001153</v>
      </c>
      <c r="AA47" s="7"/>
      <c r="AB47" s="7"/>
      <c r="AC47" s="7"/>
      <c r="AD47" s="7"/>
      <c r="AE47" s="100">
        <f t="shared" si="19"/>
        <v>4151</v>
      </c>
      <c r="AF47" s="7"/>
      <c r="AG47" s="100">
        <f t="shared" si="20"/>
        <v>50027692</v>
      </c>
    </row>
    <row r="48" spans="1:33" x14ac:dyDescent="0.35">
      <c r="A48" s="7" t="str">
        <f t="shared" si="14"/>
        <v>Manaus39,71</v>
      </c>
      <c r="B48" s="100" t="s">
        <v>187</v>
      </c>
      <c r="C48" s="7">
        <v>4151</v>
      </c>
      <c r="D48" s="7" t="s">
        <v>40</v>
      </c>
      <c r="E48">
        <v>4001153</v>
      </c>
      <c r="F48" s="101"/>
      <c r="G48" s="111">
        <v>50027692</v>
      </c>
      <c r="H48" t="s">
        <v>215</v>
      </c>
      <c r="I48" s="101" t="str">
        <f t="shared" si="15"/>
        <v>39,7</v>
      </c>
      <c r="J48" s="164">
        <v>1</v>
      </c>
      <c r="K48" s="7" t="s">
        <v>135</v>
      </c>
      <c r="L48" s="103" t="e">
        <f>HLOOKUP(K48,'ABR''26'!$DE$4:$EH$65,MATCH(Carga!A48,'ABR''26'!$DE$4:$DE$65,0),0)</f>
        <v>#N/A</v>
      </c>
      <c r="M48" s="7"/>
      <c r="O48" s="7" t="str">
        <f t="shared" si="16"/>
        <v>ZBPE</v>
      </c>
      <c r="P48" s="104" t="e">
        <f t="shared" si="17"/>
        <v>#N/A</v>
      </c>
      <c r="Q48" s="102" t="s">
        <v>203</v>
      </c>
      <c r="R48" s="102" t="s">
        <v>204</v>
      </c>
      <c r="S48" s="102" t="s">
        <v>152</v>
      </c>
      <c r="T48" s="105" t="str">
        <f t="shared" ca="1" si="3"/>
        <v>04.05.Monday</v>
      </c>
      <c r="U48" s="102" t="s">
        <v>205</v>
      </c>
      <c r="V48" s="7"/>
      <c r="W48" s="7"/>
      <c r="X48" s="7"/>
      <c r="Y48" s="7"/>
      <c r="Z48" s="100">
        <f t="shared" si="18"/>
        <v>4001153</v>
      </c>
      <c r="AA48" s="7"/>
      <c r="AB48" s="7"/>
      <c r="AC48" s="7"/>
      <c r="AD48" s="7"/>
      <c r="AE48" s="100">
        <f t="shared" si="19"/>
        <v>4151</v>
      </c>
      <c r="AF48" s="7"/>
      <c r="AG48" s="100">
        <f t="shared" si="20"/>
        <v>50027692</v>
      </c>
    </row>
    <row r="49" spans="1:33" x14ac:dyDescent="0.35">
      <c r="A49" s="7" t="str">
        <f t="shared" si="14"/>
        <v>Manaus39,71</v>
      </c>
      <c r="B49" s="100" t="s">
        <v>187</v>
      </c>
      <c r="C49" s="7">
        <v>4151</v>
      </c>
      <c r="D49" s="7" t="s">
        <v>40</v>
      </c>
      <c r="E49">
        <v>4001153</v>
      </c>
      <c r="F49" s="101"/>
      <c r="G49" s="111">
        <v>50027692</v>
      </c>
      <c r="H49" t="s">
        <v>215</v>
      </c>
      <c r="I49" s="101" t="str">
        <f t="shared" si="15"/>
        <v>39,7</v>
      </c>
      <c r="J49" s="164">
        <v>1</v>
      </c>
      <c r="K49" s="7" t="s">
        <v>136</v>
      </c>
      <c r="L49" s="103" t="e">
        <f>HLOOKUP(K49,'ABR''26'!$DE$4:$EH$65,MATCH(Carga!A49,'ABR''26'!$DE$4:$DE$65,0),0)</f>
        <v>#N/A</v>
      </c>
      <c r="M49" s="7"/>
      <c r="O49" s="7" t="str">
        <f t="shared" si="16"/>
        <v>ZBPL</v>
      </c>
      <c r="P49" s="104" t="e">
        <f t="shared" si="17"/>
        <v>#N/A</v>
      </c>
      <c r="Q49" s="102" t="s">
        <v>203</v>
      </c>
      <c r="R49" s="102" t="s">
        <v>204</v>
      </c>
      <c r="S49" s="102" t="s">
        <v>152</v>
      </c>
      <c r="T49" s="105" t="str">
        <f t="shared" ca="1" si="3"/>
        <v>04.05.Monday</v>
      </c>
      <c r="U49" s="102" t="s">
        <v>205</v>
      </c>
      <c r="V49" s="7"/>
      <c r="W49" s="7"/>
      <c r="X49" s="7"/>
      <c r="Y49" s="7"/>
      <c r="Z49" s="100">
        <f t="shared" si="18"/>
        <v>4001153</v>
      </c>
      <c r="AA49" s="7"/>
      <c r="AB49" s="7"/>
      <c r="AC49" s="7"/>
      <c r="AD49" s="7"/>
      <c r="AE49" s="100">
        <f t="shared" si="19"/>
        <v>4151</v>
      </c>
      <c r="AF49" s="7"/>
      <c r="AG49" s="100">
        <f t="shared" si="20"/>
        <v>50027692</v>
      </c>
    </row>
    <row r="50" spans="1:33" x14ac:dyDescent="0.35">
      <c r="A50" s="7" t="str">
        <f>D50&amp;I50&amp;J50</f>
        <v>Suape55,61</v>
      </c>
      <c r="B50" s="100" t="s">
        <v>187</v>
      </c>
      <c r="C50" s="7">
        <v>4196</v>
      </c>
      <c r="D50" s="7" t="s">
        <v>23</v>
      </c>
      <c r="E50">
        <v>4001151</v>
      </c>
      <c r="F50" s="101"/>
      <c r="G50" s="111">
        <v>50028621</v>
      </c>
      <c r="H50" t="s">
        <v>216</v>
      </c>
      <c r="I50" s="101" t="str">
        <f t="shared" si="15"/>
        <v>55,6</v>
      </c>
      <c r="J50" s="164">
        <v>1</v>
      </c>
      <c r="K50" s="7" t="s">
        <v>43</v>
      </c>
      <c r="L50" s="103" t="e">
        <f>HLOOKUP(K50,'ABR''26'!$DE$4:$EH$65,MATCH(Carga!A50,'ABR''26'!$DE$4:$DE$65,0),0)</f>
        <v>#N/A</v>
      </c>
      <c r="M50" s="7"/>
      <c r="O50" s="7" t="str">
        <f t="shared" si="16"/>
        <v>ZBRP</v>
      </c>
      <c r="P50" s="104" t="e">
        <f t="shared" si="17"/>
        <v>#N/A</v>
      </c>
      <c r="Q50" s="102" t="s">
        <v>203</v>
      </c>
      <c r="R50" s="102" t="s">
        <v>204</v>
      </c>
      <c r="S50" s="102" t="s">
        <v>152</v>
      </c>
      <c r="T50" s="105" t="str">
        <f t="shared" ca="1" si="3"/>
        <v>04.05.Monday</v>
      </c>
      <c r="U50" s="102" t="s">
        <v>205</v>
      </c>
      <c r="V50" s="7"/>
      <c r="W50" s="7"/>
      <c r="X50" s="7"/>
      <c r="Y50" s="7"/>
      <c r="Z50" s="100">
        <f t="shared" si="18"/>
        <v>4001151</v>
      </c>
      <c r="AA50" s="7"/>
      <c r="AB50" s="7"/>
      <c r="AC50" s="7"/>
      <c r="AD50" s="7"/>
      <c r="AE50" s="100">
        <f t="shared" si="19"/>
        <v>4196</v>
      </c>
      <c r="AF50" s="7"/>
      <c r="AG50" s="100">
        <f t="shared" si="20"/>
        <v>50028621</v>
      </c>
    </row>
    <row r="51" spans="1:33" x14ac:dyDescent="0.35">
      <c r="A51" s="7" t="str">
        <f t="shared" ref="A51:A73" si="21">D51&amp;I51&amp;J51</f>
        <v>Suape55,61</v>
      </c>
      <c r="B51" s="100" t="s">
        <v>187</v>
      </c>
      <c r="C51" s="7">
        <v>4196</v>
      </c>
      <c r="D51" s="7" t="s">
        <v>23</v>
      </c>
      <c r="E51">
        <v>4001151</v>
      </c>
      <c r="F51" s="101"/>
      <c r="G51" s="111">
        <v>50028621</v>
      </c>
      <c r="H51" t="s">
        <v>216</v>
      </c>
      <c r="I51" s="101" t="str">
        <f t="shared" ref="I51:I74" si="22">SUBSTITUTE(MID(H51,7,4),".",",")</f>
        <v>55,6</v>
      </c>
      <c r="J51" s="164">
        <v>1</v>
      </c>
      <c r="K51" s="7" t="s">
        <v>44</v>
      </c>
      <c r="L51" s="103" t="e">
        <f>HLOOKUP(K51,'ABR''26'!$DE$4:$EH$65,MATCH(Carga!A51,'ABR''26'!$DE$4:$DE$65,0),0)</f>
        <v>#N/A</v>
      </c>
      <c r="M51" s="7"/>
      <c r="O51" s="7" t="str">
        <f t="shared" ref="O51:O74" si="23">K51</f>
        <v>ZBSR</v>
      </c>
      <c r="P51" s="104" t="e">
        <f t="shared" ref="P51:P74" si="24">L51</f>
        <v>#N/A</v>
      </c>
      <c r="Q51" s="102" t="s">
        <v>203</v>
      </c>
      <c r="R51" s="102" t="s">
        <v>204</v>
      </c>
      <c r="S51" s="102" t="s">
        <v>152</v>
      </c>
      <c r="T51" s="105" t="str">
        <f t="shared" ca="1" si="3"/>
        <v>04.05.Monday</v>
      </c>
      <c r="U51" s="102" t="s">
        <v>205</v>
      </c>
      <c r="V51" s="7"/>
      <c r="W51" s="7"/>
      <c r="X51" s="7"/>
      <c r="Y51" s="7"/>
      <c r="Z51" s="100">
        <f t="shared" ref="Z51:Z74" si="25">E51</f>
        <v>4001151</v>
      </c>
      <c r="AA51" s="7"/>
      <c r="AB51" s="7"/>
      <c r="AC51" s="7"/>
      <c r="AD51" s="7"/>
      <c r="AE51" s="100">
        <f t="shared" ref="AE51:AE74" si="26">C51</f>
        <v>4196</v>
      </c>
      <c r="AF51" s="7"/>
      <c r="AG51" s="100">
        <f t="shared" ref="AG51:AG74" si="27">G51</f>
        <v>50028621</v>
      </c>
    </row>
    <row r="52" spans="1:33" x14ac:dyDescent="0.35">
      <c r="A52" s="7" t="str">
        <f t="shared" si="21"/>
        <v>Suape55,61</v>
      </c>
      <c r="B52" s="100" t="s">
        <v>187</v>
      </c>
      <c r="C52" s="7">
        <v>4196</v>
      </c>
      <c r="D52" s="7" t="s">
        <v>23</v>
      </c>
      <c r="E52">
        <v>4001151</v>
      </c>
      <c r="F52" s="101"/>
      <c r="G52" s="111">
        <v>50028621</v>
      </c>
      <c r="H52" t="s">
        <v>216</v>
      </c>
      <c r="I52" s="101" t="str">
        <f t="shared" si="22"/>
        <v>55,6</v>
      </c>
      <c r="J52" s="164">
        <v>1</v>
      </c>
      <c r="K52" s="7" t="s">
        <v>56</v>
      </c>
      <c r="L52" s="103" t="e">
        <f>HLOOKUP(K52,'ABR''26'!$DE$4:$EH$65,MATCH(Carga!A52,'ABR''26'!$DE$4:$DE$65,0),0)</f>
        <v>#N/A</v>
      </c>
      <c r="M52" s="7"/>
      <c r="O52" s="7" t="str">
        <f t="shared" si="23"/>
        <v>ZBSB</v>
      </c>
      <c r="P52" s="104" t="e">
        <f t="shared" si="24"/>
        <v>#N/A</v>
      </c>
      <c r="Q52" s="102" t="s">
        <v>203</v>
      </c>
      <c r="R52" s="102" t="s">
        <v>204</v>
      </c>
      <c r="S52" s="102" t="s">
        <v>152</v>
      </c>
      <c r="T52" s="105" t="str">
        <f t="shared" ca="1" si="3"/>
        <v>04.05.Monday</v>
      </c>
      <c r="U52" s="102" t="s">
        <v>205</v>
      </c>
      <c r="V52" s="7"/>
      <c r="W52" s="7"/>
      <c r="X52" s="7"/>
      <c r="Y52" s="7"/>
      <c r="Z52" s="100">
        <f t="shared" si="25"/>
        <v>4001151</v>
      </c>
      <c r="AA52" s="7"/>
      <c r="AB52" s="7"/>
      <c r="AC52" s="7"/>
      <c r="AD52" s="7"/>
      <c r="AE52" s="100">
        <f t="shared" si="26"/>
        <v>4196</v>
      </c>
      <c r="AF52" s="7"/>
      <c r="AG52" s="100">
        <f t="shared" si="27"/>
        <v>50028621</v>
      </c>
    </row>
    <row r="53" spans="1:33" x14ac:dyDescent="0.35">
      <c r="A53" s="7" t="str">
        <f t="shared" si="21"/>
        <v>Suape55,61</v>
      </c>
      <c r="B53" s="100" t="s">
        <v>187</v>
      </c>
      <c r="C53" s="7">
        <v>4196</v>
      </c>
      <c r="D53" s="7" t="s">
        <v>23</v>
      </c>
      <c r="E53">
        <v>4001151</v>
      </c>
      <c r="F53" s="101"/>
      <c r="G53" s="111">
        <v>50028621</v>
      </c>
      <c r="H53" t="s">
        <v>216</v>
      </c>
      <c r="I53" s="101" t="str">
        <f t="shared" si="22"/>
        <v>55,6</v>
      </c>
      <c r="J53" s="164">
        <v>1</v>
      </c>
      <c r="K53" s="7" t="s">
        <v>46</v>
      </c>
      <c r="L53" s="103" t="e">
        <f>HLOOKUP(K53,'ABR''26'!$DE$4:$EH$65,MATCH(Carga!A53,'ABR''26'!$DE$4:$DE$65,0),0)</f>
        <v>#N/A</v>
      </c>
      <c r="M53" s="7"/>
      <c r="O53" s="7" t="str">
        <f t="shared" si="23"/>
        <v>ZBCP</v>
      </c>
      <c r="P53" s="104" t="e">
        <f t="shared" si="24"/>
        <v>#N/A</v>
      </c>
      <c r="Q53" s="102" t="s">
        <v>203</v>
      </c>
      <c r="R53" s="102" t="s">
        <v>204</v>
      </c>
      <c r="S53" s="102" t="s">
        <v>152</v>
      </c>
      <c r="T53" s="105" t="str">
        <f t="shared" ca="1" si="3"/>
        <v>04.05.Monday</v>
      </c>
      <c r="U53" s="102" t="s">
        <v>205</v>
      </c>
      <c r="V53" s="7"/>
      <c r="W53" s="7"/>
      <c r="X53" s="7"/>
      <c r="Y53" s="7"/>
      <c r="Z53" s="100">
        <f t="shared" si="25"/>
        <v>4001151</v>
      </c>
      <c r="AA53" s="7"/>
      <c r="AB53" s="7"/>
      <c r="AC53" s="7"/>
      <c r="AD53" s="7"/>
      <c r="AE53" s="100">
        <f t="shared" si="26"/>
        <v>4196</v>
      </c>
      <c r="AF53" s="7"/>
      <c r="AG53" s="100">
        <f t="shared" si="27"/>
        <v>50028621</v>
      </c>
    </row>
    <row r="54" spans="1:33" x14ac:dyDescent="0.35">
      <c r="A54" s="7" t="str">
        <f t="shared" si="21"/>
        <v>Suape55,61</v>
      </c>
      <c r="B54" s="100" t="s">
        <v>187</v>
      </c>
      <c r="C54" s="7">
        <v>4196</v>
      </c>
      <c r="D54" s="7" t="s">
        <v>23</v>
      </c>
      <c r="E54">
        <v>4001151</v>
      </c>
      <c r="F54" s="101"/>
      <c r="G54" s="111">
        <v>50028621</v>
      </c>
      <c r="H54" t="s">
        <v>216</v>
      </c>
      <c r="I54" s="101" t="str">
        <f t="shared" si="22"/>
        <v>55,6</v>
      </c>
      <c r="J54" s="164">
        <v>1</v>
      </c>
      <c r="K54" s="7" t="s">
        <v>131</v>
      </c>
      <c r="L54" s="103" t="e">
        <f>HLOOKUP(K54,'ABR''26'!$DE$4:$EH$65,MATCH(Carga!A54,'ABR''26'!$DE$4:$DE$65,0),0)</f>
        <v>#N/A</v>
      </c>
      <c r="M54" s="7"/>
      <c r="O54" s="7" t="str">
        <f t="shared" si="23"/>
        <v>ZBFP</v>
      </c>
      <c r="P54" s="104" t="e">
        <f t="shared" si="24"/>
        <v>#N/A</v>
      </c>
      <c r="Q54" s="102" t="s">
        <v>203</v>
      </c>
      <c r="R54" s="102" t="s">
        <v>204</v>
      </c>
      <c r="S54" s="102" t="s">
        <v>152</v>
      </c>
      <c r="T54" s="105" t="str">
        <f t="shared" ca="1" si="3"/>
        <v>04.05.Monday</v>
      </c>
      <c r="U54" s="102" t="s">
        <v>205</v>
      </c>
      <c r="V54" s="7"/>
      <c r="W54" s="7"/>
      <c r="X54" s="7"/>
      <c r="Y54" s="7"/>
      <c r="Z54" s="100">
        <f t="shared" si="25"/>
        <v>4001151</v>
      </c>
      <c r="AA54" s="7"/>
      <c r="AB54" s="7"/>
      <c r="AC54" s="7"/>
      <c r="AD54" s="7"/>
      <c r="AE54" s="100">
        <f t="shared" si="26"/>
        <v>4196</v>
      </c>
      <c r="AF54" s="7"/>
      <c r="AG54" s="100">
        <f t="shared" si="27"/>
        <v>50028621</v>
      </c>
    </row>
    <row r="55" spans="1:33" x14ac:dyDescent="0.35">
      <c r="A55" s="7" t="str">
        <f t="shared" si="21"/>
        <v>Suape55,61</v>
      </c>
      <c r="B55" s="100" t="s">
        <v>187</v>
      </c>
      <c r="C55" s="7">
        <v>4196</v>
      </c>
      <c r="D55" s="7" t="s">
        <v>23</v>
      </c>
      <c r="E55">
        <v>4001151</v>
      </c>
      <c r="F55" s="101"/>
      <c r="G55" s="111">
        <v>50028621</v>
      </c>
      <c r="H55" t="s">
        <v>216</v>
      </c>
      <c r="I55" s="101" t="str">
        <f t="shared" si="22"/>
        <v>55,6</v>
      </c>
      <c r="J55" s="164">
        <v>1</v>
      </c>
      <c r="K55" s="7" t="s">
        <v>51</v>
      </c>
      <c r="L55" s="103" t="e">
        <f>HLOOKUP(K55,'ABR''26'!$DE$4:$EH$65,MATCH(Carga!A55,'ABR''26'!$DE$4:$DE$65,0),0)</f>
        <v>#N/A</v>
      </c>
      <c r="M55" s="7"/>
      <c r="O55" s="7" t="str">
        <f t="shared" si="23"/>
        <v>ZBFC</v>
      </c>
      <c r="P55" s="104" t="e">
        <f t="shared" si="24"/>
        <v>#N/A</v>
      </c>
      <c r="Q55" s="102" t="s">
        <v>203</v>
      </c>
      <c r="R55" s="102" t="s">
        <v>204</v>
      </c>
      <c r="S55" s="102" t="s">
        <v>152</v>
      </c>
      <c r="T55" s="105" t="str">
        <f t="shared" ca="1" si="3"/>
        <v>04.05.Monday</v>
      </c>
      <c r="U55" s="102" t="s">
        <v>205</v>
      </c>
      <c r="V55" s="7"/>
      <c r="W55" s="7"/>
      <c r="X55" s="7"/>
      <c r="Y55" s="7"/>
      <c r="Z55" s="100">
        <f t="shared" si="25"/>
        <v>4001151</v>
      </c>
      <c r="AA55" s="7"/>
      <c r="AB55" s="7"/>
      <c r="AC55" s="7"/>
      <c r="AD55" s="7"/>
      <c r="AE55" s="100">
        <f t="shared" si="26"/>
        <v>4196</v>
      </c>
      <c r="AF55" s="7"/>
      <c r="AG55" s="100">
        <f t="shared" si="27"/>
        <v>50028621</v>
      </c>
    </row>
    <row r="56" spans="1:33" x14ac:dyDescent="0.35">
      <c r="A56" s="7" t="str">
        <f t="shared" si="21"/>
        <v>Suape55,61</v>
      </c>
      <c r="B56" s="100" t="s">
        <v>187</v>
      </c>
      <c r="C56" s="7">
        <v>4196</v>
      </c>
      <c r="D56" s="7" t="s">
        <v>23</v>
      </c>
      <c r="E56">
        <v>4001151</v>
      </c>
      <c r="F56" s="101"/>
      <c r="G56" s="111">
        <v>50028621</v>
      </c>
      <c r="H56" t="s">
        <v>216</v>
      </c>
      <c r="I56" s="101" t="str">
        <f t="shared" si="22"/>
        <v>55,6</v>
      </c>
      <c r="J56" s="164">
        <v>1</v>
      </c>
      <c r="K56" s="7" t="s">
        <v>59</v>
      </c>
      <c r="L56" s="103" t="e">
        <f>HLOOKUP(K56,'ABR''26'!$DE$4:$EH$65,MATCH(Carga!A56,'ABR''26'!$DE$4:$DE$65,0),0)</f>
        <v>#N/A</v>
      </c>
      <c r="M56" s="7"/>
      <c r="O56" s="7" t="str">
        <f t="shared" si="23"/>
        <v>ZBFB</v>
      </c>
      <c r="P56" s="104" t="e">
        <f t="shared" si="24"/>
        <v>#N/A</v>
      </c>
      <c r="Q56" s="102" t="s">
        <v>203</v>
      </c>
      <c r="R56" s="102" t="s">
        <v>204</v>
      </c>
      <c r="S56" s="102" t="s">
        <v>152</v>
      </c>
      <c r="T56" s="105" t="str">
        <f t="shared" ca="1" si="3"/>
        <v>04.05.Monday</v>
      </c>
      <c r="U56" s="102" t="s">
        <v>205</v>
      </c>
      <c r="V56" s="7"/>
      <c r="W56" s="7"/>
      <c r="X56" s="7"/>
      <c r="Y56" s="7"/>
      <c r="Z56" s="100">
        <f t="shared" si="25"/>
        <v>4001151</v>
      </c>
      <c r="AA56" s="7"/>
      <c r="AB56" s="7"/>
      <c r="AC56" s="7"/>
      <c r="AD56" s="7"/>
      <c r="AE56" s="100">
        <f t="shared" si="26"/>
        <v>4196</v>
      </c>
      <c r="AF56" s="7"/>
      <c r="AG56" s="100">
        <f t="shared" si="27"/>
        <v>50028621</v>
      </c>
    </row>
    <row r="57" spans="1:33" x14ac:dyDescent="0.35">
      <c r="A57" s="7" t="str">
        <f t="shared" si="21"/>
        <v>Suape55,61</v>
      </c>
      <c r="B57" s="100" t="s">
        <v>187</v>
      </c>
      <c r="C57" s="7">
        <v>4196</v>
      </c>
      <c r="D57" s="7" t="s">
        <v>23</v>
      </c>
      <c r="E57">
        <v>4001151</v>
      </c>
      <c r="F57" s="101"/>
      <c r="G57" s="111">
        <v>50028621</v>
      </c>
      <c r="H57" t="s">
        <v>216</v>
      </c>
      <c r="I57" s="101" t="str">
        <f t="shared" si="22"/>
        <v>55,6</v>
      </c>
      <c r="J57" s="164">
        <v>1</v>
      </c>
      <c r="K57" s="7" t="s">
        <v>138</v>
      </c>
      <c r="L57" s="103" t="e">
        <f>HLOOKUP(K57,'ABR''26'!$DE$4:$EH$65,MATCH(Carga!A57,'ABR''26'!$DE$4:$DE$65,0),0)</f>
        <v>#N/A</v>
      </c>
      <c r="M57" s="7"/>
      <c r="O57" s="7" t="str">
        <f t="shared" si="23"/>
        <v>ZBTM</v>
      </c>
      <c r="P57" s="104" t="e">
        <f t="shared" si="24"/>
        <v>#N/A</v>
      </c>
      <c r="Q57" s="102" t="s">
        <v>203</v>
      </c>
      <c r="R57" s="102" t="s">
        <v>204</v>
      </c>
      <c r="S57" s="102" t="s">
        <v>152</v>
      </c>
      <c r="T57" s="105" t="str">
        <f t="shared" ca="1" si="3"/>
        <v>04.05.Monday</v>
      </c>
      <c r="U57" s="102" t="s">
        <v>205</v>
      </c>
      <c r="V57" s="7"/>
      <c r="W57" s="7"/>
      <c r="X57" s="7"/>
      <c r="Y57" s="7"/>
      <c r="Z57" s="100">
        <f t="shared" si="25"/>
        <v>4001151</v>
      </c>
      <c r="AA57" s="7"/>
      <c r="AB57" s="7"/>
      <c r="AC57" s="7"/>
      <c r="AD57" s="7"/>
      <c r="AE57" s="100">
        <f t="shared" si="26"/>
        <v>4196</v>
      </c>
      <c r="AF57" s="7"/>
      <c r="AG57" s="100">
        <f t="shared" si="27"/>
        <v>50028621</v>
      </c>
    </row>
    <row r="58" spans="1:33" x14ac:dyDescent="0.35">
      <c r="A58" s="7" t="str">
        <f t="shared" si="21"/>
        <v>Suape55,61</v>
      </c>
      <c r="B58" s="100" t="s">
        <v>187</v>
      </c>
      <c r="C58" s="7">
        <v>4196</v>
      </c>
      <c r="D58" s="7" t="s">
        <v>23</v>
      </c>
      <c r="E58">
        <v>4001151</v>
      </c>
      <c r="F58" s="101"/>
      <c r="G58" s="111">
        <v>50028621</v>
      </c>
      <c r="H58" t="s">
        <v>216</v>
      </c>
      <c r="I58" s="101" t="str">
        <f t="shared" si="22"/>
        <v>55,6</v>
      </c>
      <c r="J58" s="164">
        <v>1</v>
      </c>
      <c r="K58" s="7" t="s">
        <v>139</v>
      </c>
      <c r="L58" s="103" t="e">
        <f>HLOOKUP(K58,'ABR''26'!$DE$4:$EH$65,MATCH(Carga!A58,'ABR''26'!$DE$4:$DE$65,0),0)</f>
        <v>#N/A</v>
      </c>
      <c r="M58" s="7"/>
      <c r="O58" s="7" t="str">
        <f t="shared" si="23"/>
        <v>ZBCT</v>
      </c>
      <c r="P58" s="104" t="e">
        <f t="shared" si="24"/>
        <v>#N/A</v>
      </c>
      <c r="Q58" s="102" t="s">
        <v>203</v>
      </c>
      <c r="R58" s="102" t="s">
        <v>204</v>
      </c>
      <c r="S58" s="102" t="s">
        <v>152</v>
      </c>
      <c r="T58" s="105" t="str">
        <f t="shared" ca="1" si="3"/>
        <v>04.05.Monday</v>
      </c>
      <c r="U58" s="102" t="s">
        <v>205</v>
      </c>
      <c r="V58" s="7"/>
      <c r="W58" s="7"/>
      <c r="X58" s="7"/>
      <c r="Y58" s="7"/>
      <c r="Z58" s="100">
        <f t="shared" si="25"/>
        <v>4001151</v>
      </c>
      <c r="AA58" s="7"/>
      <c r="AB58" s="7"/>
      <c r="AC58" s="7"/>
      <c r="AD58" s="7"/>
      <c r="AE58" s="100">
        <f t="shared" si="26"/>
        <v>4196</v>
      </c>
      <c r="AF58" s="7"/>
      <c r="AG58" s="100">
        <f t="shared" si="27"/>
        <v>50028621</v>
      </c>
    </row>
    <row r="59" spans="1:33" x14ac:dyDescent="0.35">
      <c r="A59" s="7" t="str">
        <f t="shared" si="21"/>
        <v>Suape55,61</v>
      </c>
      <c r="B59" s="100" t="s">
        <v>187</v>
      </c>
      <c r="C59" s="7">
        <v>4196</v>
      </c>
      <c r="D59" s="7" t="s">
        <v>23</v>
      </c>
      <c r="E59">
        <v>4001151</v>
      </c>
      <c r="F59" s="101"/>
      <c r="G59" s="111">
        <v>50028621</v>
      </c>
      <c r="H59" t="s">
        <v>216</v>
      </c>
      <c r="I59" s="101" t="str">
        <f t="shared" si="22"/>
        <v>55,6</v>
      </c>
      <c r="J59" s="164">
        <v>1</v>
      </c>
      <c r="K59" s="7" t="s">
        <v>57</v>
      </c>
      <c r="L59" s="103" t="e">
        <f>HLOOKUP(K59,'ABR''26'!$DE$4:$EH$65,MATCH(Carga!A59,'ABR''26'!$DE$4:$DE$65,0),0)</f>
        <v>#N/A</v>
      </c>
      <c r="M59" s="7"/>
      <c r="O59" s="7" t="str">
        <f t="shared" si="23"/>
        <v>ZBLB</v>
      </c>
      <c r="P59" s="104" t="e">
        <f t="shared" si="24"/>
        <v>#N/A</v>
      </c>
      <c r="Q59" s="102" t="s">
        <v>203</v>
      </c>
      <c r="R59" s="102" t="s">
        <v>204</v>
      </c>
      <c r="S59" s="102" t="s">
        <v>152</v>
      </c>
      <c r="T59" s="105" t="str">
        <f t="shared" ca="1" si="3"/>
        <v>04.05.Monday</v>
      </c>
      <c r="U59" s="102" t="s">
        <v>205</v>
      </c>
      <c r="V59" s="7"/>
      <c r="W59" s="7"/>
      <c r="X59" s="7"/>
      <c r="Y59" s="7"/>
      <c r="Z59" s="100">
        <f t="shared" si="25"/>
        <v>4001151</v>
      </c>
      <c r="AA59" s="7"/>
      <c r="AB59" s="7"/>
      <c r="AC59" s="7"/>
      <c r="AD59" s="7"/>
      <c r="AE59" s="100">
        <f t="shared" si="26"/>
        <v>4196</v>
      </c>
      <c r="AF59" s="7"/>
      <c r="AG59" s="100">
        <f t="shared" si="27"/>
        <v>50028621</v>
      </c>
    </row>
    <row r="60" spans="1:33" x14ac:dyDescent="0.35">
      <c r="A60" s="7" t="str">
        <f t="shared" si="21"/>
        <v>Suape55,61</v>
      </c>
      <c r="B60" s="100" t="s">
        <v>187</v>
      </c>
      <c r="C60" s="7">
        <v>4196</v>
      </c>
      <c r="D60" s="7" t="s">
        <v>23</v>
      </c>
      <c r="E60">
        <v>4001151</v>
      </c>
      <c r="F60" s="101"/>
      <c r="G60" s="111">
        <v>50028621</v>
      </c>
      <c r="H60" t="s">
        <v>216</v>
      </c>
      <c r="I60" s="101" t="str">
        <f t="shared" si="22"/>
        <v>55,6</v>
      </c>
      <c r="J60" s="164">
        <v>1</v>
      </c>
      <c r="K60" s="7" t="s">
        <v>132</v>
      </c>
      <c r="L60" s="103" t="e">
        <f>HLOOKUP(K60,'ABR''26'!$DE$4:$EH$65,MATCH(Carga!A60,'ABR''26'!$DE$4:$DE$65,0),0)</f>
        <v>#N/A</v>
      </c>
      <c r="M60" s="7"/>
      <c r="O60" s="7" t="str">
        <f t="shared" si="23"/>
        <v>ZBMR</v>
      </c>
      <c r="P60" s="104" t="e">
        <f t="shared" si="24"/>
        <v>#N/A</v>
      </c>
      <c r="Q60" s="102" t="s">
        <v>203</v>
      </c>
      <c r="R60" s="102" t="s">
        <v>204</v>
      </c>
      <c r="S60" s="102" t="s">
        <v>152</v>
      </c>
      <c r="T60" s="105" t="str">
        <f t="shared" ca="1" si="3"/>
        <v>04.05.Monday</v>
      </c>
      <c r="U60" s="102" t="s">
        <v>205</v>
      </c>
      <c r="V60" s="7"/>
      <c r="W60" s="7"/>
      <c r="X60" s="7"/>
      <c r="Y60" s="7"/>
      <c r="Z60" s="100">
        <f t="shared" si="25"/>
        <v>4001151</v>
      </c>
      <c r="AA60" s="7"/>
      <c r="AB60" s="7"/>
      <c r="AC60" s="7"/>
      <c r="AD60" s="7"/>
      <c r="AE60" s="100">
        <f t="shared" si="26"/>
        <v>4196</v>
      </c>
      <c r="AF60" s="7"/>
      <c r="AG60" s="100">
        <f t="shared" si="27"/>
        <v>50028621</v>
      </c>
    </row>
    <row r="61" spans="1:33" x14ac:dyDescent="0.35">
      <c r="A61" s="7" t="str">
        <f t="shared" si="21"/>
        <v>Suape55,61</v>
      </c>
      <c r="B61" s="100" t="s">
        <v>187</v>
      </c>
      <c r="C61" s="7">
        <v>4196</v>
      </c>
      <c r="D61" s="7" t="s">
        <v>23</v>
      </c>
      <c r="E61">
        <v>4001151</v>
      </c>
      <c r="F61" s="101"/>
      <c r="G61" s="111">
        <v>50028621</v>
      </c>
      <c r="H61" t="s">
        <v>216</v>
      </c>
      <c r="I61" s="101" t="str">
        <f t="shared" si="22"/>
        <v>55,6</v>
      </c>
      <c r="J61" s="164">
        <v>1</v>
      </c>
      <c r="K61" s="7" t="s">
        <v>133</v>
      </c>
      <c r="L61" s="103" t="e">
        <f>HLOOKUP(K61,'ABR''26'!$DE$4:$EH$65,MATCH(Carga!A61,'ABR''26'!$DE$4:$DE$65,0),0)</f>
        <v>#N/A</v>
      </c>
      <c r="M61" s="7"/>
      <c r="O61" s="7" t="str">
        <f t="shared" si="23"/>
        <v>ZBML</v>
      </c>
      <c r="P61" s="104" t="e">
        <f t="shared" si="24"/>
        <v>#N/A</v>
      </c>
      <c r="Q61" s="102" t="s">
        <v>203</v>
      </c>
      <c r="R61" s="102" t="s">
        <v>204</v>
      </c>
      <c r="S61" s="102" t="s">
        <v>152</v>
      </c>
      <c r="T61" s="105" t="str">
        <f t="shared" ca="1" si="3"/>
        <v>04.05.Monday</v>
      </c>
      <c r="U61" s="102" t="s">
        <v>205</v>
      </c>
      <c r="V61" s="7"/>
      <c r="W61" s="7"/>
      <c r="X61" s="7"/>
      <c r="Y61" s="7"/>
      <c r="Z61" s="100">
        <f t="shared" si="25"/>
        <v>4001151</v>
      </c>
      <c r="AA61" s="7"/>
      <c r="AB61" s="7"/>
      <c r="AC61" s="7"/>
      <c r="AD61" s="7"/>
      <c r="AE61" s="100">
        <f t="shared" si="26"/>
        <v>4196</v>
      </c>
      <c r="AF61" s="7"/>
      <c r="AG61" s="100">
        <f t="shared" si="27"/>
        <v>50028621</v>
      </c>
    </row>
    <row r="62" spans="1:33" x14ac:dyDescent="0.35">
      <c r="A62" s="7" t="str">
        <f t="shared" si="21"/>
        <v>Suape55,61</v>
      </c>
      <c r="B62" s="100" t="s">
        <v>187</v>
      </c>
      <c r="C62" s="7">
        <v>4196</v>
      </c>
      <c r="D62" s="7" t="s">
        <v>23</v>
      </c>
      <c r="E62">
        <v>4001151</v>
      </c>
      <c r="F62" s="101"/>
      <c r="G62" s="111">
        <v>50028621</v>
      </c>
      <c r="H62" t="s">
        <v>216</v>
      </c>
      <c r="I62" s="101" t="str">
        <f t="shared" si="22"/>
        <v>55,6</v>
      </c>
      <c r="J62" s="164">
        <v>1</v>
      </c>
      <c r="K62" s="7" t="s">
        <v>52</v>
      </c>
      <c r="L62" s="103" t="e">
        <f>HLOOKUP(K62,'ABR''26'!$DE$4:$EH$65,MATCH(Carga!A62,'ABR''26'!$DE$4:$DE$65,0),0)</f>
        <v>#N/A</v>
      </c>
      <c r="M62" s="7"/>
      <c r="O62" s="7" t="str">
        <f t="shared" si="23"/>
        <v>ZBPP</v>
      </c>
      <c r="P62" s="104" t="e">
        <f t="shared" si="24"/>
        <v>#N/A</v>
      </c>
      <c r="Q62" s="102" t="s">
        <v>203</v>
      </c>
      <c r="R62" s="102" t="s">
        <v>204</v>
      </c>
      <c r="S62" s="102" t="s">
        <v>152</v>
      </c>
      <c r="T62" s="105" t="str">
        <f t="shared" ca="1" si="3"/>
        <v>04.05.Monday</v>
      </c>
      <c r="U62" s="102" t="s">
        <v>205</v>
      </c>
      <c r="V62" s="7"/>
      <c r="W62" s="7"/>
      <c r="X62" s="7"/>
      <c r="Y62" s="7"/>
      <c r="Z62" s="100">
        <f t="shared" si="25"/>
        <v>4001151</v>
      </c>
      <c r="AA62" s="7"/>
      <c r="AB62" s="7"/>
      <c r="AC62" s="7"/>
      <c r="AD62" s="7"/>
      <c r="AE62" s="100">
        <f t="shared" si="26"/>
        <v>4196</v>
      </c>
      <c r="AF62" s="7"/>
      <c r="AG62" s="100">
        <f t="shared" si="27"/>
        <v>50028621</v>
      </c>
    </row>
    <row r="63" spans="1:33" x14ac:dyDescent="0.35">
      <c r="A63" s="7" t="str">
        <f t="shared" si="21"/>
        <v>Suape55,61</v>
      </c>
      <c r="B63" s="100" t="s">
        <v>187</v>
      </c>
      <c r="C63" s="7">
        <v>4196</v>
      </c>
      <c r="D63" s="7" t="s">
        <v>23</v>
      </c>
      <c r="E63">
        <v>4001151</v>
      </c>
      <c r="F63" s="101"/>
      <c r="G63" s="111">
        <v>50028621</v>
      </c>
      <c r="H63" t="s">
        <v>216</v>
      </c>
      <c r="I63" s="101" t="str">
        <f t="shared" si="22"/>
        <v>55,6</v>
      </c>
      <c r="J63" s="164">
        <v>1</v>
      </c>
      <c r="K63" s="7" t="s">
        <v>60</v>
      </c>
      <c r="L63" s="103" t="e">
        <f>HLOOKUP(K63,'ABR''26'!$DE$4:$EH$65,MATCH(Carga!A63,'ABR''26'!$DE$4:$DE$65,0),0)</f>
        <v>#N/A</v>
      </c>
      <c r="M63" s="7"/>
      <c r="O63" s="7" t="str">
        <f t="shared" si="23"/>
        <v>ZBPB</v>
      </c>
      <c r="P63" s="104" t="e">
        <f t="shared" si="24"/>
        <v>#N/A</v>
      </c>
      <c r="Q63" s="102" t="s">
        <v>203</v>
      </c>
      <c r="R63" s="102" t="s">
        <v>204</v>
      </c>
      <c r="S63" s="102" t="s">
        <v>152</v>
      </c>
      <c r="T63" s="105" t="str">
        <f t="shared" ca="1" si="3"/>
        <v>04.05.Monday</v>
      </c>
      <c r="U63" s="102" t="s">
        <v>205</v>
      </c>
      <c r="V63" s="7"/>
      <c r="W63" s="7"/>
      <c r="X63" s="7"/>
      <c r="Y63" s="7"/>
      <c r="Z63" s="100">
        <f t="shared" si="25"/>
        <v>4001151</v>
      </c>
      <c r="AA63" s="7"/>
      <c r="AB63" s="7"/>
      <c r="AC63" s="7"/>
      <c r="AD63" s="7"/>
      <c r="AE63" s="100">
        <f t="shared" si="26"/>
        <v>4196</v>
      </c>
      <c r="AF63" s="7"/>
      <c r="AG63" s="100">
        <f t="shared" si="27"/>
        <v>50028621</v>
      </c>
    </row>
    <row r="64" spans="1:33" x14ac:dyDescent="0.35">
      <c r="A64" s="7" t="str">
        <f t="shared" si="21"/>
        <v>Suape55,61</v>
      </c>
      <c r="B64" s="100" t="s">
        <v>187</v>
      </c>
      <c r="C64" s="7">
        <v>4196</v>
      </c>
      <c r="D64" s="7" t="s">
        <v>23</v>
      </c>
      <c r="E64">
        <v>4001151</v>
      </c>
      <c r="F64" s="101"/>
      <c r="G64" s="111">
        <v>50028621</v>
      </c>
      <c r="H64" t="s">
        <v>216</v>
      </c>
      <c r="I64" s="101" t="str">
        <f t="shared" si="22"/>
        <v>55,6</v>
      </c>
      <c r="J64" s="164">
        <v>1</v>
      </c>
      <c r="K64" s="7" t="s">
        <v>50</v>
      </c>
      <c r="L64" s="103" t="e">
        <f>HLOOKUP(K64,'ABR''26'!$DE$4:$EH$65,MATCH(Carga!A64,'ABR''26'!$DE$4:$DE$65,0),0)</f>
        <v>#N/A</v>
      </c>
      <c r="M64" s="7"/>
      <c r="O64" s="7" t="str">
        <f t="shared" si="23"/>
        <v>ZBOP</v>
      </c>
      <c r="P64" s="104" t="e">
        <f t="shared" si="24"/>
        <v>#N/A</v>
      </c>
      <c r="Q64" s="102" t="s">
        <v>203</v>
      </c>
      <c r="R64" s="102" t="s">
        <v>204</v>
      </c>
      <c r="S64" s="102" t="s">
        <v>152</v>
      </c>
      <c r="T64" s="105" t="str">
        <f t="shared" ca="1" si="3"/>
        <v>04.05.Monday</v>
      </c>
      <c r="U64" s="102" t="s">
        <v>205</v>
      </c>
      <c r="V64" s="7"/>
      <c r="W64" s="7"/>
      <c r="X64" s="7"/>
      <c r="Y64" s="7"/>
      <c r="Z64" s="100">
        <f t="shared" si="25"/>
        <v>4001151</v>
      </c>
      <c r="AA64" s="7"/>
      <c r="AB64" s="7"/>
      <c r="AC64" s="7"/>
      <c r="AD64" s="7"/>
      <c r="AE64" s="100">
        <f t="shared" si="26"/>
        <v>4196</v>
      </c>
      <c r="AF64" s="7"/>
      <c r="AG64" s="100">
        <f t="shared" si="27"/>
        <v>50028621</v>
      </c>
    </row>
    <row r="65" spans="1:33" x14ac:dyDescent="0.35">
      <c r="A65" s="7" t="str">
        <f t="shared" si="21"/>
        <v>Suape55,61</v>
      </c>
      <c r="B65" s="100" t="s">
        <v>187</v>
      </c>
      <c r="C65" s="7">
        <v>4196</v>
      </c>
      <c r="D65" s="7" t="s">
        <v>23</v>
      </c>
      <c r="E65">
        <v>4001151</v>
      </c>
      <c r="F65" s="101"/>
      <c r="G65" s="111">
        <v>50028621</v>
      </c>
      <c r="H65" t="s">
        <v>216</v>
      </c>
      <c r="I65" s="101" t="str">
        <f t="shared" si="22"/>
        <v>55,6</v>
      </c>
      <c r="J65" s="164">
        <v>1</v>
      </c>
      <c r="K65" s="7" t="s">
        <v>58</v>
      </c>
      <c r="L65" s="103" t="e">
        <f>HLOOKUP(K65,'ABR''26'!$DE$4:$EH$65,MATCH(Carga!A65,'ABR''26'!$DE$4:$DE$65,0),0)</f>
        <v>#N/A</v>
      </c>
      <c r="M65" s="7"/>
      <c r="O65" s="7" t="str">
        <f t="shared" si="23"/>
        <v>ZBOB</v>
      </c>
      <c r="P65" s="104" t="e">
        <f t="shared" si="24"/>
        <v>#N/A</v>
      </c>
      <c r="Q65" s="102" t="s">
        <v>203</v>
      </c>
      <c r="R65" s="102" t="s">
        <v>204</v>
      </c>
      <c r="S65" s="102" t="s">
        <v>152</v>
      </c>
      <c r="T65" s="105" t="str">
        <f t="shared" ca="1" si="3"/>
        <v>04.05.Monday</v>
      </c>
      <c r="U65" s="102" t="s">
        <v>205</v>
      </c>
      <c r="V65" s="7"/>
      <c r="W65" s="7"/>
      <c r="X65" s="7"/>
      <c r="Y65" s="7"/>
      <c r="Z65" s="100">
        <f t="shared" si="25"/>
        <v>4001151</v>
      </c>
      <c r="AA65" s="7"/>
      <c r="AB65" s="7"/>
      <c r="AC65" s="7"/>
      <c r="AD65" s="7"/>
      <c r="AE65" s="100">
        <f t="shared" si="26"/>
        <v>4196</v>
      </c>
      <c r="AF65" s="7"/>
      <c r="AG65" s="100">
        <f t="shared" si="27"/>
        <v>50028621</v>
      </c>
    </row>
    <row r="66" spans="1:33" x14ac:dyDescent="0.35">
      <c r="A66" s="7" t="str">
        <f t="shared" si="21"/>
        <v>Suape55,61</v>
      </c>
      <c r="B66" s="100" t="s">
        <v>187</v>
      </c>
      <c r="C66" s="7">
        <v>4196</v>
      </c>
      <c r="D66" s="7" t="s">
        <v>23</v>
      </c>
      <c r="E66">
        <v>4001151</v>
      </c>
      <c r="F66" s="101"/>
      <c r="G66" s="111">
        <v>50028621</v>
      </c>
      <c r="H66" t="s">
        <v>216</v>
      </c>
      <c r="I66" s="101" t="str">
        <f t="shared" si="22"/>
        <v>55,6</v>
      </c>
      <c r="J66" s="164">
        <v>1</v>
      </c>
      <c r="K66" s="7" t="s">
        <v>134</v>
      </c>
      <c r="L66" s="103" t="e">
        <f>HLOOKUP(K66,'ABR''26'!$DE$4:$EH$65,MATCH(Carga!A66,'ABR''26'!$DE$4:$DE$65,0),0)</f>
        <v>#N/A</v>
      </c>
      <c r="M66" s="7"/>
      <c r="O66" s="7" t="str">
        <f t="shared" si="23"/>
        <v>ZBSG</v>
      </c>
      <c r="P66" s="104" t="e">
        <f t="shared" si="24"/>
        <v>#N/A</v>
      </c>
      <c r="Q66" s="102" t="s">
        <v>203</v>
      </c>
      <c r="R66" s="102" t="s">
        <v>204</v>
      </c>
      <c r="S66" s="102" t="s">
        <v>152</v>
      </c>
      <c r="T66" s="105" t="str">
        <f t="shared" ref="T66:T129" ca="1" si="28">$T$1</f>
        <v>04.05.Monday</v>
      </c>
      <c r="U66" s="102" t="s">
        <v>205</v>
      </c>
      <c r="V66" s="7"/>
      <c r="W66" s="7"/>
      <c r="X66" s="7"/>
      <c r="Y66" s="7"/>
      <c r="Z66" s="100">
        <f t="shared" si="25"/>
        <v>4001151</v>
      </c>
      <c r="AA66" s="7"/>
      <c r="AB66" s="7"/>
      <c r="AC66" s="7"/>
      <c r="AD66" s="7"/>
      <c r="AE66" s="100">
        <f t="shared" si="26"/>
        <v>4196</v>
      </c>
      <c r="AF66" s="7"/>
      <c r="AG66" s="100">
        <f t="shared" si="27"/>
        <v>50028621</v>
      </c>
    </row>
    <row r="67" spans="1:33" x14ac:dyDescent="0.35">
      <c r="A67" s="7" t="str">
        <f t="shared" si="21"/>
        <v>Suape55,61</v>
      </c>
      <c r="B67" s="100" t="s">
        <v>187</v>
      </c>
      <c r="C67" s="7">
        <v>4196</v>
      </c>
      <c r="D67" s="7" t="s">
        <v>23</v>
      </c>
      <c r="E67">
        <v>4001151</v>
      </c>
      <c r="F67" s="101"/>
      <c r="G67" s="111">
        <v>50028621</v>
      </c>
      <c r="H67" t="s">
        <v>216</v>
      </c>
      <c r="I67" s="101" t="str">
        <f t="shared" si="22"/>
        <v>55,6</v>
      </c>
      <c r="J67" s="164">
        <v>1</v>
      </c>
      <c r="K67" s="7" t="s">
        <v>45</v>
      </c>
      <c r="L67" s="103" t="e">
        <f>HLOOKUP(K67,'ABR''26'!$DE$4:$EH$65,MATCH(Carga!A67,'ABR''26'!$DE$4:$DE$65,0),0)</f>
        <v>#N/A</v>
      </c>
      <c r="M67" s="7"/>
      <c r="O67" s="7" t="str">
        <f t="shared" si="23"/>
        <v>ZBFS</v>
      </c>
      <c r="P67" s="104" t="e">
        <f t="shared" si="24"/>
        <v>#N/A</v>
      </c>
      <c r="Q67" s="102" t="s">
        <v>203</v>
      </c>
      <c r="R67" s="102" t="s">
        <v>204</v>
      </c>
      <c r="S67" s="102" t="s">
        <v>152</v>
      </c>
      <c r="T67" s="105" t="str">
        <f t="shared" ca="1" si="28"/>
        <v>04.05.Monday</v>
      </c>
      <c r="U67" s="102" t="s">
        <v>205</v>
      </c>
      <c r="V67" s="7"/>
      <c r="W67" s="7"/>
      <c r="X67" s="7"/>
      <c r="Y67" s="7"/>
      <c r="Z67" s="100">
        <f t="shared" si="25"/>
        <v>4001151</v>
      </c>
      <c r="AA67" s="7"/>
      <c r="AB67" s="7"/>
      <c r="AC67" s="7"/>
      <c r="AD67" s="7"/>
      <c r="AE67" s="100">
        <f t="shared" si="26"/>
        <v>4196</v>
      </c>
      <c r="AF67" s="7"/>
      <c r="AG67" s="100">
        <f t="shared" si="27"/>
        <v>50028621</v>
      </c>
    </row>
    <row r="68" spans="1:33" x14ac:dyDescent="0.35">
      <c r="A68" s="7" t="str">
        <f t="shared" si="21"/>
        <v>Suape55,61</v>
      </c>
      <c r="B68" s="100" t="s">
        <v>187</v>
      </c>
      <c r="C68" s="7">
        <v>4196</v>
      </c>
      <c r="D68" s="7" t="s">
        <v>23</v>
      </c>
      <c r="E68">
        <v>4001151</v>
      </c>
      <c r="F68" s="101"/>
      <c r="G68" s="111">
        <v>50028621</v>
      </c>
      <c r="H68" t="s">
        <v>216</v>
      </c>
      <c r="I68" s="101" t="str">
        <f t="shared" si="22"/>
        <v>55,6</v>
      </c>
      <c r="J68" s="164">
        <v>1</v>
      </c>
      <c r="K68" s="7" t="s">
        <v>47</v>
      </c>
      <c r="L68" s="103" t="e">
        <f>HLOOKUP(K68,'ABR''26'!$DE$4:$EH$65,MATCH(Carga!A68,'ABR''26'!$DE$4:$DE$65,0),0)</f>
        <v>#N/A</v>
      </c>
      <c r="M68" s="7"/>
      <c r="O68" s="7" t="str">
        <f t="shared" si="23"/>
        <v>ZBUT</v>
      </c>
      <c r="P68" s="104" t="e">
        <f t="shared" si="24"/>
        <v>#N/A</v>
      </c>
      <c r="Q68" s="102" t="s">
        <v>203</v>
      </c>
      <c r="R68" s="102" t="s">
        <v>204</v>
      </c>
      <c r="S68" s="102" t="s">
        <v>152</v>
      </c>
      <c r="T68" s="105" t="str">
        <f t="shared" ca="1" si="28"/>
        <v>04.05.Monday</v>
      </c>
      <c r="U68" s="102" t="s">
        <v>205</v>
      </c>
      <c r="V68" s="7"/>
      <c r="W68" s="7"/>
      <c r="X68" s="7"/>
      <c r="Y68" s="7"/>
      <c r="Z68" s="100">
        <f t="shared" si="25"/>
        <v>4001151</v>
      </c>
      <c r="AA68" s="7"/>
      <c r="AB68" s="7"/>
      <c r="AC68" s="7"/>
      <c r="AD68" s="7"/>
      <c r="AE68" s="100">
        <f t="shared" si="26"/>
        <v>4196</v>
      </c>
      <c r="AF68" s="7"/>
      <c r="AG68" s="100">
        <f t="shared" si="27"/>
        <v>50028621</v>
      </c>
    </row>
    <row r="69" spans="1:33" x14ac:dyDescent="0.35">
      <c r="A69" s="7" t="str">
        <f t="shared" si="21"/>
        <v>Suape55,61</v>
      </c>
      <c r="B69" s="100" t="s">
        <v>187</v>
      </c>
      <c r="C69" s="7">
        <v>4196</v>
      </c>
      <c r="D69" s="7" t="s">
        <v>23</v>
      </c>
      <c r="E69">
        <v>4001151</v>
      </c>
      <c r="F69" s="101"/>
      <c r="G69" s="111">
        <v>50028621</v>
      </c>
      <c r="H69" t="s">
        <v>216</v>
      </c>
      <c r="I69" s="101" t="str">
        <f t="shared" si="22"/>
        <v>55,6</v>
      </c>
      <c r="J69" s="164">
        <v>1</v>
      </c>
      <c r="K69" s="7" t="s">
        <v>54</v>
      </c>
      <c r="L69" s="103" t="e">
        <f>HLOOKUP(K69,'ABR''26'!$DE$4:$EH$65,MATCH(Carga!A69,'ABR''26'!$DE$4:$DE$65,0),0)</f>
        <v>#N/A</v>
      </c>
      <c r="M69" s="7"/>
      <c r="O69" s="7" t="str">
        <f t="shared" si="23"/>
        <v>ZBUB</v>
      </c>
      <c r="P69" s="104" t="e">
        <f t="shared" si="24"/>
        <v>#N/A</v>
      </c>
      <c r="Q69" s="102" t="s">
        <v>203</v>
      </c>
      <c r="R69" s="102" t="s">
        <v>204</v>
      </c>
      <c r="S69" s="102" t="s">
        <v>152</v>
      </c>
      <c r="T69" s="105" t="str">
        <f t="shared" ca="1" si="28"/>
        <v>04.05.Monday</v>
      </c>
      <c r="U69" s="102" t="s">
        <v>205</v>
      </c>
      <c r="V69" s="7"/>
      <c r="W69" s="7"/>
      <c r="X69" s="7"/>
      <c r="Y69" s="7"/>
      <c r="Z69" s="100">
        <f t="shared" si="25"/>
        <v>4001151</v>
      </c>
      <c r="AA69" s="7"/>
      <c r="AB69" s="7"/>
      <c r="AC69" s="7"/>
      <c r="AD69" s="7"/>
      <c r="AE69" s="100">
        <f t="shared" si="26"/>
        <v>4196</v>
      </c>
      <c r="AF69" s="7"/>
      <c r="AG69" s="100">
        <f t="shared" si="27"/>
        <v>50028621</v>
      </c>
    </row>
    <row r="70" spans="1:33" x14ac:dyDescent="0.35">
      <c r="A70" s="7" t="str">
        <f t="shared" si="21"/>
        <v>Suape55,61</v>
      </c>
      <c r="B70" s="100" t="s">
        <v>187</v>
      </c>
      <c r="C70" s="7">
        <v>4196</v>
      </c>
      <c r="D70" s="7" t="s">
        <v>23</v>
      </c>
      <c r="E70">
        <v>4001151</v>
      </c>
      <c r="F70" s="101"/>
      <c r="G70" s="111">
        <v>50028621</v>
      </c>
      <c r="H70" t="s">
        <v>216</v>
      </c>
      <c r="I70" s="101" t="str">
        <f t="shared" si="22"/>
        <v>55,6</v>
      </c>
      <c r="J70" s="164">
        <v>1</v>
      </c>
      <c r="K70" s="7" t="s">
        <v>48</v>
      </c>
      <c r="L70" s="103" t="e">
        <f>HLOOKUP(K70,'ABR''26'!$DE$4:$EH$65,MATCH(Carga!A70,'ABR''26'!$DE$4:$DE$65,0),0)</f>
        <v>#N/A</v>
      </c>
      <c r="M70" s="7"/>
      <c r="O70" s="7" t="str">
        <f t="shared" si="23"/>
        <v>ZBLA</v>
      </c>
      <c r="P70" s="104" t="e">
        <f t="shared" si="24"/>
        <v>#N/A</v>
      </c>
      <c r="Q70" s="102" t="s">
        <v>203</v>
      </c>
      <c r="R70" s="102" t="s">
        <v>204</v>
      </c>
      <c r="S70" s="102" t="s">
        <v>152</v>
      </c>
      <c r="T70" s="105" t="str">
        <f t="shared" ca="1" si="28"/>
        <v>04.05.Monday</v>
      </c>
      <c r="U70" s="102" t="s">
        <v>205</v>
      </c>
      <c r="V70" s="7"/>
      <c r="W70" s="7"/>
      <c r="X70" s="7"/>
      <c r="Y70" s="7"/>
      <c r="Z70" s="100">
        <f t="shared" si="25"/>
        <v>4001151</v>
      </c>
      <c r="AA70" s="7"/>
      <c r="AB70" s="7"/>
      <c r="AC70" s="7"/>
      <c r="AD70" s="7"/>
      <c r="AE70" s="100">
        <f t="shared" si="26"/>
        <v>4196</v>
      </c>
      <c r="AF70" s="7"/>
      <c r="AG70" s="100">
        <f t="shared" si="27"/>
        <v>50028621</v>
      </c>
    </row>
    <row r="71" spans="1:33" x14ac:dyDescent="0.35">
      <c r="A71" s="7" t="str">
        <f t="shared" si="21"/>
        <v>Suape55,61</v>
      </c>
      <c r="B71" s="100" t="s">
        <v>187</v>
      </c>
      <c r="C71" s="7">
        <v>4196</v>
      </c>
      <c r="D71" s="7" t="s">
        <v>23</v>
      </c>
      <c r="E71">
        <v>4001151</v>
      </c>
      <c r="F71" s="101"/>
      <c r="G71" s="111">
        <v>50028621</v>
      </c>
      <c r="H71" t="s">
        <v>216</v>
      </c>
      <c r="I71" s="101" t="str">
        <f t="shared" si="22"/>
        <v>55,6</v>
      </c>
      <c r="J71" s="164">
        <v>1</v>
      </c>
      <c r="K71" s="7" t="s">
        <v>55</v>
      </c>
      <c r="L71" s="103" t="e">
        <f>HLOOKUP(K71,'ABR''26'!$DE$4:$EH$65,MATCH(Carga!A71,'ABR''26'!$DE$4:$DE$65,0),0)</f>
        <v>#N/A</v>
      </c>
      <c r="M71" s="7"/>
      <c r="O71" s="7" t="str">
        <f t="shared" si="23"/>
        <v>ZBLL</v>
      </c>
      <c r="P71" s="104" t="e">
        <f t="shared" si="24"/>
        <v>#N/A</v>
      </c>
      <c r="Q71" s="102" t="s">
        <v>203</v>
      </c>
      <c r="R71" s="102" t="s">
        <v>204</v>
      </c>
      <c r="S71" s="102" t="s">
        <v>152</v>
      </c>
      <c r="T71" s="105" t="str">
        <f t="shared" ca="1" si="28"/>
        <v>04.05.Monday</v>
      </c>
      <c r="U71" s="102" t="s">
        <v>205</v>
      </c>
      <c r="V71" s="7"/>
      <c r="W71" s="7"/>
      <c r="X71" s="7"/>
      <c r="Y71" s="7"/>
      <c r="Z71" s="100">
        <f t="shared" si="25"/>
        <v>4001151</v>
      </c>
      <c r="AA71" s="7"/>
      <c r="AB71" s="7"/>
      <c r="AC71" s="7"/>
      <c r="AD71" s="7"/>
      <c r="AE71" s="100">
        <f t="shared" si="26"/>
        <v>4196</v>
      </c>
      <c r="AF71" s="7"/>
      <c r="AG71" s="100">
        <f t="shared" si="27"/>
        <v>50028621</v>
      </c>
    </row>
    <row r="72" spans="1:33" x14ac:dyDescent="0.35">
      <c r="A72" s="7" t="str">
        <f t="shared" si="21"/>
        <v>Suape55,61</v>
      </c>
      <c r="B72" s="100" t="s">
        <v>187</v>
      </c>
      <c r="C72" s="7">
        <v>4196</v>
      </c>
      <c r="D72" s="7" t="s">
        <v>23</v>
      </c>
      <c r="E72">
        <v>4001151</v>
      </c>
      <c r="F72" s="101"/>
      <c r="G72" s="111">
        <v>50028621</v>
      </c>
      <c r="H72" t="s">
        <v>216</v>
      </c>
      <c r="I72" s="101" t="str">
        <f t="shared" si="22"/>
        <v>55,6</v>
      </c>
      <c r="J72" s="164">
        <v>1</v>
      </c>
      <c r="K72" s="7" t="s">
        <v>135</v>
      </c>
      <c r="L72" s="103" t="e">
        <f>HLOOKUP(K72,'ABR''26'!$DE$4:$EH$65,MATCH(Carga!A72,'ABR''26'!$DE$4:$DE$65,0),0)</f>
        <v>#N/A</v>
      </c>
      <c r="M72" s="7"/>
      <c r="O72" s="7" t="str">
        <f t="shared" si="23"/>
        <v>ZBPE</v>
      </c>
      <c r="P72" s="104" t="e">
        <f t="shared" si="24"/>
        <v>#N/A</v>
      </c>
      <c r="Q72" s="102" t="s">
        <v>203</v>
      </c>
      <c r="R72" s="102" t="s">
        <v>204</v>
      </c>
      <c r="S72" s="102" t="s">
        <v>152</v>
      </c>
      <c r="T72" s="105" t="str">
        <f t="shared" ca="1" si="28"/>
        <v>04.05.Monday</v>
      </c>
      <c r="U72" s="102" t="s">
        <v>205</v>
      </c>
      <c r="V72" s="7"/>
      <c r="W72" s="7"/>
      <c r="X72" s="7"/>
      <c r="Y72" s="7"/>
      <c r="Z72" s="100">
        <f t="shared" si="25"/>
        <v>4001151</v>
      </c>
      <c r="AA72" s="7"/>
      <c r="AB72" s="7"/>
      <c r="AC72" s="7"/>
      <c r="AD72" s="7"/>
      <c r="AE72" s="100">
        <f t="shared" si="26"/>
        <v>4196</v>
      </c>
      <c r="AF72" s="7"/>
      <c r="AG72" s="100">
        <f t="shared" si="27"/>
        <v>50028621</v>
      </c>
    </row>
    <row r="73" spans="1:33" x14ac:dyDescent="0.35">
      <c r="A73" s="7" t="str">
        <f t="shared" si="21"/>
        <v>Suape55,61</v>
      </c>
      <c r="B73" s="100" t="s">
        <v>187</v>
      </c>
      <c r="C73" s="7">
        <v>4196</v>
      </c>
      <c r="D73" s="7" t="s">
        <v>23</v>
      </c>
      <c r="E73">
        <v>4001151</v>
      </c>
      <c r="F73" s="101"/>
      <c r="G73" s="111">
        <v>50028621</v>
      </c>
      <c r="H73" t="s">
        <v>216</v>
      </c>
      <c r="I73" s="101" t="str">
        <f t="shared" si="22"/>
        <v>55,6</v>
      </c>
      <c r="J73" s="164">
        <v>1</v>
      </c>
      <c r="K73" s="7" t="s">
        <v>136</v>
      </c>
      <c r="L73" s="103" t="e">
        <f>HLOOKUP(K73,'ABR''26'!$DE$4:$EH$65,MATCH(Carga!A73,'ABR''26'!$DE$4:$DE$65,0),0)</f>
        <v>#N/A</v>
      </c>
      <c r="M73" s="7"/>
      <c r="O73" s="7" t="str">
        <f t="shared" si="23"/>
        <v>ZBPL</v>
      </c>
      <c r="P73" s="104" t="e">
        <f t="shared" si="24"/>
        <v>#N/A</v>
      </c>
      <c r="Q73" s="102" t="s">
        <v>203</v>
      </c>
      <c r="R73" s="102" t="s">
        <v>204</v>
      </c>
      <c r="S73" s="102" t="s">
        <v>152</v>
      </c>
      <c r="T73" s="105" t="str">
        <f t="shared" ca="1" si="28"/>
        <v>04.05.Monday</v>
      </c>
      <c r="U73" s="102" t="s">
        <v>205</v>
      </c>
      <c r="V73" s="7"/>
      <c r="W73" s="7"/>
      <c r="X73" s="7"/>
      <c r="Y73" s="7"/>
      <c r="Z73" s="100">
        <f t="shared" si="25"/>
        <v>4001151</v>
      </c>
      <c r="AA73" s="7"/>
      <c r="AB73" s="7"/>
      <c r="AC73" s="7"/>
      <c r="AD73" s="7"/>
      <c r="AE73" s="100">
        <f t="shared" si="26"/>
        <v>4196</v>
      </c>
      <c r="AF73" s="7"/>
      <c r="AG73" s="100">
        <f t="shared" si="27"/>
        <v>50028621</v>
      </c>
    </row>
    <row r="74" spans="1:33" x14ac:dyDescent="0.35">
      <c r="A74" s="7" t="str">
        <f>D74&amp;I74&amp;J74</f>
        <v>Suape55,60</v>
      </c>
      <c r="B74" s="100" t="s">
        <v>187</v>
      </c>
      <c r="C74" s="7">
        <v>4196</v>
      </c>
      <c r="D74" s="7" t="s">
        <v>23</v>
      </c>
      <c r="E74">
        <v>4001151</v>
      </c>
      <c r="F74" s="101"/>
      <c r="G74" s="111">
        <v>50033762</v>
      </c>
      <c r="H74" t="s">
        <v>217</v>
      </c>
      <c r="I74" s="101" t="str">
        <f t="shared" si="22"/>
        <v>55,6</v>
      </c>
      <c r="J74" s="164">
        <v>0</v>
      </c>
      <c r="K74" s="7" t="s">
        <v>43</v>
      </c>
      <c r="L74" s="103" t="e">
        <f>HLOOKUP(K74,'ABR''26'!$DE$4:$EH$65,MATCH(Carga!A74,'ABR''26'!$DE$4:$DE$65,0),0)</f>
        <v>#N/A</v>
      </c>
      <c r="M74" s="7"/>
      <c r="O74" s="7" t="str">
        <f t="shared" si="23"/>
        <v>ZBRP</v>
      </c>
      <c r="P74" s="104" t="e">
        <f t="shared" si="24"/>
        <v>#N/A</v>
      </c>
      <c r="Q74" s="102" t="s">
        <v>203</v>
      </c>
      <c r="R74" s="102" t="s">
        <v>204</v>
      </c>
      <c r="S74" s="102" t="s">
        <v>152</v>
      </c>
      <c r="T74" s="105" t="str">
        <f t="shared" ca="1" si="28"/>
        <v>04.05.Monday</v>
      </c>
      <c r="U74" s="102" t="s">
        <v>205</v>
      </c>
      <c r="V74" s="7"/>
      <c r="W74" s="7"/>
      <c r="X74" s="7"/>
      <c r="Y74" s="7"/>
      <c r="Z74" s="100">
        <f t="shared" si="25"/>
        <v>4001151</v>
      </c>
      <c r="AA74" s="7"/>
      <c r="AB74" s="7"/>
      <c r="AC74" s="7"/>
      <c r="AD74" s="7"/>
      <c r="AE74" s="100">
        <f t="shared" si="26"/>
        <v>4196</v>
      </c>
      <c r="AF74" s="7"/>
      <c r="AG74" s="100">
        <f t="shared" si="27"/>
        <v>50033762</v>
      </c>
    </row>
    <row r="75" spans="1:33" x14ac:dyDescent="0.35">
      <c r="A75" s="7" t="str">
        <f t="shared" ref="A75:A97" si="29">D75&amp;I75&amp;J75</f>
        <v>Suape55,60</v>
      </c>
      <c r="B75" s="100" t="s">
        <v>187</v>
      </c>
      <c r="C75" s="7">
        <v>4196</v>
      </c>
      <c r="D75" s="7" t="s">
        <v>23</v>
      </c>
      <c r="E75">
        <v>4001151</v>
      </c>
      <c r="F75" s="101"/>
      <c r="G75" s="111">
        <v>50033762</v>
      </c>
      <c r="H75" t="s">
        <v>217</v>
      </c>
      <c r="I75" s="101" t="str">
        <f t="shared" ref="I75:I98" si="30">SUBSTITUTE(MID(H75,7,4),".",",")</f>
        <v>55,6</v>
      </c>
      <c r="J75" s="164">
        <v>0</v>
      </c>
      <c r="K75" s="7" t="s">
        <v>44</v>
      </c>
      <c r="L75" s="103" t="e">
        <f>HLOOKUP(K75,'ABR''26'!$DE$4:$EH$65,MATCH(Carga!A75,'ABR''26'!$DE$4:$DE$65,0),0)</f>
        <v>#N/A</v>
      </c>
      <c r="M75" s="7"/>
      <c r="O75" s="7" t="str">
        <f t="shared" ref="O75:O98" si="31">K75</f>
        <v>ZBSR</v>
      </c>
      <c r="P75" s="104" t="e">
        <f t="shared" ref="P75:P98" si="32">L75</f>
        <v>#N/A</v>
      </c>
      <c r="Q75" s="102" t="s">
        <v>203</v>
      </c>
      <c r="R75" s="102" t="s">
        <v>204</v>
      </c>
      <c r="S75" s="102" t="s">
        <v>152</v>
      </c>
      <c r="T75" s="105" t="str">
        <f t="shared" ca="1" si="28"/>
        <v>04.05.Monday</v>
      </c>
      <c r="U75" s="102" t="s">
        <v>205</v>
      </c>
      <c r="V75" s="7"/>
      <c r="W75" s="7"/>
      <c r="X75" s="7"/>
      <c r="Y75" s="7"/>
      <c r="Z75" s="100">
        <f t="shared" ref="Z75:Z98" si="33">E75</f>
        <v>4001151</v>
      </c>
      <c r="AA75" s="7"/>
      <c r="AB75" s="7"/>
      <c r="AC75" s="7"/>
      <c r="AD75" s="7"/>
      <c r="AE75" s="100">
        <f t="shared" ref="AE75:AE98" si="34">C75</f>
        <v>4196</v>
      </c>
      <c r="AF75" s="7"/>
      <c r="AG75" s="100">
        <f t="shared" ref="AG75:AG98" si="35">G75</f>
        <v>50033762</v>
      </c>
    </row>
    <row r="76" spans="1:33" x14ac:dyDescent="0.35">
      <c r="A76" s="7" t="str">
        <f t="shared" si="29"/>
        <v>Suape55,60</v>
      </c>
      <c r="B76" s="100" t="s">
        <v>187</v>
      </c>
      <c r="C76" s="7">
        <v>4196</v>
      </c>
      <c r="D76" s="7" t="s">
        <v>23</v>
      </c>
      <c r="E76">
        <v>4001151</v>
      </c>
      <c r="F76" s="101"/>
      <c r="G76" s="111">
        <v>50033762</v>
      </c>
      <c r="H76" t="s">
        <v>217</v>
      </c>
      <c r="I76" s="101" t="str">
        <f t="shared" si="30"/>
        <v>55,6</v>
      </c>
      <c r="J76" s="164">
        <v>0</v>
      </c>
      <c r="K76" s="7" t="s">
        <v>56</v>
      </c>
      <c r="L76" s="103" t="e">
        <f>HLOOKUP(K76,'ABR''26'!$DE$4:$EH$65,MATCH(Carga!A76,'ABR''26'!$DE$4:$DE$65,0),0)</f>
        <v>#N/A</v>
      </c>
      <c r="M76" s="7"/>
      <c r="O76" s="7" t="str">
        <f t="shared" si="31"/>
        <v>ZBSB</v>
      </c>
      <c r="P76" s="104" t="e">
        <f t="shared" si="32"/>
        <v>#N/A</v>
      </c>
      <c r="Q76" s="102" t="s">
        <v>203</v>
      </c>
      <c r="R76" s="102" t="s">
        <v>204</v>
      </c>
      <c r="S76" s="102" t="s">
        <v>152</v>
      </c>
      <c r="T76" s="105" t="str">
        <f t="shared" ca="1" si="28"/>
        <v>04.05.Monday</v>
      </c>
      <c r="U76" s="102" t="s">
        <v>205</v>
      </c>
      <c r="V76" s="7"/>
      <c r="W76" s="7"/>
      <c r="X76" s="7"/>
      <c r="Y76" s="7"/>
      <c r="Z76" s="100">
        <f t="shared" si="33"/>
        <v>4001151</v>
      </c>
      <c r="AA76" s="7"/>
      <c r="AB76" s="7"/>
      <c r="AC76" s="7"/>
      <c r="AD76" s="7"/>
      <c r="AE76" s="100">
        <f t="shared" si="34"/>
        <v>4196</v>
      </c>
      <c r="AF76" s="7"/>
      <c r="AG76" s="100">
        <f t="shared" si="35"/>
        <v>50033762</v>
      </c>
    </row>
    <row r="77" spans="1:33" x14ac:dyDescent="0.35">
      <c r="A77" s="7" t="str">
        <f t="shared" si="29"/>
        <v>Suape55,60</v>
      </c>
      <c r="B77" s="100" t="s">
        <v>187</v>
      </c>
      <c r="C77" s="7">
        <v>4196</v>
      </c>
      <c r="D77" s="7" t="s">
        <v>23</v>
      </c>
      <c r="E77">
        <v>4001151</v>
      </c>
      <c r="F77" s="101"/>
      <c r="G77" s="111">
        <v>50033762</v>
      </c>
      <c r="H77" t="s">
        <v>217</v>
      </c>
      <c r="I77" s="101" t="str">
        <f t="shared" si="30"/>
        <v>55,6</v>
      </c>
      <c r="J77" s="164">
        <v>0</v>
      </c>
      <c r="K77" s="7" t="s">
        <v>46</v>
      </c>
      <c r="L77" s="103" t="e">
        <f>HLOOKUP(K77,'ABR''26'!$DE$4:$EH$65,MATCH(Carga!A77,'ABR''26'!$DE$4:$DE$65,0),0)</f>
        <v>#N/A</v>
      </c>
      <c r="M77" s="7"/>
      <c r="O77" s="7" t="str">
        <f t="shared" si="31"/>
        <v>ZBCP</v>
      </c>
      <c r="P77" s="104" t="e">
        <f t="shared" si="32"/>
        <v>#N/A</v>
      </c>
      <c r="Q77" s="102" t="s">
        <v>203</v>
      </c>
      <c r="R77" s="102" t="s">
        <v>204</v>
      </c>
      <c r="S77" s="102" t="s">
        <v>152</v>
      </c>
      <c r="T77" s="105" t="str">
        <f t="shared" ca="1" si="28"/>
        <v>04.05.Monday</v>
      </c>
      <c r="U77" s="102" t="s">
        <v>205</v>
      </c>
      <c r="V77" s="7"/>
      <c r="W77" s="7"/>
      <c r="X77" s="7"/>
      <c r="Y77" s="7"/>
      <c r="Z77" s="100">
        <f t="shared" si="33"/>
        <v>4001151</v>
      </c>
      <c r="AA77" s="7"/>
      <c r="AB77" s="7"/>
      <c r="AC77" s="7"/>
      <c r="AD77" s="7"/>
      <c r="AE77" s="100">
        <f t="shared" si="34"/>
        <v>4196</v>
      </c>
      <c r="AF77" s="7"/>
      <c r="AG77" s="100">
        <f t="shared" si="35"/>
        <v>50033762</v>
      </c>
    </row>
    <row r="78" spans="1:33" x14ac:dyDescent="0.35">
      <c r="A78" s="7" t="str">
        <f t="shared" si="29"/>
        <v>Suape55,60</v>
      </c>
      <c r="B78" s="100" t="s">
        <v>187</v>
      </c>
      <c r="C78" s="7">
        <v>4196</v>
      </c>
      <c r="D78" s="7" t="s">
        <v>23</v>
      </c>
      <c r="E78">
        <v>4001151</v>
      </c>
      <c r="F78" s="101"/>
      <c r="G78" s="111">
        <v>50033762</v>
      </c>
      <c r="H78" t="s">
        <v>217</v>
      </c>
      <c r="I78" s="101" t="str">
        <f t="shared" si="30"/>
        <v>55,6</v>
      </c>
      <c r="J78" s="164">
        <v>0</v>
      </c>
      <c r="K78" s="7" t="s">
        <v>131</v>
      </c>
      <c r="L78" s="103" t="e">
        <f>HLOOKUP(K78,'ABR''26'!$DE$4:$EH$65,MATCH(Carga!A78,'ABR''26'!$DE$4:$DE$65,0),0)</f>
        <v>#N/A</v>
      </c>
      <c r="M78" s="7"/>
      <c r="O78" s="7" t="str">
        <f t="shared" si="31"/>
        <v>ZBFP</v>
      </c>
      <c r="P78" s="104" t="e">
        <f t="shared" si="32"/>
        <v>#N/A</v>
      </c>
      <c r="Q78" s="102" t="s">
        <v>203</v>
      </c>
      <c r="R78" s="102" t="s">
        <v>204</v>
      </c>
      <c r="S78" s="102" t="s">
        <v>152</v>
      </c>
      <c r="T78" s="105" t="str">
        <f t="shared" ca="1" si="28"/>
        <v>04.05.Monday</v>
      </c>
      <c r="U78" s="102" t="s">
        <v>205</v>
      </c>
      <c r="V78" s="7"/>
      <c r="W78" s="7"/>
      <c r="X78" s="7"/>
      <c r="Y78" s="7"/>
      <c r="Z78" s="100">
        <f t="shared" si="33"/>
        <v>4001151</v>
      </c>
      <c r="AA78" s="7"/>
      <c r="AB78" s="7"/>
      <c r="AC78" s="7"/>
      <c r="AD78" s="7"/>
      <c r="AE78" s="100">
        <f t="shared" si="34"/>
        <v>4196</v>
      </c>
      <c r="AF78" s="7"/>
      <c r="AG78" s="100">
        <f t="shared" si="35"/>
        <v>50033762</v>
      </c>
    </row>
    <row r="79" spans="1:33" x14ac:dyDescent="0.35">
      <c r="A79" s="7" t="str">
        <f t="shared" si="29"/>
        <v>Suape55,60</v>
      </c>
      <c r="B79" s="100" t="s">
        <v>187</v>
      </c>
      <c r="C79" s="7">
        <v>4196</v>
      </c>
      <c r="D79" s="7" t="s">
        <v>23</v>
      </c>
      <c r="E79">
        <v>4001151</v>
      </c>
      <c r="F79" s="101"/>
      <c r="G79" s="111">
        <v>50033762</v>
      </c>
      <c r="H79" t="s">
        <v>217</v>
      </c>
      <c r="I79" s="101" t="str">
        <f t="shared" si="30"/>
        <v>55,6</v>
      </c>
      <c r="J79" s="164">
        <v>0</v>
      </c>
      <c r="K79" s="7" t="s">
        <v>51</v>
      </c>
      <c r="L79" s="103" t="e">
        <f>HLOOKUP(K79,'ABR''26'!$DE$4:$EH$65,MATCH(Carga!A79,'ABR''26'!$DE$4:$DE$65,0),0)</f>
        <v>#N/A</v>
      </c>
      <c r="M79" s="7"/>
      <c r="O79" s="7" t="str">
        <f t="shared" si="31"/>
        <v>ZBFC</v>
      </c>
      <c r="P79" s="104" t="e">
        <f t="shared" si="32"/>
        <v>#N/A</v>
      </c>
      <c r="Q79" s="102" t="s">
        <v>203</v>
      </c>
      <c r="R79" s="102" t="s">
        <v>204</v>
      </c>
      <c r="S79" s="102" t="s">
        <v>152</v>
      </c>
      <c r="T79" s="105" t="str">
        <f t="shared" ca="1" si="28"/>
        <v>04.05.Monday</v>
      </c>
      <c r="U79" s="102" t="s">
        <v>205</v>
      </c>
      <c r="V79" s="7"/>
      <c r="W79" s="7"/>
      <c r="X79" s="7"/>
      <c r="Y79" s="7"/>
      <c r="Z79" s="100">
        <f t="shared" si="33"/>
        <v>4001151</v>
      </c>
      <c r="AA79" s="7"/>
      <c r="AB79" s="7"/>
      <c r="AC79" s="7"/>
      <c r="AD79" s="7"/>
      <c r="AE79" s="100">
        <f t="shared" si="34"/>
        <v>4196</v>
      </c>
      <c r="AF79" s="7"/>
      <c r="AG79" s="100">
        <f t="shared" si="35"/>
        <v>50033762</v>
      </c>
    </row>
    <row r="80" spans="1:33" x14ac:dyDescent="0.35">
      <c r="A80" s="7" t="str">
        <f t="shared" si="29"/>
        <v>Suape55,60</v>
      </c>
      <c r="B80" s="100" t="s">
        <v>187</v>
      </c>
      <c r="C80" s="7">
        <v>4196</v>
      </c>
      <c r="D80" s="7" t="s">
        <v>23</v>
      </c>
      <c r="E80">
        <v>4001151</v>
      </c>
      <c r="F80" s="101"/>
      <c r="G80" s="111">
        <v>50033762</v>
      </c>
      <c r="H80" t="s">
        <v>217</v>
      </c>
      <c r="I80" s="101" t="str">
        <f t="shared" si="30"/>
        <v>55,6</v>
      </c>
      <c r="J80" s="164">
        <v>0</v>
      </c>
      <c r="K80" s="7" t="s">
        <v>59</v>
      </c>
      <c r="L80" s="103" t="e">
        <f>HLOOKUP(K80,'ABR''26'!$DE$4:$EH$65,MATCH(Carga!A80,'ABR''26'!$DE$4:$DE$65,0),0)</f>
        <v>#N/A</v>
      </c>
      <c r="M80" s="7"/>
      <c r="O80" s="7" t="str">
        <f t="shared" si="31"/>
        <v>ZBFB</v>
      </c>
      <c r="P80" s="104" t="e">
        <f t="shared" si="32"/>
        <v>#N/A</v>
      </c>
      <c r="Q80" s="102" t="s">
        <v>203</v>
      </c>
      <c r="R80" s="102" t="s">
        <v>204</v>
      </c>
      <c r="S80" s="102" t="s">
        <v>152</v>
      </c>
      <c r="T80" s="105" t="str">
        <f t="shared" ca="1" si="28"/>
        <v>04.05.Monday</v>
      </c>
      <c r="U80" s="102" t="s">
        <v>205</v>
      </c>
      <c r="V80" s="7"/>
      <c r="W80" s="7"/>
      <c r="X80" s="7"/>
      <c r="Y80" s="7"/>
      <c r="Z80" s="100">
        <f t="shared" si="33"/>
        <v>4001151</v>
      </c>
      <c r="AA80" s="7"/>
      <c r="AB80" s="7"/>
      <c r="AC80" s="7"/>
      <c r="AD80" s="7"/>
      <c r="AE80" s="100">
        <f t="shared" si="34"/>
        <v>4196</v>
      </c>
      <c r="AF80" s="7"/>
      <c r="AG80" s="100">
        <f t="shared" si="35"/>
        <v>50033762</v>
      </c>
    </row>
    <row r="81" spans="1:33" x14ac:dyDescent="0.35">
      <c r="A81" s="7" t="str">
        <f t="shared" si="29"/>
        <v>Suape55,60</v>
      </c>
      <c r="B81" s="100" t="s">
        <v>187</v>
      </c>
      <c r="C81" s="7">
        <v>4196</v>
      </c>
      <c r="D81" s="7" t="s">
        <v>23</v>
      </c>
      <c r="E81">
        <v>4001151</v>
      </c>
      <c r="F81" s="101"/>
      <c r="G81" s="111">
        <v>50033762</v>
      </c>
      <c r="H81" t="s">
        <v>217</v>
      </c>
      <c r="I81" s="101" t="str">
        <f t="shared" si="30"/>
        <v>55,6</v>
      </c>
      <c r="J81" s="164">
        <v>0</v>
      </c>
      <c r="K81" s="7" t="s">
        <v>138</v>
      </c>
      <c r="L81" s="103" t="e">
        <f>HLOOKUP(K81,'ABR''26'!$DE$4:$EH$65,MATCH(Carga!A81,'ABR''26'!$DE$4:$DE$65,0),0)</f>
        <v>#N/A</v>
      </c>
      <c r="M81" s="7"/>
      <c r="O81" s="7" t="str">
        <f t="shared" si="31"/>
        <v>ZBTM</v>
      </c>
      <c r="P81" s="104" t="e">
        <f t="shared" si="32"/>
        <v>#N/A</v>
      </c>
      <c r="Q81" s="102" t="s">
        <v>203</v>
      </c>
      <c r="R81" s="102" t="s">
        <v>204</v>
      </c>
      <c r="S81" s="102" t="s">
        <v>152</v>
      </c>
      <c r="T81" s="105" t="str">
        <f t="shared" ca="1" si="28"/>
        <v>04.05.Monday</v>
      </c>
      <c r="U81" s="102" t="s">
        <v>205</v>
      </c>
      <c r="V81" s="7"/>
      <c r="W81" s="7"/>
      <c r="X81" s="7"/>
      <c r="Y81" s="7"/>
      <c r="Z81" s="100">
        <f t="shared" si="33"/>
        <v>4001151</v>
      </c>
      <c r="AA81" s="7"/>
      <c r="AB81" s="7"/>
      <c r="AC81" s="7"/>
      <c r="AD81" s="7"/>
      <c r="AE81" s="100">
        <f t="shared" si="34"/>
        <v>4196</v>
      </c>
      <c r="AF81" s="7"/>
      <c r="AG81" s="100">
        <f t="shared" si="35"/>
        <v>50033762</v>
      </c>
    </row>
    <row r="82" spans="1:33" x14ac:dyDescent="0.35">
      <c r="A82" s="7" t="str">
        <f t="shared" si="29"/>
        <v>Suape55,60</v>
      </c>
      <c r="B82" s="100" t="s">
        <v>187</v>
      </c>
      <c r="C82" s="7">
        <v>4196</v>
      </c>
      <c r="D82" s="7" t="s">
        <v>23</v>
      </c>
      <c r="E82">
        <v>4001151</v>
      </c>
      <c r="F82" s="101"/>
      <c r="G82" s="111">
        <v>50033762</v>
      </c>
      <c r="H82" t="s">
        <v>217</v>
      </c>
      <c r="I82" s="101" t="str">
        <f t="shared" si="30"/>
        <v>55,6</v>
      </c>
      <c r="J82" s="164">
        <v>0</v>
      </c>
      <c r="K82" s="7" t="s">
        <v>139</v>
      </c>
      <c r="L82" s="103" t="e">
        <f>HLOOKUP(K82,'ABR''26'!$DE$4:$EH$65,MATCH(Carga!A82,'ABR''26'!$DE$4:$DE$65,0),0)</f>
        <v>#N/A</v>
      </c>
      <c r="M82" s="7"/>
      <c r="O82" s="7" t="str">
        <f t="shared" si="31"/>
        <v>ZBCT</v>
      </c>
      <c r="P82" s="104" t="e">
        <f t="shared" si="32"/>
        <v>#N/A</v>
      </c>
      <c r="Q82" s="102" t="s">
        <v>203</v>
      </c>
      <c r="R82" s="102" t="s">
        <v>204</v>
      </c>
      <c r="S82" s="102" t="s">
        <v>152</v>
      </c>
      <c r="T82" s="105" t="str">
        <f t="shared" ca="1" si="28"/>
        <v>04.05.Monday</v>
      </c>
      <c r="U82" s="102" t="s">
        <v>205</v>
      </c>
      <c r="V82" s="7"/>
      <c r="W82" s="7"/>
      <c r="X82" s="7"/>
      <c r="Y82" s="7"/>
      <c r="Z82" s="100">
        <f t="shared" si="33"/>
        <v>4001151</v>
      </c>
      <c r="AA82" s="7"/>
      <c r="AB82" s="7"/>
      <c r="AC82" s="7"/>
      <c r="AD82" s="7"/>
      <c r="AE82" s="100">
        <f t="shared" si="34"/>
        <v>4196</v>
      </c>
      <c r="AF82" s="7"/>
      <c r="AG82" s="100">
        <f t="shared" si="35"/>
        <v>50033762</v>
      </c>
    </row>
    <row r="83" spans="1:33" x14ac:dyDescent="0.35">
      <c r="A83" s="7" t="str">
        <f t="shared" si="29"/>
        <v>Suape55,60</v>
      </c>
      <c r="B83" s="100" t="s">
        <v>187</v>
      </c>
      <c r="C83" s="7">
        <v>4196</v>
      </c>
      <c r="D83" s="7" t="s">
        <v>23</v>
      </c>
      <c r="E83">
        <v>4001151</v>
      </c>
      <c r="F83" s="101"/>
      <c r="G83" s="111">
        <v>50033762</v>
      </c>
      <c r="H83" t="s">
        <v>217</v>
      </c>
      <c r="I83" s="101" t="str">
        <f t="shared" si="30"/>
        <v>55,6</v>
      </c>
      <c r="J83" s="164">
        <v>0</v>
      </c>
      <c r="K83" s="7" t="s">
        <v>57</v>
      </c>
      <c r="L83" s="103" t="e">
        <f>HLOOKUP(K83,'ABR''26'!$DE$4:$EH$65,MATCH(Carga!A83,'ABR''26'!$DE$4:$DE$65,0),0)</f>
        <v>#N/A</v>
      </c>
      <c r="M83" s="7"/>
      <c r="O83" s="7" t="str">
        <f t="shared" si="31"/>
        <v>ZBLB</v>
      </c>
      <c r="P83" s="104" t="e">
        <f t="shared" si="32"/>
        <v>#N/A</v>
      </c>
      <c r="Q83" s="102" t="s">
        <v>203</v>
      </c>
      <c r="R83" s="102" t="s">
        <v>204</v>
      </c>
      <c r="S83" s="102" t="s">
        <v>152</v>
      </c>
      <c r="T83" s="105" t="str">
        <f t="shared" ca="1" si="28"/>
        <v>04.05.Monday</v>
      </c>
      <c r="U83" s="102" t="s">
        <v>205</v>
      </c>
      <c r="V83" s="7"/>
      <c r="W83" s="7"/>
      <c r="X83" s="7"/>
      <c r="Y83" s="7"/>
      <c r="Z83" s="100">
        <f t="shared" si="33"/>
        <v>4001151</v>
      </c>
      <c r="AA83" s="7"/>
      <c r="AB83" s="7"/>
      <c r="AC83" s="7"/>
      <c r="AD83" s="7"/>
      <c r="AE83" s="100">
        <f t="shared" si="34"/>
        <v>4196</v>
      </c>
      <c r="AF83" s="7"/>
      <c r="AG83" s="100">
        <f t="shared" si="35"/>
        <v>50033762</v>
      </c>
    </row>
    <row r="84" spans="1:33" x14ac:dyDescent="0.35">
      <c r="A84" s="7" t="str">
        <f t="shared" si="29"/>
        <v>Suape55,60</v>
      </c>
      <c r="B84" s="100" t="s">
        <v>187</v>
      </c>
      <c r="C84" s="7">
        <v>4196</v>
      </c>
      <c r="D84" s="7" t="s">
        <v>23</v>
      </c>
      <c r="E84">
        <v>4001151</v>
      </c>
      <c r="F84" s="101"/>
      <c r="G84" s="111">
        <v>50033762</v>
      </c>
      <c r="H84" t="s">
        <v>217</v>
      </c>
      <c r="I84" s="101" t="str">
        <f t="shared" si="30"/>
        <v>55,6</v>
      </c>
      <c r="J84" s="164">
        <v>0</v>
      </c>
      <c r="K84" s="7" t="s">
        <v>132</v>
      </c>
      <c r="L84" s="103" t="e">
        <f>HLOOKUP(K84,'ABR''26'!$DE$4:$EH$65,MATCH(Carga!A84,'ABR''26'!$DE$4:$DE$65,0),0)</f>
        <v>#N/A</v>
      </c>
      <c r="M84" s="7"/>
      <c r="O84" s="7" t="str">
        <f t="shared" si="31"/>
        <v>ZBMR</v>
      </c>
      <c r="P84" s="104" t="e">
        <f t="shared" si="32"/>
        <v>#N/A</v>
      </c>
      <c r="Q84" s="102" t="s">
        <v>203</v>
      </c>
      <c r="R84" s="102" t="s">
        <v>204</v>
      </c>
      <c r="S84" s="102" t="s">
        <v>152</v>
      </c>
      <c r="T84" s="105" t="str">
        <f t="shared" ca="1" si="28"/>
        <v>04.05.Monday</v>
      </c>
      <c r="U84" s="102" t="s">
        <v>205</v>
      </c>
      <c r="V84" s="7"/>
      <c r="W84" s="7"/>
      <c r="X84" s="7"/>
      <c r="Y84" s="7"/>
      <c r="Z84" s="100">
        <f t="shared" si="33"/>
        <v>4001151</v>
      </c>
      <c r="AA84" s="7"/>
      <c r="AB84" s="7"/>
      <c r="AC84" s="7"/>
      <c r="AD84" s="7"/>
      <c r="AE84" s="100">
        <f t="shared" si="34"/>
        <v>4196</v>
      </c>
      <c r="AF84" s="7"/>
      <c r="AG84" s="100">
        <f t="shared" si="35"/>
        <v>50033762</v>
      </c>
    </row>
    <row r="85" spans="1:33" x14ac:dyDescent="0.35">
      <c r="A85" s="7" t="str">
        <f t="shared" si="29"/>
        <v>Suape55,60</v>
      </c>
      <c r="B85" s="100" t="s">
        <v>187</v>
      </c>
      <c r="C85" s="7">
        <v>4196</v>
      </c>
      <c r="D85" s="7" t="s">
        <v>23</v>
      </c>
      <c r="E85">
        <v>4001151</v>
      </c>
      <c r="F85" s="101"/>
      <c r="G85" s="111">
        <v>50033762</v>
      </c>
      <c r="H85" t="s">
        <v>217</v>
      </c>
      <c r="I85" s="101" t="str">
        <f t="shared" si="30"/>
        <v>55,6</v>
      </c>
      <c r="J85" s="164">
        <v>0</v>
      </c>
      <c r="K85" s="7" t="s">
        <v>133</v>
      </c>
      <c r="L85" s="103" t="e">
        <f>HLOOKUP(K85,'ABR''26'!$DE$4:$EH$65,MATCH(Carga!A85,'ABR''26'!$DE$4:$DE$65,0),0)</f>
        <v>#N/A</v>
      </c>
      <c r="M85" s="7"/>
      <c r="O85" s="7" t="str">
        <f t="shared" si="31"/>
        <v>ZBML</v>
      </c>
      <c r="P85" s="104" t="e">
        <f t="shared" si="32"/>
        <v>#N/A</v>
      </c>
      <c r="Q85" s="102" t="s">
        <v>203</v>
      </c>
      <c r="R85" s="102" t="s">
        <v>204</v>
      </c>
      <c r="S85" s="102" t="s">
        <v>152</v>
      </c>
      <c r="T85" s="105" t="str">
        <f t="shared" ca="1" si="28"/>
        <v>04.05.Monday</v>
      </c>
      <c r="U85" s="102" t="s">
        <v>205</v>
      </c>
      <c r="V85" s="7"/>
      <c r="W85" s="7"/>
      <c r="X85" s="7"/>
      <c r="Y85" s="7"/>
      <c r="Z85" s="100">
        <f t="shared" si="33"/>
        <v>4001151</v>
      </c>
      <c r="AA85" s="7"/>
      <c r="AB85" s="7"/>
      <c r="AC85" s="7"/>
      <c r="AD85" s="7"/>
      <c r="AE85" s="100">
        <f t="shared" si="34"/>
        <v>4196</v>
      </c>
      <c r="AF85" s="7"/>
      <c r="AG85" s="100">
        <f t="shared" si="35"/>
        <v>50033762</v>
      </c>
    </row>
    <row r="86" spans="1:33" x14ac:dyDescent="0.35">
      <c r="A86" s="7" t="str">
        <f t="shared" si="29"/>
        <v>Suape55,60</v>
      </c>
      <c r="B86" s="100" t="s">
        <v>187</v>
      </c>
      <c r="C86" s="7">
        <v>4196</v>
      </c>
      <c r="D86" s="7" t="s">
        <v>23</v>
      </c>
      <c r="E86">
        <v>4001151</v>
      </c>
      <c r="F86" s="101"/>
      <c r="G86" s="111">
        <v>50033762</v>
      </c>
      <c r="H86" t="s">
        <v>217</v>
      </c>
      <c r="I86" s="101" t="str">
        <f t="shared" si="30"/>
        <v>55,6</v>
      </c>
      <c r="J86" s="164">
        <v>0</v>
      </c>
      <c r="K86" s="7" t="s">
        <v>52</v>
      </c>
      <c r="L86" s="103" t="e">
        <f>HLOOKUP(K86,'ABR''26'!$DE$4:$EH$65,MATCH(Carga!A86,'ABR''26'!$DE$4:$DE$65,0),0)</f>
        <v>#N/A</v>
      </c>
      <c r="M86" s="7"/>
      <c r="O86" s="7" t="str">
        <f t="shared" si="31"/>
        <v>ZBPP</v>
      </c>
      <c r="P86" s="104" t="e">
        <f t="shared" si="32"/>
        <v>#N/A</v>
      </c>
      <c r="Q86" s="102" t="s">
        <v>203</v>
      </c>
      <c r="R86" s="102" t="s">
        <v>204</v>
      </c>
      <c r="S86" s="102" t="s">
        <v>152</v>
      </c>
      <c r="T86" s="105" t="str">
        <f t="shared" ca="1" si="28"/>
        <v>04.05.Monday</v>
      </c>
      <c r="U86" s="102" t="s">
        <v>205</v>
      </c>
      <c r="V86" s="7"/>
      <c r="W86" s="7"/>
      <c r="X86" s="7"/>
      <c r="Y86" s="7"/>
      <c r="Z86" s="100">
        <f t="shared" si="33"/>
        <v>4001151</v>
      </c>
      <c r="AA86" s="7"/>
      <c r="AB86" s="7"/>
      <c r="AC86" s="7"/>
      <c r="AD86" s="7"/>
      <c r="AE86" s="100">
        <f t="shared" si="34"/>
        <v>4196</v>
      </c>
      <c r="AF86" s="7"/>
      <c r="AG86" s="100">
        <f t="shared" si="35"/>
        <v>50033762</v>
      </c>
    </row>
    <row r="87" spans="1:33" x14ac:dyDescent="0.35">
      <c r="A87" s="7" t="str">
        <f t="shared" si="29"/>
        <v>Suape55,60</v>
      </c>
      <c r="B87" s="100" t="s">
        <v>187</v>
      </c>
      <c r="C87" s="7">
        <v>4196</v>
      </c>
      <c r="D87" s="7" t="s">
        <v>23</v>
      </c>
      <c r="E87">
        <v>4001151</v>
      </c>
      <c r="F87" s="101"/>
      <c r="G87" s="111">
        <v>50033762</v>
      </c>
      <c r="H87" t="s">
        <v>217</v>
      </c>
      <c r="I87" s="101" t="str">
        <f t="shared" si="30"/>
        <v>55,6</v>
      </c>
      <c r="J87" s="164">
        <v>0</v>
      </c>
      <c r="K87" s="7" t="s">
        <v>60</v>
      </c>
      <c r="L87" s="103" t="e">
        <f>HLOOKUP(K87,'ABR''26'!$DE$4:$EH$65,MATCH(Carga!A87,'ABR''26'!$DE$4:$DE$65,0),0)</f>
        <v>#N/A</v>
      </c>
      <c r="M87" s="7"/>
      <c r="O87" s="7" t="str">
        <f t="shared" si="31"/>
        <v>ZBPB</v>
      </c>
      <c r="P87" s="104" t="e">
        <f t="shared" si="32"/>
        <v>#N/A</v>
      </c>
      <c r="Q87" s="102" t="s">
        <v>203</v>
      </c>
      <c r="R87" s="102" t="s">
        <v>204</v>
      </c>
      <c r="S87" s="102" t="s">
        <v>152</v>
      </c>
      <c r="T87" s="105" t="str">
        <f t="shared" ca="1" si="28"/>
        <v>04.05.Monday</v>
      </c>
      <c r="U87" s="102" t="s">
        <v>205</v>
      </c>
      <c r="V87" s="7"/>
      <c r="W87" s="7"/>
      <c r="X87" s="7"/>
      <c r="Y87" s="7"/>
      <c r="Z87" s="100">
        <f t="shared" si="33"/>
        <v>4001151</v>
      </c>
      <c r="AA87" s="7"/>
      <c r="AB87" s="7"/>
      <c r="AC87" s="7"/>
      <c r="AD87" s="7"/>
      <c r="AE87" s="100">
        <f t="shared" si="34"/>
        <v>4196</v>
      </c>
      <c r="AF87" s="7"/>
      <c r="AG87" s="100">
        <f t="shared" si="35"/>
        <v>50033762</v>
      </c>
    </row>
    <row r="88" spans="1:33" x14ac:dyDescent="0.35">
      <c r="A88" s="7" t="str">
        <f t="shared" si="29"/>
        <v>Suape55,60</v>
      </c>
      <c r="B88" s="100" t="s">
        <v>187</v>
      </c>
      <c r="C88" s="7">
        <v>4196</v>
      </c>
      <c r="D88" s="7" t="s">
        <v>23</v>
      </c>
      <c r="E88">
        <v>4001151</v>
      </c>
      <c r="F88" s="101"/>
      <c r="G88" s="111">
        <v>50033762</v>
      </c>
      <c r="H88" t="s">
        <v>217</v>
      </c>
      <c r="I88" s="101" t="str">
        <f t="shared" si="30"/>
        <v>55,6</v>
      </c>
      <c r="J88" s="164">
        <v>0</v>
      </c>
      <c r="K88" s="7" t="s">
        <v>50</v>
      </c>
      <c r="L88" s="103" t="e">
        <f>HLOOKUP(K88,'ABR''26'!$DE$4:$EH$65,MATCH(Carga!A88,'ABR''26'!$DE$4:$DE$65,0),0)</f>
        <v>#N/A</v>
      </c>
      <c r="M88" s="7"/>
      <c r="O88" s="7" t="str">
        <f t="shared" si="31"/>
        <v>ZBOP</v>
      </c>
      <c r="P88" s="104" t="e">
        <f t="shared" si="32"/>
        <v>#N/A</v>
      </c>
      <c r="Q88" s="102" t="s">
        <v>203</v>
      </c>
      <c r="R88" s="102" t="s">
        <v>204</v>
      </c>
      <c r="S88" s="102" t="s">
        <v>152</v>
      </c>
      <c r="T88" s="105" t="str">
        <f t="shared" ca="1" si="28"/>
        <v>04.05.Monday</v>
      </c>
      <c r="U88" s="102" t="s">
        <v>205</v>
      </c>
      <c r="V88" s="7"/>
      <c r="W88" s="7"/>
      <c r="X88" s="7"/>
      <c r="Y88" s="7"/>
      <c r="Z88" s="100">
        <f t="shared" si="33"/>
        <v>4001151</v>
      </c>
      <c r="AA88" s="7"/>
      <c r="AB88" s="7"/>
      <c r="AC88" s="7"/>
      <c r="AD88" s="7"/>
      <c r="AE88" s="100">
        <f t="shared" si="34"/>
        <v>4196</v>
      </c>
      <c r="AF88" s="7"/>
      <c r="AG88" s="100">
        <f t="shared" si="35"/>
        <v>50033762</v>
      </c>
    </row>
    <row r="89" spans="1:33" x14ac:dyDescent="0.35">
      <c r="A89" s="7" t="str">
        <f t="shared" si="29"/>
        <v>Suape55,60</v>
      </c>
      <c r="B89" s="100" t="s">
        <v>187</v>
      </c>
      <c r="C89" s="7">
        <v>4196</v>
      </c>
      <c r="D89" s="7" t="s">
        <v>23</v>
      </c>
      <c r="E89">
        <v>4001151</v>
      </c>
      <c r="F89" s="101"/>
      <c r="G89" s="111">
        <v>50033762</v>
      </c>
      <c r="H89" t="s">
        <v>217</v>
      </c>
      <c r="I89" s="101" t="str">
        <f t="shared" si="30"/>
        <v>55,6</v>
      </c>
      <c r="J89" s="164">
        <v>0</v>
      </c>
      <c r="K89" s="7" t="s">
        <v>58</v>
      </c>
      <c r="L89" s="103" t="e">
        <f>HLOOKUP(K89,'ABR''26'!$DE$4:$EH$65,MATCH(Carga!A89,'ABR''26'!$DE$4:$DE$65,0),0)</f>
        <v>#N/A</v>
      </c>
      <c r="M89" s="7"/>
      <c r="O89" s="7" t="str">
        <f t="shared" si="31"/>
        <v>ZBOB</v>
      </c>
      <c r="P89" s="104" t="e">
        <f t="shared" si="32"/>
        <v>#N/A</v>
      </c>
      <c r="Q89" s="102" t="s">
        <v>203</v>
      </c>
      <c r="R89" s="102" t="s">
        <v>204</v>
      </c>
      <c r="S89" s="102" t="s">
        <v>152</v>
      </c>
      <c r="T89" s="105" t="str">
        <f t="shared" ca="1" si="28"/>
        <v>04.05.Monday</v>
      </c>
      <c r="U89" s="102" t="s">
        <v>205</v>
      </c>
      <c r="V89" s="7"/>
      <c r="W89" s="7"/>
      <c r="X89" s="7"/>
      <c r="Y89" s="7"/>
      <c r="Z89" s="100">
        <f t="shared" si="33"/>
        <v>4001151</v>
      </c>
      <c r="AA89" s="7"/>
      <c r="AB89" s="7"/>
      <c r="AC89" s="7"/>
      <c r="AD89" s="7"/>
      <c r="AE89" s="100">
        <f t="shared" si="34"/>
        <v>4196</v>
      </c>
      <c r="AF89" s="7"/>
      <c r="AG89" s="100">
        <f t="shared" si="35"/>
        <v>50033762</v>
      </c>
    </row>
    <row r="90" spans="1:33" x14ac:dyDescent="0.35">
      <c r="A90" s="7" t="str">
        <f t="shared" si="29"/>
        <v>Suape55,60</v>
      </c>
      <c r="B90" s="100" t="s">
        <v>187</v>
      </c>
      <c r="C90" s="7">
        <v>4196</v>
      </c>
      <c r="D90" s="7" t="s">
        <v>23</v>
      </c>
      <c r="E90">
        <v>4001151</v>
      </c>
      <c r="F90" s="101"/>
      <c r="G90" s="111">
        <v>50033762</v>
      </c>
      <c r="H90" t="s">
        <v>217</v>
      </c>
      <c r="I90" s="101" t="str">
        <f t="shared" si="30"/>
        <v>55,6</v>
      </c>
      <c r="J90" s="164">
        <v>0</v>
      </c>
      <c r="K90" s="7" t="s">
        <v>134</v>
      </c>
      <c r="L90" s="103" t="e">
        <f>HLOOKUP(K90,'ABR''26'!$DE$4:$EH$65,MATCH(Carga!A90,'ABR''26'!$DE$4:$DE$65,0),0)</f>
        <v>#N/A</v>
      </c>
      <c r="M90" s="7"/>
      <c r="O90" s="7" t="str">
        <f t="shared" si="31"/>
        <v>ZBSG</v>
      </c>
      <c r="P90" s="104" t="e">
        <f t="shared" si="32"/>
        <v>#N/A</v>
      </c>
      <c r="Q90" s="102" t="s">
        <v>203</v>
      </c>
      <c r="R90" s="102" t="s">
        <v>204</v>
      </c>
      <c r="S90" s="102" t="s">
        <v>152</v>
      </c>
      <c r="T90" s="105" t="str">
        <f t="shared" ca="1" si="28"/>
        <v>04.05.Monday</v>
      </c>
      <c r="U90" s="102" t="s">
        <v>205</v>
      </c>
      <c r="V90" s="7"/>
      <c r="W90" s="7"/>
      <c r="X90" s="7"/>
      <c r="Y90" s="7"/>
      <c r="Z90" s="100">
        <f t="shared" si="33"/>
        <v>4001151</v>
      </c>
      <c r="AA90" s="7"/>
      <c r="AB90" s="7"/>
      <c r="AC90" s="7"/>
      <c r="AD90" s="7"/>
      <c r="AE90" s="100">
        <f t="shared" si="34"/>
        <v>4196</v>
      </c>
      <c r="AF90" s="7"/>
      <c r="AG90" s="100">
        <f t="shared" si="35"/>
        <v>50033762</v>
      </c>
    </row>
    <row r="91" spans="1:33" x14ac:dyDescent="0.35">
      <c r="A91" s="7" t="str">
        <f t="shared" si="29"/>
        <v>Suape55,60</v>
      </c>
      <c r="B91" s="100" t="s">
        <v>187</v>
      </c>
      <c r="C91" s="7">
        <v>4196</v>
      </c>
      <c r="D91" s="7" t="s">
        <v>23</v>
      </c>
      <c r="E91">
        <v>4001151</v>
      </c>
      <c r="F91" s="101"/>
      <c r="G91" s="111">
        <v>50033762</v>
      </c>
      <c r="H91" t="s">
        <v>217</v>
      </c>
      <c r="I91" s="101" t="str">
        <f t="shared" si="30"/>
        <v>55,6</v>
      </c>
      <c r="J91" s="164">
        <v>0</v>
      </c>
      <c r="K91" s="7" t="s">
        <v>45</v>
      </c>
      <c r="L91" s="103" t="e">
        <f>HLOOKUP(K91,'ABR''26'!$DE$4:$EH$65,MATCH(Carga!A91,'ABR''26'!$DE$4:$DE$65,0),0)</f>
        <v>#N/A</v>
      </c>
      <c r="M91" s="7"/>
      <c r="O91" s="7" t="str">
        <f t="shared" si="31"/>
        <v>ZBFS</v>
      </c>
      <c r="P91" s="104" t="e">
        <f t="shared" si="32"/>
        <v>#N/A</v>
      </c>
      <c r="Q91" s="102" t="s">
        <v>203</v>
      </c>
      <c r="R91" s="102" t="s">
        <v>204</v>
      </c>
      <c r="S91" s="102" t="s">
        <v>152</v>
      </c>
      <c r="T91" s="105" t="str">
        <f t="shared" ca="1" si="28"/>
        <v>04.05.Monday</v>
      </c>
      <c r="U91" s="102" t="s">
        <v>205</v>
      </c>
      <c r="V91" s="7"/>
      <c r="W91" s="7"/>
      <c r="X91" s="7"/>
      <c r="Y91" s="7"/>
      <c r="Z91" s="100">
        <f t="shared" si="33"/>
        <v>4001151</v>
      </c>
      <c r="AA91" s="7"/>
      <c r="AB91" s="7"/>
      <c r="AC91" s="7"/>
      <c r="AD91" s="7"/>
      <c r="AE91" s="100">
        <f t="shared" si="34"/>
        <v>4196</v>
      </c>
      <c r="AF91" s="7"/>
      <c r="AG91" s="100">
        <f t="shared" si="35"/>
        <v>50033762</v>
      </c>
    </row>
    <row r="92" spans="1:33" x14ac:dyDescent="0.35">
      <c r="A92" s="7" t="str">
        <f t="shared" si="29"/>
        <v>Suape55,60</v>
      </c>
      <c r="B92" s="100" t="s">
        <v>187</v>
      </c>
      <c r="C92" s="7">
        <v>4196</v>
      </c>
      <c r="D92" s="7" t="s">
        <v>23</v>
      </c>
      <c r="E92">
        <v>4001151</v>
      </c>
      <c r="F92" s="101"/>
      <c r="G92" s="111">
        <v>50033762</v>
      </c>
      <c r="H92" t="s">
        <v>217</v>
      </c>
      <c r="I92" s="101" t="str">
        <f t="shared" si="30"/>
        <v>55,6</v>
      </c>
      <c r="J92" s="164">
        <v>0</v>
      </c>
      <c r="K92" s="7" t="s">
        <v>47</v>
      </c>
      <c r="L92" s="103" t="e">
        <f>HLOOKUP(K92,'ABR''26'!$DE$4:$EH$65,MATCH(Carga!A92,'ABR''26'!$DE$4:$DE$65,0),0)</f>
        <v>#N/A</v>
      </c>
      <c r="M92" s="7"/>
      <c r="O92" s="7" t="str">
        <f t="shared" si="31"/>
        <v>ZBUT</v>
      </c>
      <c r="P92" s="104" t="e">
        <f t="shared" si="32"/>
        <v>#N/A</v>
      </c>
      <c r="Q92" s="102" t="s">
        <v>203</v>
      </c>
      <c r="R92" s="102" t="s">
        <v>204</v>
      </c>
      <c r="S92" s="102" t="s">
        <v>152</v>
      </c>
      <c r="T92" s="105" t="str">
        <f t="shared" ca="1" si="28"/>
        <v>04.05.Monday</v>
      </c>
      <c r="U92" s="102" t="s">
        <v>205</v>
      </c>
      <c r="V92" s="7"/>
      <c r="W92" s="7"/>
      <c r="X92" s="7"/>
      <c r="Y92" s="7"/>
      <c r="Z92" s="100">
        <f t="shared" si="33"/>
        <v>4001151</v>
      </c>
      <c r="AA92" s="7"/>
      <c r="AB92" s="7"/>
      <c r="AC92" s="7"/>
      <c r="AD92" s="7"/>
      <c r="AE92" s="100">
        <f t="shared" si="34"/>
        <v>4196</v>
      </c>
      <c r="AF92" s="7"/>
      <c r="AG92" s="100">
        <f t="shared" si="35"/>
        <v>50033762</v>
      </c>
    </row>
    <row r="93" spans="1:33" x14ac:dyDescent="0.35">
      <c r="A93" s="7" t="str">
        <f t="shared" si="29"/>
        <v>Suape55,60</v>
      </c>
      <c r="B93" s="100" t="s">
        <v>187</v>
      </c>
      <c r="C93" s="7">
        <v>4196</v>
      </c>
      <c r="D93" s="7" t="s">
        <v>23</v>
      </c>
      <c r="E93">
        <v>4001151</v>
      </c>
      <c r="F93" s="101"/>
      <c r="G93" s="111">
        <v>50033762</v>
      </c>
      <c r="H93" t="s">
        <v>217</v>
      </c>
      <c r="I93" s="101" t="str">
        <f t="shared" si="30"/>
        <v>55,6</v>
      </c>
      <c r="J93" s="164">
        <v>0</v>
      </c>
      <c r="K93" s="7" t="s">
        <v>54</v>
      </c>
      <c r="L93" s="103" t="e">
        <f>HLOOKUP(K93,'ABR''26'!$DE$4:$EH$65,MATCH(Carga!A93,'ABR''26'!$DE$4:$DE$65,0),0)</f>
        <v>#N/A</v>
      </c>
      <c r="M93" s="7"/>
      <c r="O93" s="7" t="str">
        <f t="shared" si="31"/>
        <v>ZBUB</v>
      </c>
      <c r="P93" s="104" t="e">
        <f t="shared" si="32"/>
        <v>#N/A</v>
      </c>
      <c r="Q93" s="102" t="s">
        <v>203</v>
      </c>
      <c r="R93" s="102" t="s">
        <v>204</v>
      </c>
      <c r="S93" s="102" t="s">
        <v>152</v>
      </c>
      <c r="T93" s="105" t="str">
        <f t="shared" ca="1" si="28"/>
        <v>04.05.Monday</v>
      </c>
      <c r="U93" s="102" t="s">
        <v>205</v>
      </c>
      <c r="V93" s="7"/>
      <c r="W93" s="7"/>
      <c r="X93" s="7"/>
      <c r="Y93" s="7"/>
      <c r="Z93" s="100">
        <f t="shared" si="33"/>
        <v>4001151</v>
      </c>
      <c r="AA93" s="7"/>
      <c r="AB93" s="7"/>
      <c r="AC93" s="7"/>
      <c r="AD93" s="7"/>
      <c r="AE93" s="100">
        <f t="shared" si="34"/>
        <v>4196</v>
      </c>
      <c r="AF93" s="7"/>
      <c r="AG93" s="100">
        <f t="shared" si="35"/>
        <v>50033762</v>
      </c>
    </row>
    <row r="94" spans="1:33" x14ac:dyDescent="0.35">
      <c r="A94" s="7" t="str">
        <f t="shared" si="29"/>
        <v>Suape55,60</v>
      </c>
      <c r="B94" s="100" t="s">
        <v>187</v>
      </c>
      <c r="C94" s="7">
        <v>4196</v>
      </c>
      <c r="D94" s="7" t="s">
        <v>23</v>
      </c>
      <c r="E94">
        <v>4001151</v>
      </c>
      <c r="F94" s="101"/>
      <c r="G94" s="111">
        <v>50033762</v>
      </c>
      <c r="H94" t="s">
        <v>217</v>
      </c>
      <c r="I94" s="101" t="str">
        <f t="shared" si="30"/>
        <v>55,6</v>
      </c>
      <c r="J94" s="164">
        <v>0</v>
      </c>
      <c r="K94" s="7" t="s">
        <v>48</v>
      </c>
      <c r="L94" s="103" t="e">
        <f>HLOOKUP(K94,'ABR''26'!$DE$4:$EH$65,MATCH(Carga!A94,'ABR''26'!$DE$4:$DE$65,0),0)</f>
        <v>#N/A</v>
      </c>
      <c r="M94" s="7"/>
      <c r="O94" s="7" t="str">
        <f t="shared" si="31"/>
        <v>ZBLA</v>
      </c>
      <c r="P94" s="104" t="e">
        <f t="shared" si="32"/>
        <v>#N/A</v>
      </c>
      <c r="Q94" s="102" t="s">
        <v>203</v>
      </c>
      <c r="R94" s="102" t="s">
        <v>204</v>
      </c>
      <c r="S94" s="102" t="s">
        <v>152</v>
      </c>
      <c r="T94" s="105" t="str">
        <f t="shared" ca="1" si="28"/>
        <v>04.05.Monday</v>
      </c>
      <c r="U94" s="102" t="s">
        <v>205</v>
      </c>
      <c r="V94" s="7"/>
      <c r="W94" s="7"/>
      <c r="X94" s="7"/>
      <c r="Y94" s="7"/>
      <c r="Z94" s="100">
        <f t="shared" si="33"/>
        <v>4001151</v>
      </c>
      <c r="AA94" s="7"/>
      <c r="AB94" s="7"/>
      <c r="AC94" s="7"/>
      <c r="AD94" s="7"/>
      <c r="AE94" s="100">
        <f t="shared" si="34"/>
        <v>4196</v>
      </c>
      <c r="AF94" s="7"/>
      <c r="AG94" s="100">
        <f t="shared" si="35"/>
        <v>50033762</v>
      </c>
    </row>
    <row r="95" spans="1:33" x14ac:dyDescent="0.35">
      <c r="A95" s="7" t="str">
        <f t="shared" si="29"/>
        <v>Suape55,60</v>
      </c>
      <c r="B95" s="100" t="s">
        <v>187</v>
      </c>
      <c r="C95" s="7">
        <v>4196</v>
      </c>
      <c r="D95" s="7" t="s">
        <v>23</v>
      </c>
      <c r="E95">
        <v>4001151</v>
      </c>
      <c r="F95" s="101"/>
      <c r="G95" s="111">
        <v>50033762</v>
      </c>
      <c r="H95" t="s">
        <v>217</v>
      </c>
      <c r="I95" s="101" t="str">
        <f t="shared" si="30"/>
        <v>55,6</v>
      </c>
      <c r="J95" s="164">
        <v>0</v>
      </c>
      <c r="K95" s="7" t="s">
        <v>55</v>
      </c>
      <c r="L95" s="103" t="e">
        <f>HLOOKUP(K95,'ABR''26'!$DE$4:$EH$65,MATCH(Carga!A95,'ABR''26'!$DE$4:$DE$65,0),0)</f>
        <v>#N/A</v>
      </c>
      <c r="M95" s="7"/>
      <c r="O95" s="7" t="str">
        <f t="shared" si="31"/>
        <v>ZBLL</v>
      </c>
      <c r="P95" s="104" t="e">
        <f t="shared" si="32"/>
        <v>#N/A</v>
      </c>
      <c r="Q95" s="102" t="s">
        <v>203</v>
      </c>
      <c r="R95" s="102" t="s">
        <v>204</v>
      </c>
      <c r="S95" s="102" t="s">
        <v>152</v>
      </c>
      <c r="T95" s="105" t="str">
        <f t="shared" ca="1" si="28"/>
        <v>04.05.Monday</v>
      </c>
      <c r="U95" s="102" t="s">
        <v>205</v>
      </c>
      <c r="V95" s="7"/>
      <c r="W95" s="7"/>
      <c r="X95" s="7"/>
      <c r="Y95" s="7"/>
      <c r="Z95" s="100">
        <f t="shared" si="33"/>
        <v>4001151</v>
      </c>
      <c r="AA95" s="7"/>
      <c r="AB95" s="7"/>
      <c r="AC95" s="7"/>
      <c r="AD95" s="7"/>
      <c r="AE95" s="100">
        <f t="shared" si="34"/>
        <v>4196</v>
      </c>
      <c r="AF95" s="7"/>
      <c r="AG95" s="100">
        <f t="shared" si="35"/>
        <v>50033762</v>
      </c>
    </row>
    <row r="96" spans="1:33" x14ac:dyDescent="0.35">
      <c r="A96" s="7" t="str">
        <f t="shared" si="29"/>
        <v>Suape55,60</v>
      </c>
      <c r="B96" s="100" t="s">
        <v>187</v>
      </c>
      <c r="C96" s="7">
        <v>4196</v>
      </c>
      <c r="D96" s="7" t="s">
        <v>23</v>
      </c>
      <c r="E96">
        <v>4001151</v>
      </c>
      <c r="F96" s="101"/>
      <c r="G96" s="111">
        <v>50033762</v>
      </c>
      <c r="H96" t="s">
        <v>217</v>
      </c>
      <c r="I96" s="101" t="str">
        <f t="shared" si="30"/>
        <v>55,6</v>
      </c>
      <c r="J96" s="164">
        <v>0</v>
      </c>
      <c r="K96" s="7" t="s">
        <v>135</v>
      </c>
      <c r="L96" s="103" t="e">
        <f>HLOOKUP(K96,'ABR''26'!$DE$4:$EH$65,MATCH(Carga!A96,'ABR''26'!$DE$4:$DE$65,0),0)</f>
        <v>#N/A</v>
      </c>
      <c r="M96" s="7"/>
      <c r="O96" s="7" t="str">
        <f t="shared" si="31"/>
        <v>ZBPE</v>
      </c>
      <c r="P96" s="104" t="e">
        <f t="shared" si="32"/>
        <v>#N/A</v>
      </c>
      <c r="Q96" s="102" t="s">
        <v>203</v>
      </c>
      <c r="R96" s="102" t="s">
        <v>204</v>
      </c>
      <c r="S96" s="102" t="s">
        <v>152</v>
      </c>
      <c r="T96" s="105" t="str">
        <f t="shared" ca="1" si="28"/>
        <v>04.05.Monday</v>
      </c>
      <c r="U96" s="102" t="s">
        <v>205</v>
      </c>
      <c r="V96" s="7"/>
      <c r="W96" s="7"/>
      <c r="X96" s="7"/>
      <c r="Y96" s="7"/>
      <c r="Z96" s="100">
        <f t="shared" si="33"/>
        <v>4001151</v>
      </c>
      <c r="AA96" s="7"/>
      <c r="AB96" s="7"/>
      <c r="AC96" s="7"/>
      <c r="AD96" s="7"/>
      <c r="AE96" s="100">
        <f t="shared" si="34"/>
        <v>4196</v>
      </c>
      <c r="AF96" s="7"/>
      <c r="AG96" s="100">
        <f t="shared" si="35"/>
        <v>50033762</v>
      </c>
    </row>
    <row r="97" spans="1:33" x14ac:dyDescent="0.35">
      <c r="A97" s="7" t="str">
        <f t="shared" si="29"/>
        <v>Suape55,60</v>
      </c>
      <c r="B97" s="100" t="s">
        <v>187</v>
      </c>
      <c r="C97" s="7">
        <v>4196</v>
      </c>
      <c r="D97" s="7" t="s">
        <v>23</v>
      </c>
      <c r="E97">
        <v>4001151</v>
      </c>
      <c r="F97" s="101"/>
      <c r="G97" s="111">
        <v>50033762</v>
      </c>
      <c r="H97" t="s">
        <v>217</v>
      </c>
      <c r="I97" s="101" t="str">
        <f t="shared" si="30"/>
        <v>55,6</v>
      </c>
      <c r="J97" s="164">
        <v>0</v>
      </c>
      <c r="K97" s="7" t="s">
        <v>136</v>
      </c>
      <c r="L97" s="103" t="e">
        <f>HLOOKUP(K97,'ABR''26'!$DE$4:$EH$65,MATCH(Carga!A97,'ABR''26'!$DE$4:$DE$65,0),0)</f>
        <v>#N/A</v>
      </c>
      <c r="M97" s="7"/>
      <c r="O97" s="7" t="str">
        <f t="shared" si="31"/>
        <v>ZBPL</v>
      </c>
      <c r="P97" s="104" t="e">
        <f t="shared" si="32"/>
        <v>#N/A</v>
      </c>
      <c r="Q97" s="102" t="s">
        <v>203</v>
      </c>
      <c r="R97" s="102" t="s">
        <v>204</v>
      </c>
      <c r="S97" s="102" t="s">
        <v>152</v>
      </c>
      <c r="T97" s="105" t="str">
        <f t="shared" ca="1" si="28"/>
        <v>04.05.Monday</v>
      </c>
      <c r="U97" s="102" t="s">
        <v>205</v>
      </c>
      <c r="V97" s="7"/>
      <c r="W97" s="7"/>
      <c r="X97" s="7"/>
      <c r="Y97" s="7"/>
      <c r="Z97" s="100">
        <f t="shared" si="33"/>
        <v>4001151</v>
      </c>
      <c r="AA97" s="7"/>
      <c r="AB97" s="7"/>
      <c r="AC97" s="7"/>
      <c r="AD97" s="7"/>
      <c r="AE97" s="100">
        <f t="shared" si="34"/>
        <v>4196</v>
      </c>
      <c r="AF97" s="7"/>
      <c r="AG97" s="100">
        <f t="shared" si="35"/>
        <v>50033762</v>
      </c>
    </row>
    <row r="98" spans="1:33" x14ac:dyDescent="0.35">
      <c r="A98" s="7" t="str">
        <f>D98&amp;I98&amp;J98</f>
        <v>Suape20,60</v>
      </c>
      <c r="B98" s="100" t="s">
        <v>187</v>
      </c>
      <c r="C98" s="7">
        <v>4196</v>
      </c>
      <c r="D98" s="7" t="s">
        <v>23</v>
      </c>
      <c r="E98">
        <v>4001151</v>
      </c>
      <c r="F98" s="101"/>
      <c r="G98" s="111">
        <v>50033708</v>
      </c>
      <c r="H98" t="s">
        <v>218</v>
      </c>
      <c r="I98" s="101" t="str">
        <f t="shared" si="30"/>
        <v>20,6</v>
      </c>
      <c r="J98" s="164">
        <v>0</v>
      </c>
      <c r="K98" s="7" t="s">
        <v>43</v>
      </c>
      <c r="L98" s="103" t="e">
        <f>HLOOKUP(K98,'ABR''26'!$DE$4:$EH$65,MATCH(Carga!A98,'ABR''26'!$DE$4:$DE$65,0),0)</f>
        <v>#N/A</v>
      </c>
      <c r="M98" s="7"/>
      <c r="O98" s="7" t="str">
        <f t="shared" si="31"/>
        <v>ZBRP</v>
      </c>
      <c r="P98" s="104" t="e">
        <f t="shared" si="32"/>
        <v>#N/A</v>
      </c>
      <c r="Q98" s="102" t="s">
        <v>203</v>
      </c>
      <c r="R98" s="102" t="s">
        <v>204</v>
      </c>
      <c r="S98" s="102" t="s">
        <v>152</v>
      </c>
      <c r="T98" s="105" t="str">
        <f t="shared" ca="1" si="28"/>
        <v>04.05.Monday</v>
      </c>
      <c r="U98" s="102" t="s">
        <v>205</v>
      </c>
      <c r="V98" s="7"/>
      <c r="W98" s="7"/>
      <c r="X98" s="7"/>
      <c r="Y98" s="7"/>
      <c r="Z98" s="100">
        <f t="shared" si="33"/>
        <v>4001151</v>
      </c>
      <c r="AA98" s="7"/>
      <c r="AB98" s="7"/>
      <c r="AC98" s="7"/>
      <c r="AD98" s="7"/>
      <c r="AE98" s="100">
        <f t="shared" si="34"/>
        <v>4196</v>
      </c>
      <c r="AF98" s="7"/>
      <c r="AG98" s="100">
        <f t="shared" si="35"/>
        <v>50033708</v>
      </c>
    </row>
    <row r="99" spans="1:33" x14ac:dyDescent="0.35">
      <c r="A99" s="7" t="str">
        <f t="shared" ref="A99:A121" si="36">D99&amp;I99&amp;J99</f>
        <v>Suape20,60</v>
      </c>
      <c r="B99" s="100" t="s">
        <v>187</v>
      </c>
      <c r="C99" s="7">
        <v>4196</v>
      </c>
      <c r="D99" s="7" t="s">
        <v>23</v>
      </c>
      <c r="E99">
        <v>4001151</v>
      </c>
      <c r="F99" s="101"/>
      <c r="G99" s="111">
        <v>50033708</v>
      </c>
      <c r="H99" t="s">
        <v>218</v>
      </c>
      <c r="I99" s="101" t="str">
        <f t="shared" ref="I99:I162" si="37">SUBSTITUTE(MID(H99,7,4),".",",")</f>
        <v>20,6</v>
      </c>
      <c r="J99" s="164">
        <v>0</v>
      </c>
      <c r="K99" s="7" t="s">
        <v>44</v>
      </c>
      <c r="L99" s="103" t="e">
        <f>HLOOKUP(K99,'ABR''26'!$DE$4:$EH$65,MATCH(Carga!A99,'ABR''26'!$DE$4:$DE$65,0),0)</f>
        <v>#N/A</v>
      </c>
      <c r="M99" s="7"/>
      <c r="O99" s="7" t="str">
        <f t="shared" ref="O99:O162" si="38">K99</f>
        <v>ZBSR</v>
      </c>
      <c r="P99" s="104" t="e">
        <f t="shared" ref="P99:P162" si="39">L99</f>
        <v>#N/A</v>
      </c>
      <c r="Q99" s="102" t="s">
        <v>203</v>
      </c>
      <c r="R99" s="102" t="s">
        <v>204</v>
      </c>
      <c r="S99" s="102" t="s">
        <v>152</v>
      </c>
      <c r="T99" s="105" t="str">
        <f t="shared" ca="1" si="28"/>
        <v>04.05.Monday</v>
      </c>
      <c r="U99" s="102" t="s">
        <v>205</v>
      </c>
      <c r="V99" s="7"/>
      <c r="W99" s="7"/>
      <c r="X99" s="7"/>
      <c r="Y99" s="7"/>
      <c r="Z99" s="100">
        <f t="shared" ref="Z99:Z162" si="40">E99</f>
        <v>4001151</v>
      </c>
      <c r="AA99" s="7"/>
      <c r="AB99" s="7"/>
      <c r="AC99" s="7"/>
      <c r="AD99" s="7"/>
      <c r="AE99" s="100">
        <f t="shared" ref="AE99:AE162" si="41">C99</f>
        <v>4196</v>
      </c>
      <c r="AF99" s="7"/>
      <c r="AG99" s="100">
        <f t="shared" ref="AG99:AG162" si="42">G99</f>
        <v>50033708</v>
      </c>
    </row>
    <row r="100" spans="1:33" x14ac:dyDescent="0.35">
      <c r="A100" s="7" t="str">
        <f t="shared" si="36"/>
        <v>Suape20,60</v>
      </c>
      <c r="B100" s="100" t="s">
        <v>187</v>
      </c>
      <c r="C100" s="7">
        <v>4196</v>
      </c>
      <c r="D100" s="7" t="s">
        <v>23</v>
      </c>
      <c r="E100">
        <v>4001151</v>
      </c>
      <c r="F100" s="101"/>
      <c r="G100" s="111">
        <v>50033708</v>
      </c>
      <c r="H100" t="s">
        <v>218</v>
      </c>
      <c r="I100" s="101" t="str">
        <f t="shared" si="37"/>
        <v>20,6</v>
      </c>
      <c r="J100" s="164">
        <v>0</v>
      </c>
      <c r="K100" s="7" t="s">
        <v>56</v>
      </c>
      <c r="L100" s="103" t="e">
        <f>HLOOKUP(K100,'ABR''26'!$DE$4:$EH$65,MATCH(Carga!A100,'ABR''26'!$DE$4:$DE$65,0),0)</f>
        <v>#N/A</v>
      </c>
      <c r="M100" s="7"/>
      <c r="O100" s="7" t="str">
        <f t="shared" si="38"/>
        <v>ZBSB</v>
      </c>
      <c r="P100" s="104" t="e">
        <f t="shared" si="39"/>
        <v>#N/A</v>
      </c>
      <c r="Q100" s="102" t="s">
        <v>203</v>
      </c>
      <c r="R100" s="102" t="s">
        <v>204</v>
      </c>
      <c r="S100" s="102" t="s">
        <v>152</v>
      </c>
      <c r="T100" s="105" t="str">
        <f t="shared" ca="1" si="28"/>
        <v>04.05.Monday</v>
      </c>
      <c r="U100" s="102" t="s">
        <v>205</v>
      </c>
      <c r="V100" s="7"/>
      <c r="W100" s="7"/>
      <c r="X100" s="7"/>
      <c r="Y100" s="7"/>
      <c r="Z100" s="100">
        <f t="shared" si="40"/>
        <v>4001151</v>
      </c>
      <c r="AA100" s="7"/>
      <c r="AB100" s="7"/>
      <c r="AC100" s="7"/>
      <c r="AD100" s="7"/>
      <c r="AE100" s="100">
        <f t="shared" si="41"/>
        <v>4196</v>
      </c>
      <c r="AF100" s="7"/>
      <c r="AG100" s="100">
        <f t="shared" si="42"/>
        <v>50033708</v>
      </c>
    </row>
    <row r="101" spans="1:33" x14ac:dyDescent="0.35">
      <c r="A101" s="7" t="str">
        <f t="shared" si="36"/>
        <v>Suape20,60</v>
      </c>
      <c r="B101" s="100" t="s">
        <v>187</v>
      </c>
      <c r="C101" s="7">
        <v>4196</v>
      </c>
      <c r="D101" s="7" t="s">
        <v>23</v>
      </c>
      <c r="E101">
        <v>4001151</v>
      </c>
      <c r="F101" s="101"/>
      <c r="G101" s="111">
        <v>50033708</v>
      </c>
      <c r="H101" t="s">
        <v>218</v>
      </c>
      <c r="I101" s="101" t="str">
        <f t="shared" si="37"/>
        <v>20,6</v>
      </c>
      <c r="J101" s="164">
        <v>0</v>
      </c>
      <c r="K101" s="7" t="s">
        <v>46</v>
      </c>
      <c r="L101" s="103" t="e">
        <f>HLOOKUP(K101,'ABR''26'!$DE$4:$EH$65,MATCH(Carga!A101,'ABR''26'!$DE$4:$DE$65,0),0)</f>
        <v>#N/A</v>
      </c>
      <c r="M101" s="7"/>
      <c r="O101" s="7" t="str">
        <f t="shared" si="38"/>
        <v>ZBCP</v>
      </c>
      <c r="P101" s="104" t="e">
        <f t="shared" si="39"/>
        <v>#N/A</v>
      </c>
      <c r="Q101" s="102" t="s">
        <v>203</v>
      </c>
      <c r="R101" s="102" t="s">
        <v>204</v>
      </c>
      <c r="S101" s="102" t="s">
        <v>152</v>
      </c>
      <c r="T101" s="105" t="str">
        <f t="shared" ca="1" si="28"/>
        <v>04.05.Monday</v>
      </c>
      <c r="U101" s="102" t="s">
        <v>205</v>
      </c>
      <c r="V101" s="7"/>
      <c r="W101" s="7"/>
      <c r="X101" s="7"/>
      <c r="Y101" s="7"/>
      <c r="Z101" s="100">
        <f t="shared" si="40"/>
        <v>4001151</v>
      </c>
      <c r="AA101" s="7"/>
      <c r="AB101" s="7"/>
      <c r="AC101" s="7"/>
      <c r="AD101" s="7"/>
      <c r="AE101" s="100">
        <f t="shared" si="41"/>
        <v>4196</v>
      </c>
      <c r="AF101" s="7"/>
      <c r="AG101" s="100">
        <f t="shared" si="42"/>
        <v>50033708</v>
      </c>
    </row>
    <row r="102" spans="1:33" x14ac:dyDescent="0.35">
      <c r="A102" s="7" t="str">
        <f t="shared" si="36"/>
        <v>Suape20,60</v>
      </c>
      <c r="B102" s="100" t="s">
        <v>187</v>
      </c>
      <c r="C102" s="7">
        <v>4196</v>
      </c>
      <c r="D102" s="7" t="s">
        <v>23</v>
      </c>
      <c r="E102">
        <v>4001151</v>
      </c>
      <c r="F102" s="101"/>
      <c r="G102" s="111">
        <v>50033708</v>
      </c>
      <c r="H102" t="s">
        <v>218</v>
      </c>
      <c r="I102" s="101" t="str">
        <f t="shared" si="37"/>
        <v>20,6</v>
      </c>
      <c r="J102" s="164">
        <v>0</v>
      </c>
      <c r="K102" s="7" t="s">
        <v>131</v>
      </c>
      <c r="L102" s="103" t="e">
        <f>HLOOKUP(K102,'ABR''26'!$DE$4:$EH$65,MATCH(Carga!A102,'ABR''26'!$DE$4:$DE$65,0),0)</f>
        <v>#N/A</v>
      </c>
      <c r="M102" s="7"/>
      <c r="O102" s="7" t="str">
        <f t="shared" si="38"/>
        <v>ZBFP</v>
      </c>
      <c r="P102" s="104" t="e">
        <f t="shared" si="39"/>
        <v>#N/A</v>
      </c>
      <c r="Q102" s="102" t="s">
        <v>203</v>
      </c>
      <c r="R102" s="102" t="s">
        <v>204</v>
      </c>
      <c r="S102" s="102" t="s">
        <v>152</v>
      </c>
      <c r="T102" s="105" t="str">
        <f t="shared" ca="1" si="28"/>
        <v>04.05.Monday</v>
      </c>
      <c r="U102" s="102" t="s">
        <v>205</v>
      </c>
      <c r="V102" s="7"/>
      <c r="W102" s="7"/>
      <c r="X102" s="7"/>
      <c r="Y102" s="7"/>
      <c r="Z102" s="100">
        <f t="shared" si="40"/>
        <v>4001151</v>
      </c>
      <c r="AA102" s="7"/>
      <c r="AB102" s="7"/>
      <c r="AC102" s="7"/>
      <c r="AD102" s="7"/>
      <c r="AE102" s="100">
        <f t="shared" si="41"/>
        <v>4196</v>
      </c>
      <c r="AF102" s="7"/>
      <c r="AG102" s="100">
        <f t="shared" si="42"/>
        <v>50033708</v>
      </c>
    </row>
    <row r="103" spans="1:33" x14ac:dyDescent="0.35">
      <c r="A103" s="7" t="str">
        <f t="shared" si="36"/>
        <v>Suape20,60</v>
      </c>
      <c r="B103" s="100" t="s">
        <v>187</v>
      </c>
      <c r="C103" s="7">
        <v>4196</v>
      </c>
      <c r="D103" s="7" t="s">
        <v>23</v>
      </c>
      <c r="E103">
        <v>4001151</v>
      </c>
      <c r="F103" s="101"/>
      <c r="G103" s="111">
        <v>50033708</v>
      </c>
      <c r="H103" t="s">
        <v>218</v>
      </c>
      <c r="I103" s="101" t="str">
        <f t="shared" si="37"/>
        <v>20,6</v>
      </c>
      <c r="J103" s="164">
        <v>0</v>
      </c>
      <c r="K103" s="7" t="s">
        <v>51</v>
      </c>
      <c r="L103" s="103" t="e">
        <f>HLOOKUP(K103,'ABR''26'!$DE$4:$EH$65,MATCH(Carga!A103,'ABR''26'!$DE$4:$DE$65,0),0)</f>
        <v>#N/A</v>
      </c>
      <c r="M103" s="7"/>
      <c r="O103" s="7" t="str">
        <f t="shared" si="38"/>
        <v>ZBFC</v>
      </c>
      <c r="P103" s="104" t="e">
        <f t="shared" si="39"/>
        <v>#N/A</v>
      </c>
      <c r="Q103" s="102" t="s">
        <v>203</v>
      </c>
      <c r="R103" s="102" t="s">
        <v>204</v>
      </c>
      <c r="S103" s="102" t="s">
        <v>152</v>
      </c>
      <c r="T103" s="105" t="str">
        <f t="shared" ca="1" si="28"/>
        <v>04.05.Monday</v>
      </c>
      <c r="U103" s="102" t="s">
        <v>205</v>
      </c>
      <c r="V103" s="7"/>
      <c r="W103" s="7"/>
      <c r="X103" s="7"/>
      <c r="Y103" s="7"/>
      <c r="Z103" s="100">
        <f t="shared" si="40"/>
        <v>4001151</v>
      </c>
      <c r="AA103" s="7"/>
      <c r="AB103" s="7"/>
      <c r="AC103" s="7"/>
      <c r="AD103" s="7"/>
      <c r="AE103" s="100">
        <f t="shared" si="41"/>
        <v>4196</v>
      </c>
      <c r="AF103" s="7"/>
      <c r="AG103" s="100">
        <f t="shared" si="42"/>
        <v>50033708</v>
      </c>
    </row>
    <row r="104" spans="1:33" x14ac:dyDescent="0.35">
      <c r="A104" s="7" t="str">
        <f t="shared" si="36"/>
        <v>Suape20,60</v>
      </c>
      <c r="B104" s="100" t="s">
        <v>187</v>
      </c>
      <c r="C104" s="7">
        <v>4196</v>
      </c>
      <c r="D104" s="7" t="s">
        <v>23</v>
      </c>
      <c r="E104">
        <v>4001151</v>
      </c>
      <c r="F104" s="101"/>
      <c r="G104" s="111">
        <v>50033708</v>
      </c>
      <c r="H104" t="s">
        <v>218</v>
      </c>
      <c r="I104" s="101" t="str">
        <f t="shared" si="37"/>
        <v>20,6</v>
      </c>
      <c r="J104" s="164">
        <v>0</v>
      </c>
      <c r="K104" s="7" t="s">
        <v>59</v>
      </c>
      <c r="L104" s="103" t="e">
        <f>HLOOKUP(K104,'ABR''26'!$DE$4:$EH$65,MATCH(Carga!A104,'ABR''26'!$DE$4:$DE$65,0),0)</f>
        <v>#N/A</v>
      </c>
      <c r="M104" s="7"/>
      <c r="O104" s="7" t="str">
        <f t="shared" si="38"/>
        <v>ZBFB</v>
      </c>
      <c r="P104" s="104" t="e">
        <f t="shared" si="39"/>
        <v>#N/A</v>
      </c>
      <c r="Q104" s="102" t="s">
        <v>203</v>
      </c>
      <c r="R104" s="102" t="s">
        <v>204</v>
      </c>
      <c r="S104" s="102" t="s">
        <v>152</v>
      </c>
      <c r="T104" s="105" t="str">
        <f t="shared" ca="1" si="28"/>
        <v>04.05.Monday</v>
      </c>
      <c r="U104" s="102" t="s">
        <v>205</v>
      </c>
      <c r="V104" s="7"/>
      <c r="W104" s="7"/>
      <c r="X104" s="7"/>
      <c r="Y104" s="7"/>
      <c r="Z104" s="100">
        <f t="shared" si="40"/>
        <v>4001151</v>
      </c>
      <c r="AA104" s="7"/>
      <c r="AB104" s="7"/>
      <c r="AC104" s="7"/>
      <c r="AD104" s="7"/>
      <c r="AE104" s="100">
        <f t="shared" si="41"/>
        <v>4196</v>
      </c>
      <c r="AF104" s="7"/>
      <c r="AG104" s="100">
        <f t="shared" si="42"/>
        <v>50033708</v>
      </c>
    </row>
    <row r="105" spans="1:33" x14ac:dyDescent="0.35">
      <c r="A105" s="7" t="str">
        <f t="shared" si="36"/>
        <v>Suape20,60</v>
      </c>
      <c r="B105" s="100" t="s">
        <v>187</v>
      </c>
      <c r="C105" s="7">
        <v>4196</v>
      </c>
      <c r="D105" s="7" t="s">
        <v>23</v>
      </c>
      <c r="E105">
        <v>4001151</v>
      </c>
      <c r="F105" s="101"/>
      <c r="G105" s="111">
        <v>50033708</v>
      </c>
      <c r="H105" t="s">
        <v>218</v>
      </c>
      <c r="I105" s="101" t="str">
        <f t="shared" si="37"/>
        <v>20,6</v>
      </c>
      <c r="J105" s="164">
        <v>0</v>
      </c>
      <c r="K105" s="7" t="s">
        <v>138</v>
      </c>
      <c r="L105" s="103" t="e">
        <f>HLOOKUP(K105,'ABR''26'!$DE$4:$EH$65,MATCH(Carga!A105,'ABR''26'!$DE$4:$DE$65,0),0)</f>
        <v>#N/A</v>
      </c>
      <c r="M105" s="7"/>
      <c r="O105" s="7" t="str">
        <f t="shared" si="38"/>
        <v>ZBTM</v>
      </c>
      <c r="P105" s="104" t="e">
        <f t="shared" si="39"/>
        <v>#N/A</v>
      </c>
      <c r="Q105" s="102" t="s">
        <v>203</v>
      </c>
      <c r="R105" s="102" t="s">
        <v>204</v>
      </c>
      <c r="S105" s="102" t="s">
        <v>152</v>
      </c>
      <c r="T105" s="105" t="str">
        <f t="shared" ca="1" si="28"/>
        <v>04.05.Monday</v>
      </c>
      <c r="U105" s="102" t="s">
        <v>205</v>
      </c>
      <c r="V105" s="7"/>
      <c r="W105" s="7"/>
      <c r="X105" s="7"/>
      <c r="Y105" s="7"/>
      <c r="Z105" s="100">
        <f t="shared" si="40"/>
        <v>4001151</v>
      </c>
      <c r="AA105" s="7"/>
      <c r="AB105" s="7"/>
      <c r="AC105" s="7"/>
      <c r="AD105" s="7"/>
      <c r="AE105" s="100">
        <f t="shared" si="41"/>
        <v>4196</v>
      </c>
      <c r="AF105" s="7"/>
      <c r="AG105" s="100">
        <f t="shared" si="42"/>
        <v>50033708</v>
      </c>
    </row>
    <row r="106" spans="1:33" x14ac:dyDescent="0.35">
      <c r="A106" s="7" t="str">
        <f t="shared" si="36"/>
        <v>Suape20,60</v>
      </c>
      <c r="B106" s="100" t="s">
        <v>187</v>
      </c>
      <c r="C106" s="7">
        <v>4196</v>
      </c>
      <c r="D106" s="7" t="s">
        <v>23</v>
      </c>
      <c r="E106">
        <v>4001151</v>
      </c>
      <c r="F106" s="101"/>
      <c r="G106" s="111">
        <v>50033708</v>
      </c>
      <c r="H106" t="s">
        <v>218</v>
      </c>
      <c r="I106" s="101" t="str">
        <f t="shared" si="37"/>
        <v>20,6</v>
      </c>
      <c r="J106" s="164">
        <v>0</v>
      </c>
      <c r="K106" s="7" t="s">
        <v>139</v>
      </c>
      <c r="L106" s="103" t="e">
        <f>HLOOKUP(K106,'ABR''26'!$DE$4:$EH$65,MATCH(Carga!A106,'ABR''26'!$DE$4:$DE$65,0),0)</f>
        <v>#N/A</v>
      </c>
      <c r="M106" s="7"/>
      <c r="O106" s="7" t="str">
        <f t="shared" si="38"/>
        <v>ZBCT</v>
      </c>
      <c r="P106" s="104" t="e">
        <f t="shared" si="39"/>
        <v>#N/A</v>
      </c>
      <c r="Q106" s="102" t="s">
        <v>203</v>
      </c>
      <c r="R106" s="102" t="s">
        <v>204</v>
      </c>
      <c r="S106" s="102" t="s">
        <v>152</v>
      </c>
      <c r="T106" s="105" t="str">
        <f t="shared" ca="1" si="28"/>
        <v>04.05.Monday</v>
      </c>
      <c r="U106" s="102" t="s">
        <v>205</v>
      </c>
      <c r="V106" s="7"/>
      <c r="W106" s="7"/>
      <c r="X106" s="7"/>
      <c r="Y106" s="7"/>
      <c r="Z106" s="100">
        <f t="shared" si="40"/>
        <v>4001151</v>
      </c>
      <c r="AA106" s="7"/>
      <c r="AB106" s="7"/>
      <c r="AC106" s="7"/>
      <c r="AD106" s="7"/>
      <c r="AE106" s="100">
        <f t="shared" si="41"/>
        <v>4196</v>
      </c>
      <c r="AF106" s="7"/>
      <c r="AG106" s="100">
        <f t="shared" si="42"/>
        <v>50033708</v>
      </c>
    </row>
    <row r="107" spans="1:33" x14ac:dyDescent="0.35">
      <c r="A107" s="7" t="str">
        <f t="shared" si="36"/>
        <v>Suape20,60</v>
      </c>
      <c r="B107" s="100" t="s">
        <v>187</v>
      </c>
      <c r="C107" s="7">
        <v>4196</v>
      </c>
      <c r="D107" s="7" t="s">
        <v>23</v>
      </c>
      <c r="E107">
        <v>4001151</v>
      </c>
      <c r="F107" s="101"/>
      <c r="G107" s="111">
        <v>50033708</v>
      </c>
      <c r="H107" t="s">
        <v>218</v>
      </c>
      <c r="I107" s="101" t="str">
        <f t="shared" si="37"/>
        <v>20,6</v>
      </c>
      <c r="J107" s="164">
        <v>0</v>
      </c>
      <c r="K107" s="7" t="s">
        <v>57</v>
      </c>
      <c r="L107" s="103" t="e">
        <f>HLOOKUP(K107,'ABR''26'!$DE$4:$EH$65,MATCH(Carga!A107,'ABR''26'!$DE$4:$DE$65,0),0)</f>
        <v>#N/A</v>
      </c>
      <c r="M107" s="7"/>
      <c r="O107" s="7" t="str">
        <f t="shared" si="38"/>
        <v>ZBLB</v>
      </c>
      <c r="P107" s="104" t="e">
        <f t="shared" si="39"/>
        <v>#N/A</v>
      </c>
      <c r="Q107" s="102" t="s">
        <v>203</v>
      </c>
      <c r="R107" s="102" t="s">
        <v>204</v>
      </c>
      <c r="S107" s="102" t="s">
        <v>152</v>
      </c>
      <c r="T107" s="105" t="str">
        <f t="shared" ca="1" si="28"/>
        <v>04.05.Monday</v>
      </c>
      <c r="U107" s="102" t="s">
        <v>205</v>
      </c>
      <c r="V107" s="7"/>
      <c r="W107" s="7"/>
      <c r="X107" s="7"/>
      <c r="Y107" s="7"/>
      <c r="Z107" s="100">
        <f t="shared" si="40"/>
        <v>4001151</v>
      </c>
      <c r="AA107" s="7"/>
      <c r="AB107" s="7"/>
      <c r="AC107" s="7"/>
      <c r="AD107" s="7"/>
      <c r="AE107" s="100">
        <f t="shared" si="41"/>
        <v>4196</v>
      </c>
      <c r="AF107" s="7"/>
      <c r="AG107" s="100">
        <f t="shared" si="42"/>
        <v>50033708</v>
      </c>
    </row>
    <row r="108" spans="1:33" x14ac:dyDescent="0.35">
      <c r="A108" s="7" t="str">
        <f t="shared" si="36"/>
        <v>Suape20,60</v>
      </c>
      <c r="B108" s="100" t="s">
        <v>187</v>
      </c>
      <c r="C108" s="7">
        <v>4196</v>
      </c>
      <c r="D108" s="7" t="s">
        <v>23</v>
      </c>
      <c r="E108">
        <v>4001151</v>
      </c>
      <c r="F108" s="101"/>
      <c r="G108" s="111">
        <v>50033708</v>
      </c>
      <c r="H108" t="s">
        <v>218</v>
      </c>
      <c r="I108" s="101" t="str">
        <f t="shared" si="37"/>
        <v>20,6</v>
      </c>
      <c r="J108" s="164">
        <v>0</v>
      </c>
      <c r="K108" s="7" t="s">
        <v>132</v>
      </c>
      <c r="L108" s="103" t="e">
        <f>HLOOKUP(K108,'ABR''26'!$DE$4:$EH$65,MATCH(Carga!A108,'ABR''26'!$DE$4:$DE$65,0),0)</f>
        <v>#N/A</v>
      </c>
      <c r="M108" s="7"/>
      <c r="O108" s="7" t="str">
        <f t="shared" si="38"/>
        <v>ZBMR</v>
      </c>
      <c r="P108" s="104" t="e">
        <f t="shared" si="39"/>
        <v>#N/A</v>
      </c>
      <c r="Q108" s="102" t="s">
        <v>203</v>
      </c>
      <c r="R108" s="102" t="s">
        <v>204</v>
      </c>
      <c r="S108" s="102" t="s">
        <v>152</v>
      </c>
      <c r="T108" s="105" t="str">
        <f t="shared" ca="1" si="28"/>
        <v>04.05.Monday</v>
      </c>
      <c r="U108" s="102" t="s">
        <v>205</v>
      </c>
      <c r="V108" s="7"/>
      <c r="W108" s="7"/>
      <c r="X108" s="7"/>
      <c r="Y108" s="7"/>
      <c r="Z108" s="100">
        <f t="shared" si="40"/>
        <v>4001151</v>
      </c>
      <c r="AA108" s="7"/>
      <c r="AB108" s="7"/>
      <c r="AC108" s="7"/>
      <c r="AD108" s="7"/>
      <c r="AE108" s="100">
        <f t="shared" si="41"/>
        <v>4196</v>
      </c>
      <c r="AF108" s="7"/>
      <c r="AG108" s="100">
        <f t="shared" si="42"/>
        <v>50033708</v>
      </c>
    </row>
    <row r="109" spans="1:33" x14ac:dyDescent="0.35">
      <c r="A109" s="7" t="str">
        <f t="shared" si="36"/>
        <v>Suape20,60</v>
      </c>
      <c r="B109" s="100" t="s">
        <v>187</v>
      </c>
      <c r="C109" s="7">
        <v>4196</v>
      </c>
      <c r="D109" s="7" t="s">
        <v>23</v>
      </c>
      <c r="E109">
        <v>4001151</v>
      </c>
      <c r="F109" s="101"/>
      <c r="G109" s="111">
        <v>50033708</v>
      </c>
      <c r="H109" t="s">
        <v>218</v>
      </c>
      <c r="I109" s="101" t="str">
        <f t="shared" si="37"/>
        <v>20,6</v>
      </c>
      <c r="J109" s="164">
        <v>0</v>
      </c>
      <c r="K109" s="7" t="s">
        <v>133</v>
      </c>
      <c r="L109" s="103" t="e">
        <f>HLOOKUP(K109,'ABR''26'!$DE$4:$EH$65,MATCH(Carga!A109,'ABR''26'!$DE$4:$DE$65,0),0)</f>
        <v>#N/A</v>
      </c>
      <c r="M109" s="7"/>
      <c r="O109" s="7" t="str">
        <f t="shared" si="38"/>
        <v>ZBML</v>
      </c>
      <c r="P109" s="104" t="e">
        <f t="shared" si="39"/>
        <v>#N/A</v>
      </c>
      <c r="Q109" s="102" t="s">
        <v>203</v>
      </c>
      <c r="R109" s="102" t="s">
        <v>204</v>
      </c>
      <c r="S109" s="102" t="s">
        <v>152</v>
      </c>
      <c r="T109" s="105" t="str">
        <f t="shared" ca="1" si="28"/>
        <v>04.05.Monday</v>
      </c>
      <c r="U109" s="102" t="s">
        <v>205</v>
      </c>
      <c r="V109" s="7"/>
      <c r="W109" s="7"/>
      <c r="X109" s="7"/>
      <c r="Y109" s="7"/>
      <c r="Z109" s="100">
        <f t="shared" si="40"/>
        <v>4001151</v>
      </c>
      <c r="AA109" s="7"/>
      <c r="AB109" s="7"/>
      <c r="AC109" s="7"/>
      <c r="AD109" s="7"/>
      <c r="AE109" s="100">
        <f t="shared" si="41"/>
        <v>4196</v>
      </c>
      <c r="AF109" s="7"/>
      <c r="AG109" s="100">
        <f t="shared" si="42"/>
        <v>50033708</v>
      </c>
    </row>
    <row r="110" spans="1:33" x14ac:dyDescent="0.35">
      <c r="A110" s="7" t="str">
        <f t="shared" si="36"/>
        <v>Suape20,60</v>
      </c>
      <c r="B110" s="100" t="s">
        <v>187</v>
      </c>
      <c r="C110" s="7">
        <v>4196</v>
      </c>
      <c r="D110" s="7" t="s">
        <v>23</v>
      </c>
      <c r="E110">
        <v>4001151</v>
      </c>
      <c r="F110" s="101"/>
      <c r="G110" s="111">
        <v>50033708</v>
      </c>
      <c r="H110" t="s">
        <v>218</v>
      </c>
      <c r="I110" s="101" t="str">
        <f t="shared" si="37"/>
        <v>20,6</v>
      </c>
      <c r="J110" s="164">
        <v>0</v>
      </c>
      <c r="K110" s="7" t="s">
        <v>52</v>
      </c>
      <c r="L110" s="103" t="e">
        <f>HLOOKUP(K110,'ABR''26'!$DE$4:$EH$65,MATCH(Carga!A110,'ABR''26'!$DE$4:$DE$65,0),0)</f>
        <v>#N/A</v>
      </c>
      <c r="M110" s="7"/>
      <c r="O110" s="7" t="str">
        <f t="shared" si="38"/>
        <v>ZBPP</v>
      </c>
      <c r="P110" s="104" t="e">
        <f t="shared" si="39"/>
        <v>#N/A</v>
      </c>
      <c r="Q110" s="102" t="s">
        <v>203</v>
      </c>
      <c r="R110" s="102" t="s">
        <v>204</v>
      </c>
      <c r="S110" s="102" t="s">
        <v>152</v>
      </c>
      <c r="T110" s="105" t="str">
        <f t="shared" ca="1" si="28"/>
        <v>04.05.Monday</v>
      </c>
      <c r="U110" s="102" t="s">
        <v>205</v>
      </c>
      <c r="V110" s="7"/>
      <c r="W110" s="7"/>
      <c r="X110" s="7"/>
      <c r="Y110" s="7"/>
      <c r="Z110" s="100">
        <f t="shared" si="40"/>
        <v>4001151</v>
      </c>
      <c r="AA110" s="7"/>
      <c r="AB110" s="7"/>
      <c r="AC110" s="7"/>
      <c r="AD110" s="7"/>
      <c r="AE110" s="100">
        <f t="shared" si="41"/>
        <v>4196</v>
      </c>
      <c r="AF110" s="7"/>
      <c r="AG110" s="100">
        <f t="shared" si="42"/>
        <v>50033708</v>
      </c>
    </row>
    <row r="111" spans="1:33" x14ac:dyDescent="0.35">
      <c r="A111" s="7" t="str">
        <f t="shared" si="36"/>
        <v>Suape20,60</v>
      </c>
      <c r="B111" s="100" t="s">
        <v>187</v>
      </c>
      <c r="C111" s="7">
        <v>4196</v>
      </c>
      <c r="D111" s="7" t="s">
        <v>23</v>
      </c>
      <c r="E111">
        <v>4001151</v>
      </c>
      <c r="F111" s="101"/>
      <c r="G111" s="111">
        <v>50033708</v>
      </c>
      <c r="H111" t="s">
        <v>218</v>
      </c>
      <c r="I111" s="101" t="str">
        <f t="shared" si="37"/>
        <v>20,6</v>
      </c>
      <c r="J111" s="164">
        <v>0</v>
      </c>
      <c r="K111" s="7" t="s">
        <v>60</v>
      </c>
      <c r="L111" s="103" t="e">
        <f>HLOOKUP(K111,'ABR''26'!$DE$4:$EH$65,MATCH(Carga!A111,'ABR''26'!$DE$4:$DE$65,0),0)</f>
        <v>#N/A</v>
      </c>
      <c r="M111" s="7"/>
      <c r="O111" s="7" t="str">
        <f t="shared" si="38"/>
        <v>ZBPB</v>
      </c>
      <c r="P111" s="104" t="e">
        <f t="shared" si="39"/>
        <v>#N/A</v>
      </c>
      <c r="Q111" s="102" t="s">
        <v>203</v>
      </c>
      <c r="R111" s="102" t="s">
        <v>204</v>
      </c>
      <c r="S111" s="102" t="s">
        <v>152</v>
      </c>
      <c r="T111" s="105" t="str">
        <f t="shared" ca="1" si="28"/>
        <v>04.05.Monday</v>
      </c>
      <c r="U111" s="102" t="s">
        <v>205</v>
      </c>
      <c r="V111" s="7"/>
      <c r="W111" s="7"/>
      <c r="X111" s="7"/>
      <c r="Y111" s="7"/>
      <c r="Z111" s="100">
        <f t="shared" si="40"/>
        <v>4001151</v>
      </c>
      <c r="AA111" s="7"/>
      <c r="AB111" s="7"/>
      <c r="AC111" s="7"/>
      <c r="AD111" s="7"/>
      <c r="AE111" s="100">
        <f t="shared" si="41"/>
        <v>4196</v>
      </c>
      <c r="AF111" s="7"/>
      <c r="AG111" s="100">
        <f t="shared" si="42"/>
        <v>50033708</v>
      </c>
    </row>
    <row r="112" spans="1:33" x14ac:dyDescent="0.35">
      <c r="A112" s="7" t="str">
        <f t="shared" si="36"/>
        <v>Suape20,60</v>
      </c>
      <c r="B112" s="100" t="s">
        <v>187</v>
      </c>
      <c r="C112" s="7">
        <v>4196</v>
      </c>
      <c r="D112" s="7" t="s">
        <v>23</v>
      </c>
      <c r="E112">
        <v>4001151</v>
      </c>
      <c r="F112" s="101"/>
      <c r="G112" s="111">
        <v>50033708</v>
      </c>
      <c r="H112" t="s">
        <v>218</v>
      </c>
      <c r="I112" s="101" t="str">
        <f t="shared" si="37"/>
        <v>20,6</v>
      </c>
      <c r="J112" s="164">
        <v>0</v>
      </c>
      <c r="K112" s="7" t="s">
        <v>50</v>
      </c>
      <c r="L112" s="103" t="e">
        <f>HLOOKUP(K112,'ABR''26'!$DE$4:$EH$65,MATCH(Carga!A112,'ABR''26'!$DE$4:$DE$65,0),0)</f>
        <v>#N/A</v>
      </c>
      <c r="M112" s="7"/>
      <c r="O112" s="7" t="str">
        <f t="shared" si="38"/>
        <v>ZBOP</v>
      </c>
      <c r="P112" s="104" t="e">
        <f t="shared" si="39"/>
        <v>#N/A</v>
      </c>
      <c r="Q112" s="102" t="s">
        <v>203</v>
      </c>
      <c r="R112" s="102" t="s">
        <v>204</v>
      </c>
      <c r="S112" s="102" t="s">
        <v>152</v>
      </c>
      <c r="T112" s="105" t="str">
        <f t="shared" ca="1" si="28"/>
        <v>04.05.Monday</v>
      </c>
      <c r="U112" s="102" t="s">
        <v>205</v>
      </c>
      <c r="V112" s="7"/>
      <c r="W112" s="7"/>
      <c r="X112" s="7"/>
      <c r="Y112" s="7"/>
      <c r="Z112" s="100">
        <f t="shared" si="40"/>
        <v>4001151</v>
      </c>
      <c r="AA112" s="7"/>
      <c r="AB112" s="7"/>
      <c r="AC112" s="7"/>
      <c r="AD112" s="7"/>
      <c r="AE112" s="100">
        <f t="shared" si="41"/>
        <v>4196</v>
      </c>
      <c r="AF112" s="7"/>
      <c r="AG112" s="100">
        <f t="shared" si="42"/>
        <v>50033708</v>
      </c>
    </row>
    <row r="113" spans="1:33" x14ac:dyDescent="0.35">
      <c r="A113" s="7" t="str">
        <f t="shared" si="36"/>
        <v>Suape20,60</v>
      </c>
      <c r="B113" s="100" t="s">
        <v>187</v>
      </c>
      <c r="C113" s="7">
        <v>4196</v>
      </c>
      <c r="D113" s="7" t="s">
        <v>23</v>
      </c>
      <c r="E113">
        <v>4001151</v>
      </c>
      <c r="F113" s="101"/>
      <c r="G113" s="111">
        <v>50033708</v>
      </c>
      <c r="H113" t="s">
        <v>218</v>
      </c>
      <c r="I113" s="101" t="str">
        <f t="shared" si="37"/>
        <v>20,6</v>
      </c>
      <c r="J113" s="164">
        <v>0</v>
      </c>
      <c r="K113" s="7" t="s">
        <v>58</v>
      </c>
      <c r="L113" s="103" t="e">
        <f>HLOOKUP(K113,'ABR''26'!$DE$4:$EH$65,MATCH(Carga!A113,'ABR''26'!$DE$4:$DE$65,0),0)</f>
        <v>#N/A</v>
      </c>
      <c r="M113" s="7"/>
      <c r="O113" s="7" t="str">
        <f t="shared" si="38"/>
        <v>ZBOB</v>
      </c>
      <c r="P113" s="104" t="e">
        <f t="shared" si="39"/>
        <v>#N/A</v>
      </c>
      <c r="Q113" s="102" t="s">
        <v>203</v>
      </c>
      <c r="R113" s="102" t="s">
        <v>204</v>
      </c>
      <c r="S113" s="102" t="s">
        <v>152</v>
      </c>
      <c r="T113" s="105" t="str">
        <f t="shared" ca="1" si="28"/>
        <v>04.05.Monday</v>
      </c>
      <c r="U113" s="102" t="s">
        <v>205</v>
      </c>
      <c r="V113" s="7"/>
      <c r="W113" s="7"/>
      <c r="X113" s="7"/>
      <c r="Y113" s="7"/>
      <c r="Z113" s="100">
        <f t="shared" si="40"/>
        <v>4001151</v>
      </c>
      <c r="AA113" s="7"/>
      <c r="AB113" s="7"/>
      <c r="AC113" s="7"/>
      <c r="AD113" s="7"/>
      <c r="AE113" s="100">
        <f t="shared" si="41"/>
        <v>4196</v>
      </c>
      <c r="AF113" s="7"/>
      <c r="AG113" s="100">
        <f t="shared" si="42"/>
        <v>50033708</v>
      </c>
    </row>
    <row r="114" spans="1:33" x14ac:dyDescent="0.35">
      <c r="A114" s="7" t="str">
        <f t="shared" si="36"/>
        <v>Suape20,60</v>
      </c>
      <c r="B114" s="100" t="s">
        <v>187</v>
      </c>
      <c r="C114" s="7">
        <v>4196</v>
      </c>
      <c r="D114" s="7" t="s">
        <v>23</v>
      </c>
      <c r="E114">
        <v>4001151</v>
      </c>
      <c r="F114" s="101"/>
      <c r="G114" s="111">
        <v>50033708</v>
      </c>
      <c r="H114" t="s">
        <v>218</v>
      </c>
      <c r="I114" s="101" t="str">
        <f t="shared" si="37"/>
        <v>20,6</v>
      </c>
      <c r="J114" s="164">
        <v>0</v>
      </c>
      <c r="K114" s="7" t="s">
        <v>134</v>
      </c>
      <c r="L114" s="103" t="e">
        <f>HLOOKUP(K114,'ABR''26'!$DE$4:$EH$65,MATCH(Carga!A114,'ABR''26'!$DE$4:$DE$65,0),0)</f>
        <v>#N/A</v>
      </c>
      <c r="M114" s="7"/>
      <c r="O114" s="7" t="str">
        <f t="shared" si="38"/>
        <v>ZBSG</v>
      </c>
      <c r="P114" s="104" t="e">
        <f t="shared" si="39"/>
        <v>#N/A</v>
      </c>
      <c r="Q114" s="102" t="s">
        <v>203</v>
      </c>
      <c r="R114" s="102" t="s">
        <v>204</v>
      </c>
      <c r="S114" s="102" t="s">
        <v>152</v>
      </c>
      <c r="T114" s="105" t="str">
        <f t="shared" ca="1" si="28"/>
        <v>04.05.Monday</v>
      </c>
      <c r="U114" s="102" t="s">
        <v>205</v>
      </c>
      <c r="V114" s="7"/>
      <c r="W114" s="7"/>
      <c r="X114" s="7"/>
      <c r="Y114" s="7"/>
      <c r="Z114" s="100">
        <f t="shared" si="40"/>
        <v>4001151</v>
      </c>
      <c r="AA114" s="7"/>
      <c r="AB114" s="7"/>
      <c r="AC114" s="7"/>
      <c r="AD114" s="7"/>
      <c r="AE114" s="100">
        <f t="shared" si="41"/>
        <v>4196</v>
      </c>
      <c r="AF114" s="7"/>
      <c r="AG114" s="100">
        <f t="shared" si="42"/>
        <v>50033708</v>
      </c>
    </row>
    <row r="115" spans="1:33" x14ac:dyDescent="0.35">
      <c r="A115" s="7" t="str">
        <f t="shared" si="36"/>
        <v>Suape20,60</v>
      </c>
      <c r="B115" s="100" t="s">
        <v>187</v>
      </c>
      <c r="C115" s="7">
        <v>4196</v>
      </c>
      <c r="D115" s="7" t="s">
        <v>23</v>
      </c>
      <c r="E115">
        <v>4001151</v>
      </c>
      <c r="F115" s="101"/>
      <c r="G115" s="111">
        <v>50033708</v>
      </c>
      <c r="H115" t="s">
        <v>218</v>
      </c>
      <c r="I115" s="101" t="str">
        <f t="shared" si="37"/>
        <v>20,6</v>
      </c>
      <c r="J115" s="164">
        <v>0</v>
      </c>
      <c r="K115" s="7" t="s">
        <v>45</v>
      </c>
      <c r="L115" s="103" t="e">
        <f>HLOOKUP(K115,'ABR''26'!$DE$4:$EH$65,MATCH(Carga!A115,'ABR''26'!$DE$4:$DE$65,0),0)</f>
        <v>#N/A</v>
      </c>
      <c r="M115" s="7"/>
      <c r="O115" s="7" t="str">
        <f t="shared" si="38"/>
        <v>ZBFS</v>
      </c>
      <c r="P115" s="104" t="e">
        <f t="shared" si="39"/>
        <v>#N/A</v>
      </c>
      <c r="Q115" s="102" t="s">
        <v>203</v>
      </c>
      <c r="R115" s="102" t="s">
        <v>204</v>
      </c>
      <c r="S115" s="102" t="s">
        <v>152</v>
      </c>
      <c r="T115" s="105" t="str">
        <f t="shared" ca="1" si="28"/>
        <v>04.05.Monday</v>
      </c>
      <c r="U115" s="102" t="s">
        <v>205</v>
      </c>
      <c r="V115" s="7"/>
      <c r="W115" s="7"/>
      <c r="X115" s="7"/>
      <c r="Y115" s="7"/>
      <c r="Z115" s="100">
        <f t="shared" si="40"/>
        <v>4001151</v>
      </c>
      <c r="AA115" s="7"/>
      <c r="AB115" s="7"/>
      <c r="AC115" s="7"/>
      <c r="AD115" s="7"/>
      <c r="AE115" s="100">
        <f t="shared" si="41"/>
        <v>4196</v>
      </c>
      <c r="AF115" s="7"/>
      <c r="AG115" s="100">
        <f t="shared" si="42"/>
        <v>50033708</v>
      </c>
    </row>
    <row r="116" spans="1:33" x14ac:dyDescent="0.35">
      <c r="A116" s="7" t="str">
        <f t="shared" si="36"/>
        <v>Suape20,60</v>
      </c>
      <c r="B116" s="100" t="s">
        <v>187</v>
      </c>
      <c r="C116" s="7">
        <v>4196</v>
      </c>
      <c r="D116" s="7" t="s">
        <v>23</v>
      </c>
      <c r="E116">
        <v>4001151</v>
      </c>
      <c r="F116" s="101"/>
      <c r="G116" s="111">
        <v>50033708</v>
      </c>
      <c r="H116" t="s">
        <v>218</v>
      </c>
      <c r="I116" s="101" t="str">
        <f t="shared" si="37"/>
        <v>20,6</v>
      </c>
      <c r="J116" s="164">
        <v>0</v>
      </c>
      <c r="K116" s="7" t="s">
        <v>47</v>
      </c>
      <c r="L116" s="103" t="e">
        <f>HLOOKUP(K116,'ABR''26'!$DE$4:$EH$65,MATCH(Carga!A116,'ABR''26'!$DE$4:$DE$65,0),0)</f>
        <v>#N/A</v>
      </c>
      <c r="M116" s="7"/>
      <c r="O116" s="7" t="str">
        <f t="shared" si="38"/>
        <v>ZBUT</v>
      </c>
      <c r="P116" s="104" t="e">
        <f t="shared" si="39"/>
        <v>#N/A</v>
      </c>
      <c r="Q116" s="102" t="s">
        <v>203</v>
      </c>
      <c r="R116" s="102" t="s">
        <v>204</v>
      </c>
      <c r="S116" s="102" t="s">
        <v>152</v>
      </c>
      <c r="T116" s="105" t="str">
        <f t="shared" ca="1" si="28"/>
        <v>04.05.Monday</v>
      </c>
      <c r="U116" s="102" t="s">
        <v>205</v>
      </c>
      <c r="V116" s="7"/>
      <c r="W116" s="7"/>
      <c r="X116" s="7"/>
      <c r="Y116" s="7"/>
      <c r="Z116" s="100">
        <f t="shared" si="40"/>
        <v>4001151</v>
      </c>
      <c r="AA116" s="7"/>
      <c r="AB116" s="7"/>
      <c r="AC116" s="7"/>
      <c r="AD116" s="7"/>
      <c r="AE116" s="100">
        <f t="shared" si="41"/>
        <v>4196</v>
      </c>
      <c r="AF116" s="7"/>
      <c r="AG116" s="100">
        <f t="shared" si="42"/>
        <v>50033708</v>
      </c>
    </row>
    <row r="117" spans="1:33" x14ac:dyDescent="0.35">
      <c r="A117" s="7" t="str">
        <f t="shared" si="36"/>
        <v>Suape20,60</v>
      </c>
      <c r="B117" s="100" t="s">
        <v>187</v>
      </c>
      <c r="C117" s="7">
        <v>4196</v>
      </c>
      <c r="D117" s="7" t="s">
        <v>23</v>
      </c>
      <c r="E117">
        <v>4001151</v>
      </c>
      <c r="F117" s="101"/>
      <c r="G117" s="111">
        <v>50033708</v>
      </c>
      <c r="H117" t="s">
        <v>218</v>
      </c>
      <c r="I117" s="101" t="str">
        <f t="shared" si="37"/>
        <v>20,6</v>
      </c>
      <c r="J117" s="164">
        <v>0</v>
      </c>
      <c r="K117" s="7" t="s">
        <v>54</v>
      </c>
      <c r="L117" s="103" t="e">
        <f>HLOOKUP(K117,'ABR''26'!$DE$4:$EH$65,MATCH(Carga!A117,'ABR''26'!$DE$4:$DE$65,0),0)</f>
        <v>#N/A</v>
      </c>
      <c r="M117" s="7"/>
      <c r="O117" s="7" t="str">
        <f t="shared" si="38"/>
        <v>ZBUB</v>
      </c>
      <c r="P117" s="104" t="e">
        <f t="shared" si="39"/>
        <v>#N/A</v>
      </c>
      <c r="Q117" s="102" t="s">
        <v>203</v>
      </c>
      <c r="R117" s="102" t="s">
        <v>204</v>
      </c>
      <c r="S117" s="102" t="s">
        <v>152</v>
      </c>
      <c r="T117" s="105" t="str">
        <f t="shared" ca="1" si="28"/>
        <v>04.05.Monday</v>
      </c>
      <c r="U117" s="102" t="s">
        <v>205</v>
      </c>
      <c r="V117" s="7"/>
      <c r="W117" s="7"/>
      <c r="X117" s="7"/>
      <c r="Y117" s="7"/>
      <c r="Z117" s="100">
        <f t="shared" si="40"/>
        <v>4001151</v>
      </c>
      <c r="AA117" s="7"/>
      <c r="AB117" s="7"/>
      <c r="AC117" s="7"/>
      <c r="AD117" s="7"/>
      <c r="AE117" s="100">
        <f t="shared" si="41"/>
        <v>4196</v>
      </c>
      <c r="AF117" s="7"/>
      <c r="AG117" s="100">
        <f t="shared" si="42"/>
        <v>50033708</v>
      </c>
    </row>
    <row r="118" spans="1:33" x14ac:dyDescent="0.35">
      <c r="A118" s="7" t="str">
        <f t="shared" si="36"/>
        <v>Suape20,60</v>
      </c>
      <c r="B118" s="100" t="s">
        <v>187</v>
      </c>
      <c r="C118" s="7">
        <v>4196</v>
      </c>
      <c r="D118" s="7" t="s">
        <v>23</v>
      </c>
      <c r="E118">
        <v>4001151</v>
      </c>
      <c r="F118" s="101"/>
      <c r="G118" s="111">
        <v>50033708</v>
      </c>
      <c r="H118" t="s">
        <v>218</v>
      </c>
      <c r="I118" s="101" t="str">
        <f t="shared" si="37"/>
        <v>20,6</v>
      </c>
      <c r="J118" s="164">
        <v>0</v>
      </c>
      <c r="K118" s="7" t="s">
        <v>48</v>
      </c>
      <c r="L118" s="103" t="e">
        <f>HLOOKUP(K118,'ABR''26'!$DE$4:$EH$65,MATCH(Carga!A118,'ABR''26'!$DE$4:$DE$65,0),0)</f>
        <v>#N/A</v>
      </c>
      <c r="M118" s="7"/>
      <c r="O118" s="7" t="str">
        <f t="shared" si="38"/>
        <v>ZBLA</v>
      </c>
      <c r="P118" s="104" t="e">
        <f t="shared" si="39"/>
        <v>#N/A</v>
      </c>
      <c r="Q118" s="102" t="s">
        <v>203</v>
      </c>
      <c r="R118" s="102" t="s">
        <v>204</v>
      </c>
      <c r="S118" s="102" t="s">
        <v>152</v>
      </c>
      <c r="T118" s="105" t="str">
        <f t="shared" ca="1" si="28"/>
        <v>04.05.Monday</v>
      </c>
      <c r="U118" s="102" t="s">
        <v>205</v>
      </c>
      <c r="V118" s="7"/>
      <c r="W118" s="7"/>
      <c r="X118" s="7"/>
      <c r="Y118" s="7"/>
      <c r="Z118" s="100">
        <f t="shared" si="40"/>
        <v>4001151</v>
      </c>
      <c r="AA118" s="7"/>
      <c r="AB118" s="7"/>
      <c r="AC118" s="7"/>
      <c r="AD118" s="7"/>
      <c r="AE118" s="100">
        <f t="shared" si="41"/>
        <v>4196</v>
      </c>
      <c r="AF118" s="7"/>
      <c r="AG118" s="100">
        <f t="shared" si="42"/>
        <v>50033708</v>
      </c>
    </row>
    <row r="119" spans="1:33" x14ac:dyDescent="0.35">
      <c r="A119" s="7" t="str">
        <f t="shared" si="36"/>
        <v>Suape20,60</v>
      </c>
      <c r="B119" s="100" t="s">
        <v>187</v>
      </c>
      <c r="C119" s="7">
        <v>4196</v>
      </c>
      <c r="D119" s="7" t="s">
        <v>23</v>
      </c>
      <c r="E119">
        <v>4001151</v>
      </c>
      <c r="F119" s="101"/>
      <c r="G119" s="111">
        <v>50033708</v>
      </c>
      <c r="H119" t="s">
        <v>218</v>
      </c>
      <c r="I119" s="101" t="str">
        <f t="shared" si="37"/>
        <v>20,6</v>
      </c>
      <c r="J119" s="164">
        <v>0</v>
      </c>
      <c r="K119" s="7" t="s">
        <v>55</v>
      </c>
      <c r="L119" s="103" t="e">
        <f>HLOOKUP(K119,'ABR''26'!$DE$4:$EH$65,MATCH(Carga!A119,'ABR''26'!$DE$4:$DE$65,0),0)</f>
        <v>#N/A</v>
      </c>
      <c r="M119" s="7"/>
      <c r="O119" s="7" t="str">
        <f t="shared" si="38"/>
        <v>ZBLL</v>
      </c>
      <c r="P119" s="104" t="e">
        <f t="shared" si="39"/>
        <v>#N/A</v>
      </c>
      <c r="Q119" s="102" t="s">
        <v>203</v>
      </c>
      <c r="R119" s="102" t="s">
        <v>204</v>
      </c>
      <c r="S119" s="102" t="s">
        <v>152</v>
      </c>
      <c r="T119" s="105" t="str">
        <f t="shared" ca="1" si="28"/>
        <v>04.05.Monday</v>
      </c>
      <c r="U119" s="102" t="s">
        <v>205</v>
      </c>
      <c r="V119" s="7"/>
      <c r="W119" s="7"/>
      <c r="X119" s="7"/>
      <c r="Y119" s="7"/>
      <c r="Z119" s="100">
        <f t="shared" si="40"/>
        <v>4001151</v>
      </c>
      <c r="AA119" s="7"/>
      <c r="AB119" s="7"/>
      <c r="AC119" s="7"/>
      <c r="AD119" s="7"/>
      <c r="AE119" s="100">
        <f t="shared" si="41"/>
        <v>4196</v>
      </c>
      <c r="AF119" s="7"/>
      <c r="AG119" s="100">
        <f t="shared" si="42"/>
        <v>50033708</v>
      </c>
    </row>
    <row r="120" spans="1:33" x14ac:dyDescent="0.35">
      <c r="A120" s="7" t="str">
        <f t="shared" si="36"/>
        <v>Suape20,60</v>
      </c>
      <c r="B120" s="100" t="s">
        <v>187</v>
      </c>
      <c r="C120" s="7">
        <v>4196</v>
      </c>
      <c r="D120" s="7" t="s">
        <v>23</v>
      </c>
      <c r="E120">
        <v>4001151</v>
      </c>
      <c r="F120" s="101"/>
      <c r="G120" s="111">
        <v>50033708</v>
      </c>
      <c r="H120" t="s">
        <v>218</v>
      </c>
      <c r="I120" s="101" t="str">
        <f t="shared" si="37"/>
        <v>20,6</v>
      </c>
      <c r="J120" s="164">
        <v>0</v>
      </c>
      <c r="K120" s="7" t="s">
        <v>135</v>
      </c>
      <c r="L120" s="103" t="e">
        <f>HLOOKUP(K120,'ABR''26'!$DE$4:$EH$65,MATCH(Carga!A120,'ABR''26'!$DE$4:$DE$65,0),0)</f>
        <v>#N/A</v>
      </c>
      <c r="M120" s="7"/>
      <c r="O120" s="7" t="str">
        <f t="shared" si="38"/>
        <v>ZBPE</v>
      </c>
      <c r="P120" s="104" t="e">
        <f t="shared" si="39"/>
        <v>#N/A</v>
      </c>
      <c r="Q120" s="102" t="s">
        <v>203</v>
      </c>
      <c r="R120" s="102" t="s">
        <v>204</v>
      </c>
      <c r="S120" s="102" t="s">
        <v>152</v>
      </c>
      <c r="T120" s="105" t="str">
        <f t="shared" ca="1" si="28"/>
        <v>04.05.Monday</v>
      </c>
      <c r="U120" s="102" t="s">
        <v>205</v>
      </c>
      <c r="V120" s="7"/>
      <c r="W120" s="7"/>
      <c r="X120" s="7"/>
      <c r="Y120" s="7"/>
      <c r="Z120" s="100">
        <f t="shared" si="40"/>
        <v>4001151</v>
      </c>
      <c r="AA120" s="7"/>
      <c r="AB120" s="7"/>
      <c r="AC120" s="7"/>
      <c r="AD120" s="7"/>
      <c r="AE120" s="100">
        <f t="shared" si="41"/>
        <v>4196</v>
      </c>
      <c r="AF120" s="7"/>
      <c r="AG120" s="100">
        <f t="shared" si="42"/>
        <v>50033708</v>
      </c>
    </row>
    <row r="121" spans="1:33" x14ac:dyDescent="0.35">
      <c r="A121" s="7" t="str">
        <f t="shared" si="36"/>
        <v>Suape20,60</v>
      </c>
      <c r="B121" s="100" t="s">
        <v>187</v>
      </c>
      <c r="C121" s="7">
        <v>4196</v>
      </c>
      <c r="D121" s="7" t="s">
        <v>23</v>
      </c>
      <c r="E121">
        <v>4001151</v>
      </c>
      <c r="F121" s="101"/>
      <c r="G121" s="111">
        <v>50033708</v>
      </c>
      <c r="H121" t="s">
        <v>218</v>
      </c>
      <c r="I121" s="101" t="str">
        <f t="shared" si="37"/>
        <v>20,6</v>
      </c>
      <c r="J121" s="164">
        <v>0</v>
      </c>
      <c r="K121" s="7" t="s">
        <v>136</v>
      </c>
      <c r="L121" s="103" t="e">
        <f>HLOOKUP(K121,'ABR''26'!$DE$4:$EH$65,MATCH(Carga!A121,'ABR''26'!$DE$4:$DE$65,0),0)</f>
        <v>#N/A</v>
      </c>
      <c r="M121" s="7"/>
      <c r="O121" s="7" t="str">
        <f t="shared" si="38"/>
        <v>ZBPL</v>
      </c>
      <c r="P121" s="104" t="e">
        <f t="shared" si="39"/>
        <v>#N/A</v>
      </c>
      <c r="Q121" s="102" t="s">
        <v>203</v>
      </c>
      <c r="R121" s="102" t="s">
        <v>204</v>
      </c>
      <c r="S121" s="102" t="s">
        <v>152</v>
      </c>
      <c r="T121" s="105" t="str">
        <f t="shared" ca="1" si="28"/>
        <v>04.05.Monday</v>
      </c>
      <c r="U121" s="102" t="s">
        <v>205</v>
      </c>
      <c r="V121" s="7"/>
      <c r="W121" s="7"/>
      <c r="X121" s="7"/>
      <c r="Y121" s="7"/>
      <c r="Z121" s="100">
        <f t="shared" si="40"/>
        <v>4001151</v>
      </c>
      <c r="AA121" s="7"/>
      <c r="AB121" s="7"/>
      <c r="AC121" s="7"/>
      <c r="AD121" s="7"/>
      <c r="AE121" s="100">
        <f t="shared" si="41"/>
        <v>4196</v>
      </c>
      <c r="AF121" s="7"/>
      <c r="AG121" s="100">
        <f t="shared" si="42"/>
        <v>50033708</v>
      </c>
    </row>
    <row r="122" spans="1:33" x14ac:dyDescent="0.35">
      <c r="A122" s="7" t="str">
        <f>D122&amp;I122&amp;J122</f>
        <v>Suape55,61</v>
      </c>
      <c r="B122" s="100" t="s">
        <v>187</v>
      </c>
      <c r="C122" s="7">
        <v>4196</v>
      </c>
      <c r="D122" s="7" t="s">
        <v>23</v>
      </c>
      <c r="E122">
        <v>4001152</v>
      </c>
      <c r="F122" s="101"/>
      <c r="G122" s="111">
        <v>50028621</v>
      </c>
      <c r="H122" t="s">
        <v>216</v>
      </c>
      <c r="I122" s="101" t="str">
        <f t="shared" si="37"/>
        <v>55,6</v>
      </c>
      <c r="J122" s="164">
        <v>1</v>
      </c>
      <c r="K122" s="7" t="s">
        <v>43</v>
      </c>
      <c r="L122" s="103" t="e">
        <f>HLOOKUP(K122,'ABR''26'!$DE$4:$EH$65,MATCH(Carga!A122,'ABR''26'!$DE$4:$DE$65,0),0)</f>
        <v>#N/A</v>
      </c>
      <c r="M122" s="7"/>
      <c r="O122" s="7" t="str">
        <f t="shared" si="38"/>
        <v>ZBRP</v>
      </c>
      <c r="P122" s="104" t="e">
        <f t="shared" si="39"/>
        <v>#N/A</v>
      </c>
      <c r="Q122" s="102" t="s">
        <v>203</v>
      </c>
      <c r="R122" s="102" t="s">
        <v>204</v>
      </c>
      <c r="S122" s="102" t="s">
        <v>152</v>
      </c>
      <c r="T122" s="105" t="str">
        <f t="shared" ca="1" si="28"/>
        <v>04.05.Monday</v>
      </c>
      <c r="U122" s="102" t="s">
        <v>205</v>
      </c>
      <c r="V122" s="7"/>
      <c r="W122" s="7"/>
      <c r="X122" s="7"/>
      <c r="Y122" s="7"/>
      <c r="Z122" s="100">
        <f t="shared" si="40"/>
        <v>4001152</v>
      </c>
      <c r="AA122" s="7"/>
      <c r="AB122" s="7"/>
      <c r="AC122" s="7"/>
      <c r="AD122" s="7"/>
      <c r="AE122" s="100">
        <f t="shared" si="41"/>
        <v>4196</v>
      </c>
      <c r="AF122" s="7"/>
      <c r="AG122" s="100">
        <f t="shared" si="42"/>
        <v>50028621</v>
      </c>
    </row>
    <row r="123" spans="1:33" x14ac:dyDescent="0.35">
      <c r="A123" s="7" t="str">
        <f t="shared" ref="A123:A145" si="43">D123&amp;I123&amp;J123</f>
        <v>Suape55,61</v>
      </c>
      <c r="B123" s="100" t="s">
        <v>187</v>
      </c>
      <c r="C123" s="7">
        <v>4196</v>
      </c>
      <c r="D123" s="7" t="s">
        <v>23</v>
      </c>
      <c r="E123">
        <v>4001152</v>
      </c>
      <c r="F123" s="101"/>
      <c r="G123" s="111">
        <v>50028621</v>
      </c>
      <c r="H123" t="s">
        <v>216</v>
      </c>
      <c r="I123" s="101" t="str">
        <f t="shared" si="37"/>
        <v>55,6</v>
      </c>
      <c r="J123" s="164">
        <v>1</v>
      </c>
      <c r="K123" s="7" t="s">
        <v>44</v>
      </c>
      <c r="L123" s="103" t="e">
        <f>HLOOKUP(K123,'ABR''26'!$DE$4:$EH$65,MATCH(Carga!A123,'ABR''26'!$DE$4:$DE$65,0),0)</f>
        <v>#N/A</v>
      </c>
      <c r="M123" s="7"/>
      <c r="O123" s="7" t="str">
        <f t="shared" si="38"/>
        <v>ZBSR</v>
      </c>
      <c r="P123" s="104" t="e">
        <f t="shared" si="39"/>
        <v>#N/A</v>
      </c>
      <c r="Q123" s="102" t="s">
        <v>203</v>
      </c>
      <c r="R123" s="102" t="s">
        <v>204</v>
      </c>
      <c r="S123" s="102" t="s">
        <v>152</v>
      </c>
      <c r="T123" s="105" t="str">
        <f t="shared" ca="1" si="28"/>
        <v>04.05.Monday</v>
      </c>
      <c r="U123" s="102" t="s">
        <v>205</v>
      </c>
      <c r="V123" s="7"/>
      <c r="W123" s="7"/>
      <c r="X123" s="7"/>
      <c r="Y123" s="7"/>
      <c r="Z123" s="100">
        <f t="shared" si="40"/>
        <v>4001152</v>
      </c>
      <c r="AA123" s="7"/>
      <c r="AB123" s="7"/>
      <c r="AC123" s="7"/>
      <c r="AD123" s="7"/>
      <c r="AE123" s="100">
        <f t="shared" si="41"/>
        <v>4196</v>
      </c>
      <c r="AF123" s="7"/>
      <c r="AG123" s="100">
        <f t="shared" si="42"/>
        <v>50028621</v>
      </c>
    </row>
    <row r="124" spans="1:33" x14ac:dyDescent="0.35">
      <c r="A124" s="7" t="str">
        <f t="shared" si="43"/>
        <v>Suape55,61</v>
      </c>
      <c r="B124" s="100" t="s">
        <v>187</v>
      </c>
      <c r="C124" s="7">
        <v>4196</v>
      </c>
      <c r="D124" s="7" t="s">
        <v>23</v>
      </c>
      <c r="E124">
        <v>4001152</v>
      </c>
      <c r="F124" s="101"/>
      <c r="G124" s="111">
        <v>50028621</v>
      </c>
      <c r="H124" t="s">
        <v>216</v>
      </c>
      <c r="I124" s="101" t="str">
        <f t="shared" si="37"/>
        <v>55,6</v>
      </c>
      <c r="J124" s="164">
        <v>1</v>
      </c>
      <c r="K124" s="7" t="s">
        <v>56</v>
      </c>
      <c r="L124" s="103" t="e">
        <f>HLOOKUP(K124,'ABR''26'!$DE$4:$EH$65,MATCH(Carga!A124,'ABR''26'!$DE$4:$DE$65,0),0)</f>
        <v>#N/A</v>
      </c>
      <c r="M124" s="7"/>
      <c r="O124" s="7" t="str">
        <f t="shared" si="38"/>
        <v>ZBSB</v>
      </c>
      <c r="P124" s="104" t="e">
        <f t="shared" si="39"/>
        <v>#N/A</v>
      </c>
      <c r="Q124" s="102" t="s">
        <v>203</v>
      </c>
      <c r="R124" s="102" t="s">
        <v>204</v>
      </c>
      <c r="S124" s="102" t="s">
        <v>152</v>
      </c>
      <c r="T124" s="105" t="str">
        <f t="shared" ca="1" si="28"/>
        <v>04.05.Monday</v>
      </c>
      <c r="U124" s="102" t="s">
        <v>205</v>
      </c>
      <c r="V124" s="7"/>
      <c r="W124" s="7"/>
      <c r="X124" s="7"/>
      <c r="Y124" s="7"/>
      <c r="Z124" s="100">
        <f t="shared" si="40"/>
        <v>4001152</v>
      </c>
      <c r="AA124" s="7"/>
      <c r="AB124" s="7"/>
      <c r="AC124" s="7"/>
      <c r="AD124" s="7"/>
      <c r="AE124" s="100">
        <f t="shared" si="41"/>
        <v>4196</v>
      </c>
      <c r="AF124" s="7"/>
      <c r="AG124" s="100">
        <f t="shared" si="42"/>
        <v>50028621</v>
      </c>
    </row>
    <row r="125" spans="1:33" x14ac:dyDescent="0.35">
      <c r="A125" s="7" t="str">
        <f t="shared" si="43"/>
        <v>Suape55,61</v>
      </c>
      <c r="B125" s="100" t="s">
        <v>187</v>
      </c>
      <c r="C125" s="7">
        <v>4196</v>
      </c>
      <c r="D125" s="7" t="s">
        <v>23</v>
      </c>
      <c r="E125">
        <v>4001152</v>
      </c>
      <c r="F125" s="101"/>
      <c r="G125" s="111">
        <v>50028621</v>
      </c>
      <c r="H125" t="s">
        <v>216</v>
      </c>
      <c r="I125" s="101" t="str">
        <f t="shared" si="37"/>
        <v>55,6</v>
      </c>
      <c r="J125" s="164">
        <v>1</v>
      </c>
      <c r="K125" s="7" t="s">
        <v>46</v>
      </c>
      <c r="L125" s="103" t="e">
        <f>HLOOKUP(K125,'ABR''26'!$DE$4:$EH$65,MATCH(Carga!A125,'ABR''26'!$DE$4:$DE$65,0),0)</f>
        <v>#N/A</v>
      </c>
      <c r="M125" s="7"/>
      <c r="O125" s="7" t="str">
        <f t="shared" si="38"/>
        <v>ZBCP</v>
      </c>
      <c r="P125" s="104" t="e">
        <f t="shared" si="39"/>
        <v>#N/A</v>
      </c>
      <c r="Q125" s="102" t="s">
        <v>203</v>
      </c>
      <c r="R125" s="102" t="s">
        <v>204</v>
      </c>
      <c r="S125" s="102" t="s">
        <v>152</v>
      </c>
      <c r="T125" s="105" t="str">
        <f t="shared" ca="1" si="28"/>
        <v>04.05.Monday</v>
      </c>
      <c r="U125" s="102" t="s">
        <v>205</v>
      </c>
      <c r="V125" s="7"/>
      <c r="W125" s="7"/>
      <c r="X125" s="7"/>
      <c r="Y125" s="7"/>
      <c r="Z125" s="100">
        <f t="shared" si="40"/>
        <v>4001152</v>
      </c>
      <c r="AA125" s="7"/>
      <c r="AB125" s="7"/>
      <c r="AC125" s="7"/>
      <c r="AD125" s="7"/>
      <c r="AE125" s="100">
        <f t="shared" si="41"/>
        <v>4196</v>
      </c>
      <c r="AF125" s="7"/>
      <c r="AG125" s="100">
        <f t="shared" si="42"/>
        <v>50028621</v>
      </c>
    </row>
    <row r="126" spans="1:33" x14ac:dyDescent="0.35">
      <c r="A126" s="7" t="str">
        <f t="shared" si="43"/>
        <v>Suape55,61</v>
      </c>
      <c r="B126" s="100" t="s">
        <v>187</v>
      </c>
      <c r="C126" s="7">
        <v>4196</v>
      </c>
      <c r="D126" s="7" t="s">
        <v>23</v>
      </c>
      <c r="E126">
        <v>4001152</v>
      </c>
      <c r="F126" s="101"/>
      <c r="G126" s="111">
        <v>50028621</v>
      </c>
      <c r="H126" t="s">
        <v>216</v>
      </c>
      <c r="I126" s="101" t="str">
        <f t="shared" si="37"/>
        <v>55,6</v>
      </c>
      <c r="J126" s="164">
        <v>1</v>
      </c>
      <c r="K126" s="7" t="s">
        <v>131</v>
      </c>
      <c r="L126" s="103" t="e">
        <f>HLOOKUP(K126,'ABR''26'!$DE$4:$EH$65,MATCH(Carga!A126,'ABR''26'!$DE$4:$DE$65,0),0)</f>
        <v>#N/A</v>
      </c>
      <c r="M126" s="7"/>
      <c r="O126" s="7" t="str">
        <f t="shared" si="38"/>
        <v>ZBFP</v>
      </c>
      <c r="P126" s="104" t="e">
        <f t="shared" si="39"/>
        <v>#N/A</v>
      </c>
      <c r="Q126" s="102" t="s">
        <v>203</v>
      </c>
      <c r="R126" s="102" t="s">
        <v>204</v>
      </c>
      <c r="S126" s="102" t="s">
        <v>152</v>
      </c>
      <c r="T126" s="105" t="str">
        <f t="shared" ca="1" si="28"/>
        <v>04.05.Monday</v>
      </c>
      <c r="U126" s="102" t="s">
        <v>205</v>
      </c>
      <c r="V126" s="7"/>
      <c r="W126" s="7"/>
      <c r="X126" s="7"/>
      <c r="Y126" s="7"/>
      <c r="Z126" s="100">
        <f t="shared" si="40"/>
        <v>4001152</v>
      </c>
      <c r="AA126" s="7"/>
      <c r="AB126" s="7"/>
      <c r="AC126" s="7"/>
      <c r="AD126" s="7"/>
      <c r="AE126" s="100">
        <f t="shared" si="41"/>
        <v>4196</v>
      </c>
      <c r="AF126" s="7"/>
      <c r="AG126" s="100">
        <f t="shared" si="42"/>
        <v>50028621</v>
      </c>
    </row>
    <row r="127" spans="1:33" x14ac:dyDescent="0.35">
      <c r="A127" s="7" t="str">
        <f t="shared" si="43"/>
        <v>Suape55,61</v>
      </c>
      <c r="B127" s="100" t="s">
        <v>187</v>
      </c>
      <c r="C127" s="7">
        <v>4196</v>
      </c>
      <c r="D127" s="7" t="s">
        <v>23</v>
      </c>
      <c r="E127">
        <v>4001152</v>
      </c>
      <c r="F127" s="101"/>
      <c r="G127" s="111">
        <v>50028621</v>
      </c>
      <c r="H127" t="s">
        <v>216</v>
      </c>
      <c r="I127" s="101" t="str">
        <f t="shared" si="37"/>
        <v>55,6</v>
      </c>
      <c r="J127" s="164">
        <v>1</v>
      </c>
      <c r="K127" s="7" t="s">
        <v>51</v>
      </c>
      <c r="L127" s="103" t="e">
        <f>HLOOKUP(K127,'ABR''26'!$DE$4:$EH$65,MATCH(Carga!A127,'ABR''26'!$DE$4:$DE$65,0),0)</f>
        <v>#N/A</v>
      </c>
      <c r="M127" s="7"/>
      <c r="O127" s="7" t="str">
        <f t="shared" si="38"/>
        <v>ZBFC</v>
      </c>
      <c r="P127" s="104" t="e">
        <f t="shared" si="39"/>
        <v>#N/A</v>
      </c>
      <c r="Q127" s="102" t="s">
        <v>203</v>
      </c>
      <c r="R127" s="102" t="s">
        <v>204</v>
      </c>
      <c r="S127" s="102" t="s">
        <v>152</v>
      </c>
      <c r="T127" s="105" t="str">
        <f t="shared" ca="1" si="28"/>
        <v>04.05.Monday</v>
      </c>
      <c r="U127" s="102" t="s">
        <v>205</v>
      </c>
      <c r="V127" s="7"/>
      <c r="W127" s="7"/>
      <c r="X127" s="7"/>
      <c r="Y127" s="7"/>
      <c r="Z127" s="100">
        <f t="shared" si="40"/>
        <v>4001152</v>
      </c>
      <c r="AA127" s="7"/>
      <c r="AB127" s="7"/>
      <c r="AC127" s="7"/>
      <c r="AD127" s="7"/>
      <c r="AE127" s="100">
        <f t="shared" si="41"/>
        <v>4196</v>
      </c>
      <c r="AF127" s="7"/>
      <c r="AG127" s="100">
        <f t="shared" si="42"/>
        <v>50028621</v>
      </c>
    </row>
    <row r="128" spans="1:33" x14ac:dyDescent="0.35">
      <c r="A128" s="7" t="str">
        <f t="shared" si="43"/>
        <v>Suape55,61</v>
      </c>
      <c r="B128" s="100" t="s">
        <v>187</v>
      </c>
      <c r="C128" s="7">
        <v>4196</v>
      </c>
      <c r="D128" s="7" t="s">
        <v>23</v>
      </c>
      <c r="E128">
        <v>4001152</v>
      </c>
      <c r="F128" s="101"/>
      <c r="G128" s="111">
        <v>50028621</v>
      </c>
      <c r="H128" t="s">
        <v>216</v>
      </c>
      <c r="I128" s="101" t="str">
        <f t="shared" si="37"/>
        <v>55,6</v>
      </c>
      <c r="J128" s="164">
        <v>1</v>
      </c>
      <c r="K128" s="7" t="s">
        <v>59</v>
      </c>
      <c r="L128" s="103" t="e">
        <f>HLOOKUP(K128,'ABR''26'!$DE$4:$EH$65,MATCH(Carga!A128,'ABR''26'!$DE$4:$DE$65,0),0)</f>
        <v>#N/A</v>
      </c>
      <c r="M128" s="7"/>
      <c r="O128" s="7" t="str">
        <f t="shared" si="38"/>
        <v>ZBFB</v>
      </c>
      <c r="P128" s="104" t="e">
        <f t="shared" si="39"/>
        <v>#N/A</v>
      </c>
      <c r="Q128" s="102" t="s">
        <v>203</v>
      </c>
      <c r="R128" s="102" t="s">
        <v>204</v>
      </c>
      <c r="S128" s="102" t="s">
        <v>152</v>
      </c>
      <c r="T128" s="105" t="str">
        <f t="shared" ca="1" si="28"/>
        <v>04.05.Monday</v>
      </c>
      <c r="U128" s="102" t="s">
        <v>205</v>
      </c>
      <c r="V128" s="7"/>
      <c r="W128" s="7"/>
      <c r="X128" s="7"/>
      <c r="Y128" s="7"/>
      <c r="Z128" s="100">
        <f t="shared" si="40"/>
        <v>4001152</v>
      </c>
      <c r="AA128" s="7"/>
      <c r="AB128" s="7"/>
      <c r="AC128" s="7"/>
      <c r="AD128" s="7"/>
      <c r="AE128" s="100">
        <f t="shared" si="41"/>
        <v>4196</v>
      </c>
      <c r="AF128" s="7"/>
      <c r="AG128" s="100">
        <f t="shared" si="42"/>
        <v>50028621</v>
      </c>
    </row>
    <row r="129" spans="1:33" x14ac:dyDescent="0.35">
      <c r="A129" s="7" t="str">
        <f t="shared" si="43"/>
        <v>Suape55,61</v>
      </c>
      <c r="B129" s="100" t="s">
        <v>187</v>
      </c>
      <c r="C129" s="7">
        <v>4196</v>
      </c>
      <c r="D129" s="7" t="s">
        <v>23</v>
      </c>
      <c r="E129">
        <v>4001152</v>
      </c>
      <c r="F129" s="101"/>
      <c r="G129" s="111">
        <v>50028621</v>
      </c>
      <c r="H129" t="s">
        <v>216</v>
      </c>
      <c r="I129" s="101" t="str">
        <f t="shared" si="37"/>
        <v>55,6</v>
      </c>
      <c r="J129" s="164">
        <v>1</v>
      </c>
      <c r="K129" s="7" t="s">
        <v>138</v>
      </c>
      <c r="L129" s="103" t="e">
        <f>HLOOKUP(K129,'ABR''26'!$DE$4:$EH$65,MATCH(Carga!A129,'ABR''26'!$DE$4:$DE$65,0),0)</f>
        <v>#N/A</v>
      </c>
      <c r="M129" s="7"/>
      <c r="O129" s="7" t="str">
        <f t="shared" si="38"/>
        <v>ZBTM</v>
      </c>
      <c r="P129" s="104" t="e">
        <f t="shared" si="39"/>
        <v>#N/A</v>
      </c>
      <c r="Q129" s="102" t="s">
        <v>203</v>
      </c>
      <c r="R129" s="102" t="s">
        <v>204</v>
      </c>
      <c r="S129" s="102" t="s">
        <v>152</v>
      </c>
      <c r="T129" s="105" t="str">
        <f t="shared" ca="1" si="28"/>
        <v>04.05.Monday</v>
      </c>
      <c r="U129" s="102" t="s">
        <v>205</v>
      </c>
      <c r="V129" s="7"/>
      <c r="W129" s="7"/>
      <c r="X129" s="7"/>
      <c r="Y129" s="7"/>
      <c r="Z129" s="100">
        <f t="shared" si="40"/>
        <v>4001152</v>
      </c>
      <c r="AA129" s="7"/>
      <c r="AB129" s="7"/>
      <c r="AC129" s="7"/>
      <c r="AD129" s="7"/>
      <c r="AE129" s="100">
        <f t="shared" si="41"/>
        <v>4196</v>
      </c>
      <c r="AF129" s="7"/>
      <c r="AG129" s="100">
        <f t="shared" si="42"/>
        <v>50028621</v>
      </c>
    </row>
    <row r="130" spans="1:33" x14ac:dyDescent="0.35">
      <c r="A130" s="7" t="str">
        <f t="shared" si="43"/>
        <v>Suape55,61</v>
      </c>
      <c r="B130" s="100" t="s">
        <v>187</v>
      </c>
      <c r="C130" s="7">
        <v>4196</v>
      </c>
      <c r="D130" s="7" t="s">
        <v>23</v>
      </c>
      <c r="E130">
        <v>4001152</v>
      </c>
      <c r="F130" s="101"/>
      <c r="G130" s="111">
        <v>50028621</v>
      </c>
      <c r="H130" t="s">
        <v>216</v>
      </c>
      <c r="I130" s="101" t="str">
        <f t="shared" si="37"/>
        <v>55,6</v>
      </c>
      <c r="J130" s="164">
        <v>1</v>
      </c>
      <c r="K130" s="7" t="s">
        <v>139</v>
      </c>
      <c r="L130" s="103" t="e">
        <f>HLOOKUP(K130,'ABR''26'!$DE$4:$EH$65,MATCH(Carga!A130,'ABR''26'!$DE$4:$DE$65,0),0)</f>
        <v>#N/A</v>
      </c>
      <c r="M130" s="7"/>
      <c r="O130" s="7" t="str">
        <f t="shared" si="38"/>
        <v>ZBCT</v>
      </c>
      <c r="P130" s="104" t="e">
        <f t="shared" si="39"/>
        <v>#N/A</v>
      </c>
      <c r="Q130" s="102" t="s">
        <v>203</v>
      </c>
      <c r="R130" s="102" t="s">
        <v>204</v>
      </c>
      <c r="S130" s="102" t="s">
        <v>152</v>
      </c>
      <c r="T130" s="105" t="str">
        <f t="shared" ref="T130:T193" ca="1" si="44">$T$1</f>
        <v>04.05.Monday</v>
      </c>
      <c r="U130" s="102" t="s">
        <v>205</v>
      </c>
      <c r="V130" s="7"/>
      <c r="W130" s="7"/>
      <c r="X130" s="7"/>
      <c r="Y130" s="7"/>
      <c r="Z130" s="100">
        <f t="shared" si="40"/>
        <v>4001152</v>
      </c>
      <c r="AA130" s="7"/>
      <c r="AB130" s="7"/>
      <c r="AC130" s="7"/>
      <c r="AD130" s="7"/>
      <c r="AE130" s="100">
        <f t="shared" si="41"/>
        <v>4196</v>
      </c>
      <c r="AF130" s="7"/>
      <c r="AG130" s="100">
        <f t="shared" si="42"/>
        <v>50028621</v>
      </c>
    </row>
    <row r="131" spans="1:33" x14ac:dyDescent="0.35">
      <c r="A131" s="7" t="str">
        <f t="shared" si="43"/>
        <v>Suape55,61</v>
      </c>
      <c r="B131" s="100" t="s">
        <v>187</v>
      </c>
      <c r="C131" s="7">
        <v>4196</v>
      </c>
      <c r="D131" s="7" t="s">
        <v>23</v>
      </c>
      <c r="E131">
        <v>4001152</v>
      </c>
      <c r="F131" s="101"/>
      <c r="G131" s="111">
        <v>50028621</v>
      </c>
      <c r="H131" t="s">
        <v>216</v>
      </c>
      <c r="I131" s="101" t="str">
        <f t="shared" si="37"/>
        <v>55,6</v>
      </c>
      <c r="J131" s="164">
        <v>1</v>
      </c>
      <c r="K131" s="7" t="s">
        <v>57</v>
      </c>
      <c r="L131" s="103" t="e">
        <f>HLOOKUP(K131,'ABR''26'!$DE$4:$EH$65,MATCH(Carga!A131,'ABR''26'!$DE$4:$DE$65,0),0)</f>
        <v>#N/A</v>
      </c>
      <c r="M131" s="7"/>
      <c r="O131" s="7" t="str">
        <f t="shared" si="38"/>
        <v>ZBLB</v>
      </c>
      <c r="P131" s="104" t="e">
        <f t="shared" si="39"/>
        <v>#N/A</v>
      </c>
      <c r="Q131" s="102" t="s">
        <v>203</v>
      </c>
      <c r="R131" s="102" t="s">
        <v>204</v>
      </c>
      <c r="S131" s="102" t="s">
        <v>152</v>
      </c>
      <c r="T131" s="105" t="str">
        <f t="shared" ca="1" si="44"/>
        <v>04.05.Monday</v>
      </c>
      <c r="U131" s="102" t="s">
        <v>205</v>
      </c>
      <c r="V131" s="7"/>
      <c r="W131" s="7"/>
      <c r="X131" s="7"/>
      <c r="Y131" s="7"/>
      <c r="Z131" s="100">
        <f t="shared" si="40"/>
        <v>4001152</v>
      </c>
      <c r="AA131" s="7"/>
      <c r="AB131" s="7"/>
      <c r="AC131" s="7"/>
      <c r="AD131" s="7"/>
      <c r="AE131" s="100">
        <f t="shared" si="41"/>
        <v>4196</v>
      </c>
      <c r="AF131" s="7"/>
      <c r="AG131" s="100">
        <f t="shared" si="42"/>
        <v>50028621</v>
      </c>
    </row>
    <row r="132" spans="1:33" x14ac:dyDescent="0.35">
      <c r="A132" s="7" t="str">
        <f t="shared" si="43"/>
        <v>Suape55,61</v>
      </c>
      <c r="B132" s="100" t="s">
        <v>187</v>
      </c>
      <c r="C132" s="7">
        <v>4196</v>
      </c>
      <c r="D132" s="7" t="s">
        <v>23</v>
      </c>
      <c r="E132">
        <v>4001152</v>
      </c>
      <c r="F132" s="101"/>
      <c r="G132" s="111">
        <v>50028621</v>
      </c>
      <c r="H132" t="s">
        <v>216</v>
      </c>
      <c r="I132" s="101" t="str">
        <f t="shared" si="37"/>
        <v>55,6</v>
      </c>
      <c r="J132" s="164">
        <v>1</v>
      </c>
      <c r="K132" s="7" t="s">
        <v>132</v>
      </c>
      <c r="L132" s="103" t="e">
        <f>HLOOKUP(K132,'ABR''26'!$DE$4:$EH$65,MATCH(Carga!A132,'ABR''26'!$DE$4:$DE$65,0),0)</f>
        <v>#N/A</v>
      </c>
      <c r="M132" s="7"/>
      <c r="O132" s="7" t="str">
        <f t="shared" si="38"/>
        <v>ZBMR</v>
      </c>
      <c r="P132" s="104" t="e">
        <f t="shared" si="39"/>
        <v>#N/A</v>
      </c>
      <c r="Q132" s="102" t="s">
        <v>203</v>
      </c>
      <c r="R132" s="102" t="s">
        <v>204</v>
      </c>
      <c r="S132" s="102" t="s">
        <v>152</v>
      </c>
      <c r="T132" s="105" t="str">
        <f t="shared" ca="1" si="44"/>
        <v>04.05.Monday</v>
      </c>
      <c r="U132" s="102" t="s">
        <v>205</v>
      </c>
      <c r="V132" s="7"/>
      <c r="W132" s="7"/>
      <c r="X132" s="7"/>
      <c r="Y132" s="7"/>
      <c r="Z132" s="100">
        <f t="shared" si="40"/>
        <v>4001152</v>
      </c>
      <c r="AA132" s="7"/>
      <c r="AB132" s="7"/>
      <c r="AC132" s="7"/>
      <c r="AD132" s="7"/>
      <c r="AE132" s="100">
        <f t="shared" si="41"/>
        <v>4196</v>
      </c>
      <c r="AF132" s="7"/>
      <c r="AG132" s="100">
        <f t="shared" si="42"/>
        <v>50028621</v>
      </c>
    </row>
    <row r="133" spans="1:33" x14ac:dyDescent="0.35">
      <c r="A133" s="7" t="str">
        <f t="shared" si="43"/>
        <v>Suape55,61</v>
      </c>
      <c r="B133" s="100" t="s">
        <v>187</v>
      </c>
      <c r="C133" s="7">
        <v>4196</v>
      </c>
      <c r="D133" s="7" t="s">
        <v>23</v>
      </c>
      <c r="E133">
        <v>4001152</v>
      </c>
      <c r="F133" s="101"/>
      <c r="G133" s="111">
        <v>50028621</v>
      </c>
      <c r="H133" t="s">
        <v>216</v>
      </c>
      <c r="I133" s="101" t="str">
        <f t="shared" si="37"/>
        <v>55,6</v>
      </c>
      <c r="J133" s="164">
        <v>1</v>
      </c>
      <c r="K133" s="7" t="s">
        <v>133</v>
      </c>
      <c r="L133" s="103" t="e">
        <f>HLOOKUP(K133,'ABR''26'!$DE$4:$EH$65,MATCH(Carga!A133,'ABR''26'!$DE$4:$DE$65,0),0)</f>
        <v>#N/A</v>
      </c>
      <c r="M133" s="7"/>
      <c r="O133" s="7" t="str">
        <f t="shared" si="38"/>
        <v>ZBML</v>
      </c>
      <c r="P133" s="104" t="e">
        <f t="shared" si="39"/>
        <v>#N/A</v>
      </c>
      <c r="Q133" s="102" t="s">
        <v>203</v>
      </c>
      <c r="R133" s="102" t="s">
        <v>204</v>
      </c>
      <c r="S133" s="102" t="s">
        <v>152</v>
      </c>
      <c r="T133" s="105" t="str">
        <f t="shared" ca="1" si="44"/>
        <v>04.05.Monday</v>
      </c>
      <c r="U133" s="102" t="s">
        <v>205</v>
      </c>
      <c r="V133" s="7"/>
      <c r="W133" s="7"/>
      <c r="X133" s="7"/>
      <c r="Y133" s="7"/>
      <c r="Z133" s="100">
        <f t="shared" si="40"/>
        <v>4001152</v>
      </c>
      <c r="AA133" s="7"/>
      <c r="AB133" s="7"/>
      <c r="AC133" s="7"/>
      <c r="AD133" s="7"/>
      <c r="AE133" s="100">
        <f t="shared" si="41"/>
        <v>4196</v>
      </c>
      <c r="AF133" s="7"/>
      <c r="AG133" s="100">
        <f t="shared" si="42"/>
        <v>50028621</v>
      </c>
    </row>
    <row r="134" spans="1:33" x14ac:dyDescent="0.35">
      <c r="A134" s="7" t="str">
        <f t="shared" si="43"/>
        <v>Suape55,61</v>
      </c>
      <c r="B134" s="100" t="s">
        <v>187</v>
      </c>
      <c r="C134" s="7">
        <v>4196</v>
      </c>
      <c r="D134" s="7" t="s">
        <v>23</v>
      </c>
      <c r="E134">
        <v>4001152</v>
      </c>
      <c r="F134" s="101"/>
      <c r="G134" s="111">
        <v>50028621</v>
      </c>
      <c r="H134" t="s">
        <v>216</v>
      </c>
      <c r="I134" s="101" t="str">
        <f t="shared" si="37"/>
        <v>55,6</v>
      </c>
      <c r="J134" s="164">
        <v>1</v>
      </c>
      <c r="K134" s="7" t="s">
        <v>52</v>
      </c>
      <c r="L134" s="103" t="e">
        <f>HLOOKUP(K134,'ABR''26'!$DE$4:$EH$65,MATCH(Carga!A134,'ABR''26'!$DE$4:$DE$65,0),0)</f>
        <v>#N/A</v>
      </c>
      <c r="M134" s="7"/>
      <c r="O134" s="7" t="str">
        <f t="shared" si="38"/>
        <v>ZBPP</v>
      </c>
      <c r="P134" s="104" t="e">
        <f t="shared" si="39"/>
        <v>#N/A</v>
      </c>
      <c r="Q134" s="102" t="s">
        <v>203</v>
      </c>
      <c r="R134" s="102" t="s">
        <v>204</v>
      </c>
      <c r="S134" s="102" t="s">
        <v>152</v>
      </c>
      <c r="T134" s="105" t="str">
        <f t="shared" ca="1" si="44"/>
        <v>04.05.Monday</v>
      </c>
      <c r="U134" s="102" t="s">
        <v>205</v>
      </c>
      <c r="V134" s="7"/>
      <c r="W134" s="7"/>
      <c r="X134" s="7"/>
      <c r="Y134" s="7"/>
      <c r="Z134" s="100">
        <f t="shared" si="40"/>
        <v>4001152</v>
      </c>
      <c r="AA134" s="7"/>
      <c r="AB134" s="7"/>
      <c r="AC134" s="7"/>
      <c r="AD134" s="7"/>
      <c r="AE134" s="100">
        <f t="shared" si="41"/>
        <v>4196</v>
      </c>
      <c r="AF134" s="7"/>
      <c r="AG134" s="100">
        <f t="shared" si="42"/>
        <v>50028621</v>
      </c>
    </row>
    <row r="135" spans="1:33" x14ac:dyDescent="0.35">
      <c r="A135" s="7" t="str">
        <f t="shared" si="43"/>
        <v>Suape55,61</v>
      </c>
      <c r="B135" s="100" t="s">
        <v>187</v>
      </c>
      <c r="C135" s="7">
        <v>4196</v>
      </c>
      <c r="D135" s="7" t="s">
        <v>23</v>
      </c>
      <c r="E135">
        <v>4001152</v>
      </c>
      <c r="F135" s="101"/>
      <c r="G135" s="111">
        <v>50028621</v>
      </c>
      <c r="H135" t="s">
        <v>216</v>
      </c>
      <c r="I135" s="101" t="str">
        <f t="shared" si="37"/>
        <v>55,6</v>
      </c>
      <c r="J135" s="164">
        <v>1</v>
      </c>
      <c r="K135" s="7" t="s">
        <v>60</v>
      </c>
      <c r="L135" s="103" t="e">
        <f>HLOOKUP(K135,'ABR''26'!$DE$4:$EH$65,MATCH(Carga!A135,'ABR''26'!$DE$4:$DE$65,0),0)</f>
        <v>#N/A</v>
      </c>
      <c r="M135" s="7"/>
      <c r="O135" s="7" t="str">
        <f t="shared" si="38"/>
        <v>ZBPB</v>
      </c>
      <c r="P135" s="104" t="e">
        <f t="shared" si="39"/>
        <v>#N/A</v>
      </c>
      <c r="Q135" s="102" t="s">
        <v>203</v>
      </c>
      <c r="R135" s="102" t="s">
        <v>204</v>
      </c>
      <c r="S135" s="102" t="s">
        <v>152</v>
      </c>
      <c r="T135" s="105" t="str">
        <f t="shared" ca="1" si="44"/>
        <v>04.05.Monday</v>
      </c>
      <c r="U135" s="102" t="s">
        <v>205</v>
      </c>
      <c r="V135" s="7"/>
      <c r="W135" s="7"/>
      <c r="X135" s="7"/>
      <c r="Y135" s="7"/>
      <c r="Z135" s="100">
        <f t="shared" si="40"/>
        <v>4001152</v>
      </c>
      <c r="AA135" s="7"/>
      <c r="AB135" s="7"/>
      <c r="AC135" s="7"/>
      <c r="AD135" s="7"/>
      <c r="AE135" s="100">
        <f t="shared" si="41"/>
        <v>4196</v>
      </c>
      <c r="AF135" s="7"/>
      <c r="AG135" s="100">
        <f t="shared" si="42"/>
        <v>50028621</v>
      </c>
    </row>
    <row r="136" spans="1:33" x14ac:dyDescent="0.35">
      <c r="A136" s="7" t="str">
        <f t="shared" si="43"/>
        <v>Suape55,61</v>
      </c>
      <c r="B136" s="100" t="s">
        <v>187</v>
      </c>
      <c r="C136" s="7">
        <v>4196</v>
      </c>
      <c r="D136" s="7" t="s">
        <v>23</v>
      </c>
      <c r="E136">
        <v>4001152</v>
      </c>
      <c r="F136" s="101"/>
      <c r="G136" s="111">
        <v>50028621</v>
      </c>
      <c r="H136" t="s">
        <v>216</v>
      </c>
      <c r="I136" s="101" t="str">
        <f t="shared" si="37"/>
        <v>55,6</v>
      </c>
      <c r="J136" s="164">
        <v>1</v>
      </c>
      <c r="K136" s="7" t="s">
        <v>50</v>
      </c>
      <c r="L136" s="103" t="e">
        <f>HLOOKUP(K136,'ABR''26'!$DE$4:$EH$65,MATCH(Carga!A136,'ABR''26'!$DE$4:$DE$65,0),0)</f>
        <v>#N/A</v>
      </c>
      <c r="M136" s="7"/>
      <c r="O136" s="7" t="str">
        <f t="shared" si="38"/>
        <v>ZBOP</v>
      </c>
      <c r="P136" s="104" t="e">
        <f t="shared" si="39"/>
        <v>#N/A</v>
      </c>
      <c r="Q136" s="102" t="s">
        <v>203</v>
      </c>
      <c r="R136" s="102" t="s">
        <v>204</v>
      </c>
      <c r="S136" s="102" t="s">
        <v>152</v>
      </c>
      <c r="T136" s="105" t="str">
        <f t="shared" ca="1" si="44"/>
        <v>04.05.Monday</v>
      </c>
      <c r="U136" s="102" t="s">
        <v>205</v>
      </c>
      <c r="V136" s="7"/>
      <c r="W136" s="7"/>
      <c r="X136" s="7"/>
      <c r="Y136" s="7"/>
      <c r="Z136" s="100">
        <f t="shared" si="40"/>
        <v>4001152</v>
      </c>
      <c r="AA136" s="7"/>
      <c r="AB136" s="7"/>
      <c r="AC136" s="7"/>
      <c r="AD136" s="7"/>
      <c r="AE136" s="100">
        <f t="shared" si="41"/>
        <v>4196</v>
      </c>
      <c r="AF136" s="7"/>
      <c r="AG136" s="100">
        <f t="shared" si="42"/>
        <v>50028621</v>
      </c>
    </row>
    <row r="137" spans="1:33" x14ac:dyDescent="0.35">
      <c r="A137" s="7" t="str">
        <f t="shared" si="43"/>
        <v>Suape55,61</v>
      </c>
      <c r="B137" s="100" t="s">
        <v>187</v>
      </c>
      <c r="C137" s="7">
        <v>4196</v>
      </c>
      <c r="D137" s="7" t="s">
        <v>23</v>
      </c>
      <c r="E137">
        <v>4001152</v>
      </c>
      <c r="F137" s="101"/>
      <c r="G137" s="111">
        <v>50028621</v>
      </c>
      <c r="H137" t="s">
        <v>216</v>
      </c>
      <c r="I137" s="101" t="str">
        <f t="shared" si="37"/>
        <v>55,6</v>
      </c>
      <c r="J137" s="164">
        <v>1</v>
      </c>
      <c r="K137" s="7" t="s">
        <v>58</v>
      </c>
      <c r="L137" s="103" t="e">
        <f>HLOOKUP(K137,'ABR''26'!$DE$4:$EH$65,MATCH(Carga!A137,'ABR''26'!$DE$4:$DE$65,0),0)</f>
        <v>#N/A</v>
      </c>
      <c r="M137" s="7"/>
      <c r="O137" s="7" t="str">
        <f t="shared" si="38"/>
        <v>ZBOB</v>
      </c>
      <c r="P137" s="104" t="e">
        <f t="shared" si="39"/>
        <v>#N/A</v>
      </c>
      <c r="Q137" s="102" t="s">
        <v>203</v>
      </c>
      <c r="R137" s="102" t="s">
        <v>204</v>
      </c>
      <c r="S137" s="102" t="s">
        <v>152</v>
      </c>
      <c r="T137" s="105" t="str">
        <f t="shared" ca="1" si="44"/>
        <v>04.05.Monday</v>
      </c>
      <c r="U137" s="102" t="s">
        <v>205</v>
      </c>
      <c r="V137" s="7"/>
      <c r="W137" s="7"/>
      <c r="X137" s="7"/>
      <c r="Y137" s="7"/>
      <c r="Z137" s="100">
        <f t="shared" si="40"/>
        <v>4001152</v>
      </c>
      <c r="AA137" s="7"/>
      <c r="AB137" s="7"/>
      <c r="AC137" s="7"/>
      <c r="AD137" s="7"/>
      <c r="AE137" s="100">
        <f t="shared" si="41"/>
        <v>4196</v>
      </c>
      <c r="AF137" s="7"/>
      <c r="AG137" s="100">
        <f t="shared" si="42"/>
        <v>50028621</v>
      </c>
    </row>
    <row r="138" spans="1:33" x14ac:dyDescent="0.35">
      <c r="A138" s="7" t="str">
        <f t="shared" si="43"/>
        <v>Suape55,61</v>
      </c>
      <c r="B138" s="100" t="s">
        <v>187</v>
      </c>
      <c r="C138" s="7">
        <v>4196</v>
      </c>
      <c r="D138" s="7" t="s">
        <v>23</v>
      </c>
      <c r="E138">
        <v>4001152</v>
      </c>
      <c r="F138" s="101"/>
      <c r="G138" s="111">
        <v>50028621</v>
      </c>
      <c r="H138" t="s">
        <v>216</v>
      </c>
      <c r="I138" s="101" t="str">
        <f t="shared" si="37"/>
        <v>55,6</v>
      </c>
      <c r="J138" s="164">
        <v>1</v>
      </c>
      <c r="K138" s="7" t="s">
        <v>134</v>
      </c>
      <c r="L138" s="103" t="e">
        <f>HLOOKUP(K138,'ABR''26'!$DE$4:$EH$65,MATCH(Carga!A138,'ABR''26'!$DE$4:$DE$65,0),0)</f>
        <v>#N/A</v>
      </c>
      <c r="M138" s="7"/>
      <c r="O138" s="7" t="str">
        <f t="shared" si="38"/>
        <v>ZBSG</v>
      </c>
      <c r="P138" s="104" t="e">
        <f t="shared" si="39"/>
        <v>#N/A</v>
      </c>
      <c r="Q138" s="102" t="s">
        <v>203</v>
      </c>
      <c r="R138" s="102" t="s">
        <v>204</v>
      </c>
      <c r="S138" s="102" t="s">
        <v>152</v>
      </c>
      <c r="T138" s="105" t="str">
        <f t="shared" ca="1" si="44"/>
        <v>04.05.Monday</v>
      </c>
      <c r="U138" s="102" t="s">
        <v>205</v>
      </c>
      <c r="V138" s="7"/>
      <c r="W138" s="7"/>
      <c r="X138" s="7"/>
      <c r="Y138" s="7"/>
      <c r="Z138" s="100">
        <f t="shared" si="40"/>
        <v>4001152</v>
      </c>
      <c r="AA138" s="7"/>
      <c r="AB138" s="7"/>
      <c r="AC138" s="7"/>
      <c r="AD138" s="7"/>
      <c r="AE138" s="100">
        <f t="shared" si="41"/>
        <v>4196</v>
      </c>
      <c r="AF138" s="7"/>
      <c r="AG138" s="100">
        <f t="shared" si="42"/>
        <v>50028621</v>
      </c>
    </row>
    <row r="139" spans="1:33" x14ac:dyDescent="0.35">
      <c r="A139" s="7" t="str">
        <f t="shared" si="43"/>
        <v>Suape55,61</v>
      </c>
      <c r="B139" s="100" t="s">
        <v>187</v>
      </c>
      <c r="C139" s="7">
        <v>4196</v>
      </c>
      <c r="D139" s="7" t="s">
        <v>23</v>
      </c>
      <c r="E139">
        <v>4001152</v>
      </c>
      <c r="F139" s="101"/>
      <c r="G139" s="111">
        <v>50028621</v>
      </c>
      <c r="H139" t="s">
        <v>216</v>
      </c>
      <c r="I139" s="101" t="str">
        <f t="shared" si="37"/>
        <v>55,6</v>
      </c>
      <c r="J139" s="164">
        <v>1</v>
      </c>
      <c r="K139" s="7" t="s">
        <v>45</v>
      </c>
      <c r="L139" s="103" t="e">
        <f>HLOOKUP(K139,'ABR''26'!$DE$4:$EH$65,MATCH(Carga!A139,'ABR''26'!$DE$4:$DE$65,0),0)</f>
        <v>#N/A</v>
      </c>
      <c r="M139" s="7"/>
      <c r="O139" s="7" t="str">
        <f t="shared" si="38"/>
        <v>ZBFS</v>
      </c>
      <c r="P139" s="104" t="e">
        <f t="shared" si="39"/>
        <v>#N/A</v>
      </c>
      <c r="Q139" s="102" t="s">
        <v>203</v>
      </c>
      <c r="R139" s="102" t="s">
        <v>204</v>
      </c>
      <c r="S139" s="102" t="s">
        <v>152</v>
      </c>
      <c r="T139" s="105" t="str">
        <f t="shared" ca="1" si="44"/>
        <v>04.05.Monday</v>
      </c>
      <c r="U139" s="102" t="s">
        <v>205</v>
      </c>
      <c r="V139" s="7"/>
      <c r="W139" s="7"/>
      <c r="X139" s="7"/>
      <c r="Y139" s="7"/>
      <c r="Z139" s="100">
        <f t="shared" si="40"/>
        <v>4001152</v>
      </c>
      <c r="AA139" s="7"/>
      <c r="AB139" s="7"/>
      <c r="AC139" s="7"/>
      <c r="AD139" s="7"/>
      <c r="AE139" s="100">
        <f t="shared" si="41"/>
        <v>4196</v>
      </c>
      <c r="AF139" s="7"/>
      <c r="AG139" s="100">
        <f t="shared" si="42"/>
        <v>50028621</v>
      </c>
    </row>
    <row r="140" spans="1:33" x14ac:dyDescent="0.35">
      <c r="A140" s="7" t="str">
        <f t="shared" si="43"/>
        <v>Suape55,61</v>
      </c>
      <c r="B140" s="100" t="s">
        <v>187</v>
      </c>
      <c r="C140" s="7">
        <v>4196</v>
      </c>
      <c r="D140" s="7" t="s">
        <v>23</v>
      </c>
      <c r="E140">
        <v>4001152</v>
      </c>
      <c r="F140" s="101"/>
      <c r="G140" s="111">
        <v>50028621</v>
      </c>
      <c r="H140" t="s">
        <v>216</v>
      </c>
      <c r="I140" s="101" t="str">
        <f t="shared" si="37"/>
        <v>55,6</v>
      </c>
      <c r="J140" s="164">
        <v>1</v>
      </c>
      <c r="K140" s="7" t="s">
        <v>47</v>
      </c>
      <c r="L140" s="103" t="e">
        <f>HLOOKUP(K140,'ABR''26'!$DE$4:$EH$65,MATCH(Carga!A140,'ABR''26'!$DE$4:$DE$65,0),0)</f>
        <v>#N/A</v>
      </c>
      <c r="M140" s="7"/>
      <c r="O140" s="7" t="str">
        <f t="shared" si="38"/>
        <v>ZBUT</v>
      </c>
      <c r="P140" s="104" t="e">
        <f t="shared" si="39"/>
        <v>#N/A</v>
      </c>
      <c r="Q140" s="102" t="s">
        <v>203</v>
      </c>
      <c r="R140" s="102" t="s">
        <v>204</v>
      </c>
      <c r="S140" s="102" t="s">
        <v>152</v>
      </c>
      <c r="T140" s="105" t="str">
        <f t="shared" ca="1" si="44"/>
        <v>04.05.Monday</v>
      </c>
      <c r="U140" s="102" t="s">
        <v>205</v>
      </c>
      <c r="V140" s="7"/>
      <c r="W140" s="7"/>
      <c r="X140" s="7"/>
      <c r="Y140" s="7"/>
      <c r="Z140" s="100">
        <f t="shared" si="40"/>
        <v>4001152</v>
      </c>
      <c r="AA140" s="7"/>
      <c r="AB140" s="7"/>
      <c r="AC140" s="7"/>
      <c r="AD140" s="7"/>
      <c r="AE140" s="100">
        <f t="shared" si="41"/>
        <v>4196</v>
      </c>
      <c r="AF140" s="7"/>
      <c r="AG140" s="100">
        <f t="shared" si="42"/>
        <v>50028621</v>
      </c>
    </row>
    <row r="141" spans="1:33" x14ac:dyDescent="0.35">
      <c r="A141" s="7" t="str">
        <f t="shared" si="43"/>
        <v>Suape55,61</v>
      </c>
      <c r="B141" s="100" t="s">
        <v>187</v>
      </c>
      <c r="C141" s="7">
        <v>4196</v>
      </c>
      <c r="D141" s="7" t="s">
        <v>23</v>
      </c>
      <c r="E141">
        <v>4001152</v>
      </c>
      <c r="F141" s="101"/>
      <c r="G141" s="111">
        <v>50028621</v>
      </c>
      <c r="H141" t="s">
        <v>216</v>
      </c>
      <c r="I141" s="101" t="str">
        <f t="shared" si="37"/>
        <v>55,6</v>
      </c>
      <c r="J141" s="164">
        <v>1</v>
      </c>
      <c r="K141" s="7" t="s">
        <v>54</v>
      </c>
      <c r="L141" s="103" t="e">
        <f>HLOOKUP(K141,'ABR''26'!$DE$4:$EH$65,MATCH(Carga!A141,'ABR''26'!$DE$4:$DE$65,0),0)</f>
        <v>#N/A</v>
      </c>
      <c r="M141" s="7"/>
      <c r="O141" s="7" t="str">
        <f t="shared" si="38"/>
        <v>ZBUB</v>
      </c>
      <c r="P141" s="104" t="e">
        <f t="shared" si="39"/>
        <v>#N/A</v>
      </c>
      <c r="Q141" s="102" t="s">
        <v>203</v>
      </c>
      <c r="R141" s="102" t="s">
        <v>204</v>
      </c>
      <c r="S141" s="102" t="s">
        <v>152</v>
      </c>
      <c r="T141" s="105" t="str">
        <f t="shared" ca="1" si="44"/>
        <v>04.05.Monday</v>
      </c>
      <c r="U141" s="102" t="s">
        <v>205</v>
      </c>
      <c r="V141" s="7"/>
      <c r="W141" s="7"/>
      <c r="X141" s="7"/>
      <c r="Y141" s="7"/>
      <c r="Z141" s="100">
        <f t="shared" si="40"/>
        <v>4001152</v>
      </c>
      <c r="AA141" s="7"/>
      <c r="AB141" s="7"/>
      <c r="AC141" s="7"/>
      <c r="AD141" s="7"/>
      <c r="AE141" s="100">
        <f t="shared" si="41"/>
        <v>4196</v>
      </c>
      <c r="AF141" s="7"/>
      <c r="AG141" s="100">
        <f t="shared" si="42"/>
        <v>50028621</v>
      </c>
    </row>
    <row r="142" spans="1:33" x14ac:dyDescent="0.35">
      <c r="A142" s="7" t="str">
        <f t="shared" si="43"/>
        <v>Suape55,61</v>
      </c>
      <c r="B142" s="100" t="s">
        <v>187</v>
      </c>
      <c r="C142" s="7">
        <v>4196</v>
      </c>
      <c r="D142" s="7" t="s">
        <v>23</v>
      </c>
      <c r="E142">
        <v>4001152</v>
      </c>
      <c r="F142" s="101"/>
      <c r="G142" s="111">
        <v>50028621</v>
      </c>
      <c r="H142" t="s">
        <v>216</v>
      </c>
      <c r="I142" s="101" t="str">
        <f t="shared" si="37"/>
        <v>55,6</v>
      </c>
      <c r="J142" s="164">
        <v>1</v>
      </c>
      <c r="K142" s="7" t="s">
        <v>48</v>
      </c>
      <c r="L142" s="103" t="e">
        <f>HLOOKUP(K142,'ABR''26'!$DE$4:$EH$65,MATCH(Carga!A142,'ABR''26'!$DE$4:$DE$65,0),0)</f>
        <v>#N/A</v>
      </c>
      <c r="M142" s="7"/>
      <c r="O142" s="7" t="str">
        <f t="shared" si="38"/>
        <v>ZBLA</v>
      </c>
      <c r="P142" s="104" t="e">
        <f t="shared" si="39"/>
        <v>#N/A</v>
      </c>
      <c r="Q142" s="102" t="s">
        <v>203</v>
      </c>
      <c r="R142" s="102" t="s">
        <v>204</v>
      </c>
      <c r="S142" s="102" t="s">
        <v>152</v>
      </c>
      <c r="T142" s="105" t="str">
        <f t="shared" ca="1" si="44"/>
        <v>04.05.Monday</v>
      </c>
      <c r="U142" s="102" t="s">
        <v>205</v>
      </c>
      <c r="V142" s="7"/>
      <c r="W142" s="7"/>
      <c r="X142" s="7"/>
      <c r="Y142" s="7"/>
      <c r="Z142" s="100">
        <f t="shared" si="40"/>
        <v>4001152</v>
      </c>
      <c r="AA142" s="7"/>
      <c r="AB142" s="7"/>
      <c r="AC142" s="7"/>
      <c r="AD142" s="7"/>
      <c r="AE142" s="100">
        <f t="shared" si="41"/>
        <v>4196</v>
      </c>
      <c r="AF142" s="7"/>
      <c r="AG142" s="100">
        <f t="shared" si="42"/>
        <v>50028621</v>
      </c>
    </row>
    <row r="143" spans="1:33" x14ac:dyDescent="0.35">
      <c r="A143" s="7" t="str">
        <f t="shared" si="43"/>
        <v>Suape55,61</v>
      </c>
      <c r="B143" s="100" t="s">
        <v>187</v>
      </c>
      <c r="C143" s="7">
        <v>4196</v>
      </c>
      <c r="D143" s="7" t="s">
        <v>23</v>
      </c>
      <c r="E143">
        <v>4001152</v>
      </c>
      <c r="F143" s="101"/>
      <c r="G143" s="111">
        <v>50028621</v>
      </c>
      <c r="H143" t="s">
        <v>216</v>
      </c>
      <c r="I143" s="101" t="str">
        <f t="shared" si="37"/>
        <v>55,6</v>
      </c>
      <c r="J143" s="164">
        <v>1</v>
      </c>
      <c r="K143" s="7" t="s">
        <v>55</v>
      </c>
      <c r="L143" s="103" t="e">
        <f>HLOOKUP(K143,'ABR''26'!$DE$4:$EH$65,MATCH(Carga!A143,'ABR''26'!$DE$4:$DE$65,0),0)</f>
        <v>#N/A</v>
      </c>
      <c r="M143" s="7"/>
      <c r="O143" s="7" t="str">
        <f t="shared" si="38"/>
        <v>ZBLL</v>
      </c>
      <c r="P143" s="104" t="e">
        <f t="shared" si="39"/>
        <v>#N/A</v>
      </c>
      <c r="Q143" s="102" t="s">
        <v>203</v>
      </c>
      <c r="R143" s="102" t="s">
        <v>204</v>
      </c>
      <c r="S143" s="102" t="s">
        <v>152</v>
      </c>
      <c r="T143" s="105" t="str">
        <f t="shared" ca="1" si="44"/>
        <v>04.05.Monday</v>
      </c>
      <c r="U143" s="102" t="s">
        <v>205</v>
      </c>
      <c r="V143" s="7"/>
      <c r="W143" s="7"/>
      <c r="X143" s="7"/>
      <c r="Y143" s="7"/>
      <c r="Z143" s="100">
        <f t="shared" si="40"/>
        <v>4001152</v>
      </c>
      <c r="AA143" s="7"/>
      <c r="AB143" s="7"/>
      <c r="AC143" s="7"/>
      <c r="AD143" s="7"/>
      <c r="AE143" s="100">
        <f t="shared" si="41"/>
        <v>4196</v>
      </c>
      <c r="AF143" s="7"/>
      <c r="AG143" s="100">
        <f t="shared" si="42"/>
        <v>50028621</v>
      </c>
    </row>
    <row r="144" spans="1:33" x14ac:dyDescent="0.35">
      <c r="A144" s="7" t="str">
        <f t="shared" si="43"/>
        <v>Suape55,61</v>
      </c>
      <c r="B144" s="100" t="s">
        <v>187</v>
      </c>
      <c r="C144" s="7">
        <v>4196</v>
      </c>
      <c r="D144" s="7" t="s">
        <v>23</v>
      </c>
      <c r="E144">
        <v>4001152</v>
      </c>
      <c r="F144" s="101"/>
      <c r="G144" s="111">
        <v>50028621</v>
      </c>
      <c r="H144" t="s">
        <v>216</v>
      </c>
      <c r="I144" s="101" t="str">
        <f t="shared" si="37"/>
        <v>55,6</v>
      </c>
      <c r="J144" s="164">
        <v>1</v>
      </c>
      <c r="K144" s="7" t="s">
        <v>135</v>
      </c>
      <c r="L144" s="103" t="e">
        <f>HLOOKUP(K144,'ABR''26'!$DE$4:$EH$65,MATCH(Carga!A144,'ABR''26'!$DE$4:$DE$65,0),0)</f>
        <v>#N/A</v>
      </c>
      <c r="M144" s="7"/>
      <c r="O144" s="7" t="str">
        <f t="shared" si="38"/>
        <v>ZBPE</v>
      </c>
      <c r="P144" s="104" t="e">
        <f t="shared" si="39"/>
        <v>#N/A</v>
      </c>
      <c r="Q144" s="102" t="s">
        <v>203</v>
      </c>
      <c r="R144" s="102" t="s">
        <v>204</v>
      </c>
      <c r="S144" s="102" t="s">
        <v>152</v>
      </c>
      <c r="T144" s="105" t="str">
        <f t="shared" ca="1" si="44"/>
        <v>04.05.Monday</v>
      </c>
      <c r="U144" s="102" t="s">
        <v>205</v>
      </c>
      <c r="V144" s="7"/>
      <c r="W144" s="7"/>
      <c r="X144" s="7"/>
      <c r="Y144" s="7"/>
      <c r="Z144" s="100">
        <f t="shared" si="40"/>
        <v>4001152</v>
      </c>
      <c r="AA144" s="7"/>
      <c r="AB144" s="7"/>
      <c r="AC144" s="7"/>
      <c r="AD144" s="7"/>
      <c r="AE144" s="100">
        <f t="shared" si="41"/>
        <v>4196</v>
      </c>
      <c r="AF144" s="7"/>
      <c r="AG144" s="100">
        <f t="shared" si="42"/>
        <v>50028621</v>
      </c>
    </row>
    <row r="145" spans="1:33" x14ac:dyDescent="0.35">
      <c r="A145" s="7" t="str">
        <f t="shared" si="43"/>
        <v>Suape55,61</v>
      </c>
      <c r="B145" s="100" t="s">
        <v>187</v>
      </c>
      <c r="C145" s="7">
        <v>4196</v>
      </c>
      <c r="D145" s="7" t="s">
        <v>23</v>
      </c>
      <c r="E145">
        <v>4001152</v>
      </c>
      <c r="F145" s="101"/>
      <c r="G145" s="111">
        <v>50028621</v>
      </c>
      <c r="H145" t="s">
        <v>216</v>
      </c>
      <c r="I145" s="101" t="str">
        <f t="shared" si="37"/>
        <v>55,6</v>
      </c>
      <c r="J145" s="164">
        <v>1</v>
      </c>
      <c r="K145" s="7" t="s">
        <v>136</v>
      </c>
      <c r="L145" s="103" t="e">
        <f>HLOOKUP(K145,'ABR''26'!$DE$4:$EH$65,MATCH(Carga!A145,'ABR''26'!$DE$4:$DE$65,0),0)</f>
        <v>#N/A</v>
      </c>
      <c r="M145" s="7"/>
      <c r="O145" s="7" t="str">
        <f t="shared" si="38"/>
        <v>ZBPL</v>
      </c>
      <c r="P145" s="104" t="e">
        <f t="shared" si="39"/>
        <v>#N/A</v>
      </c>
      <c r="Q145" s="102" t="s">
        <v>203</v>
      </c>
      <c r="R145" s="102" t="s">
        <v>204</v>
      </c>
      <c r="S145" s="102" t="s">
        <v>152</v>
      </c>
      <c r="T145" s="105" t="str">
        <f t="shared" ca="1" si="44"/>
        <v>04.05.Monday</v>
      </c>
      <c r="U145" s="102" t="s">
        <v>205</v>
      </c>
      <c r="V145" s="7"/>
      <c r="W145" s="7"/>
      <c r="X145" s="7"/>
      <c r="Y145" s="7"/>
      <c r="Z145" s="100">
        <f t="shared" si="40"/>
        <v>4001152</v>
      </c>
      <c r="AA145" s="7"/>
      <c r="AB145" s="7"/>
      <c r="AC145" s="7"/>
      <c r="AD145" s="7"/>
      <c r="AE145" s="100">
        <f t="shared" si="41"/>
        <v>4196</v>
      </c>
      <c r="AF145" s="7"/>
      <c r="AG145" s="100">
        <f t="shared" si="42"/>
        <v>50028621</v>
      </c>
    </row>
    <row r="146" spans="1:33" x14ac:dyDescent="0.35">
      <c r="A146" s="7" t="str">
        <f>D146&amp;I146&amp;J146</f>
        <v>Suape39,71</v>
      </c>
      <c r="B146" s="100" t="s">
        <v>187</v>
      </c>
      <c r="C146" s="7">
        <v>4196</v>
      </c>
      <c r="D146" s="7" t="s">
        <v>23</v>
      </c>
      <c r="E146">
        <v>4001152</v>
      </c>
      <c r="F146" s="101"/>
      <c r="G146" s="111">
        <v>50034033</v>
      </c>
      <c r="H146" t="s">
        <v>219</v>
      </c>
      <c r="I146" s="101" t="str">
        <f t="shared" si="37"/>
        <v>39,7</v>
      </c>
      <c r="J146" s="164">
        <v>1</v>
      </c>
      <c r="K146" s="7" t="s">
        <v>43</v>
      </c>
      <c r="L146" s="103" t="e">
        <f>HLOOKUP(K146,'ABR''26'!$DE$4:$EH$65,MATCH(Carga!A146,'ABR''26'!$DE$4:$DE$65,0),0)</f>
        <v>#N/A</v>
      </c>
      <c r="M146" s="7"/>
      <c r="O146" s="7" t="str">
        <f t="shared" si="38"/>
        <v>ZBRP</v>
      </c>
      <c r="P146" s="104" t="e">
        <f t="shared" si="39"/>
        <v>#N/A</v>
      </c>
      <c r="Q146" s="102" t="s">
        <v>203</v>
      </c>
      <c r="R146" s="102" t="s">
        <v>204</v>
      </c>
      <c r="S146" s="102" t="s">
        <v>152</v>
      </c>
      <c r="T146" s="105" t="str">
        <f t="shared" ca="1" si="44"/>
        <v>04.05.Monday</v>
      </c>
      <c r="U146" s="102" t="s">
        <v>205</v>
      </c>
      <c r="V146" s="7"/>
      <c r="W146" s="7"/>
      <c r="X146" s="7"/>
      <c r="Y146" s="7"/>
      <c r="Z146" s="100">
        <f t="shared" si="40"/>
        <v>4001152</v>
      </c>
      <c r="AA146" s="7"/>
      <c r="AB146" s="7"/>
      <c r="AC146" s="7"/>
      <c r="AD146" s="7"/>
      <c r="AE146" s="100">
        <f t="shared" si="41"/>
        <v>4196</v>
      </c>
      <c r="AF146" s="7"/>
      <c r="AG146" s="100">
        <f t="shared" si="42"/>
        <v>50034033</v>
      </c>
    </row>
    <row r="147" spans="1:33" x14ac:dyDescent="0.35">
      <c r="A147" s="7" t="str">
        <f t="shared" ref="A147:A169" si="45">D147&amp;I147&amp;J147</f>
        <v>Suape39,71</v>
      </c>
      <c r="B147" s="100" t="s">
        <v>187</v>
      </c>
      <c r="C147" s="7">
        <v>4196</v>
      </c>
      <c r="D147" s="7" t="s">
        <v>23</v>
      </c>
      <c r="E147">
        <v>4001152</v>
      </c>
      <c r="F147" s="101"/>
      <c r="G147" s="111">
        <v>50034033</v>
      </c>
      <c r="H147" t="s">
        <v>219</v>
      </c>
      <c r="I147" s="101" t="str">
        <f t="shared" si="37"/>
        <v>39,7</v>
      </c>
      <c r="J147" s="164">
        <v>1</v>
      </c>
      <c r="K147" s="7" t="s">
        <v>44</v>
      </c>
      <c r="L147" s="103" t="e">
        <f>HLOOKUP(K147,'ABR''26'!$DE$4:$EH$65,MATCH(Carga!A147,'ABR''26'!$DE$4:$DE$65,0),0)</f>
        <v>#N/A</v>
      </c>
      <c r="M147" s="7"/>
      <c r="O147" s="7" t="str">
        <f t="shared" si="38"/>
        <v>ZBSR</v>
      </c>
      <c r="P147" s="104" t="e">
        <f t="shared" si="39"/>
        <v>#N/A</v>
      </c>
      <c r="Q147" s="102" t="s">
        <v>203</v>
      </c>
      <c r="R147" s="102" t="s">
        <v>204</v>
      </c>
      <c r="S147" s="102" t="s">
        <v>152</v>
      </c>
      <c r="T147" s="105" t="str">
        <f t="shared" ca="1" si="44"/>
        <v>04.05.Monday</v>
      </c>
      <c r="U147" s="102" t="s">
        <v>205</v>
      </c>
      <c r="V147" s="7"/>
      <c r="W147" s="7"/>
      <c r="X147" s="7"/>
      <c r="Y147" s="7"/>
      <c r="Z147" s="100">
        <f t="shared" si="40"/>
        <v>4001152</v>
      </c>
      <c r="AA147" s="7"/>
      <c r="AB147" s="7"/>
      <c r="AC147" s="7"/>
      <c r="AD147" s="7"/>
      <c r="AE147" s="100">
        <f t="shared" si="41"/>
        <v>4196</v>
      </c>
      <c r="AF147" s="7"/>
      <c r="AG147" s="100">
        <f t="shared" si="42"/>
        <v>50034033</v>
      </c>
    </row>
    <row r="148" spans="1:33" x14ac:dyDescent="0.35">
      <c r="A148" s="7" t="str">
        <f t="shared" si="45"/>
        <v>Suape39,71</v>
      </c>
      <c r="B148" s="100" t="s">
        <v>187</v>
      </c>
      <c r="C148" s="7">
        <v>4196</v>
      </c>
      <c r="D148" s="7" t="s">
        <v>23</v>
      </c>
      <c r="E148">
        <v>4001152</v>
      </c>
      <c r="F148" s="101"/>
      <c r="G148" s="111">
        <v>50034033</v>
      </c>
      <c r="H148" t="s">
        <v>219</v>
      </c>
      <c r="I148" s="101" t="str">
        <f t="shared" si="37"/>
        <v>39,7</v>
      </c>
      <c r="J148" s="164">
        <v>1</v>
      </c>
      <c r="K148" s="7" t="s">
        <v>56</v>
      </c>
      <c r="L148" s="103" t="e">
        <f>HLOOKUP(K148,'ABR''26'!$DE$4:$EH$65,MATCH(Carga!A148,'ABR''26'!$DE$4:$DE$65,0),0)</f>
        <v>#N/A</v>
      </c>
      <c r="M148" s="7"/>
      <c r="O148" s="7" t="str">
        <f t="shared" si="38"/>
        <v>ZBSB</v>
      </c>
      <c r="P148" s="104" t="e">
        <f t="shared" si="39"/>
        <v>#N/A</v>
      </c>
      <c r="Q148" s="102" t="s">
        <v>203</v>
      </c>
      <c r="R148" s="102" t="s">
        <v>204</v>
      </c>
      <c r="S148" s="102" t="s">
        <v>152</v>
      </c>
      <c r="T148" s="105" t="str">
        <f t="shared" ca="1" si="44"/>
        <v>04.05.Monday</v>
      </c>
      <c r="U148" s="102" t="s">
        <v>205</v>
      </c>
      <c r="V148" s="7"/>
      <c r="W148" s="7"/>
      <c r="X148" s="7"/>
      <c r="Y148" s="7"/>
      <c r="Z148" s="100">
        <f t="shared" si="40"/>
        <v>4001152</v>
      </c>
      <c r="AA148" s="7"/>
      <c r="AB148" s="7"/>
      <c r="AC148" s="7"/>
      <c r="AD148" s="7"/>
      <c r="AE148" s="100">
        <f t="shared" si="41"/>
        <v>4196</v>
      </c>
      <c r="AF148" s="7"/>
      <c r="AG148" s="100">
        <f t="shared" si="42"/>
        <v>50034033</v>
      </c>
    </row>
    <row r="149" spans="1:33" x14ac:dyDescent="0.35">
      <c r="A149" s="7" t="str">
        <f t="shared" si="45"/>
        <v>Suape39,71</v>
      </c>
      <c r="B149" s="100" t="s">
        <v>187</v>
      </c>
      <c r="C149" s="7">
        <v>4196</v>
      </c>
      <c r="D149" s="7" t="s">
        <v>23</v>
      </c>
      <c r="E149">
        <v>4001152</v>
      </c>
      <c r="F149" s="101"/>
      <c r="G149" s="111">
        <v>50034033</v>
      </c>
      <c r="H149" t="s">
        <v>219</v>
      </c>
      <c r="I149" s="101" t="str">
        <f t="shared" si="37"/>
        <v>39,7</v>
      </c>
      <c r="J149" s="164">
        <v>1</v>
      </c>
      <c r="K149" s="7" t="s">
        <v>46</v>
      </c>
      <c r="L149" s="103" t="e">
        <f>HLOOKUP(K149,'ABR''26'!$DE$4:$EH$65,MATCH(Carga!A149,'ABR''26'!$DE$4:$DE$65,0),0)</f>
        <v>#N/A</v>
      </c>
      <c r="M149" s="7"/>
      <c r="O149" s="7" t="str">
        <f t="shared" si="38"/>
        <v>ZBCP</v>
      </c>
      <c r="P149" s="104" t="e">
        <f t="shared" si="39"/>
        <v>#N/A</v>
      </c>
      <c r="Q149" s="102" t="s">
        <v>203</v>
      </c>
      <c r="R149" s="102" t="s">
        <v>204</v>
      </c>
      <c r="S149" s="102" t="s">
        <v>152</v>
      </c>
      <c r="T149" s="105" t="str">
        <f t="shared" ca="1" si="44"/>
        <v>04.05.Monday</v>
      </c>
      <c r="U149" s="102" t="s">
        <v>205</v>
      </c>
      <c r="V149" s="7"/>
      <c r="W149" s="7"/>
      <c r="X149" s="7"/>
      <c r="Y149" s="7"/>
      <c r="Z149" s="100">
        <f t="shared" si="40"/>
        <v>4001152</v>
      </c>
      <c r="AA149" s="7"/>
      <c r="AB149" s="7"/>
      <c r="AC149" s="7"/>
      <c r="AD149" s="7"/>
      <c r="AE149" s="100">
        <f t="shared" si="41"/>
        <v>4196</v>
      </c>
      <c r="AF149" s="7"/>
      <c r="AG149" s="100">
        <f t="shared" si="42"/>
        <v>50034033</v>
      </c>
    </row>
    <row r="150" spans="1:33" x14ac:dyDescent="0.35">
      <c r="A150" s="7" t="str">
        <f t="shared" si="45"/>
        <v>Suape39,71</v>
      </c>
      <c r="B150" s="100" t="s">
        <v>187</v>
      </c>
      <c r="C150" s="7">
        <v>4196</v>
      </c>
      <c r="D150" s="7" t="s">
        <v>23</v>
      </c>
      <c r="E150">
        <v>4001152</v>
      </c>
      <c r="F150" s="101"/>
      <c r="G150" s="111">
        <v>50034033</v>
      </c>
      <c r="H150" t="s">
        <v>219</v>
      </c>
      <c r="I150" s="101" t="str">
        <f t="shared" si="37"/>
        <v>39,7</v>
      </c>
      <c r="J150" s="164">
        <v>1</v>
      </c>
      <c r="K150" s="7" t="s">
        <v>131</v>
      </c>
      <c r="L150" s="103" t="e">
        <f>HLOOKUP(K150,'ABR''26'!$DE$4:$EH$65,MATCH(Carga!A150,'ABR''26'!$DE$4:$DE$65,0),0)</f>
        <v>#N/A</v>
      </c>
      <c r="M150" s="7"/>
      <c r="O150" s="7" t="str">
        <f t="shared" si="38"/>
        <v>ZBFP</v>
      </c>
      <c r="P150" s="104" t="e">
        <f t="shared" si="39"/>
        <v>#N/A</v>
      </c>
      <c r="Q150" s="102" t="s">
        <v>203</v>
      </c>
      <c r="R150" s="102" t="s">
        <v>204</v>
      </c>
      <c r="S150" s="102" t="s">
        <v>152</v>
      </c>
      <c r="T150" s="105" t="str">
        <f t="shared" ca="1" si="44"/>
        <v>04.05.Monday</v>
      </c>
      <c r="U150" s="102" t="s">
        <v>205</v>
      </c>
      <c r="V150" s="7"/>
      <c r="W150" s="7"/>
      <c r="X150" s="7"/>
      <c r="Y150" s="7"/>
      <c r="Z150" s="100">
        <f t="shared" si="40"/>
        <v>4001152</v>
      </c>
      <c r="AA150" s="7"/>
      <c r="AB150" s="7"/>
      <c r="AC150" s="7"/>
      <c r="AD150" s="7"/>
      <c r="AE150" s="100">
        <f t="shared" si="41"/>
        <v>4196</v>
      </c>
      <c r="AF150" s="7"/>
      <c r="AG150" s="100">
        <f t="shared" si="42"/>
        <v>50034033</v>
      </c>
    </row>
    <row r="151" spans="1:33" x14ac:dyDescent="0.35">
      <c r="A151" s="7" t="str">
        <f t="shared" si="45"/>
        <v>Suape39,71</v>
      </c>
      <c r="B151" s="100" t="s">
        <v>187</v>
      </c>
      <c r="C151" s="7">
        <v>4196</v>
      </c>
      <c r="D151" s="7" t="s">
        <v>23</v>
      </c>
      <c r="E151">
        <v>4001152</v>
      </c>
      <c r="F151" s="101"/>
      <c r="G151" s="111">
        <v>50034033</v>
      </c>
      <c r="H151" t="s">
        <v>219</v>
      </c>
      <c r="I151" s="101" t="str">
        <f t="shared" si="37"/>
        <v>39,7</v>
      </c>
      <c r="J151" s="164">
        <v>1</v>
      </c>
      <c r="K151" s="7" t="s">
        <v>51</v>
      </c>
      <c r="L151" s="103" t="e">
        <f>HLOOKUP(K151,'ABR''26'!$DE$4:$EH$65,MATCH(Carga!A151,'ABR''26'!$DE$4:$DE$65,0),0)</f>
        <v>#N/A</v>
      </c>
      <c r="M151" s="7"/>
      <c r="O151" s="7" t="str">
        <f t="shared" si="38"/>
        <v>ZBFC</v>
      </c>
      <c r="P151" s="104" t="e">
        <f t="shared" si="39"/>
        <v>#N/A</v>
      </c>
      <c r="Q151" s="102" t="s">
        <v>203</v>
      </c>
      <c r="R151" s="102" t="s">
        <v>204</v>
      </c>
      <c r="S151" s="102" t="s">
        <v>152</v>
      </c>
      <c r="T151" s="105" t="str">
        <f t="shared" ca="1" si="44"/>
        <v>04.05.Monday</v>
      </c>
      <c r="U151" s="102" t="s">
        <v>205</v>
      </c>
      <c r="V151" s="7"/>
      <c r="W151" s="7"/>
      <c r="X151" s="7"/>
      <c r="Y151" s="7"/>
      <c r="Z151" s="100">
        <f t="shared" si="40"/>
        <v>4001152</v>
      </c>
      <c r="AA151" s="7"/>
      <c r="AB151" s="7"/>
      <c r="AC151" s="7"/>
      <c r="AD151" s="7"/>
      <c r="AE151" s="100">
        <f t="shared" si="41"/>
        <v>4196</v>
      </c>
      <c r="AF151" s="7"/>
      <c r="AG151" s="100">
        <f t="shared" si="42"/>
        <v>50034033</v>
      </c>
    </row>
    <row r="152" spans="1:33" x14ac:dyDescent="0.35">
      <c r="A152" s="7" t="str">
        <f t="shared" si="45"/>
        <v>Suape39,71</v>
      </c>
      <c r="B152" s="100" t="s">
        <v>187</v>
      </c>
      <c r="C152" s="7">
        <v>4196</v>
      </c>
      <c r="D152" s="7" t="s">
        <v>23</v>
      </c>
      <c r="E152">
        <v>4001152</v>
      </c>
      <c r="F152" s="101"/>
      <c r="G152" s="111">
        <v>50034033</v>
      </c>
      <c r="H152" t="s">
        <v>219</v>
      </c>
      <c r="I152" s="101" t="str">
        <f t="shared" si="37"/>
        <v>39,7</v>
      </c>
      <c r="J152" s="164">
        <v>1</v>
      </c>
      <c r="K152" s="7" t="s">
        <v>59</v>
      </c>
      <c r="L152" s="103" t="e">
        <f>HLOOKUP(K152,'ABR''26'!$DE$4:$EH$65,MATCH(Carga!A152,'ABR''26'!$DE$4:$DE$65,0),0)</f>
        <v>#N/A</v>
      </c>
      <c r="M152" s="7"/>
      <c r="O152" s="7" t="str">
        <f t="shared" si="38"/>
        <v>ZBFB</v>
      </c>
      <c r="P152" s="104" t="e">
        <f t="shared" si="39"/>
        <v>#N/A</v>
      </c>
      <c r="Q152" s="102" t="s">
        <v>203</v>
      </c>
      <c r="R152" s="102" t="s">
        <v>204</v>
      </c>
      <c r="S152" s="102" t="s">
        <v>152</v>
      </c>
      <c r="T152" s="105" t="str">
        <f t="shared" ca="1" si="44"/>
        <v>04.05.Monday</v>
      </c>
      <c r="U152" s="102" t="s">
        <v>205</v>
      </c>
      <c r="V152" s="7"/>
      <c r="W152" s="7"/>
      <c r="X152" s="7"/>
      <c r="Y152" s="7"/>
      <c r="Z152" s="100">
        <f t="shared" si="40"/>
        <v>4001152</v>
      </c>
      <c r="AA152" s="7"/>
      <c r="AB152" s="7"/>
      <c r="AC152" s="7"/>
      <c r="AD152" s="7"/>
      <c r="AE152" s="100">
        <f t="shared" si="41"/>
        <v>4196</v>
      </c>
      <c r="AF152" s="7"/>
      <c r="AG152" s="100">
        <f t="shared" si="42"/>
        <v>50034033</v>
      </c>
    </row>
    <row r="153" spans="1:33" x14ac:dyDescent="0.35">
      <c r="A153" s="7" t="str">
        <f t="shared" si="45"/>
        <v>Suape39,71</v>
      </c>
      <c r="B153" s="100" t="s">
        <v>187</v>
      </c>
      <c r="C153" s="7">
        <v>4196</v>
      </c>
      <c r="D153" s="7" t="s">
        <v>23</v>
      </c>
      <c r="E153">
        <v>4001152</v>
      </c>
      <c r="F153" s="101"/>
      <c r="G153" s="111">
        <v>50034033</v>
      </c>
      <c r="H153" t="s">
        <v>219</v>
      </c>
      <c r="I153" s="101" t="str">
        <f t="shared" si="37"/>
        <v>39,7</v>
      </c>
      <c r="J153" s="164">
        <v>1</v>
      </c>
      <c r="K153" s="7" t="s">
        <v>138</v>
      </c>
      <c r="L153" s="103" t="e">
        <f>HLOOKUP(K153,'ABR''26'!$DE$4:$EH$65,MATCH(Carga!A153,'ABR''26'!$DE$4:$DE$65,0),0)</f>
        <v>#N/A</v>
      </c>
      <c r="M153" s="7"/>
      <c r="O153" s="7" t="str">
        <f t="shared" si="38"/>
        <v>ZBTM</v>
      </c>
      <c r="P153" s="104" t="e">
        <f t="shared" si="39"/>
        <v>#N/A</v>
      </c>
      <c r="Q153" s="102" t="s">
        <v>203</v>
      </c>
      <c r="R153" s="102" t="s">
        <v>204</v>
      </c>
      <c r="S153" s="102" t="s">
        <v>152</v>
      </c>
      <c r="T153" s="105" t="str">
        <f t="shared" ca="1" si="44"/>
        <v>04.05.Monday</v>
      </c>
      <c r="U153" s="102" t="s">
        <v>205</v>
      </c>
      <c r="V153" s="7"/>
      <c r="W153" s="7"/>
      <c r="X153" s="7"/>
      <c r="Y153" s="7"/>
      <c r="Z153" s="100">
        <f t="shared" si="40"/>
        <v>4001152</v>
      </c>
      <c r="AA153" s="7"/>
      <c r="AB153" s="7"/>
      <c r="AC153" s="7"/>
      <c r="AD153" s="7"/>
      <c r="AE153" s="100">
        <f t="shared" si="41"/>
        <v>4196</v>
      </c>
      <c r="AF153" s="7"/>
      <c r="AG153" s="100">
        <f t="shared" si="42"/>
        <v>50034033</v>
      </c>
    </row>
    <row r="154" spans="1:33" x14ac:dyDescent="0.35">
      <c r="A154" s="7" t="str">
        <f t="shared" si="45"/>
        <v>Suape39,71</v>
      </c>
      <c r="B154" s="100" t="s">
        <v>187</v>
      </c>
      <c r="C154" s="7">
        <v>4196</v>
      </c>
      <c r="D154" s="7" t="s">
        <v>23</v>
      </c>
      <c r="E154">
        <v>4001152</v>
      </c>
      <c r="F154" s="101"/>
      <c r="G154" s="111">
        <v>50034033</v>
      </c>
      <c r="H154" t="s">
        <v>219</v>
      </c>
      <c r="I154" s="101" t="str">
        <f t="shared" si="37"/>
        <v>39,7</v>
      </c>
      <c r="J154" s="164">
        <v>1</v>
      </c>
      <c r="K154" s="7" t="s">
        <v>139</v>
      </c>
      <c r="L154" s="103" t="e">
        <f>HLOOKUP(K154,'ABR''26'!$DE$4:$EH$65,MATCH(Carga!A154,'ABR''26'!$DE$4:$DE$65,0),0)</f>
        <v>#N/A</v>
      </c>
      <c r="M154" s="7"/>
      <c r="O154" s="7" t="str">
        <f t="shared" si="38"/>
        <v>ZBCT</v>
      </c>
      <c r="P154" s="104" t="e">
        <f t="shared" si="39"/>
        <v>#N/A</v>
      </c>
      <c r="Q154" s="102" t="s">
        <v>203</v>
      </c>
      <c r="R154" s="102" t="s">
        <v>204</v>
      </c>
      <c r="S154" s="102" t="s">
        <v>152</v>
      </c>
      <c r="T154" s="105" t="str">
        <f t="shared" ca="1" si="44"/>
        <v>04.05.Monday</v>
      </c>
      <c r="U154" s="102" t="s">
        <v>205</v>
      </c>
      <c r="V154" s="7"/>
      <c r="W154" s="7"/>
      <c r="X154" s="7"/>
      <c r="Y154" s="7"/>
      <c r="Z154" s="100">
        <f t="shared" si="40"/>
        <v>4001152</v>
      </c>
      <c r="AA154" s="7"/>
      <c r="AB154" s="7"/>
      <c r="AC154" s="7"/>
      <c r="AD154" s="7"/>
      <c r="AE154" s="100">
        <f t="shared" si="41"/>
        <v>4196</v>
      </c>
      <c r="AF154" s="7"/>
      <c r="AG154" s="100">
        <f t="shared" si="42"/>
        <v>50034033</v>
      </c>
    </row>
    <row r="155" spans="1:33" x14ac:dyDescent="0.35">
      <c r="A155" s="7" t="str">
        <f t="shared" si="45"/>
        <v>Suape39,71</v>
      </c>
      <c r="B155" s="100" t="s">
        <v>187</v>
      </c>
      <c r="C155" s="7">
        <v>4196</v>
      </c>
      <c r="D155" s="7" t="s">
        <v>23</v>
      </c>
      <c r="E155">
        <v>4001152</v>
      </c>
      <c r="F155" s="101"/>
      <c r="G155" s="111">
        <v>50034033</v>
      </c>
      <c r="H155" t="s">
        <v>219</v>
      </c>
      <c r="I155" s="101" t="str">
        <f t="shared" si="37"/>
        <v>39,7</v>
      </c>
      <c r="J155" s="164">
        <v>1</v>
      </c>
      <c r="K155" s="7" t="s">
        <v>57</v>
      </c>
      <c r="L155" s="103" t="e">
        <f>HLOOKUP(K155,'ABR''26'!$DE$4:$EH$65,MATCH(Carga!A155,'ABR''26'!$DE$4:$DE$65,0),0)</f>
        <v>#N/A</v>
      </c>
      <c r="M155" s="7"/>
      <c r="O155" s="7" t="str">
        <f t="shared" si="38"/>
        <v>ZBLB</v>
      </c>
      <c r="P155" s="104" t="e">
        <f t="shared" si="39"/>
        <v>#N/A</v>
      </c>
      <c r="Q155" s="102" t="s">
        <v>203</v>
      </c>
      <c r="R155" s="102" t="s">
        <v>204</v>
      </c>
      <c r="S155" s="102" t="s">
        <v>152</v>
      </c>
      <c r="T155" s="105" t="str">
        <f t="shared" ca="1" si="44"/>
        <v>04.05.Monday</v>
      </c>
      <c r="U155" s="102" t="s">
        <v>205</v>
      </c>
      <c r="V155" s="7"/>
      <c r="W155" s="7"/>
      <c r="X155" s="7"/>
      <c r="Y155" s="7"/>
      <c r="Z155" s="100">
        <f t="shared" si="40"/>
        <v>4001152</v>
      </c>
      <c r="AA155" s="7"/>
      <c r="AB155" s="7"/>
      <c r="AC155" s="7"/>
      <c r="AD155" s="7"/>
      <c r="AE155" s="100">
        <f t="shared" si="41"/>
        <v>4196</v>
      </c>
      <c r="AF155" s="7"/>
      <c r="AG155" s="100">
        <f t="shared" si="42"/>
        <v>50034033</v>
      </c>
    </row>
    <row r="156" spans="1:33" x14ac:dyDescent="0.35">
      <c r="A156" s="7" t="str">
        <f t="shared" si="45"/>
        <v>Suape39,71</v>
      </c>
      <c r="B156" s="100" t="s">
        <v>187</v>
      </c>
      <c r="C156" s="7">
        <v>4196</v>
      </c>
      <c r="D156" s="7" t="s">
        <v>23</v>
      </c>
      <c r="E156">
        <v>4001152</v>
      </c>
      <c r="F156" s="101"/>
      <c r="G156" s="111">
        <v>50034033</v>
      </c>
      <c r="H156" t="s">
        <v>219</v>
      </c>
      <c r="I156" s="101" t="str">
        <f t="shared" si="37"/>
        <v>39,7</v>
      </c>
      <c r="J156" s="164">
        <v>1</v>
      </c>
      <c r="K156" s="7" t="s">
        <v>132</v>
      </c>
      <c r="L156" s="103" t="e">
        <f>HLOOKUP(K156,'ABR''26'!$DE$4:$EH$65,MATCH(Carga!A156,'ABR''26'!$DE$4:$DE$65,0),0)</f>
        <v>#N/A</v>
      </c>
      <c r="M156" s="7"/>
      <c r="O156" s="7" t="str">
        <f t="shared" si="38"/>
        <v>ZBMR</v>
      </c>
      <c r="P156" s="104" t="e">
        <f t="shared" si="39"/>
        <v>#N/A</v>
      </c>
      <c r="Q156" s="102" t="s">
        <v>203</v>
      </c>
      <c r="R156" s="102" t="s">
        <v>204</v>
      </c>
      <c r="S156" s="102" t="s">
        <v>152</v>
      </c>
      <c r="T156" s="105" t="str">
        <f t="shared" ca="1" si="44"/>
        <v>04.05.Monday</v>
      </c>
      <c r="U156" s="102" t="s">
        <v>205</v>
      </c>
      <c r="V156" s="7"/>
      <c r="W156" s="7"/>
      <c r="X156" s="7"/>
      <c r="Y156" s="7"/>
      <c r="Z156" s="100">
        <f t="shared" si="40"/>
        <v>4001152</v>
      </c>
      <c r="AA156" s="7"/>
      <c r="AB156" s="7"/>
      <c r="AC156" s="7"/>
      <c r="AD156" s="7"/>
      <c r="AE156" s="100">
        <f t="shared" si="41"/>
        <v>4196</v>
      </c>
      <c r="AF156" s="7"/>
      <c r="AG156" s="100">
        <f t="shared" si="42"/>
        <v>50034033</v>
      </c>
    </row>
    <row r="157" spans="1:33" x14ac:dyDescent="0.35">
      <c r="A157" s="7" t="str">
        <f t="shared" si="45"/>
        <v>Suape39,71</v>
      </c>
      <c r="B157" s="100" t="s">
        <v>187</v>
      </c>
      <c r="C157" s="7">
        <v>4196</v>
      </c>
      <c r="D157" s="7" t="s">
        <v>23</v>
      </c>
      <c r="E157">
        <v>4001152</v>
      </c>
      <c r="F157" s="101"/>
      <c r="G157" s="111">
        <v>50034033</v>
      </c>
      <c r="H157" t="s">
        <v>219</v>
      </c>
      <c r="I157" s="101" t="str">
        <f t="shared" si="37"/>
        <v>39,7</v>
      </c>
      <c r="J157" s="164">
        <v>1</v>
      </c>
      <c r="K157" s="7" t="s">
        <v>133</v>
      </c>
      <c r="L157" s="103" t="e">
        <f>HLOOKUP(K157,'ABR''26'!$DE$4:$EH$65,MATCH(Carga!A157,'ABR''26'!$DE$4:$DE$65,0),0)</f>
        <v>#N/A</v>
      </c>
      <c r="M157" s="7"/>
      <c r="O157" s="7" t="str">
        <f t="shared" si="38"/>
        <v>ZBML</v>
      </c>
      <c r="P157" s="104" t="e">
        <f t="shared" si="39"/>
        <v>#N/A</v>
      </c>
      <c r="Q157" s="102" t="s">
        <v>203</v>
      </c>
      <c r="R157" s="102" t="s">
        <v>204</v>
      </c>
      <c r="S157" s="102" t="s">
        <v>152</v>
      </c>
      <c r="T157" s="105" t="str">
        <f t="shared" ca="1" si="44"/>
        <v>04.05.Monday</v>
      </c>
      <c r="U157" s="102" t="s">
        <v>205</v>
      </c>
      <c r="V157" s="7"/>
      <c r="W157" s="7"/>
      <c r="X157" s="7"/>
      <c r="Y157" s="7"/>
      <c r="Z157" s="100">
        <f t="shared" si="40"/>
        <v>4001152</v>
      </c>
      <c r="AA157" s="7"/>
      <c r="AB157" s="7"/>
      <c r="AC157" s="7"/>
      <c r="AD157" s="7"/>
      <c r="AE157" s="100">
        <f t="shared" si="41"/>
        <v>4196</v>
      </c>
      <c r="AF157" s="7"/>
      <c r="AG157" s="100">
        <f t="shared" si="42"/>
        <v>50034033</v>
      </c>
    </row>
    <row r="158" spans="1:33" x14ac:dyDescent="0.35">
      <c r="A158" s="7" t="str">
        <f t="shared" si="45"/>
        <v>Suape39,71</v>
      </c>
      <c r="B158" s="100" t="s">
        <v>187</v>
      </c>
      <c r="C158" s="7">
        <v>4196</v>
      </c>
      <c r="D158" s="7" t="s">
        <v>23</v>
      </c>
      <c r="E158">
        <v>4001152</v>
      </c>
      <c r="F158" s="101"/>
      <c r="G158" s="111">
        <v>50034033</v>
      </c>
      <c r="H158" t="s">
        <v>219</v>
      </c>
      <c r="I158" s="101" t="str">
        <f t="shared" si="37"/>
        <v>39,7</v>
      </c>
      <c r="J158" s="164">
        <v>1</v>
      </c>
      <c r="K158" s="7" t="s">
        <v>52</v>
      </c>
      <c r="L158" s="103" t="e">
        <f>HLOOKUP(K158,'ABR''26'!$DE$4:$EH$65,MATCH(Carga!A158,'ABR''26'!$DE$4:$DE$65,0),0)</f>
        <v>#N/A</v>
      </c>
      <c r="M158" s="7"/>
      <c r="O158" s="7" t="str">
        <f t="shared" si="38"/>
        <v>ZBPP</v>
      </c>
      <c r="P158" s="104" t="e">
        <f t="shared" si="39"/>
        <v>#N/A</v>
      </c>
      <c r="Q158" s="102" t="s">
        <v>203</v>
      </c>
      <c r="R158" s="102" t="s">
        <v>204</v>
      </c>
      <c r="S158" s="102" t="s">
        <v>152</v>
      </c>
      <c r="T158" s="105" t="str">
        <f t="shared" ca="1" si="44"/>
        <v>04.05.Monday</v>
      </c>
      <c r="U158" s="102" t="s">
        <v>205</v>
      </c>
      <c r="V158" s="7"/>
      <c r="W158" s="7"/>
      <c r="X158" s="7"/>
      <c r="Y158" s="7"/>
      <c r="Z158" s="100">
        <f t="shared" si="40"/>
        <v>4001152</v>
      </c>
      <c r="AA158" s="7"/>
      <c r="AB158" s="7"/>
      <c r="AC158" s="7"/>
      <c r="AD158" s="7"/>
      <c r="AE158" s="100">
        <f t="shared" si="41"/>
        <v>4196</v>
      </c>
      <c r="AF158" s="7"/>
      <c r="AG158" s="100">
        <f t="shared" si="42"/>
        <v>50034033</v>
      </c>
    </row>
    <row r="159" spans="1:33" x14ac:dyDescent="0.35">
      <c r="A159" s="7" t="str">
        <f t="shared" si="45"/>
        <v>Suape39,71</v>
      </c>
      <c r="B159" s="100" t="s">
        <v>187</v>
      </c>
      <c r="C159" s="7">
        <v>4196</v>
      </c>
      <c r="D159" s="7" t="s">
        <v>23</v>
      </c>
      <c r="E159">
        <v>4001152</v>
      </c>
      <c r="F159" s="101"/>
      <c r="G159" s="111">
        <v>50034033</v>
      </c>
      <c r="H159" t="s">
        <v>219</v>
      </c>
      <c r="I159" s="101" t="str">
        <f t="shared" si="37"/>
        <v>39,7</v>
      </c>
      <c r="J159" s="164">
        <v>1</v>
      </c>
      <c r="K159" s="7" t="s">
        <v>60</v>
      </c>
      <c r="L159" s="103" t="e">
        <f>HLOOKUP(K159,'ABR''26'!$DE$4:$EH$65,MATCH(Carga!A159,'ABR''26'!$DE$4:$DE$65,0),0)</f>
        <v>#N/A</v>
      </c>
      <c r="M159" s="7"/>
      <c r="O159" s="7" t="str">
        <f t="shared" si="38"/>
        <v>ZBPB</v>
      </c>
      <c r="P159" s="104" t="e">
        <f t="shared" si="39"/>
        <v>#N/A</v>
      </c>
      <c r="Q159" s="102" t="s">
        <v>203</v>
      </c>
      <c r="R159" s="102" t="s">
        <v>204</v>
      </c>
      <c r="S159" s="102" t="s">
        <v>152</v>
      </c>
      <c r="T159" s="105" t="str">
        <f t="shared" ca="1" si="44"/>
        <v>04.05.Monday</v>
      </c>
      <c r="U159" s="102" t="s">
        <v>205</v>
      </c>
      <c r="V159" s="7"/>
      <c r="W159" s="7"/>
      <c r="X159" s="7"/>
      <c r="Y159" s="7"/>
      <c r="Z159" s="100">
        <f t="shared" si="40"/>
        <v>4001152</v>
      </c>
      <c r="AA159" s="7"/>
      <c r="AB159" s="7"/>
      <c r="AC159" s="7"/>
      <c r="AD159" s="7"/>
      <c r="AE159" s="100">
        <f t="shared" si="41"/>
        <v>4196</v>
      </c>
      <c r="AF159" s="7"/>
      <c r="AG159" s="100">
        <f t="shared" si="42"/>
        <v>50034033</v>
      </c>
    </row>
    <row r="160" spans="1:33" x14ac:dyDescent="0.35">
      <c r="A160" s="7" t="str">
        <f t="shared" si="45"/>
        <v>Suape39,71</v>
      </c>
      <c r="B160" s="100" t="s">
        <v>187</v>
      </c>
      <c r="C160" s="7">
        <v>4196</v>
      </c>
      <c r="D160" s="7" t="s">
        <v>23</v>
      </c>
      <c r="E160">
        <v>4001152</v>
      </c>
      <c r="F160" s="101"/>
      <c r="G160" s="111">
        <v>50034033</v>
      </c>
      <c r="H160" t="s">
        <v>219</v>
      </c>
      <c r="I160" s="101" t="str">
        <f t="shared" si="37"/>
        <v>39,7</v>
      </c>
      <c r="J160" s="164">
        <v>1</v>
      </c>
      <c r="K160" s="7" t="s">
        <v>50</v>
      </c>
      <c r="L160" s="103" t="e">
        <f>HLOOKUP(K160,'ABR''26'!$DE$4:$EH$65,MATCH(Carga!A160,'ABR''26'!$DE$4:$DE$65,0),0)</f>
        <v>#N/A</v>
      </c>
      <c r="M160" s="7"/>
      <c r="O160" s="7" t="str">
        <f t="shared" si="38"/>
        <v>ZBOP</v>
      </c>
      <c r="P160" s="104" t="e">
        <f t="shared" si="39"/>
        <v>#N/A</v>
      </c>
      <c r="Q160" s="102" t="s">
        <v>203</v>
      </c>
      <c r="R160" s="102" t="s">
        <v>204</v>
      </c>
      <c r="S160" s="102" t="s">
        <v>152</v>
      </c>
      <c r="T160" s="105" t="str">
        <f t="shared" ca="1" si="44"/>
        <v>04.05.Monday</v>
      </c>
      <c r="U160" s="102" t="s">
        <v>205</v>
      </c>
      <c r="V160" s="7"/>
      <c r="W160" s="7"/>
      <c r="X160" s="7"/>
      <c r="Y160" s="7"/>
      <c r="Z160" s="100">
        <f t="shared" si="40"/>
        <v>4001152</v>
      </c>
      <c r="AA160" s="7"/>
      <c r="AB160" s="7"/>
      <c r="AC160" s="7"/>
      <c r="AD160" s="7"/>
      <c r="AE160" s="100">
        <f t="shared" si="41"/>
        <v>4196</v>
      </c>
      <c r="AF160" s="7"/>
      <c r="AG160" s="100">
        <f t="shared" si="42"/>
        <v>50034033</v>
      </c>
    </row>
    <row r="161" spans="1:33" x14ac:dyDescent="0.35">
      <c r="A161" s="7" t="str">
        <f t="shared" si="45"/>
        <v>Suape39,71</v>
      </c>
      <c r="B161" s="100" t="s">
        <v>187</v>
      </c>
      <c r="C161" s="7">
        <v>4196</v>
      </c>
      <c r="D161" s="7" t="s">
        <v>23</v>
      </c>
      <c r="E161">
        <v>4001152</v>
      </c>
      <c r="F161" s="101"/>
      <c r="G161" s="111">
        <v>50034033</v>
      </c>
      <c r="H161" t="s">
        <v>219</v>
      </c>
      <c r="I161" s="101" t="str">
        <f t="shared" si="37"/>
        <v>39,7</v>
      </c>
      <c r="J161" s="164">
        <v>1</v>
      </c>
      <c r="K161" s="7" t="s">
        <v>58</v>
      </c>
      <c r="L161" s="103" t="e">
        <f>HLOOKUP(K161,'ABR''26'!$DE$4:$EH$65,MATCH(Carga!A161,'ABR''26'!$DE$4:$DE$65,0),0)</f>
        <v>#N/A</v>
      </c>
      <c r="M161" s="7"/>
      <c r="O161" s="7" t="str">
        <f t="shared" si="38"/>
        <v>ZBOB</v>
      </c>
      <c r="P161" s="104" t="e">
        <f t="shared" si="39"/>
        <v>#N/A</v>
      </c>
      <c r="Q161" s="102" t="s">
        <v>203</v>
      </c>
      <c r="R161" s="102" t="s">
        <v>204</v>
      </c>
      <c r="S161" s="102" t="s">
        <v>152</v>
      </c>
      <c r="T161" s="105" t="str">
        <f t="shared" ca="1" si="44"/>
        <v>04.05.Monday</v>
      </c>
      <c r="U161" s="102" t="s">
        <v>205</v>
      </c>
      <c r="V161" s="7"/>
      <c r="W161" s="7"/>
      <c r="X161" s="7"/>
      <c r="Y161" s="7"/>
      <c r="Z161" s="100">
        <f t="shared" si="40"/>
        <v>4001152</v>
      </c>
      <c r="AA161" s="7"/>
      <c r="AB161" s="7"/>
      <c r="AC161" s="7"/>
      <c r="AD161" s="7"/>
      <c r="AE161" s="100">
        <f t="shared" si="41"/>
        <v>4196</v>
      </c>
      <c r="AF161" s="7"/>
      <c r="AG161" s="100">
        <f t="shared" si="42"/>
        <v>50034033</v>
      </c>
    </row>
    <row r="162" spans="1:33" x14ac:dyDescent="0.35">
      <c r="A162" s="7" t="str">
        <f t="shared" si="45"/>
        <v>Suape39,71</v>
      </c>
      <c r="B162" s="100" t="s">
        <v>187</v>
      </c>
      <c r="C162" s="7">
        <v>4196</v>
      </c>
      <c r="D162" s="7" t="s">
        <v>23</v>
      </c>
      <c r="E162">
        <v>4001152</v>
      </c>
      <c r="F162" s="101"/>
      <c r="G162" s="111">
        <v>50034033</v>
      </c>
      <c r="H162" t="s">
        <v>219</v>
      </c>
      <c r="I162" s="101" t="str">
        <f t="shared" si="37"/>
        <v>39,7</v>
      </c>
      <c r="J162" s="164">
        <v>1</v>
      </c>
      <c r="K162" s="7" t="s">
        <v>134</v>
      </c>
      <c r="L162" s="103" t="e">
        <f>HLOOKUP(K162,'ABR''26'!$DE$4:$EH$65,MATCH(Carga!A162,'ABR''26'!$DE$4:$DE$65,0),0)</f>
        <v>#N/A</v>
      </c>
      <c r="M162" s="7"/>
      <c r="O162" s="7" t="str">
        <f t="shared" si="38"/>
        <v>ZBSG</v>
      </c>
      <c r="P162" s="104" t="e">
        <f t="shared" si="39"/>
        <v>#N/A</v>
      </c>
      <c r="Q162" s="102" t="s">
        <v>203</v>
      </c>
      <c r="R162" s="102" t="s">
        <v>204</v>
      </c>
      <c r="S162" s="102" t="s">
        <v>152</v>
      </c>
      <c r="T162" s="105" t="str">
        <f t="shared" ca="1" si="44"/>
        <v>04.05.Monday</v>
      </c>
      <c r="U162" s="102" t="s">
        <v>205</v>
      </c>
      <c r="V162" s="7"/>
      <c r="W162" s="7"/>
      <c r="X162" s="7"/>
      <c r="Y162" s="7"/>
      <c r="Z162" s="100">
        <f t="shared" si="40"/>
        <v>4001152</v>
      </c>
      <c r="AA162" s="7"/>
      <c r="AB162" s="7"/>
      <c r="AC162" s="7"/>
      <c r="AD162" s="7"/>
      <c r="AE162" s="100">
        <f t="shared" si="41"/>
        <v>4196</v>
      </c>
      <c r="AF162" s="7"/>
      <c r="AG162" s="100">
        <f t="shared" si="42"/>
        <v>50034033</v>
      </c>
    </row>
    <row r="163" spans="1:33" x14ac:dyDescent="0.35">
      <c r="A163" s="7" t="str">
        <f t="shared" si="45"/>
        <v>Suape39,71</v>
      </c>
      <c r="B163" s="100" t="s">
        <v>187</v>
      </c>
      <c r="C163" s="7">
        <v>4196</v>
      </c>
      <c r="D163" s="7" t="s">
        <v>23</v>
      </c>
      <c r="E163">
        <v>4001152</v>
      </c>
      <c r="F163" s="101"/>
      <c r="G163" s="111">
        <v>50034033</v>
      </c>
      <c r="H163" t="s">
        <v>219</v>
      </c>
      <c r="I163" s="101" t="str">
        <f t="shared" ref="I163:I226" si="46">SUBSTITUTE(MID(H163,7,4),".",",")</f>
        <v>39,7</v>
      </c>
      <c r="J163" s="164">
        <v>1</v>
      </c>
      <c r="K163" s="7" t="s">
        <v>45</v>
      </c>
      <c r="L163" s="103" t="e">
        <f>HLOOKUP(K163,'ABR''26'!$DE$4:$EH$65,MATCH(Carga!A163,'ABR''26'!$DE$4:$DE$65,0),0)</f>
        <v>#N/A</v>
      </c>
      <c r="M163" s="7"/>
      <c r="O163" s="7" t="str">
        <f t="shared" ref="O163:O226" si="47">K163</f>
        <v>ZBFS</v>
      </c>
      <c r="P163" s="104" t="e">
        <f t="shared" ref="P163:P226" si="48">L163</f>
        <v>#N/A</v>
      </c>
      <c r="Q163" s="102" t="s">
        <v>203</v>
      </c>
      <c r="R163" s="102" t="s">
        <v>204</v>
      </c>
      <c r="S163" s="102" t="s">
        <v>152</v>
      </c>
      <c r="T163" s="105" t="str">
        <f t="shared" ca="1" si="44"/>
        <v>04.05.Monday</v>
      </c>
      <c r="U163" s="102" t="s">
        <v>205</v>
      </c>
      <c r="V163" s="7"/>
      <c r="W163" s="7"/>
      <c r="X163" s="7"/>
      <c r="Y163" s="7"/>
      <c r="Z163" s="100">
        <f t="shared" ref="Z163:Z226" si="49">E163</f>
        <v>4001152</v>
      </c>
      <c r="AA163" s="7"/>
      <c r="AB163" s="7"/>
      <c r="AC163" s="7"/>
      <c r="AD163" s="7"/>
      <c r="AE163" s="100">
        <f t="shared" ref="AE163:AE226" si="50">C163</f>
        <v>4196</v>
      </c>
      <c r="AF163" s="7"/>
      <c r="AG163" s="100">
        <f t="shared" ref="AG163:AG226" si="51">G163</f>
        <v>50034033</v>
      </c>
    </row>
    <row r="164" spans="1:33" x14ac:dyDescent="0.35">
      <c r="A164" s="7" t="str">
        <f t="shared" si="45"/>
        <v>Suape39,71</v>
      </c>
      <c r="B164" s="100" t="s">
        <v>187</v>
      </c>
      <c r="C164" s="7">
        <v>4196</v>
      </c>
      <c r="D164" s="7" t="s">
        <v>23</v>
      </c>
      <c r="E164">
        <v>4001152</v>
      </c>
      <c r="F164" s="101"/>
      <c r="G164" s="111">
        <v>50034033</v>
      </c>
      <c r="H164" t="s">
        <v>219</v>
      </c>
      <c r="I164" s="101" t="str">
        <f t="shared" si="46"/>
        <v>39,7</v>
      </c>
      <c r="J164" s="164">
        <v>1</v>
      </c>
      <c r="K164" s="7" t="s">
        <v>47</v>
      </c>
      <c r="L164" s="103" t="e">
        <f>HLOOKUP(K164,'ABR''26'!$DE$4:$EH$65,MATCH(Carga!A164,'ABR''26'!$DE$4:$DE$65,0),0)</f>
        <v>#N/A</v>
      </c>
      <c r="M164" s="7"/>
      <c r="O164" s="7" t="str">
        <f t="shared" si="47"/>
        <v>ZBUT</v>
      </c>
      <c r="P164" s="104" t="e">
        <f t="shared" si="48"/>
        <v>#N/A</v>
      </c>
      <c r="Q164" s="102" t="s">
        <v>203</v>
      </c>
      <c r="R164" s="102" t="s">
        <v>204</v>
      </c>
      <c r="S164" s="102" t="s">
        <v>152</v>
      </c>
      <c r="T164" s="105" t="str">
        <f t="shared" ca="1" si="44"/>
        <v>04.05.Monday</v>
      </c>
      <c r="U164" s="102" t="s">
        <v>205</v>
      </c>
      <c r="V164" s="7"/>
      <c r="W164" s="7"/>
      <c r="X164" s="7"/>
      <c r="Y164" s="7"/>
      <c r="Z164" s="100">
        <f t="shared" si="49"/>
        <v>4001152</v>
      </c>
      <c r="AA164" s="7"/>
      <c r="AB164" s="7"/>
      <c r="AC164" s="7"/>
      <c r="AD164" s="7"/>
      <c r="AE164" s="100">
        <f t="shared" si="50"/>
        <v>4196</v>
      </c>
      <c r="AF164" s="7"/>
      <c r="AG164" s="100">
        <f t="shared" si="51"/>
        <v>50034033</v>
      </c>
    </row>
    <row r="165" spans="1:33" x14ac:dyDescent="0.35">
      <c r="A165" s="7" t="str">
        <f t="shared" si="45"/>
        <v>Suape39,71</v>
      </c>
      <c r="B165" s="100" t="s">
        <v>187</v>
      </c>
      <c r="C165" s="7">
        <v>4196</v>
      </c>
      <c r="D165" s="7" t="s">
        <v>23</v>
      </c>
      <c r="E165">
        <v>4001152</v>
      </c>
      <c r="F165" s="101"/>
      <c r="G165" s="111">
        <v>50034033</v>
      </c>
      <c r="H165" t="s">
        <v>219</v>
      </c>
      <c r="I165" s="101" t="str">
        <f t="shared" si="46"/>
        <v>39,7</v>
      </c>
      <c r="J165" s="164">
        <v>1</v>
      </c>
      <c r="K165" s="7" t="s">
        <v>54</v>
      </c>
      <c r="L165" s="103" t="e">
        <f>HLOOKUP(K165,'ABR''26'!$DE$4:$EH$65,MATCH(Carga!A165,'ABR''26'!$DE$4:$DE$65,0),0)</f>
        <v>#N/A</v>
      </c>
      <c r="M165" s="7"/>
      <c r="O165" s="7" t="str">
        <f t="shared" si="47"/>
        <v>ZBUB</v>
      </c>
      <c r="P165" s="104" t="e">
        <f t="shared" si="48"/>
        <v>#N/A</v>
      </c>
      <c r="Q165" s="102" t="s">
        <v>203</v>
      </c>
      <c r="R165" s="102" t="s">
        <v>204</v>
      </c>
      <c r="S165" s="102" t="s">
        <v>152</v>
      </c>
      <c r="T165" s="105" t="str">
        <f t="shared" ca="1" si="44"/>
        <v>04.05.Monday</v>
      </c>
      <c r="U165" s="102" t="s">
        <v>205</v>
      </c>
      <c r="V165" s="7"/>
      <c r="W165" s="7"/>
      <c r="X165" s="7"/>
      <c r="Y165" s="7"/>
      <c r="Z165" s="100">
        <f t="shared" si="49"/>
        <v>4001152</v>
      </c>
      <c r="AA165" s="7"/>
      <c r="AB165" s="7"/>
      <c r="AC165" s="7"/>
      <c r="AD165" s="7"/>
      <c r="AE165" s="100">
        <f t="shared" si="50"/>
        <v>4196</v>
      </c>
      <c r="AF165" s="7"/>
      <c r="AG165" s="100">
        <f t="shared" si="51"/>
        <v>50034033</v>
      </c>
    </row>
    <row r="166" spans="1:33" x14ac:dyDescent="0.35">
      <c r="A166" s="7" t="str">
        <f t="shared" si="45"/>
        <v>Suape39,71</v>
      </c>
      <c r="B166" s="100" t="s">
        <v>187</v>
      </c>
      <c r="C166" s="7">
        <v>4196</v>
      </c>
      <c r="D166" s="7" t="s">
        <v>23</v>
      </c>
      <c r="E166">
        <v>4001152</v>
      </c>
      <c r="F166" s="101"/>
      <c r="G166" s="111">
        <v>50034033</v>
      </c>
      <c r="H166" t="s">
        <v>219</v>
      </c>
      <c r="I166" s="101" t="str">
        <f t="shared" si="46"/>
        <v>39,7</v>
      </c>
      <c r="J166" s="164">
        <v>1</v>
      </c>
      <c r="K166" s="7" t="s">
        <v>48</v>
      </c>
      <c r="L166" s="103" t="e">
        <f>HLOOKUP(K166,'ABR''26'!$DE$4:$EH$65,MATCH(Carga!A166,'ABR''26'!$DE$4:$DE$65,0),0)</f>
        <v>#N/A</v>
      </c>
      <c r="M166" s="7"/>
      <c r="O166" s="7" t="str">
        <f t="shared" si="47"/>
        <v>ZBLA</v>
      </c>
      <c r="P166" s="104" t="e">
        <f t="shared" si="48"/>
        <v>#N/A</v>
      </c>
      <c r="Q166" s="102" t="s">
        <v>203</v>
      </c>
      <c r="R166" s="102" t="s">
        <v>204</v>
      </c>
      <c r="S166" s="102" t="s">
        <v>152</v>
      </c>
      <c r="T166" s="105" t="str">
        <f t="shared" ca="1" si="44"/>
        <v>04.05.Monday</v>
      </c>
      <c r="U166" s="102" t="s">
        <v>205</v>
      </c>
      <c r="V166" s="7"/>
      <c r="W166" s="7"/>
      <c r="X166" s="7"/>
      <c r="Y166" s="7"/>
      <c r="Z166" s="100">
        <f t="shared" si="49"/>
        <v>4001152</v>
      </c>
      <c r="AA166" s="7"/>
      <c r="AB166" s="7"/>
      <c r="AC166" s="7"/>
      <c r="AD166" s="7"/>
      <c r="AE166" s="100">
        <f t="shared" si="50"/>
        <v>4196</v>
      </c>
      <c r="AF166" s="7"/>
      <c r="AG166" s="100">
        <f t="shared" si="51"/>
        <v>50034033</v>
      </c>
    </row>
    <row r="167" spans="1:33" x14ac:dyDescent="0.35">
      <c r="A167" s="7" t="str">
        <f t="shared" si="45"/>
        <v>Suape39,71</v>
      </c>
      <c r="B167" s="100" t="s">
        <v>187</v>
      </c>
      <c r="C167" s="7">
        <v>4196</v>
      </c>
      <c r="D167" s="7" t="s">
        <v>23</v>
      </c>
      <c r="E167">
        <v>4001152</v>
      </c>
      <c r="F167" s="101"/>
      <c r="G167" s="111">
        <v>50034033</v>
      </c>
      <c r="H167" t="s">
        <v>219</v>
      </c>
      <c r="I167" s="101" t="str">
        <f t="shared" si="46"/>
        <v>39,7</v>
      </c>
      <c r="J167" s="164">
        <v>1</v>
      </c>
      <c r="K167" s="7" t="s">
        <v>55</v>
      </c>
      <c r="L167" s="103" t="e">
        <f>HLOOKUP(K167,'ABR''26'!$DE$4:$EH$65,MATCH(Carga!A167,'ABR''26'!$DE$4:$DE$65,0),0)</f>
        <v>#N/A</v>
      </c>
      <c r="M167" s="7"/>
      <c r="O167" s="7" t="str">
        <f t="shared" si="47"/>
        <v>ZBLL</v>
      </c>
      <c r="P167" s="104" t="e">
        <f t="shared" si="48"/>
        <v>#N/A</v>
      </c>
      <c r="Q167" s="102" t="s">
        <v>203</v>
      </c>
      <c r="R167" s="102" t="s">
        <v>204</v>
      </c>
      <c r="S167" s="102" t="s">
        <v>152</v>
      </c>
      <c r="T167" s="105" t="str">
        <f t="shared" ca="1" si="44"/>
        <v>04.05.Monday</v>
      </c>
      <c r="U167" s="102" t="s">
        <v>205</v>
      </c>
      <c r="V167" s="7"/>
      <c r="W167" s="7"/>
      <c r="X167" s="7"/>
      <c r="Y167" s="7"/>
      <c r="Z167" s="100">
        <f t="shared" si="49"/>
        <v>4001152</v>
      </c>
      <c r="AA167" s="7"/>
      <c r="AB167" s="7"/>
      <c r="AC167" s="7"/>
      <c r="AD167" s="7"/>
      <c r="AE167" s="100">
        <f t="shared" si="50"/>
        <v>4196</v>
      </c>
      <c r="AF167" s="7"/>
      <c r="AG167" s="100">
        <f t="shared" si="51"/>
        <v>50034033</v>
      </c>
    </row>
    <row r="168" spans="1:33" x14ac:dyDescent="0.35">
      <c r="A168" s="7" t="str">
        <f t="shared" si="45"/>
        <v>Suape39,71</v>
      </c>
      <c r="B168" s="100" t="s">
        <v>187</v>
      </c>
      <c r="C168" s="7">
        <v>4196</v>
      </c>
      <c r="D168" s="7" t="s">
        <v>23</v>
      </c>
      <c r="E168">
        <v>4001152</v>
      </c>
      <c r="F168" s="101"/>
      <c r="G168" s="111">
        <v>50034033</v>
      </c>
      <c r="H168" t="s">
        <v>219</v>
      </c>
      <c r="I168" s="101" t="str">
        <f t="shared" si="46"/>
        <v>39,7</v>
      </c>
      <c r="J168" s="164">
        <v>1</v>
      </c>
      <c r="K168" s="7" t="s">
        <v>135</v>
      </c>
      <c r="L168" s="103" t="e">
        <f>HLOOKUP(K168,'ABR''26'!$DE$4:$EH$65,MATCH(Carga!A168,'ABR''26'!$DE$4:$DE$65,0),0)</f>
        <v>#N/A</v>
      </c>
      <c r="M168" s="7"/>
      <c r="O168" s="7" t="str">
        <f t="shared" si="47"/>
        <v>ZBPE</v>
      </c>
      <c r="P168" s="104" t="e">
        <f t="shared" si="48"/>
        <v>#N/A</v>
      </c>
      <c r="Q168" s="102" t="s">
        <v>203</v>
      </c>
      <c r="R168" s="102" t="s">
        <v>204</v>
      </c>
      <c r="S168" s="102" t="s">
        <v>152</v>
      </c>
      <c r="T168" s="105" t="str">
        <f t="shared" ca="1" si="44"/>
        <v>04.05.Monday</v>
      </c>
      <c r="U168" s="102" t="s">
        <v>205</v>
      </c>
      <c r="V168" s="7"/>
      <c r="W168" s="7"/>
      <c r="X168" s="7"/>
      <c r="Y168" s="7"/>
      <c r="Z168" s="100">
        <f t="shared" si="49"/>
        <v>4001152</v>
      </c>
      <c r="AA168" s="7"/>
      <c r="AB168" s="7"/>
      <c r="AC168" s="7"/>
      <c r="AD168" s="7"/>
      <c r="AE168" s="100">
        <f t="shared" si="50"/>
        <v>4196</v>
      </c>
      <c r="AF168" s="7"/>
      <c r="AG168" s="100">
        <f t="shared" si="51"/>
        <v>50034033</v>
      </c>
    </row>
    <row r="169" spans="1:33" x14ac:dyDescent="0.35">
      <c r="A169" s="7" t="str">
        <f t="shared" si="45"/>
        <v>Suape39,71</v>
      </c>
      <c r="B169" s="100" t="s">
        <v>187</v>
      </c>
      <c r="C169" s="7">
        <v>4196</v>
      </c>
      <c r="D169" s="7" t="s">
        <v>23</v>
      </c>
      <c r="E169">
        <v>4001152</v>
      </c>
      <c r="F169" s="101"/>
      <c r="G169" s="111">
        <v>50034033</v>
      </c>
      <c r="H169" t="s">
        <v>219</v>
      </c>
      <c r="I169" s="101" t="str">
        <f t="shared" si="46"/>
        <v>39,7</v>
      </c>
      <c r="J169" s="164">
        <v>1</v>
      </c>
      <c r="K169" s="7" t="s">
        <v>136</v>
      </c>
      <c r="L169" s="103" t="e">
        <f>HLOOKUP(K169,'ABR''26'!$DE$4:$EH$65,MATCH(Carga!A169,'ABR''26'!$DE$4:$DE$65,0),0)</f>
        <v>#N/A</v>
      </c>
      <c r="M169" s="7"/>
      <c r="O169" s="7" t="str">
        <f t="shared" si="47"/>
        <v>ZBPL</v>
      </c>
      <c r="P169" s="104" t="e">
        <f t="shared" si="48"/>
        <v>#N/A</v>
      </c>
      <c r="Q169" s="102" t="s">
        <v>203</v>
      </c>
      <c r="R169" s="102" t="s">
        <v>204</v>
      </c>
      <c r="S169" s="102" t="s">
        <v>152</v>
      </c>
      <c r="T169" s="105" t="str">
        <f t="shared" ca="1" si="44"/>
        <v>04.05.Monday</v>
      </c>
      <c r="U169" s="102" t="s">
        <v>205</v>
      </c>
      <c r="V169" s="7"/>
      <c r="W169" s="7"/>
      <c r="X169" s="7"/>
      <c r="Y169" s="7"/>
      <c r="Z169" s="100">
        <f t="shared" si="49"/>
        <v>4001152</v>
      </c>
      <c r="AA169" s="7"/>
      <c r="AB169" s="7"/>
      <c r="AC169" s="7"/>
      <c r="AD169" s="7"/>
      <c r="AE169" s="100">
        <f t="shared" si="50"/>
        <v>4196</v>
      </c>
      <c r="AF169" s="7"/>
      <c r="AG169" s="100">
        <f t="shared" si="51"/>
        <v>50034033</v>
      </c>
    </row>
    <row r="170" spans="1:33" x14ac:dyDescent="0.35">
      <c r="A170" s="7" t="str">
        <f>D170&amp;I170&amp;J170</f>
        <v>Suape39,71</v>
      </c>
      <c r="B170" s="100" t="s">
        <v>187</v>
      </c>
      <c r="C170" s="7">
        <v>4196</v>
      </c>
      <c r="D170" s="7" t="s">
        <v>23</v>
      </c>
      <c r="E170">
        <v>4001152</v>
      </c>
      <c r="F170" s="101"/>
      <c r="G170" s="111">
        <v>50027678</v>
      </c>
      <c r="H170" t="s">
        <v>215</v>
      </c>
      <c r="I170" s="101" t="str">
        <f t="shared" si="46"/>
        <v>39,7</v>
      </c>
      <c r="J170" s="164">
        <v>1</v>
      </c>
      <c r="K170" s="7" t="s">
        <v>43</v>
      </c>
      <c r="L170" s="103" t="e">
        <f>HLOOKUP(K170,'ABR''26'!$DE$4:$EH$65,MATCH(Carga!A170,'ABR''26'!$DE$4:$DE$65,0),0)</f>
        <v>#N/A</v>
      </c>
      <c r="M170" s="7"/>
      <c r="O170" s="7" t="str">
        <f t="shared" si="47"/>
        <v>ZBRP</v>
      </c>
      <c r="P170" s="104" t="e">
        <f t="shared" si="48"/>
        <v>#N/A</v>
      </c>
      <c r="Q170" s="102" t="s">
        <v>203</v>
      </c>
      <c r="R170" s="102" t="s">
        <v>204</v>
      </c>
      <c r="S170" s="102" t="s">
        <v>152</v>
      </c>
      <c r="T170" s="105" t="str">
        <f t="shared" ca="1" si="44"/>
        <v>04.05.Monday</v>
      </c>
      <c r="U170" s="102" t="s">
        <v>205</v>
      </c>
      <c r="V170" s="7"/>
      <c r="W170" s="7"/>
      <c r="X170" s="7"/>
      <c r="Y170" s="7"/>
      <c r="Z170" s="100">
        <f t="shared" si="49"/>
        <v>4001152</v>
      </c>
      <c r="AA170" s="7"/>
      <c r="AB170" s="7"/>
      <c r="AC170" s="7"/>
      <c r="AD170" s="7"/>
      <c r="AE170" s="100">
        <f t="shared" si="50"/>
        <v>4196</v>
      </c>
      <c r="AF170" s="7"/>
      <c r="AG170" s="100">
        <f t="shared" si="51"/>
        <v>50027678</v>
      </c>
    </row>
    <row r="171" spans="1:33" x14ac:dyDescent="0.35">
      <c r="A171" s="7" t="str">
        <f t="shared" ref="A171:A193" si="52">D171&amp;I171&amp;J171</f>
        <v>Suape39,71</v>
      </c>
      <c r="B171" s="100" t="s">
        <v>187</v>
      </c>
      <c r="C171" s="7">
        <v>4196</v>
      </c>
      <c r="D171" s="7" t="s">
        <v>23</v>
      </c>
      <c r="E171">
        <v>4001152</v>
      </c>
      <c r="F171" s="101"/>
      <c r="G171" s="111">
        <v>50027678</v>
      </c>
      <c r="H171" t="s">
        <v>215</v>
      </c>
      <c r="I171" s="101" t="str">
        <f t="shared" si="46"/>
        <v>39,7</v>
      </c>
      <c r="J171" s="164">
        <v>1</v>
      </c>
      <c r="K171" s="7" t="s">
        <v>44</v>
      </c>
      <c r="L171" s="103" t="e">
        <f>HLOOKUP(K171,'ABR''26'!$DE$4:$EH$65,MATCH(Carga!A171,'ABR''26'!$DE$4:$DE$65,0),0)</f>
        <v>#N/A</v>
      </c>
      <c r="M171" s="7"/>
      <c r="O171" s="7" t="str">
        <f t="shared" si="47"/>
        <v>ZBSR</v>
      </c>
      <c r="P171" s="104" t="e">
        <f t="shared" si="48"/>
        <v>#N/A</v>
      </c>
      <c r="Q171" s="102" t="s">
        <v>203</v>
      </c>
      <c r="R171" s="102" t="s">
        <v>204</v>
      </c>
      <c r="S171" s="102" t="s">
        <v>152</v>
      </c>
      <c r="T171" s="105" t="str">
        <f t="shared" ca="1" si="44"/>
        <v>04.05.Monday</v>
      </c>
      <c r="U171" s="102" t="s">
        <v>205</v>
      </c>
      <c r="V171" s="7"/>
      <c r="W171" s="7"/>
      <c r="X171" s="7"/>
      <c r="Y171" s="7"/>
      <c r="Z171" s="100">
        <f t="shared" si="49"/>
        <v>4001152</v>
      </c>
      <c r="AA171" s="7"/>
      <c r="AB171" s="7"/>
      <c r="AC171" s="7"/>
      <c r="AD171" s="7"/>
      <c r="AE171" s="100">
        <f t="shared" si="50"/>
        <v>4196</v>
      </c>
      <c r="AF171" s="7"/>
      <c r="AG171" s="100">
        <f t="shared" si="51"/>
        <v>50027678</v>
      </c>
    </row>
    <row r="172" spans="1:33" x14ac:dyDescent="0.35">
      <c r="A172" s="7" t="str">
        <f t="shared" si="52"/>
        <v>Suape39,71</v>
      </c>
      <c r="B172" s="100" t="s">
        <v>187</v>
      </c>
      <c r="C172" s="7">
        <v>4196</v>
      </c>
      <c r="D172" s="7" t="s">
        <v>23</v>
      </c>
      <c r="E172">
        <v>4001152</v>
      </c>
      <c r="F172" s="101"/>
      <c r="G172" s="111">
        <v>50027678</v>
      </c>
      <c r="H172" t="s">
        <v>215</v>
      </c>
      <c r="I172" s="101" t="str">
        <f t="shared" si="46"/>
        <v>39,7</v>
      </c>
      <c r="J172" s="164">
        <v>1</v>
      </c>
      <c r="K172" s="7" t="s">
        <v>56</v>
      </c>
      <c r="L172" s="103" t="e">
        <f>HLOOKUP(K172,'ABR''26'!$DE$4:$EH$65,MATCH(Carga!A172,'ABR''26'!$DE$4:$DE$65,0),0)</f>
        <v>#N/A</v>
      </c>
      <c r="M172" s="7"/>
      <c r="O172" s="7" t="str">
        <f t="shared" si="47"/>
        <v>ZBSB</v>
      </c>
      <c r="P172" s="104" t="e">
        <f t="shared" si="48"/>
        <v>#N/A</v>
      </c>
      <c r="Q172" s="102" t="s">
        <v>203</v>
      </c>
      <c r="R172" s="102" t="s">
        <v>204</v>
      </c>
      <c r="S172" s="102" t="s">
        <v>152</v>
      </c>
      <c r="T172" s="105" t="str">
        <f t="shared" ca="1" si="44"/>
        <v>04.05.Monday</v>
      </c>
      <c r="U172" s="102" t="s">
        <v>205</v>
      </c>
      <c r="V172" s="7"/>
      <c r="W172" s="7"/>
      <c r="X172" s="7"/>
      <c r="Y172" s="7"/>
      <c r="Z172" s="100">
        <f t="shared" si="49"/>
        <v>4001152</v>
      </c>
      <c r="AA172" s="7"/>
      <c r="AB172" s="7"/>
      <c r="AC172" s="7"/>
      <c r="AD172" s="7"/>
      <c r="AE172" s="100">
        <f t="shared" si="50"/>
        <v>4196</v>
      </c>
      <c r="AF172" s="7"/>
      <c r="AG172" s="100">
        <f t="shared" si="51"/>
        <v>50027678</v>
      </c>
    </row>
    <row r="173" spans="1:33" x14ac:dyDescent="0.35">
      <c r="A173" s="7" t="str">
        <f t="shared" si="52"/>
        <v>Suape39,71</v>
      </c>
      <c r="B173" s="100" t="s">
        <v>187</v>
      </c>
      <c r="C173" s="7">
        <v>4196</v>
      </c>
      <c r="D173" s="7" t="s">
        <v>23</v>
      </c>
      <c r="E173">
        <v>4001152</v>
      </c>
      <c r="F173" s="101"/>
      <c r="G173" s="111">
        <v>50027678</v>
      </c>
      <c r="H173" t="s">
        <v>215</v>
      </c>
      <c r="I173" s="101" t="str">
        <f t="shared" si="46"/>
        <v>39,7</v>
      </c>
      <c r="J173" s="164">
        <v>1</v>
      </c>
      <c r="K173" s="7" t="s">
        <v>46</v>
      </c>
      <c r="L173" s="103" t="e">
        <f>HLOOKUP(K173,'ABR''26'!$DE$4:$EH$65,MATCH(Carga!A173,'ABR''26'!$DE$4:$DE$65,0),0)</f>
        <v>#N/A</v>
      </c>
      <c r="M173" s="7"/>
      <c r="O173" s="7" t="str">
        <f t="shared" si="47"/>
        <v>ZBCP</v>
      </c>
      <c r="P173" s="104" t="e">
        <f t="shared" si="48"/>
        <v>#N/A</v>
      </c>
      <c r="Q173" s="102" t="s">
        <v>203</v>
      </c>
      <c r="R173" s="102" t="s">
        <v>204</v>
      </c>
      <c r="S173" s="102" t="s">
        <v>152</v>
      </c>
      <c r="T173" s="105" t="str">
        <f t="shared" ca="1" si="44"/>
        <v>04.05.Monday</v>
      </c>
      <c r="U173" s="102" t="s">
        <v>205</v>
      </c>
      <c r="V173" s="7"/>
      <c r="W173" s="7"/>
      <c r="X173" s="7"/>
      <c r="Y173" s="7"/>
      <c r="Z173" s="100">
        <f t="shared" si="49"/>
        <v>4001152</v>
      </c>
      <c r="AA173" s="7"/>
      <c r="AB173" s="7"/>
      <c r="AC173" s="7"/>
      <c r="AD173" s="7"/>
      <c r="AE173" s="100">
        <f t="shared" si="50"/>
        <v>4196</v>
      </c>
      <c r="AF173" s="7"/>
      <c r="AG173" s="100">
        <f t="shared" si="51"/>
        <v>50027678</v>
      </c>
    </row>
    <row r="174" spans="1:33" x14ac:dyDescent="0.35">
      <c r="A174" s="7" t="str">
        <f t="shared" si="52"/>
        <v>Suape39,71</v>
      </c>
      <c r="B174" s="100" t="s">
        <v>187</v>
      </c>
      <c r="C174" s="7">
        <v>4196</v>
      </c>
      <c r="D174" s="7" t="s">
        <v>23</v>
      </c>
      <c r="E174">
        <v>4001152</v>
      </c>
      <c r="F174" s="101"/>
      <c r="G174" s="111">
        <v>50027678</v>
      </c>
      <c r="H174" t="s">
        <v>215</v>
      </c>
      <c r="I174" s="101" t="str">
        <f t="shared" si="46"/>
        <v>39,7</v>
      </c>
      <c r="J174" s="164">
        <v>1</v>
      </c>
      <c r="K174" s="7" t="s">
        <v>131</v>
      </c>
      <c r="L174" s="103" t="e">
        <f>HLOOKUP(K174,'ABR''26'!$DE$4:$EH$65,MATCH(Carga!A174,'ABR''26'!$DE$4:$DE$65,0),0)</f>
        <v>#N/A</v>
      </c>
      <c r="M174" s="7"/>
      <c r="O174" s="7" t="str">
        <f t="shared" si="47"/>
        <v>ZBFP</v>
      </c>
      <c r="P174" s="104" t="e">
        <f t="shared" si="48"/>
        <v>#N/A</v>
      </c>
      <c r="Q174" s="102" t="s">
        <v>203</v>
      </c>
      <c r="R174" s="102" t="s">
        <v>204</v>
      </c>
      <c r="S174" s="102" t="s">
        <v>152</v>
      </c>
      <c r="T174" s="105" t="str">
        <f t="shared" ca="1" si="44"/>
        <v>04.05.Monday</v>
      </c>
      <c r="U174" s="102" t="s">
        <v>205</v>
      </c>
      <c r="V174" s="7"/>
      <c r="W174" s="7"/>
      <c r="X174" s="7"/>
      <c r="Y174" s="7"/>
      <c r="Z174" s="100">
        <f t="shared" si="49"/>
        <v>4001152</v>
      </c>
      <c r="AA174" s="7"/>
      <c r="AB174" s="7"/>
      <c r="AC174" s="7"/>
      <c r="AD174" s="7"/>
      <c r="AE174" s="100">
        <f t="shared" si="50"/>
        <v>4196</v>
      </c>
      <c r="AF174" s="7"/>
      <c r="AG174" s="100">
        <f t="shared" si="51"/>
        <v>50027678</v>
      </c>
    </row>
    <row r="175" spans="1:33" x14ac:dyDescent="0.35">
      <c r="A175" s="7" t="str">
        <f t="shared" si="52"/>
        <v>Suape39,71</v>
      </c>
      <c r="B175" s="100" t="s">
        <v>187</v>
      </c>
      <c r="C175" s="7">
        <v>4196</v>
      </c>
      <c r="D175" s="7" t="s">
        <v>23</v>
      </c>
      <c r="E175">
        <v>4001152</v>
      </c>
      <c r="F175" s="101"/>
      <c r="G175" s="111">
        <v>50027678</v>
      </c>
      <c r="H175" t="s">
        <v>215</v>
      </c>
      <c r="I175" s="101" t="str">
        <f t="shared" si="46"/>
        <v>39,7</v>
      </c>
      <c r="J175" s="164">
        <v>1</v>
      </c>
      <c r="K175" s="7" t="s">
        <v>51</v>
      </c>
      <c r="L175" s="103" t="e">
        <f>HLOOKUP(K175,'ABR''26'!$DE$4:$EH$65,MATCH(Carga!A175,'ABR''26'!$DE$4:$DE$65,0),0)</f>
        <v>#N/A</v>
      </c>
      <c r="M175" s="7"/>
      <c r="O175" s="7" t="str">
        <f t="shared" si="47"/>
        <v>ZBFC</v>
      </c>
      <c r="P175" s="104" t="e">
        <f t="shared" si="48"/>
        <v>#N/A</v>
      </c>
      <c r="Q175" s="102" t="s">
        <v>203</v>
      </c>
      <c r="R175" s="102" t="s">
        <v>204</v>
      </c>
      <c r="S175" s="102" t="s">
        <v>152</v>
      </c>
      <c r="T175" s="105" t="str">
        <f t="shared" ca="1" si="44"/>
        <v>04.05.Monday</v>
      </c>
      <c r="U175" s="102" t="s">
        <v>205</v>
      </c>
      <c r="V175" s="7"/>
      <c r="W175" s="7"/>
      <c r="X175" s="7"/>
      <c r="Y175" s="7"/>
      <c r="Z175" s="100">
        <f t="shared" si="49"/>
        <v>4001152</v>
      </c>
      <c r="AA175" s="7"/>
      <c r="AB175" s="7"/>
      <c r="AC175" s="7"/>
      <c r="AD175" s="7"/>
      <c r="AE175" s="100">
        <f t="shared" si="50"/>
        <v>4196</v>
      </c>
      <c r="AF175" s="7"/>
      <c r="AG175" s="100">
        <f t="shared" si="51"/>
        <v>50027678</v>
      </c>
    </row>
    <row r="176" spans="1:33" x14ac:dyDescent="0.35">
      <c r="A176" s="7" t="str">
        <f t="shared" si="52"/>
        <v>Suape39,71</v>
      </c>
      <c r="B176" s="100" t="s">
        <v>187</v>
      </c>
      <c r="C176" s="7">
        <v>4196</v>
      </c>
      <c r="D176" s="7" t="s">
        <v>23</v>
      </c>
      <c r="E176">
        <v>4001152</v>
      </c>
      <c r="F176" s="101"/>
      <c r="G176" s="111">
        <v>50027678</v>
      </c>
      <c r="H176" t="s">
        <v>215</v>
      </c>
      <c r="I176" s="101" t="str">
        <f t="shared" si="46"/>
        <v>39,7</v>
      </c>
      <c r="J176" s="164">
        <v>1</v>
      </c>
      <c r="K176" s="7" t="s">
        <v>59</v>
      </c>
      <c r="L176" s="103" t="e">
        <f>HLOOKUP(K176,'ABR''26'!$DE$4:$EH$65,MATCH(Carga!A176,'ABR''26'!$DE$4:$DE$65,0),0)</f>
        <v>#N/A</v>
      </c>
      <c r="M176" s="7"/>
      <c r="O176" s="7" t="str">
        <f t="shared" si="47"/>
        <v>ZBFB</v>
      </c>
      <c r="P176" s="104" t="e">
        <f t="shared" si="48"/>
        <v>#N/A</v>
      </c>
      <c r="Q176" s="102" t="s">
        <v>203</v>
      </c>
      <c r="R176" s="102" t="s">
        <v>204</v>
      </c>
      <c r="S176" s="102" t="s">
        <v>152</v>
      </c>
      <c r="T176" s="105" t="str">
        <f t="shared" ca="1" si="44"/>
        <v>04.05.Monday</v>
      </c>
      <c r="U176" s="102" t="s">
        <v>205</v>
      </c>
      <c r="V176" s="7"/>
      <c r="W176" s="7"/>
      <c r="X176" s="7"/>
      <c r="Y176" s="7"/>
      <c r="Z176" s="100">
        <f t="shared" si="49"/>
        <v>4001152</v>
      </c>
      <c r="AA176" s="7"/>
      <c r="AB176" s="7"/>
      <c r="AC176" s="7"/>
      <c r="AD176" s="7"/>
      <c r="AE176" s="100">
        <f t="shared" si="50"/>
        <v>4196</v>
      </c>
      <c r="AF176" s="7"/>
      <c r="AG176" s="100">
        <f t="shared" si="51"/>
        <v>50027678</v>
      </c>
    </row>
    <row r="177" spans="1:33" x14ac:dyDescent="0.35">
      <c r="A177" s="7" t="str">
        <f t="shared" si="52"/>
        <v>Suape39,71</v>
      </c>
      <c r="B177" s="100" t="s">
        <v>187</v>
      </c>
      <c r="C177" s="7">
        <v>4196</v>
      </c>
      <c r="D177" s="7" t="s">
        <v>23</v>
      </c>
      <c r="E177">
        <v>4001152</v>
      </c>
      <c r="F177" s="101"/>
      <c r="G177" s="111">
        <v>50027678</v>
      </c>
      <c r="H177" t="s">
        <v>215</v>
      </c>
      <c r="I177" s="101" t="str">
        <f t="shared" si="46"/>
        <v>39,7</v>
      </c>
      <c r="J177" s="164">
        <v>1</v>
      </c>
      <c r="K177" s="7" t="s">
        <v>138</v>
      </c>
      <c r="L177" s="103" t="e">
        <f>HLOOKUP(K177,'ABR''26'!$DE$4:$EH$65,MATCH(Carga!A177,'ABR''26'!$DE$4:$DE$65,0),0)</f>
        <v>#N/A</v>
      </c>
      <c r="M177" s="7"/>
      <c r="O177" s="7" t="str">
        <f t="shared" si="47"/>
        <v>ZBTM</v>
      </c>
      <c r="P177" s="104" t="e">
        <f t="shared" si="48"/>
        <v>#N/A</v>
      </c>
      <c r="Q177" s="102" t="s">
        <v>203</v>
      </c>
      <c r="R177" s="102" t="s">
        <v>204</v>
      </c>
      <c r="S177" s="102" t="s">
        <v>152</v>
      </c>
      <c r="T177" s="105" t="str">
        <f t="shared" ca="1" si="44"/>
        <v>04.05.Monday</v>
      </c>
      <c r="U177" s="102" t="s">
        <v>205</v>
      </c>
      <c r="V177" s="7"/>
      <c r="W177" s="7"/>
      <c r="X177" s="7"/>
      <c r="Y177" s="7"/>
      <c r="Z177" s="100">
        <f t="shared" si="49"/>
        <v>4001152</v>
      </c>
      <c r="AA177" s="7"/>
      <c r="AB177" s="7"/>
      <c r="AC177" s="7"/>
      <c r="AD177" s="7"/>
      <c r="AE177" s="100">
        <f t="shared" si="50"/>
        <v>4196</v>
      </c>
      <c r="AF177" s="7"/>
      <c r="AG177" s="100">
        <f t="shared" si="51"/>
        <v>50027678</v>
      </c>
    </row>
    <row r="178" spans="1:33" x14ac:dyDescent="0.35">
      <c r="A178" s="7" t="str">
        <f t="shared" si="52"/>
        <v>Suape39,71</v>
      </c>
      <c r="B178" s="100" t="s">
        <v>187</v>
      </c>
      <c r="C178" s="7">
        <v>4196</v>
      </c>
      <c r="D178" s="7" t="s">
        <v>23</v>
      </c>
      <c r="E178">
        <v>4001152</v>
      </c>
      <c r="F178" s="101"/>
      <c r="G178" s="111">
        <v>50027678</v>
      </c>
      <c r="H178" t="s">
        <v>215</v>
      </c>
      <c r="I178" s="101" t="str">
        <f t="shared" si="46"/>
        <v>39,7</v>
      </c>
      <c r="J178" s="164">
        <v>1</v>
      </c>
      <c r="K178" s="7" t="s">
        <v>139</v>
      </c>
      <c r="L178" s="103" t="e">
        <f>HLOOKUP(K178,'ABR''26'!$DE$4:$EH$65,MATCH(Carga!A178,'ABR''26'!$DE$4:$DE$65,0),0)</f>
        <v>#N/A</v>
      </c>
      <c r="M178" s="7"/>
      <c r="O178" s="7" t="str">
        <f t="shared" si="47"/>
        <v>ZBCT</v>
      </c>
      <c r="P178" s="104" t="e">
        <f t="shared" si="48"/>
        <v>#N/A</v>
      </c>
      <c r="Q178" s="102" t="s">
        <v>203</v>
      </c>
      <c r="R178" s="102" t="s">
        <v>204</v>
      </c>
      <c r="S178" s="102" t="s">
        <v>152</v>
      </c>
      <c r="T178" s="105" t="str">
        <f t="shared" ca="1" si="44"/>
        <v>04.05.Monday</v>
      </c>
      <c r="U178" s="102" t="s">
        <v>205</v>
      </c>
      <c r="V178" s="7"/>
      <c r="W178" s="7"/>
      <c r="X178" s="7"/>
      <c r="Y178" s="7"/>
      <c r="Z178" s="100">
        <f t="shared" si="49"/>
        <v>4001152</v>
      </c>
      <c r="AA178" s="7"/>
      <c r="AB178" s="7"/>
      <c r="AC178" s="7"/>
      <c r="AD178" s="7"/>
      <c r="AE178" s="100">
        <f t="shared" si="50"/>
        <v>4196</v>
      </c>
      <c r="AF178" s="7"/>
      <c r="AG178" s="100">
        <f t="shared" si="51"/>
        <v>50027678</v>
      </c>
    </row>
    <row r="179" spans="1:33" x14ac:dyDescent="0.35">
      <c r="A179" s="7" t="str">
        <f t="shared" si="52"/>
        <v>Suape39,71</v>
      </c>
      <c r="B179" s="100" t="s">
        <v>187</v>
      </c>
      <c r="C179" s="7">
        <v>4196</v>
      </c>
      <c r="D179" s="7" t="s">
        <v>23</v>
      </c>
      <c r="E179">
        <v>4001152</v>
      </c>
      <c r="F179" s="101"/>
      <c r="G179" s="111">
        <v>50027678</v>
      </c>
      <c r="H179" t="s">
        <v>215</v>
      </c>
      <c r="I179" s="101" t="str">
        <f t="shared" si="46"/>
        <v>39,7</v>
      </c>
      <c r="J179" s="164">
        <v>1</v>
      </c>
      <c r="K179" s="7" t="s">
        <v>57</v>
      </c>
      <c r="L179" s="103" t="e">
        <f>HLOOKUP(K179,'ABR''26'!$DE$4:$EH$65,MATCH(Carga!A179,'ABR''26'!$DE$4:$DE$65,0),0)</f>
        <v>#N/A</v>
      </c>
      <c r="M179" s="7"/>
      <c r="O179" s="7" t="str">
        <f t="shared" si="47"/>
        <v>ZBLB</v>
      </c>
      <c r="P179" s="104" t="e">
        <f t="shared" si="48"/>
        <v>#N/A</v>
      </c>
      <c r="Q179" s="102" t="s">
        <v>203</v>
      </c>
      <c r="R179" s="102" t="s">
        <v>204</v>
      </c>
      <c r="S179" s="102" t="s">
        <v>152</v>
      </c>
      <c r="T179" s="105" t="str">
        <f t="shared" ca="1" si="44"/>
        <v>04.05.Monday</v>
      </c>
      <c r="U179" s="102" t="s">
        <v>205</v>
      </c>
      <c r="V179" s="7"/>
      <c r="W179" s="7"/>
      <c r="X179" s="7"/>
      <c r="Y179" s="7"/>
      <c r="Z179" s="100">
        <f t="shared" si="49"/>
        <v>4001152</v>
      </c>
      <c r="AA179" s="7"/>
      <c r="AB179" s="7"/>
      <c r="AC179" s="7"/>
      <c r="AD179" s="7"/>
      <c r="AE179" s="100">
        <f t="shared" si="50"/>
        <v>4196</v>
      </c>
      <c r="AF179" s="7"/>
      <c r="AG179" s="100">
        <f t="shared" si="51"/>
        <v>50027678</v>
      </c>
    </row>
    <row r="180" spans="1:33" x14ac:dyDescent="0.35">
      <c r="A180" s="7" t="str">
        <f t="shared" si="52"/>
        <v>Suape39,71</v>
      </c>
      <c r="B180" s="100" t="s">
        <v>187</v>
      </c>
      <c r="C180" s="7">
        <v>4196</v>
      </c>
      <c r="D180" s="7" t="s">
        <v>23</v>
      </c>
      <c r="E180">
        <v>4001152</v>
      </c>
      <c r="F180" s="101"/>
      <c r="G180" s="111">
        <v>50027678</v>
      </c>
      <c r="H180" t="s">
        <v>215</v>
      </c>
      <c r="I180" s="101" t="str">
        <f t="shared" si="46"/>
        <v>39,7</v>
      </c>
      <c r="J180" s="164">
        <v>1</v>
      </c>
      <c r="K180" s="7" t="s">
        <v>132</v>
      </c>
      <c r="L180" s="103" t="e">
        <f>HLOOKUP(K180,'ABR''26'!$DE$4:$EH$65,MATCH(Carga!A180,'ABR''26'!$DE$4:$DE$65,0),0)</f>
        <v>#N/A</v>
      </c>
      <c r="M180" s="7"/>
      <c r="O180" s="7" t="str">
        <f t="shared" si="47"/>
        <v>ZBMR</v>
      </c>
      <c r="P180" s="104" t="e">
        <f t="shared" si="48"/>
        <v>#N/A</v>
      </c>
      <c r="Q180" s="102" t="s">
        <v>203</v>
      </c>
      <c r="R180" s="102" t="s">
        <v>204</v>
      </c>
      <c r="S180" s="102" t="s">
        <v>152</v>
      </c>
      <c r="T180" s="105" t="str">
        <f t="shared" ca="1" si="44"/>
        <v>04.05.Monday</v>
      </c>
      <c r="U180" s="102" t="s">
        <v>205</v>
      </c>
      <c r="V180" s="7"/>
      <c r="W180" s="7"/>
      <c r="X180" s="7"/>
      <c r="Y180" s="7"/>
      <c r="Z180" s="100">
        <f t="shared" si="49"/>
        <v>4001152</v>
      </c>
      <c r="AA180" s="7"/>
      <c r="AB180" s="7"/>
      <c r="AC180" s="7"/>
      <c r="AD180" s="7"/>
      <c r="AE180" s="100">
        <f t="shared" si="50"/>
        <v>4196</v>
      </c>
      <c r="AF180" s="7"/>
      <c r="AG180" s="100">
        <f t="shared" si="51"/>
        <v>50027678</v>
      </c>
    </row>
    <row r="181" spans="1:33" x14ac:dyDescent="0.35">
      <c r="A181" s="7" t="str">
        <f t="shared" si="52"/>
        <v>Suape39,71</v>
      </c>
      <c r="B181" s="100" t="s">
        <v>187</v>
      </c>
      <c r="C181" s="7">
        <v>4196</v>
      </c>
      <c r="D181" s="7" t="s">
        <v>23</v>
      </c>
      <c r="E181">
        <v>4001152</v>
      </c>
      <c r="F181" s="101"/>
      <c r="G181" s="111">
        <v>50027678</v>
      </c>
      <c r="H181" t="s">
        <v>215</v>
      </c>
      <c r="I181" s="101" t="str">
        <f t="shared" si="46"/>
        <v>39,7</v>
      </c>
      <c r="J181" s="164">
        <v>1</v>
      </c>
      <c r="K181" s="7" t="s">
        <v>133</v>
      </c>
      <c r="L181" s="103" t="e">
        <f>HLOOKUP(K181,'ABR''26'!$DE$4:$EH$65,MATCH(Carga!A181,'ABR''26'!$DE$4:$DE$65,0),0)</f>
        <v>#N/A</v>
      </c>
      <c r="M181" s="7"/>
      <c r="O181" s="7" t="str">
        <f t="shared" si="47"/>
        <v>ZBML</v>
      </c>
      <c r="P181" s="104" t="e">
        <f t="shared" si="48"/>
        <v>#N/A</v>
      </c>
      <c r="Q181" s="102" t="s">
        <v>203</v>
      </c>
      <c r="R181" s="102" t="s">
        <v>204</v>
      </c>
      <c r="S181" s="102" t="s">
        <v>152</v>
      </c>
      <c r="T181" s="105" t="str">
        <f t="shared" ca="1" si="44"/>
        <v>04.05.Monday</v>
      </c>
      <c r="U181" s="102" t="s">
        <v>205</v>
      </c>
      <c r="V181" s="7"/>
      <c r="W181" s="7"/>
      <c r="X181" s="7"/>
      <c r="Y181" s="7"/>
      <c r="Z181" s="100">
        <f t="shared" si="49"/>
        <v>4001152</v>
      </c>
      <c r="AA181" s="7"/>
      <c r="AB181" s="7"/>
      <c r="AC181" s="7"/>
      <c r="AD181" s="7"/>
      <c r="AE181" s="100">
        <f t="shared" si="50"/>
        <v>4196</v>
      </c>
      <c r="AF181" s="7"/>
      <c r="AG181" s="100">
        <f t="shared" si="51"/>
        <v>50027678</v>
      </c>
    </row>
    <row r="182" spans="1:33" x14ac:dyDescent="0.35">
      <c r="A182" s="7" t="str">
        <f t="shared" si="52"/>
        <v>Suape39,71</v>
      </c>
      <c r="B182" s="100" t="s">
        <v>187</v>
      </c>
      <c r="C182" s="7">
        <v>4196</v>
      </c>
      <c r="D182" s="7" t="s">
        <v>23</v>
      </c>
      <c r="E182">
        <v>4001152</v>
      </c>
      <c r="F182" s="101"/>
      <c r="G182" s="111">
        <v>50027678</v>
      </c>
      <c r="H182" t="s">
        <v>215</v>
      </c>
      <c r="I182" s="101" t="str">
        <f t="shared" si="46"/>
        <v>39,7</v>
      </c>
      <c r="J182" s="164">
        <v>1</v>
      </c>
      <c r="K182" s="7" t="s">
        <v>52</v>
      </c>
      <c r="L182" s="103" t="e">
        <f>HLOOKUP(K182,'ABR''26'!$DE$4:$EH$65,MATCH(Carga!A182,'ABR''26'!$DE$4:$DE$65,0),0)</f>
        <v>#N/A</v>
      </c>
      <c r="M182" s="7"/>
      <c r="O182" s="7" t="str">
        <f t="shared" si="47"/>
        <v>ZBPP</v>
      </c>
      <c r="P182" s="104" t="e">
        <f t="shared" si="48"/>
        <v>#N/A</v>
      </c>
      <c r="Q182" s="102" t="s">
        <v>203</v>
      </c>
      <c r="R182" s="102" t="s">
        <v>204</v>
      </c>
      <c r="S182" s="102" t="s">
        <v>152</v>
      </c>
      <c r="T182" s="105" t="str">
        <f t="shared" ca="1" si="44"/>
        <v>04.05.Monday</v>
      </c>
      <c r="U182" s="102" t="s">
        <v>205</v>
      </c>
      <c r="V182" s="7"/>
      <c r="W182" s="7"/>
      <c r="X182" s="7"/>
      <c r="Y182" s="7"/>
      <c r="Z182" s="100">
        <f t="shared" si="49"/>
        <v>4001152</v>
      </c>
      <c r="AA182" s="7"/>
      <c r="AB182" s="7"/>
      <c r="AC182" s="7"/>
      <c r="AD182" s="7"/>
      <c r="AE182" s="100">
        <f t="shared" si="50"/>
        <v>4196</v>
      </c>
      <c r="AF182" s="7"/>
      <c r="AG182" s="100">
        <f t="shared" si="51"/>
        <v>50027678</v>
      </c>
    </row>
    <row r="183" spans="1:33" x14ac:dyDescent="0.35">
      <c r="A183" s="7" t="str">
        <f t="shared" si="52"/>
        <v>Suape39,71</v>
      </c>
      <c r="B183" s="100" t="s">
        <v>187</v>
      </c>
      <c r="C183" s="7">
        <v>4196</v>
      </c>
      <c r="D183" s="7" t="s">
        <v>23</v>
      </c>
      <c r="E183">
        <v>4001152</v>
      </c>
      <c r="F183" s="101"/>
      <c r="G183" s="111">
        <v>50027678</v>
      </c>
      <c r="H183" t="s">
        <v>215</v>
      </c>
      <c r="I183" s="101" t="str">
        <f t="shared" si="46"/>
        <v>39,7</v>
      </c>
      <c r="J183" s="164">
        <v>1</v>
      </c>
      <c r="K183" s="7" t="s">
        <v>60</v>
      </c>
      <c r="L183" s="103" t="e">
        <f>HLOOKUP(K183,'ABR''26'!$DE$4:$EH$65,MATCH(Carga!A183,'ABR''26'!$DE$4:$DE$65,0),0)</f>
        <v>#N/A</v>
      </c>
      <c r="M183" s="7"/>
      <c r="O183" s="7" t="str">
        <f t="shared" si="47"/>
        <v>ZBPB</v>
      </c>
      <c r="P183" s="104" t="e">
        <f t="shared" si="48"/>
        <v>#N/A</v>
      </c>
      <c r="Q183" s="102" t="s">
        <v>203</v>
      </c>
      <c r="R183" s="102" t="s">
        <v>204</v>
      </c>
      <c r="S183" s="102" t="s">
        <v>152</v>
      </c>
      <c r="T183" s="105" t="str">
        <f t="shared" ca="1" si="44"/>
        <v>04.05.Monday</v>
      </c>
      <c r="U183" s="102" t="s">
        <v>205</v>
      </c>
      <c r="V183" s="7"/>
      <c r="W183" s="7"/>
      <c r="X183" s="7"/>
      <c r="Y183" s="7"/>
      <c r="Z183" s="100">
        <f t="shared" si="49"/>
        <v>4001152</v>
      </c>
      <c r="AA183" s="7"/>
      <c r="AB183" s="7"/>
      <c r="AC183" s="7"/>
      <c r="AD183" s="7"/>
      <c r="AE183" s="100">
        <f t="shared" si="50"/>
        <v>4196</v>
      </c>
      <c r="AF183" s="7"/>
      <c r="AG183" s="100">
        <f t="shared" si="51"/>
        <v>50027678</v>
      </c>
    </row>
    <row r="184" spans="1:33" x14ac:dyDescent="0.35">
      <c r="A184" s="7" t="str">
        <f t="shared" si="52"/>
        <v>Suape39,71</v>
      </c>
      <c r="B184" s="100" t="s">
        <v>187</v>
      </c>
      <c r="C184" s="7">
        <v>4196</v>
      </c>
      <c r="D184" s="7" t="s">
        <v>23</v>
      </c>
      <c r="E184">
        <v>4001152</v>
      </c>
      <c r="F184" s="101"/>
      <c r="G184" s="111">
        <v>50027678</v>
      </c>
      <c r="H184" t="s">
        <v>215</v>
      </c>
      <c r="I184" s="101" t="str">
        <f t="shared" si="46"/>
        <v>39,7</v>
      </c>
      <c r="J184" s="164">
        <v>1</v>
      </c>
      <c r="K184" s="7" t="s">
        <v>50</v>
      </c>
      <c r="L184" s="103" t="e">
        <f>HLOOKUP(K184,'ABR''26'!$DE$4:$EH$65,MATCH(Carga!A184,'ABR''26'!$DE$4:$DE$65,0),0)</f>
        <v>#N/A</v>
      </c>
      <c r="M184" s="7"/>
      <c r="O184" s="7" t="str">
        <f t="shared" si="47"/>
        <v>ZBOP</v>
      </c>
      <c r="P184" s="104" t="e">
        <f t="shared" si="48"/>
        <v>#N/A</v>
      </c>
      <c r="Q184" s="102" t="s">
        <v>203</v>
      </c>
      <c r="R184" s="102" t="s">
        <v>204</v>
      </c>
      <c r="S184" s="102" t="s">
        <v>152</v>
      </c>
      <c r="T184" s="105" t="str">
        <f t="shared" ca="1" si="44"/>
        <v>04.05.Monday</v>
      </c>
      <c r="U184" s="102" t="s">
        <v>205</v>
      </c>
      <c r="V184" s="7"/>
      <c r="W184" s="7"/>
      <c r="X184" s="7"/>
      <c r="Y184" s="7"/>
      <c r="Z184" s="100">
        <f t="shared" si="49"/>
        <v>4001152</v>
      </c>
      <c r="AA184" s="7"/>
      <c r="AB184" s="7"/>
      <c r="AC184" s="7"/>
      <c r="AD184" s="7"/>
      <c r="AE184" s="100">
        <f t="shared" si="50"/>
        <v>4196</v>
      </c>
      <c r="AF184" s="7"/>
      <c r="AG184" s="100">
        <f t="shared" si="51"/>
        <v>50027678</v>
      </c>
    </row>
    <row r="185" spans="1:33" x14ac:dyDescent="0.35">
      <c r="A185" s="7" t="str">
        <f t="shared" si="52"/>
        <v>Suape39,71</v>
      </c>
      <c r="B185" s="100" t="s">
        <v>187</v>
      </c>
      <c r="C185" s="7">
        <v>4196</v>
      </c>
      <c r="D185" s="7" t="s">
        <v>23</v>
      </c>
      <c r="E185">
        <v>4001152</v>
      </c>
      <c r="F185" s="101"/>
      <c r="G185" s="111">
        <v>50027678</v>
      </c>
      <c r="H185" t="s">
        <v>215</v>
      </c>
      <c r="I185" s="101" t="str">
        <f t="shared" si="46"/>
        <v>39,7</v>
      </c>
      <c r="J185" s="164">
        <v>1</v>
      </c>
      <c r="K185" s="7" t="s">
        <v>58</v>
      </c>
      <c r="L185" s="103" t="e">
        <f>HLOOKUP(K185,'ABR''26'!$DE$4:$EH$65,MATCH(Carga!A185,'ABR''26'!$DE$4:$DE$65,0),0)</f>
        <v>#N/A</v>
      </c>
      <c r="M185" s="7"/>
      <c r="O185" s="7" t="str">
        <f t="shared" si="47"/>
        <v>ZBOB</v>
      </c>
      <c r="P185" s="104" t="e">
        <f t="shared" si="48"/>
        <v>#N/A</v>
      </c>
      <c r="Q185" s="102" t="s">
        <v>203</v>
      </c>
      <c r="R185" s="102" t="s">
        <v>204</v>
      </c>
      <c r="S185" s="102" t="s">
        <v>152</v>
      </c>
      <c r="T185" s="105" t="str">
        <f t="shared" ca="1" si="44"/>
        <v>04.05.Monday</v>
      </c>
      <c r="U185" s="102" t="s">
        <v>205</v>
      </c>
      <c r="V185" s="7"/>
      <c r="W185" s="7"/>
      <c r="X185" s="7"/>
      <c r="Y185" s="7"/>
      <c r="Z185" s="100">
        <f t="shared" si="49"/>
        <v>4001152</v>
      </c>
      <c r="AA185" s="7"/>
      <c r="AB185" s="7"/>
      <c r="AC185" s="7"/>
      <c r="AD185" s="7"/>
      <c r="AE185" s="100">
        <f t="shared" si="50"/>
        <v>4196</v>
      </c>
      <c r="AF185" s="7"/>
      <c r="AG185" s="100">
        <f t="shared" si="51"/>
        <v>50027678</v>
      </c>
    </row>
    <row r="186" spans="1:33" x14ac:dyDescent="0.35">
      <c r="A186" s="7" t="str">
        <f t="shared" si="52"/>
        <v>Suape39,71</v>
      </c>
      <c r="B186" s="100" t="s">
        <v>187</v>
      </c>
      <c r="C186" s="7">
        <v>4196</v>
      </c>
      <c r="D186" s="7" t="s">
        <v>23</v>
      </c>
      <c r="E186">
        <v>4001152</v>
      </c>
      <c r="F186" s="101"/>
      <c r="G186" s="111">
        <v>50027678</v>
      </c>
      <c r="H186" t="s">
        <v>215</v>
      </c>
      <c r="I186" s="101" t="str">
        <f t="shared" si="46"/>
        <v>39,7</v>
      </c>
      <c r="J186" s="164">
        <v>1</v>
      </c>
      <c r="K186" s="7" t="s">
        <v>134</v>
      </c>
      <c r="L186" s="103" t="e">
        <f>HLOOKUP(K186,'ABR''26'!$DE$4:$EH$65,MATCH(Carga!A186,'ABR''26'!$DE$4:$DE$65,0),0)</f>
        <v>#N/A</v>
      </c>
      <c r="M186" s="7"/>
      <c r="O186" s="7" t="str">
        <f t="shared" si="47"/>
        <v>ZBSG</v>
      </c>
      <c r="P186" s="104" t="e">
        <f t="shared" si="48"/>
        <v>#N/A</v>
      </c>
      <c r="Q186" s="102" t="s">
        <v>203</v>
      </c>
      <c r="R186" s="102" t="s">
        <v>204</v>
      </c>
      <c r="S186" s="102" t="s">
        <v>152</v>
      </c>
      <c r="T186" s="105" t="str">
        <f t="shared" ca="1" si="44"/>
        <v>04.05.Monday</v>
      </c>
      <c r="U186" s="102" t="s">
        <v>205</v>
      </c>
      <c r="V186" s="7"/>
      <c r="W186" s="7"/>
      <c r="X186" s="7"/>
      <c r="Y186" s="7"/>
      <c r="Z186" s="100">
        <f t="shared" si="49"/>
        <v>4001152</v>
      </c>
      <c r="AA186" s="7"/>
      <c r="AB186" s="7"/>
      <c r="AC186" s="7"/>
      <c r="AD186" s="7"/>
      <c r="AE186" s="100">
        <f t="shared" si="50"/>
        <v>4196</v>
      </c>
      <c r="AF186" s="7"/>
      <c r="AG186" s="100">
        <f t="shared" si="51"/>
        <v>50027678</v>
      </c>
    </row>
    <row r="187" spans="1:33" x14ac:dyDescent="0.35">
      <c r="A187" s="7" t="str">
        <f t="shared" si="52"/>
        <v>Suape39,71</v>
      </c>
      <c r="B187" s="100" t="s">
        <v>187</v>
      </c>
      <c r="C187" s="7">
        <v>4196</v>
      </c>
      <c r="D187" s="7" t="s">
        <v>23</v>
      </c>
      <c r="E187">
        <v>4001152</v>
      </c>
      <c r="F187" s="101"/>
      <c r="G187" s="111">
        <v>50027678</v>
      </c>
      <c r="H187" t="s">
        <v>215</v>
      </c>
      <c r="I187" s="101" t="str">
        <f t="shared" si="46"/>
        <v>39,7</v>
      </c>
      <c r="J187" s="164">
        <v>1</v>
      </c>
      <c r="K187" s="7" t="s">
        <v>45</v>
      </c>
      <c r="L187" s="103" t="e">
        <f>HLOOKUP(K187,'ABR''26'!$DE$4:$EH$65,MATCH(Carga!A187,'ABR''26'!$DE$4:$DE$65,0),0)</f>
        <v>#N/A</v>
      </c>
      <c r="M187" s="7"/>
      <c r="O187" s="7" t="str">
        <f t="shared" si="47"/>
        <v>ZBFS</v>
      </c>
      <c r="P187" s="104" t="e">
        <f t="shared" si="48"/>
        <v>#N/A</v>
      </c>
      <c r="Q187" s="102" t="s">
        <v>203</v>
      </c>
      <c r="R187" s="102" t="s">
        <v>204</v>
      </c>
      <c r="S187" s="102" t="s">
        <v>152</v>
      </c>
      <c r="T187" s="105" t="str">
        <f t="shared" ca="1" si="44"/>
        <v>04.05.Monday</v>
      </c>
      <c r="U187" s="102" t="s">
        <v>205</v>
      </c>
      <c r="V187" s="7"/>
      <c r="W187" s="7"/>
      <c r="X187" s="7"/>
      <c r="Y187" s="7"/>
      <c r="Z187" s="100">
        <f t="shared" si="49"/>
        <v>4001152</v>
      </c>
      <c r="AA187" s="7"/>
      <c r="AB187" s="7"/>
      <c r="AC187" s="7"/>
      <c r="AD187" s="7"/>
      <c r="AE187" s="100">
        <f t="shared" si="50"/>
        <v>4196</v>
      </c>
      <c r="AF187" s="7"/>
      <c r="AG187" s="100">
        <f t="shared" si="51"/>
        <v>50027678</v>
      </c>
    </row>
    <row r="188" spans="1:33" x14ac:dyDescent="0.35">
      <c r="A188" s="7" t="str">
        <f t="shared" si="52"/>
        <v>Suape39,71</v>
      </c>
      <c r="B188" s="100" t="s">
        <v>187</v>
      </c>
      <c r="C188" s="7">
        <v>4196</v>
      </c>
      <c r="D188" s="7" t="s">
        <v>23</v>
      </c>
      <c r="E188">
        <v>4001152</v>
      </c>
      <c r="F188" s="101"/>
      <c r="G188" s="111">
        <v>50027678</v>
      </c>
      <c r="H188" t="s">
        <v>215</v>
      </c>
      <c r="I188" s="101" t="str">
        <f t="shared" si="46"/>
        <v>39,7</v>
      </c>
      <c r="J188" s="164">
        <v>1</v>
      </c>
      <c r="K188" s="7" t="s">
        <v>47</v>
      </c>
      <c r="L188" s="103" t="e">
        <f>HLOOKUP(K188,'ABR''26'!$DE$4:$EH$65,MATCH(Carga!A188,'ABR''26'!$DE$4:$DE$65,0),0)</f>
        <v>#N/A</v>
      </c>
      <c r="M188" s="7"/>
      <c r="O188" s="7" t="str">
        <f t="shared" si="47"/>
        <v>ZBUT</v>
      </c>
      <c r="P188" s="104" t="e">
        <f t="shared" si="48"/>
        <v>#N/A</v>
      </c>
      <c r="Q188" s="102" t="s">
        <v>203</v>
      </c>
      <c r="R188" s="102" t="s">
        <v>204</v>
      </c>
      <c r="S188" s="102" t="s">
        <v>152</v>
      </c>
      <c r="T188" s="105" t="str">
        <f t="shared" ca="1" si="44"/>
        <v>04.05.Monday</v>
      </c>
      <c r="U188" s="102" t="s">
        <v>205</v>
      </c>
      <c r="V188" s="7"/>
      <c r="W188" s="7"/>
      <c r="X188" s="7"/>
      <c r="Y188" s="7"/>
      <c r="Z188" s="100">
        <f t="shared" si="49"/>
        <v>4001152</v>
      </c>
      <c r="AA188" s="7"/>
      <c r="AB188" s="7"/>
      <c r="AC188" s="7"/>
      <c r="AD188" s="7"/>
      <c r="AE188" s="100">
        <f t="shared" si="50"/>
        <v>4196</v>
      </c>
      <c r="AF188" s="7"/>
      <c r="AG188" s="100">
        <f t="shared" si="51"/>
        <v>50027678</v>
      </c>
    </row>
    <row r="189" spans="1:33" x14ac:dyDescent="0.35">
      <c r="A189" s="7" t="str">
        <f t="shared" si="52"/>
        <v>Suape39,71</v>
      </c>
      <c r="B189" s="100" t="s">
        <v>187</v>
      </c>
      <c r="C189" s="7">
        <v>4196</v>
      </c>
      <c r="D189" s="7" t="s">
        <v>23</v>
      </c>
      <c r="E189">
        <v>4001152</v>
      </c>
      <c r="F189" s="101"/>
      <c r="G189" s="111">
        <v>50027678</v>
      </c>
      <c r="H189" t="s">
        <v>215</v>
      </c>
      <c r="I189" s="101" t="str">
        <f t="shared" si="46"/>
        <v>39,7</v>
      </c>
      <c r="J189" s="164">
        <v>1</v>
      </c>
      <c r="K189" s="7" t="s">
        <v>54</v>
      </c>
      <c r="L189" s="103" t="e">
        <f>HLOOKUP(K189,'ABR''26'!$DE$4:$EH$65,MATCH(Carga!A189,'ABR''26'!$DE$4:$DE$65,0),0)</f>
        <v>#N/A</v>
      </c>
      <c r="M189" s="7"/>
      <c r="O189" s="7" t="str">
        <f t="shared" si="47"/>
        <v>ZBUB</v>
      </c>
      <c r="P189" s="104" t="e">
        <f t="shared" si="48"/>
        <v>#N/A</v>
      </c>
      <c r="Q189" s="102" t="s">
        <v>203</v>
      </c>
      <c r="R189" s="102" t="s">
        <v>204</v>
      </c>
      <c r="S189" s="102" t="s">
        <v>152</v>
      </c>
      <c r="T189" s="105" t="str">
        <f t="shared" ca="1" si="44"/>
        <v>04.05.Monday</v>
      </c>
      <c r="U189" s="102" t="s">
        <v>205</v>
      </c>
      <c r="V189" s="7"/>
      <c r="W189" s="7"/>
      <c r="X189" s="7"/>
      <c r="Y189" s="7"/>
      <c r="Z189" s="100">
        <f t="shared" si="49"/>
        <v>4001152</v>
      </c>
      <c r="AA189" s="7"/>
      <c r="AB189" s="7"/>
      <c r="AC189" s="7"/>
      <c r="AD189" s="7"/>
      <c r="AE189" s="100">
        <f t="shared" si="50"/>
        <v>4196</v>
      </c>
      <c r="AF189" s="7"/>
      <c r="AG189" s="100">
        <f t="shared" si="51"/>
        <v>50027678</v>
      </c>
    </row>
    <row r="190" spans="1:33" x14ac:dyDescent="0.35">
      <c r="A190" s="7" t="str">
        <f t="shared" si="52"/>
        <v>Suape39,71</v>
      </c>
      <c r="B190" s="100" t="s">
        <v>187</v>
      </c>
      <c r="C190" s="7">
        <v>4196</v>
      </c>
      <c r="D190" s="7" t="s">
        <v>23</v>
      </c>
      <c r="E190">
        <v>4001152</v>
      </c>
      <c r="F190" s="101"/>
      <c r="G190" s="111">
        <v>50027678</v>
      </c>
      <c r="H190" t="s">
        <v>215</v>
      </c>
      <c r="I190" s="101" t="str">
        <f t="shared" si="46"/>
        <v>39,7</v>
      </c>
      <c r="J190" s="164">
        <v>1</v>
      </c>
      <c r="K190" s="7" t="s">
        <v>48</v>
      </c>
      <c r="L190" s="103" t="e">
        <f>HLOOKUP(K190,'ABR''26'!$DE$4:$EH$65,MATCH(Carga!A190,'ABR''26'!$DE$4:$DE$65,0),0)</f>
        <v>#N/A</v>
      </c>
      <c r="M190" s="7"/>
      <c r="O190" s="7" t="str">
        <f t="shared" si="47"/>
        <v>ZBLA</v>
      </c>
      <c r="P190" s="104" t="e">
        <f t="shared" si="48"/>
        <v>#N/A</v>
      </c>
      <c r="Q190" s="102" t="s">
        <v>203</v>
      </c>
      <c r="R190" s="102" t="s">
        <v>204</v>
      </c>
      <c r="S190" s="102" t="s">
        <v>152</v>
      </c>
      <c r="T190" s="105" t="str">
        <f t="shared" ca="1" si="44"/>
        <v>04.05.Monday</v>
      </c>
      <c r="U190" s="102" t="s">
        <v>205</v>
      </c>
      <c r="V190" s="7"/>
      <c r="W190" s="7"/>
      <c r="X190" s="7"/>
      <c r="Y190" s="7"/>
      <c r="Z190" s="100">
        <f t="shared" si="49"/>
        <v>4001152</v>
      </c>
      <c r="AA190" s="7"/>
      <c r="AB190" s="7"/>
      <c r="AC190" s="7"/>
      <c r="AD190" s="7"/>
      <c r="AE190" s="100">
        <f t="shared" si="50"/>
        <v>4196</v>
      </c>
      <c r="AF190" s="7"/>
      <c r="AG190" s="100">
        <f t="shared" si="51"/>
        <v>50027678</v>
      </c>
    </row>
    <row r="191" spans="1:33" x14ac:dyDescent="0.35">
      <c r="A191" s="7" t="str">
        <f t="shared" si="52"/>
        <v>Suape39,71</v>
      </c>
      <c r="B191" s="100" t="s">
        <v>187</v>
      </c>
      <c r="C191" s="7">
        <v>4196</v>
      </c>
      <c r="D191" s="7" t="s">
        <v>23</v>
      </c>
      <c r="E191">
        <v>4001152</v>
      </c>
      <c r="F191" s="101"/>
      <c r="G191" s="111">
        <v>50027678</v>
      </c>
      <c r="H191" t="s">
        <v>215</v>
      </c>
      <c r="I191" s="101" t="str">
        <f t="shared" si="46"/>
        <v>39,7</v>
      </c>
      <c r="J191" s="164">
        <v>1</v>
      </c>
      <c r="K191" s="7" t="s">
        <v>55</v>
      </c>
      <c r="L191" s="103" t="e">
        <f>HLOOKUP(K191,'ABR''26'!$DE$4:$EH$65,MATCH(Carga!A191,'ABR''26'!$DE$4:$DE$65,0),0)</f>
        <v>#N/A</v>
      </c>
      <c r="M191" s="7"/>
      <c r="O191" s="7" t="str">
        <f t="shared" si="47"/>
        <v>ZBLL</v>
      </c>
      <c r="P191" s="104" t="e">
        <f t="shared" si="48"/>
        <v>#N/A</v>
      </c>
      <c r="Q191" s="102" t="s">
        <v>203</v>
      </c>
      <c r="R191" s="102" t="s">
        <v>204</v>
      </c>
      <c r="S191" s="102" t="s">
        <v>152</v>
      </c>
      <c r="T191" s="105" t="str">
        <f t="shared" ca="1" si="44"/>
        <v>04.05.Monday</v>
      </c>
      <c r="U191" s="102" t="s">
        <v>205</v>
      </c>
      <c r="V191" s="7"/>
      <c r="W191" s="7"/>
      <c r="X191" s="7"/>
      <c r="Y191" s="7"/>
      <c r="Z191" s="100">
        <f t="shared" si="49"/>
        <v>4001152</v>
      </c>
      <c r="AA191" s="7"/>
      <c r="AB191" s="7"/>
      <c r="AC191" s="7"/>
      <c r="AD191" s="7"/>
      <c r="AE191" s="100">
        <f t="shared" si="50"/>
        <v>4196</v>
      </c>
      <c r="AF191" s="7"/>
      <c r="AG191" s="100">
        <f t="shared" si="51"/>
        <v>50027678</v>
      </c>
    </row>
    <row r="192" spans="1:33" x14ac:dyDescent="0.35">
      <c r="A192" s="7" t="str">
        <f t="shared" si="52"/>
        <v>Suape39,71</v>
      </c>
      <c r="B192" s="100" t="s">
        <v>187</v>
      </c>
      <c r="C192" s="7">
        <v>4196</v>
      </c>
      <c r="D192" s="7" t="s">
        <v>23</v>
      </c>
      <c r="E192">
        <v>4001152</v>
      </c>
      <c r="F192" s="101"/>
      <c r="G192" s="111">
        <v>50027678</v>
      </c>
      <c r="H192" t="s">
        <v>215</v>
      </c>
      <c r="I192" s="101" t="str">
        <f t="shared" si="46"/>
        <v>39,7</v>
      </c>
      <c r="J192" s="164">
        <v>1</v>
      </c>
      <c r="K192" s="7" t="s">
        <v>135</v>
      </c>
      <c r="L192" s="103" t="e">
        <f>HLOOKUP(K192,'ABR''26'!$DE$4:$EH$65,MATCH(Carga!A192,'ABR''26'!$DE$4:$DE$65,0),0)</f>
        <v>#N/A</v>
      </c>
      <c r="M192" s="7"/>
      <c r="O192" s="7" t="str">
        <f t="shared" si="47"/>
        <v>ZBPE</v>
      </c>
      <c r="P192" s="104" t="e">
        <f t="shared" si="48"/>
        <v>#N/A</v>
      </c>
      <c r="Q192" s="102" t="s">
        <v>203</v>
      </c>
      <c r="R192" s="102" t="s">
        <v>204</v>
      </c>
      <c r="S192" s="102" t="s">
        <v>152</v>
      </c>
      <c r="T192" s="105" t="str">
        <f t="shared" ca="1" si="44"/>
        <v>04.05.Monday</v>
      </c>
      <c r="U192" s="102" t="s">
        <v>205</v>
      </c>
      <c r="V192" s="7"/>
      <c r="W192" s="7"/>
      <c r="X192" s="7"/>
      <c r="Y192" s="7"/>
      <c r="Z192" s="100">
        <f t="shared" si="49"/>
        <v>4001152</v>
      </c>
      <c r="AA192" s="7"/>
      <c r="AB192" s="7"/>
      <c r="AC192" s="7"/>
      <c r="AD192" s="7"/>
      <c r="AE192" s="100">
        <f t="shared" si="50"/>
        <v>4196</v>
      </c>
      <c r="AF192" s="7"/>
      <c r="AG192" s="100">
        <f t="shared" si="51"/>
        <v>50027678</v>
      </c>
    </row>
    <row r="193" spans="1:33" x14ac:dyDescent="0.35">
      <c r="A193" s="7" t="str">
        <f t="shared" si="52"/>
        <v>Suape39,71</v>
      </c>
      <c r="B193" s="100" t="s">
        <v>187</v>
      </c>
      <c r="C193" s="7">
        <v>4196</v>
      </c>
      <c r="D193" s="7" t="s">
        <v>23</v>
      </c>
      <c r="E193">
        <v>4001152</v>
      </c>
      <c r="F193" s="101"/>
      <c r="G193" s="111">
        <v>50027678</v>
      </c>
      <c r="H193" t="s">
        <v>215</v>
      </c>
      <c r="I193" s="101" t="str">
        <f t="shared" si="46"/>
        <v>39,7</v>
      </c>
      <c r="J193" s="164">
        <v>1</v>
      </c>
      <c r="K193" s="7" t="s">
        <v>136</v>
      </c>
      <c r="L193" s="103" t="e">
        <f>HLOOKUP(K193,'ABR''26'!$DE$4:$EH$65,MATCH(Carga!A193,'ABR''26'!$DE$4:$DE$65,0),0)</f>
        <v>#N/A</v>
      </c>
      <c r="M193" s="7"/>
      <c r="O193" s="7" t="str">
        <f t="shared" si="47"/>
        <v>ZBPL</v>
      </c>
      <c r="P193" s="104" t="e">
        <f t="shared" si="48"/>
        <v>#N/A</v>
      </c>
      <c r="Q193" s="102" t="s">
        <v>203</v>
      </c>
      <c r="R193" s="102" t="s">
        <v>204</v>
      </c>
      <c r="S193" s="102" t="s">
        <v>152</v>
      </c>
      <c r="T193" s="105" t="str">
        <f t="shared" ca="1" si="44"/>
        <v>04.05.Monday</v>
      </c>
      <c r="U193" s="102" t="s">
        <v>205</v>
      </c>
      <c r="V193" s="7"/>
      <c r="W193" s="7"/>
      <c r="X193" s="7"/>
      <c r="Y193" s="7"/>
      <c r="Z193" s="100">
        <f t="shared" si="49"/>
        <v>4001152</v>
      </c>
      <c r="AA193" s="7"/>
      <c r="AB193" s="7"/>
      <c r="AC193" s="7"/>
      <c r="AD193" s="7"/>
      <c r="AE193" s="100">
        <f t="shared" si="50"/>
        <v>4196</v>
      </c>
      <c r="AF193" s="7"/>
      <c r="AG193" s="100">
        <f t="shared" si="51"/>
        <v>50027678</v>
      </c>
    </row>
    <row r="194" spans="1:33" x14ac:dyDescent="0.35">
      <c r="A194" s="7" t="str">
        <f>D194&amp;I194&amp;J194</f>
        <v>Suape39,71</v>
      </c>
      <c r="B194" s="100" t="s">
        <v>187</v>
      </c>
      <c r="C194" s="7">
        <v>4196</v>
      </c>
      <c r="D194" s="7" t="s">
        <v>23</v>
      </c>
      <c r="E194">
        <v>4001153</v>
      </c>
      <c r="F194" s="101"/>
      <c r="G194" s="111">
        <v>50027678</v>
      </c>
      <c r="H194" t="s">
        <v>215</v>
      </c>
      <c r="I194" s="101" t="str">
        <f t="shared" si="46"/>
        <v>39,7</v>
      </c>
      <c r="J194" s="164">
        <v>1</v>
      </c>
      <c r="K194" s="7" t="s">
        <v>43</v>
      </c>
      <c r="L194" s="103" t="e">
        <f>HLOOKUP(K194,'ABR''26'!$DE$4:$EH$65,MATCH(Carga!A194,'ABR''26'!$DE$4:$DE$65,0),0)</f>
        <v>#N/A</v>
      </c>
      <c r="M194" s="7"/>
      <c r="O194" s="7" t="str">
        <f t="shared" si="47"/>
        <v>ZBRP</v>
      </c>
      <c r="P194" s="104" t="e">
        <f t="shared" si="48"/>
        <v>#N/A</v>
      </c>
      <c r="Q194" s="102" t="s">
        <v>203</v>
      </c>
      <c r="R194" s="102" t="s">
        <v>204</v>
      </c>
      <c r="S194" s="102" t="s">
        <v>152</v>
      </c>
      <c r="T194" s="105" t="str">
        <f t="shared" ref="T194:T257" ca="1" si="53">$T$1</f>
        <v>04.05.Monday</v>
      </c>
      <c r="U194" s="102" t="s">
        <v>205</v>
      </c>
      <c r="V194" s="7"/>
      <c r="W194" s="7"/>
      <c r="X194" s="7"/>
      <c r="Y194" s="7"/>
      <c r="Z194" s="100">
        <f t="shared" si="49"/>
        <v>4001153</v>
      </c>
      <c r="AA194" s="7"/>
      <c r="AB194" s="7"/>
      <c r="AC194" s="7"/>
      <c r="AD194" s="7"/>
      <c r="AE194" s="100">
        <f t="shared" si="50"/>
        <v>4196</v>
      </c>
      <c r="AF194" s="7"/>
      <c r="AG194" s="100">
        <f t="shared" si="51"/>
        <v>50027678</v>
      </c>
    </row>
    <row r="195" spans="1:33" x14ac:dyDescent="0.35">
      <c r="A195" s="7" t="str">
        <f t="shared" ref="A195:A217" si="54">D195&amp;I195&amp;J195</f>
        <v>Suape39,71</v>
      </c>
      <c r="B195" s="100" t="s">
        <v>187</v>
      </c>
      <c r="C195" s="7">
        <v>4196</v>
      </c>
      <c r="D195" s="7" t="s">
        <v>23</v>
      </c>
      <c r="E195">
        <v>4001153</v>
      </c>
      <c r="F195" s="101"/>
      <c r="G195" s="111">
        <v>50027678</v>
      </c>
      <c r="H195" t="s">
        <v>215</v>
      </c>
      <c r="I195" s="101" t="str">
        <f t="shared" si="46"/>
        <v>39,7</v>
      </c>
      <c r="J195" s="164">
        <v>1</v>
      </c>
      <c r="K195" s="7" t="s">
        <v>44</v>
      </c>
      <c r="L195" s="103" t="e">
        <f>HLOOKUP(K195,'ABR''26'!$DE$4:$EH$65,MATCH(Carga!A195,'ABR''26'!$DE$4:$DE$65,0),0)</f>
        <v>#N/A</v>
      </c>
      <c r="M195" s="7"/>
      <c r="O195" s="7" t="str">
        <f t="shared" si="47"/>
        <v>ZBSR</v>
      </c>
      <c r="P195" s="104" t="e">
        <f t="shared" si="48"/>
        <v>#N/A</v>
      </c>
      <c r="Q195" s="102" t="s">
        <v>203</v>
      </c>
      <c r="R195" s="102" t="s">
        <v>204</v>
      </c>
      <c r="S195" s="102" t="s">
        <v>152</v>
      </c>
      <c r="T195" s="105" t="str">
        <f t="shared" ca="1" si="53"/>
        <v>04.05.Monday</v>
      </c>
      <c r="U195" s="102" t="s">
        <v>205</v>
      </c>
      <c r="V195" s="7"/>
      <c r="W195" s="7"/>
      <c r="X195" s="7"/>
      <c r="Y195" s="7"/>
      <c r="Z195" s="100">
        <f t="shared" si="49"/>
        <v>4001153</v>
      </c>
      <c r="AA195" s="7"/>
      <c r="AB195" s="7"/>
      <c r="AC195" s="7"/>
      <c r="AD195" s="7"/>
      <c r="AE195" s="100">
        <f t="shared" si="50"/>
        <v>4196</v>
      </c>
      <c r="AF195" s="7"/>
      <c r="AG195" s="100">
        <f t="shared" si="51"/>
        <v>50027678</v>
      </c>
    </row>
    <row r="196" spans="1:33" x14ac:dyDescent="0.35">
      <c r="A196" s="7" t="str">
        <f t="shared" si="54"/>
        <v>Suape39,71</v>
      </c>
      <c r="B196" s="100" t="s">
        <v>187</v>
      </c>
      <c r="C196" s="7">
        <v>4196</v>
      </c>
      <c r="D196" s="7" t="s">
        <v>23</v>
      </c>
      <c r="E196">
        <v>4001153</v>
      </c>
      <c r="F196" s="101"/>
      <c r="G196" s="111">
        <v>50027678</v>
      </c>
      <c r="H196" t="s">
        <v>215</v>
      </c>
      <c r="I196" s="101" t="str">
        <f t="shared" si="46"/>
        <v>39,7</v>
      </c>
      <c r="J196" s="164">
        <v>1</v>
      </c>
      <c r="K196" s="7" t="s">
        <v>56</v>
      </c>
      <c r="L196" s="103" t="e">
        <f>HLOOKUP(K196,'ABR''26'!$DE$4:$EH$65,MATCH(Carga!A196,'ABR''26'!$DE$4:$DE$65,0),0)</f>
        <v>#N/A</v>
      </c>
      <c r="M196" s="7"/>
      <c r="O196" s="7" t="str">
        <f t="shared" si="47"/>
        <v>ZBSB</v>
      </c>
      <c r="P196" s="104" t="e">
        <f t="shared" si="48"/>
        <v>#N/A</v>
      </c>
      <c r="Q196" s="102" t="s">
        <v>203</v>
      </c>
      <c r="R196" s="102" t="s">
        <v>204</v>
      </c>
      <c r="S196" s="102" t="s">
        <v>152</v>
      </c>
      <c r="T196" s="105" t="str">
        <f t="shared" ca="1" si="53"/>
        <v>04.05.Monday</v>
      </c>
      <c r="U196" s="102" t="s">
        <v>205</v>
      </c>
      <c r="V196" s="7"/>
      <c r="W196" s="7"/>
      <c r="X196" s="7"/>
      <c r="Y196" s="7"/>
      <c r="Z196" s="100">
        <f t="shared" si="49"/>
        <v>4001153</v>
      </c>
      <c r="AA196" s="7"/>
      <c r="AB196" s="7"/>
      <c r="AC196" s="7"/>
      <c r="AD196" s="7"/>
      <c r="AE196" s="100">
        <f t="shared" si="50"/>
        <v>4196</v>
      </c>
      <c r="AF196" s="7"/>
      <c r="AG196" s="100">
        <f t="shared" si="51"/>
        <v>50027678</v>
      </c>
    </row>
    <row r="197" spans="1:33" x14ac:dyDescent="0.35">
      <c r="A197" s="7" t="str">
        <f t="shared" si="54"/>
        <v>Suape39,71</v>
      </c>
      <c r="B197" s="100" t="s">
        <v>187</v>
      </c>
      <c r="C197" s="7">
        <v>4196</v>
      </c>
      <c r="D197" s="7" t="s">
        <v>23</v>
      </c>
      <c r="E197">
        <v>4001153</v>
      </c>
      <c r="F197" s="101"/>
      <c r="G197" s="111">
        <v>50027678</v>
      </c>
      <c r="H197" t="s">
        <v>215</v>
      </c>
      <c r="I197" s="101" t="str">
        <f t="shared" si="46"/>
        <v>39,7</v>
      </c>
      <c r="J197" s="164">
        <v>1</v>
      </c>
      <c r="K197" s="7" t="s">
        <v>46</v>
      </c>
      <c r="L197" s="103" t="e">
        <f>HLOOKUP(K197,'ABR''26'!$DE$4:$EH$65,MATCH(Carga!A197,'ABR''26'!$DE$4:$DE$65,0),0)</f>
        <v>#N/A</v>
      </c>
      <c r="M197" s="7"/>
      <c r="O197" s="7" t="str">
        <f t="shared" si="47"/>
        <v>ZBCP</v>
      </c>
      <c r="P197" s="104" t="e">
        <f t="shared" si="48"/>
        <v>#N/A</v>
      </c>
      <c r="Q197" s="102" t="s">
        <v>203</v>
      </c>
      <c r="R197" s="102" t="s">
        <v>204</v>
      </c>
      <c r="S197" s="102" t="s">
        <v>152</v>
      </c>
      <c r="T197" s="105" t="str">
        <f t="shared" ca="1" si="53"/>
        <v>04.05.Monday</v>
      </c>
      <c r="U197" s="102" t="s">
        <v>205</v>
      </c>
      <c r="V197" s="7"/>
      <c r="W197" s="7"/>
      <c r="X197" s="7"/>
      <c r="Y197" s="7"/>
      <c r="Z197" s="100">
        <f t="shared" si="49"/>
        <v>4001153</v>
      </c>
      <c r="AA197" s="7"/>
      <c r="AB197" s="7"/>
      <c r="AC197" s="7"/>
      <c r="AD197" s="7"/>
      <c r="AE197" s="100">
        <f t="shared" si="50"/>
        <v>4196</v>
      </c>
      <c r="AF197" s="7"/>
      <c r="AG197" s="100">
        <f t="shared" si="51"/>
        <v>50027678</v>
      </c>
    </row>
    <row r="198" spans="1:33" x14ac:dyDescent="0.35">
      <c r="A198" s="7" t="str">
        <f t="shared" si="54"/>
        <v>Suape39,71</v>
      </c>
      <c r="B198" s="100" t="s">
        <v>187</v>
      </c>
      <c r="C198" s="7">
        <v>4196</v>
      </c>
      <c r="D198" s="7" t="s">
        <v>23</v>
      </c>
      <c r="E198">
        <v>4001153</v>
      </c>
      <c r="F198" s="101"/>
      <c r="G198" s="111">
        <v>50027678</v>
      </c>
      <c r="H198" t="s">
        <v>215</v>
      </c>
      <c r="I198" s="101" t="str">
        <f t="shared" si="46"/>
        <v>39,7</v>
      </c>
      <c r="J198" s="164">
        <v>1</v>
      </c>
      <c r="K198" s="7" t="s">
        <v>131</v>
      </c>
      <c r="L198" s="103" t="e">
        <f>HLOOKUP(K198,'ABR''26'!$DE$4:$EH$65,MATCH(Carga!A198,'ABR''26'!$DE$4:$DE$65,0),0)</f>
        <v>#N/A</v>
      </c>
      <c r="M198" s="7"/>
      <c r="O198" s="7" t="str">
        <f t="shared" si="47"/>
        <v>ZBFP</v>
      </c>
      <c r="P198" s="104" t="e">
        <f t="shared" si="48"/>
        <v>#N/A</v>
      </c>
      <c r="Q198" s="102" t="s">
        <v>203</v>
      </c>
      <c r="R198" s="102" t="s">
        <v>204</v>
      </c>
      <c r="S198" s="102" t="s">
        <v>152</v>
      </c>
      <c r="T198" s="105" t="str">
        <f t="shared" ca="1" si="53"/>
        <v>04.05.Monday</v>
      </c>
      <c r="U198" s="102" t="s">
        <v>205</v>
      </c>
      <c r="V198" s="7"/>
      <c r="W198" s="7"/>
      <c r="X198" s="7"/>
      <c r="Y198" s="7"/>
      <c r="Z198" s="100">
        <f t="shared" si="49"/>
        <v>4001153</v>
      </c>
      <c r="AA198" s="7"/>
      <c r="AB198" s="7"/>
      <c r="AC198" s="7"/>
      <c r="AD198" s="7"/>
      <c r="AE198" s="100">
        <f t="shared" si="50"/>
        <v>4196</v>
      </c>
      <c r="AF198" s="7"/>
      <c r="AG198" s="100">
        <f t="shared" si="51"/>
        <v>50027678</v>
      </c>
    </row>
    <row r="199" spans="1:33" x14ac:dyDescent="0.35">
      <c r="A199" s="7" t="str">
        <f t="shared" si="54"/>
        <v>Suape39,71</v>
      </c>
      <c r="B199" s="100" t="s">
        <v>187</v>
      </c>
      <c r="C199" s="7">
        <v>4196</v>
      </c>
      <c r="D199" s="7" t="s">
        <v>23</v>
      </c>
      <c r="E199">
        <v>4001153</v>
      </c>
      <c r="F199" s="101"/>
      <c r="G199" s="111">
        <v>50027678</v>
      </c>
      <c r="H199" t="s">
        <v>215</v>
      </c>
      <c r="I199" s="101" t="str">
        <f t="shared" si="46"/>
        <v>39,7</v>
      </c>
      <c r="J199" s="164">
        <v>1</v>
      </c>
      <c r="K199" s="7" t="s">
        <v>51</v>
      </c>
      <c r="L199" s="103" t="e">
        <f>HLOOKUP(K199,'ABR''26'!$DE$4:$EH$65,MATCH(Carga!A199,'ABR''26'!$DE$4:$DE$65,0),0)</f>
        <v>#N/A</v>
      </c>
      <c r="M199" s="7"/>
      <c r="O199" s="7" t="str">
        <f t="shared" si="47"/>
        <v>ZBFC</v>
      </c>
      <c r="P199" s="104" t="e">
        <f t="shared" si="48"/>
        <v>#N/A</v>
      </c>
      <c r="Q199" s="102" t="s">
        <v>203</v>
      </c>
      <c r="R199" s="102" t="s">
        <v>204</v>
      </c>
      <c r="S199" s="102" t="s">
        <v>152</v>
      </c>
      <c r="T199" s="105" t="str">
        <f t="shared" ca="1" si="53"/>
        <v>04.05.Monday</v>
      </c>
      <c r="U199" s="102" t="s">
        <v>205</v>
      </c>
      <c r="V199" s="7"/>
      <c r="W199" s="7"/>
      <c r="X199" s="7"/>
      <c r="Y199" s="7"/>
      <c r="Z199" s="100">
        <f t="shared" si="49"/>
        <v>4001153</v>
      </c>
      <c r="AA199" s="7"/>
      <c r="AB199" s="7"/>
      <c r="AC199" s="7"/>
      <c r="AD199" s="7"/>
      <c r="AE199" s="100">
        <f t="shared" si="50"/>
        <v>4196</v>
      </c>
      <c r="AF199" s="7"/>
      <c r="AG199" s="100">
        <f t="shared" si="51"/>
        <v>50027678</v>
      </c>
    </row>
    <row r="200" spans="1:33" x14ac:dyDescent="0.35">
      <c r="A200" s="7" t="str">
        <f t="shared" si="54"/>
        <v>Suape39,71</v>
      </c>
      <c r="B200" s="100" t="s">
        <v>187</v>
      </c>
      <c r="C200" s="7">
        <v>4196</v>
      </c>
      <c r="D200" s="7" t="s">
        <v>23</v>
      </c>
      <c r="E200">
        <v>4001153</v>
      </c>
      <c r="F200" s="101"/>
      <c r="G200" s="111">
        <v>50027678</v>
      </c>
      <c r="H200" t="s">
        <v>215</v>
      </c>
      <c r="I200" s="101" t="str">
        <f t="shared" si="46"/>
        <v>39,7</v>
      </c>
      <c r="J200" s="164">
        <v>1</v>
      </c>
      <c r="K200" s="7" t="s">
        <v>59</v>
      </c>
      <c r="L200" s="103" t="e">
        <f>HLOOKUP(K200,'ABR''26'!$DE$4:$EH$65,MATCH(Carga!A200,'ABR''26'!$DE$4:$DE$65,0),0)</f>
        <v>#N/A</v>
      </c>
      <c r="M200" s="7"/>
      <c r="O200" s="7" t="str">
        <f t="shared" si="47"/>
        <v>ZBFB</v>
      </c>
      <c r="P200" s="104" t="e">
        <f t="shared" si="48"/>
        <v>#N/A</v>
      </c>
      <c r="Q200" s="102" t="s">
        <v>203</v>
      </c>
      <c r="R200" s="102" t="s">
        <v>204</v>
      </c>
      <c r="S200" s="102" t="s">
        <v>152</v>
      </c>
      <c r="T200" s="105" t="str">
        <f t="shared" ca="1" si="53"/>
        <v>04.05.Monday</v>
      </c>
      <c r="U200" s="102" t="s">
        <v>205</v>
      </c>
      <c r="V200" s="7"/>
      <c r="W200" s="7"/>
      <c r="X200" s="7"/>
      <c r="Y200" s="7"/>
      <c r="Z200" s="100">
        <f t="shared" si="49"/>
        <v>4001153</v>
      </c>
      <c r="AA200" s="7"/>
      <c r="AB200" s="7"/>
      <c r="AC200" s="7"/>
      <c r="AD200" s="7"/>
      <c r="AE200" s="100">
        <f t="shared" si="50"/>
        <v>4196</v>
      </c>
      <c r="AF200" s="7"/>
      <c r="AG200" s="100">
        <f t="shared" si="51"/>
        <v>50027678</v>
      </c>
    </row>
    <row r="201" spans="1:33" x14ac:dyDescent="0.35">
      <c r="A201" s="7" t="str">
        <f t="shared" si="54"/>
        <v>Suape39,71</v>
      </c>
      <c r="B201" s="100" t="s">
        <v>187</v>
      </c>
      <c r="C201" s="7">
        <v>4196</v>
      </c>
      <c r="D201" s="7" t="s">
        <v>23</v>
      </c>
      <c r="E201">
        <v>4001153</v>
      </c>
      <c r="F201" s="101"/>
      <c r="G201" s="111">
        <v>50027678</v>
      </c>
      <c r="H201" t="s">
        <v>215</v>
      </c>
      <c r="I201" s="101" t="str">
        <f t="shared" si="46"/>
        <v>39,7</v>
      </c>
      <c r="J201" s="164">
        <v>1</v>
      </c>
      <c r="K201" s="7" t="s">
        <v>138</v>
      </c>
      <c r="L201" s="103" t="e">
        <f>HLOOKUP(K201,'ABR''26'!$DE$4:$EH$65,MATCH(Carga!A201,'ABR''26'!$DE$4:$DE$65,0),0)</f>
        <v>#N/A</v>
      </c>
      <c r="M201" s="7"/>
      <c r="O201" s="7" t="str">
        <f t="shared" si="47"/>
        <v>ZBTM</v>
      </c>
      <c r="P201" s="104" t="e">
        <f t="shared" si="48"/>
        <v>#N/A</v>
      </c>
      <c r="Q201" s="102" t="s">
        <v>203</v>
      </c>
      <c r="R201" s="102" t="s">
        <v>204</v>
      </c>
      <c r="S201" s="102" t="s">
        <v>152</v>
      </c>
      <c r="T201" s="105" t="str">
        <f t="shared" ca="1" si="53"/>
        <v>04.05.Monday</v>
      </c>
      <c r="U201" s="102" t="s">
        <v>205</v>
      </c>
      <c r="V201" s="7"/>
      <c r="W201" s="7"/>
      <c r="X201" s="7"/>
      <c r="Y201" s="7"/>
      <c r="Z201" s="100">
        <f t="shared" si="49"/>
        <v>4001153</v>
      </c>
      <c r="AA201" s="7"/>
      <c r="AB201" s="7"/>
      <c r="AC201" s="7"/>
      <c r="AD201" s="7"/>
      <c r="AE201" s="100">
        <f t="shared" si="50"/>
        <v>4196</v>
      </c>
      <c r="AF201" s="7"/>
      <c r="AG201" s="100">
        <f t="shared" si="51"/>
        <v>50027678</v>
      </c>
    </row>
    <row r="202" spans="1:33" x14ac:dyDescent="0.35">
      <c r="A202" s="7" t="str">
        <f t="shared" si="54"/>
        <v>Suape39,71</v>
      </c>
      <c r="B202" s="100" t="s">
        <v>187</v>
      </c>
      <c r="C202" s="7">
        <v>4196</v>
      </c>
      <c r="D202" s="7" t="s">
        <v>23</v>
      </c>
      <c r="E202">
        <v>4001153</v>
      </c>
      <c r="F202" s="101"/>
      <c r="G202" s="111">
        <v>50027678</v>
      </c>
      <c r="H202" t="s">
        <v>215</v>
      </c>
      <c r="I202" s="101" t="str">
        <f t="shared" si="46"/>
        <v>39,7</v>
      </c>
      <c r="J202" s="164">
        <v>1</v>
      </c>
      <c r="K202" s="7" t="s">
        <v>139</v>
      </c>
      <c r="L202" s="103" t="e">
        <f>HLOOKUP(K202,'ABR''26'!$DE$4:$EH$65,MATCH(Carga!A202,'ABR''26'!$DE$4:$DE$65,0),0)</f>
        <v>#N/A</v>
      </c>
      <c r="M202" s="7"/>
      <c r="O202" s="7" t="str">
        <f t="shared" si="47"/>
        <v>ZBCT</v>
      </c>
      <c r="P202" s="104" t="e">
        <f t="shared" si="48"/>
        <v>#N/A</v>
      </c>
      <c r="Q202" s="102" t="s">
        <v>203</v>
      </c>
      <c r="R202" s="102" t="s">
        <v>204</v>
      </c>
      <c r="S202" s="102" t="s">
        <v>152</v>
      </c>
      <c r="T202" s="105" t="str">
        <f t="shared" ca="1" si="53"/>
        <v>04.05.Monday</v>
      </c>
      <c r="U202" s="102" t="s">
        <v>205</v>
      </c>
      <c r="V202" s="7"/>
      <c r="W202" s="7"/>
      <c r="X202" s="7"/>
      <c r="Y202" s="7"/>
      <c r="Z202" s="100">
        <f t="shared" si="49"/>
        <v>4001153</v>
      </c>
      <c r="AA202" s="7"/>
      <c r="AB202" s="7"/>
      <c r="AC202" s="7"/>
      <c r="AD202" s="7"/>
      <c r="AE202" s="100">
        <f t="shared" si="50"/>
        <v>4196</v>
      </c>
      <c r="AF202" s="7"/>
      <c r="AG202" s="100">
        <f t="shared" si="51"/>
        <v>50027678</v>
      </c>
    </row>
    <row r="203" spans="1:33" x14ac:dyDescent="0.35">
      <c r="A203" s="7" t="str">
        <f t="shared" si="54"/>
        <v>Suape39,71</v>
      </c>
      <c r="B203" s="100" t="s">
        <v>187</v>
      </c>
      <c r="C203" s="7">
        <v>4196</v>
      </c>
      <c r="D203" s="7" t="s">
        <v>23</v>
      </c>
      <c r="E203">
        <v>4001153</v>
      </c>
      <c r="F203" s="101"/>
      <c r="G203" s="111">
        <v>50027678</v>
      </c>
      <c r="H203" t="s">
        <v>215</v>
      </c>
      <c r="I203" s="101" t="str">
        <f t="shared" si="46"/>
        <v>39,7</v>
      </c>
      <c r="J203" s="164">
        <v>1</v>
      </c>
      <c r="K203" s="7" t="s">
        <v>57</v>
      </c>
      <c r="L203" s="103" t="e">
        <f>HLOOKUP(K203,'ABR''26'!$DE$4:$EH$65,MATCH(Carga!A203,'ABR''26'!$DE$4:$DE$65,0),0)</f>
        <v>#N/A</v>
      </c>
      <c r="M203" s="7"/>
      <c r="O203" s="7" t="str">
        <f t="shared" si="47"/>
        <v>ZBLB</v>
      </c>
      <c r="P203" s="104" t="e">
        <f t="shared" si="48"/>
        <v>#N/A</v>
      </c>
      <c r="Q203" s="102" t="s">
        <v>203</v>
      </c>
      <c r="R203" s="102" t="s">
        <v>204</v>
      </c>
      <c r="S203" s="102" t="s">
        <v>152</v>
      </c>
      <c r="T203" s="105" t="str">
        <f t="shared" ca="1" si="53"/>
        <v>04.05.Monday</v>
      </c>
      <c r="U203" s="102" t="s">
        <v>205</v>
      </c>
      <c r="V203" s="7"/>
      <c r="W203" s="7"/>
      <c r="X203" s="7"/>
      <c r="Y203" s="7"/>
      <c r="Z203" s="100">
        <f t="shared" si="49"/>
        <v>4001153</v>
      </c>
      <c r="AA203" s="7"/>
      <c r="AB203" s="7"/>
      <c r="AC203" s="7"/>
      <c r="AD203" s="7"/>
      <c r="AE203" s="100">
        <f t="shared" si="50"/>
        <v>4196</v>
      </c>
      <c r="AF203" s="7"/>
      <c r="AG203" s="100">
        <f t="shared" si="51"/>
        <v>50027678</v>
      </c>
    </row>
    <row r="204" spans="1:33" x14ac:dyDescent="0.35">
      <c r="A204" s="7" t="str">
        <f t="shared" si="54"/>
        <v>Suape39,71</v>
      </c>
      <c r="B204" s="100" t="s">
        <v>187</v>
      </c>
      <c r="C204" s="7">
        <v>4196</v>
      </c>
      <c r="D204" s="7" t="s">
        <v>23</v>
      </c>
      <c r="E204">
        <v>4001153</v>
      </c>
      <c r="F204" s="101"/>
      <c r="G204" s="111">
        <v>50027678</v>
      </c>
      <c r="H204" t="s">
        <v>215</v>
      </c>
      <c r="I204" s="101" t="str">
        <f t="shared" si="46"/>
        <v>39,7</v>
      </c>
      <c r="J204" s="164">
        <v>1</v>
      </c>
      <c r="K204" s="7" t="s">
        <v>132</v>
      </c>
      <c r="L204" s="103" t="e">
        <f>HLOOKUP(K204,'ABR''26'!$DE$4:$EH$65,MATCH(Carga!A204,'ABR''26'!$DE$4:$DE$65,0),0)</f>
        <v>#N/A</v>
      </c>
      <c r="M204" s="7"/>
      <c r="O204" s="7" t="str">
        <f t="shared" si="47"/>
        <v>ZBMR</v>
      </c>
      <c r="P204" s="104" t="e">
        <f t="shared" si="48"/>
        <v>#N/A</v>
      </c>
      <c r="Q204" s="102" t="s">
        <v>203</v>
      </c>
      <c r="R204" s="102" t="s">
        <v>204</v>
      </c>
      <c r="S204" s="102" t="s">
        <v>152</v>
      </c>
      <c r="T204" s="105" t="str">
        <f t="shared" ca="1" si="53"/>
        <v>04.05.Monday</v>
      </c>
      <c r="U204" s="102" t="s">
        <v>205</v>
      </c>
      <c r="V204" s="7"/>
      <c r="W204" s="7"/>
      <c r="X204" s="7"/>
      <c r="Y204" s="7"/>
      <c r="Z204" s="100">
        <f t="shared" si="49"/>
        <v>4001153</v>
      </c>
      <c r="AA204" s="7"/>
      <c r="AB204" s="7"/>
      <c r="AC204" s="7"/>
      <c r="AD204" s="7"/>
      <c r="AE204" s="100">
        <f t="shared" si="50"/>
        <v>4196</v>
      </c>
      <c r="AF204" s="7"/>
      <c r="AG204" s="100">
        <f t="shared" si="51"/>
        <v>50027678</v>
      </c>
    </row>
    <row r="205" spans="1:33" x14ac:dyDescent="0.35">
      <c r="A205" s="7" t="str">
        <f t="shared" si="54"/>
        <v>Suape39,71</v>
      </c>
      <c r="B205" s="100" t="s">
        <v>187</v>
      </c>
      <c r="C205" s="7">
        <v>4196</v>
      </c>
      <c r="D205" s="7" t="s">
        <v>23</v>
      </c>
      <c r="E205">
        <v>4001153</v>
      </c>
      <c r="F205" s="101"/>
      <c r="G205" s="111">
        <v>50027678</v>
      </c>
      <c r="H205" t="s">
        <v>215</v>
      </c>
      <c r="I205" s="101" t="str">
        <f t="shared" si="46"/>
        <v>39,7</v>
      </c>
      <c r="J205" s="164">
        <v>1</v>
      </c>
      <c r="K205" s="7" t="s">
        <v>133</v>
      </c>
      <c r="L205" s="103" t="e">
        <f>HLOOKUP(K205,'ABR''26'!$DE$4:$EH$65,MATCH(Carga!A205,'ABR''26'!$DE$4:$DE$65,0),0)</f>
        <v>#N/A</v>
      </c>
      <c r="M205" s="7"/>
      <c r="O205" s="7" t="str">
        <f t="shared" si="47"/>
        <v>ZBML</v>
      </c>
      <c r="P205" s="104" t="e">
        <f t="shared" si="48"/>
        <v>#N/A</v>
      </c>
      <c r="Q205" s="102" t="s">
        <v>203</v>
      </c>
      <c r="R205" s="102" t="s">
        <v>204</v>
      </c>
      <c r="S205" s="102" t="s">
        <v>152</v>
      </c>
      <c r="T205" s="105" t="str">
        <f t="shared" ca="1" si="53"/>
        <v>04.05.Monday</v>
      </c>
      <c r="U205" s="102" t="s">
        <v>205</v>
      </c>
      <c r="V205" s="7"/>
      <c r="W205" s="7"/>
      <c r="X205" s="7"/>
      <c r="Y205" s="7"/>
      <c r="Z205" s="100">
        <f t="shared" si="49"/>
        <v>4001153</v>
      </c>
      <c r="AA205" s="7"/>
      <c r="AB205" s="7"/>
      <c r="AC205" s="7"/>
      <c r="AD205" s="7"/>
      <c r="AE205" s="100">
        <f t="shared" si="50"/>
        <v>4196</v>
      </c>
      <c r="AF205" s="7"/>
      <c r="AG205" s="100">
        <f t="shared" si="51"/>
        <v>50027678</v>
      </c>
    </row>
    <row r="206" spans="1:33" x14ac:dyDescent="0.35">
      <c r="A206" s="7" t="str">
        <f t="shared" si="54"/>
        <v>Suape39,71</v>
      </c>
      <c r="B206" s="100" t="s">
        <v>187</v>
      </c>
      <c r="C206" s="7">
        <v>4196</v>
      </c>
      <c r="D206" s="7" t="s">
        <v>23</v>
      </c>
      <c r="E206">
        <v>4001153</v>
      </c>
      <c r="F206" s="101"/>
      <c r="G206" s="111">
        <v>50027678</v>
      </c>
      <c r="H206" t="s">
        <v>215</v>
      </c>
      <c r="I206" s="101" t="str">
        <f t="shared" si="46"/>
        <v>39,7</v>
      </c>
      <c r="J206" s="164">
        <v>1</v>
      </c>
      <c r="K206" s="7" t="s">
        <v>52</v>
      </c>
      <c r="L206" s="103" t="e">
        <f>HLOOKUP(K206,'ABR''26'!$DE$4:$EH$65,MATCH(Carga!A206,'ABR''26'!$DE$4:$DE$65,0),0)</f>
        <v>#N/A</v>
      </c>
      <c r="M206" s="7"/>
      <c r="O206" s="7" t="str">
        <f t="shared" si="47"/>
        <v>ZBPP</v>
      </c>
      <c r="P206" s="104" t="e">
        <f t="shared" si="48"/>
        <v>#N/A</v>
      </c>
      <c r="Q206" s="102" t="s">
        <v>203</v>
      </c>
      <c r="R206" s="102" t="s">
        <v>204</v>
      </c>
      <c r="S206" s="102" t="s">
        <v>152</v>
      </c>
      <c r="T206" s="105" t="str">
        <f t="shared" ca="1" si="53"/>
        <v>04.05.Monday</v>
      </c>
      <c r="U206" s="102" t="s">
        <v>205</v>
      </c>
      <c r="V206" s="7"/>
      <c r="W206" s="7"/>
      <c r="X206" s="7"/>
      <c r="Y206" s="7"/>
      <c r="Z206" s="100">
        <f t="shared" si="49"/>
        <v>4001153</v>
      </c>
      <c r="AA206" s="7"/>
      <c r="AB206" s="7"/>
      <c r="AC206" s="7"/>
      <c r="AD206" s="7"/>
      <c r="AE206" s="100">
        <f t="shared" si="50"/>
        <v>4196</v>
      </c>
      <c r="AF206" s="7"/>
      <c r="AG206" s="100">
        <f t="shared" si="51"/>
        <v>50027678</v>
      </c>
    </row>
    <row r="207" spans="1:33" x14ac:dyDescent="0.35">
      <c r="A207" s="7" t="str">
        <f t="shared" si="54"/>
        <v>Suape39,71</v>
      </c>
      <c r="B207" s="100" t="s">
        <v>187</v>
      </c>
      <c r="C207" s="7">
        <v>4196</v>
      </c>
      <c r="D207" s="7" t="s">
        <v>23</v>
      </c>
      <c r="E207">
        <v>4001153</v>
      </c>
      <c r="F207" s="101"/>
      <c r="G207" s="111">
        <v>50027678</v>
      </c>
      <c r="H207" t="s">
        <v>215</v>
      </c>
      <c r="I207" s="101" t="str">
        <f t="shared" si="46"/>
        <v>39,7</v>
      </c>
      <c r="J207" s="164">
        <v>1</v>
      </c>
      <c r="K207" s="7" t="s">
        <v>60</v>
      </c>
      <c r="L207" s="103" t="e">
        <f>HLOOKUP(K207,'ABR''26'!$DE$4:$EH$65,MATCH(Carga!A207,'ABR''26'!$DE$4:$DE$65,0),0)</f>
        <v>#N/A</v>
      </c>
      <c r="M207" s="7"/>
      <c r="O207" s="7" t="str">
        <f t="shared" si="47"/>
        <v>ZBPB</v>
      </c>
      <c r="P207" s="104" t="e">
        <f t="shared" si="48"/>
        <v>#N/A</v>
      </c>
      <c r="Q207" s="102" t="s">
        <v>203</v>
      </c>
      <c r="R207" s="102" t="s">
        <v>204</v>
      </c>
      <c r="S207" s="102" t="s">
        <v>152</v>
      </c>
      <c r="T207" s="105" t="str">
        <f t="shared" ca="1" si="53"/>
        <v>04.05.Monday</v>
      </c>
      <c r="U207" s="102" t="s">
        <v>205</v>
      </c>
      <c r="V207" s="7"/>
      <c r="W207" s="7"/>
      <c r="X207" s="7"/>
      <c r="Y207" s="7"/>
      <c r="Z207" s="100">
        <f t="shared" si="49"/>
        <v>4001153</v>
      </c>
      <c r="AA207" s="7"/>
      <c r="AB207" s="7"/>
      <c r="AC207" s="7"/>
      <c r="AD207" s="7"/>
      <c r="AE207" s="100">
        <f t="shared" si="50"/>
        <v>4196</v>
      </c>
      <c r="AF207" s="7"/>
      <c r="AG207" s="100">
        <f t="shared" si="51"/>
        <v>50027678</v>
      </c>
    </row>
    <row r="208" spans="1:33" x14ac:dyDescent="0.35">
      <c r="A208" s="7" t="str">
        <f t="shared" si="54"/>
        <v>Suape39,71</v>
      </c>
      <c r="B208" s="100" t="s">
        <v>187</v>
      </c>
      <c r="C208" s="7">
        <v>4196</v>
      </c>
      <c r="D208" s="7" t="s">
        <v>23</v>
      </c>
      <c r="E208">
        <v>4001153</v>
      </c>
      <c r="F208" s="101"/>
      <c r="G208" s="111">
        <v>50027678</v>
      </c>
      <c r="H208" t="s">
        <v>215</v>
      </c>
      <c r="I208" s="101" t="str">
        <f t="shared" si="46"/>
        <v>39,7</v>
      </c>
      <c r="J208" s="164">
        <v>1</v>
      </c>
      <c r="K208" s="7" t="s">
        <v>50</v>
      </c>
      <c r="L208" s="103" t="e">
        <f>HLOOKUP(K208,'ABR''26'!$DE$4:$EH$65,MATCH(Carga!A208,'ABR''26'!$DE$4:$DE$65,0),0)</f>
        <v>#N/A</v>
      </c>
      <c r="M208" s="7"/>
      <c r="O208" s="7" t="str">
        <f t="shared" si="47"/>
        <v>ZBOP</v>
      </c>
      <c r="P208" s="104" t="e">
        <f t="shared" si="48"/>
        <v>#N/A</v>
      </c>
      <c r="Q208" s="102" t="s">
        <v>203</v>
      </c>
      <c r="R208" s="102" t="s">
        <v>204</v>
      </c>
      <c r="S208" s="102" t="s">
        <v>152</v>
      </c>
      <c r="T208" s="105" t="str">
        <f t="shared" ca="1" si="53"/>
        <v>04.05.Monday</v>
      </c>
      <c r="U208" s="102" t="s">
        <v>205</v>
      </c>
      <c r="V208" s="7"/>
      <c r="W208" s="7"/>
      <c r="X208" s="7"/>
      <c r="Y208" s="7"/>
      <c r="Z208" s="100">
        <f t="shared" si="49"/>
        <v>4001153</v>
      </c>
      <c r="AA208" s="7"/>
      <c r="AB208" s="7"/>
      <c r="AC208" s="7"/>
      <c r="AD208" s="7"/>
      <c r="AE208" s="100">
        <f t="shared" si="50"/>
        <v>4196</v>
      </c>
      <c r="AF208" s="7"/>
      <c r="AG208" s="100">
        <f t="shared" si="51"/>
        <v>50027678</v>
      </c>
    </row>
    <row r="209" spans="1:33" x14ac:dyDescent="0.35">
      <c r="A209" s="7" t="str">
        <f t="shared" si="54"/>
        <v>Suape39,71</v>
      </c>
      <c r="B209" s="100" t="s">
        <v>187</v>
      </c>
      <c r="C209" s="7">
        <v>4196</v>
      </c>
      <c r="D209" s="7" t="s">
        <v>23</v>
      </c>
      <c r="E209">
        <v>4001153</v>
      </c>
      <c r="F209" s="101"/>
      <c r="G209" s="111">
        <v>50027678</v>
      </c>
      <c r="H209" t="s">
        <v>215</v>
      </c>
      <c r="I209" s="101" t="str">
        <f t="shared" si="46"/>
        <v>39,7</v>
      </c>
      <c r="J209" s="164">
        <v>1</v>
      </c>
      <c r="K209" s="7" t="s">
        <v>58</v>
      </c>
      <c r="L209" s="103" t="e">
        <f>HLOOKUP(K209,'ABR''26'!$DE$4:$EH$65,MATCH(Carga!A209,'ABR''26'!$DE$4:$DE$65,0),0)</f>
        <v>#N/A</v>
      </c>
      <c r="M209" s="7"/>
      <c r="O209" s="7" t="str">
        <f t="shared" si="47"/>
        <v>ZBOB</v>
      </c>
      <c r="P209" s="104" t="e">
        <f t="shared" si="48"/>
        <v>#N/A</v>
      </c>
      <c r="Q209" s="102" t="s">
        <v>203</v>
      </c>
      <c r="R209" s="102" t="s">
        <v>204</v>
      </c>
      <c r="S209" s="102" t="s">
        <v>152</v>
      </c>
      <c r="T209" s="105" t="str">
        <f t="shared" ca="1" si="53"/>
        <v>04.05.Monday</v>
      </c>
      <c r="U209" s="102" t="s">
        <v>205</v>
      </c>
      <c r="V209" s="7"/>
      <c r="W209" s="7"/>
      <c r="X209" s="7"/>
      <c r="Y209" s="7"/>
      <c r="Z209" s="100">
        <f t="shared" si="49"/>
        <v>4001153</v>
      </c>
      <c r="AA209" s="7"/>
      <c r="AB209" s="7"/>
      <c r="AC209" s="7"/>
      <c r="AD209" s="7"/>
      <c r="AE209" s="100">
        <f t="shared" si="50"/>
        <v>4196</v>
      </c>
      <c r="AF209" s="7"/>
      <c r="AG209" s="100">
        <f t="shared" si="51"/>
        <v>50027678</v>
      </c>
    </row>
    <row r="210" spans="1:33" x14ac:dyDescent="0.35">
      <c r="A210" s="7" t="str">
        <f t="shared" si="54"/>
        <v>Suape39,71</v>
      </c>
      <c r="B210" s="100" t="s">
        <v>187</v>
      </c>
      <c r="C210" s="7">
        <v>4196</v>
      </c>
      <c r="D210" s="7" t="s">
        <v>23</v>
      </c>
      <c r="E210">
        <v>4001153</v>
      </c>
      <c r="F210" s="101"/>
      <c r="G210" s="111">
        <v>50027678</v>
      </c>
      <c r="H210" t="s">
        <v>215</v>
      </c>
      <c r="I210" s="101" t="str">
        <f t="shared" si="46"/>
        <v>39,7</v>
      </c>
      <c r="J210" s="164">
        <v>1</v>
      </c>
      <c r="K210" s="7" t="s">
        <v>134</v>
      </c>
      <c r="L210" s="103" t="e">
        <f>HLOOKUP(K210,'ABR''26'!$DE$4:$EH$65,MATCH(Carga!A210,'ABR''26'!$DE$4:$DE$65,0),0)</f>
        <v>#N/A</v>
      </c>
      <c r="M210" s="7"/>
      <c r="O210" s="7" t="str">
        <f t="shared" si="47"/>
        <v>ZBSG</v>
      </c>
      <c r="P210" s="104" t="e">
        <f t="shared" si="48"/>
        <v>#N/A</v>
      </c>
      <c r="Q210" s="102" t="s">
        <v>203</v>
      </c>
      <c r="R210" s="102" t="s">
        <v>204</v>
      </c>
      <c r="S210" s="102" t="s">
        <v>152</v>
      </c>
      <c r="T210" s="105" t="str">
        <f t="shared" ca="1" si="53"/>
        <v>04.05.Monday</v>
      </c>
      <c r="U210" s="102" t="s">
        <v>205</v>
      </c>
      <c r="V210" s="7"/>
      <c r="W210" s="7"/>
      <c r="X210" s="7"/>
      <c r="Y210" s="7"/>
      <c r="Z210" s="100">
        <f t="shared" si="49"/>
        <v>4001153</v>
      </c>
      <c r="AA210" s="7"/>
      <c r="AB210" s="7"/>
      <c r="AC210" s="7"/>
      <c r="AD210" s="7"/>
      <c r="AE210" s="100">
        <f t="shared" si="50"/>
        <v>4196</v>
      </c>
      <c r="AF210" s="7"/>
      <c r="AG210" s="100">
        <f t="shared" si="51"/>
        <v>50027678</v>
      </c>
    </row>
    <row r="211" spans="1:33" x14ac:dyDescent="0.35">
      <c r="A211" s="7" t="str">
        <f t="shared" si="54"/>
        <v>Suape39,71</v>
      </c>
      <c r="B211" s="100" t="s">
        <v>187</v>
      </c>
      <c r="C211" s="7">
        <v>4196</v>
      </c>
      <c r="D211" s="7" t="s">
        <v>23</v>
      </c>
      <c r="E211">
        <v>4001153</v>
      </c>
      <c r="F211" s="101"/>
      <c r="G211" s="111">
        <v>50027678</v>
      </c>
      <c r="H211" t="s">
        <v>215</v>
      </c>
      <c r="I211" s="101" t="str">
        <f t="shared" si="46"/>
        <v>39,7</v>
      </c>
      <c r="J211" s="164">
        <v>1</v>
      </c>
      <c r="K211" s="7" t="s">
        <v>45</v>
      </c>
      <c r="L211" s="103" t="e">
        <f>HLOOKUP(K211,'ABR''26'!$DE$4:$EH$65,MATCH(Carga!A211,'ABR''26'!$DE$4:$DE$65,0),0)</f>
        <v>#N/A</v>
      </c>
      <c r="M211" s="7"/>
      <c r="O211" s="7" t="str">
        <f t="shared" si="47"/>
        <v>ZBFS</v>
      </c>
      <c r="P211" s="104" t="e">
        <f t="shared" si="48"/>
        <v>#N/A</v>
      </c>
      <c r="Q211" s="102" t="s">
        <v>203</v>
      </c>
      <c r="R211" s="102" t="s">
        <v>204</v>
      </c>
      <c r="S211" s="102" t="s">
        <v>152</v>
      </c>
      <c r="T211" s="105" t="str">
        <f t="shared" ca="1" si="53"/>
        <v>04.05.Monday</v>
      </c>
      <c r="U211" s="102" t="s">
        <v>205</v>
      </c>
      <c r="V211" s="7"/>
      <c r="W211" s="7"/>
      <c r="X211" s="7"/>
      <c r="Y211" s="7"/>
      <c r="Z211" s="100">
        <f t="shared" si="49"/>
        <v>4001153</v>
      </c>
      <c r="AA211" s="7"/>
      <c r="AB211" s="7"/>
      <c r="AC211" s="7"/>
      <c r="AD211" s="7"/>
      <c r="AE211" s="100">
        <f t="shared" si="50"/>
        <v>4196</v>
      </c>
      <c r="AF211" s="7"/>
      <c r="AG211" s="100">
        <f t="shared" si="51"/>
        <v>50027678</v>
      </c>
    </row>
    <row r="212" spans="1:33" x14ac:dyDescent="0.35">
      <c r="A212" s="7" t="str">
        <f t="shared" si="54"/>
        <v>Suape39,71</v>
      </c>
      <c r="B212" s="100" t="s">
        <v>187</v>
      </c>
      <c r="C212" s="7">
        <v>4196</v>
      </c>
      <c r="D212" s="7" t="s">
        <v>23</v>
      </c>
      <c r="E212">
        <v>4001153</v>
      </c>
      <c r="F212" s="101"/>
      <c r="G212" s="111">
        <v>50027678</v>
      </c>
      <c r="H212" t="s">
        <v>215</v>
      </c>
      <c r="I212" s="101" t="str">
        <f t="shared" si="46"/>
        <v>39,7</v>
      </c>
      <c r="J212" s="164">
        <v>1</v>
      </c>
      <c r="K212" s="7" t="s">
        <v>47</v>
      </c>
      <c r="L212" s="103" t="e">
        <f>HLOOKUP(K212,'ABR''26'!$DE$4:$EH$65,MATCH(Carga!A212,'ABR''26'!$DE$4:$DE$65,0),0)</f>
        <v>#N/A</v>
      </c>
      <c r="M212" s="7"/>
      <c r="O212" s="7" t="str">
        <f t="shared" si="47"/>
        <v>ZBUT</v>
      </c>
      <c r="P212" s="104" t="e">
        <f t="shared" si="48"/>
        <v>#N/A</v>
      </c>
      <c r="Q212" s="102" t="s">
        <v>203</v>
      </c>
      <c r="R212" s="102" t="s">
        <v>204</v>
      </c>
      <c r="S212" s="102" t="s">
        <v>152</v>
      </c>
      <c r="T212" s="105" t="str">
        <f t="shared" ca="1" si="53"/>
        <v>04.05.Monday</v>
      </c>
      <c r="U212" s="102" t="s">
        <v>205</v>
      </c>
      <c r="V212" s="7"/>
      <c r="W212" s="7"/>
      <c r="X212" s="7"/>
      <c r="Y212" s="7"/>
      <c r="Z212" s="100">
        <f t="shared" si="49"/>
        <v>4001153</v>
      </c>
      <c r="AA212" s="7"/>
      <c r="AB212" s="7"/>
      <c r="AC212" s="7"/>
      <c r="AD212" s="7"/>
      <c r="AE212" s="100">
        <f t="shared" si="50"/>
        <v>4196</v>
      </c>
      <c r="AF212" s="7"/>
      <c r="AG212" s="100">
        <f t="shared" si="51"/>
        <v>50027678</v>
      </c>
    </row>
    <row r="213" spans="1:33" x14ac:dyDescent="0.35">
      <c r="A213" s="7" t="str">
        <f t="shared" si="54"/>
        <v>Suape39,71</v>
      </c>
      <c r="B213" s="100" t="s">
        <v>187</v>
      </c>
      <c r="C213" s="7">
        <v>4196</v>
      </c>
      <c r="D213" s="7" t="s">
        <v>23</v>
      </c>
      <c r="E213">
        <v>4001153</v>
      </c>
      <c r="F213" s="101"/>
      <c r="G213" s="111">
        <v>50027678</v>
      </c>
      <c r="H213" t="s">
        <v>215</v>
      </c>
      <c r="I213" s="101" t="str">
        <f t="shared" si="46"/>
        <v>39,7</v>
      </c>
      <c r="J213" s="164">
        <v>1</v>
      </c>
      <c r="K213" s="7" t="s">
        <v>54</v>
      </c>
      <c r="L213" s="103" t="e">
        <f>HLOOKUP(K213,'ABR''26'!$DE$4:$EH$65,MATCH(Carga!A213,'ABR''26'!$DE$4:$DE$65,0),0)</f>
        <v>#N/A</v>
      </c>
      <c r="M213" s="7"/>
      <c r="O213" s="7" t="str">
        <f t="shared" si="47"/>
        <v>ZBUB</v>
      </c>
      <c r="P213" s="104" t="e">
        <f t="shared" si="48"/>
        <v>#N/A</v>
      </c>
      <c r="Q213" s="102" t="s">
        <v>203</v>
      </c>
      <c r="R213" s="102" t="s">
        <v>204</v>
      </c>
      <c r="S213" s="102" t="s">
        <v>152</v>
      </c>
      <c r="T213" s="105" t="str">
        <f t="shared" ca="1" si="53"/>
        <v>04.05.Monday</v>
      </c>
      <c r="U213" s="102" t="s">
        <v>205</v>
      </c>
      <c r="V213" s="7"/>
      <c r="W213" s="7"/>
      <c r="X213" s="7"/>
      <c r="Y213" s="7"/>
      <c r="Z213" s="100">
        <f t="shared" si="49"/>
        <v>4001153</v>
      </c>
      <c r="AA213" s="7"/>
      <c r="AB213" s="7"/>
      <c r="AC213" s="7"/>
      <c r="AD213" s="7"/>
      <c r="AE213" s="100">
        <f t="shared" si="50"/>
        <v>4196</v>
      </c>
      <c r="AF213" s="7"/>
      <c r="AG213" s="100">
        <f t="shared" si="51"/>
        <v>50027678</v>
      </c>
    </row>
    <row r="214" spans="1:33" x14ac:dyDescent="0.35">
      <c r="A214" s="7" t="str">
        <f t="shared" si="54"/>
        <v>Suape39,71</v>
      </c>
      <c r="B214" s="100" t="s">
        <v>187</v>
      </c>
      <c r="C214" s="7">
        <v>4196</v>
      </c>
      <c r="D214" s="7" t="s">
        <v>23</v>
      </c>
      <c r="E214">
        <v>4001153</v>
      </c>
      <c r="F214" s="101"/>
      <c r="G214" s="111">
        <v>50027678</v>
      </c>
      <c r="H214" t="s">
        <v>215</v>
      </c>
      <c r="I214" s="101" t="str">
        <f t="shared" si="46"/>
        <v>39,7</v>
      </c>
      <c r="J214" s="164">
        <v>1</v>
      </c>
      <c r="K214" s="7" t="s">
        <v>48</v>
      </c>
      <c r="L214" s="103" t="e">
        <f>HLOOKUP(K214,'ABR''26'!$DE$4:$EH$65,MATCH(Carga!A214,'ABR''26'!$DE$4:$DE$65,0),0)</f>
        <v>#N/A</v>
      </c>
      <c r="M214" s="7"/>
      <c r="O214" s="7" t="str">
        <f t="shared" si="47"/>
        <v>ZBLA</v>
      </c>
      <c r="P214" s="104" t="e">
        <f t="shared" si="48"/>
        <v>#N/A</v>
      </c>
      <c r="Q214" s="102" t="s">
        <v>203</v>
      </c>
      <c r="R214" s="102" t="s">
        <v>204</v>
      </c>
      <c r="S214" s="102" t="s">
        <v>152</v>
      </c>
      <c r="T214" s="105" t="str">
        <f t="shared" ca="1" si="53"/>
        <v>04.05.Monday</v>
      </c>
      <c r="U214" s="102" t="s">
        <v>205</v>
      </c>
      <c r="V214" s="7"/>
      <c r="W214" s="7"/>
      <c r="X214" s="7"/>
      <c r="Y214" s="7"/>
      <c r="Z214" s="100">
        <f t="shared" si="49"/>
        <v>4001153</v>
      </c>
      <c r="AA214" s="7"/>
      <c r="AB214" s="7"/>
      <c r="AC214" s="7"/>
      <c r="AD214" s="7"/>
      <c r="AE214" s="100">
        <f t="shared" si="50"/>
        <v>4196</v>
      </c>
      <c r="AF214" s="7"/>
      <c r="AG214" s="100">
        <f t="shared" si="51"/>
        <v>50027678</v>
      </c>
    </row>
    <row r="215" spans="1:33" x14ac:dyDescent="0.35">
      <c r="A215" s="7" t="str">
        <f t="shared" si="54"/>
        <v>Suape39,71</v>
      </c>
      <c r="B215" s="100" t="s">
        <v>187</v>
      </c>
      <c r="C215" s="7">
        <v>4196</v>
      </c>
      <c r="D215" s="7" t="s">
        <v>23</v>
      </c>
      <c r="E215">
        <v>4001153</v>
      </c>
      <c r="F215" s="101"/>
      <c r="G215" s="111">
        <v>50027678</v>
      </c>
      <c r="H215" t="s">
        <v>215</v>
      </c>
      <c r="I215" s="101" t="str">
        <f t="shared" si="46"/>
        <v>39,7</v>
      </c>
      <c r="J215" s="164">
        <v>1</v>
      </c>
      <c r="K215" s="7" t="s">
        <v>55</v>
      </c>
      <c r="L215" s="103" t="e">
        <f>HLOOKUP(K215,'ABR''26'!$DE$4:$EH$65,MATCH(Carga!A215,'ABR''26'!$DE$4:$DE$65,0),0)</f>
        <v>#N/A</v>
      </c>
      <c r="M215" s="7"/>
      <c r="O215" s="7" t="str">
        <f t="shared" si="47"/>
        <v>ZBLL</v>
      </c>
      <c r="P215" s="104" t="e">
        <f t="shared" si="48"/>
        <v>#N/A</v>
      </c>
      <c r="Q215" s="102" t="s">
        <v>203</v>
      </c>
      <c r="R215" s="102" t="s">
        <v>204</v>
      </c>
      <c r="S215" s="102" t="s">
        <v>152</v>
      </c>
      <c r="T215" s="105" t="str">
        <f t="shared" ca="1" si="53"/>
        <v>04.05.Monday</v>
      </c>
      <c r="U215" s="102" t="s">
        <v>205</v>
      </c>
      <c r="V215" s="7"/>
      <c r="W215" s="7"/>
      <c r="X215" s="7"/>
      <c r="Y215" s="7"/>
      <c r="Z215" s="100">
        <f t="shared" si="49"/>
        <v>4001153</v>
      </c>
      <c r="AA215" s="7"/>
      <c r="AB215" s="7"/>
      <c r="AC215" s="7"/>
      <c r="AD215" s="7"/>
      <c r="AE215" s="100">
        <f t="shared" si="50"/>
        <v>4196</v>
      </c>
      <c r="AF215" s="7"/>
      <c r="AG215" s="100">
        <f t="shared" si="51"/>
        <v>50027678</v>
      </c>
    </row>
    <row r="216" spans="1:33" x14ac:dyDescent="0.35">
      <c r="A216" s="7" t="str">
        <f t="shared" si="54"/>
        <v>Suape39,71</v>
      </c>
      <c r="B216" s="100" t="s">
        <v>187</v>
      </c>
      <c r="C216" s="7">
        <v>4196</v>
      </c>
      <c r="D216" s="7" t="s">
        <v>23</v>
      </c>
      <c r="E216">
        <v>4001153</v>
      </c>
      <c r="F216" s="101"/>
      <c r="G216" s="111">
        <v>50027678</v>
      </c>
      <c r="H216" t="s">
        <v>215</v>
      </c>
      <c r="I216" s="101" t="str">
        <f t="shared" si="46"/>
        <v>39,7</v>
      </c>
      <c r="J216" s="164">
        <v>1</v>
      </c>
      <c r="K216" s="7" t="s">
        <v>135</v>
      </c>
      <c r="L216" s="103" t="e">
        <f>HLOOKUP(K216,'ABR''26'!$DE$4:$EH$65,MATCH(Carga!A216,'ABR''26'!$DE$4:$DE$65,0),0)</f>
        <v>#N/A</v>
      </c>
      <c r="M216" s="7"/>
      <c r="O216" s="7" t="str">
        <f t="shared" si="47"/>
        <v>ZBPE</v>
      </c>
      <c r="P216" s="104" t="e">
        <f t="shared" si="48"/>
        <v>#N/A</v>
      </c>
      <c r="Q216" s="102" t="s">
        <v>203</v>
      </c>
      <c r="R216" s="102" t="s">
        <v>204</v>
      </c>
      <c r="S216" s="102" t="s">
        <v>152</v>
      </c>
      <c r="T216" s="105" t="str">
        <f t="shared" ca="1" si="53"/>
        <v>04.05.Monday</v>
      </c>
      <c r="U216" s="102" t="s">
        <v>205</v>
      </c>
      <c r="V216" s="7"/>
      <c r="W216" s="7"/>
      <c r="X216" s="7"/>
      <c r="Y216" s="7"/>
      <c r="Z216" s="100">
        <f t="shared" si="49"/>
        <v>4001153</v>
      </c>
      <c r="AA216" s="7"/>
      <c r="AB216" s="7"/>
      <c r="AC216" s="7"/>
      <c r="AD216" s="7"/>
      <c r="AE216" s="100">
        <f t="shared" si="50"/>
        <v>4196</v>
      </c>
      <c r="AF216" s="7"/>
      <c r="AG216" s="100">
        <f t="shared" si="51"/>
        <v>50027678</v>
      </c>
    </row>
    <row r="217" spans="1:33" x14ac:dyDescent="0.35">
      <c r="A217" s="7" t="str">
        <f t="shared" si="54"/>
        <v>Suape39,71</v>
      </c>
      <c r="B217" s="100" t="s">
        <v>187</v>
      </c>
      <c r="C217" s="7">
        <v>4196</v>
      </c>
      <c r="D217" s="7" t="s">
        <v>23</v>
      </c>
      <c r="E217">
        <v>4001153</v>
      </c>
      <c r="F217" s="101"/>
      <c r="G217" s="111">
        <v>50027678</v>
      </c>
      <c r="H217" t="s">
        <v>215</v>
      </c>
      <c r="I217" s="101" t="str">
        <f t="shared" si="46"/>
        <v>39,7</v>
      </c>
      <c r="J217" s="164">
        <v>1</v>
      </c>
      <c r="K217" s="7" t="s">
        <v>136</v>
      </c>
      <c r="L217" s="103" t="e">
        <f>HLOOKUP(K217,'ABR''26'!$DE$4:$EH$65,MATCH(Carga!A217,'ABR''26'!$DE$4:$DE$65,0),0)</f>
        <v>#N/A</v>
      </c>
      <c r="M217" s="7"/>
      <c r="O217" s="7" t="str">
        <f t="shared" si="47"/>
        <v>ZBPL</v>
      </c>
      <c r="P217" s="104" t="e">
        <f t="shared" si="48"/>
        <v>#N/A</v>
      </c>
      <c r="Q217" s="102" t="s">
        <v>203</v>
      </c>
      <c r="R217" s="102" t="s">
        <v>204</v>
      </c>
      <c r="S217" s="102" t="s">
        <v>152</v>
      </c>
      <c r="T217" s="105" t="str">
        <f t="shared" ca="1" si="53"/>
        <v>04.05.Monday</v>
      </c>
      <c r="U217" s="102" t="s">
        <v>205</v>
      </c>
      <c r="V217" s="7"/>
      <c r="W217" s="7"/>
      <c r="X217" s="7"/>
      <c r="Y217" s="7"/>
      <c r="Z217" s="100">
        <f t="shared" si="49"/>
        <v>4001153</v>
      </c>
      <c r="AA217" s="7"/>
      <c r="AB217" s="7"/>
      <c r="AC217" s="7"/>
      <c r="AD217" s="7"/>
      <c r="AE217" s="100">
        <f t="shared" si="50"/>
        <v>4196</v>
      </c>
      <c r="AF217" s="7"/>
      <c r="AG217" s="100">
        <f t="shared" si="51"/>
        <v>50027678</v>
      </c>
    </row>
    <row r="218" spans="1:33" x14ac:dyDescent="0.35">
      <c r="A218" s="7" t="str">
        <f>D218&amp;I218&amp;J218</f>
        <v>Suape39,71</v>
      </c>
      <c r="B218" s="100" t="s">
        <v>187</v>
      </c>
      <c r="C218" s="7">
        <v>4196</v>
      </c>
      <c r="D218" s="7" t="s">
        <v>23</v>
      </c>
      <c r="E218">
        <v>4001154</v>
      </c>
      <c r="F218" s="101"/>
      <c r="G218" s="111">
        <v>50034033</v>
      </c>
      <c r="H218" t="s">
        <v>219</v>
      </c>
      <c r="I218" s="101" t="str">
        <f t="shared" si="46"/>
        <v>39,7</v>
      </c>
      <c r="J218" s="164">
        <v>1</v>
      </c>
      <c r="K218" s="7" t="s">
        <v>43</v>
      </c>
      <c r="L218" s="103" t="e">
        <f>HLOOKUP(K218,'ABR''26'!$DE$4:$EH$65,MATCH(Carga!A218,'ABR''26'!$DE$4:$DE$65,0),0)</f>
        <v>#N/A</v>
      </c>
      <c r="M218" s="7"/>
      <c r="O218" s="7" t="str">
        <f t="shared" si="47"/>
        <v>ZBRP</v>
      </c>
      <c r="P218" s="104" t="e">
        <f t="shared" si="48"/>
        <v>#N/A</v>
      </c>
      <c r="Q218" s="102" t="s">
        <v>203</v>
      </c>
      <c r="R218" s="102" t="s">
        <v>204</v>
      </c>
      <c r="S218" s="102" t="s">
        <v>152</v>
      </c>
      <c r="T218" s="105" t="str">
        <f t="shared" ca="1" si="53"/>
        <v>04.05.Monday</v>
      </c>
      <c r="U218" s="102" t="s">
        <v>205</v>
      </c>
      <c r="V218" s="7"/>
      <c r="W218" s="7"/>
      <c r="X218" s="7"/>
      <c r="Y218" s="7"/>
      <c r="Z218" s="100">
        <f t="shared" si="49"/>
        <v>4001154</v>
      </c>
      <c r="AA218" s="7"/>
      <c r="AB218" s="7"/>
      <c r="AC218" s="7"/>
      <c r="AD218" s="7"/>
      <c r="AE218" s="100">
        <f t="shared" si="50"/>
        <v>4196</v>
      </c>
      <c r="AF218" s="7"/>
      <c r="AG218" s="100">
        <f t="shared" si="51"/>
        <v>50034033</v>
      </c>
    </row>
    <row r="219" spans="1:33" x14ac:dyDescent="0.35">
      <c r="A219" s="7" t="str">
        <f t="shared" ref="A219:A241" si="55">D219&amp;I219&amp;J219</f>
        <v>Suape39,71</v>
      </c>
      <c r="B219" s="100" t="s">
        <v>187</v>
      </c>
      <c r="C219" s="7">
        <v>4196</v>
      </c>
      <c r="D219" s="7" t="s">
        <v>23</v>
      </c>
      <c r="E219">
        <v>4001154</v>
      </c>
      <c r="F219" s="101"/>
      <c r="G219" s="111">
        <v>50034033</v>
      </c>
      <c r="H219" t="s">
        <v>219</v>
      </c>
      <c r="I219" s="101" t="str">
        <f t="shared" si="46"/>
        <v>39,7</v>
      </c>
      <c r="J219" s="164">
        <v>1</v>
      </c>
      <c r="K219" s="7" t="s">
        <v>44</v>
      </c>
      <c r="L219" s="103" t="e">
        <f>HLOOKUP(K219,'ABR''26'!$DE$4:$EH$65,MATCH(Carga!A219,'ABR''26'!$DE$4:$DE$65,0),0)</f>
        <v>#N/A</v>
      </c>
      <c r="M219" s="7"/>
      <c r="O219" s="7" t="str">
        <f t="shared" si="47"/>
        <v>ZBSR</v>
      </c>
      <c r="P219" s="104" t="e">
        <f t="shared" si="48"/>
        <v>#N/A</v>
      </c>
      <c r="Q219" s="102" t="s">
        <v>203</v>
      </c>
      <c r="R219" s="102" t="s">
        <v>204</v>
      </c>
      <c r="S219" s="102" t="s">
        <v>152</v>
      </c>
      <c r="T219" s="105" t="str">
        <f t="shared" ca="1" si="53"/>
        <v>04.05.Monday</v>
      </c>
      <c r="U219" s="102" t="s">
        <v>205</v>
      </c>
      <c r="V219" s="7"/>
      <c r="W219" s="7"/>
      <c r="X219" s="7"/>
      <c r="Y219" s="7"/>
      <c r="Z219" s="100">
        <f t="shared" si="49"/>
        <v>4001154</v>
      </c>
      <c r="AA219" s="7"/>
      <c r="AB219" s="7"/>
      <c r="AC219" s="7"/>
      <c r="AD219" s="7"/>
      <c r="AE219" s="100">
        <f t="shared" si="50"/>
        <v>4196</v>
      </c>
      <c r="AF219" s="7"/>
      <c r="AG219" s="100">
        <f t="shared" si="51"/>
        <v>50034033</v>
      </c>
    </row>
    <row r="220" spans="1:33" x14ac:dyDescent="0.35">
      <c r="A220" s="7" t="str">
        <f t="shared" si="55"/>
        <v>Suape39,71</v>
      </c>
      <c r="B220" s="100" t="s">
        <v>187</v>
      </c>
      <c r="C220" s="7">
        <v>4196</v>
      </c>
      <c r="D220" s="7" t="s">
        <v>23</v>
      </c>
      <c r="E220">
        <v>4001154</v>
      </c>
      <c r="F220" s="101"/>
      <c r="G220" s="111">
        <v>50034033</v>
      </c>
      <c r="H220" t="s">
        <v>219</v>
      </c>
      <c r="I220" s="101" t="str">
        <f t="shared" si="46"/>
        <v>39,7</v>
      </c>
      <c r="J220" s="164">
        <v>1</v>
      </c>
      <c r="K220" s="7" t="s">
        <v>56</v>
      </c>
      <c r="L220" s="103" t="e">
        <f>HLOOKUP(K220,'ABR''26'!$DE$4:$EH$65,MATCH(Carga!A220,'ABR''26'!$DE$4:$DE$65,0),0)</f>
        <v>#N/A</v>
      </c>
      <c r="M220" s="7"/>
      <c r="O220" s="7" t="str">
        <f t="shared" si="47"/>
        <v>ZBSB</v>
      </c>
      <c r="P220" s="104" t="e">
        <f t="shared" si="48"/>
        <v>#N/A</v>
      </c>
      <c r="Q220" s="102" t="s">
        <v>203</v>
      </c>
      <c r="R220" s="102" t="s">
        <v>204</v>
      </c>
      <c r="S220" s="102" t="s">
        <v>152</v>
      </c>
      <c r="T220" s="105" t="str">
        <f t="shared" ca="1" si="53"/>
        <v>04.05.Monday</v>
      </c>
      <c r="U220" s="102" t="s">
        <v>205</v>
      </c>
      <c r="V220" s="7"/>
      <c r="W220" s="7"/>
      <c r="X220" s="7"/>
      <c r="Y220" s="7"/>
      <c r="Z220" s="100">
        <f t="shared" si="49"/>
        <v>4001154</v>
      </c>
      <c r="AA220" s="7"/>
      <c r="AB220" s="7"/>
      <c r="AC220" s="7"/>
      <c r="AD220" s="7"/>
      <c r="AE220" s="100">
        <f t="shared" si="50"/>
        <v>4196</v>
      </c>
      <c r="AF220" s="7"/>
      <c r="AG220" s="100">
        <f t="shared" si="51"/>
        <v>50034033</v>
      </c>
    </row>
    <row r="221" spans="1:33" x14ac:dyDescent="0.35">
      <c r="A221" s="7" t="str">
        <f t="shared" si="55"/>
        <v>Suape39,71</v>
      </c>
      <c r="B221" s="100" t="s">
        <v>187</v>
      </c>
      <c r="C221" s="7">
        <v>4196</v>
      </c>
      <c r="D221" s="7" t="s">
        <v>23</v>
      </c>
      <c r="E221">
        <v>4001154</v>
      </c>
      <c r="F221" s="101"/>
      <c r="G221" s="111">
        <v>50034033</v>
      </c>
      <c r="H221" t="s">
        <v>219</v>
      </c>
      <c r="I221" s="101" t="str">
        <f t="shared" si="46"/>
        <v>39,7</v>
      </c>
      <c r="J221" s="164">
        <v>1</v>
      </c>
      <c r="K221" s="7" t="s">
        <v>46</v>
      </c>
      <c r="L221" s="103" t="e">
        <f>HLOOKUP(K221,'ABR''26'!$DE$4:$EH$65,MATCH(Carga!A221,'ABR''26'!$DE$4:$DE$65,0),0)</f>
        <v>#N/A</v>
      </c>
      <c r="M221" s="7"/>
      <c r="O221" s="7" t="str">
        <f t="shared" si="47"/>
        <v>ZBCP</v>
      </c>
      <c r="P221" s="104" t="e">
        <f t="shared" si="48"/>
        <v>#N/A</v>
      </c>
      <c r="Q221" s="102" t="s">
        <v>203</v>
      </c>
      <c r="R221" s="102" t="s">
        <v>204</v>
      </c>
      <c r="S221" s="102" t="s">
        <v>152</v>
      </c>
      <c r="T221" s="105" t="str">
        <f t="shared" ca="1" si="53"/>
        <v>04.05.Monday</v>
      </c>
      <c r="U221" s="102" t="s">
        <v>205</v>
      </c>
      <c r="V221" s="7"/>
      <c r="W221" s="7"/>
      <c r="X221" s="7"/>
      <c r="Y221" s="7"/>
      <c r="Z221" s="100">
        <f t="shared" si="49"/>
        <v>4001154</v>
      </c>
      <c r="AA221" s="7"/>
      <c r="AB221" s="7"/>
      <c r="AC221" s="7"/>
      <c r="AD221" s="7"/>
      <c r="AE221" s="100">
        <f t="shared" si="50"/>
        <v>4196</v>
      </c>
      <c r="AF221" s="7"/>
      <c r="AG221" s="100">
        <f t="shared" si="51"/>
        <v>50034033</v>
      </c>
    </row>
    <row r="222" spans="1:33" x14ac:dyDescent="0.35">
      <c r="A222" s="7" t="str">
        <f t="shared" si="55"/>
        <v>Suape39,71</v>
      </c>
      <c r="B222" s="100" t="s">
        <v>187</v>
      </c>
      <c r="C222" s="7">
        <v>4196</v>
      </c>
      <c r="D222" s="7" t="s">
        <v>23</v>
      </c>
      <c r="E222">
        <v>4001154</v>
      </c>
      <c r="F222" s="101"/>
      <c r="G222" s="111">
        <v>50034033</v>
      </c>
      <c r="H222" t="s">
        <v>219</v>
      </c>
      <c r="I222" s="101" t="str">
        <f t="shared" si="46"/>
        <v>39,7</v>
      </c>
      <c r="J222" s="164">
        <v>1</v>
      </c>
      <c r="K222" s="7" t="s">
        <v>131</v>
      </c>
      <c r="L222" s="103" t="e">
        <f>HLOOKUP(K222,'ABR''26'!$DE$4:$EH$65,MATCH(Carga!A222,'ABR''26'!$DE$4:$DE$65,0),0)</f>
        <v>#N/A</v>
      </c>
      <c r="M222" s="7"/>
      <c r="O222" s="7" t="str">
        <f t="shared" si="47"/>
        <v>ZBFP</v>
      </c>
      <c r="P222" s="104" t="e">
        <f t="shared" si="48"/>
        <v>#N/A</v>
      </c>
      <c r="Q222" s="102" t="s">
        <v>203</v>
      </c>
      <c r="R222" s="102" t="s">
        <v>204</v>
      </c>
      <c r="S222" s="102" t="s">
        <v>152</v>
      </c>
      <c r="T222" s="105" t="str">
        <f t="shared" ca="1" si="53"/>
        <v>04.05.Monday</v>
      </c>
      <c r="U222" s="102" t="s">
        <v>205</v>
      </c>
      <c r="V222" s="7"/>
      <c r="W222" s="7"/>
      <c r="X222" s="7"/>
      <c r="Y222" s="7"/>
      <c r="Z222" s="100">
        <f t="shared" si="49"/>
        <v>4001154</v>
      </c>
      <c r="AA222" s="7"/>
      <c r="AB222" s="7"/>
      <c r="AC222" s="7"/>
      <c r="AD222" s="7"/>
      <c r="AE222" s="100">
        <f t="shared" si="50"/>
        <v>4196</v>
      </c>
      <c r="AF222" s="7"/>
      <c r="AG222" s="100">
        <f t="shared" si="51"/>
        <v>50034033</v>
      </c>
    </row>
    <row r="223" spans="1:33" x14ac:dyDescent="0.35">
      <c r="A223" s="7" t="str">
        <f t="shared" si="55"/>
        <v>Suape39,71</v>
      </c>
      <c r="B223" s="100" t="s">
        <v>187</v>
      </c>
      <c r="C223" s="7">
        <v>4196</v>
      </c>
      <c r="D223" s="7" t="s">
        <v>23</v>
      </c>
      <c r="E223">
        <v>4001154</v>
      </c>
      <c r="F223" s="101"/>
      <c r="G223" s="111">
        <v>50034033</v>
      </c>
      <c r="H223" t="s">
        <v>219</v>
      </c>
      <c r="I223" s="101" t="str">
        <f t="shared" si="46"/>
        <v>39,7</v>
      </c>
      <c r="J223" s="164">
        <v>1</v>
      </c>
      <c r="K223" s="7" t="s">
        <v>51</v>
      </c>
      <c r="L223" s="103" t="e">
        <f>HLOOKUP(K223,'ABR''26'!$DE$4:$EH$65,MATCH(Carga!A223,'ABR''26'!$DE$4:$DE$65,0),0)</f>
        <v>#N/A</v>
      </c>
      <c r="M223" s="7"/>
      <c r="O223" s="7" t="str">
        <f t="shared" si="47"/>
        <v>ZBFC</v>
      </c>
      <c r="P223" s="104" t="e">
        <f t="shared" si="48"/>
        <v>#N/A</v>
      </c>
      <c r="Q223" s="102" t="s">
        <v>203</v>
      </c>
      <c r="R223" s="102" t="s">
        <v>204</v>
      </c>
      <c r="S223" s="102" t="s">
        <v>152</v>
      </c>
      <c r="T223" s="105" t="str">
        <f t="shared" ca="1" si="53"/>
        <v>04.05.Monday</v>
      </c>
      <c r="U223" s="102" t="s">
        <v>205</v>
      </c>
      <c r="V223" s="7"/>
      <c r="W223" s="7"/>
      <c r="X223" s="7"/>
      <c r="Y223" s="7"/>
      <c r="Z223" s="100">
        <f t="shared" si="49"/>
        <v>4001154</v>
      </c>
      <c r="AA223" s="7"/>
      <c r="AB223" s="7"/>
      <c r="AC223" s="7"/>
      <c r="AD223" s="7"/>
      <c r="AE223" s="100">
        <f t="shared" si="50"/>
        <v>4196</v>
      </c>
      <c r="AF223" s="7"/>
      <c r="AG223" s="100">
        <f t="shared" si="51"/>
        <v>50034033</v>
      </c>
    </row>
    <row r="224" spans="1:33" x14ac:dyDescent="0.35">
      <c r="A224" s="7" t="str">
        <f t="shared" si="55"/>
        <v>Suape39,71</v>
      </c>
      <c r="B224" s="100" t="s">
        <v>187</v>
      </c>
      <c r="C224" s="7">
        <v>4196</v>
      </c>
      <c r="D224" s="7" t="s">
        <v>23</v>
      </c>
      <c r="E224">
        <v>4001154</v>
      </c>
      <c r="F224" s="101"/>
      <c r="G224" s="111">
        <v>50034033</v>
      </c>
      <c r="H224" t="s">
        <v>219</v>
      </c>
      <c r="I224" s="101" t="str">
        <f t="shared" si="46"/>
        <v>39,7</v>
      </c>
      <c r="J224" s="164">
        <v>1</v>
      </c>
      <c r="K224" s="7" t="s">
        <v>59</v>
      </c>
      <c r="L224" s="103" t="e">
        <f>HLOOKUP(K224,'ABR''26'!$DE$4:$EH$65,MATCH(Carga!A224,'ABR''26'!$DE$4:$DE$65,0),0)</f>
        <v>#N/A</v>
      </c>
      <c r="M224" s="7"/>
      <c r="O224" s="7" t="str">
        <f t="shared" si="47"/>
        <v>ZBFB</v>
      </c>
      <c r="P224" s="104" t="e">
        <f t="shared" si="48"/>
        <v>#N/A</v>
      </c>
      <c r="Q224" s="102" t="s">
        <v>203</v>
      </c>
      <c r="R224" s="102" t="s">
        <v>204</v>
      </c>
      <c r="S224" s="102" t="s">
        <v>152</v>
      </c>
      <c r="T224" s="105" t="str">
        <f t="shared" ca="1" si="53"/>
        <v>04.05.Monday</v>
      </c>
      <c r="U224" s="102" t="s">
        <v>205</v>
      </c>
      <c r="V224" s="7"/>
      <c r="W224" s="7"/>
      <c r="X224" s="7"/>
      <c r="Y224" s="7"/>
      <c r="Z224" s="100">
        <f t="shared" si="49"/>
        <v>4001154</v>
      </c>
      <c r="AA224" s="7"/>
      <c r="AB224" s="7"/>
      <c r="AC224" s="7"/>
      <c r="AD224" s="7"/>
      <c r="AE224" s="100">
        <f t="shared" si="50"/>
        <v>4196</v>
      </c>
      <c r="AF224" s="7"/>
      <c r="AG224" s="100">
        <f t="shared" si="51"/>
        <v>50034033</v>
      </c>
    </row>
    <row r="225" spans="1:33" x14ac:dyDescent="0.35">
      <c r="A225" s="7" t="str">
        <f t="shared" si="55"/>
        <v>Suape39,71</v>
      </c>
      <c r="B225" s="100" t="s">
        <v>187</v>
      </c>
      <c r="C225" s="7">
        <v>4196</v>
      </c>
      <c r="D225" s="7" t="s">
        <v>23</v>
      </c>
      <c r="E225">
        <v>4001154</v>
      </c>
      <c r="F225" s="101"/>
      <c r="G225" s="111">
        <v>50034033</v>
      </c>
      <c r="H225" t="s">
        <v>219</v>
      </c>
      <c r="I225" s="101" t="str">
        <f t="shared" si="46"/>
        <v>39,7</v>
      </c>
      <c r="J225" s="164">
        <v>1</v>
      </c>
      <c r="K225" s="7" t="s">
        <v>138</v>
      </c>
      <c r="L225" s="103" t="e">
        <f>HLOOKUP(K225,'ABR''26'!$DE$4:$EH$65,MATCH(Carga!A225,'ABR''26'!$DE$4:$DE$65,0),0)</f>
        <v>#N/A</v>
      </c>
      <c r="M225" s="7"/>
      <c r="O225" s="7" t="str">
        <f t="shared" si="47"/>
        <v>ZBTM</v>
      </c>
      <c r="P225" s="104" t="e">
        <f t="shared" si="48"/>
        <v>#N/A</v>
      </c>
      <c r="Q225" s="102" t="s">
        <v>203</v>
      </c>
      <c r="R225" s="102" t="s">
        <v>204</v>
      </c>
      <c r="S225" s="102" t="s">
        <v>152</v>
      </c>
      <c r="T225" s="105" t="str">
        <f t="shared" ca="1" si="53"/>
        <v>04.05.Monday</v>
      </c>
      <c r="U225" s="102" t="s">
        <v>205</v>
      </c>
      <c r="V225" s="7"/>
      <c r="W225" s="7"/>
      <c r="X225" s="7"/>
      <c r="Y225" s="7"/>
      <c r="Z225" s="100">
        <f t="shared" si="49"/>
        <v>4001154</v>
      </c>
      <c r="AA225" s="7"/>
      <c r="AB225" s="7"/>
      <c r="AC225" s="7"/>
      <c r="AD225" s="7"/>
      <c r="AE225" s="100">
        <f t="shared" si="50"/>
        <v>4196</v>
      </c>
      <c r="AF225" s="7"/>
      <c r="AG225" s="100">
        <f t="shared" si="51"/>
        <v>50034033</v>
      </c>
    </row>
    <row r="226" spans="1:33" x14ac:dyDescent="0.35">
      <c r="A226" s="7" t="str">
        <f t="shared" si="55"/>
        <v>Suape39,71</v>
      </c>
      <c r="B226" s="100" t="s">
        <v>187</v>
      </c>
      <c r="C226" s="7">
        <v>4196</v>
      </c>
      <c r="D226" s="7" t="s">
        <v>23</v>
      </c>
      <c r="E226">
        <v>4001154</v>
      </c>
      <c r="F226" s="101"/>
      <c r="G226" s="111">
        <v>50034033</v>
      </c>
      <c r="H226" t="s">
        <v>219</v>
      </c>
      <c r="I226" s="101" t="str">
        <f t="shared" si="46"/>
        <v>39,7</v>
      </c>
      <c r="J226" s="164">
        <v>1</v>
      </c>
      <c r="K226" s="7" t="s">
        <v>139</v>
      </c>
      <c r="L226" s="103" t="e">
        <f>HLOOKUP(K226,'ABR''26'!$DE$4:$EH$65,MATCH(Carga!A226,'ABR''26'!$DE$4:$DE$65,0),0)</f>
        <v>#N/A</v>
      </c>
      <c r="M226" s="7"/>
      <c r="O226" s="7" t="str">
        <f t="shared" si="47"/>
        <v>ZBCT</v>
      </c>
      <c r="P226" s="104" t="e">
        <f t="shared" si="48"/>
        <v>#N/A</v>
      </c>
      <c r="Q226" s="102" t="s">
        <v>203</v>
      </c>
      <c r="R226" s="102" t="s">
        <v>204</v>
      </c>
      <c r="S226" s="102" t="s">
        <v>152</v>
      </c>
      <c r="T226" s="105" t="str">
        <f t="shared" ca="1" si="53"/>
        <v>04.05.Monday</v>
      </c>
      <c r="U226" s="102" t="s">
        <v>205</v>
      </c>
      <c r="V226" s="7"/>
      <c r="W226" s="7"/>
      <c r="X226" s="7"/>
      <c r="Y226" s="7"/>
      <c r="Z226" s="100">
        <f t="shared" si="49"/>
        <v>4001154</v>
      </c>
      <c r="AA226" s="7"/>
      <c r="AB226" s="7"/>
      <c r="AC226" s="7"/>
      <c r="AD226" s="7"/>
      <c r="AE226" s="100">
        <f t="shared" si="50"/>
        <v>4196</v>
      </c>
      <c r="AF226" s="7"/>
      <c r="AG226" s="100">
        <f t="shared" si="51"/>
        <v>50034033</v>
      </c>
    </row>
    <row r="227" spans="1:33" x14ac:dyDescent="0.35">
      <c r="A227" s="7" t="str">
        <f t="shared" si="55"/>
        <v>Suape39,71</v>
      </c>
      <c r="B227" s="100" t="s">
        <v>187</v>
      </c>
      <c r="C227" s="7">
        <v>4196</v>
      </c>
      <c r="D227" s="7" t="s">
        <v>23</v>
      </c>
      <c r="E227">
        <v>4001154</v>
      </c>
      <c r="F227" s="101"/>
      <c r="G227" s="111">
        <v>50034033</v>
      </c>
      <c r="H227" t="s">
        <v>219</v>
      </c>
      <c r="I227" s="101" t="str">
        <f t="shared" ref="I227:I290" si="56">SUBSTITUTE(MID(H227,7,4),".",",")</f>
        <v>39,7</v>
      </c>
      <c r="J227" s="164">
        <v>1</v>
      </c>
      <c r="K227" s="7" t="s">
        <v>57</v>
      </c>
      <c r="L227" s="103" t="e">
        <f>HLOOKUP(K227,'ABR''26'!$DE$4:$EH$65,MATCH(Carga!A227,'ABR''26'!$DE$4:$DE$65,0),0)</f>
        <v>#N/A</v>
      </c>
      <c r="M227" s="7"/>
      <c r="O227" s="7" t="str">
        <f t="shared" ref="O227:O290" si="57">K227</f>
        <v>ZBLB</v>
      </c>
      <c r="P227" s="104" t="e">
        <f t="shared" ref="P227:P290" si="58">L227</f>
        <v>#N/A</v>
      </c>
      <c r="Q227" s="102" t="s">
        <v>203</v>
      </c>
      <c r="R227" s="102" t="s">
        <v>204</v>
      </c>
      <c r="S227" s="102" t="s">
        <v>152</v>
      </c>
      <c r="T227" s="105" t="str">
        <f t="shared" ca="1" si="53"/>
        <v>04.05.Monday</v>
      </c>
      <c r="U227" s="102" t="s">
        <v>205</v>
      </c>
      <c r="V227" s="7"/>
      <c r="W227" s="7"/>
      <c r="X227" s="7"/>
      <c r="Y227" s="7"/>
      <c r="Z227" s="100">
        <f t="shared" ref="Z227:Z290" si="59">E227</f>
        <v>4001154</v>
      </c>
      <c r="AA227" s="7"/>
      <c r="AB227" s="7"/>
      <c r="AC227" s="7"/>
      <c r="AD227" s="7"/>
      <c r="AE227" s="100">
        <f t="shared" ref="AE227:AE290" si="60">C227</f>
        <v>4196</v>
      </c>
      <c r="AF227" s="7"/>
      <c r="AG227" s="100">
        <f t="shared" ref="AG227:AG290" si="61">G227</f>
        <v>50034033</v>
      </c>
    </row>
    <row r="228" spans="1:33" x14ac:dyDescent="0.35">
      <c r="A228" s="7" t="str">
        <f t="shared" si="55"/>
        <v>Suape39,71</v>
      </c>
      <c r="B228" s="100" t="s">
        <v>187</v>
      </c>
      <c r="C228" s="7">
        <v>4196</v>
      </c>
      <c r="D228" s="7" t="s">
        <v>23</v>
      </c>
      <c r="E228">
        <v>4001154</v>
      </c>
      <c r="F228" s="101"/>
      <c r="G228" s="111">
        <v>50034033</v>
      </c>
      <c r="H228" t="s">
        <v>219</v>
      </c>
      <c r="I228" s="101" t="str">
        <f t="shared" si="56"/>
        <v>39,7</v>
      </c>
      <c r="J228" s="164">
        <v>1</v>
      </c>
      <c r="K228" s="7" t="s">
        <v>132</v>
      </c>
      <c r="L228" s="103" t="e">
        <f>HLOOKUP(K228,'ABR''26'!$DE$4:$EH$65,MATCH(Carga!A228,'ABR''26'!$DE$4:$DE$65,0),0)</f>
        <v>#N/A</v>
      </c>
      <c r="M228" s="7"/>
      <c r="O228" s="7" t="str">
        <f t="shared" si="57"/>
        <v>ZBMR</v>
      </c>
      <c r="P228" s="104" t="e">
        <f t="shared" si="58"/>
        <v>#N/A</v>
      </c>
      <c r="Q228" s="102" t="s">
        <v>203</v>
      </c>
      <c r="R228" s="102" t="s">
        <v>204</v>
      </c>
      <c r="S228" s="102" t="s">
        <v>152</v>
      </c>
      <c r="T228" s="105" t="str">
        <f t="shared" ca="1" si="53"/>
        <v>04.05.Monday</v>
      </c>
      <c r="U228" s="102" t="s">
        <v>205</v>
      </c>
      <c r="V228" s="7"/>
      <c r="W228" s="7"/>
      <c r="X228" s="7"/>
      <c r="Y228" s="7"/>
      <c r="Z228" s="100">
        <f t="shared" si="59"/>
        <v>4001154</v>
      </c>
      <c r="AA228" s="7"/>
      <c r="AB228" s="7"/>
      <c r="AC228" s="7"/>
      <c r="AD228" s="7"/>
      <c r="AE228" s="100">
        <f t="shared" si="60"/>
        <v>4196</v>
      </c>
      <c r="AF228" s="7"/>
      <c r="AG228" s="100">
        <f t="shared" si="61"/>
        <v>50034033</v>
      </c>
    </row>
    <row r="229" spans="1:33" x14ac:dyDescent="0.35">
      <c r="A229" s="7" t="str">
        <f t="shared" si="55"/>
        <v>Suape39,71</v>
      </c>
      <c r="B229" s="100" t="s">
        <v>187</v>
      </c>
      <c r="C229" s="7">
        <v>4196</v>
      </c>
      <c r="D229" s="7" t="s">
        <v>23</v>
      </c>
      <c r="E229">
        <v>4001154</v>
      </c>
      <c r="F229" s="101"/>
      <c r="G229" s="111">
        <v>50034033</v>
      </c>
      <c r="H229" t="s">
        <v>219</v>
      </c>
      <c r="I229" s="101" t="str">
        <f t="shared" si="56"/>
        <v>39,7</v>
      </c>
      <c r="J229" s="164">
        <v>1</v>
      </c>
      <c r="K229" s="7" t="s">
        <v>133</v>
      </c>
      <c r="L229" s="103" t="e">
        <f>HLOOKUP(K229,'ABR''26'!$DE$4:$EH$65,MATCH(Carga!A229,'ABR''26'!$DE$4:$DE$65,0),0)</f>
        <v>#N/A</v>
      </c>
      <c r="M229" s="7"/>
      <c r="O229" s="7" t="str">
        <f t="shared" si="57"/>
        <v>ZBML</v>
      </c>
      <c r="P229" s="104" t="e">
        <f t="shared" si="58"/>
        <v>#N/A</v>
      </c>
      <c r="Q229" s="102" t="s">
        <v>203</v>
      </c>
      <c r="R229" s="102" t="s">
        <v>204</v>
      </c>
      <c r="S229" s="102" t="s">
        <v>152</v>
      </c>
      <c r="T229" s="105" t="str">
        <f t="shared" ca="1" si="53"/>
        <v>04.05.Monday</v>
      </c>
      <c r="U229" s="102" t="s">
        <v>205</v>
      </c>
      <c r="V229" s="7"/>
      <c r="W229" s="7"/>
      <c r="X229" s="7"/>
      <c r="Y229" s="7"/>
      <c r="Z229" s="100">
        <f t="shared" si="59"/>
        <v>4001154</v>
      </c>
      <c r="AA229" s="7"/>
      <c r="AB229" s="7"/>
      <c r="AC229" s="7"/>
      <c r="AD229" s="7"/>
      <c r="AE229" s="100">
        <f t="shared" si="60"/>
        <v>4196</v>
      </c>
      <c r="AF229" s="7"/>
      <c r="AG229" s="100">
        <f t="shared" si="61"/>
        <v>50034033</v>
      </c>
    </row>
    <row r="230" spans="1:33" x14ac:dyDescent="0.35">
      <c r="A230" s="7" t="str">
        <f t="shared" si="55"/>
        <v>Suape39,71</v>
      </c>
      <c r="B230" s="100" t="s">
        <v>187</v>
      </c>
      <c r="C230" s="7">
        <v>4196</v>
      </c>
      <c r="D230" s="7" t="s">
        <v>23</v>
      </c>
      <c r="E230">
        <v>4001154</v>
      </c>
      <c r="F230" s="101"/>
      <c r="G230" s="111">
        <v>50034033</v>
      </c>
      <c r="H230" t="s">
        <v>219</v>
      </c>
      <c r="I230" s="101" t="str">
        <f t="shared" si="56"/>
        <v>39,7</v>
      </c>
      <c r="J230" s="164">
        <v>1</v>
      </c>
      <c r="K230" s="7" t="s">
        <v>52</v>
      </c>
      <c r="L230" s="103" t="e">
        <f>HLOOKUP(K230,'ABR''26'!$DE$4:$EH$65,MATCH(Carga!A230,'ABR''26'!$DE$4:$DE$65,0),0)</f>
        <v>#N/A</v>
      </c>
      <c r="M230" s="7"/>
      <c r="O230" s="7" t="str">
        <f t="shared" si="57"/>
        <v>ZBPP</v>
      </c>
      <c r="P230" s="104" t="e">
        <f t="shared" si="58"/>
        <v>#N/A</v>
      </c>
      <c r="Q230" s="102" t="s">
        <v>203</v>
      </c>
      <c r="R230" s="102" t="s">
        <v>204</v>
      </c>
      <c r="S230" s="102" t="s">
        <v>152</v>
      </c>
      <c r="T230" s="105" t="str">
        <f t="shared" ca="1" si="53"/>
        <v>04.05.Monday</v>
      </c>
      <c r="U230" s="102" t="s">
        <v>205</v>
      </c>
      <c r="V230" s="7"/>
      <c r="W230" s="7"/>
      <c r="X230" s="7"/>
      <c r="Y230" s="7"/>
      <c r="Z230" s="100">
        <f t="shared" si="59"/>
        <v>4001154</v>
      </c>
      <c r="AA230" s="7"/>
      <c r="AB230" s="7"/>
      <c r="AC230" s="7"/>
      <c r="AD230" s="7"/>
      <c r="AE230" s="100">
        <f t="shared" si="60"/>
        <v>4196</v>
      </c>
      <c r="AF230" s="7"/>
      <c r="AG230" s="100">
        <f t="shared" si="61"/>
        <v>50034033</v>
      </c>
    </row>
    <row r="231" spans="1:33" x14ac:dyDescent="0.35">
      <c r="A231" s="7" t="str">
        <f t="shared" si="55"/>
        <v>Suape39,71</v>
      </c>
      <c r="B231" s="100" t="s">
        <v>187</v>
      </c>
      <c r="C231" s="7">
        <v>4196</v>
      </c>
      <c r="D231" s="7" t="s">
        <v>23</v>
      </c>
      <c r="E231">
        <v>4001154</v>
      </c>
      <c r="F231" s="101"/>
      <c r="G231" s="111">
        <v>50034033</v>
      </c>
      <c r="H231" t="s">
        <v>219</v>
      </c>
      <c r="I231" s="101" t="str">
        <f t="shared" si="56"/>
        <v>39,7</v>
      </c>
      <c r="J231" s="164">
        <v>1</v>
      </c>
      <c r="K231" s="7" t="s">
        <v>60</v>
      </c>
      <c r="L231" s="103" t="e">
        <f>HLOOKUP(K231,'ABR''26'!$DE$4:$EH$65,MATCH(Carga!A231,'ABR''26'!$DE$4:$DE$65,0),0)</f>
        <v>#N/A</v>
      </c>
      <c r="M231" s="7"/>
      <c r="O231" s="7" t="str">
        <f t="shared" si="57"/>
        <v>ZBPB</v>
      </c>
      <c r="P231" s="104" t="e">
        <f t="shared" si="58"/>
        <v>#N/A</v>
      </c>
      <c r="Q231" s="102" t="s">
        <v>203</v>
      </c>
      <c r="R231" s="102" t="s">
        <v>204</v>
      </c>
      <c r="S231" s="102" t="s">
        <v>152</v>
      </c>
      <c r="T231" s="105" t="str">
        <f t="shared" ca="1" si="53"/>
        <v>04.05.Monday</v>
      </c>
      <c r="U231" s="102" t="s">
        <v>205</v>
      </c>
      <c r="V231" s="7"/>
      <c r="W231" s="7"/>
      <c r="X231" s="7"/>
      <c r="Y231" s="7"/>
      <c r="Z231" s="100">
        <f t="shared" si="59"/>
        <v>4001154</v>
      </c>
      <c r="AA231" s="7"/>
      <c r="AB231" s="7"/>
      <c r="AC231" s="7"/>
      <c r="AD231" s="7"/>
      <c r="AE231" s="100">
        <f t="shared" si="60"/>
        <v>4196</v>
      </c>
      <c r="AF231" s="7"/>
      <c r="AG231" s="100">
        <f t="shared" si="61"/>
        <v>50034033</v>
      </c>
    </row>
    <row r="232" spans="1:33" x14ac:dyDescent="0.35">
      <c r="A232" s="7" t="str">
        <f t="shared" si="55"/>
        <v>Suape39,71</v>
      </c>
      <c r="B232" s="100" t="s">
        <v>187</v>
      </c>
      <c r="C232" s="7">
        <v>4196</v>
      </c>
      <c r="D232" s="7" t="s">
        <v>23</v>
      </c>
      <c r="E232">
        <v>4001154</v>
      </c>
      <c r="F232" s="101"/>
      <c r="G232" s="111">
        <v>50034033</v>
      </c>
      <c r="H232" t="s">
        <v>219</v>
      </c>
      <c r="I232" s="101" t="str">
        <f t="shared" si="56"/>
        <v>39,7</v>
      </c>
      <c r="J232" s="164">
        <v>1</v>
      </c>
      <c r="K232" s="7" t="s">
        <v>50</v>
      </c>
      <c r="L232" s="103" t="e">
        <f>HLOOKUP(K232,'ABR''26'!$DE$4:$EH$65,MATCH(Carga!A232,'ABR''26'!$DE$4:$DE$65,0),0)</f>
        <v>#N/A</v>
      </c>
      <c r="M232" s="7"/>
      <c r="O232" s="7" t="str">
        <f t="shared" si="57"/>
        <v>ZBOP</v>
      </c>
      <c r="P232" s="104" t="e">
        <f t="shared" si="58"/>
        <v>#N/A</v>
      </c>
      <c r="Q232" s="102" t="s">
        <v>203</v>
      </c>
      <c r="R232" s="102" t="s">
        <v>204</v>
      </c>
      <c r="S232" s="102" t="s">
        <v>152</v>
      </c>
      <c r="T232" s="105" t="str">
        <f t="shared" ca="1" si="53"/>
        <v>04.05.Monday</v>
      </c>
      <c r="U232" s="102" t="s">
        <v>205</v>
      </c>
      <c r="V232" s="7"/>
      <c r="W232" s="7"/>
      <c r="X232" s="7"/>
      <c r="Y232" s="7"/>
      <c r="Z232" s="100">
        <f t="shared" si="59"/>
        <v>4001154</v>
      </c>
      <c r="AA232" s="7"/>
      <c r="AB232" s="7"/>
      <c r="AC232" s="7"/>
      <c r="AD232" s="7"/>
      <c r="AE232" s="100">
        <f t="shared" si="60"/>
        <v>4196</v>
      </c>
      <c r="AF232" s="7"/>
      <c r="AG232" s="100">
        <f t="shared" si="61"/>
        <v>50034033</v>
      </c>
    </row>
    <row r="233" spans="1:33" x14ac:dyDescent="0.35">
      <c r="A233" s="7" t="str">
        <f t="shared" si="55"/>
        <v>Suape39,71</v>
      </c>
      <c r="B233" s="100" t="s">
        <v>187</v>
      </c>
      <c r="C233" s="7">
        <v>4196</v>
      </c>
      <c r="D233" s="7" t="s">
        <v>23</v>
      </c>
      <c r="E233">
        <v>4001154</v>
      </c>
      <c r="F233" s="101"/>
      <c r="G233" s="111">
        <v>50034033</v>
      </c>
      <c r="H233" t="s">
        <v>219</v>
      </c>
      <c r="I233" s="101" t="str">
        <f t="shared" si="56"/>
        <v>39,7</v>
      </c>
      <c r="J233" s="164">
        <v>1</v>
      </c>
      <c r="K233" s="7" t="s">
        <v>58</v>
      </c>
      <c r="L233" s="103" t="e">
        <f>HLOOKUP(K233,'ABR''26'!$DE$4:$EH$65,MATCH(Carga!A233,'ABR''26'!$DE$4:$DE$65,0),0)</f>
        <v>#N/A</v>
      </c>
      <c r="M233" s="7"/>
      <c r="O233" s="7" t="str">
        <f t="shared" si="57"/>
        <v>ZBOB</v>
      </c>
      <c r="P233" s="104" t="e">
        <f t="shared" si="58"/>
        <v>#N/A</v>
      </c>
      <c r="Q233" s="102" t="s">
        <v>203</v>
      </c>
      <c r="R233" s="102" t="s">
        <v>204</v>
      </c>
      <c r="S233" s="102" t="s">
        <v>152</v>
      </c>
      <c r="T233" s="105" t="str">
        <f t="shared" ca="1" si="53"/>
        <v>04.05.Monday</v>
      </c>
      <c r="U233" s="102" t="s">
        <v>205</v>
      </c>
      <c r="V233" s="7"/>
      <c r="W233" s="7"/>
      <c r="X233" s="7"/>
      <c r="Y233" s="7"/>
      <c r="Z233" s="100">
        <f t="shared" si="59"/>
        <v>4001154</v>
      </c>
      <c r="AA233" s="7"/>
      <c r="AB233" s="7"/>
      <c r="AC233" s="7"/>
      <c r="AD233" s="7"/>
      <c r="AE233" s="100">
        <f t="shared" si="60"/>
        <v>4196</v>
      </c>
      <c r="AF233" s="7"/>
      <c r="AG233" s="100">
        <f t="shared" si="61"/>
        <v>50034033</v>
      </c>
    </row>
    <row r="234" spans="1:33" x14ac:dyDescent="0.35">
      <c r="A234" s="7" t="str">
        <f t="shared" si="55"/>
        <v>Suape39,71</v>
      </c>
      <c r="B234" s="100" t="s">
        <v>187</v>
      </c>
      <c r="C234" s="7">
        <v>4196</v>
      </c>
      <c r="D234" s="7" t="s">
        <v>23</v>
      </c>
      <c r="E234">
        <v>4001154</v>
      </c>
      <c r="F234" s="101"/>
      <c r="G234" s="111">
        <v>50034033</v>
      </c>
      <c r="H234" t="s">
        <v>219</v>
      </c>
      <c r="I234" s="101" t="str">
        <f t="shared" si="56"/>
        <v>39,7</v>
      </c>
      <c r="J234" s="164">
        <v>1</v>
      </c>
      <c r="K234" s="7" t="s">
        <v>134</v>
      </c>
      <c r="L234" s="103" t="e">
        <f>HLOOKUP(K234,'ABR''26'!$DE$4:$EH$65,MATCH(Carga!A234,'ABR''26'!$DE$4:$DE$65,0),0)</f>
        <v>#N/A</v>
      </c>
      <c r="M234" s="7"/>
      <c r="O234" s="7" t="str">
        <f t="shared" si="57"/>
        <v>ZBSG</v>
      </c>
      <c r="P234" s="104" t="e">
        <f t="shared" si="58"/>
        <v>#N/A</v>
      </c>
      <c r="Q234" s="102" t="s">
        <v>203</v>
      </c>
      <c r="R234" s="102" t="s">
        <v>204</v>
      </c>
      <c r="S234" s="102" t="s">
        <v>152</v>
      </c>
      <c r="T234" s="105" t="str">
        <f t="shared" ca="1" si="53"/>
        <v>04.05.Monday</v>
      </c>
      <c r="U234" s="102" t="s">
        <v>205</v>
      </c>
      <c r="V234" s="7"/>
      <c r="W234" s="7"/>
      <c r="X234" s="7"/>
      <c r="Y234" s="7"/>
      <c r="Z234" s="100">
        <f t="shared" si="59"/>
        <v>4001154</v>
      </c>
      <c r="AA234" s="7"/>
      <c r="AB234" s="7"/>
      <c r="AC234" s="7"/>
      <c r="AD234" s="7"/>
      <c r="AE234" s="100">
        <f t="shared" si="60"/>
        <v>4196</v>
      </c>
      <c r="AF234" s="7"/>
      <c r="AG234" s="100">
        <f t="shared" si="61"/>
        <v>50034033</v>
      </c>
    </row>
    <row r="235" spans="1:33" x14ac:dyDescent="0.35">
      <c r="A235" s="7" t="str">
        <f t="shared" si="55"/>
        <v>Suape39,71</v>
      </c>
      <c r="B235" s="100" t="s">
        <v>187</v>
      </c>
      <c r="C235" s="7">
        <v>4196</v>
      </c>
      <c r="D235" s="7" t="s">
        <v>23</v>
      </c>
      <c r="E235">
        <v>4001154</v>
      </c>
      <c r="F235" s="101"/>
      <c r="G235" s="111">
        <v>50034033</v>
      </c>
      <c r="H235" t="s">
        <v>219</v>
      </c>
      <c r="I235" s="101" t="str">
        <f t="shared" si="56"/>
        <v>39,7</v>
      </c>
      <c r="J235" s="164">
        <v>1</v>
      </c>
      <c r="K235" s="7" t="s">
        <v>45</v>
      </c>
      <c r="L235" s="103" t="e">
        <f>HLOOKUP(K235,'ABR''26'!$DE$4:$EH$65,MATCH(Carga!A235,'ABR''26'!$DE$4:$DE$65,0),0)</f>
        <v>#N/A</v>
      </c>
      <c r="M235" s="7"/>
      <c r="O235" s="7" t="str">
        <f t="shared" si="57"/>
        <v>ZBFS</v>
      </c>
      <c r="P235" s="104" t="e">
        <f t="shared" si="58"/>
        <v>#N/A</v>
      </c>
      <c r="Q235" s="102" t="s">
        <v>203</v>
      </c>
      <c r="R235" s="102" t="s">
        <v>204</v>
      </c>
      <c r="S235" s="102" t="s">
        <v>152</v>
      </c>
      <c r="T235" s="105" t="str">
        <f t="shared" ca="1" si="53"/>
        <v>04.05.Monday</v>
      </c>
      <c r="U235" s="102" t="s">
        <v>205</v>
      </c>
      <c r="V235" s="7"/>
      <c r="W235" s="7"/>
      <c r="X235" s="7"/>
      <c r="Y235" s="7"/>
      <c r="Z235" s="100">
        <f t="shared" si="59"/>
        <v>4001154</v>
      </c>
      <c r="AA235" s="7"/>
      <c r="AB235" s="7"/>
      <c r="AC235" s="7"/>
      <c r="AD235" s="7"/>
      <c r="AE235" s="100">
        <f t="shared" si="60"/>
        <v>4196</v>
      </c>
      <c r="AF235" s="7"/>
      <c r="AG235" s="100">
        <f t="shared" si="61"/>
        <v>50034033</v>
      </c>
    </row>
    <row r="236" spans="1:33" x14ac:dyDescent="0.35">
      <c r="A236" s="7" t="str">
        <f t="shared" si="55"/>
        <v>Suape39,71</v>
      </c>
      <c r="B236" s="100" t="s">
        <v>187</v>
      </c>
      <c r="C236" s="7">
        <v>4196</v>
      </c>
      <c r="D236" s="7" t="s">
        <v>23</v>
      </c>
      <c r="E236">
        <v>4001154</v>
      </c>
      <c r="F236" s="101"/>
      <c r="G236" s="111">
        <v>50034033</v>
      </c>
      <c r="H236" t="s">
        <v>219</v>
      </c>
      <c r="I236" s="101" t="str">
        <f t="shared" si="56"/>
        <v>39,7</v>
      </c>
      <c r="J236" s="164">
        <v>1</v>
      </c>
      <c r="K236" s="7" t="s">
        <v>47</v>
      </c>
      <c r="L236" s="103" t="e">
        <f>HLOOKUP(K236,'ABR''26'!$DE$4:$EH$65,MATCH(Carga!A236,'ABR''26'!$DE$4:$DE$65,0),0)</f>
        <v>#N/A</v>
      </c>
      <c r="M236" s="7"/>
      <c r="O236" s="7" t="str">
        <f t="shared" si="57"/>
        <v>ZBUT</v>
      </c>
      <c r="P236" s="104" t="e">
        <f t="shared" si="58"/>
        <v>#N/A</v>
      </c>
      <c r="Q236" s="102" t="s">
        <v>203</v>
      </c>
      <c r="R236" s="102" t="s">
        <v>204</v>
      </c>
      <c r="S236" s="102" t="s">
        <v>152</v>
      </c>
      <c r="T236" s="105" t="str">
        <f t="shared" ca="1" si="53"/>
        <v>04.05.Monday</v>
      </c>
      <c r="U236" s="102" t="s">
        <v>205</v>
      </c>
      <c r="V236" s="7"/>
      <c r="W236" s="7"/>
      <c r="X236" s="7"/>
      <c r="Y236" s="7"/>
      <c r="Z236" s="100">
        <f t="shared" si="59"/>
        <v>4001154</v>
      </c>
      <c r="AA236" s="7"/>
      <c r="AB236" s="7"/>
      <c r="AC236" s="7"/>
      <c r="AD236" s="7"/>
      <c r="AE236" s="100">
        <f t="shared" si="60"/>
        <v>4196</v>
      </c>
      <c r="AF236" s="7"/>
      <c r="AG236" s="100">
        <f t="shared" si="61"/>
        <v>50034033</v>
      </c>
    </row>
    <row r="237" spans="1:33" x14ac:dyDescent="0.35">
      <c r="A237" s="7" t="str">
        <f t="shared" si="55"/>
        <v>Suape39,71</v>
      </c>
      <c r="B237" s="100" t="s">
        <v>187</v>
      </c>
      <c r="C237" s="7">
        <v>4196</v>
      </c>
      <c r="D237" s="7" t="s">
        <v>23</v>
      </c>
      <c r="E237">
        <v>4001154</v>
      </c>
      <c r="F237" s="101"/>
      <c r="G237" s="111">
        <v>50034033</v>
      </c>
      <c r="H237" t="s">
        <v>219</v>
      </c>
      <c r="I237" s="101" t="str">
        <f t="shared" si="56"/>
        <v>39,7</v>
      </c>
      <c r="J237" s="164">
        <v>1</v>
      </c>
      <c r="K237" s="7" t="s">
        <v>54</v>
      </c>
      <c r="L237" s="103" t="e">
        <f>HLOOKUP(K237,'ABR''26'!$DE$4:$EH$65,MATCH(Carga!A237,'ABR''26'!$DE$4:$DE$65,0),0)</f>
        <v>#N/A</v>
      </c>
      <c r="M237" s="7"/>
      <c r="O237" s="7" t="str">
        <f t="shared" si="57"/>
        <v>ZBUB</v>
      </c>
      <c r="P237" s="104" t="e">
        <f t="shared" si="58"/>
        <v>#N/A</v>
      </c>
      <c r="Q237" s="102" t="s">
        <v>203</v>
      </c>
      <c r="R237" s="102" t="s">
        <v>204</v>
      </c>
      <c r="S237" s="102" t="s">
        <v>152</v>
      </c>
      <c r="T237" s="105" t="str">
        <f t="shared" ca="1" si="53"/>
        <v>04.05.Monday</v>
      </c>
      <c r="U237" s="102" t="s">
        <v>205</v>
      </c>
      <c r="V237" s="7"/>
      <c r="W237" s="7"/>
      <c r="X237" s="7"/>
      <c r="Y237" s="7"/>
      <c r="Z237" s="100">
        <f t="shared" si="59"/>
        <v>4001154</v>
      </c>
      <c r="AA237" s="7"/>
      <c r="AB237" s="7"/>
      <c r="AC237" s="7"/>
      <c r="AD237" s="7"/>
      <c r="AE237" s="100">
        <f t="shared" si="60"/>
        <v>4196</v>
      </c>
      <c r="AF237" s="7"/>
      <c r="AG237" s="100">
        <f t="shared" si="61"/>
        <v>50034033</v>
      </c>
    </row>
    <row r="238" spans="1:33" x14ac:dyDescent="0.35">
      <c r="A238" s="7" t="str">
        <f t="shared" si="55"/>
        <v>Suape39,71</v>
      </c>
      <c r="B238" s="100" t="s">
        <v>187</v>
      </c>
      <c r="C238" s="7">
        <v>4196</v>
      </c>
      <c r="D238" s="7" t="s">
        <v>23</v>
      </c>
      <c r="E238">
        <v>4001154</v>
      </c>
      <c r="F238" s="101"/>
      <c r="G238" s="111">
        <v>50034033</v>
      </c>
      <c r="H238" t="s">
        <v>219</v>
      </c>
      <c r="I238" s="101" t="str">
        <f t="shared" si="56"/>
        <v>39,7</v>
      </c>
      <c r="J238" s="164">
        <v>1</v>
      </c>
      <c r="K238" s="7" t="s">
        <v>48</v>
      </c>
      <c r="L238" s="103" t="e">
        <f>HLOOKUP(K238,'ABR''26'!$DE$4:$EH$65,MATCH(Carga!A238,'ABR''26'!$DE$4:$DE$65,0),0)</f>
        <v>#N/A</v>
      </c>
      <c r="M238" s="7"/>
      <c r="O238" s="7" t="str">
        <f t="shared" si="57"/>
        <v>ZBLA</v>
      </c>
      <c r="P238" s="104" t="e">
        <f t="shared" si="58"/>
        <v>#N/A</v>
      </c>
      <c r="Q238" s="102" t="s">
        <v>203</v>
      </c>
      <c r="R238" s="102" t="s">
        <v>204</v>
      </c>
      <c r="S238" s="102" t="s">
        <v>152</v>
      </c>
      <c r="T238" s="105" t="str">
        <f t="shared" ca="1" si="53"/>
        <v>04.05.Monday</v>
      </c>
      <c r="U238" s="102" t="s">
        <v>205</v>
      </c>
      <c r="V238" s="7"/>
      <c r="W238" s="7"/>
      <c r="X238" s="7"/>
      <c r="Y238" s="7"/>
      <c r="Z238" s="100">
        <f t="shared" si="59"/>
        <v>4001154</v>
      </c>
      <c r="AA238" s="7"/>
      <c r="AB238" s="7"/>
      <c r="AC238" s="7"/>
      <c r="AD238" s="7"/>
      <c r="AE238" s="100">
        <f t="shared" si="60"/>
        <v>4196</v>
      </c>
      <c r="AF238" s="7"/>
      <c r="AG238" s="100">
        <f t="shared" si="61"/>
        <v>50034033</v>
      </c>
    </row>
    <row r="239" spans="1:33" x14ac:dyDescent="0.35">
      <c r="A239" s="7" t="str">
        <f t="shared" si="55"/>
        <v>Suape39,71</v>
      </c>
      <c r="B239" s="100" t="s">
        <v>187</v>
      </c>
      <c r="C239" s="7">
        <v>4196</v>
      </c>
      <c r="D239" s="7" t="s">
        <v>23</v>
      </c>
      <c r="E239">
        <v>4001154</v>
      </c>
      <c r="F239" s="101"/>
      <c r="G239" s="111">
        <v>50034033</v>
      </c>
      <c r="H239" t="s">
        <v>219</v>
      </c>
      <c r="I239" s="101" t="str">
        <f t="shared" si="56"/>
        <v>39,7</v>
      </c>
      <c r="J239" s="164">
        <v>1</v>
      </c>
      <c r="K239" s="7" t="s">
        <v>55</v>
      </c>
      <c r="L239" s="103" t="e">
        <f>HLOOKUP(K239,'ABR''26'!$DE$4:$EH$65,MATCH(Carga!A239,'ABR''26'!$DE$4:$DE$65,0),0)</f>
        <v>#N/A</v>
      </c>
      <c r="M239" s="7"/>
      <c r="O239" s="7" t="str">
        <f t="shared" si="57"/>
        <v>ZBLL</v>
      </c>
      <c r="P239" s="104" t="e">
        <f t="shared" si="58"/>
        <v>#N/A</v>
      </c>
      <c r="Q239" s="102" t="s">
        <v>203</v>
      </c>
      <c r="R239" s="102" t="s">
        <v>204</v>
      </c>
      <c r="S239" s="102" t="s">
        <v>152</v>
      </c>
      <c r="T239" s="105" t="str">
        <f t="shared" ca="1" si="53"/>
        <v>04.05.Monday</v>
      </c>
      <c r="U239" s="102" t="s">
        <v>205</v>
      </c>
      <c r="V239" s="7"/>
      <c r="W239" s="7"/>
      <c r="X239" s="7"/>
      <c r="Y239" s="7"/>
      <c r="Z239" s="100">
        <f t="shared" si="59"/>
        <v>4001154</v>
      </c>
      <c r="AA239" s="7"/>
      <c r="AB239" s="7"/>
      <c r="AC239" s="7"/>
      <c r="AD239" s="7"/>
      <c r="AE239" s="100">
        <f t="shared" si="60"/>
        <v>4196</v>
      </c>
      <c r="AF239" s="7"/>
      <c r="AG239" s="100">
        <f t="shared" si="61"/>
        <v>50034033</v>
      </c>
    </row>
    <row r="240" spans="1:33" x14ac:dyDescent="0.35">
      <c r="A240" s="7" t="str">
        <f t="shared" si="55"/>
        <v>Suape39,71</v>
      </c>
      <c r="B240" s="100" t="s">
        <v>187</v>
      </c>
      <c r="C240" s="7">
        <v>4196</v>
      </c>
      <c r="D240" s="7" t="s">
        <v>23</v>
      </c>
      <c r="E240">
        <v>4001154</v>
      </c>
      <c r="F240" s="101"/>
      <c r="G240" s="111">
        <v>50034033</v>
      </c>
      <c r="H240" t="s">
        <v>219</v>
      </c>
      <c r="I240" s="101" t="str">
        <f t="shared" si="56"/>
        <v>39,7</v>
      </c>
      <c r="J240" s="164">
        <v>1</v>
      </c>
      <c r="K240" s="7" t="s">
        <v>135</v>
      </c>
      <c r="L240" s="103" t="e">
        <f>HLOOKUP(K240,'ABR''26'!$DE$4:$EH$65,MATCH(Carga!A240,'ABR''26'!$DE$4:$DE$65,0),0)</f>
        <v>#N/A</v>
      </c>
      <c r="M240" s="7"/>
      <c r="O240" s="7" t="str">
        <f t="shared" si="57"/>
        <v>ZBPE</v>
      </c>
      <c r="P240" s="104" t="e">
        <f t="shared" si="58"/>
        <v>#N/A</v>
      </c>
      <c r="Q240" s="102" t="s">
        <v>203</v>
      </c>
      <c r="R240" s="102" t="s">
        <v>204</v>
      </c>
      <c r="S240" s="102" t="s">
        <v>152</v>
      </c>
      <c r="T240" s="105" t="str">
        <f t="shared" ca="1" si="53"/>
        <v>04.05.Monday</v>
      </c>
      <c r="U240" s="102" t="s">
        <v>205</v>
      </c>
      <c r="V240" s="7"/>
      <c r="W240" s="7"/>
      <c r="X240" s="7"/>
      <c r="Y240" s="7"/>
      <c r="Z240" s="100">
        <f t="shared" si="59"/>
        <v>4001154</v>
      </c>
      <c r="AA240" s="7"/>
      <c r="AB240" s="7"/>
      <c r="AC240" s="7"/>
      <c r="AD240" s="7"/>
      <c r="AE240" s="100">
        <f t="shared" si="60"/>
        <v>4196</v>
      </c>
      <c r="AF240" s="7"/>
      <c r="AG240" s="100">
        <f t="shared" si="61"/>
        <v>50034033</v>
      </c>
    </row>
    <row r="241" spans="1:33" x14ac:dyDescent="0.35">
      <c r="A241" s="7" t="str">
        <f t="shared" si="55"/>
        <v>Suape39,71</v>
      </c>
      <c r="B241" s="100" t="s">
        <v>187</v>
      </c>
      <c r="C241" s="7">
        <v>4196</v>
      </c>
      <c r="D241" s="7" t="s">
        <v>23</v>
      </c>
      <c r="E241">
        <v>4001154</v>
      </c>
      <c r="F241" s="101"/>
      <c r="G241" s="111">
        <v>50034033</v>
      </c>
      <c r="H241" t="s">
        <v>219</v>
      </c>
      <c r="I241" s="101" t="str">
        <f t="shared" si="56"/>
        <v>39,7</v>
      </c>
      <c r="J241" s="164">
        <v>1</v>
      </c>
      <c r="K241" s="7" t="s">
        <v>136</v>
      </c>
      <c r="L241" s="103" t="e">
        <f>HLOOKUP(K241,'ABR''26'!$DE$4:$EH$65,MATCH(Carga!A241,'ABR''26'!$DE$4:$DE$65,0),0)</f>
        <v>#N/A</v>
      </c>
      <c r="M241" s="7"/>
      <c r="O241" s="7" t="str">
        <f t="shared" si="57"/>
        <v>ZBPL</v>
      </c>
      <c r="P241" s="104" t="e">
        <f t="shared" si="58"/>
        <v>#N/A</v>
      </c>
      <c r="Q241" s="102" t="s">
        <v>203</v>
      </c>
      <c r="R241" s="102" t="s">
        <v>204</v>
      </c>
      <c r="S241" s="102" t="s">
        <v>152</v>
      </c>
      <c r="T241" s="105" t="str">
        <f t="shared" ca="1" si="53"/>
        <v>04.05.Monday</v>
      </c>
      <c r="U241" s="102" t="s">
        <v>205</v>
      </c>
      <c r="V241" s="7"/>
      <c r="W241" s="7"/>
      <c r="X241" s="7"/>
      <c r="Y241" s="7"/>
      <c r="Z241" s="100">
        <f t="shared" si="59"/>
        <v>4001154</v>
      </c>
      <c r="AA241" s="7"/>
      <c r="AB241" s="7"/>
      <c r="AC241" s="7"/>
      <c r="AD241" s="7"/>
      <c r="AE241" s="100">
        <f t="shared" si="60"/>
        <v>4196</v>
      </c>
      <c r="AF241" s="7"/>
      <c r="AG241" s="100">
        <f t="shared" si="61"/>
        <v>50034033</v>
      </c>
    </row>
    <row r="242" spans="1:33" x14ac:dyDescent="0.35">
      <c r="A242" s="7" t="str">
        <f>D242&amp;I242&amp;J242</f>
        <v>Suape55,61</v>
      </c>
      <c r="B242" s="100" t="s">
        <v>187</v>
      </c>
      <c r="C242" s="7">
        <v>4196</v>
      </c>
      <c r="D242" s="7" t="s">
        <v>23</v>
      </c>
      <c r="E242">
        <v>4001156</v>
      </c>
      <c r="F242" s="101"/>
      <c r="G242" s="111">
        <v>50028621</v>
      </c>
      <c r="H242" t="s">
        <v>216</v>
      </c>
      <c r="I242" s="101" t="str">
        <f t="shared" si="56"/>
        <v>55,6</v>
      </c>
      <c r="J242" s="164">
        <v>1</v>
      </c>
      <c r="K242" s="7" t="s">
        <v>43</v>
      </c>
      <c r="L242" s="103" t="e">
        <f>HLOOKUP(K242,'ABR''26'!$DE$4:$EH$65,MATCH(Carga!A242,'ABR''26'!$DE$4:$DE$65,0),0)</f>
        <v>#N/A</v>
      </c>
      <c r="M242" s="7"/>
      <c r="O242" s="7" t="str">
        <f t="shared" si="57"/>
        <v>ZBRP</v>
      </c>
      <c r="P242" s="104" t="e">
        <f t="shared" si="58"/>
        <v>#N/A</v>
      </c>
      <c r="Q242" s="102" t="s">
        <v>203</v>
      </c>
      <c r="R242" s="102" t="s">
        <v>204</v>
      </c>
      <c r="S242" s="102" t="s">
        <v>152</v>
      </c>
      <c r="T242" s="105" t="str">
        <f t="shared" ca="1" si="53"/>
        <v>04.05.Monday</v>
      </c>
      <c r="U242" s="102" t="s">
        <v>205</v>
      </c>
      <c r="V242" s="7"/>
      <c r="W242" s="7"/>
      <c r="X242" s="7"/>
      <c r="Y242" s="7"/>
      <c r="Z242" s="100">
        <f t="shared" si="59"/>
        <v>4001156</v>
      </c>
      <c r="AA242" s="7"/>
      <c r="AB242" s="7"/>
      <c r="AC242" s="7"/>
      <c r="AD242" s="7"/>
      <c r="AE242" s="100">
        <f t="shared" si="60"/>
        <v>4196</v>
      </c>
      <c r="AF242" s="7"/>
      <c r="AG242" s="100">
        <f t="shared" si="61"/>
        <v>50028621</v>
      </c>
    </row>
    <row r="243" spans="1:33" x14ac:dyDescent="0.35">
      <c r="A243" s="7" t="str">
        <f t="shared" ref="A243:A265" si="62">D243&amp;I243&amp;J243</f>
        <v>Suape55,61</v>
      </c>
      <c r="B243" s="100" t="s">
        <v>187</v>
      </c>
      <c r="C243" s="7">
        <v>4196</v>
      </c>
      <c r="D243" s="7" t="s">
        <v>23</v>
      </c>
      <c r="E243">
        <v>4001156</v>
      </c>
      <c r="F243" s="101"/>
      <c r="G243" s="111">
        <v>50028621</v>
      </c>
      <c r="H243" t="s">
        <v>216</v>
      </c>
      <c r="I243" s="101" t="str">
        <f t="shared" si="56"/>
        <v>55,6</v>
      </c>
      <c r="J243" s="164">
        <v>1</v>
      </c>
      <c r="K243" s="7" t="s">
        <v>44</v>
      </c>
      <c r="L243" s="103" t="e">
        <f>HLOOKUP(K243,'ABR''26'!$DE$4:$EH$65,MATCH(Carga!A243,'ABR''26'!$DE$4:$DE$65,0),0)</f>
        <v>#N/A</v>
      </c>
      <c r="M243" s="7"/>
      <c r="O243" s="7" t="str">
        <f t="shared" si="57"/>
        <v>ZBSR</v>
      </c>
      <c r="P243" s="104" t="e">
        <f t="shared" si="58"/>
        <v>#N/A</v>
      </c>
      <c r="Q243" s="102" t="s">
        <v>203</v>
      </c>
      <c r="R243" s="102" t="s">
        <v>204</v>
      </c>
      <c r="S243" s="102" t="s">
        <v>152</v>
      </c>
      <c r="T243" s="105" t="str">
        <f t="shared" ca="1" si="53"/>
        <v>04.05.Monday</v>
      </c>
      <c r="U243" s="102" t="s">
        <v>205</v>
      </c>
      <c r="V243" s="7"/>
      <c r="W243" s="7"/>
      <c r="X243" s="7"/>
      <c r="Y243" s="7"/>
      <c r="Z243" s="100">
        <f t="shared" si="59"/>
        <v>4001156</v>
      </c>
      <c r="AA243" s="7"/>
      <c r="AB243" s="7"/>
      <c r="AC243" s="7"/>
      <c r="AD243" s="7"/>
      <c r="AE243" s="100">
        <f t="shared" si="60"/>
        <v>4196</v>
      </c>
      <c r="AF243" s="7"/>
      <c r="AG243" s="100">
        <f t="shared" si="61"/>
        <v>50028621</v>
      </c>
    </row>
    <row r="244" spans="1:33" x14ac:dyDescent="0.35">
      <c r="A244" s="7" t="str">
        <f t="shared" si="62"/>
        <v>Suape55,61</v>
      </c>
      <c r="B244" s="100" t="s">
        <v>187</v>
      </c>
      <c r="C244" s="7">
        <v>4196</v>
      </c>
      <c r="D244" s="7" t="s">
        <v>23</v>
      </c>
      <c r="E244">
        <v>4001156</v>
      </c>
      <c r="F244" s="101"/>
      <c r="G244" s="111">
        <v>50028621</v>
      </c>
      <c r="H244" t="s">
        <v>216</v>
      </c>
      <c r="I244" s="101" t="str">
        <f t="shared" si="56"/>
        <v>55,6</v>
      </c>
      <c r="J244" s="164">
        <v>1</v>
      </c>
      <c r="K244" s="7" t="s">
        <v>56</v>
      </c>
      <c r="L244" s="103" t="e">
        <f>HLOOKUP(K244,'ABR''26'!$DE$4:$EH$65,MATCH(Carga!A244,'ABR''26'!$DE$4:$DE$65,0),0)</f>
        <v>#N/A</v>
      </c>
      <c r="M244" s="7"/>
      <c r="O244" s="7" t="str">
        <f t="shared" si="57"/>
        <v>ZBSB</v>
      </c>
      <c r="P244" s="104" t="e">
        <f t="shared" si="58"/>
        <v>#N/A</v>
      </c>
      <c r="Q244" s="102" t="s">
        <v>203</v>
      </c>
      <c r="R244" s="102" t="s">
        <v>204</v>
      </c>
      <c r="S244" s="102" t="s">
        <v>152</v>
      </c>
      <c r="T244" s="105" t="str">
        <f t="shared" ca="1" si="53"/>
        <v>04.05.Monday</v>
      </c>
      <c r="U244" s="102" t="s">
        <v>205</v>
      </c>
      <c r="V244" s="7"/>
      <c r="W244" s="7"/>
      <c r="X244" s="7"/>
      <c r="Y244" s="7"/>
      <c r="Z244" s="100">
        <f t="shared" si="59"/>
        <v>4001156</v>
      </c>
      <c r="AA244" s="7"/>
      <c r="AB244" s="7"/>
      <c r="AC244" s="7"/>
      <c r="AD244" s="7"/>
      <c r="AE244" s="100">
        <f t="shared" si="60"/>
        <v>4196</v>
      </c>
      <c r="AF244" s="7"/>
      <c r="AG244" s="100">
        <f t="shared" si="61"/>
        <v>50028621</v>
      </c>
    </row>
    <row r="245" spans="1:33" x14ac:dyDescent="0.35">
      <c r="A245" s="7" t="str">
        <f t="shared" si="62"/>
        <v>Suape55,61</v>
      </c>
      <c r="B245" s="100" t="s">
        <v>187</v>
      </c>
      <c r="C245" s="7">
        <v>4196</v>
      </c>
      <c r="D245" s="7" t="s">
        <v>23</v>
      </c>
      <c r="E245">
        <v>4001156</v>
      </c>
      <c r="F245" s="101"/>
      <c r="G245" s="111">
        <v>50028621</v>
      </c>
      <c r="H245" t="s">
        <v>216</v>
      </c>
      <c r="I245" s="101" t="str">
        <f t="shared" si="56"/>
        <v>55,6</v>
      </c>
      <c r="J245" s="164">
        <v>1</v>
      </c>
      <c r="K245" s="7" t="s">
        <v>46</v>
      </c>
      <c r="L245" s="103" t="e">
        <f>HLOOKUP(K245,'ABR''26'!$DE$4:$EH$65,MATCH(Carga!A245,'ABR''26'!$DE$4:$DE$65,0),0)</f>
        <v>#N/A</v>
      </c>
      <c r="M245" s="7"/>
      <c r="O245" s="7" t="str">
        <f t="shared" si="57"/>
        <v>ZBCP</v>
      </c>
      <c r="P245" s="104" t="e">
        <f t="shared" si="58"/>
        <v>#N/A</v>
      </c>
      <c r="Q245" s="102" t="s">
        <v>203</v>
      </c>
      <c r="R245" s="102" t="s">
        <v>204</v>
      </c>
      <c r="S245" s="102" t="s">
        <v>152</v>
      </c>
      <c r="T245" s="105" t="str">
        <f t="shared" ca="1" si="53"/>
        <v>04.05.Monday</v>
      </c>
      <c r="U245" s="102" t="s">
        <v>205</v>
      </c>
      <c r="V245" s="7"/>
      <c r="W245" s="7"/>
      <c r="X245" s="7"/>
      <c r="Y245" s="7"/>
      <c r="Z245" s="100">
        <f t="shared" si="59"/>
        <v>4001156</v>
      </c>
      <c r="AA245" s="7"/>
      <c r="AB245" s="7"/>
      <c r="AC245" s="7"/>
      <c r="AD245" s="7"/>
      <c r="AE245" s="100">
        <f t="shared" si="60"/>
        <v>4196</v>
      </c>
      <c r="AF245" s="7"/>
      <c r="AG245" s="100">
        <f t="shared" si="61"/>
        <v>50028621</v>
      </c>
    </row>
    <row r="246" spans="1:33" x14ac:dyDescent="0.35">
      <c r="A246" s="7" t="str">
        <f t="shared" si="62"/>
        <v>Suape55,61</v>
      </c>
      <c r="B246" s="100" t="s">
        <v>187</v>
      </c>
      <c r="C246" s="7">
        <v>4196</v>
      </c>
      <c r="D246" s="7" t="s">
        <v>23</v>
      </c>
      <c r="E246">
        <v>4001156</v>
      </c>
      <c r="F246" s="101"/>
      <c r="G246" s="111">
        <v>50028621</v>
      </c>
      <c r="H246" t="s">
        <v>216</v>
      </c>
      <c r="I246" s="101" t="str">
        <f t="shared" si="56"/>
        <v>55,6</v>
      </c>
      <c r="J246" s="164">
        <v>1</v>
      </c>
      <c r="K246" s="7" t="s">
        <v>131</v>
      </c>
      <c r="L246" s="103" t="e">
        <f>HLOOKUP(K246,'ABR''26'!$DE$4:$EH$65,MATCH(Carga!A246,'ABR''26'!$DE$4:$DE$65,0),0)</f>
        <v>#N/A</v>
      </c>
      <c r="M246" s="7"/>
      <c r="O246" s="7" t="str">
        <f t="shared" si="57"/>
        <v>ZBFP</v>
      </c>
      <c r="P246" s="104" t="e">
        <f t="shared" si="58"/>
        <v>#N/A</v>
      </c>
      <c r="Q246" s="102" t="s">
        <v>203</v>
      </c>
      <c r="R246" s="102" t="s">
        <v>204</v>
      </c>
      <c r="S246" s="102" t="s">
        <v>152</v>
      </c>
      <c r="T246" s="105" t="str">
        <f t="shared" ca="1" si="53"/>
        <v>04.05.Monday</v>
      </c>
      <c r="U246" s="102" t="s">
        <v>205</v>
      </c>
      <c r="V246" s="7"/>
      <c r="W246" s="7"/>
      <c r="X246" s="7"/>
      <c r="Y246" s="7"/>
      <c r="Z246" s="100">
        <f t="shared" si="59"/>
        <v>4001156</v>
      </c>
      <c r="AA246" s="7"/>
      <c r="AB246" s="7"/>
      <c r="AC246" s="7"/>
      <c r="AD246" s="7"/>
      <c r="AE246" s="100">
        <f t="shared" si="60"/>
        <v>4196</v>
      </c>
      <c r="AF246" s="7"/>
      <c r="AG246" s="100">
        <f t="shared" si="61"/>
        <v>50028621</v>
      </c>
    </row>
    <row r="247" spans="1:33" x14ac:dyDescent="0.35">
      <c r="A247" s="7" t="str">
        <f t="shared" si="62"/>
        <v>Suape55,61</v>
      </c>
      <c r="B247" s="100" t="s">
        <v>187</v>
      </c>
      <c r="C247" s="7">
        <v>4196</v>
      </c>
      <c r="D247" s="7" t="s">
        <v>23</v>
      </c>
      <c r="E247">
        <v>4001156</v>
      </c>
      <c r="F247" s="101"/>
      <c r="G247" s="111">
        <v>50028621</v>
      </c>
      <c r="H247" t="s">
        <v>216</v>
      </c>
      <c r="I247" s="101" t="str">
        <f t="shared" si="56"/>
        <v>55,6</v>
      </c>
      <c r="J247" s="164">
        <v>1</v>
      </c>
      <c r="K247" s="7" t="s">
        <v>51</v>
      </c>
      <c r="L247" s="103" t="e">
        <f>HLOOKUP(K247,'ABR''26'!$DE$4:$EH$65,MATCH(Carga!A247,'ABR''26'!$DE$4:$DE$65,0),0)</f>
        <v>#N/A</v>
      </c>
      <c r="M247" s="7"/>
      <c r="O247" s="7" t="str">
        <f t="shared" si="57"/>
        <v>ZBFC</v>
      </c>
      <c r="P247" s="104" t="e">
        <f t="shared" si="58"/>
        <v>#N/A</v>
      </c>
      <c r="Q247" s="102" t="s">
        <v>203</v>
      </c>
      <c r="R247" s="102" t="s">
        <v>204</v>
      </c>
      <c r="S247" s="102" t="s">
        <v>152</v>
      </c>
      <c r="T247" s="105" t="str">
        <f t="shared" ca="1" si="53"/>
        <v>04.05.Monday</v>
      </c>
      <c r="U247" s="102" t="s">
        <v>205</v>
      </c>
      <c r="V247" s="7"/>
      <c r="W247" s="7"/>
      <c r="X247" s="7"/>
      <c r="Y247" s="7"/>
      <c r="Z247" s="100">
        <f t="shared" si="59"/>
        <v>4001156</v>
      </c>
      <c r="AA247" s="7"/>
      <c r="AB247" s="7"/>
      <c r="AC247" s="7"/>
      <c r="AD247" s="7"/>
      <c r="AE247" s="100">
        <f t="shared" si="60"/>
        <v>4196</v>
      </c>
      <c r="AF247" s="7"/>
      <c r="AG247" s="100">
        <f t="shared" si="61"/>
        <v>50028621</v>
      </c>
    </row>
    <row r="248" spans="1:33" x14ac:dyDescent="0.35">
      <c r="A248" s="7" t="str">
        <f t="shared" si="62"/>
        <v>Suape55,61</v>
      </c>
      <c r="B248" s="100" t="s">
        <v>187</v>
      </c>
      <c r="C248" s="7">
        <v>4196</v>
      </c>
      <c r="D248" s="7" t="s">
        <v>23</v>
      </c>
      <c r="E248">
        <v>4001156</v>
      </c>
      <c r="F248" s="101"/>
      <c r="G248" s="111">
        <v>50028621</v>
      </c>
      <c r="H248" t="s">
        <v>216</v>
      </c>
      <c r="I248" s="101" t="str">
        <f t="shared" si="56"/>
        <v>55,6</v>
      </c>
      <c r="J248" s="164">
        <v>1</v>
      </c>
      <c r="K248" s="7" t="s">
        <v>59</v>
      </c>
      <c r="L248" s="103" t="e">
        <f>HLOOKUP(K248,'ABR''26'!$DE$4:$EH$65,MATCH(Carga!A248,'ABR''26'!$DE$4:$DE$65,0),0)</f>
        <v>#N/A</v>
      </c>
      <c r="M248" s="7"/>
      <c r="O248" s="7" t="str">
        <f t="shared" si="57"/>
        <v>ZBFB</v>
      </c>
      <c r="P248" s="104" t="e">
        <f t="shared" si="58"/>
        <v>#N/A</v>
      </c>
      <c r="Q248" s="102" t="s">
        <v>203</v>
      </c>
      <c r="R248" s="102" t="s">
        <v>204</v>
      </c>
      <c r="S248" s="102" t="s">
        <v>152</v>
      </c>
      <c r="T248" s="105" t="str">
        <f t="shared" ca="1" si="53"/>
        <v>04.05.Monday</v>
      </c>
      <c r="U248" s="102" t="s">
        <v>205</v>
      </c>
      <c r="V248" s="7"/>
      <c r="W248" s="7"/>
      <c r="X248" s="7"/>
      <c r="Y248" s="7"/>
      <c r="Z248" s="100">
        <f t="shared" si="59"/>
        <v>4001156</v>
      </c>
      <c r="AA248" s="7"/>
      <c r="AB248" s="7"/>
      <c r="AC248" s="7"/>
      <c r="AD248" s="7"/>
      <c r="AE248" s="100">
        <f t="shared" si="60"/>
        <v>4196</v>
      </c>
      <c r="AF248" s="7"/>
      <c r="AG248" s="100">
        <f t="shared" si="61"/>
        <v>50028621</v>
      </c>
    </row>
    <row r="249" spans="1:33" x14ac:dyDescent="0.35">
      <c r="A249" s="7" t="str">
        <f t="shared" si="62"/>
        <v>Suape55,61</v>
      </c>
      <c r="B249" s="100" t="s">
        <v>187</v>
      </c>
      <c r="C249" s="7">
        <v>4196</v>
      </c>
      <c r="D249" s="7" t="s">
        <v>23</v>
      </c>
      <c r="E249">
        <v>4001156</v>
      </c>
      <c r="F249" s="101"/>
      <c r="G249" s="111">
        <v>50028621</v>
      </c>
      <c r="H249" t="s">
        <v>216</v>
      </c>
      <c r="I249" s="101" t="str">
        <f t="shared" si="56"/>
        <v>55,6</v>
      </c>
      <c r="J249" s="164">
        <v>1</v>
      </c>
      <c r="K249" s="7" t="s">
        <v>138</v>
      </c>
      <c r="L249" s="103" t="e">
        <f>HLOOKUP(K249,'ABR''26'!$DE$4:$EH$65,MATCH(Carga!A249,'ABR''26'!$DE$4:$DE$65,0),0)</f>
        <v>#N/A</v>
      </c>
      <c r="M249" s="7"/>
      <c r="O249" s="7" t="str">
        <f t="shared" si="57"/>
        <v>ZBTM</v>
      </c>
      <c r="P249" s="104" t="e">
        <f t="shared" si="58"/>
        <v>#N/A</v>
      </c>
      <c r="Q249" s="102" t="s">
        <v>203</v>
      </c>
      <c r="R249" s="102" t="s">
        <v>204</v>
      </c>
      <c r="S249" s="102" t="s">
        <v>152</v>
      </c>
      <c r="T249" s="105" t="str">
        <f t="shared" ca="1" si="53"/>
        <v>04.05.Monday</v>
      </c>
      <c r="U249" s="102" t="s">
        <v>205</v>
      </c>
      <c r="V249" s="7"/>
      <c r="W249" s="7"/>
      <c r="X249" s="7"/>
      <c r="Y249" s="7"/>
      <c r="Z249" s="100">
        <f t="shared" si="59"/>
        <v>4001156</v>
      </c>
      <c r="AA249" s="7"/>
      <c r="AB249" s="7"/>
      <c r="AC249" s="7"/>
      <c r="AD249" s="7"/>
      <c r="AE249" s="100">
        <f t="shared" si="60"/>
        <v>4196</v>
      </c>
      <c r="AF249" s="7"/>
      <c r="AG249" s="100">
        <f t="shared" si="61"/>
        <v>50028621</v>
      </c>
    </row>
    <row r="250" spans="1:33" x14ac:dyDescent="0.35">
      <c r="A250" s="7" t="str">
        <f t="shared" si="62"/>
        <v>Suape55,61</v>
      </c>
      <c r="B250" s="100" t="s">
        <v>187</v>
      </c>
      <c r="C250" s="7">
        <v>4196</v>
      </c>
      <c r="D250" s="7" t="s">
        <v>23</v>
      </c>
      <c r="E250">
        <v>4001156</v>
      </c>
      <c r="F250" s="101"/>
      <c r="G250" s="111">
        <v>50028621</v>
      </c>
      <c r="H250" t="s">
        <v>216</v>
      </c>
      <c r="I250" s="101" t="str">
        <f t="shared" si="56"/>
        <v>55,6</v>
      </c>
      <c r="J250" s="164">
        <v>1</v>
      </c>
      <c r="K250" s="7" t="s">
        <v>139</v>
      </c>
      <c r="L250" s="103" t="e">
        <f>HLOOKUP(K250,'ABR''26'!$DE$4:$EH$65,MATCH(Carga!A250,'ABR''26'!$DE$4:$DE$65,0),0)</f>
        <v>#N/A</v>
      </c>
      <c r="M250" s="7"/>
      <c r="O250" s="7" t="str">
        <f t="shared" si="57"/>
        <v>ZBCT</v>
      </c>
      <c r="P250" s="104" t="e">
        <f t="shared" si="58"/>
        <v>#N/A</v>
      </c>
      <c r="Q250" s="102" t="s">
        <v>203</v>
      </c>
      <c r="R250" s="102" t="s">
        <v>204</v>
      </c>
      <c r="S250" s="102" t="s">
        <v>152</v>
      </c>
      <c r="T250" s="105" t="str">
        <f t="shared" ca="1" si="53"/>
        <v>04.05.Monday</v>
      </c>
      <c r="U250" s="102" t="s">
        <v>205</v>
      </c>
      <c r="V250" s="7"/>
      <c r="W250" s="7"/>
      <c r="X250" s="7"/>
      <c r="Y250" s="7"/>
      <c r="Z250" s="100">
        <f t="shared" si="59"/>
        <v>4001156</v>
      </c>
      <c r="AA250" s="7"/>
      <c r="AB250" s="7"/>
      <c r="AC250" s="7"/>
      <c r="AD250" s="7"/>
      <c r="AE250" s="100">
        <f t="shared" si="60"/>
        <v>4196</v>
      </c>
      <c r="AF250" s="7"/>
      <c r="AG250" s="100">
        <f t="shared" si="61"/>
        <v>50028621</v>
      </c>
    </row>
    <row r="251" spans="1:33" x14ac:dyDescent="0.35">
      <c r="A251" s="7" t="str">
        <f t="shared" si="62"/>
        <v>Suape55,61</v>
      </c>
      <c r="B251" s="100" t="s">
        <v>187</v>
      </c>
      <c r="C251" s="7">
        <v>4196</v>
      </c>
      <c r="D251" s="7" t="s">
        <v>23</v>
      </c>
      <c r="E251">
        <v>4001156</v>
      </c>
      <c r="F251" s="101"/>
      <c r="G251" s="111">
        <v>50028621</v>
      </c>
      <c r="H251" t="s">
        <v>216</v>
      </c>
      <c r="I251" s="101" t="str">
        <f t="shared" si="56"/>
        <v>55,6</v>
      </c>
      <c r="J251" s="164">
        <v>1</v>
      </c>
      <c r="K251" s="7" t="s">
        <v>57</v>
      </c>
      <c r="L251" s="103" t="e">
        <f>HLOOKUP(K251,'ABR''26'!$DE$4:$EH$65,MATCH(Carga!A251,'ABR''26'!$DE$4:$DE$65,0),0)</f>
        <v>#N/A</v>
      </c>
      <c r="M251" s="7"/>
      <c r="O251" s="7" t="str">
        <f t="shared" si="57"/>
        <v>ZBLB</v>
      </c>
      <c r="P251" s="104" t="e">
        <f t="shared" si="58"/>
        <v>#N/A</v>
      </c>
      <c r="Q251" s="102" t="s">
        <v>203</v>
      </c>
      <c r="R251" s="102" t="s">
        <v>204</v>
      </c>
      <c r="S251" s="102" t="s">
        <v>152</v>
      </c>
      <c r="T251" s="105" t="str">
        <f t="shared" ca="1" si="53"/>
        <v>04.05.Monday</v>
      </c>
      <c r="U251" s="102" t="s">
        <v>205</v>
      </c>
      <c r="V251" s="7"/>
      <c r="W251" s="7"/>
      <c r="X251" s="7"/>
      <c r="Y251" s="7"/>
      <c r="Z251" s="100">
        <f t="shared" si="59"/>
        <v>4001156</v>
      </c>
      <c r="AA251" s="7"/>
      <c r="AB251" s="7"/>
      <c r="AC251" s="7"/>
      <c r="AD251" s="7"/>
      <c r="AE251" s="100">
        <f t="shared" si="60"/>
        <v>4196</v>
      </c>
      <c r="AF251" s="7"/>
      <c r="AG251" s="100">
        <f t="shared" si="61"/>
        <v>50028621</v>
      </c>
    </row>
    <row r="252" spans="1:33" x14ac:dyDescent="0.35">
      <c r="A252" s="7" t="str">
        <f t="shared" si="62"/>
        <v>Suape55,61</v>
      </c>
      <c r="B252" s="100" t="s">
        <v>187</v>
      </c>
      <c r="C252" s="7">
        <v>4196</v>
      </c>
      <c r="D252" s="7" t="s">
        <v>23</v>
      </c>
      <c r="E252">
        <v>4001156</v>
      </c>
      <c r="F252" s="101"/>
      <c r="G252" s="111">
        <v>50028621</v>
      </c>
      <c r="H252" t="s">
        <v>216</v>
      </c>
      <c r="I252" s="101" t="str">
        <f t="shared" si="56"/>
        <v>55,6</v>
      </c>
      <c r="J252" s="164">
        <v>1</v>
      </c>
      <c r="K252" s="7" t="s">
        <v>132</v>
      </c>
      <c r="L252" s="103" t="e">
        <f>HLOOKUP(K252,'ABR''26'!$DE$4:$EH$65,MATCH(Carga!A252,'ABR''26'!$DE$4:$DE$65,0),0)</f>
        <v>#N/A</v>
      </c>
      <c r="M252" s="7"/>
      <c r="O252" s="7" t="str">
        <f t="shared" si="57"/>
        <v>ZBMR</v>
      </c>
      <c r="P252" s="104" t="e">
        <f t="shared" si="58"/>
        <v>#N/A</v>
      </c>
      <c r="Q252" s="102" t="s">
        <v>203</v>
      </c>
      <c r="R252" s="102" t="s">
        <v>204</v>
      </c>
      <c r="S252" s="102" t="s">
        <v>152</v>
      </c>
      <c r="T252" s="105" t="str">
        <f t="shared" ca="1" si="53"/>
        <v>04.05.Monday</v>
      </c>
      <c r="U252" s="102" t="s">
        <v>205</v>
      </c>
      <c r="V252" s="7"/>
      <c r="W252" s="7"/>
      <c r="X252" s="7"/>
      <c r="Y252" s="7"/>
      <c r="Z252" s="100">
        <f t="shared" si="59"/>
        <v>4001156</v>
      </c>
      <c r="AA252" s="7"/>
      <c r="AB252" s="7"/>
      <c r="AC252" s="7"/>
      <c r="AD252" s="7"/>
      <c r="AE252" s="100">
        <f t="shared" si="60"/>
        <v>4196</v>
      </c>
      <c r="AF252" s="7"/>
      <c r="AG252" s="100">
        <f t="shared" si="61"/>
        <v>50028621</v>
      </c>
    </row>
    <row r="253" spans="1:33" x14ac:dyDescent="0.35">
      <c r="A253" s="7" t="str">
        <f t="shared" si="62"/>
        <v>Suape55,61</v>
      </c>
      <c r="B253" s="100" t="s">
        <v>187</v>
      </c>
      <c r="C253" s="7">
        <v>4196</v>
      </c>
      <c r="D253" s="7" t="s">
        <v>23</v>
      </c>
      <c r="E253">
        <v>4001156</v>
      </c>
      <c r="F253" s="101"/>
      <c r="G253" s="111">
        <v>50028621</v>
      </c>
      <c r="H253" t="s">
        <v>216</v>
      </c>
      <c r="I253" s="101" t="str">
        <f t="shared" si="56"/>
        <v>55,6</v>
      </c>
      <c r="J253" s="164">
        <v>1</v>
      </c>
      <c r="K253" s="7" t="s">
        <v>133</v>
      </c>
      <c r="L253" s="103" t="e">
        <f>HLOOKUP(K253,'ABR''26'!$DE$4:$EH$65,MATCH(Carga!A253,'ABR''26'!$DE$4:$DE$65,0),0)</f>
        <v>#N/A</v>
      </c>
      <c r="M253" s="7"/>
      <c r="O253" s="7" t="str">
        <f t="shared" si="57"/>
        <v>ZBML</v>
      </c>
      <c r="P253" s="104" t="e">
        <f t="shared" si="58"/>
        <v>#N/A</v>
      </c>
      <c r="Q253" s="102" t="s">
        <v>203</v>
      </c>
      <c r="R253" s="102" t="s">
        <v>204</v>
      </c>
      <c r="S253" s="102" t="s">
        <v>152</v>
      </c>
      <c r="T253" s="105" t="str">
        <f t="shared" ca="1" si="53"/>
        <v>04.05.Monday</v>
      </c>
      <c r="U253" s="102" t="s">
        <v>205</v>
      </c>
      <c r="V253" s="7"/>
      <c r="W253" s="7"/>
      <c r="X253" s="7"/>
      <c r="Y253" s="7"/>
      <c r="Z253" s="100">
        <f t="shared" si="59"/>
        <v>4001156</v>
      </c>
      <c r="AA253" s="7"/>
      <c r="AB253" s="7"/>
      <c r="AC253" s="7"/>
      <c r="AD253" s="7"/>
      <c r="AE253" s="100">
        <f t="shared" si="60"/>
        <v>4196</v>
      </c>
      <c r="AF253" s="7"/>
      <c r="AG253" s="100">
        <f t="shared" si="61"/>
        <v>50028621</v>
      </c>
    </row>
    <row r="254" spans="1:33" x14ac:dyDescent="0.35">
      <c r="A254" s="7" t="str">
        <f t="shared" si="62"/>
        <v>Suape55,61</v>
      </c>
      <c r="B254" s="100" t="s">
        <v>187</v>
      </c>
      <c r="C254" s="7">
        <v>4196</v>
      </c>
      <c r="D254" s="7" t="s">
        <v>23</v>
      </c>
      <c r="E254">
        <v>4001156</v>
      </c>
      <c r="F254" s="101"/>
      <c r="G254" s="111">
        <v>50028621</v>
      </c>
      <c r="H254" t="s">
        <v>216</v>
      </c>
      <c r="I254" s="101" t="str">
        <f t="shared" si="56"/>
        <v>55,6</v>
      </c>
      <c r="J254" s="164">
        <v>1</v>
      </c>
      <c r="K254" s="7" t="s">
        <v>52</v>
      </c>
      <c r="L254" s="103" t="e">
        <f>HLOOKUP(K254,'ABR''26'!$DE$4:$EH$65,MATCH(Carga!A254,'ABR''26'!$DE$4:$DE$65,0),0)</f>
        <v>#N/A</v>
      </c>
      <c r="M254" s="7"/>
      <c r="O254" s="7" t="str">
        <f t="shared" si="57"/>
        <v>ZBPP</v>
      </c>
      <c r="P254" s="104" t="e">
        <f t="shared" si="58"/>
        <v>#N/A</v>
      </c>
      <c r="Q254" s="102" t="s">
        <v>203</v>
      </c>
      <c r="R254" s="102" t="s">
        <v>204</v>
      </c>
      <c r="S254" s="102" t="s">
        <v>152</v>
      </c>
      <c r="T254" s="105" t="str">
        <f t="shared" ca="1" si="53"/>
        <v>04.05.Monday</v>
      </c>
      <c r="U254" s="102" t="s">
        <v>205</v>
      </c>
      <c r="V254" s="7"/>
      <c r="W254" s="7"/>
      <c r="X254" s="7"/>
      <c r="Y254" s="7"/>
      <c r="Z254" s="100">
        <f t="shared" si="59"/>
        <v>4001156</v>
      </c>
      <c r="AA254" s="7"/>
      <c r="AB254" s="7"/>
      <c r="AC254" s="7"/>
      <c r="AD254" s="7"/>
      <c r="AE254" s="100">
        <f t="shared" si="60"/>
        <v>4196</v>
      </c>
      <c r="AF254" s="7"/>
      <c r="AG254" s="100">
        <f t="shared" si="61"/>
        <v>50028621</v>
      </c>
    </row>
    <row r="255" spans="1:33" x14ac:dyDescent="0.35">
      <c r="A255" s="7" t="str">
        <f t="shared" si="62"/>
        <v>Suape55,61</v>
      </c>
      <c r="B255" s="100" t="s">
        <v>187</v>
      </c>
      <c r="C255" s="7">
        <v>4196</v>
      </c>
      <c r="D255" s="7" t="s">
        <v>23</v>
      </c>
      <c r="E255">
        <v>4001156</v>
      </c>
      <c r="F255" s="101"/>
      <c r="G255" s="111">
        <v>50028621</v>
      </c>
      <c r="H255" t="s">
        <v>216</v>
      </c>
      <c r="I255" s="101" t="str">
        <f t="shared" si="56"/>
        <v>55,6</v>
      </c>
      <c r="J255" s="164">
        <v>1</v>
      </c>
      <c r="K255" s="7" t="s">
        <v>60</v>
      </c>
      <c r="L255" s="103" t="e">
        <f>HLOOKUP(K255,'ABR''26'!$DE$4:$EH$65,MATCH(Carga!A255,'ABR''26'!$DE$4:$DE$65,0),0)</f>
        <v>#N/A</v>
      </c>
      <c r="M255" s="7"/>
      <c r="O255" s="7" t="str">
        <f t="shared" si="57"/>
        <v>ZBPB</v>
      </c>
      <c r="P255" s="104" t="e">
        <f t="shared" si="58"/>
        <v>#N/A</v>
      </c>
      <c r="Q255" s="102" t="s">
        <v>203</v>
      </c>
      <c r="R255" s="102" t="s">
        <v>204</v>
      </c>
      <c r="S255" s="102" t="s">
        <v>152</v>
      </c>
      <c r="T255" s="105" t="str">
        <f t="shared" ca="1" si="53"/>
        <v>04.05.Monday</v>
      </c>
      <c r="U255" s="102" t="s">
        <v>205</v>
      </c>
      <c r="V255" s="7"/>
      <c r="W255" s="7"/>
      <c r="X255" s="7"/>
      <c r="Y255" s="7"/>
      <c r="Z255" s="100">
        <f t="shared" si="59"/>
        <v>4001156</v>
      </c>
      <c r="AA255" s="7"/>
      <c r="AB255" s="7"/>
      <c r="AC255" s="7"/>
      <c r="AD255" s="7"/>
      <c r="AE255" s="100">
        <f t="shared" si="60"/>
        <v>4196</v>
      </c>
      <c r="AF255" s="7"/>
      <c r="AG255" s="100">
        <f t="shared" si="61"/>
        <v>50028621</v>
      </c>
    </row>
    <row r="256" spans="1:33" x14ac:dyDescent="0.35">
      <c r="A256" s="7" t="str">
        <f t="shared" si="62"/>
        <v>Suape55,61</v>
      </c>
      <c r="B256" s="100" t="s">
        <v>187</v>
      </c>
      <c r="C256" s="7">
        <v>4196</v>
      </c>
      <c r="D256" s="7" t="s">
        <v>23</v>
      </c>
      <c r="E256">
        <v>4001156</v>
      </c>
      <c r="F256" s="101"/>
      <c r="G256" s="111">
        <v>50028621</v>
      </c>
      <c r="H256" t="s">
        <v>216</v>
      </c>
      <c r="I256" s="101" t="str">
        <f t="shared" si="56"/>
        <v>55,6</v>
      </c>
      <c r="J256" s="164">
        <v>1</v>
      </c>
      <c r="K256" s="7" t="s">
        <v>50</v>
      </c>
      <c r="L256" s="103" t="e">
        <f>HLOOKUP(K256,'ABR''26'!$DE$4:$EH$65,MATCH(Carga!A256,'ABR''26'!$DE$4:$DE$65,0),0)</f>
        <v>#N/A</v>
      </c>
      <c r="M256" s="7"/>
      <c r="O256" s="7" t="str">
        <f t="shared" si="57"/>
        <v>ZBOP</v>
      </c>
      <c r="P256" s="104" t="e">
        <f t="shared" si="58"/>
        <v>#N/A</v>
      </c>
      <c r="Q256" s="102" t="s">
        <v>203</v>
      </c>
      <c r="R256" s="102" t="s">
        <v>204</v>
      </c>
      <c r="S256" s="102" t="s">
        <v>152</v>
      </c>
      <c r="T256" s="105" t="str">
        <f t="shared" ca="1" si="53"/>
        <v>04.05.Monday</v>
      </c>
      <c r="U256" s="102" t="s">
        <v>205</v>
      </c>
      <c r="V256" s="7"/>
      <c r="W256" s="7"/>
      <c r="X256" s="7"/>
      <c r="Y256" s="7"/>
      <c r="Z256" s="100">
        <f t="shared" si="59"/>
        <v>4001156</v>
      </c>
      <c r="AA256" s="7"/>
      <c r="AB256" s="7"/>
      <c r="AC256" s="7"/>
      <c r="AD256" s="7"/>
      <c r="AE256" s="100">
        <f t="shared" si="60"/>
        <v>4196</v>
      </c>
      <c r="AF256" s="7"/>
      <c r="AG256" s="100">
        <f t="shared" si="61"/>
        <v>50028621</v>
      </c>
    </row>
    <row r="257" spans="1:33" x14ac:dyDescent="0.35">
      <c r="A257" s="7" t="str">
        <f t="shared" si="62"/>
        <v>Suape55,61</v>
      </c>
      <c r="B257" s="100" t="s">
        <v>187</v>
      </c>
      <c r="C257" s="7">
        <v>4196</v>
      </c>
      <c r="D257" s="7" t="s">
        <v>23</v>
      </c>
      <c r="E257">
        <v>4001156</v>
      </c>
      <c r="F257" s="101"/>
      <c r="G257" s="111">
        <v>50028621</v>
      </c>
      <c r="H257" t="s">
        <v>216</v>
      </c>
      <c r="I257" s="101" t="str">
        <f t="shared" si="56"/>
        <v>55,6</v>
      </c>
      <c r="J257" s="164">
        <v>1</v>
      </c>
      <c r="K257" s="7" t="s">
        <v>58</v>
      </c>
      <c r="L257" s="103" t="e">
        <f>HLOOKUP(K257,'ABR''26'!$DE$4:$EH$65,MATCH(Carga!A257,'ABR''26'!$DE$4:$DE$65,0),0)</f>
        <v>#N/A</v>
      </c>
      <c r="M257" s="7"/>
      <c r="O257" s="7" t="str">
        <f t="shared" si="57"/>
        <v>ZBOB</v>
      </c>
      <c r="P257" s="104" t="e">
        <f t="shared" si="58"/>
        <v>#N/A</v>
      </c>
      <c r="Q257" s="102" t="s">
        <v>203</v>
      </c>
      <c r="R257" s="102" t="s">
        <v>204</v>
      </c>
      <c r="S257" s="102" t="s">
        <v>152</v>
      </c>
      <c r="T257" s="105" t="str">
        <f t="shared" ca="1" si="53"/>
        <v>04.05.Monday</v>
      </c>
      <c r="U257" s="102" t="s">
        <v>205</v>
      </c>
      <c r="V257" s="7"/>
      <c r="W257" s="7"/>
      <c r="X257" s="7"/>
      <c r="Y257" s="7"/>
      <c r="Z257" s="100">
        <f t="shared" si="59"/>
        <v>4001156</v>
      </c>
      <c r="AA257" s="7"/>
      <c r="AB257" s="7"/>
      <c r="AC257" s="7"/>
      <c r="AD257" s="7"/>
      <c r="AE257" s="100">
        <f t="shared" si="60"/>
        <v>4196</v>
      </c>
      <c r="AF257" s="7"/>
      <c r="AG257" s="100">
        <f t="shared" si="61"/>
        <v>50028621</v>
      </c>
    </row>
    <row r="258" spans="1:33" x14ac:dyDescent="0.35">
      <c r="A258" s="7" t="str">
        <f t="shared" si="62"/>
        <v>Suape55,61</v>
      </c>
      <c r="B258" s="100" t="s">
        <v>187</v>
      </c>
      <c r="C258" s="7">
        <v>4196</v>
      </c>
      <c r="D258" s="7" t="s">
        <v>23</v>
      </c>
      <c r="E258">
        <v>4001156</v>
      </c>
      <c r="F258" s="101"/>
      <c r="G258" s="111">
        <v>50028621</v>
      </c>
      <c r="H258" t="s">
        <v>216</v>
      </c>
      <c r="I258" s="101" t="str">
        <f t="shared" si="56"/>
        <v>55,6</v>
      </c>
      <c r="J258" s="164">
        <v>1</v>
      </c>
      <c r="K258" s="7" t="s">
        <v>134</v>
      </c>
      <c r="L258" s="103" t="e">
        <f>HLOOKUP(K258,'ABR''26'!$DE$4:$EH$65,MATCH(Carga!A258,'ABR''26'!$DE$4:$DE$65,0),0)</f>
        <v>#N/A</v>
      </c>
      <c r="M258" s="7"/>
      <c r="O258" s="7" t="str">
        <f t="shared" si="57"/>
        <v>ZBSG</v>
      </c>
      <c r="P258" s="104" t="e">
        <f t="shared" si="58"/>
        <v>#N/A</v>
      </c>
      <c r="Q258" s="102" t="s">
        <v>203</v>
      </c>
      <c r="R258" s="102" t="s">
        <v>204</v>
      </c>
      <c r="S258" s="102" t="s">
        <v>152</v>
      </c>
      <c r="T258" s="105" t="str">
        <f t="shared" ref="T258:T321" ca="1" si="63">$T$1</f>
        <v>04.05.Monday</v>
      </c>
      <c r="U258" s="102" t="s">
        <v>205</v>
      </c>
      <c r="V258" s="7"/>
      <c r="W258" s="7"/>
      <c r="X258" s="7"/>
      <c r="Y258" s="7"/>
      <c r="Z258" s="100">
        <f t="shared" si="59"/>
        <v>4001156</v>
      </c>
      <c r="AA258" s="7"/>
      <c r="AB258" s="7"/>
      <c r="AC258" s="7"/>
      <c r="AD258" s="7"/>
      <c r="AE258" s="100">
        <f t="shared" si="60"/>
        <v>4196</v>
      </c>
      <c r="AF258" s="7"/>
      <c r="AG258" s="100">
        <f t="shared" si="61"/>
        <v>50028621</v>
      </c>
    </row>
    <row r="259" spans="1:33" x14ac:dyDescent="0.35">
      <c r="A259" s="7" t="str">
        <f t="shared" si="62"/>
        <v>Suape55,61</v>
      </c>
      <c r="B259" s="100" t="s">
        <v>187</v>
      </c>
      <c r="C259" s="7">
        <v>4196</v>
      </c>
      <c r="D259" s="7" t="s">
        <v>23</v>
      </c>
      <c r="E259">
        <v>4001156</v>
      </c>
      <c r="F259" s="101"/>
      <c r="G259" s="111">
        <v>50028621</v>
      </c>
      <c r="H259" t="s">
        <v>216</v>
      </c>
      <c r="I259" s="101" t="str">
        <f t="shared" si="56"/>
        <v>55,6</v>
      </c>
      <c r="J259" s="164">
        <v>1</v>
      </c>
      <c r="K259" s="7" t="s">
        <v>45</v>
      </c>
      <c r="L259" s="103" t="e">
        <f>HLOOKUP(K259,'ABR''26'!$DE$4:$EH$65,MATCH(Carga!A259,'ABR''26'!$DE$4:$DE$65,0),0)</f>
        <v>#N/A</v>
      </c>
      <c r="M259" s="7"/>
      <c r="O259" s="7" t="str">
        <f t="shared" si="57"/>
        <v>ZBFS</v>
      </c>
      <c r="P259" s="104" t="e">
        <f t="shared" si="58"/>
        <v>#N/A</v>
      </c>
      <c r="Q259" s="102" t="s">
        <v>203</v>
      </c>
      <c r="R259" s="102" t="s">
        <v>204</v>
      </c>
      <c r="S259" s="102" t="s">
        <v>152</v>
      </c>
      <c r="T259" s="105" t="str">
        <f t="shared" ca="1" si="63"/>
        <v>04.05.Monday</v>
      </c>
      <c r="U259" s="102" t="s">
        <v>205</v>
      </c>
      <c r="V259" s="7"/>
      <c r="W259" s="7"/>
      <c r="X259" s="7"/>
      <c r="Y259" s="7"/>
      <c r="Z259" s="100">
        <f t="shared" si="59"/>
        <v>4001156</v>
      </c>
      <c r="AA259" s="7"/>
      <c r="AB259" s="7"/>
      <c r="AC259" s="7"/>
      <c r="AD259" s="7"/>
      <c r="AE259" s="100">
        <f t="shared" si="60"/>
        <v>4196</v>
      </c>
      <c r="AF259" s="7"/>
      <c r="AG259" s="100">
        <f t="shared" si="61"/>
        <v>50028621</v>
      </c>
    </row>
    <row r="260" spans="1:33" x14ac:dyDescent="0.35">
      <c r="A260" s="7" t="str">
        <f t="shared" si="62"/>
        <v>Suape55,61</v>
      </c>
      <c r="B260" s="100" t="s">
        <v>187</v>
      </c>
      <c r="C260" s="7">
        <v>4196</v>
      </c>
      <c r="D260" s="7" t="s">
        <v>23</v>
      </c>
      <c r="E260">
        <v>4001156</v>
      </c>
      <c r="F260" s="101"/>
      <c r="G260" s="111">
        <v>50028621</v>
      </c>
      <c r="H260" t="s">
        <v>216</v>
      </c>
      <c r="I260" s="101" t="str">
        <f t="shared" si="56"/>
        <v>55,6</v>
      </c>
      <c r="J260" s="164">
        <v>1</v>
      </c>
      <c r="K260" s="7" t="s">
        <v>47</v>
      </c>
      <c r="L260" s="103" t="e">
        <f>HLOOKUP(K260,'ABR''26'!$DE$4:$EH$65,MATCH(Carga!A260,'ABR''26'!$DE$4:$DE$65,0),0)</f>
        <v>#N/A</v>
      </c>
      <c r="M260" s="7"/>
      <c r="O260" s="7" t="str">
        <f t="shared" si="57"/>
        <v>ZBUT</v>
      </c>
      <c r="P260" s="104" t="e">
        <f t="shared" si="58"/>
        <v>#N/A</v>
      </c>
      <c r="Q260" s="102" t="s">
        <v>203</v>
      </c>
      <c r="R260" s="102" t="s">
        <v>204</v>
      </c>
      <c r="S260" s="102" t="s">
        <v>152</v>
      </c>
      <c r="T260" s="105" t="str">
        <f t="shared" ca="1" si="63"/>
        <v>04.05.Monday</v>
      </c>
      <c r="U260" s="102" t="s">
        <v>205</v>
      </c>
      <c r="V260" s="7"/>
      <c r="W260" s="7"/>
      <c r="X260" s="7"/>
      <c r="Y260" s="7"/>
      <c r="Z260" s="100">
        <f t="shared" si="59"/>
        <v>4001156</v>
      </c>
      <c r="AA260" s="7"/>
      <c r="AB260" s="7"/>
      <c r="AC260" s="7"/>
      <c r="AD260" s="7"/>
      <c r="AE260" s="100">
        <f t="shared" si="60"/>
        <v>4196</v>
      </c>
      <c r="AF260" s="7"/>
      <c r="AG260" s="100">
        <f t="shared" si="61"/>
        <v>50028621</v>
      </c>
    </row>
    <row r="261" spans="1:33" x14ac:dyDescent="0.35">
      <c r="A261" s="7" t="str">
        <f t="shared" si="62"/>
        <v>Suape55,61</v>
      </c>
      <c r="B261" s="100" t="s">
        <v>187</v>
      </c>
      <c r="C261" s="7">
        <v>4196</v>
      </c>
      <c r="D261" s="7" t="s">
        <v>23</v>
      </c>
      <c r="E261">
        <v>4001156</v>
      </c>
      <c r="F261" s="101"/>
      <c r="G261" s="111">
        <v>50028621</v>
      </c>
      <c r="H261" t="s">
        <v>216</v>
      </c>
      <c r="I261" s="101" t="str">
        <f t="shared" si="56"/>
        <v>55,6</v>
      </c>
      <c r="J261" s="164">
        <v>1</v>
      </c>
      <c r="K261" s="7" t="s">
        <v>54</v>
      </c>
      <c r="L261" s="103" t="e">
        <f>HLOOKUP(K261,'ABR''26'!$DE$4:$EH$65,MATCH(Carga!A261,'ABR''26'!$DE$4:$DE$65,0),0)</f>
        <v>#N/A</v>
      </c>
      <c r="M261" s="7"/>
      <c r="O261" s="7" t="str">
        <f t="shared" si="57"/>
        <v>ZBUB</v>
      </c>
      <c r="P261" s="104" t="e">
        <f t="shared" si="58"/>
        <v>#N/A</v>
      </c>
      <c r="Q261" s="102" t="s">
        <v>203</v>
      </c>
      <c r="R261" s="102" t="s">
        <v>204</v>
      </c>
      <c r="S261" s="102" t="s">
        <v>152</v>
      </c>
      <c r="T261" s="105" t="str">
        <f t="shared" ca="1" si="63"/>
        <v>04.05.Monday</v>
      </c>
      <c r="U261" s="102" t="s">
        <v>205</v>
      </c>
      <c r="V261" s="7"/>
      <c r="W261" s="7"/>
      <c r="X261" s="7"/>
      <c r="Y261" s="7"/>
      <c r="Z261" s="100">
        <f t="shared" si="59"/>
        <v>4001156</v>
      </c>
      <c r="AA261" s="7"/>
      <c r="AB261" s="7"/>
      <c r="AC261" s="7"/>
      <c r="AD261" s="7"/>
      <c r="AE261" s="100">
        <f t="shared" si="60"/>
        <v>4196</v>
      </c>
      <c r="AF261" s="7"/>
      <c r="AG261" s="100">
        <f t="shared" si="61"/>
        <v>50028621</v>
      </c>
    </row>
    <row r="262" spans="1:33" x14ac:dyDescent="0.35">
      <c r="A262" s="7" t="str">
        <f t="shared" si="62"/>
        <v>Suape55,61</v>
      </c>
      <c r="B262" s="100" t="s">
        <v>187</v>
      </c>
      <c r="C262" s="7">
        <v>4196</v>
      </c>
      <c r="D262" s="7" t="s">
        <v>23</v>
      </c>
      <c r="E262">
        <v>4001156</v>
      </c>
      <c r="F262" s="101"/>
      <c r="G262" s="111">
        <v>50028621</v>
      </c>
      <c r="H262" t="s">
        <v>216</v>
      </c>
      <c r="I262" s="101" t="str">
        <f t="shared" si="56"/>
        <v>55,6</v>
      </c>
      <c r="J262" s="164">
        <v>1</v>
      </c>
      <c r="K262" s="7" t="s">
        <v>48</v>
      </c>
      <c r="L262" s="103" t="e">
        <f>HLOOKUP(K262,'ABR''26'!$DE$4:$EH$65,MATCH(Carga!A262,'ABR''26'!$DE$4:$DE$65,0),0)</f>
        <v>#N/A</v>
      </c>
      <c r="M262" s="7"/>
      <c r="O262" s="7" t="str">
        <f t="shared" si="57"/>
        <v>ZBLA</v>
      </c>
      <c r="P262" s="104" t="e">
        <f t="shared" si="58"/>
        <v>#N/A</v>
      </c>
      <c r="Q262" s="102" t="s">
        <v>203</v>
      </c>
      <c r="R262" s="102" t="s">
        <v>204</v>
      </c>
      <c r="S262" s="102" t="s">
        <v>152</v>
      </c>
      <c r="T262" s="105" t="str">
        <f t="shared" ca="1" si="63"/>
        <v>04.05.Monday</v>
      </c>
      <c r="U262" s="102" t="s">
        <v>205</v>
      </c>
      <c r="V262" s="7"/>
      <c r="W262" s="7"/>
      <c r="X262" s="7"/>
      <c r="Y262" s="7"/>
      <c r="Z262" s="100">
        <f t="shared" si="59"/>
        <v>4001156</v>
      </c>
      <c r="AA262" s="7"/>
      <c r="AB262" s="7"/>
      <c r="AC262" s="7"/>
      <c r="AD262" s="7"/>
      <c r="AE262" s="100">
        <f t="shared" si="60"/>
        <v>4196</v>
      </c>
      <c r="AF262" s="7"/>
      <c r="AG262" s="100">
        <f t="shared" si="61"/>
        <v>50028621</v>
      </c>
    </row>
    <row r="263" spans="1:33" x14ac:dyDescent="0.35">
      <c r="A263" s="7" t="str">
        <f t="shared" si="62"/>
        <v>Suape55,61</v>
      </c>
      <c r="B263" s="100" t="s">
        <v>187</v>
      </c>
      <c r="C263" s="7">
        <v>4196</v>
      </c>
      <c r="D263" s="7" t="s">
        <v>23</v>
      </c>
      <c r="E263">
        <v>4001156</v>
      </c>
      <c r="F263" s="101"/>
      <c r="G263" s="111">
        <v>50028621</v>
      </c>
      <c r="H263" t="s">
        <v>216</v>
      </c>
      <c r="I263" s="101" t="str">
        <f t="shared" si="56"/>
        <v>55,6</v>
      </c>
      <c r="J263" s="164">
        <v>1</v>
      </c>
      <c r="K263" s="7" t="s">
        <v>55</v>
      </c>
      <c r="L263" s="103" t="e">
        <f>HLOOKUP(K263,'ABR''26'!$DE$4:$EH$65,MATCH(Carga!A263,'ABR''26'!$DE$4:$DE$65,0),0)</f>
        <v>#N/A</v>
      </c>
      <c r="M263" s="7"/>
      <c r="O263" s="7" t="str">
        <f t="shared" si="57"/>
        <v>ZBLL</v>
      </c>
      <c r="P263" s="104" t="e">
        <f t="shared" si="58"/>
        <v>#N/A</v>
      </c>
      <c r="Q263" s="102" t="s">
        <v>203</v>
      </c>
      <c r="R263" s="102" t="s">
        <v>204</v>
      </c>
      <c r="S263" s="102" t="s">
        <v>152</v>
      </c>
      <c r="T263" s="105" t="str">
        <f t="shared" ca="1" si="63"/>
        <v>04.05.Monday</v>
      </c>
      <c r="U263" s="102" t="s">
        <v>205</v>
      </c>
      <c r="V263" s="7"/>
      <c r="W263" s="7"/>
      <c r="X263" s="7"/>
      <c r="Y263" s="7"/>
      <c r="Z263" s="100">
        <f t="shared" si="59"/>
        <v>4001156</v>
      </c>
      <c r="AA263" s="7"/>
      <c r="AB263" s="7"/>
      <c r="AC263" s="7"/>
      <c r="AD263" s="7"/>
      <c r="AE263" s="100">
        <f t="shared" si="60"/>
        <v>4196</v>
      </c>
      <c r="AF263" s="7"/>
      <c r="AG263" s="100">
        <f t="shared" si="61"/>
        <v>50028621</v>
      </c>
    </row>
    <row r="264" spans="1:33" x14ac:dyDescent="0.35">
      <c r="A264" s="7" t="str">
        <f t="shared" si="62"/>
        <v>Suape55,61</v>
      </c>
      <c r="B264" s="100" t="s">
        <v>187</v>
      </c>
      <c r="C264" s="7">
        <v>4196</v>
      </c>
      <c r="D264" s="7" t="s">
        <v>23</v>
      </c>
      <c r="E264">
        <v>4001156</v>
      </c>
      <c r="F264" s="101"/>
      <c r="G264" s="111">
        <v>50028621</v>
      </c>
      <c r="H264" t="s">
        <v>216</v>
      </c>
      <c r="I264" s="101" t="str">
        <f t="shared" si="56"/>
        <v>55,6</v>
      </c>
      <c r="J264" s="164">
        <v>1</v>
      </c>
      <c r="K264" s="7" t="s">
        <v>135</v>
      </c>
      <c r="L264" s="103" t="e">
        <f>HLOOKUP(K264,'ABR''26'!$DE$4:$EH$65,MATCH(Carga!A264,'ABR''26'!$DE$4:$DE$65,0),0)</f>
        <v>#N/A</v>
      </c>
      <c r="M264" s="7"/>
      <c r="O264" s="7" t="str">
        <f t="shared" si="57"/>
        <v>ZBPE</v>
      </c>
      <c r="P264" s="104" t="e">
        <f t="shared" si="58"/>
        <v>#N/A</v>
      </c>
      <c r="Q264" s="102" t="s">
        <v>203</v>
      </c>
      <c r="R264" s="102" t="s">
        <v>204</v>
      </c>
      <c r="S264" s="102" t="s">
        <v>152</v>
      </c>
      <c r="T264" s="105" t="str">
        <f t="shared" ca="1" si="63"/>
        <v>04.05.Monday</v>
      </c>
      <c r="U264" s="102" t="s">
        <v>205</v>
      </c>
      <c r="V264" s="7"/>
      <c r="W264" s="7"/>
      <c r="X264" s="7"/>
      <c r="Y264" s="7"/>
      <c r="Z264" s="100">
        <f t="shared" si="59"/>
        <v>4001156</v>
      </c>
      <c r="AA264" s="7"/>
      <c r="AB264" s="7"/>
      <c r="AC264" s="7"/>
      <c r="AD264" s="7"/>
      <c r="AE264" s="100">
        <f t="shared" si="60"/>
        <v>4196</v>
      </c>
      <c r="AF264" s="7"/>
      <c r="AG264" s="100">
        <f t="shared" si="61"/>
        <v>50028621</v>
      </c>
    </row>
    <row r="265" spans="1:33" x14ac:dyDescent="0.35">
      <c r="A265" s="7" t="str">
        <f t="shared" si="62"/>
        <v>Suape55,61</v>
      </c>
      <c r="B265" s="100" t="s">
        <v>187</v>
      </c>
      <c r="C265" s="7">
        <v>4196</v>
      </c>
      <c r="D265" s="7" t="s">
        <v>23</v>
      </c>
      <c r="E265">
        <v>4001156</v>
      </c>
      <c r="F265" s="101"/>
      <c r="G265" s="111">
        <v>50028621</v>
      </c>
      <c r="H265" t="s">
        <v>216</v>
      </c>
      <c r="I265" s="101" t="str">
        <f t="shared" si="56"/>
        <v>55,6</v>
      </c>
      <c r="J265" s="164">
        <v>1</v>
      </c>
      <c r="K265" s="7" t="s">
        <v>136</v>
      </c>
      <c r="L265" s="103" t="e">
        <f>HLOOKUP(K265,'ABR''26'!$DE$4:$EH$65,MATCH(Carga!A265,'ABR''26'!$DE$4:$DE$65,0),0)</f>
        <v>#N/A</v>
      </c>
      <c r="M265" s="7"/>
      <c r="O265" s="7" t="str">
        <f t="shared" si="57"/>
        <v>ZBPL</v>
      </c>
      <c r="P265" s="104" t="e">
        <f t="shared" si="58"/>
        <v>#N/A</v>
      </c>
      <c r="Q265" s="102" t="s">
        <v>203</v>
      </c>
      <c r="R265" s="102" t="s">
        <v>204</v>
      </c>
      <c r="S265" s="102" t="s">
        <v>152</v>
      </c>
      <c r="T265" s="105" t="str">
        <f t="shared" ca="1" si="63"/>
        <v>04.05.Monday</v>
      </c>
      <c r="U265" s="102" t="s">
        <v>205</v>
      </c>
      <c r="V265" s="7"/>
      <c r="W265" s="7"/>
      <c r="X265" s="7"/>
      <c r="Y265" s="7"/>
      <c r="Z265" s="100">
        <f t="shared" si="59"/>
        <v>4001156</v>
      </c>
      <c r="AA265" s="7"/>
      <c r="AB265" s="7"/>
      <c r="AC265" s="7"/>
      <c r="AD265" s="7"/>
      <c r="AE265" s="100">
        <f t="shared" si="60"/>
        <v>4196</v>
      </c>
      <c r="AF265" s="7"/>
      <c r="AG265" s="100">
        <f t="shared" si="61"/>
        <v>50028621</v>
      </c>
    </row>
    <row r="266" spans="1:33" x14ac:dyDescent="0.35">
      <c r="A266" s="7" t="str">
        <f>D266&amp;I266&amp;J266</f>
        <v>Suape39,71</v>
      </c>
      <c r="B266" s="100" t="s">
        <v>187</v>
      </c>
      <c r="C266" s="7">
        <v>4196</v>
      </c>
      <c r="D266" s="7" t="s">
        <v>23</v>
      </c>
      <c r="E266">
        <v>4001158</v>
      </c>
      <c r="F266" s="101"/>
      <c r="G266" s="111">
        <v>50027678</v>
      </c>
      <c r="H266" t="s">
        <v>215</v>
      </c>
      <c r="I266" s="101" t="str">
        <f t="shared" si="56"/>
        <v>39,7</v>
      </c>
      <c r="J266" s="164">
        <v>1</v>
      </c>
      <c r="K266" s="7" t="s">
        <v>43</v>
      </c>
      <c r="L266" s="103" t="e">
        <f>HLOOKUP(K266,'ABR''26'!$DE$4:$EH$65,MATCH(Carga!A266,'ABR''26'!$DE$4:$DE$65,0),0)</f>
        <v>#N/A</v>
      </c>
      <c r="M266" s="7"/>
      <c r="O266" s="7" t="str">
        <f t="shared" si="57"/>
        <v>ZBRP</v>
      </c>
      <c r="P266" s="104" t="e">
        <f t="shared" si="58"/>
        <v>#N/A</v>
      </c>
      <c r="Q266" s="102" t="s">
        <v>203</v>
      </c>
      <c r="R266" s="102" t="s">
        <v>204</v>
      </c>
      <c r="S266" s="102" t="s">
        <v>152</v>
      </c>
      <c r="T266" s="105" t="str">
        <f t="shared" ca="1" si="63"/>
        <v>04.05.Monday</v>
      </c>
      <c r="U266" s="102" t="s">
        <v>205</v>
      </c>
      <c r="V266" s="7"/>
      <c r="W266" s="7"/>
      <c r="X266" s="7"/>
      <c r="Y266" s="7"/>
      <c r="Z266" s="100">
        <f t="shared" si="59"/>
        <v>4001158</v>
      </c>
      <c r="AA266" s="7"/>
      <c r="AB266" s="7"/>
      <c r="AC266" s="7"/>
      <c r="AD266" s="7"/>
      <c r="AE266" s="100">
        <f t="shared" si="60"/>
        <v>4196</v>
      </c>
      <c r="AF266" s="7"/>
      <c r="AG266" s="100">
        <f t="shared" si="61"/>
        <v>50027678</v>
      </c>
    </row>
    <row r="267" spans="1:33" x14ac:dyDescent="0.35">
      <c r="A267" s="7" t="str">
        <f t="shared" ref="A267:A289" si="64">D267&amp;I267&amp;J267</f>
        <v>Suape39,71</v>
      </c>
      <c r="B267" s="100" t="s">
        <v>187</v>
      </c>
      <c r="C267" s="7">
        <v>4196</v>
      </c>
      <c r="D267" s="7" t="s">
        <v>23</v>
      </c>
      <c r="E267">
        <v>4001158</v>
      </c>
      <c r="F267" s="101"/>
      <c r="G267" s="111">
        <v>50027678</v>
      </c>
      <c r="H267" t="s">
        <v>215</v>
      </c>
      <c r="I267" s="101" t="str">
        <f t="shared" si="56"/>
        <v>39,7</v>
      </c>
      <c r="J267" s="164">
        <v>1</v>
      </c>
      <c r="K267" s="7" t="s">
        <v>44</v>
      </c>
      <c r="L267" s="103" t="e">
        <f>HLOOKUP(K267,'ABR''26'!$DE$4:$EH$65,MATCH(Carga!A267,'ABR''26'!$DE$4:$DE$65,0),0)</f>
        <v>#N/A</v>
      </c>
      <c r="M267" s="7"/>
      <c r="O267" s="7" t="str">
        <f t="shared" si="57"/>
        <v>ZBSR</v>
      </c>
      <c r="P267" s="104" t="e">
        <f t="shared" si="58"/>
        <v>#N/A</v>
      </c>
      <c r="Q267" s="102" t="s">
        <v>203</v>
      </c>
      <c r="R267" s="102" t="s">
        <v>204</v>
      </c>
      <c r="S267" s="102" t="s">
        <v>152</v>
      </c>
      <c r="T267" s="105" t="str">
        <f t="shared" ca="1" si="63"/>
        <v>04.05.Monday</v>
      </c>
      <c r="U267" s="102" t="s">
        <v>205</v>
      </c>
      <c r="V267" s="7"/>
      <c r="W267" s="7"/>
      <c r="X267" s="7"/>
      <c r="Y267" s="7"/>
      <c r="Z267" s="100">
        <f t="shared" si="59"/>
        <v>4001158</v>
      </c>
      <c r="AA267" s="7"/>
      <c r="AB267" s="7"/>
      <c r="AC267" s="7"/>
      <c r="AD267" s="7"/>
      <c r="AE267" s="100">
        <f t="shared" si="60"/>
        <v>4196</v>
      </c>
      <c r="AF267" s="7"/>
      <c r="AG267" s="100">
        <f t="shared" si="61"/>
        <v>50027678</v>
      </c>
    </row>
    <row r="268" spans="1:33" x14ac:dyDescent="0.35">
      <c r="A268" s="7" t="str">
        <f t="shared" si="64"/>
        <v>Suape39,71</v>
      </c>
      <c r="B268" s="100" t="s">
        <v>187</v>
      </c>
      <c r="C268" s="7">
        <v>4196</v>
      </c>
      <c r="D268" s="7" t="s">
        <v>23</v>
      </c>
      <c r="E268">
        <v>4001158</v>
      </c>
      <c r="F268" s="101"/>
      <c r="G268" s="111">
        <v>50027678</v>
      </c>
      <c r="H268" t="s">
        <v>215</v>
      </c>
      <c r="I268" s="101" t="str">
        <f t="shared" si="56"/>
        <v>39,7</v>
      </c>
      <c r="J268" s="164">
        <v>1</v>
      </c>
      <c r="K268" s="7" t="s">
        <v>56</v>
      </c>
      <c r="L268" s="103" t="e">
        <f>HLOOKUP(K268,'ABR''26'!$DE$4:$EH$65,MATCH(Carga!A268,'ABR''26'!$DE$4:$DE$65,0),0)</f>
        <v>#N/A</v>
      </c>
      <c r="M268" s="7"/>
      <c r="O268" s="7" t="str">
        <f t="shared" si="57"/>
        <v>ZBSB</v>
      </c>
      <c r="P268" s="104" t="e">
        <f t="shared" si="58"/>
        <v>#N/A</v>
      </c>
      <c r="Q268" s="102" t="s">
        <v>203</v>
      </c>
      <c r="R268" s="102" t="s">
        <v>204</v>
      </c>
      <c r="S268" s="102" t="s">
        <v>152</v>
      </c>
      <c r="T268" s="105" t="str">
        <f t="shared" ca="1" si="63"/>
        <v>04.05.Monday</v>
      </c>
      <c r="U268" s="102" t="s">
        <v>205</v>
      </c>
      <c r="V268" s="7"/>
      <c r="W268" s="7"/>
      <c r="X268" s="7"/>
      <c r="Y268" s="7"/>
      <c r="Z268" s="100">
        <f t="shared" si="59"/>
        <v>4001158</v>
      </c>
      <c r="AA268" s="7"/>
      <c r="AB268" s="7"/>
      <c r="AC268" s="7"/>
      <c r="AD268" s="7"/>
      <c r="AE268" s="100">
        <f t="shared" si="60"/>
        <v>4196</v>
      </c>
      <c r="AF268" s="7"/>
      <c r="AG268" s="100">
        <f t="shared" si="61"/>
        <v>50027678</v>
      </c>
    </row>
    <row r="269" spans="1:33" x14ac:dyDescent="0.35">
      <c r="A269" s="7" t="str">
        <f t="shared" si="64"/>
        <v>Suape39,71</v>
      </c>
      <c r="B269" s="100" t="s">
        <v>187</v>
      </c>
      <c r="C269" s="7">
        <v>4196</v>
      </c>
      <c r="D269" s="7" t="s">
        <v>23</v>
      </c>
      <c r="E269">
        <v>4001158</v>
      </c>
      <c r="F269" s="101"/>
      <c r="G269" s="111">
        <v>50027678</v>
      </c>
      <c r="H269" t="s">
        <v>215</v>
      </c>
      <c r="I269" s="101" t="str">
        <f t="shared" si="56"/>
        <v>39,7</v>
      </c>
      <c r="J269" s="164">
        <v>1</v>
      </c>
      <c r="K269" s="7" t="s">
        <v>46</v>
      </c>
      <c r="L269" s="103" t="e">
        <f>HLOOKUP(K269,'ABR''26'!$DE$4:$EH$65,MATCH(Carga!A269,'ABR''26'!$DE$4:$DE$65,0),0)</f>
        <v>#N/A</v>
      </c>
      <c r="M269" s="7"/>
      <c r="O269" s="7" t="str">
        <f t="shared" si="57"/>
        <v>ZBCP</v>
      </c>
      <c r="P269" s="104" t="e">
        <f t="shared" si="58"/>
        <v>#N/A</v>
      </c>
      <c r="Q269" s="102" t="s">
        <v>203</v>
      </c>
      <c r="R269" s="102" t="s">
        <v>204</v>
      </c>
      <c r="S269" s="102" t="s">
        <v>152</v>
      </c>
      <c r="T269" s="105" t="str">
        <f t="shared" ca="1" si="63"/>
        <v>04.05.Monday</v>
      </c>
      <c r="U269" s="102" t="s">
        <v>205</v>
      </c>
      <c r="V269" s="7"/>
      <c r="W269" s="7"/>
      <c r="X269" s="7"/>
      <c r="Y269" s="7"/>
      <c r="Z269" s="100">
        <f t="shared" si="59"/>
        <v>4001158</v>
      </c>
      <c r="AA269" s="7"/>
      <c r="AB269" s="7"/>
      <c r="AC269" s="7"/>
      <c r="AD269" s="7"/>
      <c r="AE269" s="100">
        <f t="shared" si="60"/>
        <v>4196</v>
      </c>
      <c r="AF269" s="7"/>
      <c r="AG269" s="100">
        <f t="shared" si="61"/>
        <v>50027678</v>
      </c>
    </row>
    <row r="270" spans="1:33" x14ac:dyDescent="0.35">
      <c r="A270" s="7" t="str">
        <f t="shared" si="64"/>
        <v>Suape39,71</v>
      </c>
      <c r="B270" s="100" t="s">
        <v>187</v>
      </c>
      <c r="C270" s="7">
        <v>4196</v>
      </c>
      <c r="D270" s="7" t="s">
        <v>23</v>
      </c>
      <c r="E270">
        <v>4001158</v>
      </c>
      <c r="F270" s="101"/>
      <c r="G270" s="111">
        <v>50027678</v>
      </c>
      <c r="H270" t="s">
        <v>215</v>
      </c>
      <c r="I270" s="101" t="str">
        <f t="shared" si="56"/>
        <v>39,7</v>
      </c>
      <c r="J270" s="164">
        <v>1</v>
      </c>
      <c r="K270" s="7" t="s">
        <v>131</v>
      </c>
      <c r="L270" s="103" t="e">
        <f>HLOOKUP(K270,'ABR''26'!$DE$4:$EH$65,MATCH(Carga!A270,'ABR''26'!$DE$4:$DE$65,0),0)</f>
        <v>#N/A</v>
      </c>
      <c r="M270" s="7"/>
      <c r="O270" s="7" t="str">
        <f t="shared" si="57"/>
        <v>ZBFP</v>
      </c>
      <c r="P270" s="104" t="e">
        <f t="shared" si="58"/>
        <v>#N/A</v>
      </c>
      <c r="Q270" s="102" t="s">
        <v>203</v>
      </c>
      <c r="R270" s="102" t="s">
        <v>204</v>
      </c>
      <c r="S270" s="102" t="s">
        <v>152</v>
      </c>
      <c r="T270" s="105" t="str">
        <f t="shared" ca="1" si="63"/>
        <v>04.05.Monday</v>
      </c>
      <c r="U270" s="102" t="s">
        <v>205</v>
      </c>
      <c r="V270" s="7"/>
      <c r="W270" s="7"/>
      <c r="X270" s="7"/>
      <c r="Y270" s="7"/>
      <c r="Z270" s="100">
        <f t="shared" si="59"/>
        <v>4001158</v>
      </c>
      <c r="AA270" s="7"/>
      <c r="AB270" s="7"/>
      <c r="AC270" s="7"/>
      <c r="AD270" s="7"/>
      <c r="AE270" s="100">
        <f t="shared" si="60"/>
        <v>4196</v>
      </c>
      <c r="AF270" s="7"/>
      <c r="AG270" s="100">
        <f t="shared" si="61"/>
        <v>50027678</v>
      </c>
    </row>
    <row r="271" spans="1:33" x14ac:dyDescent="0.35">
      <c r="A271" s="7" t="str">
        <f t="shared" si="64"/>
        <v>Suape39,71</v>
      </c>
      <c r="B271" s="100" t="s">
        <v>187</v>
      </c>
      <c r="C271" s="7">
        <v>4196</v>
      </c>
      <c r="D271" s="7" t="s">
        <v>23</v>
      </c>
      <c r="E271">
        <v>4001158</v>
      </c>
      <c r="F271" s="101"/>
      <c r="G271" s="111">
        <v>50027678</v>
      </c>
      <c r="H271" t="s">
        <v>215</v>
      </c>
      <c r="I271" s="101" t="str">
        <f t="shared" si="56"/>
        <v>39,7</v>
      </c>
      <c r="J271" s="164">
        <v>1</v>
      </c>
      <c r="K271" s="7" t="s">
        <v>51</v>
      </c>
      <c r="L271" s="103" t="e">
        <f>HLOOKUP(K271,'ABR''26'!$DE$4:$EH$65,MATCH(Carga!A271,'ABR''26'!$DE$4:$DE$65,0),0)</f>
        <v>#N/A</v>
      </c>
      <c r="M271" s="7"/>
      <c r="O271" s="7" t="str">
        <f t="shared" si="57"/>
        <v>ZBFC</v>
      </c>
      <c r="P271" s="104" t="e">
        <f t="shared" si="58"/>
        <v>#N/A</v>
      </c>
      <c r="Q271" s="102" t="s">
        <v>203</v>
      </c>
      <c r="R271" s="102" t="s">
        <v>204</v>
      </c>
      <c r="S271" s="102" t="s">
        <v>152</v>
      </c>
      <c r="T271" s="105" t="str">
        <f t="shared" ca="1" si="63"/>
        <v>04.05.Monday</v>
      </c>
      <c r="U271" s="102" t="s">
        <v>205</v>
      </c>
      <c r="V271" s="7"/>
      <c r="W271" s="7"/>
      <c r="X271" s="7"/>
      <c r="Y271" s="7"/>
      <c r="Z271" s="100">
        <f t="shared" si="59"/>
        <v>4001158</v>
      </c>
      <c r="AA271" s="7"/>
      <c r="AB271" s="7"/>
      <c r="AC271" s="7"/>
      <c r="AD271" s="7"/>
      <c r="AE271" s="100">
        <f t="shared" si="60"/>
        <v>4196</v>
      </c>
      <c r="AF271" s="7"/>
      <c r="AG271" s="100">
        <f t="shared" si="61"/>
        <v>50027678</v>
      </c>
    </row>
    <row r="272" spans="1:33" x14ac:dyDescent="0.35">
      <c r="A272" s="7" t="str">
        <f t="shared" si="64"/>
        <v>Suape39,71</v>
      </c>
      <c r="B272" s="100" t="s">
        <v>187</v>
      </c>
      <c r="C272" s="7">
        <v>4196</v>
      </c>
      <c r="D272" s="7" t="s">
        <v>23</v>
      </c>
      <c r="E272">
        <v>4001158</v>
      </c>
      <c r="F272" s="101"/>
      <c r="G272" s="111">
        <v>50027678</v>
      </c>
      <c r="H272" t="s">
        <v>215</v>
      </c>
      <c r="I272" s="101" t="str">
        <f t="shared" si="56"/>
        <v>39,7</v>
      </c>
      <c r="J272" s="164">
        <v>1</v>
      </c>
      <c r="K272" s="7" t="s">
        <v>59</v>
      </c>
      <c r="L272" s="103" t="e">
        <f>HLOOKUP(K272,'ABR''26'!$DE$4:$EH$65,MATCH(Carga!A272,'ABR''26'!$DE$4:$DE$65,0),0)</f>
        <v>#N/A</v>
      </c>
      <c r="M272" s="7"/>
      <c r="O272" s="7" t="str">
        <f t="shared" si="57"/>
        <v>ZBFB</v>
      </c>
      <c r="P272" s="104" t="e">
        <f t="shared" si="58"/>
        <v>#N/A</v>
      </c>
      <c r="Q272" s="102" t="s">
        <v>203</v>
      </c>
      <c r="R272" s="102" t="s">
        <v>204</v>
      </c>
      <c r="S272" s="102" t="s">
        <v>152</v>
      </c>
      <c r="T272" s="105" t="str">
        <f t="shared" ca="1" si="63"/>
        <v>04.05.Monday</v>
      </c>
      <c r="U272" s="102" t="s">
        <v>205</v>
      </c>
      <c r="V272" s="7"/>
      <c r="W272" s="7"/>
      <c r="X272" s="7"/>
      <c r="Y272" s="7"/>
      <c r="Z272" s="100">
        <f t="shared" si="59"/>
        <v>4001158</v>
      </c>
      <c r="AA272" s="7"/>
      <c r="AB272" s="7"/>
      <c r="AC272" s="7"/>
      <c r="AD272" s="7"/>
      <c r="AE272" s="100">
        <f t="shared" si="60"/>
        <v>4196</v>
      </c>
      <c r="AF272" s="7"/>
      <c r="AG272" s="100">
        <f t="shared" si="61"/>
        <v>50027678</v>
      </c>
    </row>
    <row r="273" spans="1:33" x14ac:dyDescent="0.35">
      <c r="A273" s="7" t="str">
        <f t="shared" si="64"/>
        <v>Suape39,71</v>
      </c>
      <c r="B273" s="100" t="s">
        <v>187</v>
      </c>
      <c r="C273" s="7">
        <v>4196</v>
      </c>
      <c r="D273" s="7" t="s">
        <v>23</v>
      </c>
      <c r="E273">
        <v>4001158</v>
      </c>
      <c r="F273" s="101"/>
      <c r="G273" s="111">
        <v>50027678</v>
      </c>
      <c r="H273" t="s">
        <v>215</v>
      </c>
      <c r="I273" s="101" t="str">
        <f t="shared" si="56"/>
        <v>39,7</v>
      </c>
      <c r="J273" s="164">
        <v>1</v>
      </c>
      <c r="K273" s="7" t="s">
        <v>138</v>
      </c>
      <c r="L273" s="103" t="e">
        <f>HLOOKUP(K273,'ABR''26'!$DE$4:$EH$65,MATCH(Carga!A273,'ABR''26'!$DE$4:$DE$65,0),0)</f>
        <v>#N/A</v>
      </c>
      <c r="M273" s="7"/>
      <c r="O273" s="7" t="str">
        <f t="shared" si="57"/>
        <v>ZBTM</v>
      </c>
      <c r="P273" s="104" t="e">
        <f t="shared" si="58"/>
        <v>#N/A</v>
      </c>
      <c r="Q273" s="102" t="s">
        <v>203</v>
      </c>
      <c r="R273" s="102" t="s">
        <v>204</v>
      </c>
      <c r="S273" s="102" t="s">
        <v>152</v>
      </c>
      <c r="T273" s="105" t="str">
        <f t="shared" ca="1" si="63"/>
        <v>04.05.Monday</v>
      </c>
      <c r="U273" s="102" t="s">
        <v>205</v>
      </c>
      <c r="V273" s="7"/>
      <c r="W273" s="7"/>
      <c r="X273" s="7"/>
      <c r="Y273" s="7"/>
      <c r="Z273" s="100">
        <f t="shared" si="59"/>
        <v>4001158</v>
      </c>
      <c r="AA273" s="7"/>
      <c r="AB273" s="7"/>
      <c r="AC273" s="7"/>
      <c r="AD273" s="7"/>
      <c r="AE273" s="100">
        <f t="shared" si="60"/>
        <v>4196</v>
      </c>
      <c r="AF273" s="7"/>
      <c r="AG273" s="100">
        <f t="shared" si="61"/>
        <v>50027678</v>
      </c>
    </row>
    <row r="274" spans="1:33" x14ac:dyDescent="0.35">
      <c r="A274" s="7" t="str">
        <f t="shared" si="64"/>
        <v>Suape39,71</v>
      </c>
      <c r="B274" s="100" t="s">
        <v>187</v>
      </c>
      <c r="C274" s="7">
        <v>4196</v>
      </c>
      <c r="D274" s="7" t="s">
        <v>23</v>
      </c>
      <c r="E274">
        <v>4001158</v>
      </c>
      <c r="F274" s="101"/>
      <c r="G274" s="111">
        <v>50027678</v>
      </c>
      <c r="H274" t="s">
        <v>215</v>
      </c>
      <c r="I274" s="101" t="str">
        <f t="shared" si="56"/>
        <v>39,7</v>
      </c>
      <c r="J274" s="164">
        <v>1</v>
      </c>
      <c r="K274" s="7" t="s">
        <v>139</v>
      </c>
      <c r="L274" s="103" t="e">
        <f>HLOOKUP(K274,'ABR''26'!$DE$4:$EH$65,MATCH(Carga!A274,'ABR''26'!$DE$4:$DE$65,0),0)</f>
        <v>#N/A</v>
      </c>
      <c r="M274" s="7"/>
      <c r="O274" s="7" t="str">
        <f t="shared" si="57"/>
        <v>ZBCT</v>
      </c>
      <c r="P274" s="104" t="e">
        <f t="shared" si="58"/>
        <v>#N/A</v>
      </c>
      <c r="Q274" s="102" t="s">
        <v>203</v>
      </c>
      <c r="R274" s="102" t="s">
        <v>204</v>
      </c>
      <c r="S274" s="102" t="s">
        <v>152</v>
      </c>
      <c r="T274" s="105" t="str">
        <f t="shared" ca="1" si="63"/>
        <v>04.05.Monday</v>
      </c>
      <c r="U274" s="102" t="s">
        <v>205</v>
      </c>
      <c r="V274" s="7"/>
      <c r="W274" s="7"/>
      <c r="X274" s="7"/>
      <c r="Y274" s="7"/>
      <c r="Z274" s="100">
        <f t="shared" si="59"/>
        <v>4001158</v>
      </c>
      <c r="AA274" s="7"/>
      <c r="AB274" s="7"/>
      <c r="AC274" s="7"/>
      <c r="AD274" s="7"/>
      <c r="AE274" s="100">
        <f t="shared" si="60"/>
        <v>4196</v>
      </c>
      <c r="AF274" s="7"/>
      <c r="AG274" s="100">
        <f t="shared" si="61"/>
        <v>50027678</v>
      </c>
    </row>
    <row r="275" spans="1:33" x14ac:dyDescent="0.35">
      <c r="A275" s="7" t="str">
        <f t="shared" si="64"/>
        <v>Suape39,71</v>
      </c>
      <c r="B275" s="100" t="s">
        <v>187</v>
      </c>
      <c r="C275" s="7">
        <v>4196</v>
      </c>
      <c r="D275" s="7" t="s">
        <v>23</v>
      </c>
      <c r="E275">
        <v>4001158</v>
      </c>
      <c r="F275" s="101"/>
      <c r="G275" s="111">
        <v>50027678</v>
      </c>
      <c r="H275" t="s">
        <v>215</v>
      </c>
      <c r="I275" s="101" t="str">
        <f t="shared" si="56"/>
        <v>39,7</v>
      </c>
      <c r="J275" s="164">
        <v>1</v>
      </c>
      <c r="K275" s="7" t="s">
        <v>57</v>
      </c>
      <c r="L275" s="103" t="e">
        <f>HLOOKUP(K275,'ABR''26'!$DE$4:$EH$65,MATCH(Carga!A275,'ABR''26'!$DE$4:$DE$65,0),0)</f>
        <v>#N/A</v>
      </c>
      <c r="M275" s="7"/>
      <c r="O275" s="7" t="str">
        <f t="shared" si="57"/>
        <v>ZBLB</v>
      </c>
      <c r="P275" s="104" t="e">
        <f t="shared" si="58"/>
        <v>#N/A</v>
      </c>
      <c r="Q275" s="102" t="s">
        <v>203</v>
      </c>
      <c r="R275" s="102" t="s">
        <v>204</v>
      </c>
      <c r="S275" s="102" t="s">
        <v>152</v>
      </c>
      <c r="T275" s="105" t="str">
        <f t="shared" ca="1" si="63"/>
        <v>04.05.Monday</v>
      </c>
      <c r="U275" s="102" t="s">
        <v>205</v>
      </c>
      <c r="V275" s="7"/>
      <c r="W275" s="7"/>
      <c r="X275" s="7"/>
      <c r="Y275" s="7"/>
      <c r="Z275" s="100">
        <f t="shared" si="59"/>
        <v>4001158</v>
      </c>
      <c r="AA275" s="7"/>
      <c r="AB275" s="7"/>
      <c r="AC275" s="7"/>
      <c r="AD275" s="7"/>
      <c r="AE275" s="100">
        <f t="shared" si="60"/>
        <v>4196</v>
      </c>
      <c r="AF275" s="7"/>
      <c r="AG275" s="100">
        <f t="shared" si="61"/>
        <v>50027678</v>
      </c>
    </row>
    <row r="276" spans="1:33" x14ac:dyDescent="0.35">
      <c r="A276" s="7" t="str">
        <f t="shared" si="64"/>
        <v>Suape39,71</v>
      </c>
      <c r="B276" s="100" t="s">
        <v>187</v>
      </c>
      <c r="C276" s="7">
        <v>4196</v>
      </c>
      <c r="D276" s="7" t="s">
        <v>23</v>
      </c>
      <c r="E276">
        <v>4001158</v>
      </c>
      <c r="F276" s="101"/>
      <c r="G276" s="111">
        <v>50027678</v>
      </c>
      <c r="H276" t="s">
        <v>215</v>
      </c>
      <c r="I276" s="101" t="str">
        <f t="shared" si="56"/>
        <v>39,7</v>
      </c>
      <c r="J276" s="164">
        <v>1</v>
      </c>
      <c r="K276" s="7" t="s">
        <v>132</v>
      </c>
      <c r="L276" s="103" t="e">
        <f>HLOOKUP(K276,'ABR''26'!$DE$4:$EH$65,MATCH(Carga!A276,'ABR''26'!$DE$4:$DE$65,0),0)</f>
        <v>#N/A</v>
      </c>
      <c r="M276" s="7"/>
      <c r="O276" s="7" t="str">
        <f t="shared" si="57"/>
        <v>ZBMR</v>
      </c>
      <c r="P276" s="104" t="e">
        <f t="shared" si="58"/>
        <v>#N/A</v>
      </c>
      <c r="Q276" s="102" t="s">
        <v>203</v>
      </c>
      <c r="R276" s="102" t="s">
        <v>204</v>
      </c>
      <c r="S276" s="102" t="s">
        <v>152</v>
      </c>
      <c r="T276" s="105" t="str">
        <f t="shared" ca="1" si="63"/>
        <v>04.05.Monday</v>
      </c>
      <c r="U276" s="102" t="s">
        <v>205</v>
      </c>
      <c r="V276" s="7"/>
      <c r="W276" s="7"/>
      <c r="X276" s="7"/>
      <c r="Y276" s="7"/>
      <c r="Z276" s="100">
        <f t="shared" si="59"/>
        <v>4001158</v>
      </c>
      <c r="AA276" s="7"/>
      <c r="AB276" s="7"/>
      <c r="AC276" s="7"/>
      <c r="AD276" s="7"/>
      <c r="AE276" s="100">
        <f t="shared" si="60"/>
        <v>4196</v>
      </c>
      <c r="AF276" s="7"/>
      <c r="AG276" s="100">
        <f t="shared" si="61"/>
        <v>50027678</v>
      </c>
    </row>
    <row r="277" spans="1:33" x14ac:dyDescent="0.35">
      <c r="A277" s="7" t="str">
        <f t="shared" si="64"/>
        <v>Suape39,71</v>
      </c>
      <c r="B277" s="100" t="s">
        <v>187</v>
      </c>
      <c r="C277" s="7">
        <v>4196</v>
      </c>
      <c r="D277" s="7" t="s">
        <v>23</v>
      </c>
      <c r="E277">
        <v>4001158</v>
      </c>
      <c r="F277" s="101"/>
      <c r="G277" s="111">
        <v>50027678</v>
      </c>
      <c r="H277" t="s">
        <v>215</v>
      </c>
      <c r="I277" s="101" t="str">
        <f t="shared" si="56"/>
        <v>39,7</v>
      </c>
      <c r="J277" s="164">
        <v>1</v>
      </c>
      <c r="K277" s="7" t="s">
        <v>133</v>
      </c>
      <c r="L277" s="103" t="e">
        <f>HLOOKUP(K277,'ABR''26'!$DE$4:$EH$65,MATCH(Carga!A277,'ABR''26'!$DE$4:$DE$65,0),0)</f>
        <v>#N/A</v>
      </c>
      <c r="M277" s="7"/>
      <c r="O277" s="7" t="str">
        <f t="shared" si="57"/>
        <v>ZBML</v>
      </c>
      <c r="P277" s="104" t="e">
        <f t="shared" si="58"/>
        <v>#N/A</v>
      </c>
      <c r="Q277" s="102" t="s">
        <v>203</v>
      </c>
      <c r="R277" s="102" t="s">
        <v>204</v>
      </c>
      <c r="S277" s="102" t="s">
        <v>152</v>
      </c>
      <c r="T277" s="105" t="str">
        <f t="shared" ca="1" si="63"/>
        <v>04.05.Monday</v>
      </c>
      <c r="U277" s="102" t="s">
        <v>205</v>
      </c>
      <c r="V277" s="7"/>
      <c r="W277" s="7"/>
      <c r="X277" s="7"/>
      <c r="Y277" s="7"/>
      <c r="Z277" s="100">
        <f t="shared" si="59"/>
        <v>4001158</v>
      </c>
      <c r="AA277" s="7"/>
      <c r="AB277" s="7"/>
      <c r="AC277" s="7"/>
      <c r="AD277" s="7"/>
      <c r="AE277" s="100">
        <f t="shared" si="60"/>
        <v>4196</v>
      </c>
      <c r="AF277" s="7"/>
      <c r="AG277" s="100">
        <f t="shared" si="61"/>
        <v>50027678</v>
      </c>
    </row>
    <row r="278" spans="1:33" x14ac:dyDescent="0.35">
      <c r="A278" s="7" t="str">
        <f t="shared" si="64"/>
        <v>Suape39,71</v>
      </c>
      <c r="B278" s="100" t="s">
        <v>187</v>
      </c>
      <c r="C278" s="7">
        <v>4196</v>
      </c>
      <c r="D278" s="7" t="s">
        <v>23</v>
      </c>
      <c r="E278">
        <v>4001158</v>
      </c>
      <c r="F278" s="101"/>
      <c r="G278" s="111">
        <v>50027678</v>
      </c>
      <c r="H278" t="s">
        <v>215</v>
      </c>
      <c r="I278" s="101" t="str">
        <f t="shared" si="56"/>
        <v>39,7</v>
      </c>
      <c r="J278" s="164">
        <v>1</v>
      </c>
      <c r="K278" s="7" t="s">
        <v>52</v>
      </c>
      <c r="L278" s="103" t="e">
        <f>HLOOKUP(K278,'ABR''26'!$DE$4:$EH$65,MATCH(Carga!A278,'ABR''26'!$DE$4:$DE$65,0),0)</f>
        <v>#N/A</v>
      </c>
      <c r="M278" s="7"/>
      <c r="O278" s="7" t="str">
        <f t="shared" si="57"/>
        <v>ZBPP</v>
      </c>
      <c r="P278" s="104" t="e">
        <f t="shared" si="58"/>
        <v>#N/A</v>
      </c>
      <c r="Q278" s="102" t="s">
        <v>203</v>
      </c>
      <c r="R278" s="102" t="s">
        <v>204</v>
      </c>
      <c r="S278" s="102" t="s">
        <v>152</v>
      </c>
      <c r="T278" s="105" t="str">
        <f t="shared" ca="1" si="63"/>
        <v>04.05.Monday</v>
      </c>
      <c r="U278" s="102" t="s">
        <v>205</v>
      </c>
      <c r="V278" s="7"/>
      <c r="W278" s="7"/>
      <c r="X278" s="7"/>
      <c r="Y278" s="7"/>
      <c r="Z278" s="100">
        <f t="shared" si="59"/>
        <v>4001158</v>
      </c>
      <c r="AA278" s="7"/>
      <c r="AB278" s="7"/>
      <c r="AC278" s="7"/>
      <c r="AD278" s="7"/>
      <c r="AE278" s="100">
        <f t="shared" si="60"/>
        <v>4196</v>
      </c>
      <c r="AF278" s="7"/>
      <c r="AG278" s="100">
        <f t="shared" si="61"/>
        <v>50027678</v>
      </c>
    </row>
    <row r="279" spans="1:33" x14ac:dyDescent="0.35">
      <c r="A279" s="7" t="str">
        <f t="shared" si="64"/>
        <v>Suape39,71</v>
      </c>
      <c r="B279" s="100" t="s">
        <v>187</v>
      </c>
      <c r="C279" s="7">
        <v>4196</v>
      </c>
      <c r="D279" s="7" t="s">
        <v>23</v>
      </c>
      <c r="E279">
        <v>4001158</v>
      </c>
      <c r="F279" s="101"/>
      <c r="G279" s="111">
        <v>50027678</v>
      </c>
      <c r="H279" t="s">
        <v>215</v>
      </c>
      <c r="I279" s="101" t="str">
        <f t="shared" si="56"/>
        <v>39,7</v>
      </c>
      <c r="J279" s="164">
        <v>1</v>
      </c>
      <c r="K279" s="7" t="s">
        <v>60</v>
      </c>
      <c r="L279" s="103" t="e">
        <f>HLOOKUP(K279,'ABR''26'!$DE$4:$EH$65,MATCH(Carga!A279,'ABR''26'!$DE$4:$DE$65,0),0)</f>
        <v>#N/A</v>
      </c>
      <c r="M279" s="7"/>
      <c r="O279" s="7" t="str">
        <f t="shared" si="57"/>
        <v>ZBPB</v>
      </c>
      <c r="P279" s="104" t="e">
        <f t="shared" si="58"/>
        <v>#N/A</v>
      </c>
      <c r="Q279" s="102" t="s">
        <v>203</v>
      </c>
      <c r="R279" s="102" t="s">
        <v>204</v>
      </c>
      <c r="S279" s="102" t="s">
        <v>152</v>
      </c>
      <c r="T279" s="105" t="str">
        <f t="shared" ca="1" si="63"/>
        <v>04.05.Monday</v>
      </c>
      <c r="U279" s="102" t="s">
        <v>205</v>
      </c>
      <c r="V279" s="7"/>
      <c r="W279" s="7"/>
      <c r="X279" s="7"/>
      <c r="Y279" s="7"/>
      <c r="Z279" s="100">
        <f t="shared" si="59"/>
        <v>4001158</v>
      </c>
      <c r="AA279" s="7"/>
      <c r="AB279" s="7"/>
      <c r="AC279" s="7"/>
      <c r="AD279" s="7"/>
      <c r="AE279" s="100">
        <f t="shared" si="60"/>
        <v>4196</v>
      </c>
      <c r="AF279" s="7"/>
      <c r="AG279" s="100">
        <f t="shared" si="61"/>
        <v>50027678</v>
      </c>
    </row>
    <row r="280" spans="1:33" x14ac:dyDescent="0.35">
      <c r="A280" s="7" t="str">
        <f t="shared" si="64"/>
        <v>Suape39,71</v>
      </c>
      <c r="B280" s="100" t="s">
        <v>187</v>
      </c>
      <c r="C280" s="7">
        <v>4196</v>
      </c>
      <c r="D280" s="7" t="s">
        <v>23</v>
      </c>
      <c r="E280">
        <v>4001158</v>
      </c>
      <c r="F280" s="101"/>
      <c r="G280" s="111">
        <v>50027678</v>
      </c>
      <c r="H280" t="s">
        <v>215</v>
      </c>
      <c r="I280" s="101" t="str">
        <f t="shared" si="56"/>
        <v>39,7</v>
      </c>
      <c r="J280" s="164">
        <v>1</v>
      </c>
      <c r="K280" s="7" t="s">
        <v>50</v>
      </c>
      <c r="L280" s="103" t="e">
        <f>HLOOKUP(K280,'ABR''26'!$DE$4:$EH$65,MATCH(Carga!A280,'ABR''26'!$DE$4:$DE$65,0),0)</f>
        <v>#N/A</v>
      </c>
      <c r="M280" s="7"/>
      <c r="O280" s="7" t="str">
        <f t="shared" si="57"/>
        <v>ZBOP</v>
      </c>
      <c r="P280" s="104" t="e">
        <f t="shared" si="58"/>
        <v>#N/A</v>
      </c>
      <c r="Q280" s="102" t="s">
        <v>203</v>
      </c>
      <c r="R280" s="102" t="s">
        <v>204</v>
      </c>
      <c r="S280" s="102" t="s">
        <v>152</v>
      </c>
      <c r="T280" s="105" t="str">
        <f t="shared" ca="1" si="63"/>
        <v>04.05.Monday</v>
      </c>
      <c r="U280" s="102" t="s">
        <v>205</v>
      </c>
      <c r="V280" s="7"/>
      <c r="W280" s="7"/>
      <c r="X280" s="7"/>
      <c r="Y280" s="7"/>
      <c r="Z280" s="100">
        <f t="shared" si="59"/>
        <v>4001158</v>
      </c>
      <c r="AA280" s="7"/>
      <c r="AB280" s="7"/>
      <c r="AC280" s="7"/>
      <c r="AD280" s="7"/>
      <c r="AE280" s="100">
        <f t="shared" si="60"/>
        <v>4196</v>
      </c>
      <c r="AF280" s="7"/>
      <c r="AG280" s="100">
        <f t="shared" si="61"/>
        <v>50027678</v>
      </c>
    </row>
    <row r="281" spans="1:33" x14ac:dyDescent="0.35">
      <c r="A281" s="7" t="str">
        <f t="shared" si="64"/>
        <v>Suape39,71</v>
      </c>
      <c r="B281" s="100" t="s">
        <v>187</v>
      </c>
      <c r="C281" s="7">
        <v>4196</v>
      </c>
      <c r="D281" s="7" t="s">
        <v>23</v>
      </c>
      <c r="E281">
        <v>4001158</v>
      </c>
      <c r="F281" s="101"/>
      <c r="G281" s="111">
        <v>50027678</v>
      </c>
      <c r="H281" t="s">
        <v>215</v>
      </c>
      <c r="I281" s="101" t="str">
        <f t="shared" si="56"/>
        <v>39,7</v>
      </c>
      <c r="J281" s="164">
        <v>1</v>
      </c>
      <c r="K281" s="7" t="s">
        <v>58</v>
      </c>
      <c r="L281" s="103" t="e">
        <f>HLOOKUP(K281,'ABR''26'!$DE$4:$EH$65,MATCH(Carga!A281,'ABR''26'!$DE$4:$DE$65,0),0)</f>
        <v>#N/A</v>
      </c>
      <c r="M281" s="7"/>
      <c r="O281" s="7" t="str">
        <f t="shared" si="57"/>
        <v>ZBOB</v>
      </c>
      <c r="P281" s="104" t="e">
        <f t="shared" si="58"/>
        <v>#N/A</v>
      </c>
      <c r="Q281" s="102" t="s">
        <v>203</v>
      </c>
      <c r="R281" s="102" t="s">
        <v>204</v>
      </c>
      <c r="S281" s="102" t="s">
        <v>152</v>
      </c>
      <c r="T281" s="105" t="str">
        <f t="shared" ca="1" si="63"/>
        <v>04.05.Monday</v>
      </c>
      <c r="U281" s="102" t="s">
        <v>205</v>
      </c>
      <c r="V281" s="7"/>
      <c r="W281" s="7"/>
      <c r="X281" s="7"/>
      <c r="Y281" s="7"/>
      <c r="Z281" s="100">
        <f t="shared" si="59"/>
        <v>4001158</v>
      </c>
      <c r="AA281" s="7"/>
      <c r="AB281" s="7"/>
      <c r="AC281" s="7"/>
      <c r="AD281" s="7"/>
      <c r="AE281" s="100">
        <f t="shared" si="60"/>
        <v>4196</v>
      </c>
      <c r="AF281" s="7"/>
      <c r="AG281" s="100">
        <f t="shared" si="61"/>
        <v>50027678</v>
      </c>
    </row>
    <row r="282" spans="1:33" x14ac:dyDescent="0.35">
      <c r="A282" s="7" t="str">
        <f t="shared" si="64"/>
        <v>Suape39,71</v>
      </c>
      <c r="B282" s="100" t="s">
        <v>187</v>
      </c>
      <c r="C282" s="7">
        <v>4196</v>
      </c>
      <c r="D282" s="7" t="s">
        <v>23</v>
      </c>
      <c r="E282">
        <v>4001158</v>
      </c>
      <c r="F282" s="101"/>
      <c r="G282" s="111">
        <v>50027678</v>
      </c>
      <c r="H282" t="s">
        <v>215</v>
      </c>
      <c r="I282" s="101" t="str">
        <f t="shared" si="56"/>
        <v>39,7</v>
      </c>
      <c r="J282" s="164">
        <v>1</v>
      </c>
      <c r="K282" s="7" t="s">
        <v>134</v>
      </c>
      <c r="L282" s="103" t="e">
        <f>HLOOKUP(K282,'ABR''26'!$DE$4:$EH$65,MATCH(Carga!A282,'ABR''26'!$DE$4:$DE$65,0),0)</f>
        <v>#N/A</v>
      </c>
      <c r="M282" s="7"/>
      <c r="O282" s="7" t="str">
        <f t="shared" si="57"/>
        <v>ZBSG</v>
      </c>
      <c r="P282" s="104" t="e">
        <f t="shared" si="58"/>
        <v>#N/A</v>
      </c>
      <c r="Q282" s="102" t="s">
        <v>203</v>
      </c>
      <c r="R282" s="102" t="s">
        <v>204</v>
      </c>
      <c r="S282" s="102" t="s">
        <v>152</v>
      </c>
      <c r="T282" s="105" t="str">
        <f t="shared" ca="1" si="63"/>
        <v>04.05.Monday</v>
      </c>
      <c r="U282" s="102" t="s">
        <v>205</v>
      </c>
      <c r="V282" s="7"/>
      <c r="W282" s="7"/>
      <c r="X282" s="7"/>
      <c r="Y282" s="7"/>
      <c r="Z282" s="100">
        <f t="shared" si="59"/>
        <v>4001158</v>
      </c>
      <c r="AA282" s="7"/>
      <c r="AB282" s="7"/>
      <c r="AC282" s="7"/>
      <c r="AD282" s="7"/>
      <c r="AE282" s="100">
        <f t="shared" si="60"/>
        <v>4196</v>
      </c>
      <c r="AF282" s="7"/>
      <c r="AG282" s="100">
        <f t="shared" si="61"/>
        <v>50027678</v>
      </c>
    </row>
    <row r="283" spans="1:33" x14ac:dyDescent="0.35">
      <c r="A283" s="7" t="str">
        <f t="shared" si="64"/>
        <v>Suape39,71</v>
      </c>
      <c r="B283" s="100" t="s">
        <v>187</v>
      </c>
      <c r="C283" s="7">
        <v>4196</v>
      </c>
      <c r="D283" s="7" t="s">
        <v>23</v>
      </c>
      <c r="E283">
        <v>4001158</v>
      </c>
      <c r="F283" s="101"/>
      <c r="G283" s="111">
        <v>50027678</v>
      </c>
      <c r="H283" t="s">
        <v>215</v>
      </c>
      <c r="I283" s="101" t="str">
        <f t="shared" si="56"/>
        <v>39,7</v>
      </c>
      <c r="J283" s="164">
        <v>1</v>
      </c>
      <c r="K283" s="7" t="s">
        <v>45</v>
      </c>
      <c r="L283" s="103" t="e">
        <f>HLOOKUP(K283,'ABR''26'!$DE$4:$EH$65,MATCH(Carga!A283,'ABR''26'!$DE$4:$DE$65,0),0)</f>
        <v>#N/A</v>
      </c>
      <c r="M283" s="7"/>
      <c r="O283" s="7" t="str">
        <f t="shared" si="57"/>
        <v>ZBFS</v>
      </c>
      <c r="P283" s="104" t="e">
        <f t="shared" si="58"/>
        <v>#N/A</v>
      </c>
      <c r="Q283" s="102" t="s">
        <v>203</v>
      </c>
      <c r="R283" s="102" t="s">
        <v>204</v>
      </c>
      <c r="S283" s="102" t="s">
        <v>152</v>
      </c>
      <c r="T283" s="105" t="str">
        <f t="shared" ca="1" si="63"/>
        <v>04.05.Monday</v>
      </c>
      <c r="U283" s="102" t="s">
        <v>205</v>
      </c>
      <c r="V283" s="7"/>
      <c r="W283" s="7"/>
      <c r="X283" s="7"/>
      <c r="Y283" s="7"/>
      <c r="Z283" s="100">
        <f t="shared" si="59"/>
        <v>4001158</v>
      </c>
      <c r="AA283" s="7"/>
      <c r="AB283" s="7"/>
      <c r="AC283" s="7"/>
      <c r="AD283" s="7"/>
      <c r="AE283" s="100">
        <f t="shared" si="60"/>
        <v>4196</v>
      </c>
      <c r="AF283" s="7"/>
      <c r="AG283" s="100">
        <f t="shared" si="61"/>
        <v>50027678</v>
      </c>
    </row>
    <row r="284" spans="1:33" x14ac:dyDescent="0.35">
      <c r="A284" s="7" t="str">
        <f t="shared" si="64"/>
        <v>Suape39,71</v>
      </c>
      <c r="B284" s="100" t="s">
        <v>187</v>
      </c>
      <c r="C284" s="7">
        <v>4196</v>
      </c>
      <c r="D284" s="7" t="s">
        <v>23</v>
      </c>
      <c r="E284">
        <v>4001158</v>
      </c>
      <c r="F284" s="101"/>
      <c r="G284" s="111">
        <v>50027678</v>
      </c>
      <c r="H284" t="s">
        <v>215</v>
      </c>
      <c r="I284" s="101" t="str">
        <f t="shared" si="56"/>
        <v>39,7</v>
      </c>
      <c r="J284" s="164">
        <v>1</v>
      </c>
      <c r="K284" s="7" t="s">
        <v>47</v>
      </c>
      <c r="L284" s="103" t="e">
        <f>HLOOKUP(K284,'ABR''26'!$DE$4:$EH$65,MATCH(Carga!A284,'ABR''26'!$DE$4:$DE$65,0),0)</f>
        <v>#N/A</v>
      </c>
      <c r="M284" s="7"/>
      <c r="O284" s="7" t="str">
        <f t="shared" si="57"/>
        <v>ZBUT</v>
      </c>
      <c r="P284" s="104" t="e">
        <f t="shared" si="58"/>
        <v>#N/A</v>
      </c>
      <c r="Q284" s="102" t="s">
        <v>203</v>
      </c>
      <c r="R284" s="102" t="s">
        <v>204</v>
      </c>
      <c r="S284" s="102" t="s">
        <v>152</v>
      </c>
      <c r="T284" s="105" t="str">
        <f t="shared" ca="1" si="63"/>
        <v>04.05.Monday</v>
      </c>
      <c r="U284" s="102" t="s">
        <v>205</v>
      </c>
      <c r="V284" s="7"/>
      <c r="W284" s="7"/>
      <c r="X284" s="7"/>
      <c r="Y284" s="7"/>
      <c r="Z284" s="100">
        <f t="shared" si="59"/>
        <v>4001158</v>
      </c>
      <c r="AA284" s="7"/>
      <c r="AB284" s="7"/>
      <c r="AC284" s="7"/>
      <c r="AD284" s="7"/>
      <c r="AE284" s="100">
        <f t="shared" si="60"/>
        <v>4196</v>
      </c>
      <c r="AF284" s="7"/>
      <c r="AG284" s="100">
        <f t="shared" si="61"/>
        <v>50027678</v>
      </c>
    </row>
    <row r="285" spans="1:33" x14ac:dyDescent="0.35">
      <c r="A285" s="7" t="str">
        <f t="shared" si="64"/>
        <v>Suape39,71</v>
      </c>
      <c r="B285" s="100" t="s">
        <v>187</v>
      </c>
      <c r="C285" s="7">
        <v>4196</v>
      </c>
      <c r="D285" s="7" t="s">
        <v>23</v>
      </c>
      <c r="E285">
        <v>4001158</v>
      </c>
      <c r="F285" s="101"/>
      <c r="G285" s="111">
        <v>50027678</v>
      </c>
      <c r="H285" t="s">
        <v>215</v>
      </c>
      <c r="I285" s="101" t="str">
        <f t="shared" si="56"/>
        <v>39,7</v>
      </c>
      <c r="J285" s="164">
        <v>1</v>
      </c>
      <c r="K285" s="7" t="s">
        <v>54</v>
      </c>
      <c r="L285" s="103" t="e">
        <f>HLOOKUP(K285,'ABR''26'!$DE$4:$EH$65,MATCH(Carga!A285,'ABR''26'!$DE$4:$DE$65,0),0)</f>
        <v>#N/A</v>
      </c>
      <c r="M285" s="7"/>
      <c r="O285" s="7" t="str">
        <f t="shared" si="57"/>
        <v>ZBUB</v>
      </c>
      <c r="P285" s="104" t="e">
        <f t="shared" si="58"/>
        <v>#N/A</v>
      </c>
      <c r="Q285" s="102" t="s">
        <v>203</v>
      </c>
      <c r="R285" s="102" t="s">
        <v>204</v>
      </c>
      <c r="S285" s="102" t="s">
        <v>152</v>
      </c>
      <c r="T285" s="105" t="str">
        <f t="shared" ca="1" si="63"/>
        <v>04.05.Monday</v>
      </c>
      <c r="U285" s="102" t="s">
        <v>205</v>
      </c>
      <c r="V285" s="7"/>
      <c r="W285" s="7"/>
      <c r="X285" s="7"/>
      <c r="Y285" s="7"/>
      <c r="Z285" s="100">
        <f t="shared" si="59"/>
        <v>4001158</v>
      </c>
      <c r="AA285" s="7"/>
      <c r="AB285" s="7"/>
      <c r="AC285" s="7"/>
      <c r="AD285" s="7"/>
      <c r="AE285" s="100">
        <f t="shared" si="60"/>
        <v>4196</v>
      </c>
      <c r="AF285" s="7"/>
      <c r="AG285" s="100">
        <f t="shared" si="61"/>
        <v>50027678</v>
      </c>
    </row>
    <row r="286" spans="1:33" x14ac:dyDescent="0.35">
      <c r="A286" s="7" t="str">
        <f t="shared" si="64"/>
        <v>Suape39,71</v>
      </c>
      <c r="B286" s="100" t="s">
        <v>187</v>
      </c>
      <c r="C286" s="7">
        <v>4196</v>
      </c>
      <c r="D286" s="7" t="s">
        <v>23</v>
      </c>
      <c r="E286">
        <v>4001158</v>
      </c>
      <c r="F286" s="101"/>
      <c r="G286" s="111">
        <v>50027678</v>
      </c>
      <c r="H286" t="s">
        <v>215</v>
      </c>
      <c r="I286" s="101" t="str">
        <f t="shared" si="56"/>
        <v>39,7</v>
      </c>
      <c r="J286" s="164">
        <v>1</v>
      </c>
      <c r="K286" s="7" t="s">
        <v>48</v>
      </c>
      <c r="L286" s="103" t="e">
        <f>HLOOKUP(K286,'ABR''26'!$DE$4:$EH$65,MATCH(Carga!A286,'ABR''26'!$DE$4:$DE$65,0),0)</f>
        <v>#N/A</v>
      </c>
      <c r="M286" s="7"/>
      <c r="O286" s="7" t="str">
        <f t="shared" si="57"/>
        <v>ZBLA</v>
      </c>
      <c r="P286" s="104" t="e">
        <f t="shared" si="58"/>
        <v>#N/A</v>
      </c>
      <c r="Q286" s="102" t="s">
        <v>203</v>
      </c>
      <c r="R286" s="102" t="s">
        <v>204</v>
      </c>
      <c r="S286" s="102" t="s">
        <v>152</v>
      </c>
      <c r="T286" s="105" t="str">
        <f t="shared" ca="1" si="63"/>
        <v>04.05.Monday</v>
      </c>
      <c r="U286" s="102" t="s">
        <v>205</v>
      </c>
      <c r="V286" s="7"/>
      <c r="W286" s="7"/>
      <c r="X286" s="7"/>
      <c r="Y286" s="7"/>
      <c r="Z286" s="100">
        <f t="shared" si="59"/>
        <v>4001158</v>
      </c>
      <c r="AA286" s="7"/>
      <c r="AB286" s="7"/>
      <c r="AC286" s="7"/>
      <c r="AD286" s="7"/>
      <c r="AE286" s="100">
        <f t="shared" si="60"/>
        <v>4196</v>
      </c>
      <c r="AF286" s="7"/>
      <c r="AG286" s="100">
        <f t="shared" si="61"/>
        <v>50027678</v>
      </c>
    </row>
    <row r="287" spans="1:33" x14ac:dyDescent="0.35">
      <c r="A287" s="7" t="str">
        <f t="shared" si="64"/>
        <v>Suape39,71</v>
      </c>
      <c r="B287" s="100" t="s">
        <v>187</v>
      </c>
      <c r="C287" s="7">
        <v>4196</v>
      </c>
      <c r="D287" s="7" t="s">
        <v>23</v>
      </c>
      <c r="E287">
        <v>4001158</v>
      </c>
      <c r="F287" s="101"/>
      <c r="G287" s="111">
        <v>50027678</v>
      </c>
      <c r="H287" t="s">
        <v>215</v>
      </c>
      <c r="I287" s="101" t="str">
        <f t="shared" si="56"/>
        <v>39,7</v>
      </c>
      <c r="J287" s="164">
        <v>1</v>
      </c>
      <c r="K287" s="7" t="s">
        <v>55</v>
      </c>
      <c r="L287" s="103" t="e">
        <f>HLOOKUP(K287,'ABR''26'!$DE$4:$EH$65,MATCH(Carga!A287,'ABR''26'!$DE$4:$DE$65,0),0)</f>
        <v>#N/A</v>
      </c>
      <c r="M287" s="7"/>
      <c r="O287" s="7" t="str">
        <f t="shared" si="57"/>
        <v>ZBLL</v>
      </c>
      <c r="P287" s="104" t="e">
        <f t="shared" si="58"/>
        <v>#N/A</v>
      </c>
      <c r="Q287" s="102" t="s">
        <v>203</v>
      </c>
      <c r="R287" s="102" t="s">
        <v>204</v>
      </c>
      <c r="S287" s="102" t="s">
        <v>152</v>
      </c>
      <c r="T287" s="105" t="str">
        <f t="shared" ca="1" si="63"/>
        <v>04.05.Monday</v>
      </c>
      <c r="U287" s="102" t="s">
        <v>205</v>
      </c>
      <c r="V287" s="7"/>
      <c r="W287" s="7"/>
      <c r="X287" s="7"/>
      <c r="Y287" s="7"/>
      <c r="Z287" s="100">
        <f t="shared" si="59"/>
        <v>4001158</v>
      </c>
      <c r="AA287" s="7"/>
      <c r="AB287" s="7"/>
      <c r="AC287" s="7"/>
      <c r="AD287" s="7"/>
      <c r="AE287" s="100">
        <f t="shared" si="60"/>
        <v>4196</v>
      </c>
      <c r="AF287" s="7"/>
      <c r="AG287" s="100">
        <f t="shared" si="61"/>
        <v>50027678</v>
      </c>
    </row>
    <row r="288" spans="1:33" x14ac:dyDescent="0.35">
      <c r="A288" s="7" t="str">
        <f t="shared" si="64"/>
        <v>Suape39,71</v>
      </c>
      <c r="B288" s="100" t="s">
        <v>187</v>
      </c>
      <c r="C288" s="7">
        <v>4196</v>
      </c>
      <c r="D288" s="7" t="s">
        <v>23</v>
      </c>
      <c r="E288">
        <v>4001158</v>
      </c>
      <c r="F288" s="101"/>
      <c r="G288" s="111">
        <v>50027678</v>
      </c>
      <c r="H288" t="s">
        <v>215</v>
      </c>
      <c r="I288" s="101" t="str">
        <f t="shared" si="56"/>
        <v>39,7</v>
      </c>
      <c r="J288" s="164">
        <v>1</v>
      </c>
      <c r="K288" s="7" t="s">
        <v>135</v>
      </c>
      <c r="L288" s="103" t="e">
        <f>HLOOKUP(K288,'ABR''26'!$DE$4:$EH$65,MATCH(Carga!A288,'ABR''26'!$DE$4:$DE$65,0),0)</f>
        <v>#N/A</v>
      </c>
      <c r="M288" s="7"/>
      <c r="O288" s="7" t="str">
        <f t="shared" si="57"/>
        <v>ZBPE</v>
      </c>
      <c r="P288" s="104" t="e">
        <f t="shared" si="58"/>
        <v>#N/A</v>
      </c>
      <c r="Q288" s="102" t="s">
        <v>203</v>
      </c>
      <c r="R288" s="102" t="s">
        <v>204</v>
      </c>
      <c r="S288" s="102" t="s">
        <v>152</v>
      </c>
      <c r="T288" s="105" t="str">
        <f t="shared" ca="1" si="63"/>
        <v>04.05.Monday</v>
      </c>
      <c r="U288" s="102" t="s">
        <v>205</v>
      </c>
      <c r="V288" s="7"/>
      <c r="W288" s="7"/>
      <c r="X288" s="7"/>
      <c r="Y288" s="7"/>
      <c r="Z288" s="100">
        <f t="shared" si="59"/>
        <v>4001158</v>
      </c>
      <c r="AA288" s="7"/>
      <c r="AB288" s="7"/>
      <c r="AC288" s="7"/>
      <c r="AD288" s="7"/>
      <c r="AE288" s="100">
        <f t="shared" si="60"/>
        <v>4196</v>
      </c>
      <c r="AF288" s="7"/>
      <c r="AG288" s="100">
        <f t="shared" si="61"/>
        <v>50027678</v>
      </c>
    </row>
    <row r="289" spans="1:33" x14ac:dyDescent="0.35">
      <c r="A289" s="7" t="str">
        <f t="shared" si="64"/>
        <v>Suape39,71</v>
      </c>
      <c r="B289" s="100" t="s">
        <v>187</v>
      </c>
      <c r="C289" s="7">
        <v>4196</v>
      </c>
      <c r="D289" s="7" t="s">
        <v>23</v>
      </c>
      <c r="E289">
        <v>4001158</v>
      </c>
      <c r="F289" s="101"/>
      <c r="G289" s="111">
        <v>50027678</v>
      </c>
      <c r="H289" t="s">
        <v>215</v>
      </c>
      <c r="I289" s="101" t="str">
        <f t="shared" si="56"/>
        <v>39,7</v>
      </c>
      <c r="J289" s="164">
        <v>1</v>
      </c>
      <c r="K289" s="7" t="s">
        <v>136</v>
      </c>
      <c r="L289" s="103" t="e">
        <f>HLOOKUP(K289,'ABR''26'!$DE$4:$EH$65,MATCH(Carga!A289,'ABR''26'!$DE$4:$DE$65,0),0)</f>
        <v>#N/A</v>
      </c>
      <c r="M289" s="7"/>
      <c r="O289" s="7" t="str">
        <f t="shared" si="57"/>
        <v>ZBPL</v>
      </c>
      <c r="P289" s="104" t="e">
        <f t="shared" si="58"/>
        <v>#N/A</v>
      </c>
      <c r="Q289" s="102" t="s">
        <v>203</v>
      </c>
      <c r="R289" s="102" t="s">
        <v>204</v>
      </c>
      <c r="S289" s="102" t="s">
        <v>152</v>
      </c>
      <c r="T289" s="105" t="str">
        <f t="shared" ca="1" si="63"/>
        <v>04.05.Monday</v>
      </c>
      <c r="U289" s="102" t="s">
        <v>205</v>
      </c>
      <c r="V289" s="7"/>
      <c r="W289" s="7"/>
      <c r="X289" s="7"/>
      <c r="Y289" s="7"/>
      <c r="Z289" s="100">
        <f t="shared" si="59"/>
        <v>4001158</v>
      </c>
      <c r="AA289" s="7"/>
      <c r="AB289" s="7"/>
      <c r="AC289" s="7"/>
      <c r="AD289" s="7"/>
      <c r="AE289" s="100">
        <f t="shared" si="60"/>
        <v>4196</v>
      </c>
      <c r="AF289" s="7"/>
      <c r="AG289" s="100">
        <f t="shared" si="61"/>
        <v>50027678</v>
      </c>
    </row>
    <row r="290" spans="1:33" x14ac:dyDescent="0.35">
      <c r="A290" s="7" t="str">
        <f>D290&amp;I290&amp;J290</f>
        <v>Manaus39,71</v>
      </c>
      <c r="B290" s="100" t="s">
        <v>187</v>
      </c>
      <c r="C290" s="7">
        <v>4151</v>
      </c>
      <c r="D290" s="7" t="s">
        <v>40</v>
      </c>
      <c r="E290">
        <v>4001158</v>
      </c>
      <c r="F290" s="101"/>
      <c r="G290" s="111">
        <v>50027692</v>
      </c>
      <c r="H290" t="s">
        <v>215</v>
      </c>
      <c r="I290" s="101" t="str">
        <f t="shared" si="56"/>
        <v>39,7</v>
      </c>
      <c r="J290" s="164">
        <v>1</v>
      </c>
      <c r="K290" s="7" t="s">
        <v>43</v>
      </c>
      <c r="L290" s="103" t="e">
        <f>HLOOKUP(K290,'ABR''26'!$DE$4:$EH$65,MATCH(Carga!A290,'ABR''26'!$DE$4:$DE$65,0),0)</f>
        <v>#N/A</v>
      </c>
      <c r="M290" s="7"/>
      <c r="O290" s="7" t="str">
        <f t="shared" si="57"/>
        <v>ZBRP</v>
      </c>
      <c r="P290" s="104" t="e">
        <f t="shared" si="58"/>
        <v>#N/A</v>
      </c>
      <c r="Q290" s="102" t="s">
        <v>203</v>
      </c>
      <c r="R290" s="102" t="s">
        <v>204</v>
      </c>
      <c r="S290" s="102" t="s">
        <v>152</v>
      </c>
      <c r="T290" s="105" t="str">
        <f t="shared" ca="1" si="63"/>
        <v>04.05.Monday</v>
      </c>
      <c r="U290" s="102" t="s">
        <v>205</v>
      </c>
      <c r="V290" s="7"/>
      <c r="W290" s="7"/>
      <c r="X290" s="7"/>
      <c r="Y290" s="7"/>
      <c r="Z290" s="100">
        <f t="shared" si="59"/>
        <v>4001158</v>
      </c>
      <c r="AA290" s="7"/>
      <c r="AB290" s="7"/>
      <c r="AC290" s="7"/>
      <c r="AD290" s="7"/>
      <c r="AE290" s="100">
        <f t="shared" si="60"/>
        <v>4151</v>
      </c>
      <c r="AF290" s="7"/>
      <c r="AG290" s="100">
        <f t="shared" si="61"/>
        <v>50027692</v>
      </c>
    </row>
    <row r="291" spans="1:33" x14ac:dyDescent="0.35">
      <c r="A291" s="7" t="str">
        <f t="shared" ref="A291:A313" si="65">D291&amp;I291&amp;J291</f>
        <v>Manaus39,71</v>
      </c>
      <c r="B291" s="100" t="s">
        <v>187</v>
      </c>
      <c r="C291" s="7">
        <v>4151</v>
      </c>
      <c r="D291" s="7" t="s">
        <v>40</v>
      </c>
      <c r="E291">
        <v>4001158</v>
      </c>
      <c r="F291" s="101"/>
      <c r="G291" s="111">
        <v>50027692</v>
      </c>
      <c r="H291" t="s">
        <v>215</v>
      </c>
      <c r="I291" s="101" t="str">
        <f t="shared" ref="I291:I354" si="66">SUBSTITUTE(MID(H291,7,4),".",",")</f>
        <v>39,7</v>
      </c>
      <c r="J291" s="164">
        <v>1</v>
      </c>
      <c r="K291" s="7" t="s">
        <v>44</v>
      </c>
      <c r="L291" s="103" t="e">
        <f>HLOOKUP(K291,'ABR''26'!$DE$4:$EH$65,MATCH(Carga!A291,'ABR''26'!$DE$4:$DE$65,0),0)</f>
        <v>#N/A</v>
      </c>
      <c r="M291" s="7"/>
      <c r="O291" s="7" t="str">
        <f t="shared" ref="O291:O354" si="67">K291</f>
        <v>ZBSR</v>
      </c>
      <c r="P291" s="104" t="e">
        <f t="shared" ref="P291:P354" si="68">L291</f>
        <v>#N/A</v>
      </c>
      <c r="Q291" s="102" t="s">
        <v>203</v>
      </c>
      <c r="R291" s="102" t="s">
        <v>204</v>
      </c>
      <c r="S291" s="102" t="s">
        <v>152</v>
      </c>
      <c r="T291" s="105" t="str">
        <f t="shared" ca="1" si="63"/>
        <v>04.05.Monday</v>
      </c>
      <c r="U291" s="102" t="s">
        <v>205</v>
      </c>
      <c r="V291" s="7"/>
      <c r="W291" s="7"/>
      <c r="X291" s="7"/>
      <c r="Y291" s="7"/>
      <c r="Z291" s="100">
        <f t="shared" ref="Z291:Z354" si="69">E291</f>
        <v>4001158</v>
      </c>
      <c r="AA291" s="7"/>
      <c r="AB291" s="7"/>
      <c r="AC291" s="7"/>
      <c r="AD291" s="7"/>
      <c r="AE291" s="100">
        <f t="shared" ref="AE291:AE354" si="70">C291</f>
        <v>4151</v>
      </c>
      <c r="AF291" s="7"/>
      <c r="AG291" s="100">
        <f t="shared" ref="AG291:AG354" si="71">G291</f>
        <v>50027692</v>
      </c>
    </row>
    <row r="292" spans="1:33" x14ac:dyDescent="0.35">
      <c r="A292" s="7" t="str">
        <f t="shared" si="65"/>
        <v>Manaus39,71</v>
      </c>
      <c r="B292" s="100" t="s">
        <v>187</v>
      </c>
      <c r="C292" s="7">
        <v>4151</v>
      </c>
      <c r="D292" s="7" t="s">
        <v>40</v>
      </c>
      <c r="E292">
        <v>4001158</v>
      </c>
      <c r="F292" s="101"/>
      <c r="G292" s="111">
        <v>50027692</v>
      </c>
      <c r="H292" t="s">
        <v>215</v>
      </c>
      <c r="I292" s="101" t="str">
        <f t="shared" si="66"/>
        <v>39,7</v>
      </c>
      <c r="J292" s="164">
        <v>1</v>
      </c>
      <c r="K292" s="7" t="s">
        <v>56</v>
      </c>
      <c r="L292" s="103" t="e">
        <f>HLOOKUP(K292,'ABR''26'!$DE$4:$EH$65,MATCH(Carga!A292,'ABR''26'!$DE$4:$DE$65,0),0)</f>
        <v>#N/A</v>
      </c>
      <c r="M292" s="7"/>
      <c r="O292" s="7" t="str">
        <f t="shared" si="67"/>
        <v>ZBSB</v>
      </c>
      <c r="P292" s="104" t="e">
        <f t="shared" si="68"/>
        <v>#N/A</v>
      </c>
      <c r="Q292" s="102" t="s">
        <v>203</v>
      </c>
      <c r="R292" s="102" t="s">
        <v>204</v>
      </c>
      <c r="S292" s="102" t="s">
        <v>152</v>
      </c>
      <c r="T292" s="105" t="str">
        <f t="shared" ca="1" si="63"/>
        <v>04.05.Monday</v>
      </c>
      <c r="U292" s="102" t="s">
        <v>205</v>
      </c>
      <c r="V292" s="7"/>
      <c r="W292" s="7"/>
      <c r="X292" s="7"/>
      <c r="Y292" s="7"/>
      <c r="Z292" s="100">
        <f t="shared" si="69"/>
        <v>4001158</v>
      </c>
      <c r="AA292" s="7"/>
      <c r="AB292" s="7"/>
      <c r="AC292" s="7"/>
      <c r="AD292" s="7"/>
      <c r="AE292" s="100">
        <f t="shared" si="70"/>
        <v>4151</v>
      </c>
      <c r="AF292" s="7"/>
      <c r="AG292" s="100">
        <f t="shared" si="71"/>
        <v>50027692</v>
      </c>
    </row>
    <row r="293" spans="1:33" x14ac:dyDescent="0.35">
      <c r="A293" s="7" t="str">
        <f t="shared" si="65"/>
        <v>Manaus39,71</v>
      </c>
      <c r="B293" s="100" t="s">
        <v>187</v>
      </c>
      <c r="C293" s="7">
        <v>4151</v>
      </c>
      <c r="D293" s="7" t="s">
        <v>40</v>
      </c>
      <c r="E293">
        <v>4001158</v>
      </c>
      <c r="F293" s="101"/>
      <c r="G293" s="111">
        <v>50027692</v>
      </c>
      <c r="H293" t="s">
        <v>215</v>
      </c>
      <c r="I293" s="101" t="str">
        <f t="shared" si="66"/>
        <v>39,7</v>
      </c>
      <c r="J293" s="164">
        <v>1</v>
      </c>
      <c r="K293" s="7" t="s">
        <v>46</v>
      </c>
      <c r="L293" s="103" t="e">
        <f>HLOOKUP(K293,'ABR''26'!$DE$4:$EH$65,MATCH(Carga!A293,'ABR''26'!$DE$4:$DE$65,0),0)</f>
        <v>#N/A</v>
      </c>
      <c r="M293" s="7"/>
      <c r="O293" s="7" t="str">
        <f t="shared" si="67"/>
        <v>ZBCP</v>
      </c>
      <c r="P293" s="104" t="e">
        <f t="shared" si="68"/>
        <v>#N/A</v>
      </c>
      <c r="Q293" s="102" t="s">
        <v>203</v>
      </c>
      <c r="R293" s="102" t="s">
        <v>204</v>
      </c>
      <c r="S293" s="102" t="s">
        <v>152</v>
      </c>
      <c r="T293" s="105" t="str">
        <f t="shared" ca="1" si="63"/>
        <v>04.05.Monday</v>
      </c>
      <c r="U293" s="102" t="s">
        <v>205</v>
      </c>
      <c r="V293" s="7"/>
      <c r="W293" s="7"/>
      <c r="X293" s="7"/>
      <c r="Y293" s="7"/>
      <c r="Z293" s="100">
        <f t="shared" si="69"/>
        <v>4001158</v>
      </c>
      <c r="AA293" s="7"/>
      <c r="AB293" s="7"/>
      <c r="AC293" s="7"/>
      <c r="AD293" s="7"/>
      <c r="AE293" s="100">
        <f t="shared" si="70"/>
        <v>4151</v>
      </c>
      <c r="AF293" s="7"/>
      <c r="AG293" s="100">
        <f t="shared" si="71"/>
        <v>50027692</v>
      </c>
    </row>
    <row r="294" spans="1:33" x14ac:dyDescent="0.35">
      <c r="A294" s="7" t="str">
        <f t="shared" si="65"/>
        <v>Manaus39,71</v>
      </c>
      <c r="B294" s="100" t="s">
        <v>187</v>
      </c>
      <c r="C294" s="7">
        <v>4151</v>
      </c>
      <c r="D294" s="7" t="s">
        <v>40</v>
      </c>
      <c r="E294">
        <v>4001158</v>
      </c>
      <c r="F294" s="101"/>
      <c r="G294" s="111">
        <v>50027692</v>
      </c>
      <c r="H294" t="s">
        <v>215</v>
      </c>
      <c r="I294" s="101" t="str">
        <f t="shared" si="66"/>
        <v>39,7</v>
      </c>
      <c r="J294" s="164">
        <v>1</v>
      </c>
      <c r="K294" s="7" t="s">
        <v>131</v>
      </c>
      <c r="L294" s="103" t="e">
        <f>HLOOKUP(K294,'ABR''26'!$DE$4:$EH$65,MATCH(Carga!A294,'ABR''26'!$DE$4:$DE$65,0),0)</f>
        <v>#N/A</v>
      </c>
      <c r="M294" s="7"/>
      <c r="O294" s="7" t="str">
        <f t="shared" si="67"/>
        <v>ZBFP</v>
      </c>
      <c r="P294" s="104" t="e">
        <f t="shared" si="68"/>
        <v>#N/A</v>
      </c>
      <c r="Q294" s="102" t="s">
        <v>203</v>
      </c>
      <c r="R294" s="102" t="s">
        <v>204</v>
      </c>
      <c r="S294" s="102" t="s">
        <v>152</v>
      </c>
      <c r="T294" s="105" t="str">
        <f t="shared" ca="1" si="63"/>
        <v>04.05.Monday</v>
      </c>
      <c r="U294" s="102" t="s">
        <v>205</v>
      </c>
      <c r="V294" s="7"/>
      <c r="W294" s="7"/>
      <c r="X294" s="7"/>
      <c r="Y294" s="7"/>
      <c r="Z294" s="100">
        <f t="shared" si="69"/>
        <v>4001158</v>
      </c>
      <c r="AA294" s="7"/>
      <c r="AB294" s="7"/>
      <c r="AC294" s="7"/>
      <c r="AD294" s="7"/>
      <c r="AE294" s="100">
        <f t="shared" si="70"/>
        <v>4151</v>
      </c>
      <c r="AF294" s="7"/>
      <c r="AG294" s="100">
        <f t="shared" si="71"/>
        <v>50027692</v>
      </c>
    </row>
    <row r="295" spans="1:33" x14ac:dyDescent="0.35">
      <c r="A295" s="7" t="str">
        <f t="shared" si="65"/>
        <v>Manaus39,71</v>
      </c>
      <c r="B295" s="100" t="s">
        <v>187</v>
      </c>
      <c r="C295" s="7">
        <v>4151</v>
      </c>
      <c r="D295" s="7" t="s">
        <v>40</v>
      </c>
      <c r="E295">
        <v>4001158</v>
      </c>
      <c r="F295" s="101"/>
      <c r="G295" s="111">
        <v>50027692</v>
      </c>
      <c r="H295" t="s">
        <v>215</v>
      </c>
      <c r="I295" s="101" t="str">
        <f t="shared" si="66"/>
        <v>39,7</v>
      </c>
      <c r="J295" s="164">
        <v>1</v>
      </c>
      <c r="K295" s="7" t="s">
        <v>51</v>
      </c>
      <c r="L295" s="103" t="e">
        <f>HLOOKUP(K295,'ABR''26'!$DE$4:$EH$65,MATCH(Carga!A295,'ABR''26'!$DE$4:$DE$65,0),0)</f>
        <v>#N/A</v>
      </c>
      <c r="M295" s="7"/>
      <c r="O295" s="7" t="str">
        <f t="shared" si="67"/>
        <v>ZBFC</v>
      </c>
      <c r="P295" s="104" t="e">
        <f t="shared" si="68"/>
        <v>#N/A</v>
      </c>
      <c r="Q295" s="102" t="s">
        <v>203</v>
      </c>
      <c r="R295" s="102" t="s">
        <v>204</v>
      </c>
      <c r="S295" s="102" t="s">
        <v>152</v>
      </c>
      <c r="T295" s="105" t="str">
        <f t="shared" ca="1" si="63"/>
        <v>04.05.Monday</v>
      </c>
      <c r="U295" s="102" t="s">
        <v>205</v>
      </c>
      <c r="V295" s="7"/>
      <c r="W295" s="7"/>
      <c r="X295" s="7"/>
      <c r="Y295" s="7"/>
      <c r="Z295" s="100">
        <f t="shared" si="69"/>
        <v>4001158</v>
      </c>
      <c r="AA295" s="7"/>
      <c r="AB295" s="7"/>
      <c r="AC295" s="7"/>
      <c r="AD295" s="7"/>
      <c r="AE295" s="100">
        <f t="shared" si="70"/>
        <v>4151</v>
      </c>
      <c r="AF295" s="7"/>
      <c r="AG295" s="100">
        <f t="shared" si="71"/>
        <v>50027692</v>
      </c>
    </row>
    <row r="296" spans="1:33" x14ac:dyDescent="0.35">
      <c r="A296" s="7" t="str">
        <f t="shared" si="65"/>
        <v>Manaus39,71</v>
      </c>
      <c r="B296" s="100" t="s">
        <v>187</v>
      </c>
      <c r="C296" s="7">
        <v>4151</v>
      </c>
      <c r="D296" s="7" t="s">
        <v>40</v>
      </c>
      <c r="E296">
        <v>4001158</v>
      </c>
      <c r="F296" s="101"/>
      <c r="G296" s="111">
        <v>50027692</v>
      </c>
      <c r="H296" t="s">
        <v>215</v>
      </c>
      <c r="I296" s="101" t="str">
        <f t="shared" si="66"/>
        <v>39,7</v>
      </c>
      <c r="J296" s="164">
        <v>1</v>
      </c>
      <c r="K296" s="7" t="s">
        <v>59</v>
      </c>
      <c r="L296" s="103" t="e">
        <f>HLOOKUP(K296,'ABR''26'!$DE$4:$EH$65,MATCH(Carga!A296,'ABR''26'!$DE$4:$DE$65,0),0)</f>
        <v>#N/A</v>
      </c>
      <c r="M296" s="7"/>
      <c r="O296" s="7" t="str">
        <f t="shared" si="67"/>
        <v>ZBFB</v>
      </c>
      <c r="P296" s="104" t="e">
        <f t="shared" si="68"/>
        <v>#N/A</v>
      </c>
      <c r="Q296" s="102" t="s">
        <v>203</v>
      </c>
      <c r="R296" s="102" t="s">
        <v>204</v>
      </c>
      <c r="S296" s="102" t="s">
        <v>152</v>
      </c>
      <c r="T296" s="105" t="str">
        <f t="shared" ca="1" si="63"/>
        <v>04.05.Monday</v>
      </c>
      <c r="U296" s="102" t="s">
        <v>205</v>
      </c>
      <c r="V296" s="7"/>
      <c r="W296" s="7"/>
      <c r="X296" s="7"/>
      <c r="Y296" s="7"/>
      <c r="Z296" s="100">
        <f t="shared" si="69"/>
        <v>4001158</v>
      </c>
      <c r="AA296" s="7"/>
      <c r="AB296" s="7"/>
      <c r="AC296" s="7"/>
      <c r="AD296" s="7"/>
      <c r="AE296" s="100">
        <f t="shared" si="70"/>
        <v>4151</v>
      </c>
      <c r="AF296" s="7"/>
      <c r="AG296" s="100">
        <f t="shared" si="71"/>
        <v>50027692</v>
      </c>
    </row>
    <row r="297" spans="1:33" x14ac:dyDescent="0.35">
      <c r="A297" s="7" t="str">
        <f t="shared" si="65"/>
        <v>Manaus39,71</v>
      </c>
      <c r="B297" s="100" t="s">
        <v>187</v>
      </c>
      <c r="C297" s="7">
        <v>4151</v>
      </c>
      <c r="D297" s="7" t="s">
        <v>40</v>
      </c>
      <c r="E297">
        <v>4001158</v>
      </c>
      <c r="F297" s="101"/>
      <c r="G297" s="111">
        <v>50027692</v>
      </c>
      <c r="H297" t="s">
        <v>215</v>
      </c>
      <c r="I297" s="101" t="str">
        <f t="shared" si="66"/>
        <v>39,7</v>
      </c>
      <c r="J297" s="164">
        <v>1</v>
      </c>
      <c r="K297" s="7" t="s">
        <v>138</v>
      </c>
      <c r="L297" s="103" t="e">
        <f>HLOOKUP(K297,'ABR''26'!$DE$4:$EH$65,MATCH(Carga!A297,'ABR''26'!$DE$4:$DE$65,0),0)</f>
        <v>#N/A</v>
      </c>
      <c r="M297" s="7"/>
      <c r="O297" s="7" t="str">
        <f t="shared" si="67"/>
        <v>ZBTM</v>
      </c>
      <c r="P297" s="104" t="e">
        <f t="shared" si="68"/>
        <v>#N/A</v>
      </c>
      <c r="Q297" s="102" t="s">
        <v>203</v>
      </c>
      <c r="R297" s="102" t="s">
        <v>204</v>
      </c>
      <c r="S297" s="102" t="s">
        <v>152</v>
      </c>
      <c r="T297" s="105" t="str">
        <f t="shared" ca="1" si="63"/>
        <v>04.05.Monday</v>
      </c>
      <c r="U297" s="102" t="s">
        <v>205</v>
      </c>
      <c r="V297" s="7"/>
      <c r="W297" s="7"/>
      <c r="X297" s="7"/>
      <c r="Y297" s="7"/>
      <c r="Z297" s="100">
        <f t="shared" si="69"/>
        <v>4001158</v>
      </c>
      <c r="AA297" s="7"/>
      <c r="AB297" s="7"/>
      <c r="AC297" s="7"/>
      <c r="AD297" s="7"/>
      <c r="AE297" s="100">
        <f t="shared" si="70"/>
        <v>4151</v>
      </c>
      <c r="AF297" s="7"/>
      <c r="AG297" s="100">
        <f t="shared" si="71"/>
        <v>50027692</v>
      </c>
    </row>
    <row r="298" spans="1:33" x14ac:dyDescent="0.35">
      <c r="A298" s="7" t="str">
        <f t="shared" si="65"/>
        <v>Manaus39,71</v>
      </c>
      <c r="B298" s="100" t="s">
        <v>187</v>
      </c>
      <c r="C298" s="7">
        <v>4151</v>
      </c>
      <c r="D298" s="7" t="s">
        <v>40</v>
      </c>
      <c r="E298">
        <v>4001158</v>
      </c>
      <c r="F298" s="101"/>
      <c r="G298" s="111">
        <v>50027692</v>
      </c>
      <c r="H298" t="s">
        <v>215</v>
      </c>
      <c r="I298" s="101" t="str">
        <f t="shared" si="66"/>
        <v>39,7</v>
      </c>
      <c r="J298" s="164">
        <v>1</v>
      </c>
      <c r="K298" s="7" t="s">
        <v>139</v>
      </c>
      <c r="L298" s="103" t="e">
        <f>HLOOKUP(K298,'ABR''26'!$DE$4:$EH$65,MATCH(Carga!A298,'ABR''26'!$DE$4:$DE$65,0),0)</f>
        <v>#N/A</v>
      </c>
      <c r="M298" s="7"/>
      <c r="O298" s="7" t="str">
        <f t="shared" si="67"/>
        <v>ZBCT</v>
      </c>
      <c r="P298" s="104" t="e">
        <f t="shared" si="68"/>
        <v>#N/A</v>
      </c>
      <c r="Q298" s="102" t="s">
        <v>203</v>
      </c>
      <c r="R298" s="102" t="s">
        <v>204</v>
      </c>
      <c r="S298" s="102" t="s">
        <v>152</v>
      </c>
      <c r="T298" s="105" t="str">
        <f t="shared" ca="1" si="63"/>
        <v>04.05.Monday</v>
      </c>
      <c r="U298" s="102" t="s">
        <v>205</v>
      </c>
      <c r="V298" s="7"/>
      <c r="W298" s="7"/>
      <c r="X298" s="7"/>
      <c r="Y298" s="7"/>
      <c r="Z298" s="100">
        <f t="shared" si="69"/>
        <v>4001158</v>
      </c>
      <c r="AA298" s="7"/>
      <c r="AB298" s="7"/>
      <c r="AC298" s="7"/>
      <c r="AD298" s="7"/>
      <c r="AE298" s="100">
        <f t="shared" si="70"/>
        <v>4151</v>
      </c>
      <c r="AF298" s="7"/>
      <c r="AG298" s="100">
        <f t="shared" si="71"/>
        <v>50027692</v>
      </c>
    </row>
    <row r="299" spans="1:33" x14ac:dyDescent="0.35">
      <c r="A299" s="7" t="str">
        <f t="shared" si="65"/>
        <v>Manaus39,71</v>
      </c>
      <c r="B299" s="100" t="s">
        <v>187</v>
      </c>
      <c r="C299" s="7">
        <v>4151</v>
      </c>
      <c r="D299" s="7" t="s">
        <v>40</v>
      </c>
      <c r="E299">
        <v>4001158</v>
      </c>
      <c r="F299" s="101"/>
      <c r="G299" s="111">
        <v>50027692</v>
      </c>
      <c r="H299" t="s">
        <v>215</v>
      </c>
      <c r="I299" s="101" t="str">
        <f t="shared" si="66"/>
        <v>39,7</v>
      </c>
      <c r="J299" s="164">
        <v>1</v>
      </c>
      <c r="K299" s="7" t="s">
        <v>57</v>
      </c>
      <c r="L299" s="103" t="e">
        <f>HLOOKUP(K299,'ABR''26'!$DE$4:$EH$65,MATCH(Carga!A299,'ABR''26'!$DE$4:$DE$65,0),0)</f>
        <v>#N/A</v>
      </c>
      <c r="M299" s="7"/>
      <c r="O299" s="7" t="str">
        <f t="shared" si="67"/>
        <v>ZBLB</v>
      </c>
      <c r="P299" s="104" t="e">
        <f t="shared" si="68"/>
        <v>#N/A</v>
      </c>
      <c r="Q299" s="102" t="s">
        <v>203</v>
      </c>
      <c r="R299" s="102" t="s">
        <v>204</v>
      </c>
      <c r="S299" s="102" t="s">
        <v>152</v>
      </c>
      <c r="T299" s="105" t="str">
        <f t="shared" ca="1" si="63"/>
        <v>04.05.Monday</v>
      </c>
      <c r="U299" s="102" t="s">
        <v>205</v>
      </c>
      <c r="V299" s="7"/>
      <c r="W299" s="7"/>
      <c r="X299" s="7"/>
      <c r="Y299" s="7"/>
      <c r="Z299" s="100">
        <f t="shared" si="69"/>
        <v>4001158</v>
      </c>
      <c r="AA299" s="7"/>
      <c r="AB299" s="7"/>
      <c r="AC299" s="7"/>
      <c r="AD299" s="7"/>
      <c r="AE299" s="100">
        <f t="shared" si="70"/>
        <v>4151</v>
      </c>
      <c r="AF299" s="7"/>
      <c r="AG299" s="100">
        <f t="shared" si="71"/>
        <v>50027692</v>
      </c>
    </row>
    <row r="300" spans="1:33" x14ac:dyDescent="0.35">
      <c r="A300" s="7" t="str">
        <f t="shared" si="65"/>
        <v>Manaus39,71</v>
      </c>
      <c r="B300" s="100" t="s">
        <v>187</v>
      </c>
      <c r="C300" s="7">
        <v>4151</v>
      </c>
      <c r="D300" s="7" t="s">
        <v>40</v>
      </c>
      <c r="E300">
        <v>4001158</v>
      </c>
      <c r="F300" s="101"/>
      <c r="G300" s="111">
        <v>50027692</v>
      </c>
      <c r="H300" t="s">
        <v>215</v>
      </c>
      <c r="I300" s="101" t="str">
        <f t="shared" si="66"/>
        <v>39,7</v>
      </c>
      <c r="J300" s="164">
        <v>1</v>
      </c>
      <c r="K300" s="7" t="s">
        <v>132</v>
      </c>
      <c r="L300" s="103" t="e">
        <f>HLOOKUP(K300,'ABR''26'!$DE$4:$EH$65,MATCH(Carga!A300,'ABR''26'!$DE$4:$DE$65,0),0)</f>
        <v>#N/A</v>
      </c>
      <c r="M300" s="7"/>
      <c r="O300" s="7" t="str">
        <f t="shared" si="67"/>
        <v>ZBMR</v>
      </c>
      <c r="P300" s="104" t="e">
        <f t="shared" si="68"/>
        <v>#N/A</v>
      </c>
      <c r="Q300" s="102" t="s">
        <v>203</v>
      </c>
      <c r="R300" s="102" t="s">
        <v>204</v>
      </c>
      <c r="S300" s="102" t="s">
        <v>152</v>
      </c>
      <c r="T300" s="105" t="str">
        <f t="shared" ca="1" si="63"/>
        <v>04.05.Monday</v>
      </c>
      <c r="U300" s="102" t="s">
        <v>205</v>
      </c>
      <c r="V300" s="7"/>
      <c r="W300" s="7"/>
      <c r="X300" s="7"/>
      <c r="Y300" s="7"/>
      <c r="Z300" s="100">
        <f t="shared" si="69"/>
        <v>4001158</v>
      </c>
      <c r="AA300" s="7"/>
      <c r="AB300" s="7"/>
      <c r="AC300" s="7"/>
      <c r="AD300" s="7"/>
      <c r="AE300" s="100">
        <f t="shared" si="70"/>
        <v>4151</v>
      </c>
      <c r="AF300" s="7"/>
      <c r="AG300" s="100">
        <f t="shared" si="71"/>
        <v>50027692</v>
      </c>
    </row>
    <row r="301" spans="1:33" x14ac:dyDescent="0.35">
      <c r="A301" s="7" t="str">
        <f t="shared" si="65"/>
        <v>Manaus39,71</v>
      </c>
      <c r="B301" s="100" t="s">
        <v>187</v>
      </c>
      <c r="C301" s="7">
        <v>4151</v>
      </c>
      <c r="D301" s="7" t="s">
        <v>40</v>
      </c>
      <c r="E301">
        <v>4001158</v>
      </c>
      <c r="F301" s="101"/>
      <c r="G301" s="111">
        <v>50027692</v>
      </c>
      <c r="H301" t="s">
        <v>215</v>
      </c>
      <c r="I301" s="101" t="str">
        <f t="shared" si="66"/>
        <v>39,7</v>
      </c>
      <c r="J301" s="164">
        <v>1</v>
      </c>
      <c r="K301" s="7" t="s">
        <v>133</v>
      </c>
      <c r="L301" s="103" t="e">
        <f>HLOOKUP(K301,'ABR''26'!$DE$4:$EH$65,MATCH(Carga!A301,'ABR''26'!$DE$4:$DE$65,0),0)</f>
        <v>#N/A</v>
      </c>
      <c r="M301" s="7"/>
      <c r="O301" s="7" t="str">
        <f t="shared" si="67"/>
        <v>ZBML</v>
      </c>
      <c r="P301" s="104" t="e">
        <f t="shared" si="68"/>
        <v>#N/A</v>
      </c>
      <c r="Q301" s="102" t="s">
        <v>203</v>
      </c>
      <c r="R301" s="102" t="s">
        <v>204</v>
      </c>
      <c r="S301" s="102" t="s">
        <v>152</v>
      </c>
      <c r="T301" s="105" t="str">
        <f t="shared" ca="1" si="63"/>
        <v>04.05.Monday</v>
      </c>
      <c r="U301" s="102" t="s">
        <v>205</v>
      </c>
      <c r="V301" s="7"/>
      <c r="W301" s="7"/>
      <c r="X301" s="7"/>
      <c r="Y301" s="7"/>
      <c r="Z301" s="100">
        <f t="shared" si="69"/>
        <v>4001158</v>
      </c>
      <c r="AA301" s="7"/>
      <c r="AB301" s="7"/>
      <c r="AC301" s="7"/>
      <c r="AD301" s="7"/>
      <c r="AE301" s="100">
        <f t="shared" si="70"/>
        <v>4151</v>
      </c>
      <c r="AF301" s="7"/>
      <c r="AG301" s="100">
        <f t="shared" si="71"/>
        <v>50027692</v>
      </c>
    </row>
    <row r="302" spans="1:33" x14ac:dyDescent="0.35">
      <c r="A302" s="7" t="str">
        <f t="shared" si="65"/>
        <v>Manaus39,71</v>
      </c>
      <c r="B302" s="100" t="s">
        <v>187</v>
      </c>
      <c r="C302" s="7">
        <v>4151</v>
      </c>
      <c r="D302" s="7" t="s">
        <v>40</v>
      </c>
      <c r="E302">
        <v>4001158</v>
      </c>
      <c r="F302" s="101"/>
      <c r="G302" s="111">
        <v>50027692</v>
      </c>
      <c r="H302" t="s">
        <v>215</v>
      </c>
      <c r="I302" s="101" t="str">
        <f t="shared" si="66"/>
        <v>39,7</v>
      </c>
      <c r="J302" s="164">
        <v>1</v>
      </c>
      <c r="K302" s="7" t="s">
        <v>52</v>
      </c>
      <c r="L302" s="103" t="e">
        <f>HLOOKUP(K302,'ABR''26'!$DE$4:$EH$65,MATCH(Carga!A302,'ABR''26'!$DE$4:$DE$65,0),0)</f>
        <v>#N/A</v>
      </c>
      <c r="M302" s="7"/>
      <c r="O302" s="7" t="str">
        <f t="shared" si="67"/>
        <v>ZBPP</v>
      </c>
      <c r="P302" s="104" t="e">
        <f t="shared" si="68"/>
        <v>#N/A</v>
      </c>
      <c r="Q302" s="102" t="s">
        <v>203</v>
      </c>
      <c r="R302" s="102" t="s">
        <v>204</v>
      </c>
      <c r="S302" s="102" t="s">
        <v>152</v>
      </c>
      <c r="T302" s="105" t="str">
        <f t="shared" ca="1" si="63"/>
        <v>04.05.Monday</v>
      </c>
      <c r="U302" s="102" t="s">
        <v>205</v>
      </c>
      <c r="V302" s="7"/>
      <c r="W302" s="7"/>
      <c r="X302" s="7"/>
      <c r="Y302" s="7"/>
      <c r="Z302" s="100">
        <f t="shared" si="69"/>
        <v>4001158</v>
      </c>
      <c r="AA302" s="7"/>
      <c r="AB302" s="7"/>
      <c r="AC302" s="7"/>
      <c r="AD302" s="7"/>
      <c r="AE302" s="100">
        <f t="shared" si="70"/>
        <v>4151</v>
      </c>
      <c r="AF302" s="7"/>
      <c r="AG302" s="100">
        <f t="shared" si="71"/>
        <v>50027692</v>
      </c>
    </row>
    <row r="303" spans="1:33" x14ac:dyDescent="0.35">
      <c r="A303" s="7" t="str">
        <f t="shared" si="65"/>
        <v>Manaus39,71</v>
      </c>
      <c r="B303" s="100" t="s">
        <v>187</v>
      </c>
      <c r="C303" s="7">
        <v>4151</v>
      </c>
      <c r="D303" s="7" t="s">
        <v>40</v>
      </c>
      <c r="E303">
        <v>4001158</v>
      </c>
      <c r="F303" s="101"/>
      <c r="G303" s="111">
        <v>50027692</v>
      </c>
      <c r="H303" t="s">
        <v>215</v>
      </c>
      <c r="I303" s="101" t="str">
        <f t="shared" si="66"/>
        <v>39,7</v>
      </c>
      <c r="J303" s="164">
        <v>1</v>
      </c>
      <c r="K303" s="7" t="s">
        <v>60</v>
      </c>
      <c r="L303" s="103" t="e">
        <f>HLOOKUP(K303,'ABR''26'!$DE$4:$EH$65,MATCH(Carga!A303,'ABR''26'!$DE$4:$DE$65,0),0)</f>
        <v>#N/A</v>
      </c>
      <c r="M303" s="7"/>
      <c r="O303" s="7" t="str">
        <f t="shared" si="67"/>
        <v>ZBPB</v>
      </c>
      <c r="P303" s="104" t="e">
        <f t="shared" si="68"/>
        <v>#N/A</v>
      </c>
      <c r="Q303" s="102" t="s">
        <v>203</v>
      </c>
      <c r="R303" s="102" t="s">
        <v>204</v>
      </c>
      <c r="S303" s="102" t="s">
        <v>152</v>
      </c>
      <c r="T303" s="105" t="str">
        <f t="shared" ca="1" si="63"/>
        <v>04.05.Monday</v>
      </c>
      <c r="U303" s="102" t="s">
        <v>205</v>
      </c>
      <c r="V303" s="7"/>
      <c r="W303" s="7"/>
      <c r="X303" s="7"/>
      <c r="Y303" s="7"/>
      <c r="Z303" s="100">
        <f t="shared" si="69"/>
        <v>4001158</v>
      </c>
      <c r="AA303" s="7"/>
      <c r="AB303" s="7"/>
      <c r="AC303" s="7"/>
      <c r="AD303" s="7"/>
      <c r="AE303" s="100">
        <f t="shared" si="70"/>
        <v>4151</v>
      </c>
      <c r="AF303" s="7"/>
      <c r="AG303" s="100">
        <f t="shared" si="71"/>
        <v>50027692</v>
      </c>
    </row>
    <row r="304" spans="1:33" x14ac:dyDescent="0.35">
      <c r="A304" s="7" t="str">
        <f t="shared" si="65"/>
        <v>Manaus39,71</v>
      </c>
      <c r="B304" s="100" t="s">
        <v>187</v>
      </c>
      <c r="C304" s="7">
        <v>4151</v>
      </c>
      <c r="D304" s="7" t="s">
        <v>40</v>
      </c>
      <c r="E304">
        <v>4001158</v>
      </c>
      <c r="F304" s="101"/>
      <c r="G304" s="111">
        <v>50027692</v>
      </c>
      <c r="H304" t="s">
        <v>215</v>
      </c>
      <c r="I304" s="101" t="str">
        <f t="shared" si="66"/>
        <v>39,7</v>
      </c>
      <c r="J304" s="164">
        <v>1</v>
      </c>
      <c r="K304" s="7" t="s">
        <v>50</v>
      </c>
      <c r="L304" s="103" t="e">
        <f>HLOOKUP(K304,'ABR''26'!$DE$4:$EH$65,MATCH(Carga!A304,'ABR''26'!$DE$4:$DE$65,0),0)</f>
        <v>#N/A</v>
      </c>
      <c r="M304" s="7"/>
      <c r="O304" s="7" t="str">
        <f t="shared" si="67"/>
        <v>ZBOP</v>
      </c>
      <c r="P304" s="104" t="e">
        <f t="shared" si="68"/>
        <v>#N/A</v>
      </c>
      <c r="Q304" s="102" t="s">
        <v>203</v>
      </c>
      <c r="R304" s="102" t="s">
        <v>204</v>
      </c>
      <c r="S304" s="102" t="s">
        <v>152</v>
      </c>
      <c r="T304" s="105" t="str">
        <f t="shared" ca="1" si="63"/>
        <v>04.05.Monday</v>
      </c>
      <c r="U304" s="102" t="s">
        <v>205</v>
      </c>
      <c r="V304" s="7"/>
      <c r="W304" s="7"/>
      <c r="X304" s="7"/>
      <c r="Y304" s="7"/>
      <c r="Z304" s="100">
        <f t="shared" si="69"/>
        <v>4001158</v>
      </c>
      <c r="AA304" s="7"/>
      <c r="AB304" s="7"/>
      <c r="AC304" s="7"/>
      <c r="AD304" s="7"/>
      <c r="AE304" s="100">
        <f t="shared" si="70"/>
        <v>4151</v>
      </c>
      <c r="AF304" s="7"/>
      <c r="AG304" s="100">
        <f t="shared" si="71"/>
        <v>50027692</v>
      </c>
    </row>
    <row r="305" spans="1:33" x14ac:dyDescent="0.35">
      <c r="A305" s="7" t="str">
        <f t="shared" si="65"/>
        <v>Manaus39,71</v>
      </c>
      <c r="B305" s="100" t="s">
        <v>187</v>
      </c>
      <c r="C305" s="7">
        <v>4151</v>
      </c>
      <c r="D305" s="7" t="s">
        <v>40</v>
      </c>
      <c r="E305">
        <v>4001158</v>
      </c>
      <c r="F305" s="101"/>
      <c r="G305" s="111">
        <v>50027692</v>
      </c>
      <c r="H305" t="s">
        <v>215</v>
      </c>
      <c r="I305" s="101" t="str">
        <f t="shared" si="66"/>
        <v>39,7</v>
      </c>
      <c r="J305" s="164">
        <v>1</v>
      </c>
      <c r="K305" s="7" t="s">
        <v>58</v>
      </c>
      <c r="L305" s="103" t="e">
        <f>HLOOKUP(K305,'ABR''26'!$DE$4:$EH$65,MATCH(Carga!A305,'ABR''26'!$DE$4:$DE$65,0),0)</f>
        <v>#N/A</v>
      </c>
      <c r="M305" s="7"/>
      <c r="O305" s="7" t="str">
        <f t="shared" si="67"/>
        <v>ZBOB</v>
      </c>
      <c r="P305" s="104" t="e">
        <f t="shared" si="68"/>
        <v>#N/A</v>
      </c>
      <c r="Q305" s="102" t="s">
        <v>203</v>
      </c>
      <c r="R305" s="102" t="s">
        <v>204</v>
      </c>
      <c r="S305" s="102" t="s">
        <v>152</v>
      </c>
      <c r="T305" s="105" t="str">
        <f t="shared" ca="1" si="63"/>
        <v>04.05.Monday</v>
      </c>
      <c r="U305" s="102" t="s">
        <v>205</v>
      </c>
      <c r="V305" s="7"/>
      <c r="W305" s="7"/>
      <c r="X305" s="7"/>
      <c r="Y305" s="7"/>
      <c r="Z305" s="100">
        <f t="shared" si="69"/>
        <v>4001158</v>
      </c>
      <c r="AA305" s="7"/>
      <c r="AB305" s="7"/>
      <c r="AC305" s="7"/>
      <c r="AD305" s="7"/>
      <c r="AE305" s="100">
        <f t="shared" si="70"/>
        <v>4151</v>
      </c>
      <c r="AF305" s="7"/>
      <c r="AG305" s="100">
        <f t="shared" si="71"/>
        <v>50027692</v>
      </c>
    </row>
    <row r="306" spans="1:33" x14ac:dyDescent="0.35">
      <c r="A306" s="7" t="str">
        <f t="shared" si="65"/>
        <v>Manaus39,71</v>
      </c>
      <c r="B306" s="100" t="s">
        <v>187</v>
      </c>
      <c r="C306" s="7">
        <v>4151</v>
      </c>
      <c r="D306" s="7" t="s">
        <v>40</v>
      </c>
      <c r="E306">
        <v>4001158</v>
      </c>
      <c r="F306" s="101"/>
      <c r="G306" s="111">
        <v>50027692</v>
      </c>
      <c r="H306" t="s">
        <v>215</v>
      </c>
      <c r="I306" s="101" t="str">
        <f t="shared" si="66"/>
        <v>39,7</v>
      </c>
      <c r="J306" s="164">
        <v>1</v>
      </c>
      <c r="K306" s="7" t="s">
        <v>134</v>
      </c>
      <c r="L306" s="103" t="e">
        <f>HLOOKUP(K306,'ABR''26'!$DE$4:$EH$65,MATCH(Carga!A306,'ABR''26'!$DE$4:$DE$65,0),0)</f>
        <v>#N/A</v>
      </c>
      <c r="M306" s="7"/>
      <c r="O306" s="7" t="str">
        <f t="shared" si="67"/>
        <v>ZBSG</v>
      </c>
      <c r="P306" s="104" t="e">
        <f t="shared" si="68"/>
        <v>#N/A</v>
      </c>
      <c r="Q306" s="102" t="s">
        <v>203</v>
      </c>
      <c r="R306" s="102" t="s">
        <v>204</v>
      </c>
      <c r="S306" s="102" t="s">
        <v>152</v>
      </c>
      <c r="T306" s="105" t="str">
        <f t="shared" ca="1" si="63"/>
        <v>04.05.Monday</v>
      </c>
      <c r="U306" s="102" t="s">
        <v>205</v>
      </c>
      <c r="V306" s="7"/>
      <c r="W306" s="7"/>
      <c r="X306" s="7"/>
      <c r="Y306" s="7"/>
      <c r="Z306" s="100">
        <f t="shared" si="69"/>
        <v>4001158</v>
      </c>
      <c r="AA306" s="7"/>
      <c r="AB306" s="7"/>
      <c r="AC306" s="7"/>
      <c r="AD306" s="7"/>
      <c r="AE306" s="100">
        <f t="shared" si="70"/>
        <v>4151</v>
      </c>
      <c r="AF306" s="7"/>
      <c r="AG306" s="100">
        <f t="shared" si="71"/>
        <v>50027692</v>
      </c>
    </row>
    <row r="307" spans="1:33" x14ac:dyDescent="0.35">
      <c r="A307" s="7" t="str">
        <f t="shared" si="65"/>
        <v>Manaus39,71</v>
      </c>
      <c r="B307" s="100" t="s">
        <v>187</v>
      </c>
      <c r="C307" s="7">
        <v>4151</v>
      </c>
      <c r="D307" s="7" t="s">
        <v>40</v>
      </c>
      <c r="E307">
        <v>4001158</v>
      </c>
      <c r="F307" s="101"/>
      <c r="G307" s="111">
        <v>50027692</v>
      </c>
      <c r="H307" t="s">
        <v>215</v>
      </c>
      <c r="I307" s="101" t="str">
        <f t="shared" si="66"/>
        <v>39,7</v>
      </c>
      <c r="J307" s="164">
        <v>1</v>
      </c>
      <c r="K307" s="7" t="s">
        <v>45</v>
      </c>
      <c r="L307" s="103" t="e">
        <f>HLOOKUP(K307,'ABR''26'!$DE$4:$EH$65,MATCH(Carga!A307,'ABR''26'!$DE$4:$DE$65,0),0)</f>
        <v>#N/A</v>
      </c>
      <c r="M307" s="7"/>
      <c r="O307" s="7" t="str">
        <f t="shared" si="67"/>
        <v>ZBFS</v>
      </c>
      <c r="P307" s="104" t="e">
        <f t="shared" si="68"/>
        <v>#N/A</v>
      </c>
      <c r="Q307" s="102" t="s">
        <v>203</v>
      </c>
      <c r="R307" s="102" t="s">
        <v>204</v>
      </c>
      <c r="S307" s="102" t="s">
        <v>152</v>
      </c>
      <c r="T307" s="105" t="str">
        <f t="shared" ca="1" si="63"/>
        <v>04.05.Monday</v>
      </c>
      <c r="U307" s="102" t="s">
        <v>205</v>
      </c>
      <c r="V307" s="7"/>
      <c r="W307" s="7"/>
      <c r="X307" s="7"/>
      <c r="Y307" s="7"/>
      <c r="Z307" s="100">
        <f t="shared" si="69"/>
        <v>4001158</v>
      </c>
      <c r="AA307" s="7"/>
      <c r="AB307" s="7"/>
      <c r="AC307" s="7"/>
      <c r="AD307" s="7"/>
      <c r="AE307" s="100">
        <f t="shared" si="70"/>
        <v>4151</v>
      </c>
      <c r="AF307" s="7"/>
      <c r="AG307" s="100">
        <f t="shared" si="71"/>
        <v>50027692</v>
      </c>
    </row>
    <row r="308" spans="1:33" x14ac:dyDescent="0.35">
      <c r="A308" s="7" t="str">
        <f t="shared" si="65"/>
        <v>Manaus39,71</v>
      </c>
      <c r="B308" s="100" t="s">
        <v>187</v>
      </c>
      <c r="C308" s="7">
        <v>4151</v>
      </c>
      <c r="D308" s="7" t="s">
        <v>40</v>
      </c>
      <c r="E308">
        <v>4001158</v>
      </c>
      <c r="F308" s="101"/>
      <c r="G308" s="111">
        <v>50027692</v>
      </c>
      <c r="H308" t="s">
        <v>215</v>
      </c>
      <c r="I308" s="101" t="str">
        <f t="shared" si="66"/>
        <v>39,7</v>
      </c>
      <c r="J308" s="164">
        <v>1</v>
      </c>
      <c r="K308" s="7" t="s">
        <v>47</v>
      </c>
      <c r="L308" s="103" t="e">
        <f>HLOOKUP(K308,'ABR''26'!$DE$4:$EH$65,MATCH(Carga!A308,'ABR''26'!$DE$4:$DE$65,0),0)</f>
        <v>#N/A</v>
      </c>
      <c r="M308" s="7"/>
      <c r="O308" s="7" t="str">
        <f t="shared" si="67"/>
        <v>ZBUT</v>
      </c>
      <c r="P308" s="104" t="e">
        <f t="shared" si="68"/>
        <v>#N/A</v>
      </c>
      <c r="Q308" s="102" t="s">
        <v>203</v>
      </c>
      <c r="R308" s="102" t="s">
        <v>204</v>
      </c>
      <c r="S308" s="102" t="s">
        <v>152</v>
      </c>
      <c r="T308" s="105" t="str">
        <f t="shared" ca="1" si="63"/>
        <v>04.05.Monday</v>
      </c>
      <c r="U308" s="102" t="s">
        <v>205</v>
      </c>
      <c r="V308" s="7"/>
      <c r="W308" s="7"/>
      <c r="X308" s="7"/>
      <c r="Y308" s="7"/>
      <c r="Z308" s="100">
        <f t="shared" si="69"/>
        <v>4001158</v>
      </c>
      <c r="AA308" s="7"/>
      <c r="AB308" s="7"/>
      <c r="AC308" s="7"/>
      <c r="AD308" s="7"/>
      <c r="AE308" s="100">
        <f t="shared" si="70"/>
        <v>4151</v>
      </c>
      <c r="AF308" s="7"/>
      <c r="AG308" s="100">
        <f t="shared" si="71"/>
        <v>50027692</v>
      </c>
    </row>
    <row r="309" spans="1:33" x14ac:dyDescent="0.35">
      <c r="A309" s="7" t="str">
        <f t="shared" si="65"/>
        <v>Manaus39,71</v>
      </c>
      <c r="B309" s="100" t="s">
        <v>187</v>
      </c>
      <c r="C309" s="7">
        <v>4151</v>
      </c>
      <c r="D309" s="7" t="s">
        <v>40</v>
      </c>
      <c r="E309">
        <v>4001158</v>
      </c>
      <c r="F309" s="101"/>
      <c r="G309" s="111">
        <v>50027692</v>
      </c>
      <c r="H309" t="s">
        <v>215</v>
      </c>
      <c r="I309" s="101" t="str">
        <f t="shared" si="66"/>
        <v>39,7</v>
      </c>
      <c r="J309" s="164">
        <v>1</v>
      </c>
      <c r="K309" s="7" t="s">
        <v>54</v>
      </c>
      <c r="L309" s="103" t="e">
        <f>HLOOKUP(K309,'ABR''26'!$DE$4:$EH$65,MATCH(Carga!A309,'ABR''26'!$DE$4:$DE$65,0),0)</f>
        <v>#N/A</v>
      </c>
      <c r="M309" s="7"/>
      <c r="O309" s="7" t="str">
        <f t="shared" si="67"/>
        <v>ZBUB</v>
      </c>
      <c r="P309" s="104" t="e">
        <f t="shared" si="68"/>
        <v>#N/A</v>
      </c>
      <c r="Q309" s="102" t="s">
        <v>203</v>
      </c>
      <c r="R309" s="102" t="s">
        <v>204</v>
      </c>
      <c r="S309" s="102" t="s">
        <v>152</v>
      </c>
      <c r="T309" s="105" t="str">
        <f t="shared" ca="1" si="63"/>
        <v>04.05.Monday</v>
      </c>
      <c r="U309" s="102" t="s">
        <v>205</v>
      </c>
      <c r="V309" s="7"/>
      <c r="W309" s="7"/>
      <c r="X309" s="7"/>
      <c r="Y309" s="7"/>
      <c r="Z309" s="100">
        <f t="shared" si="69"/>
        <v>4001158</v>
      </c>
      <c r="AA309" s="7"/>
      <c r="AB309" s="7"/>
      <c r="AC309" s="7"/>
      <c r="AD309" s="7"/>
      <c r="AE309" s="100">
        <f t="shared" si="70"/>
        <v>4151</v>
      </c>
      <c r="AF309" s="7"/>
      <c r="AG309" s="100">
        <f t="shared" si="71"/>
        <v>50027692</v>
      </c>
    </row>
    <row r="310" spans="1:33" x14ac:dyDescent="0.35">
      <c r="A310" s="7" t="str">
        <f t="shared" si="65"/>
        <v>Manaus39,71</v>
      </c>
      <c r="B310" s="100" t="s">
        <v>187</v>
      </c>
      <c r="C310" s="7">
        <v>4151</v>
      </c>
      <c r="D310" s="7" t="s">
        <v>40</v>
      </c>
      <c r="E310">
        <v>4001158</v>
      </c>
      <c r="F310" s="101"/>
      <c r="G310" s="111">
        <v>50027692</v>
      </c>
      <c r="H310" t="s">
        <v>215</v>
      </c>
      <c r="I310" s="101" t="str">
        <f t="shared" si="66"/>
        <v>39,7</v>
      </c>
      <c r="J310" s="164">
        <v>1</v>
      </c>
      <c r="K310" s="7" t="s">
        <v>48</v>
      </c>
      <c r="L310" s="103" t="e">
        <f>HLOOKUP(K310,'ABR''26'!$DE$4:$EH$65,MATCH(Carga!A310,'ABR''26'!$DE$4:$DE$65,0),0)</f>
        <v>#N/A</v>
      </c>
      <c r="M310" s="7"/>
      <c r="O310" s="7" t="str">
        <f t="shared" si="67"/>
        <v>ZBLA</v>
      </c>
      <c r="P310" s="104" t="e">
        <f t="shared" si="68"/>
        <v>#N/A</v>
      </c>
      <c r="Q310" s="102" t="s">
        <v>203</v>
      </c>
      <c r="R310" s="102" t="s">
        <v>204</v>
      </c>
      <c r="S310" s="102" t="s">
        <v>152</v>
      </c>
      <c r="T310" s="105" t="str">
        <f t="shared" ca="1" si="63"/>
        <v>04.05.Monday</v>
      </c>
      <c r="U310" s="102" t="s">
        <v>205</v>
      </c>
      <c r="V310" s="7"/>
      <c r="W310" s="7"/>
      <c r="X310" s="7"/>
      <c r="Y310" s="7"/>
      <c r="Z310" s="100">
        <f t="shared" si="69"/>
        <v>4001158</v>
      </c>
      <c r="AA310" s="7"/>
      <c r="AB310" s="7"/>
      <c r="AC310" s="7"/>
      <c r="AD310" s="7"/>
      <c r="AE310" s="100">
        <f t="shared" si="70"/>
        <v>4151</v>
      </c>
      <c r="AF310" s="7"/>
      <c r="AG310" s="100">
        <f t="shared" si="71"/>
        <v>50027692</v>
      </c>
    </row>
    <row r="311" spans="1:33" x14ac:dyDescent="0.35">
      <c r="A311" s="7" t="str">
        <f t="shared" si="65"/>
        <v>Manaus39,71</v>
      </c>
      <c r="B311" s="100" t="s">
        <v>187</v>
      </c>
      <c r="C311" s="7">
        <v>4151</v>
      </c>
      <c r="D311" s="7" t="s">
        <v>40</v>
      </c>
      <c r="E311">
        <v>4001158</v>
      </c>
      <c r="F311" s="101"/>
      <c r="G311" s="111">
        <v>50027692</v>
      </c>
      <c r="H311" t="s">
        <v>215</v>
      </c>
      <c r="I311" s="101" t="str">
        <f t="shared" si="66"/>
        <v>39,7</v>
      </c>
      <c r="J311" s="164">
        <v>1</v>
      </c>
      <c r="K311" s="7" t="s">
        <v>55</v>
      </c>
      <c r="L311" s="103" t="e">
        <f>HLOOKUP(K311,'ABR''26'!$DE$4:$EH$65,MATCH(Carga!A311,'ABR''26'!$DE$4:$DE$65,0),0)</f>
        <v>#N/A</v>
      </c>
      <c r="M311" s="7"/>
      <c r="O311" s="7" t="str">
        <f t="shared" si="67"/>
        <v>ZBLL</v>
      </c>
      <c r="P311" s="104" t="e">
        <f t="shared" si="68"/>
        <v>#N/A</v>
      </c>
      <c r="Q311" s="102" t="s">
        <v>203</v>
      </c>
      <c r="R311" s="102" t="s">
        <v>204</v>
      </c>
      <c r="S311" s="102" t="s">
        <v>152</v>
      </c>
      <c r="T311" s="105" t="str">
        <f t="shared" ca="1" si="63"/>
        <v>04.05.Monday</v>
      </c>
      <c r="U311" s="102" t="s">
        <v>205</v>
      </c>
      <c r="V311" s="7"/>
      <c r="W311" s="7"/>
      <c r="X311" s="7"/>
      <c r="Y311" s="7"/>
      <c r="Z311" s="100">
        <f t="shared" si="69"/>
        <v>4001158</v>
      </c>
      <c r="AA311" s="7"/>
      <c r="AB311" s="7"/>
      <c r="AC311" s="7"/>
      <c r="AD311" s="7"/>
      <c r="AE311" s="100">
        <f t="shared" si="70"/>
        <v>4151</v>
      </c>
      <c r="AF311" s="7"/>
      <c r="AG311" s="100">
        <f t="shared" si="71"/>
        <v>50027692</v>
      </c>
    </row>
    <row r="312" spans="1:33" x14ac:dyDescent="0.35">
      <c r="A312" s="7" t="str">
        <f t="shared" si="65"/>
        <v>Manaus39,71</v>
      </c>
      <c r="B312" s="100" t="s">
        <v>187</v>
      </c>
      <c r="C312" s="7">
        <v>4151</v>
      </c>
      <c r="D312" s="7" t="s">
        <v>40</v>
      </c>
      <c r="E312">
        <v>4001158</v>
      </c>
      <c r="F312" s="101"/>
      <c r="G312" s="111">
        <v>50027692</v>
      </c>
      <c r="H312" t="s">
        <v>215</v>
      </c>
      <c r="I312" s="101" t="str">
        <f t="shared" si="66"/>
        <v>39,7</v>
      </c>
      <c r="J312" s="164">
        <v>1</v>
      </c>
      <c r="K312" s="7" t="s">
        <v>135</v>
      </c>
      <c r="L312" s="103" t="e">
        <f>HLOOKUP(K312,'ABR''26'!$DE$4:$EH$65,MATCH(Carga!A312,'ABR''26'!$DE$4:$DE$65,0),0)</f>
        <v>#N/A</v>
      </c>
      <c r="M312" s="7"/>
      <c r="O312" s="7" t="str">
        <f t="shared" si="67"/>
        <v>ZBPE</v>
      </c>
      <c r="P312" s="104" t="e">
        <f t="shared" si="68"/>
        <v>#N/A</v>
      </c>
      <c r="Q312" s="102" t="s">
        <v>203</v>
      </c>
      <c r="R312" s="102" t="s">
        <v>204</v>
      </c>
      <c r="S312" s="102" t="s">
        <v>152</v>
      </c>
      <c r="T312" s="105" t="str">
        <f t="shared" ca="1" si="63"/>
        <v>04.05.Monday</v>
      </c>
      <c r="U312" s="102" t="s">
        <v>205</v>
      </c>
      <c r="V312" s="7"/>
      <c r="W312" s="7"/>
      <c r="X312" s="7"/>
      <c r="Y312" s="7"/>
      <c r="Z312" s="100">
        <f t="shared" si="69"/>
        <v>4001158</v>
      </c>
      <c r="AA312" s="7"/>
      <c r="AB312" s="7"/>
      <c r="AC312" s="7"/>
      <c r="AD312" s="7"/>
      <c r="AE312" s="100">
        <f t="shared" si="70"/>
        <v>4151</v>
      </c>
      <c r="AF312" s="7"/>
      <c r="AG312" s="100">
        <f t="shared" si="71"/>
        <v>50027692</v>
      </c>
    </row>
    <row r="313" spans="1:33" x14ac:dyDescent="0.35">
      <c r="A313" s="7" t="str">
        <f t="shared" si="65"/>
        <v>Manaus39,71</v>
      </c>
      <c r="B313" s="100" t="s">
        <v>187</v>
      </c>
      <c r="C313" s="7">
        <v>4151</v>
      </c>
      <c r="D313" s="7" t="s">
        <v>40</v>
      </c>
      <c r="E313">
        <v>4001158</v>
      </c>
      <c r="F313" s="101"/>
      <c r="G313" s="111">
        <v>50027692</v>
      </c>
      <c r="H313" t="s">
        <v>215</v>
      </c>
      <c r="I313" s="101" t="str">
        <f t="shared" si="66"/>
        <v>39,7</v>
      </c>
      <c r="J313" s="164">
        <v>1</v>
      </c>
      <c r="K313" s="7" t="s">
        <v>136</v>
      </c>
      <c r="L313" s="103" t="e">
        <f>HLOOKUP(K313,'ABR''26'!$DE$4:$EH$65,MATCH(Carga!A313,'ABR''26'!$DE$4:$DE$65,0),0)</f>
        <v>#N/A</v>
      </c>
      <c r="M313" s="7"/>
      <c r="O313" s="7" t="str">
        <f t="shared" si="67"/>
        <v>ZBPL</v>
      </c>
      <c r="P313" s="104" t="e">
        <f t="shared" si="68"/>
        <v>#N/A</v>
      </c>
      <c r="Q313" s="102" t="s">
        <v>203</v>
      </c>
      <c r="R313" s="102" t="s">
        <v>204</v>
      </c>
      <c r="S313" s="102" t="s">
        <v>152</v>
      </c>
      <c r="T313" s="105" t="str">
        <f t="shared" ca="1" si="63"/>
        <v>04.05.Monday</v>
      </c>
      <c r="U313" s="102" t="s">
        <v>205</v>
      </c>
      <c r="V313" s="7"/>
      <c r="W313" s="7"/>
      <c r="X313" s="7"/>
      <c r="Y313" s="7"/>
      <c r="Z313" s="100">
        <f t="shared" si="69"/>
        <v>4001158</v>
      </c>
      <c r="AA313" s="7"/>
      <c r="AB313" s="7"/>
      <c r="AC313" s="7"/>
      <c r="AD313" s="7"/>
      <c r="AE313" s="100">
        <f t="shared" si="70"/>
        <v>4151</v>
      </c>
      <c r="AF313" s="7"/>
      <c r="AG313" s="100">
        <f t="shared" si="71"/>
        <v>50027692</v>
      </c>
    </row>
    <row r="314" spans="1:33" x14ac:dyDescent="0.35">
      <c r="A314" s="7" t="str">
        <f>D314&amp;I314&amp;J314</f>
        <v>Suape55,61</v>
      </c>
      <c r="B314" s="100" t="s">
        <v>187</v>
      </c>
      <c r="C314" s="7">
        <v>4196</v>
      </c>
      <c r="D314" s="7" t="s">
        <v>23</v>
      </c>
      <c r="E314">
        <v>4001163</v>
      </c>
      <c r="F314" s="101"/>
      <c r="G314" s="111">
        <v>50028621</v>
      </c>
      <c r="H314" t="s">
        <v>216</v>
      </c>
      <c r="I314" s="101" t="str">
        <f t="shared" si="66"/>
        <v>55,6</v>
      </c>
      <c r="J314" s="164">
        <v>1</v>
      </c>
      <c r="K314" s="7" t="s">
        <v>43</v>
      </c>
      <c r="L314" s="103" t="e">
        <f>HLOOKUP(K314,'ABR''26'!$DE$4:$EH$65,MATCH(Carga!A314,'ABR''26'!$DE$4:$DE$65,0),0)</f>
        <v>#N/A</v>
      </c>
      <c r="M314" s="7"/>
      <c r="O314" s="7" t="str">
        <f t="shared" si="67"/>
        <v>ZBRP</v>
      </c>
      <c r="P314" s="104" t="e">
        <f t="shared" si="68"/>
        <v>#N/A</v>
      </c>
      <c r="Q314" s="102" t="s">
        <v>203</v>
      </c>
      <c r="R314" s="102" t="s">
        <v>204</v>
      </c>
      <c r="S314" s="102" t="s">
        <v>152</v>
      </c>
      <c r="T314" s="105" t="str">
        <f t="shared" ca="1" si="63"/>
        <v>04.05.Monday</v>
      </c>
      <c r="U314" s="102" t="s">
        <v>205</v>
      </c>
      <c r="V314" s="7"/>
      <c r="W314" s="7"/>
      <c r="X314" s="7"/>
      <c r="Y314" s="7"/>
      <c r="Z314" s="100">
        <f t="shared" si="69"/>
        <v>4001163</v>
      </c>
      <c r="AA314" s="7"/>
      <c r="AB314" s="7"/>
      <c r="AC314" s="7"/>
      <c r="AD314" s="7"/>
      <c r="AE314" s="100">
        <f t="shared" si="70"/>
        <v>4196</v>
      </c>
      <c r="AF314" s="7"/>
      <c r="AG314" s="100">
        <f t="shared" si="71"/>
        <v>50028621</v>
      </c>
    </row>
    <row r="315" spans="1:33" x14ac:dyDescent="0.35">
      <c r="A315" s="7" t="str">
        <f t="shared" ref="A315:A337" si="72">D315&amp;I315&amp;J315</f>
        <v>Suape55,61</v>
      </c>
      <c r="B315" s="100" t="s">
        <v>187</v>
      </c>
      <c r="C315" s="7">
        <v>4196</v>
      </c>
      <c r="D315" s="7" t="s">
        <v>23</v>
      </c>
      <c r="E315">
        <v>4001163</v>
      </c>
      <c r="F315" s="101"/>
      <c r="G315" s="111">
        <v>50028621</v>
      </c>
      <c r="H315" t="s">
        <v>216</v>
      </c>
      <c r="I315" s="101" t="str">
        <f t="shared" si="66"/>
        <v>55,6</v>
      </c>
      <c r="J315" s="164">
        <v>1</v>
      </c>
      <c r="K315" s="7" t="s">
        <v>44</v>
      </c>
      <c r="L315" s="103" t="e">
        <f>HLOOKUP(K315,'ABR''26'!$DE$4:$EH$65,MATCH(Carga!A315,'ABR''26'!$DE$4:$DE$65,0),0)</f>
        <v>#N/A</v>
      </c>
      <c r="M315" s="7"/>
      <c r="O315" s="7" t="str">
        <f t="shared" si="67"/>
        <v>ZBSR</v>
      </c>
      <c r="P315" s="104" t="e">
        <f t="shared" si="68"/>
        <v>#N/A</v>
      </c>
      <c r="Q315" s="102" t="s">
        <v>203</v>
      </c>
      <c r="R315" s="102" t="s">
        <v>204</v>
      </c>
      <c r="S315" s="102" t="s">
        <v>152</v>
      </c>
      <c r="T315" s="105" t="str">
        <f t="shared" ca="1" si="63"/>
        <v>04.05.Monday</v>
      </c>
      <c r="U315" s="102" t="s">
        <v>205</v>
      </c>
      <c r="V315" s="7"/>
      <c r="W315" s="7"/>
      <c r="X315" s="7"/>
      <c r="Y315" s="7"/>
      <c r="Z315" s="100">
        <f t="shared" si="69"/>
        <v>4001163</v>
      </c>
      <c r="AA315" s="7"/>
      <c r="AB315" s="7"/>
      <c r="AC315" s="7"/>
      <c r="AD315" s="7"/>
      <c r="AE315" s="100">
        <f t="shared" si="70"/>
        <v>4196</v>
      </c>
      <c r="AF315" s="7"/>
      <c r="AG315" s="100">
        <f t="shared" si="71"/>
        <v>50028621</v>
      </c>
    </row>
    <row r="316" spans="1:33" x14ac:dyDescent="0.35">
      <c r="A316" s="7" t="str">
        <f t="shared" si="72"/>
        <v>Suape55,61</v>
      </c>
      <c r="B316" s="100" t="s">
        <v>187</v>
      </c>
      <c r="C316" s="7">
        <v>4196</v>
      </c>
      <c r="D316" s="7" t="s">
        <v>23</v>
      </c>
      <c r="E316">
        <v>4001163</v>
      </c>
      <c r="F316" s="101"/>
      <c r="G316" s="111">
        <v>50028621</v>
      </c>
      <c r="H316" t="s">
        <v>216</v>
      </c>
      <c r="I316" s="101" t="str">
        <f t="shared" si="66"/>
        <v>55,6</v>
      </c>
      <c r="J316" s="164">
        <v>1</v>
      </c>
      <c r="K316" s="7" t="s">
        <v>56</v>
      </c>
      <c r="L316" s="103" t="e">
        <f>HLOOKUP(K316,'ABR''26'!$DE$4:$EH$65,MATCH(Carga!A316,'ABR''26'!$DE$4:$DE$65,0),0)</f>
        <v>#N/A</v>
      </c>
      <c r="M316" s="7"/>
      <c r="O316" s="7" t="str">
        <f t="shared" si="67"/>
        <v>ZBSB</v>
      </c>
      <c r="P316" s="104" t="e">
        <f t="shared" si="68"/>
        <v>#N/A</v>
      </c>
      <c r="Q316" s="102" t="s">
        <v>203</v>
      </c>
      <c r="R316" s="102" t="s">
        <v>204</v>
      </c>
      <c r="S316" s="102" t="s">
        <v>152</v>
      </c>
      <c r="T316" s="105" t="str">
        <f t="shared" ca="1" si="63"/>
        <v>04.05.Monday</v>
      </c>
      <c r="U316" s="102" t="s">
        <v>205</v>
      </c>
      <c r="V316" s="7"/>
      <c r="W316" s="7"/>
      <c r="X316" s="7"/>
      <c r="Y316" s="7"/>
      <c r="Z316" s="100">
        <f t="shared" si="69"/>
        <v>4001163</v>
      </c>
      <c r="AA316" s="7"/>
      <c r="AB316" s="7"/>
      <c r="AC316" s="7"/>
      <c r="AD316" s="7"/>
      <c r="AE316" s="100">
        <f t="shared" si="70"/>
        <v>4196</v>
      </c>
      <c r="AF316" s="7"/>
      <c r="AG316" s="100">
        <f t="shared" si="71"/>
        <v>50028621</v>
      </c>
    </row>
    <row r="317" spans="1:33" x14ac:dyDescent="0.35">
      <c r="A317" s="7" t="str">
        <f t="shared" si="72"/>
        <v>Suape55,61</v>
      </c>
      <c r="B317" s="100" t="s">
        <v>187</v>
      </c>
      <c r="C317" s="7">
        <v>4196</v>
      </c>
      <c r="D317" s="7" t="s">
        <v>23</v>
      </c>
      <c r="E317">
        <v>4001163</v>
      </c>
      <c r="F317" s="101"/>
      <c r="G317" s="111">
        <v>50028621</v>
      </c>
      <c r="H317" t="s">
        <v>216</v>
      </c>
      <c r="I317" s="101" t="str">
        <f t="shared" si="66"/>
        <v>55,6</v>
      </c>
      <c r="J317" s="164">
        <v>1</v>
      </c>
      <c r="K317" s="7" t="s">
        <v>46</v>
      </c>
      <c r="L317" s="103" t="e">
        <f>HLOOKUP(K317,'ABR''26'!$DE$4:$EH$65,MATCH(Carga!A317,'ABR''26'!$DE$4:$DE$65,0),0)</f>
        <v>#N/A</v>
      </c>
      <c r="M317" s="7"/>
      <c r="O317" s="7" t="str">
        <f t="shared" si="67"/>
        <v>ZBCP</v>
      </c>
      <c r="P317" s="104" t="e">
        <f t="shared" si="68"/>
        <v>#N/A</v>
      </c>
      <c r="Q317" s="102" t="s">
        <v>203</v>
      </c>
      <c r="R317" s="102" t="s">
        <v>204</v>
      </c>
      <c r="S317" s="102" t="s">
        <v>152</v>
      </c>
      <c r="T317" s="105" t="str">
        <f t="shared" ca="1" si="63"/>
        <v>04.05.Monday</v>
      </c>
      <c r="U317" s="102" t="s">
        <v>205</v>
      </c>
      <c r="V317" s="7"/>
      <c r="W317" s="7"/>
      <c r="X317" s="7"/>
      <c r="Y317" s="7"/>
      <c r="Z317" s="100">
        <f t="shared" si="69"/>
        <v>4001163</v>
      </c>
      <c r="AA317" s="7"/>
      <c r="AB317" s="7"/>
      <c r="AC317" s="7"/>
      <c r="AD317" s="7"/>
      <c r="AE317" s="100">
        <f t="shared" si="70"/>
        <v>4196</v>
      </c>
      <c r="AF317" s="7"/>
      <c r="AG317" s="100">
        <f t="shared" si="71"/>
        <v>50028621</v>
      </c>
    </row>
    <row r="318" spans="1:33" x14ac:dyDescent="0.35">
      <c r="A318" s="7" t="str">
        <f t="shared" si="72"/>
        <v>Suape55,61</v>
      </c>
      <c r="B318" s="100" t="s">
        <v>187</v>
      </c>
      <c r="C318" s="7">
        <v>4196</v>
      </c>
      <c r="D318" s="7" t="s">
        <v>23</v>
      </c>
      <c r="E318">
        <v>4001163</v>
      </c>
      <c r="F318" s="101"/>
      <c r="G318" s="111">
        <v>50028621</v>
      </c>
      <c r="H318" t="s">
        <v>216</v>
      </c>
      <c r="I318" s="101" t="str">
        <f t="shared" si="66"/>
        <v>55,6</v>
      </c>
      <c r="J318" s="164">
        <v>1</v>
      </c>
      <c r="K318" s="7" t="s">
        <v>131</v>
      </c>
      <c r="L318" s="103" t="e">
        <f>HLOOKUP(K318,'ABR''26'!$DE$4:$EH$65,MATCH(Carga!A318,'ABR''26'!$DE$4:$DE$65,0),0)</f>
        <v>#N/A</v>
      </c>
      <c r="M318" s="7"/>
      <c r="O318" s="7" t="str">
        <f t="shared" si="67"/>
        <v>ZBFP</v>
      </c>
      <c r="P318" s="104" t="e">
        <f t="shared" si="68"/>
        <v>#N/A</v>
      </c>
      <c r="Q318" s="102" t="s">
        <v>203</v>
      </c>
      <c r="R318" s="102" t="s">
        <v>204</v>
      </c>
      <c r="S318" s="102" t="s">
        <v>152</v>
      </c>
      <c r="T318" s="105" t="str">
        <f t="shared" ca="1" si="63"/>
        <v>04.05.Monday</v>
      </c>
      <c r="U318" s="102" t="s">
        <v>205</v>
      </c>
      <c r="V318" s="7"/>
      <c r="W318" s="7"/>
      <c r="X318" s="7"/>
      <c r="Y318" s="7"/>
      <c r="Z318" s="100">
        <f t="shared" si="69"/>
        <v>4001163</v>
      </c>
      <c r="AA318" s="7"/>
      <c r="AB318" s="7"/>
      <c r="AC318" s="7"/>
      <c r="AD318" s="7"/>
      <c r="AE318" s="100">
        <f t="shared" si="70"/>
        <v>4196</v>
      </c>
      <c r="AF318" s="7"/>
      <c r="AG318" s="100">
        <f t="shared" si="71"/>
        <v>50028621</v>
      </c>
    </row>
    <row r="319" spans="1:33" x14ac:dyDescent="0.35">
      <c r="A319" s="7" t="str">
        <f t="shared" si="72"/>
        <v>Suape55,61</v>
      </c>
      <c r="B319" s="100" t="s">
        <v>187</v>
      </c>
      <c r="C319" s="7">
        <v>4196</v>
      </c>
      <c r="D319" s="7" t="s">
        <v>23</v>
      </c>
      <c r="E319">
        <v>4001163</v>
      </c>
      <c r="F319" s="101"/>
      <c r="G319" s="111">
        <v>50028621</v>
      </c>
      <c r="H319" t="s">
        <v>216</v>
      </c>
      <c r="I319" s="101" t="str">
        <f t="shared" si="66"/>
        <v>55,6</v>
      </c>
      <c r="J319" s="164">
        <v>1</v>
      </c>
      <c r="K319" s="7" t="s">
        <v>51</v>
      </c>
      <c r="L319" s="103" t="e">
        <f>HLOOKUP(K319,'ABR''26'!$DE$4:$EH$65,MATCH(Carga!A319,'ABR''26'!$DE$4:$DE$65,0),0)</f>
        <v>#N/A</v>
      </c>
      <c r="M319" s="7"/>
      <c r="O319" s="7" t="str">
        <f t="shared" si="67"/>
        <v>ZBFC</v>
      </c>
      <c r="P319" s="104" t="e">
        <f t="shared" si="68"/>
        <v>#N/A</v>
      </c>
      <c r="Q319" s="102" t="s">
        <v>203</v>
      </c>
      <c r="R319" s="102" t="s">
        <v>204</v>
      </c>
      <c r="S319" s="102" t="s">
        <v>152</v>
      </c>
      <c r="T319" s="105" t="str">
        <f t="shared" ca="1" si="63"/>
        <v>04.05.Monday</v>
      </c>
      <c r="U319" s="102" t="s">
        <v>205</v>
      </c>
      <c r="V319" s="7"/>
      <c r="W319" s="7"/>
      <c r="X319" s="7"/>
      <c r="Y319" s="7"/>
      <c r="Z319" s="100">
        <f t="shared" si="69"/>
        <v>4001163</v>
      </c>
      <c r="AA319" s="7"/>
      <c r="AB319" s="7"/>
      <c r="AC319" s="7"/>
      <c r="AD319" s="7"/>
      <c r="AE319" s="100">
        <f t="shared" si="70"/>
        <v>4196</v>
      </c>
      <c r="AF319" s="7"/>
      <c r="AG319" s="100">
        <f t="shared" si="71"/>
        <v>50028621</v>
      </c>
    </row>
    <row r="320" spans="1:33" x14ac:dyDescent="0.35">
      <c r="A320" s="7" t="str">
        <f t="shared" si="72"/>
        <v>Suape55,61</v>
      </c>
      <c r="B320" s="100" t="s">
        <v>187</v>
      </c>
      <c r="C320" s="7">
        <v>4196</v>
      </c>
      <c r="D320" s="7" t="s">
        <v>23</v>
      </c>
      <c r="E320">
        <v>4001163</v>
      </c>
      <c r="F320" s="101"/>
      <c r="G320" s="111">
        <v>50028621</v>
      </c>
      <c r="H320" t="s">
        <v>216</v>
      </c>
      <c r="I320" s="101" t="str">
        <f t="shared" si="66"/>
        <v>55,6</v>
      </c>
      <c r="J320" s="164">
        <v>1</v>
      </c>
      <c r="K320" s="7" t="s">
        <v>59</v>
      </c>
      <c r="L320" s="103" t="e">
        <f>HLOOKUP(K320,'ABR''26'!$DE$4:$EH$65,MATCH(Carga!A320,'ABR''26'!$DE$4:$DE$65,0),0)</f>
        <v>#N/A</v>
      </c>
      <c r="M320" s="7"/>
      <c r="O320" s="7" t="str">
        <f t="shared" si="67"/>
        <v>ZBFB</v>
      </c>
      <c r="P320" s="104" t="e">
        <f t="shared" si="68"/>
        <v>#N/A</v>
      </c>
      <c r="Q320" s="102" t="s">
        <v>203</v>
      </c>
      <c r="R320" s="102" t="s">
        <v>204</v>
      </c>
      <c r="S320" s="102" t="s">
        <v>152</v>
      </c>
      <c r="T320" s="105" t="str">
        <f t="shared" ca="1" si="63"/>
        <v>04.05.Monday</v>
      </c>
      <c r="U320" s="102" t="s">
        <v>205</v>
      </c>
      <c r="V320" s="7"/>
      <c r="W320" s="7"/>
      <c r="X320" s="7"/>
      <c r="Y320" s="7"/>
      <c r="Z320" s="100">
        <f t="shared" si="69"/>
        <v>4001163</v>
      </c>
      <c r="AA320" s="7"/>
      <c r="AB320" s="7"/>
      <c r="AC320" s="7"/>
      <c r="AD320" s="7"/>
      <c r="AE320" s="100">
        <f t="shared" si="70"/>
        <v>4196</v>
      </c>
      <c r="AF320" s="7"/>
      <c r="AG320" s="100">
        <f t="shared" si="71"/>
        <v>50028621</v>
      </c>
    </row>
    <row r="321" spans="1:33" x14ac:dyDescent="0.35">
      <c r="A321" s="7" t="str">
        <f t="shared" si="72"/>
        <v>Suape55,61</v>
      </c>
      <c r="B321" s="100" t="s">
        <v>187</v>
      </c>
      <c r="C321" s="7">
        <v>4196</v>
      </c>
      <c r="D321" s="7" t="s">
        <v>23</v>
      </c>
      <c r="E321">
        <v>4001163</v>
      </c>
      <c r="F321" s="101"/>
      <c r="G321" s="111">
        <v>50028621</v>
      </c>
      <c r="H321" t="s">
        <v>216</v>
      </c>
      <c r="I321" s="101" t="str">
        <f t="shared" si="66"/>
        <v>55,6</v>
      </c>
      <c r="J321" s="164">
        <v>1</v>
      </c>
      <c r="K321" s="7" t="s">
        <v>138</v>
      </c>
      <c r="L321" s="103" t="e">
        <f>HLOOKUP(K321,'ABR''26'!$DE$4:$EH$65,MATCH(Carga!A321,'ABR''26'!$DE$4:$DE$65,0),0)</f>
        <v>#N/A</v>
      </c>
      <c r="M321" s="7"/>
      <c r="O321" s="7" t="str">
        <f t="shared" si="67"/>
        <v>ZBTM</v>
      </c>
      <c r="P321" s="104" t="e">
        <f t="shared" si="68"/>
        <v>#N/A</v>
      </c>
      <c r="Q321" s="102" t="s">
        <v>203</v>
      </c>
      <c r="R321" s="102" t="s">
        <v>204</v>
      </c>
      <c r="S321" s="102" t="s">
        <v>152</v>
      </c>
      <c r="T321" s="105" t="str">
        <f t="shared" ca="1" si="63"/>
        <v>04.05.Monday</v>
      </c>
      <c r="U321" s="102" t="s">
        <v>205</v>
      </c>
      <c r="V321" s="7"/>
      <c r="W321" s="7"/>
      <c r="X321" s="7"/>
      <c r="Y321" s="7"/>
      <c r="Z321" s="100">
        <f t="shared" si="69"/>
        <v>4001163</v>
      </c>
      <c r="AA321" s="7"/>
      <c r="AB321" s="7"/>
      <c r="AC321" s="7"/>
      <c r="AD321" s="7"/>
      <c r="AE321" s="100">
        <f t="shared" si="70"/>
        <v>4196</v>
      </c>
      <c r="AF321" s="7"/>
      <c r="AG321" s="100">
        <f t="shared" si="71"/>
        <v>50028621</v>
      </c>
    </row>
    <row r="322" spans="1:33" x14ac:dyDescent="0.35">
      <c r="A322" s="7" t="str">
        <f t="shared" si="72"/>
        <v>Suape55,61</v>
      </c>
      <c r="B322" s="100" t="s">
        <v>187</v>
      </c>
      <c r="C322" s="7">
        <v>4196</v>
      </c>
      <c r="D322" s="7" t="s">
        <v>23</v>
      </c>
      <c r="E322">
        <v>4001163</v>
      </c>
      <c r="F322" s="101"/>
      <c r="G322" s="111">
        <v>50028621</v>
      </c>
      <c r="H322" t="s">
        <v>216</v>
      </c>
      <c r="I322" s="101" t="str">
        <f t="shared" si="66"/>
        <v>55,6</v>
      </c>
      <c r="J322" s="164">
        <v>1</v>
      </c>
      <c r="K322" s="7" t="s">
        <v>139</v>
      </c>
      <c r="L322" s="103" t="e">
        <f>HLOOKUP(K322,'ABR''26'!$DE$4:$EH$65,MATCH(Carga!A322,'ABR''26'!$DE$4:$DE$65,0),0)</f>
        <v>#N/A</v>
      </c>
      <c r="M322" s="7"/>
      <c r="O322" s="7" t="str">
        <f t="shared" si="67"/>
        <v>ZBCT</v>
      </c>
      <c r="P322" s="104" t="e">
        <f t="shared" si="68"/>
        <v>#N/A</v>
      </c>
      <c r="Q322" s="102" t="s">
        <v>203</v>
      </c>
      <c r="R322" s="102" t="s">
        <v>204</v>
      </c>
      <c r="S322" s="102" t="s">
        <v>152</v>
      </c>
      <c r="T322" s="105" t="str">
        <f t="shared" ref="T322:T385" ca="1" si="73">$T$1</f>
        <v>04.05.Monday</v>
      </c>
      <c r="U322" s="102" t="s">
        <v>205</v>
      </c>
      <c r="V322" s="7"/>
      <c r="W322" s="7"/>
      <c r="X322" s="7"/>
      <c r="Y322" s="7"/>
      <c r="Z322" s="100">
        <f t="shared" si="69"/>
        <v>4001163</v>
      </c>
      <c r="AA322" s="7"/>
      <c r="AB322" s="7"/>
      <c r="AC322" s="7"/>
      <c r="AD322" s="7"/>
      <c r="AE322" s="100">
        <f t="shared" si="70"/>
        <v>4196</v>
      </c>
      <c r="AF322" s="7"/>
      <c r="AG322" s="100">
        <f t="shared" si="71"/>
        <v>50028621</v>
      </c>
    </row>
    <row r="323" spans="1:33" x14ac:dyDescent="0.35">
      <c r="A323" s="7" t="str">
        <f t="shared" si="72"/>
        <v>Suape55,61</v>
      </c>
      <c r="B323" s="100" t="s">
        <v>187</v>
      </c>
      <c r="C323" s="7">
        <v>4196</v>
      </c>
      <c r="D323" s="7" t="s">
        <v>23</v>
      </c>
      <c r="E323">
        <v>4001163</v>
      </c>
      <c r="F323" s="101"/>
      <c r="G323" s="111">
        <v>50028621</v>
      </c>
      <c r="H323" t="s">
        <v>216</v>
      </c>
      <c r="I323" s="101" t="str">
        <f t="shared" si="66"/>
        <v>55,6</v>
      </c>
      <c r="J323" s="164">
        <v>1</v>
      </c>
      <c r="K323" s="7" t="s">
        <v>57</v>
      </c>
      <c r="L323" s="103" t="e">
        <f>HLOOKUP(K323,'ABR''26'!$DE$4:$EH$65,MATCH(Carga!A323,'ABR''26'!$DE$4:$DE$65,0),0)</f>
        <v>#N/A</v>
      </c>
      <c r="M323" s="7"/>
      <c r="O323" s="7" t="str">
        <f t="shared" si="67"/>
        <v>ZBLB</v>
      </c>
      <c r="P323" s="104" t="e">
        <f t="shared" si="68"/>
        <v>#N/A</v>
      </c>
      <c r="Q323" s="102" t="s">
        <v>203</v>
      </c>
      <c r="R323" s="102" t="s">
        <v>204</v>
      </c>
      <c r="S323" s="102" t="s">
        <v>152</v>
      </c>
      <c r="T323" s="105" t="str">
        <f t="shared" ca="1" si="73"/>
        <v>04.05.Monday</v>
      </c>
      <c r="U323" s="102" t="s">
        <v>205</v>
      </c>
      <c r="V323" s="7"/>
      <c r="W323" s="7"/>
      <c r="X323" s="7"/>
      <c r="Y323" s="7"/>
      <c r="Z323" s="100">
        <f t="shared" si="69"/>
        <v>4001163</v>
      </c>
      <c r="AA323" s="7"/>
      <c r="AB323" s="7"/>
      <c r="AC323" s="7"/>
      <c r="AD323" s="7"/>
      <c r="AE323" s="100">
        <f t="shared" si="70"/>
        <v>4196</v>
      </c>
      <c r="AF323" s="7"/>
      <c r="AG323" s="100">
        <f t="shared" si="71"/>
        <v>50028621</v>
      </c>
    </row>
    <row r="324" spans="1:33" x14ac:dyDescent="0.35">
      <c r="A324" s="7" t="str">
        <f t="shared" si="72"/>
        <v>Suape55,61</v>
      </c>
      <c r="B324" s="100" t="s">
        <v>187</v>
      </c>
      <c r="C324" s="7">
        <v>4196</v>
      </c>
      <c r="D324" s="7" t="s">
        <v>23</v>
      </c>
      <c r="E324">
        <v>4001163</v>
      </c>
      <c r="F324" s="101"/>
      <c r="G324" s="111">
        <v>50028621</v>
      </c>
      <c r="H324" t="s">
        <v>216</v>
      </c>
      <c r="I324" s="101" t="str">
        <f t="shared" si="66"/>
        <v>55,6</v>
      </c>
      <c r="J324" s="164">
        <v>1</v>
      </c>
      <c r="K324" s="7" t="s">
        <v>132</v>
      </c>
      <c r="L324" s="103" t="e">
        <f>HLOOKUP(K324,'ABR''26'!$DE$4:$EH$65,MATCH(Carga!A324,'ABR''26'!$DE$4:$DE$65,0),0)</f>
        <v>#N/A</v>
      </c>
      <c r="M324" s="7"/>
      <c r="O324" s="7" t="str">
        <f t="shared" si="67"/>
        <v>ZBMR</v>
      </c>
      <c r="P324" s="104" t="e">
        <f t="shared" si="68"/>
        <v>#N/A</v>
      </c>
      <c r="Q324" s="102" t="s">
        <v>203</v>
      </c>
      <c r="R324" s="102" t="s">
        <v>204</v>
      </c>
      <c r="S324" s="102" t="s">
        <v>152</v>
      </c>
      <c r="T324" s="105" t="str">
        <f t="shared" ca="1" si="73"/>
        <v>04.05.Monday</v>
      </c>
      <c r="U324" s="102" t="s">
        <v>205</v>
      </c>
      <c r="V324" s="7"/>
      <c r="W324" s="7"/>
      <c r="X324" s="7"/>
      <c r="Y324" s="7"/>
      <c r="Z324" s="100">
        <f t="shared" si="69"/>
        <v>4001163</v>
      </c>
      <c r="AA324" s="7"/>
      <c r="AB324" s="7"/>
      <c r="AC324" s="7"/>
      <c r="AD324" s="7"/>
      <c r="AE324" s="100">
        <f t="shared" si="70"/>
        <v>4196</v>
      </c>
      <c r="AF324" s="7"/>
      <c r="AG324" s="100">
        <f t="shared" si="71"/>
        <v>50028621</v>
      </c>
    </row>
    <row r="325" spans="1:33" x14ac:dyDescent="0.35">
      <c r="A325" s="7" t="str">
        <f t="shared" si="72"/>
        <v>Suape55,61</v>
      </c>
      <c r="B325" s="100" t="s">
        <v>187</v>
      </c>
      <c r="C325" s="7">
        <v>4196</v>
      </c>
      <c r="D325" s="7" t="s">
        <v>23</v>
      </c>
      <c r="E325">
        <v>4001163</v>
      </c>
      <c r="F325" s="101"/>
      <c r="G325" s="111">
        <v>50028621</v>
      </c>
      <c r="H325" t="s">
        <v>216</v>
      </c>
      <c r="I325" s="101" t="str">
        <f t="shared" si="66"/>
        <v>55,6</v>
      </c>
      <c r="J325" s="164">
        <v>1</v>
      </c>
      <c r="K325" s="7" t="s">
        <v>133</v>
      </c>
      <c r="L325" s="103" t="e">
        <f>HLOOKUP(K325,'ABR''26'!$DE$4:$EH$65,MATCH(Carga!A325,'ABR''26'!$DE$4:$DE$65,0),0)</f>
        <v>#N/A</v>
      </c>
      <c r="M325" s="7"/>
      <c r="O325" s="7" t="str">
        <f t="shared" si="67"/>
        <v>ZBML</v>
      </c>
      <c r="P325" s="104" t="e">
        <f t="shared" si="68"/>
        <v>#N/A</v>
      </c>
      <c r="Q325" s="102" t="s">
        <v>203</v>
      </c>
      <c r="R325" s="102" t="s">
        <v>204</v>
      </c>
      <c r="S325" s="102" t="s">
        <v>152</v>
      </c>
      <c r="T325" s="105" t="str">
        <f t="shared" ca="1" si="73"/>
        <v>04.05.Monday</v>
      </c>
      <c r="U325" s="102" t="s">
        <v>205</v>
      </c>
      <c r="V325" s="7"/>
      <c r="W325" s="7"/>
      <c r="X325" s="7"/>
      <c r="Y325" s="7"/>
      <c r="Z325" s="100">
        <f t="shared" si="69"/>
        <v>4001163</v>
      </c>
      <c r="AA325" s="7"/>
      <c r="AB325" s="7"/>
      <c r="AC325" s="7"/>
      <c r="AD325" s="7"/>
      <c r="AE325" s="100">
        <f t="shared" si="70"/>
        <v>4196</v>
      </c>
      <c r="AF325" s="7"/>
      <c r="AG325" s="100">
        <f t="shared" si="71"/>
        <v>50028621</v>
      </c>
    </row>
    <row r="326" spans="1:33" x14ac:dyDescent="0.35">
      <c r="A326" s="7" t="str">
        <f t="shared" si="72"/>
        <v>Suape55,61</v>
      </c>
      <c r="B326" s="100" t="s">
        <v>187</v>
      </c>
      <c r="C326" s="7">
        <v>4196</v>
      </c>
      <c r="D326" s="7" t="s">
        <v>23</v>
      </c>
      <c r="E326">
        <v>4001163</v>
      </c>
      <c r="F326" s="101"/>
      <c r="G326" s="111">
        <v>50028621</v>
      </c>
      <c r="H326" t="s">
        <v>216</v>
      </c>
      <c r="I326" s="101" t="str">
        <f t="shared" si="66"/>
        <v>55,6</v>
      </c>
      <c r="J326" s="164">
        <v>1</v>
      </c>
      <c r="K326" s="7" t="s">
        <v>52</v>
      </c>
      <c r="L326" s="103" t="e">
        <f>HLOOKUP(K326,'ABR''26'!$DE$4:$EH$65,MATCH(Carga!A326,'ABR''26'!$DE$4:$DE$65,0),0)</f>
        <v>#N/A</v>
      </c>
      <c r="M326" s="7"/>
      <c r="O326" s="7" t="str">
        <f t="shared" si="67"/>
        <v>ZBPP</v>
      </c>
      <c r="P326" s="104" t="e">
        <f t="shared" si="68"/>
        <v>#N/A</v>
      </c>
      <c r="Q326" s="102" t="s">
        <v>203</v>
      </c>
      <c r="R326" s="102" t="s">
        <v>204</v>
      </c>
      <c r="S326" s="102" t="s">
        <v>152</v>
      </c>
      <c r="T326" s="105" t="str">
        <f t="shared" ca="1" si="73"/>
        <v>04.05.Monday</v>
      </c>
      <c r="U326" s="102" t="s">
        <v>205</v>
      </c>
      <c r="V326" s="7"/>
      <c r="W326" s="7"/>
      <c r="X326" s="7"/>
      <c r="Y326" s="7"/>
      <c r="Z326" s="100">
        <f t="shared" si="69"/>
        <v>4001163</v>
      </c>
      <c r="AA326" s="7"/>
      <c r="AB326" s="7"/>
      <c r="AC326" s="7"/>
      <c r="AD326" s="7"/>
      <c r="AE326" s="100">
        <f t="shared" si="70"/>
        <v>4196</v>
      </c>
      <c r="AF326" s="7"/>
      <c r="AG326" s="100">
        <f t="shared" si="71"/>
        <v>50028621</v>
      </c>
    </row>
    <row r="327" spans="1:33" x14ac:dyDescent="0.35">
      <c r="A327" s="7" t="str">
        <f t="shared" si="72"/>
        <v>Suape55,61</v>
      </c>
      <c r="B327" s="100" t="s">
        <v>187</v>
      </c>
      <c r="C327" s="7">
        <v>4196</v>
      </c>
      <c r="D327" s="7" t="s">
        <v>23</v>
      </c>
      <c r="E327">
        <v>4001163</v>
      </c>
      <c r="F327" s="101"/>
      <c r="G327" s="111">
        <v>50028621</v>
      </c>
      <c r="H327" t="s">
        <v>216</v>
      </c>
      <c r="I327" s="101" t="str">
        <f t="shared" si="66"/>
        <v>55,6</v>
      </c>
      <c r="J327" s="164">
        <v>1</v>
      </c>
      <c r="K327" s="7" t="s">
        <v>60</v>
      </c>
      <c r="L327" s="103" t="e">
        <f>HLOOKUP(K327,'ABR''26'!$DE$4:$EH$65,MATCH(Carga!A327,'ABR''26'!$DE$4:$DE$65,0),0)</f>
        <v>#N/A</v>
      </c>
      <c r="M327" s="7"/>
      <c r="O327" s="7" t="str">
        <f t="shared" si="67"/>
        <v>ZBPB</v>
      </c>
      <c r="P327" s="104" t="e">
        <f t="shared" si="68"/>
        <v>#N/A</v>
      </c>
      <c r="Q327" s="102" t="s">
        <v>203</v>
      </c>
      <c r="R327" s="102" t="s">
        <v>204</v>
      </c>
      <c r="S327" s="102" t="s">
        <v>152</v>
      </c>
      <c r="T327" s="105" t="str">
        <f t="shared" ca="1" si="73"/>
        <v>04.05.Monday</v>
      </c>
      <c r="U327" s="102" t="s">
        <v>205</v>
      </c>
      <c r="V327" s="7"/>
      <c r="W327" s="7"/>
      <c r="X327" s="7"/>
      <c r="Y327" s="7"/>
      <c r="Z327" s="100">
        <f t="shared" si="69"/>
        <v>4001163</v>
      </c>
      <c r="AA327" s="7"/>
      <c r="AB327" s="7"/>
      <c r="AC327" s="7"/>
      <c r="AD327" s="7"/>
      <c r="AE327" s="100">
        <f t="shared" si="70"/>
        <v>4196</v>
      </c>
      <c r="AF327" s="7"/>
      <c r="AG327" s="100">
        <f t="shared" si="71"/>
        <v>50028621</v>
      </c>
    </row>
    <row r="328" spans="1:33" x14ac:dyDescent="0.35">
      <c r="A328" s="7" t="str">
        <f t="shared" si="72"/>
        <v>Suape55,61</v>
      </c>
      <c r="B328" s="100" t="s">
        <v>187</v>
      </c>
      <c r="C328" s="7">
        <v>4196</v>
      </c>
      <c r="D328" s="7" t="s">
        <v>23</v>
      </c>
      <c r="E328">
        <v>4001163</v>
      </c>
      <c r="F328" s="101"/>
      <c r="G328" s="111">
        <v>50028621</v>
      </c>
      <c r="H328" t="s">
        <v>216</v>
      </c>
      <c r="I328" s="101" t="str">
        <f t="shared" si="66"/>
        <v>55,6</v>
      </c>
      <c r="J328" s="164">
        <v>1</v>
      </c>
      <c r="K328" s="7" t="s">
        <v>50</v>
      </c>
      <c r="L328" s="103" t="e">
        <f>HLOOKUP(K328,'ABR''26'!$DE$4:$EH$65,MATCH(Carga!A328,'ABR''26'!$DE$4:$DE$65,0),0)</f>
        <v>#N/A</v>
      </c>
      <c r="M328" s="7"/>
      <c r="O328" s="7" t="str">
        <f t="shared" si="67"/>
        <v>ZBOP</v>
      </c>
      <c r="P328" s="104" t="e">
        <f t="shared" si="68"/>
        <v>#N/A</v>
      </c>
      <c r="Q328" s="102" t="s">
        <v>203</v>
      </c>
      <c r="R328" s="102" t="s">
        <v>204</v>
      </c>
      <c r="S328" s="102" t="s">
        <v>152</v>
      </c>
      <c r="T328" s="105" t="str">
        <f t="shared" ca="1" si="73"/>
        <v>04.05.Monday</v>
      </c>
      <c r="U328" s="102" t="s">
        <v>205</v>
      </c>
      <c r="V328" s="7"/>
      <c r="W328" s="7"/>
      <c r="X328" s="7"/>
      <c r="Y328" s="7"/>
      <c r="Z328" s="100">
        <f t="shared" si="69"/>
        <v>4001163</v>
      </c>
      <c r="AA328" s="7"/>
      <c r="AB328" s="7"/>
      <c r="AC328" s="7"/>
      <c r="AD328" s="7"/>
      <c r="AE328" s="100">
        <f t="shared" si="70"/>
        <v>4196</v>
      </c>
      <c r="AF328" s="7"/>
      <c r="AG328" s="100">
        <f t="shared" si="71"/>
        <v>50028621</v>
      </c>
    </row>
    <row r="329" spans="1:33" x14ac:dyDescent="0.35">
      <c r="A329" s="7" t="str">
        <f t="shared" si="72"/>
        <v>Suape55,61</v>
      </c>
      <c r="B329" s="100" t="s">
        <v>187</v>
      </c>
      <c r="C329" s="7">
        <v>4196</v>
      </c>
      <c r="D329" s="7" t="s">
        <v>23</v>
      </c>
      <c r="E329">
        <v>4001163</v>
      </c>
      <c r="F329" s="101"/>
      <c r="G329" s="111">
        <v>50028621</v>
      </c>
      <c r="H329" t="s">
        <v>216</v>
      </c>
      <c r="I329" s="101" t="str">
        <f t="shared" si="66"/>
        <v>55,6</v>
      </c>
      <c r="J329" s="164">
        <v>1</v>
      </c>
      <c r="K329" s="7" t="s">
        <v>58</v>
      </c>
      <c r="L329" s="103" t="e">
        <f>HLOOKUP(K329,'ABR''26'!$DE$4:$EH$65,MATCH(Carga!A329,'ABR''26'!$DE$4:$DE$65,0),0)</f>
        <v>#N/A</v>
      </c>
      <c r="M329" s="7"/>
      <c r="O329" s="7" t="str">
        <f t="shared" si="67"/>
        <v>ZBOB</v>
      </c>
      <c r="P329" s="104" t="e">
        <f t="shared" si="68"/>
        <v>#N/A</v>
      </c>
      <c r="Q329" s="102" t="s">
        <v>203</v>
      </c>
      <c r="R329" s="102" t="s">
        <v>204</v>
      </c>
      <c r="S329" s="102" t="s">
        <v>152</v>
      </c>
      <c r="T329" s="105" t="str">
        <f t="shared" ca="1" si="73"/>
        <v>04.05.Monday</v>
      </c>
      <c r="U329" s="102" t="s">
        <v>205</v>
      </c>
      <c r="V329" s="7"/>
      <c r="W329" s="7"/>
      <c r="X329" s="7"/>
      <c r="Y329" s="7"/>
      <c r="Z329" s="100">
        <f t="shared" si="69"/>
        <v>4001163</v>
      </c>
      <c r="AA329" s="7"/>
      <c r="AB329" s="7"/>
      <c r="AC329" s="7"/>
      <c r="AD329" s="7"/>
      <c r="AE329" s="100">
        <f t="shared" si="70"/>
        <v>4196</v>
      </c>
      <c r="AF329" s="7"/>
      <c r="AG329" s="100">
        <f t="shared" si="71"/>
        <v>50028621</v>
      </c>
    </row>
    <row r="330" spans="1:33" x14ac:dyDescent="0.35">
      <c r="A330" s="7" t="str">
        <f t="shared" si="72"/>
        <v>Suape55,61</v>
      </c>
      <c r="B330" s="100" t="s">
        <v>187</v>
      </c>
      <c r="C330" s="7">
        <v>4196</v>
      </c>
      <c r="D330" s="7" t="s">
        <v>23</v>
      </c>
      <c r="E330">
        <v>4001163</v>
      </c>
      <c r="F330" s="101"/>
      <c r="G330" s="111">
        <v>50028621</v>
      </c>
      <c r="H330" t="s">
        <v>216</v>
      </c>
      <c r="I330" s="101" t="str">
        <f t="shared" si="66"/>
        <v>55,6</v>
      </c>
      <c r="J330" s="164">
        <v>1</v>
      </c>
      <c r="K330" s="7" t="s">
        <v>134</v>
      </c>
      <c r="L330" s="103" t="e">
        <f>HLOOKUP(K330,'ABR''26'!$DE$4:$EH$65,MATCH(Carga!A330,'ABR''26'!$DE$4:$DE$65,0),0)</f>
        <v>#N/A</v>
      </c>
      <c r="M330" s="7"/>
      <c r="O330" s="7" t="str">
        <f t="shared" si="67"/>
        <v>ZBSG</v>
      </c>
      <c r="P330" s="104" t="e">
        <f t="shared" si="68"/>
        <v>#N/A</v>
      </c>
      <c r="Q330" s="102" t="s">
        <v>203</v>
      </c>
      <c r="R330" s="102" t="s">
        <v>204</v>
      </c>
      <c r="S330" s="102" t="s">
        <v>152</v>
      </c>
      <c r="T330" s="105" t="str">
        <f t="shared" ca="1" si="73"/>
        <v>04.05.Monday</v>
      </c>
      <c r="U330" s="102" t="s">
        <v>205</v>
      </c>
      <c r="V330" s="7"/>
      <c r="W330" s="7"/>
      <c r="X330" s="7"/>
      <c r="Y330" s="7"/>
      <c r="Z330" s="100">
        <f t="shared" si="69"/>
        <v>4001163</v>
      </c>
      <c r="AA330" s="7"/>
      <c r="AB330" s="7"/>
      <c r="AC330" s="7"/>
      <c r="AD330" s="7"/>
      <c r="AE330" s="100">
        <f t="shared" si="70"/>
        <v>4196</v>
      </c>
      <c r="AF330" s="7"/>
      <c r="AG330" s="100">
        <f t="shared" si="71"/>
        <v>50028621</v>
      </c>
    </row>
    <row r="331" spans="1:33" x14ac:dyDescent="0.35">
      <c r="A331" s="7" t="str">
        <f t="shared" si="72"/>
        <v>Suape55,61</v>
      </c>
      <c r="B331" s="100" t="s">
        <v>187</v>
      </c>
      <c r="C331" s="7">
        <v>4196</v>
      </c>
      <c r="D331" s="7" t="s">
        <v>23</v>
      </c>
      <c r="E331">
        <v>4001163</v>
      </c>
      <c r="F331" s="101"/>
      <c r="G331" s="111">
        <v>50028621</v>
      </c>
      <c r="H331" t="s">
        <v>216</v>
      </c>
      <c r="I331" s="101" t="str">
        <f t="shared" si="66"/>
        <v>55,6</v>
      </c>
      <c r="J331" s="164">
        <v>1</v>
      </c>
      <c r="K331" s="7" t="s">
        <v>45</v>
      </c>
      <c r="L331" s="103" t="e">
        <f>HLOOKUP(K331,'ABR''26'!$DE$4:$EH$65,MATCH(Carga!A331,'ABR''26'!$DE$4:$DE$65,0),0)</f>
        <v>#N/A</v>
      </c>
      <c r="M331" s="7"/>
      <c r="O331" s="7" t="str">
        <f t="shared" si="67"/>
        <v>ZBFS</v>
      </c>
      <c r="P331" s="104" t="e">
        <f t="shared" si="68"/>
        <v>#N/A</v>
      </c>
      <c r="Q331" s="102" t="s">
        <v>203</v>
      </c>
      <c r="R331" s="102" t="s">
        <v>204</v>
      </c>
      <c r="S331" s="102" t="s">
        <v>152</v>
      </c>
      <c r="T331" s="105" t="str">
        <f t="shared" ca="1" si="73"/>
        <v>04.05.Monday</v>
      </c>
      <c r="U331" s="102" t="s">
        <v>205</v>
      </c>
      <c r="V331" s="7"/>
      <c r="W331" s="7"/>
      <c r="X331" s="7"/>
      <c r="Y331" s="7"/>
      <c r="Z331" s="100">
        <f t="shared" si="69"/>
        <v>4001163</v>
      </c>
      <c r="AA331" s="7"/>
      <c r="AB331" s="7"/>
      <c r="AC331" s="7"/>
      <c r="AD331" s="7"/>
      <c r="AE331" s="100">
        <f t="shared" si="70"/>
        <v>4196</v>
      </c>
      <c r="AF331" s="7"/>
      <c r="AG331" s="100">
        <f t="shared" si="71"/>
        <v>50028621</v>
      </c>
    </row>
    <row r="332" spans="1:33" x14ac:dyDescent="0.35">
      <c r="A332" s="7" t="str">
        <f t="shared" si="72"/>
        <v>Suape55,61</v>
      </c>
      <c r="B332" s="100" t="s">
        <v>187</v>
      </c>
      <c r="C332" s="7">
        <v>4196</v>
      </c>
      <c r="D332" s="7" t="s">
        <v>23</v>
      </c>
      <c r="E332">
        <v>4001163</v>
      </c>
      <c r="F332" s="101"/>
      <c r="G332" s="111">
        <v>50028621</v>
      </c>
      <c r="H332" t="s">
        <v>216</v>
      </c>
      <c r="I332" s="101" t="str">
        <f t="shared" si="66"/>
        <v>55,6</v>
      </c>
      <c r="J332" s="164">
        <v>1</v>
      </c>
      <c r="K332" s="7" t="s">
        <v>47</v>
      </c>
      <c r="L332" s="103" t="e">
        <f>HLOOKUP(K332,'ABR''26'!$DE$4:$EH$65,MATCH(Carga!A332,'ABR''26'!$DE$4:$DE$65,0),0)</f>
        <v>#N/A</v>
      </c>
      <c r="M332" s="7"/>
      <c r="O332" s="7" t="str">
        <f t="shared" si="67"/>
        <v>ZBUT</v>
      </c>
      <c r="P332" s="104" t="e">
        <f t="shared" si="68"/>
        <v>#N/A</v>
      </c>
      <c r="Q332" s="102" t="s">
        <v>203</v>
      </c>
      <c r="R332" s="102" t="s">
        <v>204</v>
      </c>
      <c r="S332" s="102" t="s">
        <v>152</v>
      </c>
      <c r="T332" s="105" t="str">
        <f t="shared" ca="1" si="73"/>
        <v>04.05.Monday</v>
      </c>
      <c r="U332" s="102" t="s">
        <v>205</v>
      </c>
      <c r="V332" s="7"/>
      <c r="W332" s="7"/>
      <c r="X332" s="7"/>
      <c r="Y332" s="7"/>
      <c r="Z332" s="100">
        <f t="shared" si="69"/>
        <v>4001163</v>
      </c>
      <c r="AA332" s="7"/>
      <c r="AB332" s="7"/>
      <c r="AC332" s="7"/>
      <c r="AD332" s="7"/>
      <c r="AE332" s="100">
        <f t="shared" si="70"/>
        <v>4196</v>
      </c>
      <c r="AF332" s="7"/>
      <c r="AG332" s="100">
        <f t="shared" si="71"/>
        <v>50028621</v>
      </c>
    </row>
    <row r="333" spans="1:33" x14ac:dyDescent="0.35">
      <c r="A333" s="7" t="str">
        <f t="shared" si="72"/>
        <v>Suape55,61</v>
      </c>
      <c r="B333" s="100" t="s">
        <v>187</v>
      </c>
      <c r="C333" s="7">
        <v>4196</v>
      </c>
      <c r="D333" s="7" t="s">
        <v>23</v>
      </c>
      <c r="E333">
        <v>4001163</v>
      </c>
      <c r="F333" s="101"/>
      <c r="G333" s="111">
        <v>50028621</v>
      </c>
      <c r="H333" t="s">
        <v>216</v>
      </c>
      <c r="I333" s="101" t="str">
        <f t="shared" si="66"/>
        <v>55,6</v>
      </c>
      <c r="J333" s="164">
        <v>1</v>
      </c>
      <c r="K333" s="7" t="s">
        <v>54</v>
      </c>
      <c r="L333" s="103" t="e">
        <f>HLOOKUP(K333,'ABR''26'!$DE$4:$EH$65,MATCH(Carga!A333,'ABR''26'!$DE$4:$DE$65,0),0)</f>
        <v>#N/A</v>
      </c>
      <c r="M333" s="7"/>
      <c r="O333" s="7" t="str">
        <f t="shared" si="67"/>
        <v>ZBUB</v>
      </c>
      <c r="P333" s="104" t="e">
        <f t="shared" si="68"/>
        <v>#N/A</v>
      </c>
      <c r="Q333" s="102" t="s">
        <v>203</v>
      </c>
      <c r="R333" s="102" t="s">
        <v>204</v>
      </c>
      <c r="S333" s="102" t="s">
        <v>152</v>
      </c>
      <c r="T333" s="105" t="str">
        <f t="shared" ca="1" si="73"/>
        <v>04.05.Monday</v>
      </c>
      <c r="U333" s="102" t="s">
        <v>205</v>
      </c>
      <c r="V333" s="7"/>
      <c r="W333" s="7"/>
      <c r="X333" s="7"/>
      <c r="Y333" s="7"/>
      <c r="Z333" s="100">
        <f t="shared" si="69"/>
        <v>4001163</v>
      </c>
      <c r="AA333" s="7"/>
      <c r="AB333" s="7"/>
      <c r="AC333" s="7"/>
      <c r="AD333" s="7"/>
      <c r="AE333" s="100">
        <f t="shared" si="70"/>
        <v>4196</v>
      </c>
      <c r="AF333" s="7"/>
      <c r="AG333" s="100">
        <f t="shared" si="71"/>
        <v>50028621</v>
      </c>
    </row>
    <row r="334" spans="1:33" x14ac:dyDescent="0.35">
      <c r="A334" s="7" t="str">
        <f t="shared" si="72"/>
        <v>Suape55,61</v>
      </c>
      <c r="B334" s="100" t="s">
        <v>187</v>
      </c>
      <c r="C334" s="7">
        <v>4196</v>
      </c>
      <c r="D334" s="7" t="s">
        <v>23</v>
      </c>
      <c r="E334">
        <v>4001163</v>
      </c>
      <c r="F334" s="101"/>
      <c r="G334" s="111">
        <v>50028621</v>
      </c>
      <c r="H334" t="s">
        <v>216</v>
      </c>
      <c r="I334" s="101" t="str">
        <f t="shared" si="66"/>
        <v>55,6</v>
      </c>
      <c r="J334" s="164">
        <v>1</v>
      </c>
      <c r="K334" s="7" t="s">
        <v>48</v>
      </c>
      <c r="L334" s="103" t="e">
        <f>HLOOKUP(K334,'ABR''26'!$DE$4:$EH$65,MATCH(Carga!A334,'ABR''26'!$DE$4:$DE$65,0),0)</f>
        <v>#N/A</v>
      </c>
      <c r="M334" s="7"/>
      <c r="O334" s="7" t="str">
        <f t="shared" si="67"/>
        <v>ZBLA</v>
      </c>
      <c r="P334" s="104" t="e">
        <f t="shared" si="68"/>
        <v>#N/A</v>
      </c>
      <c r="Q334" s="102" t="s">
        <v>203</v>
      </c>
      <c r="R334" s="102" t="s">
        <v>204</v>
      </c>
      <c r="S334" s="102" t="s">
        <v>152</v>
      </c>
      <c r="T334" s="105" t="str">
        <f t="shared" ca="1" si="73"/>
        <v>04.05.Monday</v>
      </c>
      <c r="U334" s="102" t="s">
        <v>205</v>
      </c>
      <c r="V334" s="7"/>
      <c r="W334" s="7"/>
      <c r="X334" s="7"/>
      <c r="Y334" s="7"/>
      <c r="Z334" s="100">
        <f t="shared" si="69"/>
        <v>4001163</v>
      </c>
      <c r="AA334" s="7"/>
      <c r="AB334" s="7"/>
      <c r="AC334" s="7"/>
      <c r="AD334" s="7"/>
      <c r="AE334" s="100">
        <f t="shared" si="70"/>
        <v>4196</v>
      </c>
      <c r="AF334" s="7"/>
      <c r="AG334" s="100">
        <f t="shared" si="71"/>
        <v>50028621</v>
      </c>
    </row>
    <row r="335" spans="1:33" x14ac:dyDescent="0.35">
      <c r="A335" s="7" t="str">
        <f t="shared" si="72"/>
        <v>Suape55,61</v>
      </c>
      <c r="B335" s="100" t="s">
        <v>187</v>
      </c>
      <c r="C335" s="7">
        <v>4196</v>
      </c>
      <c r="D335" s="7" t="s">
        <v>23</v>
      </c>
      <c r="E335">
        <v>4001163</v>
      </c>
      <c r="F335" s="101"/>
      <c r="G335" s="111">
        <v>50028621</v>
      </c>
      <c r="H335" t="s">
        <v>216</v>
      </c>
      <c r="I335" s="101" t="str">
        <f t="shared" si="66"/>
        <v>55,6</v>
      </c>
      <c r="J335" s="164">
        <v>1</v>
      </c>
      <c r="K335" s="7" t="s">
        <v>55</v>
      </c>
      <c r="L335" s="103" t="e">
        <f>HLOOKUP(K335,'ABR''26'!$DE$4:$EH$65,MATCH(Carga!A335,'ABR''26'!$DE$4:$DE$65,0),0)</f>
        <v>#N/A</v>
      </c>
      <c r="M335" s="7"/>
      <c r="O335" s="7" t="str">
        <f t="shared" si="67"/>
        <v>ZBLL</v>
      </c>
      <c r="P335" s="104" t="e">
        <f t="shared" si="68"/>
        <v>#N/A</v>
      </c>
      <c r="Q335" s="102" t="s">
        <v>203</v>
      </c>
      <c r="R335" s="102" t="s">
        <v>204</v>
      </c>
      <c r="S335" s="102" t="s">
        <v>152</v>
      </c>
      <c r="T335" s="105" t="str">
        <f t="shared" ca="1" si="73"/>
        <v>04.05.Monday</v>
      </c>
      <c r="U335" s="102" t="s">
        <v>205</v>
      </c>
      <c r="V335" s="7"/>
      <c r="W335" s="7"/>
      <c r="X335" s="7"/>
      <c r="Y335" s="7"/>
      <c r="Z335" s="100">
        <f t="shared" si="69"/>
        <v>4001163</v>
      </c>
      <c r="AA335" s="7"/>
      <c r="AB335" s="7"/>
      <c r="AC335" s="7"/>
      <c r="AD335" s="7"/>
      <c r="AE335" s="100">
        <f t="shared" si="70"/>
        <v>4196</v>
      </c>
      <c r="AF335" s="7"/>
      <c r="AG335" s="100">
        <f t="shared" si="71"/>
        <v>50028621</v>
      </c>
    </row>
    <row r="336" spans="1:33" x14ac:dyDescent="0.35">
      <c r="A336" s="7" t="str">
        <f t="shared" si="72"/>
        <v>Suape55,61</v>
      </c>
      <c r="B336" s="100" t="s">
        <v>187</v>
      </c>
      <c r="C336" s="7">
        <v>4196</v>
      </c>
      <c r="D336" s="7" t="s">
        <v>23</v>
      </c>
      <c r="E336">
        <v>4001163</v>
      </c>
      <c r="F336" s="101"/>
      <c r="G336" s="111">
        <v>50028621</v>
      </c>
      <c r="H336" t="s">
        <v>216</v>
      </c>
      <c r="I336" s="101" t="str">
        <f t="shared" si="66"/>
        <v>55,6</v>
      </c>
      <c r="J336" s="164">
        <v>1</v>
      </c>
      <c r="K336" s="7" t="s">
        <v>135</v>
      </c>
      <c r="L336" s="103" t="e">
        <f>HLOOKUP(K336,'ABR''26'!$DE$4:$EH$65,MATCH(Carga!A336,'ABR''26'!$DE$4:$DE$65,0),0)</f>
        <v>#N/A</v>
      </c>
      <c r="M336" s="7"/>
      <c r="O336" s="7" t="str">
        <f t="shared" si="67"/>
        <v>ZBPE</v>
      </c>
      <c r="P336" s="104" t="e">
        <f t="shared" si="68"/>
        <v>#N/A</v>
      </c>
      <c r="Q336" s="102" t="s">
        <v>203</v>
      </c>
      <c r="R336" s="102" t="s">
        <v>204</v>
      </c>
      <c r="S336" s="102" t="s">
        <v>152</v>
      </c>
      <c r="T336" s="105" t="str">
        <f t="shared" ca="1" si="73"/>
        <v>04.05.Monday</v>
      </c>
      <c r="U336" s="102" t="s">
        <v>205</v>
      </c>
      <c r="V336" s="7"/>
      <c r="W336" s="7"/>
      <c r="X336" s="7"/>
      <c r="Y336" s="7"/>
      <c r="Z336" s="100">
        <f t="shared" si="69"/>
        <v>4001163</v>
      </c>
      <c r="AA336" s="7"/>
      <c r="AB336" s="7"/>
      <c r="AC336" s="7"/>
      <c r="AD336" s="7"/>
      <c r="AE336" s="100">
        <f t="shared" si="70"/>
        <v>4196</v>
      </c>
      <c r="AF336" s="7"/>
      <c r="AG336" s="100">
        <f t="shared" si="71"/>
        <v>50028621</v>
      </c>
    </row>
    <row r="337" spans="1:33" x14ac:dyDescent="0.35">
      <c r="A337" s="7" t="str">
        <f t="shared" si="72"/>
        <v>Suape55,61</v>
      </c>
      <c r="B337" s="100" t="s">
        <v>187</v>
      </c>
      <c r="C337" s="7">
        <v>4196</v>
      </c>
      <c r="D337" s="7" t="s">
        <v>23</v>
      </c>
      <c r="E337">
        <v>4001163</v>
      </c>
      <c r="F337" s="101"/>
      <c r="G337" s="111">
        <v>50028621</v>
      </c>
      <c r="H337" t="s">
        <v>216</v>
      </c>
      <c r="I337" s="101" t="str">
        <f t="shared" si="66"/>
        <v>55,6</v>
      </c>
      <c r="J337" s="164">
        <v>1</v>
      </c>
      <c r="K337" s="7" t="s">
        <v>136</v>
      </c>
      <c r="L337" s="103" t="e">
        <f>HLOOKUP(K337,'ABR''26'!$DE$4:$EH$65,MATCH(Carga!A337,'ABR''26'!$DE$4:$DE$65,0),0)</f>
        <v>#N/A</v>
      </c>
      <c r="M337" s="7"/>
      <c r="O337" s="7" t="str">
        <f t="shared" si="67"/>
        <v>ZBPL</v>
      </c>
      <c r="P337" s="104" t="e">
        <f t="shared" si="68"/>
        <v>#N/A</v>
      </c>
      <c r="Q337" s="102" t="s">
        <v>203</v>
      </c>
      <c r="R337" s="102" t="s">
        <v>204</v>
      </c>
      <c r="S337" s="102" t="s">
        <v>152</v>
      </c>
      <c r="T337" s="105" t="str">
        <f t="shared" ca="1" si="73"/>
        <v>04.05.Monday</v>
      </c>
      <c r="U337" s="102" t="s">
        <v>205</v>
      </c>
      <c r="V337" s="7"/>
      <c r="W337" s="7"/>
      <c r="X337" s="7"/>
      <c r="Y337" s="7"/>
      <c r="Z337" s="100">
        <f t="shared" si="69"/>
        <v>4001163</v>
      </c>
      <c r="AA337" s="7"/>
      <c r="AB337" s="7"/>
      <c r="AC337" s="7"/>
      <c r="AD337" s="7"/>
      <c r="AE337" s="100">
        <f t="shared" si="70"/>
        <v>4196</v>
      </c>
      <c r="AF337" s="7"/>
      <c r="AG337" s="100">
        <f t="shared" si="71"/>
        <v>50028621</v>
      </c>
    </row>
    <row r="338" spans="1:33" x14ac:dyDescent="0.35">
      <c r="A338" s="7" t="str">
        <f>D338&amp;I338&amp;J338</f>
        <v>Suape39,71</v>
      </c>
      <c r="B338" s="100" t="s">
        <v>187</v>
      </c>
      <c r="C338" s="7">
        <v>4196</v>
      </c>
      <c r="D338" s="7" t="s">
        <v>23</v>
      </c>
      <c r="E338">
        <v>4001185</v>
      </c>
      <c r="F338" s="101"/>
      <c r="G338" s="111">
        <v>50034033</v>
      </c>
      <c r="H338" t="s">
        <v>219</v>
      </c>
      <c r="I338" s="101" t="str">
        <f t="shared" si="66"/>
        <v>39,7</v>
      </c>
      <c r="J338" s="164">
        <v>1</v>
      </c>
      <c r="K338" s="7" t="s">
        <v>43</v>
      </c>
      <c r="L338" s="103" t="e">
        <f>HLOOKUP(K338,'ABR''26'!$DE$4:$EH$65,MATCH(Carga!A338,'ABR''26'!$DE$4:$DE$65,0),0)</f>
        <v>#N/A</v>
      </c>
      <c r="M338" s="7"/>
      <c r="O338" s="7" t="str">
        <f t="shared" si="67"/>
        <v>ZBRP</v>
      </c>
      <c r="P338" s="104" t="e">
        <f t="shared" si="68"/>
        <v>#N/A</v>
      </c>
      <c r="Q338" s="102" t="s">
        <v>203</v>
      </c>
      <c r="R338" s="102" t="s">
        <v>204</v>
      </c>
      <c r="S338" s="102" t="s">
        <v>152</v>
      </c>
      <c r="T338" s="105" t="str">
        <f t="shared" ca="1" si="73"/>
        <v>04.05.Monday</v>
      </c>
      <c r="U338" s="102" t="s">
        <v>205</v>
      </c>
      <c r="V338" s="7"/>
      <c r="W338" s="7"/>
      <c r="X338" s="7"/>
      <c r="Y338" s="7"/>
      <c r="Z338" s="100">
        <f t="shared" si="69"/>
        <v>4001185</v>
      </c>
      <c r="AA338" s="7"/>
      <c r="AB338" s="7"/>
      <c r="AC338" s="7"/>
      <c r="AD338" s="7"/>
      <c r="AE338" s="100">
        <f t="shared" si="70"/>
        <v>4196</v>
      </c>
      <c r="AF338" s="7"/>
      <c r="AG338" s="100">
        <f t="shared" si="71"/>
        <v>50034033</v>
      </c>
    </row>
    <row r="339" spans="1:33" x14ac:dyDescent="0.35">
      <c r="A339" s="7" t="str">
        <f t="shared" ref="A339:A361" si="74">D339&amp;I339&amp;J339</f>
        <v>Suape39,71</v>
      </c>
      <c r="B339" s="100" t="s">
        <v>187</v>
      </c>
      <c r="C339" s="7">
        <v>4196</v>
      </c>
      <c r="D339" s="7" t="s">
        <v>23</v>
      </c>
      <c r="E339">
        <v>4001185</v>
      </c>
      <c r="F339" s="101"/>
      <c r="G339" s="111">
        <v>50034033</v>
      </c>
      <c r="H339" t="s">
        <v>219</v>
      </c>
      <c r="I339" s="101" t="str">
        <f t="shared" si="66"/>
        <v>39,7</v>
      </c>
      <c r="J339" s="164">
        <v>1</v>
      </c>
      <c r="K339" s="7" t="s">
        <v>44</v>
      </c>
      <c r="L339" s="103" t="e">
        <f>HLOOKUP(K339,'ABR''26'!$DE$4:$EH$65,MATCH(Carga!A339,'ABR''26'!$DE$4:$DE$65,0),0)</f>
        <v>#N/A</v>
      </c>
      <c r="M339" s="7"/>
      <c r="O339" s="7" t="str">
        <f t="shared" si="67"/>
        <v>ZBSR</v>
      </c>
      <c r="P339" s="104" t="e">
        <f t="shared" si="68"/>
        <v>#N/A</v>
      </c>
      <c r="Q339" s="102" t="s">
        <v>203</v>
      </c>
      <c r="R339" s="102" t="s">
        <v>204</v>
      </c>
      <c r="S339" s="102" t="s">
        <v>152</v>
      </c>
      <c r="T339" s="105" t="str">
        <f t="shared" ca="1" si="73"/>
        <v>04.05.Monday</v>
      </c>
      <c r="U339" s="102" t="s">
        <v>205</v>
      </c>
      <c r="V339" s="7"/>
      <c r="W339" s="7"/>
      <c r="X339" s="7"/>
      <c r="Y339" s="7"/>
      <c r="Z339" s="100">
        <f t="shared" si="69"/>
        <v>4001185</v>
      </c>
      <c r="AA339" s="7"/>
      <c r="AB339" s="7"/>
      <c r="AC339" s="7"/>
      <c r="AD339" s="7"/>
      <c r="AE339" s="100">
        <f t="shared" si="70"/>
        <v>4196</v>
      </c>
      <c r="AF339" s="7"/>
      <c r="AG339" s="100">
        <f t="shared" si="71"/>
        <v>50034033</v>
      </c>
    </row>
    <row r="340" spans="1:33" x14ac:dyDescent="0.35">
      <c r="A340" s="7" t="str">
        <f t="shared" si="74"/>
        <v>Suape39,71</v>
      </c>
      <c r="B340" s="100" t="s">
        <v>187</v>
      </c>
      <c r="C340" s="7">
        <v>4196</v>
      </c>
      <c r="D340" s="7" t="s">
        <v>23</v>
      </c>
      <c r="E340">
        <v>4001185</v>
      </c>
      <c r="F340" s="101"/>
      <c r="G340" s="111">
        <v>50034033</v>
      </c>
      <c r="H340" t="s">
        <v>219</v>
      </c>
      <c r="I340" s="101" t="str">
        <f t="shared" si="66"/>
        <v>39,7</v>
      </c>
      <c r="J340" s="164">
        <v>1</v>
      </c>
      <c r="K340" s="7" t="s">
        <v>56</v>
      </c>
      <c r="L340" s="103" t="e">
        <f>HLOOKUP(K340,'ABR''26'!$DE$4:$EH$65,MATCH(Carga!A340,'ABR''26'!$DE$4:$DE$65,0),0)</f>
        <v>#N/A</v>
      </c>
      <c r="M340" s="7"/>
      <c r="O340" s="7" t="str">
        <f t="shared" si="67"/>
        <v>ZBSB</v>
      </c>
      <c r="P340" s="104" t="e">
        <f t="shared" si="68"/>
        <v>#N/A</v>
      </c>
      <c r="Q340" s="102" t="s">
        <v>203</v>
      </c>
      <c r="R340" s="102" t="s">
        <v>204</v>
      </c>
      <c r="S340" s="102" t="s">
        <v>152</v>
      </c>
      <c r="T340" s="105" t="str">
        <f t="shared" ca="1" si="73"/>
        <v>04.05.Monday</v>
      </c>
      <c r="U340" s="102" t="s">
        <v>205</v>
      </c>
      <c r="V340" s="7"/>
      <c r="W340" s="7"/>
      <c r="X340" s="7"/>
      <c r="Y340" s="7"/>
      <c r="Z340" s="100">
        <f t="shared" si="69"/>
        <v>4001185</v>
      </c>
      <c r="AA340" s="7"/>
      <c r="AB340" s="7"/>
      <c r="AC340" s="7"/>
      <c r="AD340" s="7"/>
      <c r="AE340" s="100">
        <f t="shared" si="70"/>
        <v>4196</v>
      </c>
      <c r="AF340" s="7"/>
      <c r="AG340" s="100">
        <f t="shared" si="71"/>
        <v>50034033</v>
      </c>
    </row>
    <row r="341" spans="1:33" x14ac:dyDescent="0.35">
      <c r="A341" s="7" t="str">
        <f t="shared" si="74"/>
        <v>Suape39,71</v>
      </c>
      <c r="B341" s="100" t="s">
        <v>187</v>
      </c>
      <c r="C341" s="7">
        <v>4196</v>
      </c>
      <c r="D341" s="7" t="s">
        <v>23</v>
      </c>
      <c r="E341">
        <v>4001185</v>
      </c>
      <c r="F341" s="101"/>
      <c r="G341" s="111">
        <v>50034033</v>
      </c>
      <c r="H341" t="s">
        <v>219</v>
      </c>
      <c r="I341" s="101" t="str">
        <f t="shared" si="66"/>
        <v>39,7</v>
      </c>
      <c r="J341" s="164">
        <v>1</v>
      </c>
      <c r="K341" s="7" t="s">
        <v>46</v>
      </c>
      <c r="L341" s="103" t="e">
        <f>HLOOKUP(K341,'ABR''26'!$DE$4:$EH$65,MATCH(Carga!A341,'ABR''26'!$DE$4:$DE$65,0),0)</f>
        <v>#N/A</v>
      </c>
      <c r="M341" s="7"/>
      <c r="O341" s="7" t="str">
        <f t="shared" si="67"/>
        <v>ZBCP</v>
      </c>
      <c r="P341" s="104" t="e">
        <f t="shared" si="68"/>
        <v>#N/A</v>
      </c>
      <c r="Q341" s="102" t="s">
        <v>203</v>
      </c>
      <c r="R341" s="102" t="s">
        <v>204</v>
      </c>
      <c r="S341" s="102" t="s">
        <v>152</v>
      </c>
      <c r="T341" s="105" t="str">
        <f t="shared" ca="1" si="73"/>
        <v>04.05.Monday</v>
      </c>
      <c r="U341" s="102" t="s">
        <v>205</v>
      </c>
      <c r="V341" s="7"/>
      <c r="W341" s="7"/>
      <c r="X341" s="7"/>
      <c r="Y341" s="7"/>
      <c r="Z341" s="100">
        <f t="shared" si="69"/>
        <v>4001185</v>
      </c>
      <c r="AA341" s="7"/>
      <c r="AB341" s="7"/>
      <c r="AC341" s="7"/>
      <c r="AD341" s="7"/>
      <c r="AE341" s="100">
        <f t="shared" si="70"/>
        <v>4196</v>
      </c>
      <c r="AF341" s="7"/>
      <c r="AG341" s="100">
        <f t="shared" si="71"/>
        <v>50034033</v>
      </c>
    </row>
    <row r="342" spans="1:33" x14ac:dyDescent="0.35">
      <c r="A342" s="7" t="str">
        <f t="shared" si="74"/>
        <v>Suape39,71</v>
      </c>
      <c r="B342" s="100" t="s">
        <v>187</v>
      </c>
      <c r="C342" s="7">
        <v>4196</v>
      </c>
      <c r="D342" s="7" t="s">
        <v>23</v>
      </c>
      <c r="E342">
        <v>4001185</v>
      </c>
      <c r="F342" s="101"/>
      <c r="G342" s="111">
        <v>50034033</v>
      </c>
      <c r="H342" t="s">
        <v>219</v>
      </c>
      <c r="I342" s="101" t="str">
        <f t="shared" si="66"/>
        <v>39,7</v>
      </c>
      <c r="J342" s="164">
        <v>1</v>
      </c>
      <c r="K342" s="7" t="s">
        <v>131</v>
      </c>
      <c r="L342" s="103" t="e">
        <f>HLOOKUP(K342,'ABR''26'!$DE$4:$EH$65,MATCH(Carga!A342,'ABR''26'!$DE$4:$DE$65,0),0)</f>
        <v>#N/A</v>
      </c>
      <c r="M342" s="7"/>
      <c r="O342" s="7" t="str">
        <f t="shared" si="67"/>
        <v>ZBFP</v>
      </c>
      <c r="P342" s="104" t="e">
        <f t="shared" si="68"/>
        <v>#N/A</v>
      </c>
      <c r="Q342" s="102" t="s">
        <v>203</v>
      </c>
      <c r="R342" s="102" t="s">
        <v>204</v>
      </c>
      <c r="S342" s="102" t="s">
        <v>152</v>
      </c>
      <c r="T342" s="105" t="str">
        <f t="shared" ca="1" si="73"/>
        <v>04.05.Monday</v>
      </c>
      <c r="U342" s="102" t="s">
        <v>205</v>
      </c>
      <c r="V342" s="7"/>
      <c r="W342" s="7"/>
      <c r="X342" s="7"/>
      <c r="Y342" s="7"/>
      <c r="Z342" s="100">
        <f t="shared" si="69"/>
        <v>4001185</v>
      </c>
      <c r="AA342" s="7"/>
      <c r="AB342" s="7"/>
      <c r="AC342" s="7"/>
      <c r="AD342" s="7"/>
      <c r="AE342" s="100">
        <f t="shared" si="70"/>
        <v>4196</v>
      </c>
      <c r="AF342" s="7"/>
      <c r="AG342" s="100">
        <f t="shared" si="71"/>
        <v>50034033</v>
      </c>
    </row>
    <row r="343" spans="1:33" x14ac:dyDescent="0.35">
      <c r="A343" s="7" t="str">
        <f t="shared" si="74"/>
        <v>Suape39,71</v>
      </c>
      <c r="B343" s="100" t="s">
        <v>187</v>
      </c>
      <c r="C343" s="7">
        <v>4196</v>
      </c>
      <c r="D343" s="7" t="s">
        <v>23</v>
      </c>
      <c r="E343">
        <v>4001185</v>
      </c>
      <c r="F343" s="101"/>
      <c r="G343" s="111">
        <v>50034033</v>
      </c>
      <c r="H343" t="s">
        <v>219</v>
      </c>
      <c r="I343" s="101" t="str">
        <f t="shared" si="66"/>
        <v>39,7</v>
      </c>
      <c r="J343" s="164">
        <v>1</v>
      </c>
      <c r="K343" s="7" t="s">
        <v>51</v>
      </c>
      <c r="L343" s="103" t="e">
        <f>HLOOKUP(K343,'ABR''26'!$DE$4:$EH$65,MATCH(Carga!A343,'ABR''26'!$DE$4:$DE$65,0),0)</f>
        <v>#N/A</v>
      </c>
      <c r="M343" s="7"/>
      <c r="O343" s="7" t="str">
        <f t="shared" si="67"/>
        <v>ZBFC</v>
      </c>
      <c r="P343" s="104" t="e">
        <f t="shared" si="68"/>
        <v>#N/A</v>
      </c>
      <c r="Q343" s="102" t="s">
        <v>203</v>
      </c>
      <c r="R343" s="102" t="s">
        <v>204</v>
      </c>
      <c r="S343" s="102" t="s">
        <v>152</v>
      </c>
      <c r="T343" s="105" t="str">
        <f t="shared" ca="1" si="73"/>
        <v>04.05.Monday</v>
      </c>
      <c r="U343" s="102" t="s">
        <v>205</v>
      </c>
      <c r="V343" s="7"/>
      <c r="W343" s="7"/>
      <c r="X343" s="7"/>
      <c r="Y343" s="7"/>
      <c r="Z343" s="100">
        <f t="shared" si="69"/>
        <v>4001185</v>
      </c>
      <c r="AA343" s="7"/>
      <c r="AB343" s="7"/>
      <c r="AC343" s="7"/>
      <c r="AD343" s="7"/>
      <c r="AE343" s="100">
        <f t="shared" si="70"/>
        <v>4196</v>
      </c>
      <c r="AF343" s="7"/>
      <c r="AG343" s="100">
        <f t="shared" si="71"/>
        <v>50034033</v>
      </c>
    </row>
    <row r="344" spans="1:33" x14ac:dyDescent="0.35">
      <c r="A344" s="7" t="str">
        <f t="shared" si="74"/>
        <v>Suape39,71</v>
      </c>
      <c r="B344" s="100" t="s">
        <v>187</v>
      </c>
      <c r="C344" s="7">
        <v>4196</v>
      </c>
      <c r="D344" s="7" t="s">
        <v>23</v>
      </c>
      <c r="E344">
        <v>4001185</v>
      </c>
      <c r="F344" s="101"/>
      <c r="G344" s="111">
        <v>50034033</v>
      </c>
      <c r="H344" t="s">
        <v>219</v>
      </c>
      <c r="I344" s="101" t="str">
        <f t="shared" si="66"/>
        <v>39,7</v>
      </c>
      <c r="J344" s="164">
        <v>1</v>
      </c>
      <c r="K344" s="7" t="s">
        <v>59</v>
      </c>
      <c r="L344" s="103" t="e">
        <f>HLOOKUP(K344,'ABR''26'!$DE$4:$EH$65,MATCH(Carga!A344,'ABR''26'!$DE$4:$DE$65,0),0)</f>
        <v>#N/A</v>
      </c>
      <c r="M344" s="7"/>
      <c r="O344" s="7" t="str">
        <f t="shared" si="67"/>
        <v>ZBFB</v>
      </c>
      <c r="P344" s="104" t="e">
        <f t="shared" si="68"/>
        <v>#N/A</v>
      </c>
      <c r="Q344" s="102" t="s">
        <v>203</v>
      </c>
      <c r="R344" s="102" t="s">
        <v>204</v>
      </c>
      <c r="S344" s="102" t="s">
        <v>152</v>
      </c>
      <c r="T344" s="105" t="str">
        <f t="shared" ca="1" si="73"/>
        <v>04.05.Monday</v>
      </c>
      <c r="U344" s="102" t="s">
        <v>205</v>
      </c>
      <c r="V344" s="7"/>
      <c r="W344" s="7"/>
      <c r="X344" s="7"/>
      <c r="Y344" s="7"/>
      <c r="Z344" s="100">
        <f t="shared" si="69"/>
        <v>4001185</v>
      </c>
      <c r="AA344" s="7"/>
      <c r="AB344" s="7"/>
      <c r="AC344" s="7"/>
      <c r="AD344" s="7"/>
      <c r="AE344" s="100">
        <f t="shared" si="70"/>
        <v>4196</v>
      </c>
      <c r="AF344" s="7"/>
      <c r="AG344" s="100">
        <f t="shared" si="71"/>
        <v>50034033</v>
      </c>
    </row>
    <row r="345" spans="1:33" x14ac:dyDescent="0.35">
      <c r="A345" s="7" t="str">
        <f t="shared" si="74"/>
        <v>Suape39,71</v>
      </c>
      <c r="B345" s="100" t="s">
        <v>187</v>
      </c>
      <c r="C345" s="7">
        <v>4196</v>
      </c>
      <c r="D345" s="7" t="s">
        <v>23</v>
      </c>
      <c r="E345">
        <v>4001185</v>
      </c>
      <c r="F345" s="101"/>
      <c r="G345" s="111">
        <v>50034033</v>
      </c>
      <c r="H345" t="s">
        <v>219</v>
      </c>
      <c r="I345" s="101" t="str">
        <f t="shared" si="66"/>
        <v>39,7</v>
      </c>
      <c r="J345" s="164">
        <v>1</v>
      </c>
      <c r="K345" s="7" t="s">
        <v>138</v>
      </c>
      <c r="L345" s="103" t="e">
        <f>HLOOKUP(K345,'ABR''26'!$DE$4:$EH$65,MATCH(Carga!A345,'ABR''26'!$DE$4:$DE$65,0),0)</f>
        <v>#N/A</v>
      </c>
      <c r="M345" s="7"/>
      <c r="O345" s="7" t="str">
        <f t="shared" si="67"/>
        <v>ZBTM</v>
      </c>
      <c r="P345" s="104" t="e">
        <f t="shared" si="68"/>
        <v>#N/A</v>
      </c>
      <c r="Q345" s="102" t="s">
        <v>203</v>
      </c>
      <c r="R345" s="102" t="s">
        <v>204</v>
      </c>
      <c r="S345" s="102" t="s">
        <v>152</v>
      </c>
      <c r="T345" s="105" t="str">
        <f t="shared" ca="1" si="73"/>
        <v>04.05.Monday</v>
      </c>
      <c r="U345" s="102" t="s">
        <v>205</v>
      </c>
      <c r="V345" s="7"/>
      <c r="W345" s="7"/>
      <c r="X345" s="7"/>
      <c r="Y345" s="7"/>
      <c r="Z345" s="100">
        <f t="shared" si="69"/>
        <v>4001185</v>
      </c>
      <c r="AA345" s="7"/>
      <c r="AB345" s="7"/>
      <c r="AC345" s="7"/>
      <c r="AD345" s="7"/>
      <c r="AE345" s="100">
        <f t="shared" si="70"/>
        <v>4196</v>
      </c>
      <c r="AF345" s="7"/>
      <c r="AG345" s="100">
        <f t="shared" si="71"/>
        <v>50034033</v>
      </c>
    </row>
    <row r="346" spans="1:33" x14ac:dyDescent="0.35">
      <c r="A346" s="7" t="str">
        <f t="shared" si="74"/>
        <v>Suape39,71</v>
      </c>
      <c r="B346" s="100" t="s">
        <v>187</v>
      </c>
      <c r="C346" s="7">
        <v>4196</v>
      </c>
      <c r="D346" s="7" t="s">
        <v>23</v>
      </c>
      <c r="E346">
        <v>4001185</v>
      </c>
      <c r="F346" s="101"/>
      <c r="G346" s="111">
        <v>50034033</v>
      </c>
      <c r="H346" t="s">
        <v>219</v>
      </c>
      <c r="I346" s="101" t="str">
        <f t="shared" si="66"/>
        <v>39,7</v>
      </c>
      <c r="J346" s="164">
        <v>1</v>
      </c>
      <c r="K346" s="7" t="s">
        <v>139</v>
      </c>
      <c r="L346" s="103" t="e">
        <f>HLOOKUP(K346,'ABR''26'!$DE$4:$EH$65,MATCH(Carga!A346,'ABR''26'!$DE$4:$DE$65,0),0)</f>
        <v>#N/A</v>
      </c>
      <c r="M346" s="7"/>
      <c r="O346" s="7" t="str">
        <f t="shared" si="67"/>
        <v>ZBCT</v>
      </c>
      <c r="P346" s="104" t="e">
        <f t="shared" si="68"/>
        <v>#N/A</v>
      </c>
      <c r="Q346" s="102" t="s">
        <v>203</v>
      </c>
      <c r="R346" s="102" t="s">
        <v>204</v>
      </c>
      <c r="S346" s="102" t="s">
        <v>152</v>
      </c>
      <c r="T346" s="105" t="str">
        <f t="shared" ca="1" si="73"/>
        <v>04.05.Monday</v>
      </c>
      <c r="U346" s="102" t="s">
        <v>205</v>
      </c>
      <c r="V346" s="7"/>
      <c r="W346" s="7"/>
      <c r="X346" s="7"/>
      <c r="Y346" s="7"/>
      <c r="Z346" s="100">
        <f t="shared" si="69"/>
        <v>4001185</v>
      </c>
      <c r="AA346" s="7"/>
      <c r="AB346" s="7"/>
      <c r="AC346" s="7"/>
      <c r="AD346" s="7"/>
      <c r="AE346" s="100">
        <f t="shared" si="70"/>
        <v>4196</v>
      </c>
      <c r="AF346" s="7"/>
      <c r="AG346" s="100">
        <f t="shared" si="71"/>
        <v>50034033</v>
      </c>
    </row>
    <row r="347" spans="1:33" x14ac:dyDescent="0.35">
      <c r="A347" s="7" t="str">
        <f t="shared" si="74"/>
        <v>Suape39,71</v>
      </c>
      <c r="B347" s="100" t="s">
        <v>187</v>
      </c>
      <c r="C347" s="7">
        <v>4196</v>
      </c>
      <c r="D347" s="7" t="s">
        <v>23</v>
      </c>
      <c r="E347">
        <v>4001185</v>
      </c>
      <c r="F347" s="101"/>
      <c r="G347" s="111">
        <v>50034033</v>
      </c>
      <c r="H347" t="s">
        <v>219</v>
      </c>
      <c r="I347" s="101" t="str">
        <f t="shared" si="66"/>
        <v>39,7</v>
      </c>
      <c r="J347" s="164">
        <v>1</v>
      </c>
      <c r="K347" s="7" t="s">
        <v>57</v>
      </c>
      <c r="L347" s="103" t="e">
        <f>HLOOKUP(K347,'ABR''26'!$DE$4:$EH$65,MATCH(Carga!A347,'ABR''26'!$DE$4:$DE$65,0),0)</f>
        <v>#N/A</v>
      </c>
      <c r="M347" s="7"/>
      <c r="O347" s="7" t="str">
        <f t="shared" si="67"/>
        <v>ZBLB</v>
      </c>
      <c r="P347" s="104" t="e">
        <f t="shared" si="68"/>
        <v>#N/A</v>
      </c>
      <c r="Q347" s="102" t="s">
        <v>203</v>
      </c>
      <c r="R347" s="102" t="s">
        <v>204</v>
      </c>
      <c r="S347" s="102" t="s">
        <v>152</v>
      </c>
      <c r="T347" s="105" t="str">
        <f t="shared" ca="1" si="73"/>
        <v>04.05.Monday</v>
      </c>
      <c r="U347" s="102" t="s">
        <v>205</v>
      </c>
      <c r="V347" s="7"/>
      <c r="W347" s="7"/>
      <c r="X347" s="7"/>
      <c r="Y347" s="7"/>
      <c r="Z347" s="100">
        <f t="shared" si="69"/>
        <v>4001185</v>
      </c>
      <c r="AA347" s="7"/>
      <c r="AB347" s="7"/>
      <c r="AC347" s="7"/>
      <c r="AD347" s="7"/>
      <c r="AE347" s="100">
        <f t="shared" si="70"/>
        <v>4196</v>
      </c>
      <c r="AF347" s="7"/>
      <c r="AG347" s="100">
        <f t="shared" si="71"/>
        <v>50034033</v>
      </c>
    </row>
    <row r="348" spans="1:33" x14ac:dyDescent="0.35">
      <c r="A348" s="7" t="str">
        <f t="shared" si="74"/>
        <v>Suape39,71</v>
      </c>
      <c r="B348" s="100" t="s">
        <v>187</v>
      </c>
      <c r="C348" s="7">
        <v>4196</v>
      </c>
      <c r="D348" s="7" t="s">
        <v>23</v>
      </c>
      <c r="E348">
        <v>4001185</v>
      </c>
      <c r="F348" s="101"/>
      <c r="G348" s="111">
        <v>50034033</v>
      </c>
      <c r="H348" t="s">
        <v>219</v>
      </c>
      <c r="I348" s="101" t="str">
        <f t="shared" si="66"/>
        <v>39,7</v>
      </c>
      <c r="J348" s="164">
        <v>1</v>
      </c>
      <c r="K348" s="7" t="s">
        <v>132</v>
      </c>
      <c r="L348" s="103" t="e">
        <f>HLOOKUP(K348,'ABR''26'!$DE$4:$EH$65,MATCH(Carga!A348,'ABR''26'!$DE$4:$DE$65,0),0)</f>
        <v>#N/A</v>
      </c>
      <c r="M348" s="7"/>
      <c r="O348" s="7" t="str">
        <f t="shared" si="67"/>
        <v>ZBMR</v>
      </c>
      <c r="P348" s="104" t="e">
        <f t="shared" si="68"/>
        <v>#N/A</v>
      </c>
      <c r="Q348" s="102" t="s">
        <v>203</v>
      </c>
      <c r="R348" s="102" t="s">
        <v>204</v>
      </c>
      <c r="S348" s="102" t="s">
        <v>152</v>
      </c>
      <c r="T348" s="105" t="str">
        <f t="shared" ca="1" si="73"/>
        <v>04.05.Monday</v>
      </c>
      <c r="U348" s="102" t="s">
        <v>205</v>
      </c>
      <c r="V348" s="7"/>
      <c r="W348" s="7"/>
      <c r="X348" s="7"/>
      <c r="Y348" s="7"/>
      <c r="Z348" s="100">
        <f t="shared" si="69"/>
        <v>4001185</v>
      </c>
      <c r="AA348" s="7"/>
      <c r="AB348" s="7"/>
      <c r="AC348" s="7"/>
      <c r="AD348" s="7"/>
      <c r="AE348" s="100">
        <f t="shared" si="70"/>
        <v>4196</v>
      </c>
      <c r="AF348" s="7"/>
      <c r="AG348" s="100">
        <f t="shared" si="71"/>
        <v>50034033</v>
      </c>
    </row>
    <row r="349" spans="1:33" x14ac:dyDescent="0.35">
      <c r="A349" s="7" t="str">
        <f t="shared" si="74"/>
        <v>Suape39,71</v>
      </c>
      <c r="B349" s="100" t="s">
        <v>187</v>
      </c>
      <c r="C349" s="7">
        <v>4196</v>
      </c>
      <c r="D349" s="7" t="s">
        <v>23</v>
      </c>
      <c r="E349">
        <v>4001185</v>
      </c>
      <c r="F349" s="101"/>
      <c r="G349" s="111">
        <v>50034033</v>
      </c>
      <c r="H349" t="s">
        <v>219</v>
      </c>
      <c r="I349" s="101" t="str">
        <f t="shared" si="66"/>
        <v>39,7</v>
      </c>
      <c r="J349" s="164">
        <v>1</v>
      </c>
      <c r="K349" s="7" t="s">
        <v>133</v>
      </c>
      <c r="L349" s="103" t="e">
        <f>HLOOKUP(K349,'ABR''26'!$DE$4:$EH$65,MATCH(Carga!A349,'ABR''26'!$DE$4:$DE$65,0),0)</f>
        <v>#N/A</v>
      </c>
      <c r="M349" s="7"/>
      <c r="O349" s="7" t="str">
        <f t="shared" si="67"/>
        <v>ZBML</v>
      </c>
      <c r="P349" s="104" t="e">
        <f t="shared" si="68"/>
        <v>#N/A</v>
      </c>
      <c r="Q349" s="102" t="s">
        <v>203</v>
      </c>
      <c r="R349" s="102" t="s">
        <v>204</v>
      </c>
      <c r="S349" s="102" t="s">
        <v>152</v>
      </c>
      <c r="T349" s="105" t="str">
        <f t="shared" ca="1" si="73"/>
        <v>04.05.Monday</v>
      </c>
      <c r="U349" s="102" t="s">
        <v>205</v>
      </c>
      <c r="V349" s="7"/>
      <c r="W349" s="7"/>
      <c r="X349" s="7"/>
      <c r="Y349" s="7"/>
      <c r="Z349" s="100">
        <f t="shared" si="69"/>
        <v>4001185</v>
      </c>
      <c r="AA349" s="7"/>
      <c r="AB349" s="7"/>
      <c r="AC349" s="7"/>
      <c r="AD349" s="7"/>
      <c r="AE349" s="100">
        <f t="shared" si="70"/>
        <v>4196</v>
      </c>
      <c r="AF349" s="7"/>
      <c r="AG349" s="100">
        <f t="shared" si="71"/>
        <v>50034033</v>
      </c>
    </row>
    <row r="350" spans="1:33" x14ac:dyDescent="0.35">
      <c r="A350" s="7" t="str">
        <f t="shared" si="74"/>
        <v>Suape39,71</v>
      </c>
      <c r="B350" s="100" t="s">
        <v>187</v>
      </c>
      <c r="C350" s="7">
        <v>4196</v>
      </c>
      <c r="D350" s="7" t="s">
        <v>23</v>
      </c>
      <c r="E350">
        <v>4001185</v>
      </c>
      <c r="F350" s="101"/>
      <c r="G350" s="111">
        <v>50034033</v>
      </c>
      <c r="H350" t="s">
        <v>219</v>
      </c>
      <c r="I350" s="101" t="str">
        <f t="shared" si="66"/>
        <v>39,7</v>
      </c>
      <c r="J350" s="164">
        <v>1</v>
      </c>
      <c r="K350" s="7" t="s">
        <v>52</v>
      </c>
      <c r="L350" s="103" t="e">
        <f>HLOOKUP(K350,'ABR''26'!$DE$4:$EH$65,MATCH(Carga!A350,'ABR''26'!$DE$4:$DE$65,0),0)</f>
        <v>#N/A</v>
      </c>
      <c r="M350" s="7"/>
      <c r="O350" s="7" t="str">
        <f t="shared" si="67"/>
        <v>ZBPP</v>
      </c>
      <c r="P350" s="104" t="e">
        <f t="shared" si="68"/>
        <v>#N/A</v>
      </c>
      <c r="Q350" s="102" t="s">
        <v>203</v>
      </c>
      <c r="R350" s="102" t="s">
        <v>204</v>
      </c>
      <c r="S350" s="102" t="s">
        <v>152</v>
      </c>
      <c r="T350" s="105" t="str">
        <f t="shared" ca="1" si="73"/>
        <v>04.05.Monday</v>
      </c>
      <c r="U350" s="102" t="s">
        <v>205</v>
      </c>
      <c r="V350" s="7"/>
      <c r="W350" s="7"/>
      <c r="X350" s="7"/>
      <c r="Y350" s="7"/>
      <c r="Z350" s="100">
        <f t="shared" si="69"/>
        <v>4001185</v>
      </c>
      <c r="AA350" s="7"/>
      <c r="AB350" s="7"/>
      <c r="AC350" s="7"/>
      <c r="AD350" s="7"/>
      <c r="AE350" s="100">
        <f t="shared" si="70"/>
        <v>4196</v>
      </c>
      <c r="AF350" s="7"/>
      <c r="AG350" s="100">
        <f t="shared" si="71"/>
        <v>50034033</v>
      </c>
    </row>
    <row r="351" spans="1:33" x14ac:dyDescent="0.35">
      <c r="A351" s="7" t="str">
        <f t="shared" si="74"/>
        <v>Suape39,71</v>
      </c>
      <c r="B351" s="100" t="s">
        <v>187</v>
      </c>
      <c r="C351" s="7">
        <v>4196</v>
      </c>
      <c r="D351" s="7" t="s">
        <v>23</v>
      </c>
      <c r="E351">
        <v>4001185</v>
      </c>
      <c r="F351" s="101"/>
      <c r="G351" s="111">
        <v>50034033</v>
      </c>
      <c r="H351" t="s">
        <v>219</v>
      </c>
      <c r="I351" s="101" t="str">
        <f t="shared" si="66"/>
        <v>39,7</v>
      </c>
      <c r="J351" s="164">
        <v>1</v>
      </c>
      <c r="K351" s="7" t="s">
        <v>60</v>
      </c>
      <c r="L351" s="103" t="e">
        <f>HLOOKUP(K351,'ABR''26'!$DE$4:$EH$65,MATCH(Carga!A351,'ABR''26'!$DE$4:$DE$65,0),0)</f>
        <v>#N/A</v>
      </c>
      <c r="M351" s="7"/>
      <c r="O351" s="7" t="str">
        <f t="shared" si="67"/>
        <v>ZBPB</v>
      </c>
      <c r="P351" s="104" t="e">
        <f t="shared" si="68"/>
        <v>#N/A</v>
      </c>
      <c r="Q351" s="102" t="s">
        <v>203</v>
      </c>
      <c r="R351" s="102" t="s">
        <v>204</v>
      </c>
      <c r="S351" s="102" t="s">
        <v>152</v>
      </c>
      <c r="T351" s="105" t="str">
        <f t="shared" ca="1" si="73"/>
        <v>04.05.Monday</v>
      </c>
      <c r="U351" s="102" t="s">
        <v>205</v>
      </c>
      <c r="V351" s="7"/>
      <c r="W351" s="7"/>
      <c r="X351" s="7"/>
      <c r="Y351" s="7"/>
      <c r="Z351" s="100">
        <f t="shared" si="69"/>
        <v>4001185</v>
      </c>
      <c r="AA351" s="7"/>
      <c r="AB351" s="7"/>
      <c r="AC351" s="7"/>
      <c r="AD351" s="7"/>
      <c r="AE351" s="100">
        <f t="shared" si="70"/>
        <v>4196</v>
      </c>
      <c r="AF351" s="7"/>
      <c r="AG351" s="100">
        <f t="shared" si="71"/>
        <v>50034033</v>
      </c>
    </row>
    <row r="352" spans="1:33" x14ac:dyDescent="0.35">
      <c r="A352" s="7" t="str">
        <f t="shared" si="74"/>
        <v>Suape39,71</v>
      </c>
      <c r="B352" s="100" t="s">
        <v>187</v>
      </c>
      <c r="C352" s="7">
        <v>4196</v>
      </c>
      <c r="D352" s="7" t="s">
        <v>23</v>
      </c>
      <c r="E352">
        <v>4001185</v>
      </c>
      <c r="F352" s="101"/>
      <c r="G352" s="111">
        <v>50034033</v>
      </c>
      <c r="H352" t="s">
        <v>219</v>
      </c>
      <c r="I352" s="101" t="str">
        <f t="shared" si="66"/>
        <v>39,7</v>
      </c>
      <c r="J352" s="164">
        <v>1</v>
      </c>
      <c r="K352" s="7" t="s">
        <v>50</v>
      </c>
      <c r="L352" s="103" t="e">
        <f>HLOOKUP(K352,'ABR''26'!$DE$4:$EH$65,MATCH(Carga!A352,'ABR''26'!$DE$4:$DE$65,0),0)</f>
        <v>#N/A</v>
      </c>
      <c r="M352" s="7"/>
      <c r="O352" s="7" t="str">
        <f t="shared" si="67"/>
        <v>ZBOP</v>
      </c>
      <c r="P352" s="104" t="e">
        <f t="shared" si="68"/>
        <v>#N/A</v>
      </c>
      <c r="Q352" s="102" t="s">
        <v>203</v>
      </c>
      <c r="R352" s="102" t="s">
        <v>204</v>
      </c>
      <c r="S352" s="102" t="s">
        <v>152</v>
      </c>
      <c r="T352" s="105" t="str">
        <f t="shared" ca="1" si="73"/>
        <v>04.05.Monday</v>
      </c>
      <c r="U352" s="102" t="s">
        <v>205</v>
      </c>
      <c r="V352" s="7"/>
      <c r="W352" s="7"/>
      <c r="X352" s="7"/>
      <c r="Y352" s="7"/>
      <c r="Z352" s="100">
        <f t="shared" si="69"/>
        <v>4001185</v>
      </c>
      <c r="AA352" s="7"/>
      <c r="AB352" s="7"/>
      <c r="AC352" s="7"/>
      <c r="AD352" s="7"/>
      <c r="AE352" s="100">
        <f t="shared" si="70"/>
        <v>4196</v>
      </c>
      <c r="AF352" s="7"/>
      <c r="AG352" s="100">
        <f t="shared" si="71"/>
        <v>50034033</v>
      </c>
    </row>
    <row r="353" spans="1:33" x14ac:dyDescent="0.35">
      <c r="A353" s="7" t="str">
        <f t="shared" si="74"/>
        <v>Suape39,71</v>
      </c>
      <c r="B353" s="100" t="s">
        <v>187</v>
      </c>
      <c r="C353" s="7">
        <v>4196</v>
      </c>
      <c r="D353" s="7" t="s">
        <v>23</v>
      </c>
      <c r="E353">
        <v>4001185</v>
      </c>
      <c r="F353" s="101"/>
      <c r="G353" s="111">
        <v>50034033</v>
      </c>
      <c r="H353" t="s">
        <v>219</v>
      </c>
      <c r="I353" s="101" t="str">
        <f t="shared" si="66"/>
        <v>39,7</v>
      </c>
      <c r="J353" s="164">
        <v>1</v>
      </c>
      <c r="K353" s="7" t="s">
        <v>58</v>
      </c>
      <c r="L353" s="103" t="e">
        <f>HLOOKUP(K353,'ABR''26'!$DE$4:$EH$65,MATCH(Carga!A353,'ABR''26'!$DE$4:$DE$65,0),0)</f>
        <v>#N/A</v>
      </c>
      <c r="M353" s="7"/>
      <c r="O353" s="7" t="str">
        <f t="shared" si="67"/>
        <v>ZBOB</v>
      </c>
      <c r="P353" s="104" t="e">
        <f t="shared" si="68"/>
        <v>#N/A</v>
      </c>
      <c r="Q353" s="102" t="s">
        <v>203</v>
      </c>
      <c r="R353" s="102" t="s">
        <v>204</v>
      </c>
      <c r="S353" s="102" t="s">
        <v>152</v>
      </c>
      <c r="T353" s="105" t="str">
        <f t="shared" ca="1" si="73"/>
        <v>04.05.Monday</v>
      </c>
      <c r="U353" s="102" t="s">
        <v>205</v>
      </c>
      <c r="V353" s="7"/>
      <c r="W353" s="7"/>
      <c r="X353" s="7"/>
      <c r="Y353" s="7"/>
      <c r="Z353" s="100">
        <f t="shared" si="69"/>
        <v>4001185</v>
      </c>
      <c r="AA353" s="7"/>
      <c r="AB353" s="7"/>
      <c r="AC353" s="7"/>
      <c r="AD353" s="7"/>
      <c r="AE353" s="100">
        <f t="shared" si="70"/>
        <v>4196</v>
      </c>
      <c r="AF353" s="7"/>
      <c r="AG353" s="100">
        <f t="shared" si="71"/>
        <v>50034033</v>
      </c>
    </row>
    <row r="354" spans="1:33" x14ac:dyDescent="0.35">
      <c r="A354" s="7" t="str">
        <f t="shared" si="74"/>
        <v>Suape39,71</v>
      </c>
      <c r="B354" s="100" t="s">
        <v>187</v>
      </c>
      <c r="C354" s="7">
        <v>4196</v>
      </c>
      <c r="D354" s="7" t="s">
        <v>23</v>
      </c>
      <c r="E354">
        <v>4001185</v>
      </c>
      <c r="F354" s="101"/>
      <c r="G354" s="111">
        <v>50034033</v>
      </c>
      <c r="H354" t="s">
        <v>219</v>
      </c>
      <c r="I354" s="101" t="str">
        <f t="shared" si="66"/>
        <v>39,7</v>
      </c>
      <c r="J354" s="164">
        <v>1</v>
      </c>
      <c r="K354" s="7" t="s">
        <v>134</v>
      </c>
      <c r="L354" s="103" t="e">
        <f>HLOOKUP(K354,'ABR''26'!$DE$4:$EH$65,MATCH(Carga!A354,'ABR''26'!$DE$4:$DE$65,0),0)</f>
        <v>#N/A</v>
      </c>
      <c r="M354" s="7"/>
      <c r="O354" s="7" t="str">
        <f t="shared" si="67"/>
        <v>ZBSG</v>
      </c>
      <c r="P354" s="104" t="e">
        <f t="shared" si="68"/>
        <v>#N/A</v>
      </c>
      <c r="Q354" s="102" t="s">
        <v>203</v>
      </c>
      <c r="R354" s="102" t="s">
        <v>204</v>
      </c>
      <c r="S354" s="102" t="s">
        <v>152</v>
      </c>
      <c r="T354" s="105" t="str">
        <f t="shared" ca="1" si="73"/>
        <v>04.05.Monday</v>
      </c>
      <c r="U354" s="102" t="s">
        <v>205</v>
      </c>
      <c r="V354" s="7"/>
      <c r="W354" s="7"/>
      <c r="X354" s="7"/>
      <c r="Y354" s="7"/>
      <c r="Z354" s="100">
        <f t="shared" si="69"/>
        <v>4001185</v>
      </c>
      <c r="AA354" s="7"/>
      <c r="AB354" s="7"/>
      <c r="AC354" s="7"/>
      <c r="AD354" s="7"/>
      <c r="AE354" s="100">
        <f t="shared" si="70"/>
        <v>4196</v>
      </c>
      <c r="AF354" s="7"/>
      <c r="AG354" s="100">
        <f t="shared" si="71"/>
        <v>50034033</v>
      </c>
    </row>
    <row r="355" spans="1:33" x14ac:dyDescent="0.35">
      <c r="A355" s="7" t="str">
        <f t="shared" si="74"/>
        <v>Suape39,71</v>
      </c>
      <c r="B355" s="100" t="s">
        <v>187</v>
      </c>
      <c r="C355" s="7">
        <v>4196</v>
      </c>
      <c r="D355" s="7" t="s">
        <v>23</v>
      </c>
      <c r="E355">
        <v>4001185</v>
      </c>
      <c r="F355" s="101"/>
      <c r="G355" s="111">
        <v>50034033</v>
      </c>
      <c r="H355" t="s">
        <v>219</v>
      </c>
      <c r="I355" s="101" t="str">
        <f t="shared" ref="I355:I418" si="75">SUBSTITUTE(MID(H355,7,4),".",",")</f>
        <v>39,7</v>
      </c>
      <c r="J355" s="164">
        <v>1</v>
      </c>
      <c r="K355" s="7" t="s">
        <v>45</v>
      </c>
      <c r="L355" s="103" t="e">
        <f>HLOOKUP(K355,'ABR''26'!$DE$4:$EH$65,MATCH(Carga!A355,'ABR''26'!$DE$4:$DE$65,0),0)</f>
        <v>#N/A</v>
      </c>
      <c r="M355" s="7"/>
      <c r="O355" s="7" t="str">
        <f t="shared" ref="O355:O418" si="76">K355</f>
        <v>ZBFS</v>
      </c>
      <c r="P355" s="104" t="e">
        <f t="shared" ref="P355:P418" si="77">L355</f>
        <v>#N/A</v>
      </c>
      <c r="Q355" s="102" t="s">
        <v>203</v>
      </c>
      <c r="R355" s="102" t="s">
        <v>204</v>
      </c>
      <c r="S355" s="102" t="s">
        <v>152</v>
      </c>
      <c r="T355" s="105" t="str">
        <f t="shared" ca="1" si="73"/>
        <v>04.05.Monday</v>
      </c>
      <c r="U355" s="102" t="s">
        <v>205</v>
      </c>
      <c r="V355" s="7"/>
      <c r="W355" s="7"/>
      <c r="X355" s="7"/>
      <c r="Y355" s="7"/>
      <c r="Z355" s="100">
        <f t="shared" ref="Z355:Z418" si="78">E355</f>
        <v>4001185</v>
      </c>
      <c r="AA355" s="7"/>
      <c r="AB355" s="7"/>
      <c r="AC355" s="7"/>
      <c r="AD355" s="7"/>
      <c r="AE355" s="100">
        <f t="shared" ref="AE355:AE418" si="79">C355</f>
        <v>4196</v>
      </c>
      <c r="AF355" s="7"/>
      <c r="AG355" s="100">
        <f t="shared" ref="AG355:AG418" si="80">G355</f>
        <v>50034033</v>
      </c>
    </row>
    <row r="356" spans="1:33" x14ac:dyDescent="0.35">
      <c r="A356" s="7" t="str">
        <f t="shared" si="74"/>
        <v>Suape39,71</v>
      </c>
      <c r="B356" s="100" t="s">
        <v>187</v>
      </c>
      <c r="C356" s="7">
        <v>4196</v>
      </c>
      <c r="D356" s="7" t="s">
        <v>23</v>
      </c>
      <c r="E356">
        <v>4001185</v>
      </c>
      <c r="F356" s="101"/>
      <c r="G356" s="111">
        <v>50034033</v>
      </c>
      <c r="H356" t="s">
        <v>219</v>
      </c>
      <c r="I356" s="101" t="str">
        <f t="shared" si="75"/>
        <v>39,7</v>
      </c>
      <c r="J356" s="164">
        <v>1</v>
      </c>
      <c r="K356" s="7" t="s">
        <v>47</v>
      </c>
      <c r="L356" s="103" t="e">
        <f>HLOOKUP(K356,'ABR''26'!$DE$4:$EH$65,MATCH(Carga!A356,'ABR''26'!$DE$4:$DE$65,0),0)</f>
        <v>#N/A</v>
      </c>
      <c r="M356" s="7"/>
      <c r="O356" s="7" t="str">
        <f t="shared" si="76"/>
        <v>ZBUT</v>
      </c>
      <c r="P356" s="104" t="e">
        <f t="shared" si="77"/>
        <v>#N/A</v>
      </c>
      <c r="Q356" s="102" t="s">
        <v>203</v>
      </c>
      <c r="R356" s="102" t="s">
        <v>204</v>
      </c>
      <c r="S356" s="102" t="s">
        <v>152</v>
      </c>
      <c r="T356" s="105" t="str">
        <f t="shared" ca="1" si="73"/>
        <v>04.05.Monday</v>
      </c>
      <c r="U356" s="102" t="s">
        <v>205</v>
      </c>
      <c r="V356" s="7"/>
      <c r="W356" s="7"/>
      <c r="X356" s="7"/>
      <c r="Y356" s="7"/>
      <c r="Z356" s="100">
        <f t="shared" si="78"/>
        <v>4001185</v>
      </c>
      <c r="AA356" s="7"/>
      <c r="AB356" s="7"/>
      <c r="AC356" s="7"/>
      <c r="AD356" s="7"/>
      <c r="AE356" s="100">
        <f t="shared" si="79"/>
        <v>4196</v>
      </c>
      <c r="AF356" s="7"/>
      <c r="AG356" s="100">
        <f t="shared" si="80"/>
        <v>50034033</v>
      </c>
    </row>
    <row r="357" spans="1:33" x14ac:dyDescent="0.35">
      <c r="A357" s="7" t="str">
        <f t="shared" si="74"/>
        <v>Suape39,71</v>
      </c>
      <c r="B357" s="100" t="s">
        <v>187</v>
      </c>
      <c r="C357" s="7">
        <v>4196</v>
      </c>
      <c r="D357" s="7" t="s">
        <v>23</v>
      </c>
      <c r="E357">
        <v>4001185</v>
      </c>
      <c r="F357" s="101"/>
      <c r="G357" s="111">
        <v>50034033</v>
      </c>
      <c r="H357" t="s">
        <v>219</v>
      </c>
      <c r="I357" s="101" t="str">
        <f t="shared" si="75"/>
        <v>39,7</v>
      </c>
      <c r="J357" s="164">
        <v>1</v>
      </c>
      <c r="K357" s="7" t="s">
        <v>54</v>
      </c>
      <c r="L357" s="103" t="e">
        <f>HLOOKUP(K357,'ABR''26'!$DE$4:$EH$65,MATCH(Carga!A357,'ABR''26'!$DE$4:$DE$65,0),0)</f>
        <v>#N/A</v>
      </c>
      <c r="M357" s="7"/>
      <c r="O357" s="7" t="str">
        <f t="shared" si="76"/>
        <v>ZBUB</v>
      </c>
      <c r="P357" s="104" t="e">
        <f t="shared" si="77"/>
        <v>#N/A</v>
      </c>
      <c r="Q357" s="102" t="s">
        <v>203</v>
      </c>
      <c r="R357" s="102" t="s">
        <v>204</v>
      </c>
      <c r="S357" s="102" t="s">
        <v>152</v>
      </c>
      <c r="T357" s="105" t="str">
        <f t="shared" ca="1" si="73"/>
        <v>04.05.Monday</v>
      </c>
      <c r="U357" s="102" t="s">
        <v>205</v>
      </c>
      <c r="V357" s="7"/>
      <c r="W357" s="7"/>
      <c r="X357" s="7"/>
      <c r="Y357" s="7"/>
      <c r="Z357" s="100">
        <f t="shared" si="78"/>
        <v>4001185</v>
      </c>
      <c r="AA357" s="7"/>
      <c r="AB357" s="7"/>
      <c r="AC357" s="7"/>
      <c r="AD357" s="7"/>
      <c r="AE357" s="100">
        <f t="shared" si="79"/>
        <v>4196</v>
      </c>
      <c r="AF357" s="7"/>
      <c r="AG357" s="100">
        <f t="shared" si="80"/>
        <v>50034033</v>
      </c>
    </row>
    <row r="358" spans="1:33" x14ac:dyDescent="0.35">
      <c r="A358" s="7" t="str">
        <f t="shared" si="74"/>
        <v>Suape39,71</v>
      </c>
      <c r="B358" s="100" t="s">
        <v>187</v>
      </c>
      <c r="C358" s="7">
        <v>4196</v>
      </c>
      <c r="D358" s="7" t="s">
        <v>23</v>
      </c>
      <c r="E358">
        <v>4001185</v>
      </c>
      <c r="F358" s="101"/>
      <c r="G358" s="111">
        <v>50034033</v>
      </c>
      <c r="H358" t="s">
        <v>219</v>
      </c>
      <c r="I358" s="101" t="str">
        <f t="shared" si="75"/>
        <v>39,7</v>
      </c>
      <c r="J358" s="164">
        <v>1</v>
      </c>
      <c r="K358" s="7" t="s">
        <v>48</v>
      </c>
      <c r="L358" s="103" t="e">
        <f>HLOOKUP(K358,'ABR''26'!$DE$4:$EH$65,MATCH(Carga!A358,'ABR''26'!$DE$4:$DE$65,0),0)</f>
        <v>#N/A</v>
      </c>
      <c r="M358" s="7"/>
      <c r="O358" s="7" t="str">
        <f t="shared" si="76"/>
        <v>ZBLA</v>
      </c>
      <c r="P358" s="104" t="e">
        <f t="shared" si="77"/>
        <v>#N/A</v>
      </c>
      <c r="Q358" s="102" t="s">
        <v>203</v>
      </c>
      <c r="R358" s="102" t="s">
        <v>204</v>
      </c>
      <c r="S358" s="102" t="s">
        <v>152</v>
      </c>
      <c r="T358" s="105" t="str">
        <f t="shared" ca="1" si="73"/>
        <v>04.05.Monday</v>
      </c>
      <c r="U358" s="102" t="s">
        <v>205</v>
      </c>
      <c r="V358" s="7"/>
      <c r="W358" s="7"/>
      <c r="X358" s="7"/>
      <c r="Y358" s="7"/>
      <c r="Z358" s="100">
        <f t="shared" si="78"/>
        <v>4001185</v>
      </c>
      <c r="AA358" s="7"/>
      <c r="AB358" s="7"/>
      <c r="AC358" s="7"/>
      <c r="AD358" s="7"/>
      <c r="AE358" s="100">
        <f t="shared" si="79"/>
        <v>4196</v>
      </c>
      <c r="AF358" s="7"/>
      <c r="AG358" s="100">
        <f t="shared" si="80"/>
        <v>50034033</v>
      </c>
    </row>
    <row r="359" spans="1:33" x14ac:dyDescent="0.35">
      <c r="A359" s="7" t="str">
        <f t="shared" si="74"/>
        <v>Suape39,71</v>
      </c>
      <c r="B359" s="100" t="s">
        <v>187</v>
      </c>
      <c r="C359" s="7">
        <v>4196</v>
      </c>
      <c r="D359" s="7" t="s">
        <v>23</v>
      </c>
      <c r="E359">
        <v>4001185</v>
      </c>
      <c r="F359" s="101"/>
      <c r="G359" s="111">
        <v>50034033</v>
      </c>
      <c r="H359" t="s">
        <v>219</v>
      </c>
      <c r="I359" s="101" t="str">
        <f t="shared" si="75"/>
        <v>39,7</v>
      </c>
      <c r="J359" s="164">
        <v>1</v>
      </c>
      <c r="K359" s="7" t="s">
        <v>55</v>
      </c>
      <c r="L359" s="103" t="e">
        <f>HLOOKUP(K359,'ABR''26'!$DE$4:$EH$65,MATCH(Carga!A359,'ABR''26'!$DE$4:$DE$65,0),0)</f>
        <v>#N/A</v>
      </c>
      <c r="M359" s="7"/>
      <c r="O359" s="7" t="str">
        <f t="shared" si="76"/>
        <v>ZBLL</v>
      </c>
      <c r="P359" s="104" t="e">
        <f t="shared" si="77"/>
        <v>#N/A</v>
      </c>
      <c r="Q359" s="102" t="s">
        <v>203</v>
      </c>
      <c r="R359" s="102" t="s">
        <v>204</v>
      </c>
      <c r="S359" s="102" t="s">
        <v>152</v>
      </c>
      <c r="T359" s="105" t="str">
        <f t="shared" ca="1" si="73"/>
        <v>04.05.Monday</v>
      </c>
      <c r="U359" s="102" t="s">
        <v>205</v>
      </c>
      <c r="V359" s="7"/>
      <c r="W359" s="7"/>
      <c r="X359" s="7"/>
      <c r="Y359" s="7"/>
      <c r="Z359" s="100">
        <f t="shared" si="78"/>
        <v>4001185</v>
      </c>
      <c r="AA359" s="7"/>
      <c r="AB359" s="7"/>
      <c r="AC359" s="7"/>
      <c r="AD359" s="7"/>
      <c r="AE359" s="100">
        <f t="shared" si="79"/>
        <v>4196</v>
      </c>
      <c r="AF359" s="7"/>
      <c r="AG359" s="100">
        <f t="shared" si="80"/>
        <v>50034033</v>
      </c>
    </row>
    <row r="360" spans="1:33" x14ac:dyDescent="0.35">
      <c r="A360" s="7" t="str">
        <f t="shared" si="74"/>
        <v>Suape39,71</v>
      </c>
      <c r="B360" s="100" t="s">
        <v>187</v>
      </c>
      <c r="C360" s="7">
        <v>4196</v>
      </c>
      <c r="D360" s="7" t="s">
        <v>23</v>
      </c>
      <c r="E360">
        <v>4001185</v>
      </c>
      <c r="F360" s="101"/>
      <c r="G360" s="111">
        <v>50034033</v>
      </c>
      <c r="H360" t="s">
        <v>219</v>
      </c>
      <c r="I360" s="101" t="str">
        <f t="shared" si="75"/>
        <v>39,7</v>
      </c>
      <c r="J360" s="164">
        <v>1</v>
      </c>
      <c r="K360" s="7" t="s">
        <v>135</v>
      </c>
      <c r="L360" s="103" t="e">
        <f>HLOOKUP(K360,'ABR''26'!$DE$4:$EH$65,MATCH(Carga!A360,'ABR''26'!$DE$4:$DE$65,0),0)</f>
        <v>#N/A</v>
      </c>
      <c r="M360" s="7"/>
      <c r="O360" s="7" t="str">
        <f t="shared" si="76"/>
        <v>ZBPE</v>
      </c>
      <c r="P360" s="104" t="e">
        <f t="shared" si="77"/>
        <v>#N/A</v>
      </c>
      <c r="Q360" s="102" t="s">
        <v>203</v>
      </c>
      <c r="R360" s="102" t="s">
        <v>204</v>
      </c>
      <c r="S360" s="102" t="s">
        <v>152</v>
      </c>
      <c r="T360" s="105" t="str">
        <f t="shared" ca="1" si="73"/>
        <v>04.05.Monday</v>
      </c>
      <c r="U360" s="102" t="s">
        <v>205</v>
      </c>
      <c r="V360" s="7"/>
      <c r="W360" s="7"/>
      <c r="X360" s="7"/>
      <c r="Y360" s="7"/>
      <c r="Z360" s="100">
        <f t="shared" si="78"/>
        <v>4001185</v>
      </c>
      <c r="AA360" s="7"/>
      <c r="AB360" s="7"/>
      <c r="AC360" s="7"/>
      <c r="AD360" s="7"/>
      <c r="AE360" s="100">
        <f t="shared" si="79"/>
        <v>4196</v>
      </c>
      <c r="AF360" s="7"/>
      <c r="AG360" s="100">
        <f t="shared" si="80"/>
        <v>50034033</v>
      </c>
    </row>
    <row r="361" spans="1:33" x14ac:dyDescent="0.35">
      <c r="A361" s="7" t="str">
        <f t="shared" si="74"/>
        <v>Suape39,71</v>
      </c>
      <c r="B361" s="100" t="s">
        <v>187</v>
      </c>
      <c r="C361" s="7">
        <v>4196</v>
      </c>
      <c r="D361" s="7" t="s">
        <v>23</v>
      </c>
      <c r="E361">
        <v>4001185</v>
      </c>
      <c r="F361" s="101"/>
      <c r="G361" s="111">
        <v>50034033</v>
      </c>
      <c r="H361" t="s">
        <v>219</v>
      </c>
      <c r="I361" s="101" t="str">
        <f t="shared" si="75"/>
        <v>39,7</v>
      </c>
      <c r="J361" s="164">
        <v>1</v>
      </c>
      <c r="K361" s="7" t="s">
        <v>136</v>
      </c>
      <c r="L361" s="103" t="e">
        <f>HLOOKUP(K361,'ABR''26'!$DE$4:$EH$65,MATCH(Carga!A361,'ABR''26'!$DE$4:$DE$65,0),0)</f>
        <v>#N/A</v>
      </c>
      <c r="M361" s="7"/>
      <c r="O361" s="7" t="str">
        <f t="shared" si="76"/>
        <v>ZBPL</v>
      </c>
      <c r="P361" s="104" t="e">
        <f t="shared" si="77"/>
        <v>#N/A</v>
      </c>
      <c r="Q361" s="102" t="s">
        <v>203</v>
      </c>
      <c r="R361" s="102" t="s">
        <v>204</v>
      </c>
      <c r="S361" s="102" t="s">
        <v>152</v>
      </c>
      <c r="T361" s="105" t="str">
        <f t="shared" ca="1" si="73"/>
        <v>04.05.Monday</v>
      </c>
      <c r="U361" s="102" t="s">
        <v>205</v>
      </c>
      <c r="V361" s="7"/>
      <c r="W361" s="7"/>
      <c r="X361" s="7"/>
      <c r="Y361" s="7"/>
      <c r="Z361" s="100">
        <f t="shared" si="78"/>
        <v>4001185</v>
      </c>
      <c r="AA361" s="7"/>
      <c r="AB361" s="7"/>
      <c r="AC361" s="7"/>
      <c r="AD361" s="7"/>
      <c r="AE361" s="100">
        <f t="shared" si="79"/>
        <v>4196</v>
      </c>
      <c r="AF361" s="7"/>
      <c r="AG361" s="100">
        <f t="shared" si="80"/>
        <v>50034033</v>
      </c>
    </row>
    <row r="362" spans="1:33" x14ac:dyDescent="0.35">
      <c r="A362" s="7" t="str">
        <f>D362&amp;I362&amp;J362</f>
        <v>Suape55,61</v>
      </c>
      <c r="B362" s="100" t="s">
        <v>187</v>
      </c>
      <c r="C362" s="7">
        <v>4196</v>
      </c>
      <c r="D362" s="7" t="s">
        <v>23</v>
      </c>
      <c r="E362">
        <v>4001212</v>
      </c>
      <c r="F362" s="101"/>
      <c r="G362" s="111">
        <v>50028621</v>
      </c>
      <c r="H362" t="s">
        <v>216</v>
      </c>
      <c r="I362" s="101" t="str">
        <f t="shared" si="75"/>
        <v>55,6</v>
      </c>
      <c r="J362" s="164">
        <v>1</v>
      </c>
      <c r="K362" s="7" t="s">
        <v>43</v>
      </c>
      <c r="L362" s="103" t="e">
        <f>HLOOKUP(K362,'ABR''26'!$DE$4:$EH$65,MATCH(Carga!A362,'ABR''26'!$DE$4:$DE$65,0),0)</f>
        <v>#N/A</v>
      </c>
      <c r="M362" s="7"/>
      <c r="O362" s="7" t="str">
        <f t="shared" si="76"/>
        <v>ZBRP</v>
      </c>
      <c r="P362" s="104" t="e">
        <f t="shared" si="77"/>
        <v>#N/A</v>
      </c>
      <c r="Q362" s="102" t="s">
        <v>203</v>
      </c>
      <c r="R362" s="102" t="s">
        <v>204</v>
      </c>
      <c r="S362" s="102" t="s">
        <v>152</v>
      </c>
      <c r="T362" s="105" t="str">
        <f t="shared" ca="1" si="73"/>
        <v>04.05.Monday</v>
      </c>
      <c r="U362" s="102" t="s">
        <v>205</v>
      </c>
      <c r="V362" s="7"/>
      <c r="W362" s="7"/>
      <c r="X362" s="7"/>
      <c r="Y362" s="7"/>
      <c r="Z362" s="100">
        <f t="shared" si="78"/>
        <v>4001212</v>
      </c>
      <c r="AA362" s="7"/>
      <c r="AB362" s="7"/>
      <c r="AC362" s="7"/>
      <c r="AD362" s="7"/>
      <c r="AE362" s="100">
        <f t="shared" si="79"/>
        <v>4196</v>
      </c>
      <c r="AF362" s="7"/>
      <c r="AG362" s="100">
        <f t="shared" si="80"/>
        <v>50028621</v>
      </c>
    </row>
    <row r="363" spans="1:33" x14ac:dyDescent="0.35">
      <c r="A363" s="7" t="str">
        <f t="shared" ref="A363:A385" si="81">D363&amp;I363&amp;J363</f>
        <v>Suape55,61</v>
      </c>
      <c r="B363" s="100" t="s">
        <v>187</v>
      </c>
      <c r="C363" s="7">
        <v>4196</v>
      </c>
      <c r="D363" s="7" t="s">
        <v>23</v>
      </c>
      <c r="E363">
        <v>4001212</v>
      </c>
      <c r="F363" s="101"/>
      <c r="G363" s="111">
        <v>50028621</v>
      </c>
      <c r="H363" t="s">
        <v>216</v>
      </c>
      <c r="I363" s="101" t="str">
        <f t="shared" si="75"/>
        <v>55,6</v>
      </c>
      <c r="J363" s="164">
        <v>1</v>
      </c>
      <c r="K363" s="7" t="s">
        <v>44</v>
      </c>
      <c r="L363" s="103" t="e">
        <f>HLOOKUP(K363,'ABR''26'!$DE$4:$EH$65,MATCH(Carga!A363,'ABR''26'!$DE$4:$DE$65,0),0)</f>
        <v>#N/A</v>
      </c>
      <c r="M363" s="7"/>
      <c r="O363" s="7" t="str">
        <f t="shared" si="76"/>
        <v>ZBSR</v>
      </c>
      <c r="P363" s="104" t="e">
        <f t="shared" si="77"/>
        <v>#N/A</v>
      </c>
      <c r="Q363" s="102" t="s">
        <v>203</v>
      </c>
      <c r="R363" s="102" t="s">
        <v>204</v>
      </c>
      <c r="S363" s="102" t="s">
        <v>152</v>
      </c>
      <c r="T363" s="105" t="str">
        <f t="shared" ca="1" si="73"/>
        <v>04.05.Monday</v>
      </c>
      <c r="U363" s="102" t="s">
        <v>205</v>
      </c>
      <c r="V363" s="7"/>
      <c r="W363" s="7"/>
      <c r="X363" s="7"/>
      <c r="Y363" s="7"/>
      <c r="Z363" s="100">
        <f t="shared" si="78"/>
        <v>4001212</v>
      </c>
      <c r="AA363" s="7"/>
      <c r="AB363" s="7"/>
      <c r="AC363" s="7"/>
      <c r="AD363" s="7"/>
      <c r="AE363" s="100">
        <f t="shared" si="79"/>
        <v>4196</v>
      </c>
      <c r="AF363" s="7"/>
      <c r="AG363" s="100">
        <f t="shared" si="80"/>
        <v>50028621</v>
      </c>
    </row>
    <row r="364" spans="1:33" x14ac:dyDescent="0.35">
      <c r="A364" s="7" t="str">
        <f t="shared" si="81"/>
        <v>Suape55,61</v>
      </c>
      <c r="B364" s="100" t="s">
        <v>187</v>
      </c>
      <c r="C364" s="7">
        <v>4196</v>
      </c>
      <c r="D364" s="7" t="s">
        <v>23</v>
      </c>
      <c r="E364">
        <v>4001212</v>
      </c>
      <c r="F364" s="101"/>
      <c r="G364" s="111">
        <v>50028621</v>
      </c>
      <c r="H364" t="s">
        <v>216</v>
      </c>
      <c r="I364" s="101" t="str">
        <f t="shared" si="75"/>
        <v>55,6</v>
      </c>
      <c r="J364" s="164">
        <v>1</v>
      </c>
      <c r="K364" s="7" t="s">
        <v>56</v>
      </c>
      <c r="L364" s="103" t="e">
        <f>HLOOKUP(K364,'ABR''26'!$DE$4:$EH$65,MATCH(Carga!A364,'ABR''26'!$DE$4:$DE$65,0),0)</f>
        <v>#N/A</v>
      </c>
      <c r="M364" s="7"/>
      <c r="O364" s="7" t="str">
        <f t="shared" si="76"/>
        <v>ZBSB</v>
      </c>
      <c r="P364" s="104" t="e">
        <f t="shared" si="77"/>
        <v>#N/A</v>
      </c>
      <c r="Q364" s="102" t="s">
        <v>203</v>
      </c>
      <c r="R364" s="102" t="s">
        <v>204</v>
      </c>
      <c r="S364" s="102" t="s">
        <v>152</v>
      </c>
      <c r="T364" s="105" t="str">
        <f t="shared" ca="1" si="73"/>
        <v>04.05.Monday</v>
      </c>
      <c r="U364" s="102" t="s">
        <v>205</v>
      </c>
      <c r="V364" s="7"/>
      <c r="W364" s="7"/>
      <c r="X364" s="7"/>
      <c r="Y364" s="7"/>
      <c r="Z364" s="100">
        <f t="shared" si="78"/>
        <v>4001212</v>
      </c>
      <c r="AA364" s="7"/>
      <c r="AB364" s="7"/>
      <c r="AC364" s="7"/>
      <c r="AD364" s="7"/>
      <c r="AE364" s="100">
        <f t="shared" si="79"/>
        <v>4196</v>
      </c>
      <c r="AF364" s="7"/>
      <c r="AG364" s="100">
        <f t="shared" si="80"/>
        <v>50028621</v>
      </c>
    </row>
    <row r="365" spans="1:33" x14ac:dyDescent="0.35">
      <c r="A365" s="7" t="str">
        <f t="shared" si="81"/>
        <v>Suape55,61</v>
      </c>
      <c r="B365" s="100" t="s">
        <v>187</v>
      </c>
      <c r="C365" s="7">
        <v>4196</v>
      </c>
      <c r="D365" s="7" t="s">
        <v>23</v>
      </c>
      <c r="E365">
        <v>4001212</v>
      </c>
      <c r="F365" s="101"/>
      <c r="G365" s="111">
        <v>50028621</v>
      </c>
      <c r="H365" t="s">
        <v>216</v>
      </c>
      <c r="I365" s="101" t="str">
        <f t="shared" si="75"/>
        <v>55,6</v>
      </c>
      <c r="J365" s="164">
        <v>1</v>
      </c>
      <c r="K365" s="7" t="s">
        <v>46</v>
      </c>
      <c r="L365" s="103" t="e">
        <f>HLOOKUP(K365,'ABR''26'!$DE$4:$EH$65,MATCH(Carga!A365,'ABR''26'!$DE$4:$DE$65,0),0)</f>
        <v>#N/A</v>
      </c>
      <c r="M365" s="7"/>
      <c r="O365" s="7" t="str">
        <f t="shared" si="76"/>
        <v>ZBCP</v>
      </c>
      <c r="P365" s="104" t="e">
        <f t="shared" si="77"/>
        <v>#N/A</v>
      </c>
      <c r="Q365" s="102" t="s">
        <v>203</v>
      </c>
      <c r="R365" s="102" t="s">
        <v>204</v>
      </c>
      <c r="S365" s="102" t="s">
        <v>152</v>
      </c>
      <c r="T365" s="105" t="str">
        <f t="shared" ca="1" si="73"/>
        <v>04.05.Monday</v>
      </c>
      <c r="U365" s="102" t="s">
        <v>205</v>
      </c>
      <c r="V365" s="7"/>
      <c r="W365" s="7"/>
      <c r="X365" s="7"/>
      <c r="Y365" s="7"/>
      <c r="Z365" s="100">
        <f t="shared" si="78"/>
        <v>4001212</v>
      </c>
      <c r="AA365" s="7"/>
      <c r="AB365" s="7"/>
      <c r="AC365" s="7"/>
      <c r="AD365" s="7"/>
      <c r="AE365" s="100">
        <f t="shared" si="79"/>
        <v>4196</v>
      </c>
      <c r="AF365" s="7"/>
      <c r="AG365" s="100">
        <f t="shared" si="80"/>
        <v>50028621</v>
      </c>
    </row>
    <row r="366" spans="1:33" x14ac:dyDescent="0.35">
      <c r="A366" s="7" t="str">
        <f t="shared" si="81"/>
        <v>Suape55,61</v>
      </c>
      <c r="B366" s="100" t="s">
        <v>187</v>
      </c>
      <c r="C366" s="7">
        <v>4196</v>
      </c>
      <c r="D366" s="7" t="s">
        <v>23</v>
      </c>
      <c r="E366">
        <v>4001212</v>
      </c>
      <c r="F366" s="101"/>
      <c r="G366" s="111">
        <v>50028621</v>
      </c>
      <c r="H366" t="s">
        <v>216</v>
      </c>
      <c r="I366" s="101" t="str">
        <f t="shared" si="75"/>
        <v>55,6</v>
      </c>
      <c r="J366" s="164">
        <v>1</v>
      </c>
      <c r="K366" s="7" t="s">
        <v>131</v>
      </c>
      <c r="L366" s="103" t="e">
        <f>HLOOKUP(K366,'ABR''26'!$DE$4:$EH$65,MATCH(Carga!A366,'ABR''26'!$DE$4:$DE$65,0),0)</f>
        <v>#N/A</v>
      </c>
      <c r="M366" s="7"/>
      <c r="O366" s="7" t="str">
        <f t="shared" si="76"/>
        <v>ZBFP</v>
      </c>
      <c r="P366" s="104" t="e">
        <f t="shared" si="77"/>
        <v>#N/A</v>
      </c>
      <c r="Q366" s="102" t="s">
        <v>203</v>
      </c>
      <c r="R366" s="102" t="s">
        <v>204</v>
      </c>
      <c r="S366" s="102" t="s">
        <v>152</v>
      </c>
      <c r="T366" s="105" t="str">
        <f t="shared" ca="1" si="73"/>
        <v>04.05.Monday</v>
      </c>
      <c r="U366" s="102" t="s">
        <v>205</v>
      </c>
      <c r="V366" s="7"/>
      <c r="W366" s="7"/>
      <c r="X366" s="7"/>
      <c r="Y366" s="7"/>
      <c r="Z366" s="100">
        <f t="shared" si="78"/>
        <v>4001212</v>
      </c>
      <c r="AA366" s="7"/>
      <c r="AB366" s="7"/>
      <c r="AC366" s="7"/>
      <c r="AD366" s="7"/>
      <c r="AE366" s="100">
        <f t="shared" si="79"/>
        <v>4196</v>
      </c>
      <c r="AF366" s="7"/>
      <c r="AG366" s="100">
        <f t="shared" si="80"/>
        <v>50028621</v>
      </c>
    </row>
    <row r="367" spans="1:33" x14ac:dyDescent="0.35">
      <c r="A367" s="7" t="str">
        <f t="shared" si="81"/>
        <v>Suape55,61</v>
      </c>
      <c r="B367" s="100" t="s">
        <v>187</v>
      </c>
      <c r="C367" s="7">
        <v>4196</v>
      </c>
      <c r="D367" s="7" t="s">
        <v>23</v>
      </c>
      <c r="E367">
        <v>4001212</v>
      </c>
      <c r="F367" s="101"/>
      <c r="G367" s="111">
        <v>50028621</v>
      </c>
      <c r="H367" t="s">
        <v>216</v>
      </c>
      <c r="I367" s="101" t="str">
        <f t="shared" si="75"/>
        <v>55,6</v>
      </c>
      <c r="J367" s="164">
        <v>1</v>
      </c>
      <c r="K367" s="7" t="s">
        <v>51</v>
      </c>
      <c r="L367" s="103" t="e">
        <f>HLOOKUP(K367,'ABR''26'!$DE$4:$EH$65,MATCH(Carga!A367,'ABR''26'!$DE$4:$DE$65,0),0)</f>
        <v>#N/A</v>
      </c>
      <c r="M367" s="7"/>
      <c r="O367" s="7" t="str">
        <f t="shared" si="76"/>
        <v>ZBFC</v>
      </c>
      <c r="P367" s="104" t="e">
        <f t="shared" si="77"/>
        <v>#N/A</v>
      </c>
      <c r="Q367" s="102" t="s">
        <v>203</v>
      </c>
      <c r="R367" s="102" t="s">
        <v>204</v>
      </c>
      <c r="S367" s="102" t="s">
        <v>152</v>
      </c>
      <c r="T367" s="105" t="str">
        <f t="shared" ca="1" si="73"/>
        <v>04.05.Monday</v>
      </c>
      <c r="U367" s="102" t="s">
        <v>205</v>
      </c>
      <c r="V367" s="7"/>
      <c r="W367" s="7"/>
      <c r="X367" s="7"/>
      <c r="Y367" s="7"/>
      <c r="Z367" s="100">
        <f t="shared" si="78"/>
        <v>4001212</v>
      </c>
      <c r="AA367" s="7"/>
      <c r="AB367" s="7"/>
      <c r="AC367" s="7"/>
      <c r="AD367" s="7"/>
      <c r="AE367" s="100">
        <f t="shared" si="79"/>
        <v>4196</v>
      </c>
      <c r="AF367" s="7"/>
      <c r="AG367" s="100">
        <f t="shared" si="80"/>
        <v>50028621</v>
      </c>
    </row>
    <row r="368" spans="1:33" x14ac:dyDescent="0.35">
      <c r="A368" s="7" t="str">
        <f t="shared" si="81"/>
        <v>Suape55,61</v>
      </c>
      <c r="B368" s="100" t="s">
        <v>187</v>
      </c>
      <c r="C368" s="7">
        <v>4196</v>
      </c>
      <c r="D368" s="7" t="s">
        <v>23</v>
      </c>
      <c r="E368">
        <v>4001212</v>
      </c>
      <c r="F368" s="101"/>
      <c r="G368" s="111">
        <v>50028621</v>
      </c>
      <c r="H368" t="s">
        <v>216</v>
      </c>
      <c r="I368" s="101" t="str">
        <f t="shared" si="75"/>
        <v>55,6</v>
      </c>
      <c r="J368" s="164">
        <v>1</v>
      </c>
      <c r="K368" s="7" t="s">
        <v>59</v>
      </c>
      <c r="L368" s="103" t="e">
        <f>HLOOKUP(K368,'ABR''26'!$DE$4:$EH$65,MATCH(Carga!A368,'ABR''26'!$DE$4:$DE$65,0),0)</f>
        <v>#N/A</v>
      </c>
      <c r="M368" s="7"/>
      <c r="O368" s="7" t="str">
        <f t="shared" si="76"/>
        <v>ZBFB</v>
      </c>
      <c r="P368" s="104" t="e">
        <f t="shared" si="77"/>
        <v>#N/A</v>
      </c>
      <c r="Q368" s="102" t="s">
        <v>203</v>
      </c>
      <c r="R368" s="102" t="s">
        <v>204</v>
      </c>
      <c r="S368" s="102" t="s">
        <v>152</v>
      </c>
      <c r="T368" s="105" t="str">
        <f t="shared" ca="1" si="73"/>
        <v>04.05.Monday</v>
      </c>
      <c r="U368" s="102" t="s">
        <v>205</v>
      </c>
      <c r="V368" s="7"/>
      <c r="W368" s="7"/>
      <c r="X368" s="7"/>
      <c r="Y368" s="7"/>
      <c r="Z368" s="100">
        <f t="shared" si="78"/>
        <v>4001212</v>
      </c>
      <c r="AA368" s="7"/>
      <c r="AB368" s="7"/>
      <c r="AC368" s="7"/>
      <c r="AD368" s="7"/>
      <c r="AE368" s="100">
        <f t="shared" si="79"/>
        <v>4196</v>
      </c>
      <c r="AF368" s="7"/>
      <c r="AG368" s="100">
        <f t="shared" si="80"/>
        <v>50028621</v>
      </c>
    </row>
    <row r="369" spans="1:33" x14ac:dyDescent="0.35">
      <c r="A369" s="7" t="str">
        <f t="shared" si="81"/>
        <v>Suape55,61</v>
      </c>
      <c r="B369" s="100" t="s">
        <v>187</v>
      </c>
      <c r="C369" s="7">
        <v>4196</v>
      </c>
      <c r="D369" s="7" t="s">
        <v>23</v>
      </c>
      <c r="E369">
        <v>4001212</v>
      </c>
      <c r="F369" s="101"/>
      <c r="G369" s="111">
        <v>50028621</v>
      </c>
      <c r="H369" t="s">
        <v>216</v>
      </c>
      <c r="I369" s="101" t="str">
        <f t="shared" si="75"/>
        <v>55,6</v>
      </c>
      <c r="J369" s="164">
        <v>1</v>
      </c>
      <c r="K369" s="7" t="s">
        <v>138</v>
      </c>
      <c r="L369" s="103" t="e">
        <f>HLOOKUP(K369,'ABR''26'!$DE$4:$EH$65,MATCH(Carga!A369,'ABR''26'!$DE$4:$DE$65,0),0)</f>
        <v>#N/A</v>
      </c>
      <c r="M369" s="7"/>
      <c r="O369" s="7" t="str">
        <f t="shared" si="76"/>
        <v>ZBTM</v>
      </c>
      <c r="P369" s="104" t="e">
        <f t="shared" si="77"/>
        <v>#N/A</v>
      </c>
      <c r="Q369" s="102" t="s">
        <v>203</v>
      </c>
      <c r="R369" s="102" t="s">
        <v>204</v>
      </c>
      <c r="S369" s="102" t="s">
        <v>152</v>
      </c>
      <c r="T369" s="105" t="str">
        <f t="shared" ca="1" si="73"/>
        <v>04.05.Monday</v>
      </c>
      <c r="U369" s="102" t="s">
        <v>205</v>
      </c>
      <c r="V369" s="7"/>
      <c r="W369" s="7"/>
      <c r="X369" s="7"/>
      <c r="Y369" s="7"/>
      <c r="Z369" s="100">
        <f t="shared" si="78"/>
        <v>4001212</v>
      </c>
      <c r="AA369" s="7"/>
      <c r="AB369" s="7"/>
      <c r="AC369" s="7"/>
      <c r="AD369" s="7"/>
      <c r="AE369" s="100">
        <f t="shared" si="79"/>
        <v>4196</v>
      </c>
      <c r="AF369" s="7"/>
      <c r="AG369" s="100">
        <f t="shared" si="80"/>
        <v>50028621</v>
      </c>
    </row>
    <row r="370" spans="1:33" x14ac:dyDescent="0.35">
      <c r="A370" s="7" t="str">
        <f t="shared" si="81"/>
        <v>Suape55,61</v>
      </c>
      <c r="B370" s="100" t="s">
        <v>187</v>
      </c>
      <c r="C370" s="7">
        <v>4196</v>
      </c>
      <c r="D370" s="7" t="s">
        <v>23</v>
      </c>
      <c r="E370">
        <v>4001212</v>
      </c>
      <c r="F370" s="101"/>
      <c r="G370" s="111">
        <v>50028621</v>
      </c>
      <c r="H370" t="s">
        <v>216</v>
      </c>
      <c r="I370" s="101" t="str">
        <f t="shared" si="75"/>
        <v>55,6</v>
      </c>
      <c r="J370" s="164">
        <v>1</v>
      </c>
      <c r="K370" s="7" t="s">
        <v>139</v>
      </c>
      <c r="L370" s="103" t="e">
        <f>HLOOKUP(K370,'ABR''26'!$DE$4:$EH$65,MATCH(Carga!A370,'ABR''26'!$DE$4:$DE$65,0),0)</f>
        <v>#N/A</v>
      </c>
      <c r="M370" s="7"/>
      <c r="O370" s="7" t="str">
        <f t="shared" si="76"/>
        <v>ZBCT</v>
      </c>
      <c r="P370" s="104" t="e">
        <f t="shared" si="77"/>
        <v>#N/A</v>
      </c>
      <c r="Q370" s="102" t="s">
        <v>203</v>
      </c>
      <c r="R370" s="102" t="s">
        <v>204</v>
      </c>
      <c r="S370" s="102" t="s">
        <v>152</v>
      </c>
      <c r="T370" s="105" t="str">
        <f t="shared" ca="1" si="73"/>
        <v>04.05.Monday</v>
      </c>
      <c r="U370" s="102" t="s">
        <v>205</v>
      </c>
      <c r="V370" s="7"/>
      <c r="W370" s="7"/>
      <c r="X370" s="7"/>
      <c r="Y370" s="7"/>
      <c r="Z370" s="100">
        <f t="shared" si="78"/>
        <v>4001212</v>
      </c>
      <c r="AA370" s="7"/>
      <c r="AB370" s="7"/>
      <c r="AC370" s="7"/>
      <c r="AD370" s="7"/>
      <c r="AE370" s="100">
        <f t="shared" si="79"/>
        <v>4196</v>
      </c>
      <c r="AF370" s="7"/>
      <c r="AG370" s="100">
        <f t="shared" si="80"/>
        <v>50028621</v>
      </c>
    </row>
    <row r="371" spans="1:33" x14ac:dyDescent="0.35">
      <c r="A371" s="7" t="str">
        <f t="shared" si="81"/>
        <v>Suape55,61</v>
      </c>
      <c r="B371" s="100" t="s">
        <v>187</v>
      </c>
      <c r="C371" s="7">
        <v>4196</v>
      </c>
      <c r="D371" s="7" t="s">
        <v>23</v>
      </c>
      <c r="E371">
        <v>4001212</v>
      </c>
      <c r="F371" s="101"/>
      <c r="G371" s="111">
        <v>50028621</v>
      </c>
      <c r="H371" t="s">
        <v>216</v>
      </c>
      <c r="I371" s="101" t="str">
        <f t="shared" si="75"/>
        <v>55,6</v>
      </c>
      <c r="J371" s="164">
        <v>1</v>
      </c>
      <c r="K371" s="7" t="s">
        <v>57</v>
      </c>
      <c r="L371" s="103" t="e">
        <f>HLOOKUP(K371,'ABR''26'!$DE$4:$EH$65,MATCH(Carga!A371,'ABR''26'!$DE$4:$DE$65,0),0)</f>
        <v>#N/A</v>
      </c>
      <c r="M371" s="7"/>
      <c r="O371" s="7" t="str">
        <f t="shared" si="76"/>
        <v>ZBLB</v>
      </c>
      <c r="P371" s="104" t="e">
        <f t="shared" si="77"/>
        <v>#N/A</v>
      </c>
      <c r="Q371" s="102" t="s">
        <v>203</v>
      </c>
      <c r="R371" s="102" t="s">
        <v>204</v>
      </c>
      <c r="S371" s="102" t="s">
        <v>152</v>
      </c>
      <c r="T371" s="105" t="str">
        <f t="shared" ca="1" si="73"/>
        <v>04.05.Monday</v>
      </c>
      <c r="U371" s="102" t="s">
        <v>205</v>
      </c>
      <c r="V371" s="7"/>
      <c r="W371" s="7"/>
      <c r="X371" s="7"/>
      <c r="Y371" s="7"/>
      <c r="Z371" s="100">
        <f t="shared" si="78"/>
        <v>4001212</v>
      </c>
      <c r="AA371" s="7"/>
      <c r="AB371" s="7"/>
      <c r="AC371" s="7"/>
      <c r="AD371" s="7"/>
      <c r="AE371" s="100">
        <f t="shared" si="79"/>
        <v>4196</v>
      </c>
      <c r="AF371" s="7"/>
      <c r="AG371" s="100">
        <f t="shared" si="80"/>
        <v>50028621</v>
      </c>
    </row>
    <row r="372" spans="1:33" x14ac:dyDescent="0.35">
      <c r="A372" s="7" t="str">
        <f t="shared" si="81"/>
        <v>Suape55,61</v>
      </c>
      <c r="B372" s="100" t="s">
        <v>187</v>
      </c>
      <c r="C372" s="7">
        <v>4196</v>
      </c>
      <c r="D372" s="7" t="s">
        <v>23</v>
      </c>
      <c r="E372">
        <v>4001212</v>
      </c>
      <c r="F372" s="101"/>
      <c r="G372" s="111">
        <v>50028621</v>
      </c>
      <c r="H372" t="s">
        <v>216</v>
      </c>
      <c r="I372" s="101" t="str">
        <f t="shared" si="75"/>
        <v>55,6</v>
      </c>
      <c r="J372" s="164">
        <v>1</v>
      </c>
      <c r="K372" s="7" t="s">
        <v>132</v>
      </c>
      <c r="L372" s="103" t="e">
        <f>HLOOKUP(K372,'ABR''26'!$DE$4:$EH$65,MATCH(Carga!A372,'ABR''26'!$DE$4:$DE$65,0),0)</f>
        <v>#N/A</v>
      </c>
      <c r="M372" s="7"/>
      <c r="O372" s="7" t="str">
        <f t="shared" si="76"/>
        <v>ZBMR</v>
      </c>
      <c r="P372" s="104" t="e">
        <f t="shared" si="77"/>
        <v>#N/A</v>
      </c>
      <c r="Q372" s="102" t="s">
        <v>203</v>
      </c>
      <c r="R372" s="102" t="s">
        <v>204</v>
      </c>
      <c r="S372" s="102" t="s">
        <v>152</v>
      </c>
      <c r="T372" s="105" t="str">
        <f t="shared" ca="1" si="73"/>
        <v>04.05.Monday</v>
      </c>
      <c r="U372" s="102" t="s">
        <v>205</v>
      </c>
      <c r="V372" s="7"/>
      <c r="W372" s="7"/>
      <c r="X372" s="7"/>
      <c r="Y372" s="7"/>
      <c r="Z372" s="100">
        <f t="shared" si="78"/>
        <v>4001212</v>
      </c>
      <c r="AA372" s="7"/>
      <c r="AB372" s="7"/>
      <c r="AC372" s="7"/>
      <c r="AD372" s="7"/>
      <c r="AE372" s="100">
        <f t="shared" si="79"/>
        <v>4196</v>
      </c>
      <c r="AF372" s="7"/>
      <c r="AG372" s="100">
        <f t="shared" si="80"/>
        <v>50028621</v>
      </c>
    </row>
    <row r="373" spans="1:33" x14ac:dyDescent="0.35">
      <c r="A373" s="7" t="str">
        <f t="shared" si="81"/>
        <v>Suape55,61</v>
      </c>
      <c r="B373" s="100" t="s">
        <v>187</v>
      </c>
      <c r="C373" s="7">
        <v>4196</v>
      </c>
      <c r="D373" s="7" t="s">
        <v>23</v>
      </c>
      <c r="E373">
        <v>4001212</v>
      </c>
      <c r="F373" s="101"/>
      <c r="G373" s="111">
        <v>50028621</v>
      </c>
      <c r="H373" t="s">
        <v>216</v>
      </c>
      <c r="I373" s="101" t="str">
        <f t="shared" si="75"/>
        <v>55,6</v>
      </c>
      <c r="J373" s="164">
        <v>1</v>
      </c>
      <c r="K373" s="7" t="s">
        <v>133</v>
      </c>
      <c r="L373" s="103" t="e">
        <f>HLOOKUP(K373,'ABR''26'!$DE$4:$EH$65,MATCH(Carga!A373,'ABR''26'!$DE$4:$DE$65,0),0)</f>
        <v>#N/A</v>
      </c>
      <c r="M373" s="7"/>
      <c r="O373" s="7" t="str">
        <f t="shared" si="76"/>
        <v>ZBML</v>
      </c>
      <c r="P373" s="104" t="e">
        <f t="shared" si="77"/>
        <v>#N/A</v>
      </c>
      <c r="Q373" s="102" t="s">
        <v>203</v>
      </c>
      <c r="R373" s="102" t="s">
        <v>204</v>
      </c>
      <c r="S373" s="102" t="s">
        <v>152</v>
      </c>
      <c r="T373" s="105" t="str">
        <f t="shared" ca="1" si="73"/>
        <v>04.05.Monday</v>
      </c>
      <c r="U373" s="102" t="s">
        <v>205</v>
      </c>
      <c r="V373" s="7"/>
      <c r="W373" s="7"/>
      <c r="X373" s="7"/>
      <c r="Y373" s="7"/>
      <c r="Z373" s="100">
        <f t="shared" si="78"/>
        <v>4001212</v>
      </c>
      <c r="AA373" s="7"/>
      <c r="AB373" s="7"/>
      <c r="AC373" s="7"/>
      <c r="AD373" s="7"/>
      <c r="AE373" s="100">
        <f t="shared" si="79"/>
        <v>4196</v>
      </c>
      <c r="AF373" s="7"/>
      <c r="AG373" s="100">
        <f t="shared" si="80"/>
        <v>50028621</v>
      </c>
    </row>
    <row r="374" spans="1:33" x14ac:dyDescent="0.35">
      <c r="A374" s="7" t="str">
        <f t="shared" si="81"/>
        <v>Suape55,61</v>
      </c>
      <c r="B374" s="100" t="s">
        <v>187</v>
      </c>
      <c r="C374" s="7">
        <v>4196</v>
      </c>
      <c r="D374" s="7" t="s">
        <v>23</v>
      </c>
      <c r="E374">
        <v>4001212</v>
      </c>
      <c r="F374" s="101"/>
      <c r="G374" s="111">
        <v>50028621</v>
      </c>
      <c r="H374" t="s">
        <v>216</v>
      </c>
      <c r="I374" s="101" t="str">
        <f t="shared" si="75"/>
        <v>55,6</v>
      </c>
      <c r="J374" s="164">
        <v>1</v>
      </c>
      <c r="K374" s="7" t="s">
        <v>52</v>
      </c>
      <c r="L374" s="103" t="e">
        <f>HLOOKUP(K374,'ABR''26'!$DE$4:$EH$65,MATCH(Carga!A374,'ABR''26'!$DE$4:$DE$65,0),0)</f>
        <v>#N/A</v>
      </c>
      <c r="M374" s="7"/>
      <c r="O374" s="7" t="str">
        <f t="shared" si="76"/>
        <v>ZBPP</v>
      </c>
      <c r="P374" s="104" t="e">
        <f t="shared" si="77"/>
        <v>#N/A</v>
      </c>
      <c r="Q374" s="102" t="s">
        <v>203</v>
      </c>
      <c r="R374" s="102" t="s">
        <v>204</v>
      </c>
      <c r="S374" s="102" t="s">
        <v>152</v>
      </c>
      <c r="T374" s="105" t="str">
        <f t="shared" ca="1" si="73"/>
        <v>04.05.Monday</v>
      </c>
      <c r="U374" s="102" t="s">
        <v>205</v>
      </c>
      <c r="V374" s="7"/>
      <c r="W374" s="7"/>
      <c r="X374" s="7"/>
      <c r="Y374" s="7"/>
      <c r="Z374" s="100">
        <f t="shared" si="78"/>
        <v>4001212</v>
      </c>
      <c r="AA374" s="7"/>
      <c r="AB374" s="7"/>
      <c r="AC374" s="7"/>
      <c r="AD374" s="7"/>
      <c r="AE374" s="100">
        <f t="shared" si="79"/>
        <v>4196</v>
      </c>
      <c r="AF374" s="7"/>
      <c r="AG374" s="100">
        <f t="shared" si="80"/>
        <v>50028621</v>
      </c>
    </row>
    <row r="375" spans="1:33" x14ac:dyDescent="0.35">
      <c r="A375" s="7" t="str">
        <f t="shared" si="81"/>
        <v>Suape55,61</v>
      </c>
      <c r="B375" s="100" t="s">
        <v>187</v>
      </c>
      <c r="C375" s="7">
        <v>4196</v>
      </c>
      <c r="D375" s="7" t="s">
        <v>23</v>
      </c>
      <c r="E375">
        <v>4001212</v>
      </c>
      <c r="F375" s="101"/>
      <c r="G375" s="111">
        <v>50028621</v>
      </c>
      <c r="H375" t="s">
        <v>216</v>
      </c>
      <c r="I375" s="101" t="str">
        <f t="shared" si="75"/>
        <v>55,6</v>
      </c>
      <c r="J375" s="164">
        <v>1</v>
      </c>
      <c r="K375" s="7" t="s">
        <v>60</v>
      </c>
      <c r="L375" s="103" t="e">
        <f>HLOOKUP(K375,'ABR''26'!$DE$4:$EH$65,MATCH(Carga!A375,'ABR''26'!$DE$4:$DE$65,0),0)</f>
        <v>#N/A</v>
      </c>
      <c r="M375" s="7"/>
      <c r="O375" s="7" t="str">
        <f t="shared" si="76"/>
        <v>ZBPB</v>
      </c>
      <c r="P375" s="104" t="e">
        <f t="shared" si="77"/>
        <v>#N/A</v>
      </c>
      <c r="Q375" s="102" t="s">
        <v>203</v>
      </c>
      <c r="R375" s="102" t="s">
        <v>204</v>
      </c>
      <c r="S375" s="102" t="s">
        <v>152</v>
      </c>
      <c r="T375" s="105" t="str">
        <f t="shared" ca="1" si="73"/>
        <v>04.05.Monday</v>
      </c>
      <c r="U375" s="102" t="s">
        <v>205</v>
      </c>
      <c r="V375" s="7"/>
      <c r="W375" s="7"/>
      <c r="X375" s="7"/>
      <c r="Y375" s="7"/>
      <c r="Z375" s="100">
        <f t="shared" si="78"/>
        <v>4001212</v>
      </c>
      <c r="AA375" s="7"/>
      <c r="AB375" s="7"/>
      <c r="AC375" s="7"/>
      <c r="AD375" s="7"/>
      <c r="AE375" s="100">
        <f t="shared" si="79"/>
        <v>4196</v>
      </c>
      <c r="AF375" s="7"/>
      <c r="AG375" s="100">
        <f t="shared" si="80"/>
        <v>50028621</v>
      </c>
    </row>
    <row r="376" spans="1:33" x14ac:dyDescent="0.35">
      <c r="A376" s="7" t="str">
        <f t="shared" si="81"/>
        <v>Suape55,61</v>
      </c>
      <c r="B376" s="100" t="s">
        <v>187</v>
      </c>
      <c r="C376" s="7">
        <v>4196</v>
      </c>
      <c r="D376" s="7" t="s">
        <v>23</v>
      </c>
      <c r="E376">
        <v>4001212</v>
      </c>
      <c r="F376" s="101"/>
      <c r="G376" s="111">
        <v>50028621</v>
      </c>
      <c r="H376" t="s">
        <v>216</v>
      </c>
      <c r="I376" s="101" t="str">
        <f t="shared" si="75"/>
        <v>55,6</v>
      </c>
      <c r="J376" s="164">
        <v>1</v>
      </c>
      <c r="K376" s="7" t="s">
        <v>50</v>
      </c>
      <c r="L376" s="103" t="e">
        <f>HLOOKUP(K376,'ABR''26'!$DE$4:$EH$65,MATCH(Carga!A376,'ABR''26'!$DE$4:$DE$65,0),0)</f>
        <v>#N/A</v>
      </c>
      <c r="M376" s="7"/>
      <c r="O376" s="7" t="str">
        <f t="shared" si="76"/>
        <v>ZBOP</v>
      </c>
      <c r="P376" s="104" t="e">
        <f t="shared" si="77"/>
        <v>#N/A</v>
      </c>
      <c r="Q376" s="102" t="s">
        <v>203</v>
      </c>
      <c r="R376" s="102" t="s">
        <v>204</v>
      </c>
      <c r="S376" s="102" t="s">
        <v>152</v>
      </c>
      <c r="T376" s="105" t="str">
        <f t="shared" ca="1" si="73"/>
        <v>04.05.Monday</v>
      </c>
      <c r="U376" s="102" t="s">
        <v>205</v>
      </c>
      <c r="V376" s="7"/>
      <c r="W376" s="7"/>
      <c r="X376" s="7"/>
      <c r="Y376" s="7"/>
      <c r="Z376" s="100">
        <f t="shared" si="78"/>
        <v>4001212</v>
      </c>
      <c r="AA376" s="7"/>
      <c r="AB376" s="7"/>
      <c r="AC376" s="7"/>
      <c r="AD376" s="7"/>
      <c r="AE376" s="100">
        <f t="shared" si="79"/>
        <v>4196</v>
      </c>
      <c r="AF376" s="7"/>
      <c r="AG376" s="100">
        <f t="shared" si="80"/>
        <v>50028621</v>
      </c>
    </row>
    <row r="377" spans="1:33" x14ac:dyDescent="0.35">
      <c r="A377" s="7" t="str">
        <f t="shared" si="81"/>
        <v>Suape55,61</v>
      </c>
      <c r="B377" s="100" t="s">
        <v>187</v>
      </c>
      <c r="C377" s="7">
        <v>4196</v>
      </c>
      <c r="D377" s="7" t="s">
        <v>23</v>
      </c>
      <c r="E377">
        <v>4001212</v>
      </c>
      <c r="F377" s="101"/>
      <c r="G377" s="111">
        <v>50028621</v>
      </c>
      <c r="H377" t="s">
        <v>216</v>
      </c>
      <c r="I377" s="101" t="str">
        <f t="shared" si="75"/>
        <v>55,6</v>
      </c>
      <c r="J377" s="164">
        <v>1</v>
      </c>
      <c r="K377" s="7" t="s">
        <v>58</v>
      </c>
      <c r="L377" s="103" t="e">
        <f>HLOOKUP(K377,'ABR''26'!$DE$4:$EH$65,MATCH(Carga!A377,'ABR''26'!$DE$4:$DE$65,0),0)</f>
        <v>#N/A</v>
      </c>
      <c r="M377" s="7"/>
      <c r="O377" s="7" t="str">
        <f t="shared" si="76"/>
        <v>ZBOB</v>
      </c>
      <c r="P377" s="104" t="e">
        <f t="shared" si="77"/>
        <v>#N/A</v>
      </c>
      <c r="Q377" s="102" t="s">
        <v>203</v>
      </c>
      <c r="R377" s="102" t="s">
        <v>204</v>
      </c>
      <c r="S377" s="102" t="s">
        <v>152</v>
      </c>
      <c r="T377" s="105" t="str">
        <f t="shared" ca="1" si="73"/>
        <v>04.05.Monday</v>
      </c>
      <c r="U377" s="102" t="s">
        <v>205</v>
      </c>
      <c r="V377" s="7"/>
      <c r="W377" s="7"/>
      <c r="X377" s="7"/>
      <c r="Y377" s="7"/>
      <c r="Z377" s="100">
        <f t="shared" si="78"/>
        <v>4001212</v>
      </c>
      <c r="AA377" s="7"/>
      <c r="AB377" s="7"/>
      <c r="AC377" s="7"/>
      <c r="AD377" s="7"/>
      <c r="AE377" s="100">
        <f t="shared" si="79"/>
        <v>4196</v>
      </c>
      <c r="AF377" s="7"/>
      <c r="AG377" s="100">
        <f t="shared" si="80"/>
        <v>50028621</v>
      </c>
    </row>
    <row r="378" spans="1:33" x14ac:dyDescent="0.35">
      <c r="A378" s="7" t="str">
        <f t="shared" si="81"/>
        <v>Suape55,61</v>
      </c>
      <c r="B378" s="100" t="s">
        <v>187</v>
      </c>
      <c r="C378" s="7">
        <v>4196</v>
      </c>
      <c r="D378" s="7" t="s">
        <v>23</v>
      </c>
      <c r="E378">
        <v>4001212</v>
      </c>
      <c r="F378" s="101"/>
      <c r="G378" s="111">
        <v>50028621</v>
      </c>
      <c r="H378" t="s">
        <v>216</v>
      </c>
      <c r="I378" s="101" t="str">
        <f t="shared" si="75"/>
        <v>55,6</v>
      </c>
      <c r="J378" s="164">
        <v>1</v>
      </c>
      <c r="K378" s="7" t="s">
        <v>134</v>
      </c>
      <c r="L378" s="103" t="e">
        <f>HLOOKUP(K378,'ABR''26'!$DE$4:$EH$65,MATCH(Carga!A378,'ABR''26'!$DE$4:$DE$65,0),0)</f>
        <v>#N/A</v>
      </c>
      <c r="M378" s="7"/>
      <c r="O378" s="7" t="str">
        <f t="shared" si="76"/>
        <v>ZBSG</v>
      </c>
      <c r="P378" s="104" t="e">
        <f t="shared" si="77"/>
        <v>#N/A</v>
      </c>
      <c r="Q378" s="102" t="s">
        <v>203</v>
      </c>
      <c r="R378" s="102" t="s">
        <v>204</v>
      </c>
      <c r="S378" s="102" t="s">
        <v>152</v>
      </c>
      <c r="T378" s="105" t="str">
        <f t="shared" ca="1" si="73"/>
        <v>04.05.Monday</v>
      </c>
      <c r="U378" s="102" t="s">
        <v>205</v>
      </c>
      <c r="V378" s="7"/>
      <c r="W378" s="7"/>
      <c r="X378" s="7"/>
      <c r="Y378" s="7"/>
      <c r="Z378" s="100">
        <f t="shared" si="78"/>
        <v>4001212</v>
      </c>
      <c r="AA378" s="7"/>
      <c r="AB378" s="7"/>
      <c r="AC378" s="7"/>
      <c r="AD378" s="7"/>
      <c r="AE378" s="100">
        <f t="shared" si="79"/>
        <v>4196</v>
      </c>
      <c r="AF378" s="7"/>
      <c r="AG378" s="100">
        <f t="shared" si="80"/>
        <v>50028621</v>
      </c>
    </row>
    <row r="379" spans="1:33" x14ac:dyDescent="0.35">
      <c r="A379" s="7" t="str">
        <f t="shared" si="81"/>
        <v>Suape55,61</v>
      </c>
      <c r="B379" s="100" t="s">
        <v>187</v>
      </c>
      <c r="C379" s="7">
        <v>4196</v>
      </c>
      <c r="D379" s="7" t="s">
        <v>23</v>
      </c>
      <c r="E379">
        <v>4001212</v>
      </c>
      <c r="F379" s="101"/>
      <c r="G379" s="111">
        <v>50028621</v>
      </c>
      <c r="H379" t="s">
        <v>216</v>
      </c>
      <c r="I379" s="101" t="str">
        <f t="shared" si="75"/>
        <v>55,6</v>
      </c>
      <c r="J379" s="164">
        <v>1</v>
      </c>
      <c r="K379" s="7" t="s">
        <v>45</v>
      </c>
      <c r="L379" s="103" t="e">
        <f>HLOOKUP(K379,'ABR''26'!$DE$4:$EH$65,MATCH(Carga!A379,'ABR''26'!$DE$4:$DE$65,0),0)</f>
        <v>#N/A</v>
      </c>
      <c r="M379" s="7"/>
      <c r="O379" s="7" t="str">
        <f t="shared" si="76"/>
        <v>ZBFS</v>
      </c>
      <c r="P379" s="104" t="e">
        <f t="shared" si="77"/>
        <v>#N/A</v>
      </c>
      <c r="Q379" s="102" t="s">
        <v>203</v>
      </c>
      <c r="R379" s="102" t="s">
        <v>204</v>
      </c>
      <c r="S379" s="102" t="s">
        <v>152</v>
      </c>
      <c r="T379" s="105" t="str">
        <f t="shared" ca="1" si="73"/>
        <v>04.05.Monday</v>
      </c>
      <c r="U379" s="102" t="s">
        <v>205</v>
      </c>
      <c r="V379" s="7"/>
      <c r="W379" s="7"/>
      <c r="X379" s="7"/>
      <c r="Y379" s="7"/>
      <c r="Z379" s="100">
        <f t="shared" si="78"/>
        <v>4001212</v>
      </c>
      <c r="AA379" s="7"/>
      <c r="AB379" s="7"/>
      <c r="AC379" s="7"/>
      <c r="AD379" s="7"/>
      <c r="AE379" s="100">
        <f t="shared" si="79"/>
        <v>4196</v>
      </c>
      <c r="AF379" s="7"/>
      <c r="AG379" s="100">
        <f t="shared" si="80"/>
        <v>50028621</v>
      </c>
    </row>
    <row r="380" spans="1:33" x14ac:dyDescent="0.35">
      <c r="A380" s="7" t="str">
        <f t="shared" si="81"/>
        <v>Suape55,61</v>
      </c>
      <c r="B380" s="100" t="s">
        <v>187</v>
      </c>
      <c r="C380" s="7">
        <v>4196</v>
      </c>
      <c r="D380" s="7" t="s">
        <v>23</v>
      </c>
      <c r="E380">
        <v>4001212</v>
      </c>
      <c r="F380" s="101"/>
      <c r="G380" s="111">
        <v>50028621</v>
      </c>
      <c r="H380" t="s">
        <v>216</v>
      </c>
      <c r="I380" s="101" t="str">
        <f t="shared" si="75"/>
        <v>55,6</v>
      </c>
      <c r="J380" s="164">
        <v>1</v>
      </c>
      <c r="K380" s="7" t="s">
        <v>47</v>
      </c>
      <c r="L380" s="103" t="e">
        <f>HLOOKUP(K380,'ABR''26'!$DE$4:$EH$65,MATCH(Carga!A380,'ABR''26'!$DE$4:$DE$65,0),0)</f>
        <v>#N/A</v>
      </c>
      <c r="M380" s="7"/>
      <c r="O380" s="7" t="str">
        <f t="shared" si="76"/>
        <v>ZBUT</v>
      </c>
      <c r="P380" s="104" t="e">
        <f t="shared" si="77"/>
        <v>#N/A</v>
      </c>
      <c r="Q380" s="102" t="s">
        <v>203</v>
      </c>
      <c r="R380" s="102" t="s">
        <v>204</v>
      </c>
      <c r="S380" s="102" t="s">
        <v>152</v>
      </c>
      <c r="T380" s="105" t="str">
        <f t="shared" ca="1" si="73"/>
        <v>04.05.Monday</v>
      </c>
      <c r="U380" s="102" t="s">
        <v>205</v>
      </c>
      <c r="V380" s="7"/>
      <c r="W380" s="7"/>
      <c r="X380" s="7"/>
      <c r="Y380" s="7"/>
      <c r="Z380" s="100">
        <f t="shared" si="78"/>
        <v>4001212</v>
      </c>
      <c r="AA380" s="7"/>
      <c r="AB380" s="7"/>
      <c r="AC380" s="7"/>
      <c r="AD380" s="7"/>
      <c r="AE380" s="100">
        <f t="shared" si="79"/>
        <v>4196</v>
      </c>
      <c r="AF380" s="7"/>
      <c r="AG380" s="100">
        <f t="shared" si="80"/>
        <v>50028621</v>
      </c>
    </row>
    <row r="381" spans="1:33" x14ac:dyDescent="0.35">
      <c r="A381" s="7" t="str">
        <f t="shared" si="81"/>
        <v>Suape55,61</v>
      </c>
      <c r="B381" s="100" t="s">
        <v>187</v>
      </c>
      <c r="C381" s="7">
        <v>4196</v>
      </c>
      <c r="D381" s="7" t="s">
        <v>23</v>
      </c>
      <c r="E381">
        <v>4001212</v>
      </c>
      <c r="F381" s="101"/>
      <c r="G381" s="111">
        <v>50028621</v>
      </c>
      <c r="H381" t="s">
        <v>216</v>
      </c>
      <c r="I381" s="101" t="str">
        <f t="shared" si="75"/>
        <v>55,6</v>
      </c>
      <c r="J381" s="164">
        <v>1</v>
      </c>
      <c r="K381" s="7" t="s">
        <v>54</v>
      </c>
      <c r="L381" s="103" t="e">
        <f>HLOOKUP(K381,'ABR''26'!$DE$4:$EH$65,MATCH(Carga!A381,'ABR''26'!$DE$4:$DE$65,0),0)</f>
        <v>#N/A</v>
      </c>
      <c r="M381" s="7"/>
      <c r="O381" s="7" t="str">
        <f t="shared" si="76"/>
        <v>ZBUB</v>
      </c>
      <c r="P381" s="104" t="e">
        <f t="shared" si="77"/>
        <v>#N/A</v>
      </c>
      <c r="Q381" s="102" t="s">
        <v>203</v>
      </c>
      <c r="R381" s="102" t="s">
        <v>204</v>
      </c>
      <c r="S381" s="102" t="s">
        <v>152</v>
      </c>
      <c r="T381" s="105" t="str">
        <f t="shared" ca="1" si="73"/>
        <v>04.05.Monday</v>
      </c>
      <c r="U381" s="102" t="s">
        <v>205</v>
      </c>
      <c r="V381" s="7"/>
      <c r="W381" s="7"/>
      <c r="X381" s="7"/>
      <c r="Y381" s="7"/>
      <c r="Z381" s="100">
        <f t="shared" si="78"/>
        <v>4001212</v>
      </c>
      <c r="AA381" s="7"/>
      <c r="AB381" s="7"/>
      <c r="AC381" s="7"/>
      <c r="AD381" s="7"/>
      <c r="AE381" s="100">
        <f t="shared" si="79"/>
        <v>4196</v>
      </c>
      <c r="AF381" s="7"/>
      <c r="AG381" s="100">
        <f t="shared" si="80"/>
        <v>50028621</v>
      </c>
    </row>
    <row r="382" spans="1:33" x14ac:dyDescent="0.35">
      <c r="A382" s="7" t="str">
        <f t="shared" si="81"/>
        <v>Suape55,61</v>
      </c>
      <c r="B382" s="100" t="s">
        <v>187</v>
      </c>
      <c r="C382" s="7">
        <v>4196</v>
      </c>
      <c r="D382" s="7" t="s">
        <v>23</v>
      </c>
      <c r="E382">
        <v>4001212</v>
      </c>
      <c r="F382" s="101"/>
      <c r="G382" s="111">
        <v>50028621</v>
      </c>
      <c r="H382" t="s">
        <v>216</v>
      </c>
      <c r="I382" s="101" t="str">
        <f t="shared" si="75"/>
        <v>55,6</v>
      </c>
      <c r="J382" s="164">
        <v>1</v>
      </c>
      <c r="K382" s="7" t="s">
        <v>48</v>
      </c>
      <c r="L382" s="103" t="e">
        <f>HLOOKUP(K382,'ABR''26'!$DE$4:$EH$65,MATCH(Carga!A382,'ABR''26'!$DE$4:$DE$65,0),0)</f>
        <v>#N/A</v>
      </c>
      <c r="M382" s="7"/>
      <c r="O382" s="7" t="str">
        <f t="shared" si="76"/>
        <v>ZBLA</v>
      </c>
      <c r="P382" s="104" t="e">
        <f t="shared" si="77"/>
        <v>#N/A</v>
      </c>
      <c r="Q382" s="102" t="s">
        <v>203</v>
      </c>
      <c r="R382" s="102" t="s">
        <v>204</v>
      </c>
      <c r="S382" s="102" t="s">
        <v>152</v>
      </c>
      <c r="T382" s="105" t="str">
        <f t="shared" ca="1" si="73"/>
        <v>04.05.Monday</v>
      </c>
      <c r="U382" s="102" t="s">
        <v>205</v>
      </c>
      <c r="V382" s="7"/>
      <c r="W382" s="7"/>
      <c r="X382" s="7"/>
      <c r="Y382" s="7"/>
      <c r="Z382" s="100">
        <f t="shared" si="78"/>
        <v>4001212</v>
      </c>
      <c r="AA382" s="7"/>
      <c r="AB382" s="7"/>
      <c r="AC382" s="7"/>
      <c r="AD382" s="7"/>
      <c r="AE382" s="100">
        <f t="shared" si="79"/>
        <v>4196</v>
      </c>
      <c r="AF382" s="7"/>
      <c r="AG382" s="100">
        <f t="shared" si="80"/>
        <v>50028621</v>
      </c>
    </row>
    <row r="383" spans="1:33" x14ac:dyDescent="0.35">
      <c r="A383" s="7" t="str">
        <f t="shared" si="81"/>
        <v>Suape55,61</v>
      </c>
      <c r="B383" s="100" t="s">
        <v>187</v>
      </c>
      <c r="C383" s="7">
        <v>4196</v>
      </c>
      <c r="D383" s="7" t="s">
        <v>23</v>
      </c>
      <c r="E383">
        <v>4001212</v>
      </c>
      <c r="F383" s="101"/>
      <c r="G383" s="111">
        <v>50028621</v>
      </c>
      <c r="H383" t="s">
        <v>216</v>
      </c>
      <c r="I383" s="101" t="str">
        <f t="shared" si="75"/>
        <v>55,6</v>
      </c>
      <c r="J383" s="164">
        <v>1</v>
      </c>
      <c r="K383" s="7" t="s">
        <v>55</v>
      </c>
      <c r="L383" s="103" t="e">
        <f>HLOOKUP(K383,'ABR''26'!$DE$4:$EH$65,MATCH(Carga!A383,'ABR''26'!$DE$4:$DE$65,0),0)</f>
        <v>#N/A</v>
      </c>
      <c r="M383" s="7"/>
      <c r="O383" s="7" t="str">
        <f t="shared" si="76"/>
        <v>ZBLL</v>
      </c>
      <c r="P383" s="104" t="e">
        <f t="shared" si="77"/>
        <v>#N/A</v>
      </c>
      <c r="Q383" s="102" t="s">
        <v>203</v>
      </c>
      <c r="R383" s="102" t="s">
        <v>204</v>
      </c>
      <c r="S383" s="102" t="s">
        <v>152</v>
      </c>
      <c r="T383" s="105" t="str">
        <f t="shared" ca="1" si="73"/>
        <v>04.05.Monday</v>
      </c>
      <c r="U383" s="102" t="s">
        <v>205</v>
      </c>
      <c r="V383" s="7"/>
      <c r="W383" s="7"/>
      <c r="X383" s="7"/>
      <c r="Y383" s="7"/>
      <c r="Z383" s="100">
        <f t="shared" si="78"/>
        <v>4001212</v>
      </c>
      <c r="AA383" s="7"/>
      <c r="AB383" s="7"/>
      <c r="AC383" s="7"/>
      <c r="AD383" s="7"/>
      <c r="AE383" s="100">
        <f t="shared" si="79"/>
        <v>4196</v>
      </c>
      <c r="AF383" s="7"/>
      <c r="AG383" s="100">
        <f t="shared" si="80"/>
        <v>50028621</v>
      </c>
    </row>
    <row r="384" spans="1:33" x14ac:dyDescent="0.35">
      <c r="A384" s="7" t="str">
        <f t="shared" si="81"/>
        <v>Suape55,61</v>
      </c>
      <c r="B384" s="100" t="s">
        <v>187</v>
      </c>
      <c r="C384" s="7">
        <v>4196</v>
      </c>
      <c r="D384" s="7" t="s">
        <v>23</v>
      </c>
      <c r="E384">
        <v>4001212</v>
      </c>
      <c r="F384" s="101"/>
      <c r="G384" s="111">
        <v>50028621</v>
      </c>
      <c r="H384" t="s">
        <v>216</v>
      </c>
      <c r="I384" s="101" t="str">
        <f t="shared" si="75"/>
        <v>55,6</v>
      </c>
      <c r="J384" s="164">
        <v>1</v>
      </c>
      <c r="K384" s="7" t="s">
        <v>135</v>
      </c>
      <c r="L384" s="103" t="e">
        <f>HLOOKUP(K384,'ABR''26'!$DE$4:$EH$65,MATCH(Carga!A384,'ABR''26'!$DE$4:$DE$65,0),0)</f>
        <v>#N/A</v>
      </c>
      <c r="M384" s="7"/>
      <c r="O384" s="7" t="str">
        <f t="shared" si="76"/>
        <v>ZBPE</v>
      </c>
      <c r="P384" s="104" t="e">
        <f t="shared" si="77"/>
        <v>#N/A</v>
      </c>
      <c r="Q384" s="102" t="s">
        <v>203</v>
      </c>
      <c r="R384" s="102" t="s">
        <v>204</v>
      </c>
      <c r="S384" s="102" t="s">
        <v>152</v>
      </c>
      <c r="T384" s="105" t="str">
        <f t="shared" ca="1" si="73"/>
        <v>04.05.Monday</v>
      </c>
      <c r="U384" s="102" t="s">
        <v>205</v>
      </c>
      <c r="V384" s="7"/>
      <c r="W384" s="7"/>
      <c r="X384" s="7"/>
      <c r="Y384" s="7"/>
      <c r="Z384" s="100">
        <f t="shared" si="78"/>
        <v>4001212</v>
      </c>
      <c r="AA384" s="7"/>
      <c r="AB384" s="7"/>
      <c r="AC384" s="7"/>
      <c r="AD384" s="7"/>
      <c r="AE384" s="100">
        <f t="shared" si="79"/>
        <v>4196</v>
      </c>
      <c r="AF384" s="7"/>
      <c r="AG384" s="100">
        <f t="shared" si="80"/>
        <v>50028621</v>
      </c>
    </row>
    <row r="385" spans="1:33" x14ac:dyDescent="0.35">
      <c r="A385" s="7" t="str">
        <f t="shared" si="81"/>
        <v>Suape55,61</v>
      </c>
      <c r="B385" s="100" t="s">
        <v>187</v>
      </c>
      <c r="C385" s="7">
        <v>4196</v>
      </c>
      <c r="D385" s="7" t="s">
        <v>23</v>
      </c>
      <c r="E385">
        <v>4001212</v>
      </c>
      <c r="F385" s="101"/>
      <c r="G385" s="111">
        <v>50028621</v>
      </c>
      <c r="H385" t="s">
        <v>216</v>
      </c>
      <c r="I385" s="101" t="str">
        <f t="shared" si="75"/>
        <v>55,6</v>
      </c>
      <c r="J385" s="164">
        <v>1</v>
      </c>
      <c r="K385" s="7" t="s">
        <v>136</v>
      </c>
      <c r="L385" s="103" t="e">
        <f>HLOOKUP(K385,'ABR''26'!$DE$4:$EH$65,MATCH(Carga!A385,'ABR''26'!$DE$4:$DE$65,0),0)</f>
        <v>#N/A</v>
      </c>
      <c r="M385" s="7"/>
      <c r="O385" s="7" t="str">
        <f t="shared" si="76"/>
        <v>ZBPL</v>
      </c>
      <c r="P385" s="104" t="e">
        <f t="shared" si="77"/>
        <v>#N/A</v>
      </c>
      <c r="Q385" s="102" t="s">
        <v>203</v>
      </c>
      <c r="R385" s="102" t="s">
        <v>204</v>
      </c>
      <c r="S385" s="102" t="s">
        <v>152</v>
      </c>
      <c r="T385" s="105" t="str">
        <f t="shared" ca="1" si="73"/>
        <v>04.05.Monday</v>
      </c>
      <c r="U385" s="102" t="s">
        <v>205</v>
      </c>
      <c r="V385" s="7"/>
      <c r="W385" s="7"/>
      <c r="X385" s="7"/>
      <c r="Y385" s="7"/>
      <c r="Z385" s="100">
        <f t="shared" si="78"/>
        <v>4001212</v>
      </c>
      <c r="AA385" s="7"/>
      <c r="AB385" s="7"/>
      <c r="AC385" s="7"/>
      <c r="AD385" s="7"/>
      <c r="AE385" s="100">
        <f t="shared" si="79"/>
        <v>4196</v>
      </c>
      <c r="AF385" s="7"/>
      <c r="AG385" s="100">
        <f t="shared" si="80"/>
        <v>50028621</v>
      </c>
    </row>
    <row r="386" spans="1:33" x14ac:dyDescent="0.35">
      <c r="A386" s="7" t="str">
        <f>D386&amp;I386&amp;J386</f>
        <v>Suape20,60</v>
      </c>
      <c r="B386" s="100" t="s">
        <v>187</v>
      </c>
      <c r="C386" s="7">
        <v>4196</v>
      </c>
      <c r="D386" s="7" t="s">
        <v>23</v>
      </c>
      <c r="E386">
        <v>4001152</v>
      </c>
      <c r="F386" s="101"/>
      <c r="G386" s="111">
        <v>50035456</v>
      </c>
      <c r="H386" t="s">
        <v>220</v>
      </c>
      <c r="I386" s="101" t="str">
        <f t="shared" si="75"/>
        <v>20,6</v>
      </c>
      <c r="J386" s="164">
        <v>0</v>
      </c>
      <c r="K386" s="7" t="s">
        <v>43</v>
      </c>
      <c r="L386" s="103" t="e">
        <f>HLOOKUP(K386,'ABR''26'!$DE$4:$EH$65,MATCH(Carga!A386,'ABR''26'!$DE$4:$DE$65,0),0)</f>
        <v>#N/A</v>
      </c>
      <c r="M386" s="7"/>
      <c r="O386" s="7" t="str">
        <f t="shared" si="76"/>
        <v>ZBRP</v>
      </c>
      <c r="P386" s="104" t="e">
        <f t="shared" si="77"/>
        <v>#N/A</v>
      </c>
      <c r="Q386" s="102" t="s">
        <v>203</v>
      </c>
      <c r="R386" s="102" t="s">
        <v>204</v>
      </c>
      <c r="S386" s="102" t="s">
        <v>152</v>
      </c>
      <c r="T386" s="105" t="str">
        <f t="shared" ref="T386:T449" ca="1" si="82">$T$1</f>
        <v>04.05.Monday</v>
      </c>
      <c r="U386" s="102" t="s">
        <v>205</v>
      </c>
      <c r="V386" s="7"/>
      <c r="W386" s="7"/>
      <c r="X386" s="7"/>
      <c r="Y386" s="7"/>
      <c r="Z386" s="100">
        <f t="shared" si="78"/>
        <v>4001152</v>
      </c>
      <c r="AA386" s="7"/>
      <c r="AB386" s="7"/>
      <c r="AC386" s="7"/>
      <c r="AD386" s="7"/>
      <c r="AE386" s="100">
        <f t="shared" si="79"/>
        <v>4196</v>
      </c>
      <c r="AF386" s="7"/>
      <c r="AG386" s="100">
        <f t="shared" si="80"/>
        <v>50035456</v>
      </c>
    </row>
    <row r="387" spans="1:33" x14ac:dyDescent="0.35">
      <c r="A387" s="7" t="str">
        <f t="shared" ref="A387:A409" si="83">D387&amp;I387&amp;J387</f>
        <v>Suape20,60</v>
      </c>
      <c r="B387" s="100" t="s">
        <v>187</v>
      </c>
      <c r="C387" s="7">
        <v>4196</v>
      </c>
      <c r="D387" s="7" t="s">
        <v>23</v>
      </c>
      <c r="E387">
        <v>4001152</v>
      </c>
      <c r="F387" s="101"/>
      <c r="G387" s="111">
        <v>50035456</v>
      </c>
      <c r="H387" t="s">
        <v>220</v>
      </c>
      <c r="I387" s="101" t="str">
        <f t="shared" si="75"/>
        <v>20,6</v>
      </c>
      <c r="J387" s="164">
        <v>0</v>
      </c>
      <c r="K387" s="7" t="s">
        <v>44</v>
      </c>
      <c r="L387" s="103" t="e">
        <f>HLOOKUP(K387,'ABR''26'!$DE$4:$EH$65,MATCH(Carga!A387,'ABR''26'!$DE$4:$DE$65,0),0)</f>
        <v>#N/A</v>
      </c>
      <c r="M387" s="7"/>
      <c r="O387" s="7" t="str">
        <f t="shared" si="76"/>
        <v>ZBSR</v>
      </c>
      <c r="P387" s="104" t="e">
        <f t="shared" si="77"/>
        <v>#N/A</v>
      </c>
      <c r="Q387" s="102" t="s">
        <v>203</v>
      </c>
      <c r="R387" s="102" t="s">
        <v>204</v>
      </c>
      <c r="S387" s="102" t="s">
        <v>152</v>
      </c>
      <c r="T387" s="105" t="str">
        <f t="shared" ca="1" si="82"/>
        <v>04.05.Monday</v>
      </c>
      <c r="U387" s="102" t="s">
        <v>205</v>
      </c>
      <c r="V387" s="7"/>
      <c r="W387" s="7"/>
      <c r="X387" s="7"/>
      <c r="Y387" s="7"/>
      <c r="Z387" s="100">
        <f t="shared" si="78"/>
        <v>4001152</v>
      </c>
      <c r="AA387" s="7"/>
      <c r="AB387" s="7"/>
      <c r="AC387" s="7"/>
      <c r="AD387" s="7"/>
      <c r="AE387" s="100">
        <f t="shared" si="79"/>
        <v>4196</v>
      </c>
      <c r="AF387" s="7"/>
      <c r="AG387" s="100">
        <f t="shared" si="80"/>
        <v>50035456</v>
      </c>
    </row>
    <row r="388" spans="1:33" x14ac:dyDescent="0.35">
      <c r="A388" s="7" t="str">
        <f t="shared" si="83"/>
        <v>Suape20,60</v>
      </c>
      <c r="B388" s="100" t="s">
        <v>187</v>
      </c>
      <c r="C388" s="7">
        <v>4196</v>
      </c>
      <c r="D388" s="7" t="s">
        <v>23</v>
      </c>
      <c r="E388">
        <v>4001152</v>
      </c>
      <c r="F388" s="101"/>
      <c r="G388" s="111">
        <v>50035456</v>
      </c>
      <c r="H388" t="s">
        <v>220</v>
      </c>
      <c r="I388" s="101" t="str">
        <f t="shared" si="75"/>
        <v>20,6</v>
      </c>
      <c r="J388" s="164">
        <v>0</v>
      </c>
      <c r="K388" s="7" t="s">
        <v>56</v>
      </c>
      <c r="L388" s="103" t="e">
        <f>HLOOKUP(K388,'ABR''26'!$DE$4:$EH$65,MATCH(Carga!A388,'ABR''26'!$DE$4:$DE$65,0),0)</f>
        <v>#N/A</v>
      </c>
      <c r="M388" s="7"/>
      <c r="O388" s="7" t="str">
        <f t="shared" si="76"/>
        <v>ZBSB</v>
      </c>
      <c r="P388" s="104" t="e">
        <f t="shared" si="77"/>
        <v>#N/A</v>
      </c>
      <c r="Q388" s="102" t="s">
        <v>203</v>
      </c>
      <c r="R388" s="102" t="s">
        <v>204</v>
      </c>
      <c r="S388" s="102" t="s">
        <v>152</v>
      </c>
      <c r="T388" s="105" t="str">
        <f t="shared" ca="1" si="82"/>
        <v>04.05.Monday</v>
      </c>
      <c r="U388" s="102" t="s">
        <v>205</v>
      </c>
      <c r="V388" s="7"/>
      <c r="W388" s="7"/>
      <c r="X388" s="7"/>
      <c r="Y388" s="7"/>
      <c r="Z388" s="100">
        <f t="shared" si="78"/>
        <v>4001152</v>
      </c>
      <c r="AA388" s="7"/>
      <c r="AB388" s="7"/>
      <c r="AC388" s="7"/>
      <c r="AD388" s="7"/>
      <c r="AE388" s="100">
        <f t="shared" si="79"/>
        <v>4196</v>
      </c>
      <c r="AF388" s="7"/>
      <c r="AG388" s="100">
        <f t="shared" si="80"/>
        <v>50035456</v>
      </c>
    </row>
    <row r="389" spans="1:33" x14ac:dyDescent="0.35">
      <c r="A389" s="7" t="str">
        <f t="shared" si="83"/>
        <v>Suape20,60</v>
      </c>
      <c r="B389" s="100" t="s">
        <v>187</v>
      </c>
      <c r="C389" s="7">
        <v>4196</v>
      </c>
      <c r="D389" s="7" t="s">
        <v>23</v>
      </c>
      <c r="E389">
        <v>4001152</v>
      </c>
      <c r="F389" s="101"/>
      <c r="G389" s="111">
        <v>50035456</v>
      </c>
      <c r="H389" t="s">
        <v>220</v>
      </c>
      <c r="I389" s="101" t="str">
        <f t="shared" si="75"/>
        <v>20,6</v>
      </c>
      <c r="J389" s="164">
        <v>0</v>
      </c>
      <c r="K389" s="7" t="s">
        <v>46</v>
      </c>
      <c r="L389" s="103" t="e">
        <f>HLOOKUP(K389,'ABR''26'!$DE$4:$EH$65,MATCH(Carga!A389,'ABR''26'!$DE$4:$DE$65,0),0)</f>
        <v>#N/A</v>
      </c>
      <c r="M389" s="7"/>
      <c r="O389" s="7" t="str">
        <f t="shared" si="76"/>
        <v>ZBCP</v>
      </c>
      <c r="P389" s="104" t="e">
        <f t="shared" si="77"/>
        <v>#N/A</v>
      </c>
      <c r="Q389" s="102" t="s">
        <v>203</v>
      </c>
      <c r="R389" s="102" t="s">
        <v>204</v>
      </c>
      <c r="S389" s="102" t="s">
        <v>152</v>
      </c>
      <c r="T389" s="105" t="str">
        <f t="shared" ca="1" si="82"/>
        <v>04.05.Monday</v>
      </c>
      <c r="U389" s="102" t="s">
        <v>205</v>
      </c>
      <c r="V389" s="7"/>
      <c r="W389" s="7"/>
      <c r="X389" s="7"/>
      <c r="Y389" s="7"/>
      <c r="Z389" s="100">
        <f t="shared" si="78"/>
        <v>4001152</v>
      </c>
      <c r="AA389" s="7"/>
      <c r="AB389" s="7"/>
      <c r="AC389" s="7"/>
      <c r="AD389" s="7"/>
      <c r="AE389" s="100">
        <f t="shared" si="79"/>
        <v>4196</v>
      </c>
      <c r="AF389" s="7"/>
      <c r="AG389" s="100">
        <f t="shared" si="80"/>
        <v>50035456</v>
      </c>
    </row>
    <row r="390" spans="1:33" x14ac:dyDescent="0.35">
      <c r="A390" s="7" t="str">
        <f t="shared" si="83"/>
        <v>Suape20,60</v>
      </c>
      <c r="B390" s="100" t="s">
        <v>187</v>
      </c>
      <c r="C390" s="7">
        <v>4196</v>
      </c>
      <c r="D390" s="7" t="s">
        <v>23</v>
      </c>
      <c r="E390">
        <v>4001152</v>
      </c>
      <c r="F390" s="101"/>
      <c r="G390" s="111">
        <v>50035456</v>
      </c>
      <c r="H390" t="s">
        <v>220</v>
      </c>
      <c r="I390" s="101" t="str">
        <f t="shared" si="75"/>
        <v>20,6</v>
      </c>
      <c r="J390" s="164">
        <v>0</v>
      </c>
      <c r="K390" s="7" t="s">
        <v>131</v>
      </c>
      <c r="L390" s="103" t="e">
        <f>HLOOKUP(K390,'ABR''26'!$DE$4:$EH$65,MATCH(Carga!A390,'ABR''26'!$DE$4:$DE$65,0),0)</f>
        <v>#N/A</v>
      </c>
      <c r="M390" s="7"/>
      <c r="O390" s="7" t="str">
        <f t="shared" si="76"/>
        <v>ZBFP</v>
      </c>
      <c r="P390" s="104" t="e">
        <f t="shared" si="77"/>
        <v>#N/A</v>
      </c>
      <c r="Q390" s="102" t="s">
        <v>203</v>
      </c>
      <c r="R390" s="102" t="s">
        <v>204</v>
      </c>
      <c r="S390" s="102" t="s">
        <v>152</v>
      </c>
      <c r="T390" s="105" t="str">
        <f t="shared" ca="1" si="82"/>
        <v>04.05.Monday</v>
      </c>
      <c r="U390" s="102" t="s">
        <v>205</v>
      </c>
      <c r="V390" s="7"/>
      <c r="W390" s="7"/>
      <c r="X390" s="7"/>
      <c r="Y390" s="7"/>
      <c r="Z390" s="100">
        <f t="shared" si="78"/>
        <v>4001152</v>
      </c>
      <c r="AA390" s="7"/>
      <c r="AB390" s="7"/>
      <c r="AC390" s="7"/>
      <c r="AD390" s="7"/>
      <c r="AE390" s="100">
        <f t="shared" si="79"/>
        <v>4196</v>
      </c>
      <c r="AF390" s="7"/>
      <c r="AG390" s="100">
        <f t="shared" si="80"/>
        <v>50035456</v>
      </c>
    </row>
    <row r="391" spans="1:33" x14ac:dyDescent="0.35">
      <c r="A391" s="7" t="str">
        <f t="shared" si="83"/>
        <v>Suape20,60</v>
      </c>
      <c r="B391" s="100" t="s">
        <v>187</v>
      </c>
      <c r="C391" s="7">
        <v>4196</v>
      </c>
      <c r="D391" s="7" t="s">
        <v>23</v>
      </c>
      <c r="E391">
        <v>4001152</v>
      </c>
      <c r="F391" s="101"/>
      <c r="G391" s="111">
        <v>50035456</v>
      </c>
      <c r="H391" t="s">
        <v>220</v>
      </c>
      <c r="I391" s="101" t="str">
        <f t="shared" si="75"/>
        <v>20,6</v>
      </c>
      <c r="J391" s="164">
        <v>0</v>
      </c>
      <c r="K391" s="7" t="s">
        <v>51</v>
      </c>
      <c r="L391" s="103" t="e">
        <f>HLOOKUP(K391,'ABR''26'!$DE$4:$EH$65,MATCH(Carga!A391,'ABR''26'!$DE$4:$DE$65,0),0)</f>
        <v>#N/A</v>
      </c>
      <c r="M391" s="7"/>
      <c r="O391" s="7" t="str">
        <f t="shared" si="76"/>
        <v>ZBFC</v>
      </c>
      <c r="P391" s="104" t="e">
        <f t="shared" si="77"/>
        <v>#N/A</v>
      </c>
      <c r="Q391" s="102" t="s">
        <v>203</v>
      </c>
      <c r="R391" s="102" t="s">
        <v>204</v>
      </c>
      <c r="S391" s="102" t="s">
        <v>152</v>
      </c>
      <c r="T391" s="105" t="str">
        <f t="shared" ca="1" si="82"/>
        <v>04.05.Monday</v>
      </c>
      <c r="U391" s="102" t="s">
        <v>205</v>
      </c>
      <c r="V391" s="7"/>
      <c r="W391" s="7"/>
      <c r="X391" s="7"/>
      <c r="Y391" s="7"/>
      <c r="Z391" s="100">
        <f t="shared" si="78"/>
        <v>4001152</v>
      </c>
      <c r="AA391" s="7"/>
      <c r="AB391" s="7"/>
      <c r="AC391" s="7"/>
      <c r="AD391" s="7"/>
      <c r="AE391" s="100">
        <f t="shared" si="79"/>
        <v>4196</v>
      </c>
      <c r="AF391" s="7"/>
      <c r="AG391" s="100">
        <f t="shared" si="80"/>
        <v>50035456</v>
      </c>
    </row>
    <row r="392" spans="1:33" x14ac:dyDescent="0.35">
      <c r="A392" s="7" t="str">
        <f t="shared" si="83"/>
        <v>Suape20,60</v>
      </c>
      <c r="B392" s="100" t="s">
        <v>187</v>
      </c>
      <c r="C392" s="7">
        <v>4196</v>
      </c>
      <c r="D392" s="7" t="s">
        <v>23</v>
      </c>
      <c r="E392">
        <v>4001152</v>
      </c>
      <c r="F392" s="101"/>
      <c r="G392" s="111">
        <v>50035456</v>
      </c>
      <c r="H392" t="s">
        <v>220</v>
      </c>
      <c r="I392" s="101" t="str">
        <f t="shared" si="75"/>
        <v>20,6</v>
      </c>
      <c r="J392" s="164">
        <v>0</v>
      </c>
      <c r="K392" s="7" t="s">
        <v>59</v>
      </c>
      <c r="L392" s="103" t="e">
        <f>HLOOKUP(K392,'ABR''26'!$DE$4:$EH$65,MATCH(Carga!A392,'ABR''26'!$DE$4:$DE$65,0),0)</f>
        <v>#N/A</v>
      </c>
      <c r="M392" s="7"/>
      <c r="O392" s="7" t="str">
        <f t="shared" si="76"/>
        <v>ZBFB</v>
      </c>
      <c r="P392" s="104" t="e">
        <f t="shared" si="77"/>
        <v>#N/A</v>
      </c>
      <c r="Q392" s="102" t="s">
        <v>203</v>
      </c>
      <c r="R392" s="102" t="s">
        <v>204</v>
      </c>
      <c r="S392" s="102" t="s">
        <v>152</v>
      </c>
      <c r="T392" s="105" t="str">
        <f t="shared" ca="1" si="82"/>
        <v>04.05.Monday</v>
      </c>
      <c r="U392" s="102" t="s">
        <v>205</v>
      </c>
      <c r="V392" s="7"/>
      <c r="W392" s="7"/>
      <c r="X392" s="7"/>
      <c r="Y392" s="7"/>
      <c r="Z392" s="100">
        <f t="shared" si="78"/>
        <v>4001152</v>
      </c>
      <c r="AA392" s="7"/>
      <c r="AB392" s="7"/>
      <c r="AC392" s="7"/>
      <c r="AD392" s="7"/>
      <c r="AE392" s="100">
        <f t="shared" si="79"/>
        <v>4196</v>
      </c>
      <c r="AF392" s="7"/>
      <c r="AG392" s="100">
        <f t="shared" si="80"/>
        <v>50035456</v>
      </c>
    </row>
    <row r="393" spans="1:33" x14ac:dyDescent="0.35">
      <c r="A393" s="7" t="str">
        <f t="shared" si="83"/>
        <v>Suape20,60</v>
      </c>
      <c r="B393" s="100" t="s">
        <v>187</v>
      </c>
      <c r="C393" s="7">
        <v>4196</v>
      </c>
      <c r="D393" s="7" t="s">
        <v>23</v>
      </c>
      <c r="E393">
        <v>4001152</v>
      </c>
      <c r="F393" s="101"/>
      <c r="G393" s="111">
        <v>50035456</v>
      </c>
      <c r="H393" t="s">
        <v>220</v>
      </c>
      <c r="I393" s="101" t="str">
        <f t="shared" si="75"/>
        <v>20,6</v>
      </c>
      <c r="J393" s="164">
        <v>0</v>
      </c>
      <c r="K393" s="7" t="s">
        <v>138</v>
      </c>
      <c r="L393" s="103" t="e">
        <f>HLOOKUP(K393,'ABR''26'!$DE$4:$EH$65,MATCH(Carga!A393,'ABR''26'!$DE$4:$DE$65,0),0)</f>
        <v>#N/A</v>
      </c>
      <c r="M393" s="7"/>
      <c r="O393" s="7" t="str">
        <f t="shared" si="76"/>
        <v>ZBTM</v>
      </c>
      <c r="P393" s="104" t="e">
        <f t="shared" si="77"/>
        <v>#N/A</v>
      </c>
      <c r="Q393" s="102" t="s">
        <v>203</v>
      </c>
      <c r="R393" s="102" t="s">
        <v>204</v>
      </c>
      <c r="S393" s="102" t="s">
        <v>152</v>
      </c>
      <c r="T393" s="105" t="str">
        <f t="shared" ca="1" si="82"/>
        <v>04.05.Monday</v>
      </c>
      <c r="U393" s="102" t="s">
        <v>205</v>
      </c>
      <c r="V393" s="7"/>
      <c r="W393" s="7"/>
      <c r="X393" s="7"/>
      <c r="Y393" s="7"/>
      <c r="Z393" s="100">
        <f t="shared" si="78"/>
        <v>4001152</v>
      </c>
      <c r="AA393" s="7"/>
      <c r="AB393" s="7"/>
      <c r="AC393" s="7"/>
      <c r="AD393" s="7"/>
      <c r="AE393" s="100">
        <f t="shared" si="79"/>
        <v>4196</v>
      </c>
      <c r="AF393" s="7"/>
      <c r="AG393" s="100">
        <f t="shared" si="80"/>
        <v>50035456</v>
      </c>
    </row>
    <row r="394" spans="1:33" x14ac:dyDescent="0.35">
      <c r="A394" s="7" t="str">
        <f t="shared" si="83"/>
        <v>Suape20,60</v>
      </c>
      <c r="B394" s="100" t="s">
        <v>187</v>
      </c>
      <c r="C394" s="7">
        <v>4196</v>
      </c>
      <c r="D394" s="7" t="s">
        <v>23</v>
      </c>
      <c r="E394">
        <v>4001152</v>
      </c>
      <c r="F394" s="101"/>
      <c r="G394" s="111">
        <v>50035456</v>
      </c>
      <c r="H394" t="s">
        <v>220</v>
      </c>
      <c r="I394" s="101" t="str">
        <f t="shared" si="75"/>
        <v>20,6</v>
      </c>
      <c r="J394" s="164">
        <v>0</v>
      </c>
      <c r="K394" s="7" t="s">
        <v>139</v>
      </c>
      <c r="L394" s="103" t="e">
        <f>HLOOKUP(K394,'ABR''26'!$DE$4:$EH$65,MATCH(Carga!A394,'ABR''26'!$DE$4:$DE$65,0),0)</f>
        <v>#N/A</v>
      </c>
      <c r="M394" s="7"/>
      <c r="O394" s="7" t="str">
        <f t="shared" si="76"/>
        <v>ZBCT</v>
      </c>
      <c r="P394" s="104" t="e">
        <f t="shared" si="77"/>
        <v>#N/A</v>
      </c>
      <c r="Q394" s="102" t="s">
        <v>203</v>
      </c>
      <c r="R394" s="102" t="s">
        <v>204</v>
      </c>
      <c r="S394" s="102" t="s">
        <v>152</v>
      </c>
      <c r="T394" s="105" t="str">
        <f t="shared" ca="1" si="82"/>
        <v>04.05.Monday</v>
      </c>
      <c r="U394" s="102" t="s">
        <v>205</v>
      </c>
      <c r="V394" s="7"/>
      <c r="W394" s="7"/>
      <c r="X394" s="7"/>
      <c r="Y394" s="7"/>
      <c r="Z394" s="100">
        <f t="shared" si="78"/>
        <v>4001152</v>
      </c>
      <c r="AA394" s="7"/>
      <c r="AB394" s="7"/>
      <c r="AC394" s="7"/>
      <c r="AD394" s="7"/>
      <c r="AE394" s="100">
        <f t="shared" si="79"/>
        <v>4196</v>
      </c>
      <c r="AF394" s="7"/>
      <c r="AG394" s="100">
        <f t="shared" si="80"/>
        <v>50035456</v>
      </c>
    </row>
    <row r="395" spans="1:33" x14ac:dyDescent="0.35">
      <c r="A395" s="7" t="str">
        <f t="shared" si="83"/>
        <v>Suape20,60</v>
      </c>
      <c r="B395" s="100" t="s">
        <v>187</v>
      </c>
      <c r="C395" s="7">
        <v>4196</v>
      </c>
      <c r="D395" s="7" t="s">
        <v>23</v>
      </c>
      <c r="E395">
        <v>4001152</v>
      </c>
      <c r="F395" s="101"/>
      <c r="G395" s="111">
        <v>50035456</v>
      </c>
      <c r="H395" t="s">
        <v>220</v>
      </c>
      <c r="I395" s="101" t="str">
        <f t="shared" si="75"/>
        <v>20,6</v>
      </c>
      <c r="J395" s="164">
        <v>0</v>
      </c>
      <c r="K395" s="7" t="s">
        <v>57</v>
      </c>
      <c r="L395" s="103" t="e">
        <f>HLOOKUP(K395,'ABR''26'!$DE$4:$EH$65,MATCH(Carga!A395,'ABR''26'!$DE$4:$DE$65,0),0)</f>
        <v>#N/A</v>
      </c>
      <c r="M395" s="7"/>
      <c r="O395" s="7" t="str">
        <f t="shared" si="76"/>
        <v>ZBLB</v>
      </c>
      <c r="P395" s="104" t="e">
        <f t="shared" si="77"/>
        <v>#N/A</v>
      </c>
      <c r="Q395" s="102" t="s">
        <v>203</v>
      </c>
      <c r="R395" s="102" t="s">
        <v>204</v>
      </c>
      <c r="S395" s="102" t="s">
        <v>152</v>
      </c>
      <c r="T395" s="105" t="str">
        <f t="shared" ca="1" si="82"/>
        <v>04.05.Monday</v>
      </c>
      <c r="U395" s="102" t="s">
        <v>205</v>
      </c>
      <c r="V395" s="7"/>
      <c r="W395" s="7"/>
      <c r="X395" s="7"/>
      <c r="Y395" s="7"/>
      <c r="Z395" s="100">
        <f t="shared" si="78"/>
        <v>4001152</v>
      </c>
      <c r="AA395" s="7"/>
      <c r="AB395" s="7"/>
      <c r="AC395" s="7"/>
      <c r="AD395" s="7"/>
      <c r="AE395" s="100">
        <f t="shared" si="79"/>
        <v>4196</v>
      </c>
      <c r="AF395" s="7"/>
      <c r="AG395" s="100">
        <f t="shared" si="80"/>
        <v>50035456</v>
      </c>
    </row>
    <row r="396" spans="1:33" x14ac:dyDescent="0.35">
      <c r="A396" s="7" t="str">
        <f t="shared" si="83"/>
        <v>Suape20,60</v>
      </c>
      <c r="B396" s="100" t="s">
        <v>187</v>
      </c>
      <c r="C396" s="7">
        <v>4196</v>
      </c>
      <c r="D396" s="7" t="s">
        <v>23</v>
      </c>
      <c r="E396">
        <v>4001152</v>
      </c>
      <c r="F396" s="101"/>
      <c r="G396" s="111">
        <v>50035456</v>
      </c>
      <c r="H396" t="s">
        <v>220</v>
      </c>
      <c r="I396" s="101" t="str">
        <f t="shared" si="75"/>
        <v>20,6</v>
      </c>
      <c r="J396" s="164">
        <v>0</v>
      </c>
      <c r="K396" s="7" t="s">
        <v>132</v>
      </c>
      <c r="L396" s="103" t="e">
        <f>HLOOKUP(K396,'ABR''26'!$DE$4:$EH$65,MATCH(Carga!A396,'ABR''26'!$DE$4:$DE$65,0),0)</f>
        <v>#N/A</v>
      </c>
      <c r="M396" s="7"/>
      <c r="O396" s="7" t="str">
        <f t="shared" si="76"/>
        <v>ZBMR</v>
      </c>
      <c r="P396" s="104" t="e">
        <f t="shared" si="77"/>
        <v>#N/A</v>
      </c>
      <c r="Q396" s="102" t="s">
        <v>203</v>
      </c>
      <c r="R396" s="102" t="s">
        <v>204</v>
      </c>
      <c r="S396" s="102" t="s">
        <v>152</v>
      </c>
      <c r="T396" s="105" t="str">
        <f t="shared" ca="1" si="82"/>
        <v>04.05.Monday</v>
      </c>
      <c r="U396" s="102" t="s">
        <v>205</v>
      </c>
      <c r="V396" s="7"/>
      <c r="W396" s="7"/>
      <c r="X396" s="7"/>
      <c r="Y396" s="7"/>
      <c r="Z396" s="100">
        <f t="shared" si="78"/>
        <v>4001152</v>
      </c>
      <c r="AA396" s="7"/>
      <c r="AB396" s="7"/>
      <c r="AC396" s="7"/>
      <c r="AD396" s="7"/>
      <c r="AE396" s="100">
        <f t="shared" si="79"/>
        <v>4196</v>
      </c>
      <c r="AF396" s="7"/>
      <c r="AG396" s="100">
        <f t="shared" si="80"/>
        <v>50035456</v>
      </c>
    </row>
    <row r="397" spans="1:33" x14ac:dyDescent="0.35">
      <c r="A397" s="7" t="str">
        <f t="shared" si="83"/>
        <v>Suape20,60</v>
      </c>
      <c r="B397" s="100" t="s">
        <v>187</v>
      </c>
      <c r="C397" s="7">
        <v>4196</v>
      </c>
      <c r="D397" s="7" t="s">
        <v>23</v>
      </c>
      <c r="E397">
        <v>4001152</v>
      </c>
      <c r="F397" s="101"/>
      <c r="G397" s="111">
        <v>50035456</v>
      </c>
      <c r="H397" t="s">
        <v>220</v>
      </c>
      <c r="I397" s="101" t="str">
        <f t="shared" si="75"/>
        <v>20,6</v>
      </c>
      <c r="J397" s="164">
        <v>0</v>
      </c>
      <c r="K397" s="7" t="s">
        <v>133</v>
      </c>
      <c r="L397" s="103" t="e">
        <f>HLOOKUP(K397,'ABR''26'!$DE$4:$EH$65,MATCH(Carga!A397,'ABR''26'!$DE$4:$DE$65,0),0)</f>
        <v>#N/A</v>
      </c>
      <c r="M397" s="7"/>
      <c r="O397" s="7" t="str">
        <f t="shared" si="76"/>
        <v>ZBML</v>
      </c>
      <c r="P397" s="104" t="e">
        <f t="shared" si="77"/>
        <v>#N/A</v>
      </c>
      <c r="Q397" s="102" t="s">
        <v>203</v>
      </c>
      <c r="R397" s="102" t="s">
        <v>204</v>
      </c>
      <c r="S397" s="102" t="s">
        <v>152</v>
      </c>
      <c r="T397" s="105" t="str">
        <f t="shared" ca="1" si="82"/>
        <v>04.05.Monday</v>
      </c>
      <c r="U397" s="102" t="s">
        <v>205</v>
      </c>
      <c r="V397" s="7"/>
      <c r="W397" s="7"/>
      <c r="X397" s="7"/>
      <c r="Y397" s="7"/>
      <c r="Z397" s="100">
        <f t="shared" si="78"/>
        <v>4001152</v>
      </c>
      <c r="AA397" s="7"/>
      <c r="AB397" s="7"/>
      <c r="AC397" s="7"/>
      <c r="AD397" s="7"/>
      <c r="AE397" s="100">
        <f t="shared" si="79"/>
        <v>4196</v>
      </c>
      <c r="AF397" s="7"/>
      <c r="AG397" s="100">
        <f t="shared" si="80"/>
        <v>50035456</v>
      </c>
    </row>
    <row r="398" spans="1:33" x14ac:dyDescent="0.35">
      <c r="A398" s="7" t="str">
        <f t="shared" si="83"/>
        <v>Suape20,60</v>
      </c>
      <c r="B398" s="100" t="s">
        <v>187</v>
      </c>
      <c r="C398" s="7">
        <v>4196</v>
      </c>
      <c r="D398" s="7" t="s">
        <v>23</v>
      </c>
      <c r="E398">
        <v>4001152</v>
      </c>
      <c r="F398" s="101"/>
      <c r="G398" s="111">
        <v>50035456</v>
      </c>
      <c r="H398" t="s">
        <v>220</v>
      </c>
      <c r="I398" s="101" t="str">
        <f t="shared" si="75"/>
        <v>20,6</v>
      </c>
      <c r="J398" s="164">
        <v>0</v>
      </c>
      <c r="K398" s="7" t="s">
        <v>52</v>
      </c>
      <c r="L398" s="103" t="e">
        <f>HLOOKUP(K398,'ABR''26'!$DE$4:$EH$65,MATCH(Carga!A398,'ABR''26'!$DE$4:$DE$65,0),0)</f>
        <v>#N/A</v>
      </c>
      <c r="M398" s="7"/>
      <c r="O398" s="7" t="str">
        <f t="shared" si="76"/>
        <v>ZBPP</v>
      </c>
      <c r="P398" s="104" t="e">
        <f t="shared" si="77"/>
        <v>#N/A</v>
      </c>
      <c r="Q398" s="102" t="s">
        <v>203</v>
      </c>
      <c r="R398" s="102" t="s">
        <v>204</v>
      </c>
      <c r="S398" s="102" t="s">
        <v>152</v>
      </c>
      <c r="T398" s="105" t="str">
        <f t="shared" ca="1" si="82"/>
        <v>04.05.Monday</v>
      </c>
      <c r="U398" s="102" t="s">
        <v>205</v>
      </c>
      <c r="V398" s="7"/>
      <c r="W398" s="7"/>
      <c r="X398" s="7"/>
      <c r="Y398" s="7"/>
      <c r="Z398" s="100">
        <f t="shared" si="78"/>
        <v>4001152</v>
      </c>
      <c r="AA398" s="7"/>
      <c r="AB398" s="7"/>
      <c r="AC398" s="7"/>
      <c r="AD398" s="7"/>
      <c r="AE398" s="100">
        <f t="shared" si="79"/>
        <v>4196</v>
      </c>
      <c r="AF398" s="7"/>
      <c r="AG398" s="100">
        <f t="shared" si="80"/>
        <v>50035456</v>
      </c>
    </row>
    <row r="399" spans="1:33" x14ac:dyDescent="0.35">
      <c r="A399" s="7" t="str">
        <f t="shared" si="83"/>
        <v>Suape20,60</v>
      </c>
      <c r="B399" s="100" t="s">
        <v>187</v>
      </c>
      <c r="C399" s="7">
        <v>4196</v>
      </c>
      <c r="D399" s="7" t="s">
        <v>23</v>
      </c>
      <c r="E399">
        <v>4001152</v>
      </c>
      <c r="F399" s="101"/>
      <c r="G399" s="111">
        <v>50035456</v>
      </c>
      <c r="H399" t="s">
        <v>220</v>
      </c>
      <c r="I399" s="101" t="str">
        <f t="shared" si="75"/>
        <v>20,6</v>
      </c>
      <c r="J399" s="164">
        <v>0</v>
      </c>
      <c r="K399" s="7" t="s">
        <v>60</v>
      </c>
      <c r="L399" s="103" t="e">
        <f>HLOOKUP(K399,'ABR''26'!$DE$4:$EH$65,MATCH(Carga!A399,'ABR''26'!$DE$4:$DE$65,0),0)</f>
        <v>#N/A</v>
      </c>
      <c r="M399" s="7"/>
      <c r="O399" s="7" t="str">
        <f t="shared" si="76"/>
        <v>ZBPB</v>
      </c>
      <c r="P399" s="104" t="e">
        <f t="shared" si="77"/>
        <v>#N/A</v>
      </c>
      <c r="Q399" s="102" t="s">
        <v>203</v>
      </c>
      <c r="R399" s="102" t="s">
        <v>204</v>
      </c>
      <c r="S399" s="102" t="s">
        <v>152</v>
      </c>
      <c r="T399" s="105" t="str">
        <f t="shared" ca="1" si="82"/>
        <v>04.05.Monday</v>
      </c>
      <c r="U399" s="102" t="s">
        <v>205</v>
      </c>
      <c r="V399" s="7"/>
      <c r="W399" s="7"/>
      <c r="X399" s="7"/>
      <c r="Y399" s="7"/>
      <c r="Z399" s="100">
        <f t="shared" si="78"/>
        <v>4001152</v>
      </c>
      <c r="AA399" s="7"/>
      <c r="AB399" s="7"/>
      <c r="AC399" s="7"/>
      <c r="AD399" s="7"/>
      <c r="AE399" s="100">
        <f t="shared" si="79"/>
        <v>4196</v>
      </c>
      <c r="AF399" s="7"/>
      <c r="AG399" s="100">
        <f t="shared" si="80"/>
        <v>50035456</v>
      </c>
    </row>
    <row r="400" spans="1:33" x14ac:dyDescent="0.35">
      <c r="A400" s="7" t="str">
        <f t="shared" si="83"/>
        <v>Suape20,60</v>
      </c>
      <c r="B400" s="100" t="s">
        <v>187</v>
      </c>
      <c r="C400" s="7">
        <v>4196</v>
      </c>
      <c r="D400" s="7" t="s">
        <v>23</v>
      </c>
      <c r="E400">
        <v>4001152</v>
      </c>
      <c r="F400" s="101"/>
      <c r="G400" s="111">
        <v>50035456</v>
      </c>
      <c r="H400" t="s">
        <v>220</v>
      </c>
      <c r="I400" s="101" t="str">
        <f t="shared" si="75"/>
        <v>20,6</v>
      </c>
      <c r="J400" s="164">
        <v>0</v>
      </c>
      <c r="K400" s="7" t="s">
        <v>50</v>
      </c>
      <c r="L400" s="103" t="e">
        <f>HLOOKUP(K400,'ABR''26'!$DE$4:$EH$65,MATCH(Carga!A400,'ABR''26'!$DE$4:$DE$65,0),0)</f>
        <v>#N/A</v>
      </c>
      <c r="M400" s="7"/>
      <c r="O400" s="7" t="str">
        <f t="shared" si="76"/>
        <v>ZBOP</v>
      </c>
      <c r="P400" s="104" t="e">
        <f t="shared" si="77"/>
        <v>#N/A</v>
      </c>
      <c r="Q400" s="102" t="s">
        <v>203</v>
      </c>
      <c r="R400" s="102" t="s">
        <v>204</v>
      </c>
      <c r="S400" s="102" t="s">
        <v>152</v>
      </c>
      <c r="T400" s="105" t="str">
        <f t="shared" ca="1" si="82"/>
        <v>04.05.Monday</v>
      </c>
      <c r="U400" s="102" t="s">
        <v>205</v>
      </c>
      <c r="V400" s="7"/>
      <c r="W400" s="7"/>
      <c r="X400" s="7"/>
      <c r="Y400" s="7"/>
      <c r="Z400" s="100">
        <f t="shared" si="78"/>
        <v>4001152</v>
      </c>
      <c r="AA400" s="7"/>
      <c r="AB400" s="7"/>
      <c r="AC400" s="7"/>
      <c r="AD400" s="7"/>
      <c r="AE400" s="100">
        <f t="shared" si="79"/>
        <v>4196</v>
      </c>
      <c r="AF400" s="7"/>
      <c r="AG400" s="100">
        <f t="shared" si="80"/>
        <v>50035456</v>
      </c>
    </row>
    <row r="401" spans="1:33" x14ac:dyDescent="0.35">
      <c r="A401" s="7" t="str">
        <f t="shared" si="83"/>
        <v>Suape20,60</v>
      </c>
      <c r="B401" s="100" t="s">
        <v>187</v>
      </c>
      <c r="C401" s="7">
        <v>4196</v>
      </c>
      <c r="D401" s="7" t="s">
        <v>23</v>
      </c>
      <c r="E401">
        <v>4001152</v>
      </c>
      <c r="F401" s="101"/>
      <c r="G401" s="111">
        <v>50035456</v>
      </c>
      <c r="H401" t="s">
        <v>220</v>
      </c>
      <c r="I401" s="101" t="str">
        <f t="shared" si="75"/>
        <v>20,6</v>
      </c>
      <c r="J401" s="164">
        <v>0</v>
      </c>
      <c r="K401" s="7" t="s">
        <v>58</v>
      </c>
      <c r="L401" s="103" t="e">
        <f>HLOOKUP(K401,'ABR''26'!$DE$4:$EH$65,MATCH(Carga!A401,'ABR''26'!$DE$4:$DE$65,0),0)</f>
        <v>#N/A</v>
      </c>
      <c r="M401" s="7"/>
      <c r="O401" s="7" t="str">
        <f t="shared" si="76"/>
        <v>ZBOB</v>
      </c>
      <c r="P401" s="104" t="e">
        <f t="shared" si="77"/>
        <v>#N/A</v>
      </c>
      <c r="Q401" s="102" t="s">
        <v>203</v>
      </c>
      <c r="R401" s="102" t="s">
        <v>204</v>
      </c>
      <c r="S401" s="102" t="s">
        <v>152</v>
      </c>
      <c r="T401" s="105" t="str">
        <f t="shared" ca="1" si="82"/>
        <v>04.05.Monday</v>
      </c>
      <c r="U401" s="102" t="s">
        <v>205</v>
      </c>
      <c r="V401" s="7"/>
      <c r="W401" s="7"/>
      <c r="X401" s="7"/>
      <c r="Y401" s="7"/>
      <c r="Z401" s="100">
        <f t="shared" si="78"/>
        <v>4001152</v>
      </c>
      <c r="AA401" s="7"/>
      <c r="AB401" s="7"/>
      <c r="AC401" s="7"/>
      <c r="AD401" s="7"/>
      <c r="AE401" s="100">
        <f t="shared" si="79"/>
        <v>4196</v>
      </c>
      <c r="AF401" s="7"/>
      <c r="AG401" s="100">
        <f t="shared" si="80"/>
        <v>50035456</v>
      </c>
    </row>
    <row r="402" spans="1:33" x14ac:dyDescent="0.35">
      <c r="A402" s="7" t="str">
        <f t="shared" si="83"/>
        <v>Suape20,60</v>
      </c>
      <c r="B402" s="100" t="s">
        <v>187</v>
      </c>
      <c r="C402" s="7">
        <v>4196</v>
      </c>
      <c r="D402" s="7" t="s">
        <v>23</v>
      </c>
      <c r="E402">
        <v>4001152</v>
      </c>
      <c r="F402" s="101"/>
      <c r="G402" s="111">
        <v>50035456</v>
      </c>
      <c r="H402" t="s">
        <v>220</v>
      </c>
      <c r="I402" s="101" t="str">
        <f t="shared" si="75"/>
        <v>20,6</v>
      </c>
      <c r="J402" s="164">
        <v>0</v>
      </c>
      <c r="K402" s="7" t="s">
        <v>134</v>
      </c>
      <c r="L402" s="103" t="e">
        <f>HLOOKUP(K402,'ABR''26'!$DE$4:$EH$65,MATCH(Carga!A402,'ABR''26'!$DE$4:$DE$65,0),0)</f>
        <v>#N/A</v>
      </c>
      <c r="M402" s="7"/>
      <c r="O402" s="7" t="str">
        <f t="shared" si="76"/>
        <v>ZBSG</v>
      </c>
      <c r="P402" s="104" t="e">
        <f t="shared" si="77"/>
        <v>#N/A</v>
      </c>
      <c r="Q402" s="102" t="s">
        <v>203</v>
      </c>
      <c r="R402" s="102" t="s">
        <v>204</v>
      </c>
      <c r="S402" s="102" t="s">
        <v>152</v>
      </c>
      <c r="T402" s="105" t="str">
        <f t="shared" ca="1" si="82"/>
        <v>04.05.Monday</v>
      </c>
      <c r="U402" s="102" t="s">
        <v>205</v>
      </c>
      <c r="V402" s="7"/>
      <c r="W402" s="7"/>
      <c r="X402" s="7"/>
      <c r="Y402" s="7"/>
      <c r="Z402" s="100">
        <f t="shared" si="78"/>
        <v>4001152</v>
      </c>
      <c r="AA402" s="7"/>
      <c r="AB402" s="7"/>
      <c r="AC402" s="7"/>
      <c r="AD402" s="7"/>
      <c r="AE402" s="100">
        <f t="shared" si="79"/>
        <v>4196</v>
      </c>
      <c r="AF402" s="7"/>
      <c r="AG402" s="100">
        <f t="shared" si="80"/>
        <v>50035456</v>
      </c>
    </row>
    <row r="403" spans="1:33" x14ac:dyDescent="0.35">
      <c r="A403" s="7" t="str">
        <f t="shared" si="83"/>
        <v>Suape20,60</v>
      </c>
      <c r="B403" s="100" t="s">
        <v>187</v>
      </c>
      <c r="C403" s="7">
        <v>4196</v>
      </c>
      <c r="D403" s="7" t="s">
        <v>23</v>
      </c>
      <c r="E403">
        <v>4001152</v>
      </c>
      <c r="F403" s="101"/>
      <c r="G403" s="111">
        <v>50035456</v>
      </c>
      <c r="H403" t="s">
        <v>220</v>
      </c>
      <c r="I403" s="101" t="str">
        <f t="shared" si="75"/>
        <v>20,6</v>
      </c>
      <c r="J403" s="164">
        <v>0</v>
      </c>
      <c r="K403" s="7" t="s">
        <v>45</v>
      </c>
      <c r="L403" s="103" t="e">
        <f>HLOOKUP(K403,'ABR''26'!$DE$4:$EH$65,MATCH(Carga!A403,'ABR''26'!$DE$4:$DE$65,0),0)</f>
        <v>#N/A</v>
      </c>
      <c r="M403" s="7"/>
      <c r="O403" s="7" t="str">
        <f t="shared" si="76"/>
        <v>ZBFS</v>
      </c>
      <c r="P403" s="104" t="e">
        <f t="shared" si="77"/>
        <v>#N/A</v>
      </c>
      <c r="Q403" s="102" t="s">
        <v>203</v>
      </c>
      <c r="R403" s="102" t="s">
        <v>204</v>
      </c>
      <c r="S403" s="102" t="s">
        <v>152</v>
      </c>
      <c r="T403" s="105" t="str">
        <f t="shared" ca="1" si="82"/>
        <v>04.05.Monday</v>
      </c>
      <c r="U403" s="102" t="s">
        <v>205</v>
      </c>
      <c r="V403" s="7"/>
      <c r="W403" s="7"/>
      <c r="X403" s="7"/>
      <c r="Y403" s="7"/>
      <c r="Z403" s="100">
        <f t="shared" si="78"/>
        <v>4001152</v>
      </c>
      <c r="AA403" s="7"/>
      <c r="AB403" s="7"/>
      <c r="AC403" s="7"/>
      <c r="AD403" s="7"/>
      <c r="AE403" s="100">
        <f t="shared" si="79"/>
        <v>4196</v>
      </c>
      <c r="AF403" s="7"/>
      <c r="AG403" s="100">
        <f t="shared" si="80"/>
        <v>50035456</v>
      </c>
    </row>
    <row r="404" spans="1:33" x14ac:dyDescent="0.35">
      <c r="A404" s="7" t="str">
        <f t="shared" si="83"/>
        <v>Suape20,60</v>
      </c>
      <c r="B404" s="100" t="s">
        <v>187</v>
      </c>
      <c r="C404" s="7">
        <v>4196</v>
      </c>
      <c r="D404" s="7" t="s">
        <v>23</v>
      </c>
      <c r="E404">
        <v>4001152</v>
      </c>
      <c r="F404" s="101"/>
      <c r="G404" s="111">
        <v>50035456</v>
      </c>
      <c r="H404" t="s">
        <v>220</v>
      </c>
      <c r="I404" s="101" t="str">
        <f t="shared" si="75"/>
        <v>20,6</v>
      </c>
      <c r="J404" s="164">
        <v>0</v>
      </c>
      <c r="K404" s="7" t="s">
        <v>47</v>
      </c>
      <c r="L404" s="103" t="e">
        <f>HLOOKUP(K404,'ABR''26'!$DE$4:$EH$65,MATCH(Carga!A404,'ABR''26'!$DE$4:$DE$65,0),0)</f>
        <v>#N/A</v>
      </c>
      <c r="M404" s="7"/>
      <c r="O404" s="7" t="str">
        <f t="shared" si="76"/>
        <v>ZBUT</v>
      </c>
      <c r="P404" s="104" t="e">
        <f t="shared" si="77"/>
        <v>#N/A</v>
      </c>
      <c r="Q404" s="102" t="s">
        <v>203</v>
      </c>
      <c r="R404" s="102" t="s">
        <v>204</v>
      </c>
      <c r="S404" s="102" t="s">
        <v>152</v>
      </c>
      <c r="T404" s="105" t="str">
        <f t="shared" ca="1" si="82"/>
        <v>04.05.Monday</v>
      </c>
      <c r="U404" s="102" t="s">
        <v>205</v>
      </c>
      <c r="V404" s="7"/>
      <c r="W404" s="7"/>
      <c r="X404" s="7"/>
      <c r="Y404" s="7"/>
      <c r="Z404" s="100">
        <f t="shared" si="78"/>
        <v>4001152</v>
      </c>
      <c r="AA404" s="7"/>
      <c r="AB404" s="7"/>
      <c r="AC404" s="7"/>
      <c r="AD404" s="7"/>
      <c r="AE404" s="100">
        <f t="shared" si="79"/>
        <v>4196</v>
      </c>
      <c r="AF404" s="7"/>
      <c r="AG404" s="100">
        <f t="shared" si="80"/>
        <v>50035456</v>
      </c>
    </row>
    <row r="405" spans="1:33" x14ac:dyDescent="0.35">
      <c r="A405" s="7" t="str">
        <f t="shared" si="83"/>
        <v>Suape20,60</v>
      </c>
      <c r="B405" s="100" t="s">
        <v>187</v>
      </c>
      <c r="C405" s="7">
        <v>4196</v>
      </c>
      <c r="D405" s="7" t="s">
        <v>23</v>
      </c>
      <c r="E405">
        <v>4001152</v>
      </c>
      <c r="F405" s="101"/>
      <c r="G405" s="111">
        <v>50035456</v>
      </c>
      <c r="H405" t="s">
        <v>220</v>
      </c>
      <c r="I405" s="101" t="str">
        <f t="shared" si="75"/>
        <v>20,6</v>
      </c>
      <c r="J405" s="164">
        <v>0</v>
      </c>
      <c r="K405" s="7" t="s">
        <v>54</v>
      </c>
      <c r="L405" s="103" t="e">
        <f>HLOOKUP(K405,'ABR''26'!$DE$4:$EH$65,MATCH(Carga!A405,'ABR''26'!$DE$4:$DE$65,0),0)</f>
        <v>#N/A</v>
      </c>
      <c r="M405" s="7"/>
      <c r="O405" s="7" t="str">
        <f t="shared" si="76"/>
        <v>ZBUB</v>
      </c>
      <c r="P405" s="104" t="e">
        <f t="shared" si="77"/>
        <v>#N/A</v>
      </c>
      <c r="Q405" s="102" t="s">
        <v>203</v>
      </c>
      <c r="R405" s="102" t="s">
        <v>204</v>
      </c>
      <c r="S405" s="102" t="s">
        <v>152</v>
      </c>
      <c r="T405" s="105" t="str">
        <f t="shared" ca="1" si="82"/>
        <v>04.05.Monday</v>
      </c>
      <c r="U405" s="102" t="s">
        <v>205</v>
      </c>
      <c r="V405" s="7"/>
      <c r="W405" s="7"/>
      <c r="X405" s="7"/>
      <c r="Y405" s="7"/>
      <c r="Z405" s="100">
        <f t="shared" si="78"/>
        <v>4001152</v>
      </c>
      <c r="AA405" s="7"/>
      <c r="AB405" s="7"/>
      <c r="AC405" s="7"/>
      <c r="AD405" s="7"/>
      <c r="AE405" s="100">
        <f t="shared" si="79"/>
        <v>4196</v>
      </c>
      <c r="AF405" s="7"/>
      <c r="AG405" s="100">
        <f t="shared" si="80"/>
        <v>50035456</v>
      </c>
    </row>
    <row r="406" spans="1:33" x14ac:dyDescent="0.35">
      <c r="A406" s="7" t="str">
        <f t="shared" si="83"/>
        <v>Suape20,60</v>
      </c>
      <c r="B406" s="100" t="s">
        <v>187</v>
      </c>
      <c r="C406" s="7">
        <v>4196</v>
      </c>
      <c r="D406" s="7" t="s">
        <v>23</v>
      </c>
      <c r="E406">
        <v>4001152</v>
      </c>
      <c r="F406" s="101"/>
      <c r="G406" s="111">
        <v>50035456</v>
      </c>
      <c r="H406" t="s">
        <v>220</v>
      </c>
      <c r="I406" s="101" t="str">
        <f t="shared" si="75"/>
        <v>20,6</v>
      </c>
      <c r="J406" s="164">
        <v>0</v>
      </c>
      <c r="K406" s="7" t="s">
        <v>48</v>
      </c>
      <c r="L406" s="103" t="e">
        <f>HLOOKUP(K406,'ABR''26'!$DE$4:$EH$65,MATCH(Carga!A406,'ABR''26'!$DE$4:$DE$65,0),0)</f>
        <v>#N/A</v>
      </c>
      <c r="M406" s="7"/>
      <c r="O406" s="7" t="str">
        <f t="shared" si="76"/>
        <v>ZBLA</v>
      </c>
      <c r="P406" s="104" t="e">
        <f t="shared" si="77"/>
        <v>#N/A</v>
      </c>
      <c r="Q406" s="102" t="s">
        <v>203</v>
      </c>
      <c r="R406" s="102" t="s">
        <v>204</v>
      </c>
      <c r="S406" s="102" t="s">
        <v>152</v>
      </c>
      <c r="T406" s="105" t="str">
        <f t="shared" ca="1" si="82"/>
        <v>04.05.Monday</v>
      </c>
      <c r="U406" s="102" t="s">
        <v>205</v>
      </c>
      <c r="V406" s="7"/>
      <c r="W406" s="7"/>
      <c r="X406" s="7"/>
      <c r="Y406" s="7"/>
      <c r="Z406" s="100">
        <f t="shared" si="78"/>
        <v>4001152</v>
      </c>
      <c r="AA406" s="7"/>
      <c r="AB406" s="7"/>
      <c r="AC406" s="7"/>
      <c r="AD406" s="7"/>
      <c r="AE406" s="100">
        <f t="shared" si="79"/>
        <v>4196</v>
      </c>
      <c r="AF406" s="7"/>
      <c r="AG406" s="100">
        <f t="shared" si="80"/>
        <v>50035456</v>
      </c>
    </row>
    <row r="407" spans="1:33" x14ac:dyDescent="0.35">
      <c r="A407" s="7" t="str">
        <f t="shared" si="83"/>
        <v>Suape20,60</v>
      </c>
      <c r="B407" s="100" t="s">
        <v>187</v>
      </c>
      <c r="C407" s="7">
        <v>4196</v>
      </c>
      <c r="D407" s="7" t="s">
        <v>23</v>
      </c>
      <c r="E407">
        <v>4001152</v>
      </c>
      <c r="F407" s="101"/>
      <c r="G407" s="111">
        <v>50035456</v>
      </c>
      <c r="H407" t="s">
        <v>220</v>
      </c>
      <c r="I407" s="101" t="str">
        <f t="shared" si="75"/>
        <v>20,6</v>
      </c>
      <c r="J407" s="164">
        <v>0</v>
      </c>
      <c r="K407" s="7" t="s">
        <v>55</v>
      </c>
      <c r="L407" s="103" t="e">
        <f>HLOOKUP(K407,'ABR''26'!$DE$4:$EH$65,MATCH(Carga!A407,'ABR''26'!$DE$4:$DE$65,0),0)</f>
        <v>#N/A</v>
      </c>
      <c r="M407" s="7"/>
      <c r="O407" s="7" t="str">
        <f t="shared" si="76"/>
        <v>ZBLL</v>
      </c>
      <c r="P407" s="104" t="e">
        <f t="shared" si="77"/>
        <v>#N/A</v>
      </c>
      <c r="Q407" s="102" t="s">
        <v>203</v>
      </c>
      <c r="R407" s="102" t="s">
        <v>204</v>
      </c>
      <c r="S407" s="102" t="s">
        <v>152</v>
      </c>
      <c r="T407" s="105" t="str">
        <f t="shared" ca="1" si="82"/>
        <v>04.05.Monday</v>
      </c>
      <c r="U407" s="102" t="s">
        <v>205</v>
      </c>
      <c r="V407" s="7"/>
      <c r="W407" s="7"/>
      <c r="X407" s="7"/>
      <c r="Y407" s="7"/>
      <c r="Z407" s="100">
        <f t="shared" si="78"/>
        <v>4001152</v>
      </c>
      <c r="AA407" s="7"/>
      <c r="AB407" s="7"/>
      <c r="AC407" s="7"/>
      <c r="AD407" s="7"/>
      <c r="AE407" s="100">
        <f t="shared" si="79"/>
        <v>4196</v>
      </c>
      <c r="AF407" s="7"/>
      <c r="AG407" s="100">
        <f t="shared" si="80"/>
        <v>50035456</v>
      </c>
    </row>
    <row r="408" spans="1:33" x14ac:dyDescent="0.35">
      <c r="A408" s="7" t="str">
        <f t="shared" si="83"/>
        <v>Suape20,60</v>
      </c>
      <c r="B408" s="100" t="s">
        <v>187</v>
      </c>
      <c r="C408" s="7">
        <v>4196</v>
      </c>
      <c r="D408" s="7" t="s">
        <v>23</v>
      </c>
      <c r="E408">
        <v>4001152</v>
      </c>
      <c r="F408" s="101"/>
      <c r="G408" s="111">
        <v>50035456</v>
      </c>
      <c r="H408" t="s">
        <v>220</v>
      </c>
      <c r="I408" s="101" t="str">
        <f t="shared" si="75"/>
        <v>20,6</v>
      </c>
      <c r="J408" s="164">
        <v>0</v>
      </c>
      <c r="K408" s="7" t="s">
        <v>135</v>
      </c>
      <c r="L408" s="103" t="e">
        <f>HLOOKUP(K408,'ABR''26'!$DE$4:$EH$65,MATCH(Carga!A408,'ABR''26'!$DE$4:$DE$65,0),0)</f>
        <v>#N/A</v>
      </c>
      <c r="M408" s="7"/>
      <c r="O408" s="7" t="str">
        <f t="shared" si="76"/>
        <v>ZBPE</v>
      </c>
      <c r="P408" s="104" t="e">
        <f t="shared" si="77"/>
        <v>#N/A</v>
      </c>
      <c r="Q408" s="102" t="s">
        <v>203</v>
      </c>
      <c r="R408" s="102" t="s">
        <v>204</v>
      </c>
      <c r="S408" s="102" t="s">
        <v>152</v>
      </c>
      <c r="T408" s="105" t="str">
        <f t="shared" ca="1" si="82"/>
        <v>04.05.Monday</v>
      </c>
      <c r="U408" s="102" t="s">
        <v>205</v>
      </c>
      <c r="V408" s="7"/>
      <c r="W408" s="7"/>
      <c r="X408" s="7"/>
      <c r="Y408" s="7"/>
      <c r="Z408" s="100">
        <f t="shared" si="78"/>
        <v>4001152</v>
      </c>
      <c r="AA408" s="7"/>
      <c r="AB408" s="7"/>
      <c r="AC408" s="7"/>
      <c r="AD408" s="7"/>
      <c r="AE408" s="100">
        <f t="shared" si="79"/>
        <v>4196</v>
      </c>
      <c r="AF408" s="7"/>
      <c r="AG408" s="100">
        <f t="shared" si="80"/>
        <v>50035456</v>
      </c>
    </row>
    <row r="409" spans="1:33" x14ac:dyDescent="0.35">
      <c r="A409" s="7" t="str">
        <f t="shared" si="83"/>
        <v>Suape20,60</v>
      </c>
      <c r="B409" s="100" t="s">
        <v>187</v>
      </c>
      <c r="C409" s="7">
        <v>4196</v>
      </c>
      <c r="D409" s="7" t="s">
        <v>23</v>
      </c>
      <c r="E409">
        <v>4001152</v>
      </c>
      <c r="F409" s="101"/>
      <c r="G409" s="111">
        <v>50035456</v>
      </c>
      <c r="H409" t="s">
        <v>220</v>
      </c>
      <c r="I409" s="101" t="str">
        <f t="shared" si="75"/>
        <v>20,6</v>
      </c>
      <c r="J409" s="164">
        <v>0</v>
      </c>
      <c r="K409" s="7" t="s">
        <v>136</v>
      </c>
      <c r="L409" s="103" t="e">
        <f>HLOOKUP(K409,'ABR''26'!$DE$4:$EH$65,MATCH(Carga!A409,'ABR''26'!$DE$4:$DE$65,0),0)</f>
        <v>#N/A</v>
      </c>
      <c r="M409" s="7"/>
      <c r="O409" s="7" t="str">
        <f t="shared" si="76"/>
        <v>ZBPL</v>
      </c>
      <c r="P409" s="104" t="e">
        <f t="shared" si="77"/>
        <v>#N/A</v>
      </c>
      <c r="Q409" s="102" t="s">
        <v>203</v>
      </c>
      <c r="R409" s="102" t="s">
        <v>204</v>
      </c>
      <c r="S409" s="102" t="s">
        <v>152</v>
      </c>
      <c r="T409" s="105" t="str">
        <f t="shared" ca="1" si="82"/>
        <v>04.05.Monday</v>
      </c>
      <c r="U409" s="102" t="s">
        <v>205</v>
      </c>
      <c r="V409" s="7"/>
      <c r="W409" s="7"/>
      <c r="X409" s="7"/>
      <c r="Y409" s="7"/>
      <c r="Z409" s="100">
        <f t="shared" si="78"/>
        <v>4001152</v>
      </c>
      <c r="AA409" s="7"/>
      <c r="AB409" s="7"/>
      <c r="AC409" s="7"/>
      <c r="AD409" s="7"/>
      <c r="AE409" s="100">
        <f t="shared" si="79"/>
        <v>4196</v>
      </c>
      <c r="AF409" s="7"/>
      <c r="AG409" s="100">
        <f t="shared" si="80"/>
        <v>50035456</v>
      </c>
    </row>
    <row r="410" spans="1:33" x14ac:dyDescent="0.35">
      <c r="A410" s="7" t="str">
        <f>D410&amp;I410&amp;J410</f>
        <v>Suape39,70</v>
      </c>
      <c r="B410" s="100" t="s">
        <v>187</v>
      </c>
      <c r="C410" s="7">
        <v>4196</v>
      </c>
      <c r="D410" s="7" t="s">
        <v>23</v>
      </c>
      <c r="E410">
        <v>4001153</v>
      </c>
      <c r="F410" s="101"/>
      <c r="G410" s="111">
        <v>50033825</v>
      </c>
      <c r="H410" t="s">
        <v>221</v>
      </c>
      <c r="I410" s="101" t="str">
        <f t="shared" si="75"/>
        <v>39,7</v>
      </c>
      <c r="J410" s="164">
        <v>0</v>
      </c>
      <c r="K410" s="7" t="s">
        <v>43</v>
      </c>
      <c r="L410" s="103" t="e">
        <f>HLOOKUP(K410,'ABR''26'!$DE$4:$EH$65,MATCH(Carga!A410,'ABR''26'!$DE$4:$DE$65,0),0)</f>
        <v>#N/A</v>
      </c>
      <c r="M410" s="7"/>
      <c r="O410" s="7" t="str">
        <f t="shared" si="76"/>
        <v>ZBRP</v>
      </c>
      <c r="P410" s="104" t="e">
        <f t="shared" si="77"/>
        <v>#N/A</v>
      </c>
      <c r="Q410" s="102" t="s">
        <v>203</v>
      </c>
      <c r="R410" s="102" t="s">
        <v>204</v>
      </c>
      <c r="S410" s="102" t="s">
        <v>152</v>
      </c>
      <c r="T410" s="105" t="str">
        <f t="shared" ca="1" si="82"/>
        <v>04.05.Monday</v>
      </c>
      <c r="U410" s="102" t="s">
        <v>205</v>
      </c>
      <c r="V410" s="7"/>
      <c r="W410" s="7"/>
      <c r="X410" s="7"/>
      <c r="Y410" s="7"/>
      <c r="Z410" s="100">
        <f t="shared" si="78"/>
        <v>4001153</v>
      </c>
      <c r="AA410" s="7"/>
      <c r="AB410" s="7"/>
      <c r="AC410" s="7"/>
      <c r="AD410" s="7"/>
      <c r="AE410" s="100">
        <f t="shared" si="79"/>
        <v>4196</v>
      </c>
      <c r="AF410" s="7"/>
      <c r="AG410" s="100">
        <f t="shared" si="80"/>
        <v>50033825</v>
      </c>
    </row>
    <row r="411" spans="1:33" x14ac:dyDescent="0.35">
      <c r="A411" s="7" t="str">
        <f t="shared" ref="A411:A433" si="84">D411&amp;I411&amp;J411</f>
        <v>Suape39,70</v>
      </c>
      <c r="B411" s="100" t="s">
        <v>187</v>
      </c>
      <c r="C411" s="7">
        <v>4196</v>
      </c>
      <c r="D411" s="7" t="s">
        <v>23</v>
      </c>
      <c r="E411">
        <v>4001153</v>
      </c>
      <c r="F411" s="101"/>
      <c r="G411" s="111">
        <v>50033825</v>
      </c>
      <c r="H411" t="s">
        <v>221</v>
      </c>
      <c r="I411" s="101" t="str">
        <f t="shared" si="75"/>
        <v>39,7</v>
      </c>
      <c r="J411" s="164">
        <v>0</v>
      </c>
      <c r="K411" s="7" t="s">
        <v>44</v>
      </c>
      <c r="L411" s="103" t="e">
        <f>HLOOKUP(K411,'ABR''26'!$DE$4:$EH$65,MATCH(Carga!A411,'ABR''26'!$DE$4:$DE$65,0),0)</f>
        <v>#N/A</v>
      </c>
      <c r="M411" s="7"/>
      <c r="O411" s="7" t="str">
        <f t="shared" si="76"/>
        <v>ZBSR</v>
      </c>
      <c r="P411" s="104" t="e">
        <f t="shared" si="77"/>
        <v>#N/A</v>
      </c>
      <c r="Q411" s="102" t="s">
        <v>203</v>
      </c>
      <c r="R411" s="102" t="s">
        <v>204</v>
      </c>
      <c r="S411" s="102" t="s">
        <v>152</v>
      </c>
      <c r="T411" s="105" t="str">
        <f t="shared" ca="1" si="82"/>
        <v>04.05.Monday</v>
      </c>
      <c r="U411" s="102" t="s">
        <v>205</v>
      </c>
      <c r="V411" s="7"/>
      <c r="W411" s="7"/>
      <c r="X411" s="7"/>
      <c r="Y411" s="7"/>
      <c r="Z411" s="100">
        <f t="shared" si="78"/>
        <v>4001153</v>
      </c>
      <c r="AA411" s="7"/>
      <c r="AB411" s="7"/>
      <c r="AC411" s="7"/>
      <c r="AD411" s="7"/>
      <c r="AE411" s="100">
        <f t="shared" si="79"/>
        <v>4196</v>
      </c>
      <c r="AF411" s="7"/>
      <c r="AG411" s="100">
        <f t="shared" si="80"/>
        <v>50033825</v>
      </c>
    </row>
    <row r="412" spans="1:33" x14ac:dyDescent="0.35">
      <c r="A412" s="7" t="str">
        <f t="shared" si="84"/>
        <v>Suape39,70</v>
      </c>
      <c r="B412" s="100" t="s">
        <v>187</v>
      </c>
      <c r="C412" s="7">
        <v>4196</v>
      </c>
      <c r="D412" s="7" t="s">
        <v>23</v>
      </c>
      <c r="E412">
        <v>4001153</v>
      </c>
      <c r="F412" s="101"/>
      <c r="G412" s="111">
        <v>50033825</v>
      </c>
      <c r="H412" t="s">
        <v>221</v>
      </c>
      <c r="I412" s="101" t="str">
        <f t="shared" si="75"/>
        <v>39,7</v>
      </c>
      <c r="J412" s="164">
        <v>0</v>
      </c>
      <c r="K412" s="7" t="s">
        <v>56</v>
      </c>
      <c r="L412" s="103" t="e">
        <f>HLOOKUP(K412,'ABR''26'!$DE$4:$EH$65,MATCH(Carga!A412,'ABR''26'!$DE$4:$DE$65,0),0)</f>
        <v>#N/A</v>
      </c>
      <c r="M412" s="7"/>
      <c r="O412" s="7" t="str">
        <f t="shared" si="76"/>
        <v>ZBSB</v>
      </c>
      <c r="P412" s="104" t="e">
        <f t="shared" si="77"/>
        <v>#N/A</v>
      </c>
      <c r="Q412" s="102" t="s">
        <v>203</v>
      </c>
      <c r="R412" s="102" t="s">
        <v>204</v>
      </c>
      <c r="S412" s="102" t="s">
        <v>152</v>
      </c>
      <c r="T412" s="105" t="str">
        <f t="shared" ca="1" si="82"/>
        <v>04.05.Monday</v>
      </c>
      <c r="U412" s="102" t="s">
        <v>205</v>
      </c>
      <c r="V412" s="7"/>
      <c r="W412" s="7"/>
      <c r="X412" s="7"/>
      <c r="Y412" s="7"/>
      <c r="Z412" s="100">
        <f t="shared" si="78"/>
        <v>4001153</v>
      </c>
      <c r="AA412" s="7"/>
      <c r="AB412" s="7"/>
      <c r="AC412" s="7"/>
      <c r="AD412" s="7"/>
      <c r="AE412" s="100">
        <f t="shared" si="79"/>
        <v>4196</v>
      </c>
      <c r="AF412" s="7"/>
      <c r="AG412" s="100">
        <f t="shared" si="80"/>
        <v>50033825</v>
      </c>
    </row>
    <row r="413" spans="1:33" x14ac:dyDescent="0.35">
      <c r="A413" s="7" t="str">
        <f t="shared" si="84"/>
        <v>Suape39,70</v>
      </c>
      <c r="B413" s="100" t="s">
        <v>187</v>
      </c>
      <c r="C413" s="7">
        <v>4196</v>
      </c>
      <c r="D413" s="7" t="s">
        <v>23</v>
      </c>
      <c r="E413">
        <v>4001153</v>
      </c>
      <c r="F413" s="101"/>
      <c r="G413" s="111">
        <v>50033825</v>
      </c>
      <c r="H413" t="s">
        <v>221</v>
      </c>
      <c r="I413" s="101" t="str">
        <f t="shared" si="75"/>
        <v>39,7</v>
      </c>
      <c r="J413" s="164">
        <v>0</v>
      </c>
      <c r="K413" s="7" t="s">
        <v>46</v>
      </c>
      <c r="L413" s="103" t="e">
        <f>HLOOKUP(K413,'ABR''26'!$DE$4:$EH$65,MATCH(Carga!A413,'ABR''26'!$DE$4:$DE$65,0),0)</f>
        <v>#N/A</v>
      </c>
      <c r="M413" s="7"/>
      <c r="O413" s="7" t="str">
        <f t="shared" si="76"/>
        <v>ZBCP</v>
      </c>
      <c r="P413" s="104" t="e">
        <f t="shared" si="77"/>
        <v>#N/A</v>
      </c>
      <c r="Q413" s="102" t="s">
        <v>203</v>
      </c>
      <c r="R413" s="102" t="s">
        <v>204</v>
      </c>
      <c r="S413" s="102" t="s">
        <v>152</v>
      </c>
      <c r="T413" s="105" t="str">
        <f t="shared" ca="1" si="82"/>
        <v>04.05.Monday</v>
      </c>
      <c r="U413" s="102" t="s">
        <v>205</v>
      </c>
      <c r="V413" s="7"/>
      <c r="W413" s="7"/>
      <c r="X413" s="7"/>
      <c r="Y413" s="7"/>
      <c r="Z413" s="100">
        <f t="shared" si="78"/>
        <v>4001153</v>
      </c>
      <c r="AA413" s="7"/>
      <c r="AB413" s="7"/>
      <c r="AC413" s="7"/>
      <c r="AD413" s="7"/>
      <c r="AE413" s="100">
        <f t="shared" si="79"/>
        <v>4196</v>
      </c>
      <c r="AF413" s="7"/>
      <c r="AG413" s="100">
        <f t="shared" si="80"/>
        <v>50033825</v>
      </c>
    </row>
    <row r="414" spans="1:33" x14ac:dyDescent="0.35">
      <c r="A414" s="7" t="str">
        <f t="shared" si="84"/>
        <v>Suape39,70</v>
      </c>
      <c r="B414" s="100" t="s">
        <v>187</v>
      </c>
      <c r="C414" s="7">
        <v>4196</v>
      </c>
      <c r="D414" s="7" t="s">
        <v>23</v>
      </c>
      <c r="E414">
        <v>4001153</v>
      </c>
      <c r="F414" s="101"/>
      <c r="G414" s="111">
        <v>50033825</v>
      </c>
      <c r="H414" t="s">
        <v>221</v>
      </c>
      <c r="I414" s="101" t="str">
        <f t="shared" si="75"/>
        <v>39,7</v>
      </c>
      <c r="J414" s="164">
        <v>0</v>
      </c>
      <c r="K414" s="7" t="s">
        <v>131</v>
      </c>
      <c r="L414" s="103" t="e">
        <f>HLOOKUP(K414,'ABR''26'!$DE$4:$EH$65,MATCH(Carga!A414,'ABR''26'!$DE$4:$DE$65,0),0)</f>
        <v>#N/A</v>
      </c>
      <c r="M414" s="7"/>
      <c r="O414" s="7" t="str">
        <f t="shared" si="76"/>
        <v>ZBFP</v>
      </c>
      <c r="P414" s="104" t="e">
        <f t="shared" si="77"/>
        <v>#N/A</v>
      </c>
      <c r="Q414" s="102" t="s">
        <v>203</v>
      </c>
      <c r="R414" s="102" t="s">
        <v>204</v>
      </c>
      <c r="S414" s="102" t="s">
        <v>152</v>
      </c>
      <c r="T414" s="105" t="str">
        <f t="shared" ca="1" si="82"/>
        <v>04.05.Monday</v>
      </c>
      <c r="U414" s="102" t="s">
        <v>205</v>
      </c>
      <c r="V414" s="7"/>
      <c r="W414" s="7"/>
      <c r="X414" s="7"/>
      <c r="Y414" s="7"/>
      <c r="Z414" s="100">
        <f t="shared" si="78"/>
        <v>4001153</v>
      </c>
      <c r="AA414" s="7"/>
      <c r="AB414" s="7"/>
      <c r="AC414" s="7"/>
      <c r="AD414" s="7"/>
      <c r="AE414" s="100">
        <f t="shared" si="79"/>
        <v>4196</v>
      </c>
      <c r="AF414" s="7"/>
      <c r="AG414" s="100">
        <f t="shared" si="80"/>
        <v>50033825</v>
      </c>
    </row>
    <row r="415" spans="1:33" x14ac:dyDescent="0.35">
      <c r="A415" s="7" t="str">
        <f t="shared" si="84"/>
        <v>Suape39,70</v>
      </c>
      <c r="B415" s="100" t="s">
        <v>187</v>
      </c>
      <c r="C415" s="7">
        <v>4196</v>
      </c>
      <c r="D415" s="7" t="s">
        <v>23</v>
      </c>
      <c r="E415">
        <v>4001153</v>
      </c>
      <c r="F415" s="101"/>
      <c r="G415" s="111">
        <v>50033825</v>
      </c>
      <c r="H415" t="s">
        <v>221</v>
      </c>
      <c r="I415" s="101" t="str">
        <f t="shared" si="75"/>
        <v>39,7</v>
      </c>
      <c r="J415" s="164">
        <v>0</v>
      </c>
      <c r="K415" s="7" t="s">
        <v>51</v>
      </c>
      <c r="L415" s="103" t="e">
        <f>HLOOKUP(K415,'ABR''26'!$DE$4:$EH$65,MATCH(Carga!A415,'ABR''26'!$DE$4:$DE$65,0),0)</f>
        <v>#N/A</v>
      </c>
      <c r="M415" s="7"/>
      <c r="O415" s="7" t="str">
        <f t="shared" si="76"/>
        <v>ZBFC</v>
      </c>
      <c r="P415" s="104" t="e">
        <f t="shared" si="77"/>
        <v>#N/A</v>
      </c>
      <c r="Q415" s="102" t="s">
        <v>203</v>
      </c>
      <c r="R415" s="102" t="s">
        <v>204</v>
      </c>
      <c r="S415" s="102" t="s">
        <v>152</v>
      </c>
      <c r="T415" s="105" t="str">
        <f t="shared" ca="1" si="82"/>
        <v>04.05.Monday</v>
      </c>
      <c r="U415" s="102" t="s">
        <v>205</v>
      </c>
      <c r="V415" s="7"/>
      <c r="W415" s="7"/>
      <c r="X415" s="7"/>
      <c r="Y415" s="7"/>
      <c r="Z415" s="100">
        <f t="shared" si="78"/>
        <v>4001153</v>
      </c>
      <c r="AA415" s="7"/>
      <c r="AB415" s="7"/>
      <c r="AC415" s="7"/>
      <c r="AD415" s="7"/>
      <c r="AE415" s="100">
        <f t="shared" si="79"/>
        <v>4196</v>
      </c>
      <c r="AF415" s="7"/>
      <c r="AG415" s="100">
        <f t="shared" si="80"/>
        <v>50033825</v>
      </c>
    </row>
    <row r="416" spans="1:33" x14ac:dyDescent="0.35">
      <c r="A416" s="7" t="str">
        <f t="shared" si="84"/>
        <v>Suape39,70</v>
      </c>
      <c r="B416" s="100" t="s">
        <v>187</v>
      </c>
      <c r="C416" s="7">
        <v>4196</v>
      </c>
      <c r="D416" s="7" t="s">
        <v>23</v>
      </c>
      <c r="E416">
        <v>4001153</v>
      </c>
      <c r="F416" s="101"/>
      <c r="G416" s="111">
        <v>50033825</v>
      </c>
      <c r="H416" t="s">
        <v>221</v>
      </c>
      <c r="I416" s="101" t="str">
        <f t="shared" si="75"/>
        <v>39,7</v>
      </c>
      <c r="J416" s="164">
        <v>0</v>
      </c>
      <c r="K416" s="7" t="s">
        <v>59</v>
      </c>
      <c r="L416" s="103" t="e">
        <f>HLOOKUP(K416,'ABR''26'!$DE$4:$EH$65,MATCH(Carga!A416,'ABR''26'!$DE$4:$DE$65,0),0)</f>
        <v>#N/A</v>
      </c>
      <c r="M416" s="7"/>
      <c r="O416" s="7" t="str">
        <f t="shared" si="76"/>
        <v>ZBFB</v>
      </c>
      <c r="P416" s="104" t="e">
        <f t="shared" si="77"/>
        <v>#N/A</v>
      </c>
      <c r="Q416" s="102" t="s">
        <v>203</v>
      </c>
      <c r="R416" s="102" t="s">
        <v>204</v>
      </c>
      <c r="S416" s="102" t="s">
        <v>152</v>
      </c>
      <c r="T416" s="105" t="str">
        <f t="shared" ca="1" si="82"/>
        <v>04.05.Monday</v>
      </c>
      <c r="U416" s="102" t="s">
        <v>205</v>
      </c>
      <c r="V416" s="7"/>
      <c r="W416" s="7"/>
      <c r="X416" s="7"/>
      <c r="Y416" s="7"/>
      <c r="Z416" s="100">
        <f t="shared" si="78"/>
        <v>4001153</v>
      </c>
      <c r="AA416" s="7"/>
      <c r="AB416" s="7"/>
      <c r="AC416" s="7"/>
      <c r="AD416" s="7"/>
      <c r="AE416" s="100">
        <f t="shared" si="79"/>
        <v>4196</v>
      </c>
      <c r="AF416" s="7"/>
      <c r="AG416" s="100">
        <f t="shared" si="80"/>
        <v>50033825</v>
      </c>
    </row>
    <row r="417" spans="1:33" x14ac:dyDescent="0.35">
      <c r="A417" s="7" t="str">
        <f t="shared" si="84"/>
        <v>Suape39,70</v>
      </c>
      <c r="B417" s="100" t="s">
        <v>187</v>
      </c>
      <c r="C417" s="7">
        <v>4196</v>
      </c>
      <c r="D417" s="7" t="s">
        <v>23</v>
      </c>
      <c r="E417">
        <v>4001153</v>
      </c>
      <c r="F417" s="101"/>
      <c r="G417" s="111">
        <v>50033825</v>
      </c>
      <c r="H417" t="s">
        <v>221</v>
      </c>
      <c r="I417" s="101" t="str">
        <f t="shared" si="75"/>
        <v>39,7</v>
      </c>
      <c r="J417" s="164">
        <v>0</v>
      </c>
      <c r="K417" s="7" t="s">
        <v>138</v>
      </c>
      <c r="L417" s="103" t="e">
        <f>HLOOKUP(K417,'ABR''26'!$DE$4:$EH$65,MATCH(Carga!A417,'ABR''26'!$DE$4:$DE$65,0),0)</f>
        <v>#N/A</v>
      </c>
      <c r="M417" s="7"/>
      <c r="O417" s="7" t="str">
        <f t="shared" si="76"/>
        <v>ZBTM</v>
      </c>
      <c r="P417" s="104" t="e">
        <f t="shared" si="77"/>
        <v>#N/A</v>
      </c>
      <c r="Q417" s="102" t="s">
        <v>203</v>
      </c>
      <c r="R417" s="102" t="s">
        <v>204</v>
      </c>
      <c r="S417" s="102" t="s">
        <v>152</v>
      </c>
      <c r="T417" s="105" t="str">
        <f t="shared" ca="1" si="82"/>
        <v>04.05.Monday</v>
      </c>
      <c r="U417" s="102" t="s">
        <v>205</v>
      </c>
      <c r="V417" s="7"/>
      <c r="W417" s="7"/>
      <c r="X417" s="7"/>
      <c r="Y417" s="7"/>
      <c r="Z417" s="100">
        <f t="shared" si="78"/>
        <v>4001153</v>
      </c>
      <c r="AA417" s="7"/>
      <c r="AB417" s="7"/>
      <c r="AC417" s="7"/>
      <c r="AD417" s="7"/>
      <c r="AE417" s="100">
        <f t="shared" si="79"/>
        <v>4196</v>
      </c>
      <c r="AF417" s="7"/>
      <c r="AG417" s="100">
        <f t="shared" si="80"/>
        <v>50033825</v>
      </c>
    </row>
    <row r="418" spans="1:33" x14ac:dyDescent="0.35">
      <c r="A418" s="7" t="str">
        <f t="shared" si="84"/>
        <v>Suape39,70</v>
      </c>
      <c r="B418" s="100" t="s">
        <v>187</v>
      </c>
      <c r="C418" s="7">
        <v>4196</v>
      </c>
      <c r="D418" s="7" t="s">
        <v>23</v>
      </c>
      <c r="E418">
        <v>4001153</v>
      </c>
      <c r="F418" s="101"/>
      <c r="G418" s="111">
        <v>50033825</v>
      </c>
      <c r="H418" t="s">
        <v>221</v>
      </c>
      <c r="I418" s="101" t="str">
        <f t="shared" si="75"/>
        <v>39,7</v>
      </c>
      <c r="J418" s="164">
        <v>0</v>
      </c>
      <c r="K418" s="7" t="s">
        <v>139</v>
      </c>
      <c r="L418" s="103" t="e">
        <f>HLOOKUP(K418,'ABR''26'!$DE$4:$EH$65,MATCH(Carga!A418,'ABR''26'!$DE$4:$DE$65,0),0)</f>
        <v>#N/A</v>
      </c>
      <c r="M418" s="7"/>
      <c r="O418" s="7" t="str">
        <f t="shared" si="76"/>
        <v>ZBCT</v>
      </c>
      <c r="P418" s="104" t="e">
        <f t="shared" si="77"/>
        <v>#N/A</v>
      </c>
      <c r="Q418" s="102" t="s">
        <v>203</v>
      </c>
      <c r="R418" s="102" t="s">
        <v>204</v>
      </c>
      <c r="S418" s="102" t="s">
        <v>152</v>
      </c>
      <c r="T418" s="105" t="str">
        <f t="shared" ca="1" si="82"/>
        <v>04.05.Monday</v>
      </c>
      <c r="U418" s="102" t="s">
        <v>205</v>
      </c>
      <c r="V418" s="7"/>
      <c r="W418" s="7"/>
      <c r="X418" s="7"/>
      <c r="Y418" s="7"/>
      <c r="Z418" s="100">
        <f t="shared" si="78"/>
        <v>4001153</v>
      </c>
      <c r="AA418" s="7"/>
      <c r="AB418" s="7"/>
      <c r="AC418" s="7"/>
      <c r="AD418" s="7"/>
      <c r="AE418" s="100">
        <f t="shared" si="79"/>
        <v>4196</v>
      </c>
      <c r="AF418" s="7"/>
      <c r="AG418" s="100">
        <f t="shared" si="80"/>
        <v>50033825</v>
      </c>
    </row>
    <row r="419" spans="1:33" x14ac:dyDescent="0.35">
      <c r="A419" s="7" t="str">
        <f t="shared" si="84"/>
        <v>Suape39,70</v>
      </c>
      <c r="B419" s="100" t="s">
        <v>187</v>
      </c>
      <c r="C419" s="7">
        <v>4196</v>
      </c>
      <c r="D419" s="7" t="s">
        <v>23</v>
      </c>
      <c r="E419">
        <v>4001153</v>
      </c>
      <c r="F419" s="101"/>
      <c r="G419" s="111">
        <v>50033825</v>
      </c>
      <c r="H419" t="s">
        <v>221</v>
      </c>
      <c r="I419" s="101" t="str">
        <f t="shared" ref="I419:I482" si="85">SUBSTITUTE(MID(H419,7,4),".",",")</f>
        <v>39,7</v>
      </c>
      <c r="J419" s="164">
        <v>0</v>
      </c>
      <c r="K419" s="7" t="s">
        <v>57</v>
      </c>
      <c r="L419" s="103" t="e">
        <f>HLOOKUP(K419,'ABR''26'!$DE$4:$EH$65,MATCH(Carga!A419,'ABR''26'!$DE$4:$DE$65,0),0)</f>
        <v>#N/A</v>
      </c>
      <c r="M419" s="7"/>
      <c r="O419" s="7" t="str">
        <f t="shared" ref="O419:O482" si="86">K419</f>
        <v>ZBLB</v>
      </c>
      <c r="P419" s="104" t="e">
        <f t="shared" ref="P419:P482" si="87">L419</f>
        <v>#N/A</v>
      </c>
      <c r="Q419" s="102" t="s">
        <v>203</v>
      </c>
      <c r="R419" s="102" t="s">
        <v>204</v>
      </c>
      <c r="S419" s="102" t="s">
        <v>152</v>
      </c>
      <c r="T419" s="105" t="str">
        <f t="shared" ca="1" si="82"/>
        <v>04.05.Monday</v>
      </c>
      <c r="U419" s="102" t="s">
        <v>205</v>
      </c>
      <c r="V419" s="7"/>
      <c r="W419" s="7"/>
      <c r="X419" s="7"/>
      <c r="Y419" s="7"/>
      <c r="Z419" s="100">
        <f t="shared" ref="Z419:Z482" si="88">E419</f>
        <v>4001153</v>
      </c>
      <c r="AA419" s="7"/>
      <c r="AB419" s="7"/>
      <c r="AC419" s="7"/>
      <c r="AD419" s="7"/>
      <c r="AE419" s="100">
        <f t="shared" ref="AE419:AE482" si="89">C419</f>
        <v>4196</v>
      </c>
      <c r="AF419" s="7"/>
      <c r="AG419" s="100">
        <f t="shared" ref="AG419:AG482" si="90">G419</f>
        <v>50033825</v>
      </c>
    </row>
    <row r="420" spans="1:33" x14ac:dyDescent="0.35">
      <c r="A420" s="7" t="str">
        <f t="shared" si="84"/>
        <v>Suape39,70</v>
      </c>
      <c r="B420" s="100" t="s">
        <v>187</v>
      </c>
      <c r="C420" s="7">
        <v>4196</v>
      </c>
      <c r="D420" s="7" t="s">
        <v>23</v>
      </c>
      <c r="E420">
        <v>4001153</v>
      </c>
      <c r="F420" s="101"/>
      <c r="G420" s="111">
        <v>50033825</v>
      </c>
      <c r="H420" t="s">
        <v>221</v>
      </c>
      <c r="I420" s="101" t="str">
        <f t="shared" si="85"/>
        <v>39,7</v>
      </c>
      <c r="J420" s="164">
        <v>0</v>
      </c>
      <c r="K420" s="7" t="s">
        <v>132</v>
      </c>
      <c r="L420" s="103" t="e">
        <f>HLOOKUP(K420,'ABR''26'!$DE$4:$EH$65,MATCH(Carga!A420,'ABR''26'!$DE$4:$DE$65,0),0)</f>
        <v>#N/A</v>
      </c>
      <c r="M420" s="7"/>
      <c r="O420" s="7" t="str">
        <f t="shared" si="86"/>
        <v>ZBMR</v>
      </c>
      <c r="P420" s="104" t="e">
        <f t="shared" si="87"/>
        <v>#N/A</v>
      </c>
      <c r="Q420" s="102" t="s">
        <v>203</v>
      </c>
      <c r="R420" s="102" t="s">
        <v>204</v>
      </c>
      <c r="S420" s="102" t="s">
        <v>152</v>
      </c>
      <c r="T420" s="105" t="str">
        <f t="shared" ca="1" si="82"/>
        <v>04.05.Monday</v>
      </c>
      <c r="U420" s="102" t="s">
        <v>205</v>
      </c>
      <c r="V420" s="7"/>
      <c r="W420" s="7"/>
      <c r="X420" s="7"/>
      <c r="Y420" s="7"/>
      <c r="Z420" s="100">
        <f t="shared" si="88"/>
        <v>4001153</v>
      </c>
      <c r="AA420" s="7"/>
      <c r="AB420" s="7"/>
      <c r="AC420" s="7"/>
      <c r="AD420" s="7"/>
      <c r="AE420" s="100">
        <f t="shared" si="89"/>
        <v>4196</v>
      </c>
      <c r="AF420" s="7"/>
      <c r="AG420" s="100">
        <f t="shared" si="90"/>
        <v>50033825</v>
      </c>
    </row>
    <row r="421" spans="1:33" x14ac:dyDescent="0.35">
      <c r="A421" s="7" t="str">
        <f t="shared" si="84"/>
        <v>Suape39,70</v>
      </c>
      <c r="B421" s="100" t="s">
        <v>187</v>
      </c>
      <c r="C421" s="7">
        <v>4196</v>
      </c>
      <c r="D421" s="7" t="s">
        <v>23</v>
      </c>
      <c r="E421">
        <v>4001153</v>
      </c>
      <c r="F421" s="101"/>
      <c r="G421" s="111">
        <v>50033825</v>
      </c>
      <c r="H421" t="s">
        <v>221</v>
      </c>
      <c r="I421" s="101" t="str">
        <f t="shared" si="85"/>
        <v>39,7</v>
      </c>
      <c r="J421" s="164">
        <v>0</v>
      </c>
      <c r="K421" s="7" t="s">
        <v>133</v>
      </c>
      <c r="L421" s="103" t="e">
        <f>HLOOKUP(K421,'ABR''26'!$DE$4:$EH$65,MATCH(Carga!A421,'ABR''26'!$DE$4:$DE$65,0),0)</f>
        <v>#N/A</v>
      </c>
      <c r="M421" s="7"/>
      <c r="O421" s="7" t="str">
        <f t="shared" si="86"/>
        <v>ZBML</v>
      </c>
      <c r="P421" s="104" t="e">
        <f t="shared" si="87"/>
        <v>#N/A</v>
      </c>
      <c r="Q421" s="102" t="s">
        <v>203</v>
      </c>
      <c r="R421" s="102" t="s">
        <v>204</v>
      </c>
      <c r="S421" s="102" t="s">
        <v>152</v>
      </c>
      <c r="T421" s="105" t="str">
        <f t="shared" ca="1" si="82"/>
        <v>04.05.Monday</v>
      </c>
      <c r="U421" s="102" t="s">
        <v>205</v>
      </c>
      <c r="V421" s="7"/>
      <c r="W421" s="7"/>
      <c r="X421" s="7"/>
      <c r="Y421" s="7"/>
      <c r="Z421" s="100">
        <f t="shared" si="88"/>
        <v>4001153</v>
      </c>
      <c r="AA421" s="7"/>
      <c r="AB421" s="7"/>
      <c r="AC421" s="7"/>
      <c r="AD421" s="7"/>
      <c r="AE421" s="100">
        <f t="shared" si="89"/>
        <v>4196</v>
      </c>
      <c r="AF421" s="7"/>
      <c r="AG421" s="100">
        <f t="shared" si="90"/>
        <v>50033825</v>
      </c>
    </row>
    <row r="422" spans="1:33" x14ac:dyDescent="0.35">
      <c r="A422" s="7" t="str">
        <f t="shared" si="84"/>
        <v>Suape39,70</v>
      </c>
      <c r="B422" s="100" t="s">
        <v>187</v>
      </c>
      <c r="C422" s="7">
        <v>4196</v>
      </c>
      <c r="D422" s="7" t="s">
        <v>23</v>
      </c>
      <c r="E422">
        <v>4001153</v>
      </c>
      <c r="F422" s="101"/>
      <c r="G422" s="111">
        <v>50033825</v>
      </c>
      <c r="H422" t="s">
        <v>221</v>
      </c>
      <c r="I422" s="101" t="str">
        <f t="shared" si="85"/>
        <v>39,7</v>
      </c>
      <c r="J422" s="164">
        <v>0</v>
      </c>
      <c r="K422" s="7" t="s">
        <v>52</v>
      </c>
      <c r="L422" s="103" t="e">
        <f>HLOOKUP(K422,'ABR''26'!$DE$4:$EH$65,MATCH(Carga!A422,'ABR''26'!$DE$4:$DE$65,0),0)</f>
        <v>#N/A</v>
      </c>
      <c r="M422" s="7"/>
      <c r="O422" s="7" t="str">
        <f t="shared" si="86"/>
        <v>ZBPP</v>
      </c>
      <c r="P422" s="104" t="e">
        <f t="shared" si="87"/>
        <v>#N/A</v>
      </c>
      <c r="Q422" s="102" t="s">
        <v>203</v>
      </c>
      <c r="R422" s="102" t="s">
        <v>204</v>
      </c>
      <c r="S422" s="102" t="s">
        <v>152</v>
      </c>
      <c r="T422" s="105" t="str">
        <f t="shared" ca="1" si="82"/>
        <v>04.05.Monday</v>
      </c>
      <c r="U422" s="102" t="s">
        <v>205</v>
      </c>
      <c r="V422" s="7"/>
      <c r="W422" s="7"/>
      <c r="X422" s="7"/>
      <c r="Y422" s="7"/>
      <c r="Z422" s="100">
        <f t="shared" si="88"/>
        <v>4001153</v>
      </c>
      <c r="AA422" s="7"/>
      <c r="AB422" s="7"/>
      <c r="AC422" s="7"/>
      <c r="AD422" s="7"/>
      <c r="AE422" s="100">
        <f t="shared" si="89"/>
        <v>4196</v>
      </c>
      <c r="AF422" s="7"/>
      <c r="AG422" s="100">
        <f t="shared" si="90"/>
        <v>50033825</v>
      </c>
    </row>
    <row r="423" spans="1:33" x14ac:dyDescent="0.35">
      <c r="A423" s="7" t="str">
        <f t="shared" si="84"/>
        <v>Suape39,70</v>
      </c>
      <c r="B423" s="100" t="s">
        <v>187</v>
      </c>
      <c r="C423" s="7">
        <v>4196</v>
      </c>
      <c r="D423" s="7" t="s">
        <v>23</v>
      </c>
      <c r="E423">
        <v>4001153</v>
      </c>
      <c r="F423" s="101"/>
      <c r="G423" s="111">
        <v>50033825</v>
      </c>
      <c r="H423" t="s">
        <v>221</v>
      </c>
      <c r="I423" s="101" t="str">
        <f t="shared" si="85"/>
        <v>39,7</v>
      </c>
      <c r="J423" s="164">
        <v>0</v>
      </c>
      <c r="K423" s="7" t="s">
        <v>60</v>
      </c>
      <c r="L423" s="103" t="e">
        <f>HLOOKUP(K423,'ABR''26'!$DE$4:$EH$65,MATCH(Carga!A423,'ABR''26'!$DE$4:$DE$65,0),0)</f>
        <v>#N/A</v>
      </c>
      <c r="M423" s="7"/>
      <c r="O423" s="7" t="str">
        <f t="shared" si="86"/>
        <v>ZBPB</v>
      </c>
      <c r="P423" s="104" t="e">
        <f t="shared" si="87"/>
        <v>#N/A</v>
      </c>
      <c r="Q423" s="102" t="s">
        <v>203</v>
      </c>
      <c r="R423" s="102" t="s">
        <v>204</v>
      </c>
      <c r="S423" s="102" t="s">
        <v>152</v>
      </c>
      <c r="T423" s="105" t="str">
        <f t="shared" ca="1" si="82"/>
        <v>04.05.Monday</v>
      </c>
      <c r="U423" s="102" t="s">
        <v>205</v>
      </c>
      <c r="V423" s="7"/>
      <c r="W423" s="7"/>
      <c r="X423" s="7"/>
      <c r="Y423" s="7"/>
      <c r="Z423" s="100">
        <f t="shared" si="88"/>
        <v>4001153</v>
      </c>
      <c r="AA423" s="7"/>
      <c r="AB423" s="7"/>
      <c r="AC423" s="7"/>
      <c r="AD423" s="7"/>
      <c r="AE423" s="100">
        <f t="shared" si="89"/>
        <v>4196</v>
      </c>
      <c r="AF423" s="7"/>
      <c r="AG423" s="100">
        <f t="shared" si="90"/>
        <v>50033825</v>
      </c>
    </row>
    <row r="424" spans="1:33" x14ac:dyDescent="0.35">
      <c r="A424" s="7" t="str">
        <f t="shared" si="84"/>
        <v>Suape39,70</v>
      </c>
      <c r="B424" s="100" t="s">
        <v>187</v>
      </c>
      <c r="C424" s="7">
        <v>4196</v>
      </c>
      <c r="D424" s="7" t="s">
        <v>23</v>
      </c>
      <c r="E424">
        <v>4001153</v>
      </c>
      <c r="F424" s="101"/>
      <c r="G424" s="111">
        <v>50033825</v>
      </c>
      <c r="H424" t="s">
        <v>221</v>
      </c>
      <c r="I424" s="101" t="str">
        <f t="shared" si="85"/>
        <v>39,7</v>
      </c>
      <c r="J424" s="164">
        <v>0</v>
      </c>
      <c r="K424" s="7" t="s">
        <v>50</v>
      </c>
      <c r="L424" s="103" t="e">
        <f>HLOOKUP(K424,'ABR''26'!$DE$4:$EH$65,MATCH(Carga!A424,'ABR''26'!$DE$4:$DE$65,0),0)</f>
        <v>#N/A</v>
      </c>
      <c r="M424" s="7"/>
      <c r="O424" s="7" t="str">
        <f t="shared" si="86"/>
        <v>ZBOP</v>
      </c>
      <c r="P424" s="104" t="e">
        <f t="shared" si="87"/>
        <v>#N/A</v>
      </c>
      <c r="Q424" s="102" t="s">
        <v>203</v>
      </c>
      <c r="R424" s="102" t="s">
        <v>204</v>
      </c>
      <c r="S424" s="102" t="s">
        <v>152</v>
      </c>
      <c r="T424" s="105" t="str">
        <f t="shared" ca="1" si="82"/>
        <v>04.05.Monday</v>
      </c>
      <c r="U424" s="102" t="s">
        <v>205</v>
      </c>
      <c r="V424" s="7"/>
      <c r="W424" s="7"/>
      <c r="X424" s="7"/>
      <c r="Y424" s="7"/>
      <c r="Z424" s="100">
        <f t="shared" si="88"/>
        <v>4001153</v>
      </c>
      <c r="AA424" s="7"/>
      <c r="AB424" s="7"/>
      <c r="AC424" s="7"/>
      <c r="AD424" s="7"/>
      <c r="AE424" s="100">
        <f t="shared" si="89"/>
        <v>4196</v>
      </c>
      <c r="AF424" s="7"/>
      <c r="AG424" s="100">
        <f t="shared" si="90"/>
        <v>50033825</v>
      </c>
    </row>
    <row r="425" spans="1:33" x14ac:dyDescent="0.35">
      <c r="A425" s="7" t="str">
        <f t="shared" si="84"/>
        <v>Suape39,70</v>
      </c>
      <c r="B425" s="100" t="s">
        <v>187</v>
      </c>
      <c r="C425" s="7">
        <v>4196</v>
      </c>
      <c r="D425" s="7" t="s">
        <v>23</v>
      </c>
      <c r="E425">
        <v>4001153</v>
      </c>
      <c r="F425" s="101"/>
      <c r="G425" s="111">
        <v>50033825</v>
      </c>
      <c r="H425" t="s">
        <v>221</v>
      </c>
      <c r="I425" s="101" t="str">
        <f t="shared" si="85"/>
        <v>39,7</v>
      </c>
      <c r="J425" s="164">
        <v>0</v>
      </c>
      <c r="K425" s="7" t="s">
        <v>58</v>
      </c>
      <c r="L425" s="103" t="e">
        <f>HLOOKUP(K425,'ABR''26'!$DE$4:$EH$65,MATCH(Carga!A425,'ABR''26'!$DE$4:$DE$65,0),0)</f>
        <v>#N/A</v>
      </c>
      <c r="M425" s="7"/>
      <c r="O425" s="7" t="str">
        <f t="shared" si="86"/>
        <v>ZBOB</v>
      </c>
      <c r="P425" s="104" t="e">
        <f t="shared" si="87"/>
        <v>#N/A</v>
      </c>
      <c r="Q425" s="102" t="s">
        <v>203</v>
      </c>
      <c r="R425" s="102" t="s">
        <v>204</v>
      </c>
      <c r="S425" s="102" t="s">
        <v>152</v>
      </c>
      <c r="T425" s="105" t="str">
        <f t="shared" ca="1" si="82"/>
        <v>04.05.Monday</v>
      </c>
      <c r="U425" s="102" t="s">
        <v>205</v>
      </c>
      <c r="V425" s="7"/>
      <c r="W425" s="7"/>
      <c r="X425" s="7"/>
      <c r="Y425" s="7"/>
      <c r="Z425" s="100">
        <f t="shared" si="88"/>
        <v>4001153</v>
      </c>
      <c r="AA425" s="7"/>
      <c r="AB425" s="7"/>
      <c r="AC425" s="7"/>
      <c r="AD425" s="7"/>
      <c r="AE425" s="100">
        <f t="shared" si="89"/>
        <v>4196</v>
      </c>
      <c r="AF425" s="7"/>
      <c r="AG425" s="100">
        <f t="shared" si="90"/>
        <v>50033825</v>
      </c>
    </row>
    <row r="426" spans="1:33" x14ac:dyDescent="0.35">
      <c r="A426" s="7" t="str">
        <f t="shared" si="84"/>
        <v>Suape39,70</v>
      </c>
      <c r="B426" s="100" t="s">
        <v>187</v>
      </c>
      <c r="C426" s="7">
        <v>4196</v>
      </c>
      <c r="D426" s="7" t="s">
        <v>23</v>
      </c>
      <c r="E426">
        <v>4001153</v>
      </c>
      <c r="F426" s="101"/>
      <c r="G426" s="111">
        <v>50033825</v>
      </c>
      <c r="H426" t="s">
        <v>221</v>
      </c>
      <c r="I426" s="101" t="str">
        <f t="shared" si="85"/>
        <v>39,7</v>
      </c>
      <c r="J426" s="164">
        <v>0</v>
      </c>
      <c r="K426" s="7" t="s">
        <v>134</v>
      </c>
      <c r="L426" s="103" t="e">
        <f>HLOOKUP(K426,'ABR''26'!$DE$4:$EH$65,MATCH(Carga!A426,'ABR''26'!$DE$4:$DE$65,0),0)</f>
        <v>#N/A</v>
      </c>
      <c r="M426" s="7"/>
      <c r="O426" s="7" t="str">
        <f t="shared" si="86"/>
        <v>ZBSG</v>
      </c>
      <c r="P426" s="104" t="e">
        <f t="shared" si="87"/>
        <v>#N/A</v>
      </c>
      <c r="Q426" s="102" t="s">
        <v>203</v>
      </c>
      <c r="R426" s="102" t="s">
        <v>204</v>
      </c>
      <c r="S426" s="102" t="s">
        <v>152</v>
      </c>
      <c r="T426" s="105" t="str">
        <f t="shared" ca="1" si="82"/>
        <v>04.05.Monday</v>
      </c>
      <c r="U426" s="102" t="s">
        <v>205</v>
      </c>
      <c r="V426" s="7"/>
      <c r="W426" s="7"/>
      <c r="X426" s="7"/>
      <c r="Y426" s="7"/>
      <c r="Z426" s="100">
        <f t="shared" si="88"/>
        <v>4001153</v>
      </c>
      <c r="AA426" s="7"/>
      <c r="AB426" s="7"/>
      <c r="AC426" s="7"/>
      <c r="AD426" s="7"/>
      <c r="AE426" s="100">
        <f t="shared" si="89"/>
        <v>4196</v>
      </c>
      <c r="AF426" s="7"/>
      <c r="AG426" s="100">
        <f t="shared" si="90"/>
        <v>50033825</v>
      </c>
    </row>
    <row r="427" spans="1:33" x14ac:dyDescent="0.35">
      <c r="A427" s="7" t="str">
        <f t="shared" si="84"/>
        <v>Suape39,70</v>
      </c>
      <c r="B427" s="100" t="s">
        <v>187</v>
      </c>
      <c r="C427" s="7">
        <v>4196</v>
      </c>
      <c r="D427" s="7" t="s">
        <v>23</v>
      </c>
      <c r="E427">
        <v>4001153</v>
      </c>
      <c r="F427" s="101"/>
      <c r="G427" s="111">
        <v>50033825</v>
      </c>
      <c r="H427" t="s">
        <v>221</v>
      </c>
      <c r="I427" s="101" t="str">
        <f t="shared" si="85"/>
        <v>39,7</v>
      </c>
      <c r="J427" s="164">
        <v>0</v>
      </c>
      <c r="K427" s="7" t="s">
        <v>45</v>
      </c>
      <c r="L427" s="103" t="e">
        <f>HLOOKUP(K427,'ABR''26'!$DE$4:$EH$65,MATCH(Carga!A427,'ABR''26'!$DE$4:$DE$65,0),0)</f>
        <v>#N/A</v>
      </c>
      <c r="M427" s="7"/>
      <c r="O427" s="7" t="str">
        <f t="shared" si="86"/>
        <v>ZBFS</v>
      </c>
      <c r="P427" s="104" t="e">
        <f t="shared" si="87"/>
        <v>#N/A</v>
      </c>
      <c r="Q427" s="102" t="s">
        <v>203</v>
      </c>
      <c r="R427" s="102" t="s">
        <v>204</v>
      </c>
      <c r="S427" s="102" t="s">
        <v>152</v>
      </c>
      <c r="T427" s="105" t="str">
        <f t="shared" ca="1" si="82"/>
        <v>04.05.Monday</v>
      </c>
      <c r="U427" s="102" t="s">
        <v>205</v>
      </c>
      <c r="V427" s="7"/>
      <c r="W427" s="7"/>
      <c r="X427" s="7"/>
      <c r="Y427" s="7"/>
      <c r="Z427" s="100">
        <f t="shared" si="88"/>
        <v>4001153</v>
      </c>
      <c r="AA427" s="7"/>
      <c r="AB427" s="7"/>
      <c r="AC427" s="7"/>
      <c r="AD427" s="7"/>
      <c r="AE427" s="100">
        <f t="shared" si="89"/>
        <v>4196</v>
      </c>
      <c r="AF427" s="7"/>
      <c r="AG427" s="100">
        <f t="shared" si="90"/>
        <v>50033825</v>
      </c>
    </row>
    <row r="428" spans="1:33" x14ac:dyDescent="0.35">
      <c r="A428" s="7" t="str">
        <f t="shared" si="84"/>
        <v>Suape39,70</v>
      </c>
      <c r="B428" s="100" t="s">
        <v>187</v>
      </c>
      <c r="C428" s="7">
        <v>4196</v>
      </c>
      <c r="D428" s="7" t="s">
        <v>23</v>
      </c>
      <c r="E428">
        <v>4001153</v>
      </c>
      <c r="F428" s="101"/>
      <c r="G428" s="111">
        <v>50033825</v>
      </c>
      <c r="H428" t="s">
        <v>221</v>
      </c>
      <c r="I428" s="101" t="str">
        <f t="shared" si="85"/>
        <v>39,7</v>
      </c>
      <c r="J428" s="164">
        <v>0</v>
      </c>
      <c r="K428" s="7" t="s">
        <v>47</v>
      </c>
      <c r="L428" s="103" t="e">
        <f>HLOOKUP(K428,'ABR''26'!$DE$4:$EH$65,MATCH(Carga!A428,'ABR''26'!$DE$4:$DE$65,0),0)</f>
        <v>#N/A</v>
      </c>
      <c r="M428" s="7"/>
      <c r="O428" s="7" t="str">
        <f t="shared" si="86"/>
        <v>ZBUT</v>
      </c>
      <c r="P428" s="104" t="e">
        <f t="shared" si="87"/>
        <v>#N/A</v>
      </c>
      <c r="Q428" s="102" t="s">
        <v>203</v>
      </c>
      <c r="R428" s="102" t="s">
        <v>204</v>
      </c>
      <c r="S428" s="102" t="s">
        <v>152</v>
      </c>
      <c r="T428" s="105" t="str">
        <f t="shared" ca="1" si="82"/>
        <v>04.05.Monday</v>
      </c>
      <c r="U428" s="102" t="s">
        <v>205</v>
      </c>
      <c r="V428" s="7"/>
      <c r="W428" s="7"/>
      <c r="X428" s="7"/>
      <c r="Y428" s="7"/>
      <c r="Z428" s="100">
        <f t="shared" si="88"/>
        <v>4001153</v>
      </c>
      <c r="AA428" s="7"/>
      <c r="AB428" s="7"/>
      <c r="AC428" s="7"/>
      <c r="AD428" s="7"/>
      <c r="AE428" s="100">
        <f t="shared" si="89"/>
        <v>4196</v>
      </c>
      <c r="AF428" s="7"/>
      <c r="AG428" s="100">
        <f t="shared" si="90"/>
        <v>50033825</v>
      </c>
    </row>
    <row r="429" spans="1:33" x14ac:dyDescent="0.35">
      <c r="A429" s="7" t="str">
        <f t="shared" si="84"/>
        <v>Suape39,70</v>
      </c>
      <c r="B429" s="100" t="s">
        <v>187</v>
      </c>
      <c r="C429" s="7">
        <v>4196</v>
      </c>
      <c r="D429" s="7" t="s">
        <v>23</v>
      </c>
      <c r="E429">
        <v>4001153</v>
      </c>
      <c r="F429" s="101"/>
      <c r="G429" s="111">
        <v>50033825</v>
      </c>
      <c r="H429" t="s">
        <v>221</v>
      </c>
      <c r="I429" s="101" t="str">
        <f t="shared" si="85"/>
        <v>39,7</v>
      </c>
      <c r="J429" s="164">
        <v>0</v>
      </c>
      <c r="K429" s="7" t="s">
        <v>54</v>
      </c>
      <c r="L429" s="103" t="e">
        <f>HLOOKUP(K429,'ABR''26'!$DE$4:$EH$65,MATCH(Carga!A429,'ABR''26'!$DE$4:$DE$65,0),0)</f>
        <v>#N/A</v>
      </c>
      <c r="M429" s="7"/>
      <c r="O429" s="7" t="str">
        <f t="shared" si="86"/>
        <v>ZBUB</v>
      </c>
      <c r="P429" s="104" t="e">
        <f t="shared" si="87"/>
        <v>#N/A</v>
      </c>
      <c r="Q429" s="102" t="s">
        <v>203</v>
      </c>
      <c r="R429" s="102" t="s">
        <v>204</v>
      </c>
      <c r="S429" s="102" t="s">
        <v>152</v>
      </c>
      <c r="T429" s="105" t="str">
        <f t="shared" ca="1" si="82"/>
        <v>04.05.Monday</v>
      </c>
      <c r="U429" s="102" t="s">
        <v>205</v>
      </c>
      <c r="V429" s="7"/>
      <c r="W429" s="7"/>
      <c r="X429" s="7"/>
      <c r="Y429" s="7"/>
      <c r="Z429" s="100">
        <f t="shared" si="88"/>
        <v>4001153</v>
      </c>
      <c r="AA429" s="7"/>
      <c r="AB429" s="7"/>
      <c r="AC429" s="7"/>
      <c r="AD429" s="7"/>
      <c r="AE429" s="100">
        <f t="shared" si="89"/>
        <v>4196</v>
      </c>
      <c r="AF429" s="7"/>
      <c r="AG429" s="100">
        <f t="shared" si="90"/>
        <v>50033825</v>
      </c>
    </row>
    <row r="430" spans="1:33" x14ac:dyDescent="0.35">
      <c r="A430" s="7" t="str">
        <f t="shared" si="84"/>
        <v>Suape39,70</v>
      </c>
      <c r="B430" s="100" t="s">
        <v>187</v>
      </c>
      <c r="C430" s="7">
        <v>4196</v>
      </c>
      <c r="D430" s="7" t="s">
        <v>23</v>
      </c>
      <c r="E430">
        <v>4001153</v>
      </c>
      <c r="F430" s="101"/>
      <c r="G430" s="111">
        <v>50033825</v>
      </c>
      <c r="H430" t="s">
        <v>221</v>
      </c>
      <c r="I430" s="101" t="str">
        <f t="shared" si="85"/>
        <v>39,7</v>
      </c>
      <c r="J430" s="164">
        <v>0</v>
      </c>
      <c r="K430" s="7" t="s">
        <v>48</v>
      </c>
      <c r="L430" s="103" t="e">
        <f>HLOOKUP(K430,'ABR''26'!$DE$4:$EH$65,MATCH(Carga!A430,'ABR''26'!$DE$4:$DE$65,0),0)</f>
        <v>#N/A</v>
      </c>
      <c r="M430" s="7"/>
      <c r="O430" s="7" t="str">
        <f t="shared" si="86"/>
        <v>ZBLA</v>
      </c>
      <c r="P430" s="104" t="e">
        <f t="shared" si="87"/>
        <v>#N/A</v>
      </c>
      <c r="Q430" s="102" t="s">
        <v>203</v>
      </c>
      <c r="R430" s="102" t="s">
        <v>204</v>
      </c>
      <c r="S430" s="102" t="s">
        <v>152</v>
      </c>
      <c r="T430" s="105" t="str">
        <f t="shared" ca="1" si="82"/>
        <v>04.05.Monday</v>
      </c>
      <c r="U430" s="102" t="s">
        <v>205</v>
      </c>
      <c r="V430" s="7"/>
      <c r="W430" s="7"/>
      <c r="X430" s="7"/>
      <c r="Y430" s="7"/>
      <c r="Z430" s="100">
        <f t="shared" si="88"/>
        <v>4001153</v>
      </c>
      <c r="AA430" s="7"/>
      <c r="AB430" s="7"/>
      <c r="AC430" s="7"/>
      <c r="AD430" s="7"/>
      <c r="AE430" s="100">
        <f t="shared" si="89"/>
        <v>4196</v>
      </c>
      <c r="AF430" s="7"/>
      <c r="AG430" s="100">
        <f t="shared" si="90"/>
        <v>50033825</v>
      </c>
    </row>
    <row r="431" spans="1:33" x14ac:dyDescent="0.35">
      <c r="A431" s="7" t="str">
        <f t="shared" si="84"/>
        <v>Suape39,70</v>
      </c>
      <c r="B431" s="100" t="s">
        <v>187</v>
      </c>
      <c r="C431" s="7">
        <v>4196</v>
      </c>
      <c r="D431" s="7" t="s">
        <v>23</v>
      </c>
      <c r="E431">
        <v>4001153</v>
      </c>
      <c r="F431" s="101"/>
      <c r="G431" s="111">
        <v>50033825</v>
      </c>
      <c r="H431" t="s">
        <v>221</v>
      </c>
      <c r="I431" s="101" t="str">
        <f t="shared" si="85"/>
        <v>39,7</v>
      </c>
      <c r="J431" s="164">
        <v>0</v>
      </c>
      <c r="K431" s="7" t="s">
        <v>55</v>
      </c>
      <c r="L431" s="103" t="e">
        <f>HLOOKUP(K431,'ABR''26'!$DE$4:$EH$65,MATCH(Carga!A431,'ABR''26'!$DE$4:$DE$65,0),0)</f>
        <v>#N/A</v>
      </c>
      <c r="M431" s="7"/>
      <c r="O431" s="7" t="str">
        <f t="shared" si="86"/>
        <v>ZBLL</v>
      </c>
      <c r="P431" s="104" t="e">
        <f t="shared" si="87"/>
        <v>#N/A</v>
      </c>
      <c r="Q431" s="102" t="s">
        <v>203</v>
      </c>
      <c r="R431" s="102" t="s">
        <v>204</v>
      </c>
      <c r="S431" s="102" t="s">
        <v>152</v>
      </c>
      <c r="T431" s="105" t="str">
        <f t="shared" ca="1" si="82"/>
        <v>04.05.Monday</v>
      </c>
      <c r="U431" s="102" t="s">
        <v>205</v>
      </c>
      <c r="V431" s="7"/>
      <c r="W431" s="7"/>
      <c r="X431" s="7"/>
      <c r="Y431" s="7"/>
      <c r="Z431" s="100">
        <f t="shared" si="88"/>
        <v>4001153</v>
      </c>
      <c r="AA431" s="7"/>
      <c r="AB431" s="7"/>
      <c r="AC431" s="7"/>
      <c r="AD431" s="7"/>
      <c r="AE431" s="100">
        <f t="shared" si="89"/>
        <v>4196</v>
      </c>
      <c r="AF431" s="7"/>
      <c r="AG431" s="100">
        <f t="shared" si="90"/>
        <v>50033825</v>
      </c>
    </row>
    <row r="432" spans="1:33" x14ac:dyDescent="0.35">
      <c r="A432" s="7" t="str">
        <f t="shared" si="84"/>
        <v>Suape39,70</v>
      </c>
      <c r="B432" s="100" t="s">
        <v>187</v>
      </c>
      <c r="C432" s="7">
        <v>4196</v>
      </c>
      <c r="D432" s="7" t="s">
        <v>23</v>
      </c>
      <c r="E432">
        <v>4001153</v>
      </c>
      <c r="F432" s="101"/>
      <c r="G432" s="111">
        <v>50033825</v>
      </c>
      <c r="H432" t="s">
        <v>221</v>
      </c>
      <c r="I432" s="101" t="str">
        <f t="shared" si="85"/>
        <v>39,7</v>
      </c>
      <c r="J432" s="164">
        <v>0</v>
      </c>
      <c r="K432" s="7" t="s">
        <v>135</v>
      </c>
      <c r="L432" s="103" t="e">
        <f>HLOOKUP(K432,'ABR''26'!$DE$4:$EH$65,MATCH(Carga!A432,'ABR''26'!$DE$4:$DE$65,0),0)</f>
        <v>#N/A</v>
      </c>
      <c r="M432" s="7"/>
      <c r="O432" s="7" t="str">
        <f t="shared" si="86"/>
        <v>ZBPE</v>
      </c>
      <c r="P432" s="104" t="e">
        <f t="shared" si="87"/>
        <v>#N/A</v>
      </c>
      <c r="Q432" s="102" t="s">
        <v>203</v>
      </c>
      <c r="R432" s="102" t="s">
        <v>204</v>
      </c>
      <c r="S432" s="102" t="s">
        <v>152</v>
      </c>
      <c r="T432" s="105" t="str">
        <f t="shared" ca="1" si="82"/>
        <v>04.05.Monday</v>
      </c>
      <c r="U432" s="102" t="s">
        <v>205</v>
      </c>
      <c r="V432" s="7"/>
      <c r="W432" s="7"/>
      <c r="X432" s="7"/>
      <c r="Y432" s="7"/>
      <c r="Z432" s="100">
        <f t="shared" si="88"/>
        <v>4001153</v>
      </c>
      <c r="AA432" s="7"/>
      <c r="AB432" s="7"/>
      <c r="AC432" s="7"/>
      <c r="AD432" s="7"/>
      <c r="AE432" s="100">
        <f t="shared" si="89"/>
        <v>4196</v>
      </c>
      <c r="AF432" s="7"/>
      <c r="AG432" s="100">
        <f t="shared" si="90"/>
        <v>50033825</v>
      </c>
    </row>
    <row r="433" spans="1:33" x14ac:dyDescent="0.35">
      <c r="A433" s="7" t="str">
        <f t="shared" si="84"/>
        <v>Suape39,70</v>
      </c>
      <c r="B433" s="100" t="s">
        <v>187</v>
      </c>
      <c r="C433" s="7">
        <v>4196</v>
      </c>
      <c r="D433" s="7" t="s">
        <v>23</v>
      </c>
      <c r="E433">
        <v>4001153</v>
      </c>
      <c r="F433" s="101"/>
      <c r="G433" s="111">
        <v>50033825</v>
      </c>
      <c r="H433" t="s">
        <v>221</v>
      </c>
      <c r="I433" s="101" t="str">
        <f t="shared" si="85"/>
        <v>39,7</v>
      </c>
      <c r="J433" s="164">
        <v>0</v>
      </c>
      <c r="K433" s="7" t="s">
        <v>136</v>
      </c>
      <c r="L433" s="103" t="e">
        <f>HLOOKUP(K433,'ABR''26'!$DE$4:$EH$65,MATCH(Carga!A433,'ABR''26'!$DE$4:$DE$65,0),0)</f>
        <v>#N/A</v>
      </c>
      <c r="M433" s="7"/>
      <c r="O433" s="7" t="str">
        <f t="shared" si="86"/>
        <v>ZBPL</v>
      </c>
      <c r="P433" s="104" t="e">
        <f t="shared" si="87"/>
        <v>#N/A</v>
      </c>
      <c r="Q433" s="102" t="s">
        <v>203</v>
      </c>
      <c r="R433" s="102" t="s">
        <v>204</v>
      </c>
      <c r="S433" s="102" t="s">
        <v>152</v>
      </c>
      <c r="T433" s="105" t="str">
        <f t="shared" ca="1" si="82"/>
        <v>04.05.Monday</v>
      </c>
      <c r="U433" s="102" t="s">
        <v>205</v>
      </c>
      <c r="V433" s="7"/>
      <c r="W433" s="7"/>
      <c r="X433" s="7"/>
      <c r="Y433" s="7"/>
      <c r="Z433" s="100">
        <f t="shared" si="88"/>
        <v>4001153</v>
      </c>
      <c r="AA433" s="7"/>
      <c r="AB433" s="7"/>
      <c r="AC433" s="7"/>
      <c r="AD433" s="7"/>
      <c r="AE433" s="100">
        <f t="shared" si="89"/>
        <v>4196</v>
      </c>
      <c r="AF433" s="7"/>
      <c r="AG433" s="100">
        <f t="shared" si="90"/>
        <v>50033825</v>
      </c>
    </row>
    <row r="434" spans="1:33" x14ac:dyDescent="0.35">
      <c r="A434" s="7" t="str">
        <f>D434&amp;I434&amp;J434</f>
        <v>Manaus39,70</v>
      </c>
      <c r="B434" s="100" t="s">
        <v>187</v>
      </c>
      <c r="C434" s="7">
        <v>4151</v>
      </c>
      <c r="D434" s="7" t="s">
        <v>40</v>
      </c>
      <c r="E434">
        <v>4001398</v>
      </c>
      <c r="F434" s="101"/>
      <c r="G434" s="111">
        <v>50035281</v>
      </c>
      <c r="H434" t="s">
        <v>221</v>
      </c>
      <c r="I434" s="101" t="str">
        <f t="shared" si="85"/>
        <v>39,7</v>
      </c>
      <c r="J434" s="164">
        <v>0</v>
      </c>
      <c r="K434" s="7" t="s">
        <v>43</v>
      </c>
      <c r="L434" s="103" t="e">
        <f>HLOOKUP(K434,'ABR''26'!$DE$4:$EH$65,MATCH(Carga!A434,'ABR''26'!$DE$4:$DE$65,0),0)</f>
        <v>#N/A</v>
      </c>
      <c r="M434" s="7"/>
      <c r="O434" s="7" t="str">
        <f t="shared" si="86"/>
        <v>ZBRP</v>
      </c>
      <c r="P434" s="104" t="e">
        <f t="shared" si="87"/>
        <v>#N/A</v>
      </c>
      <c r="Q434" s="102" t="s">
        <v>203</v>
      </c>
      <c r="R434" s="102" t="s">
        <v>204</v>
      </c>
      <c r="S434" s="102" t="s">
        <v>152</v>
      </c>
      <c r="T434" s="105" t="str">
        <f t="shared" ca="1" si="82"/>
        <v>04.05.Monday</v>
      </c>
      <c r="U434" s="102" t="s">
        <v>205</v>
      </c>
      <c r="V434" s="7"/>
      <c r="W434" s="7"/>
      <c r="X434" s="7"/>
      <c r="Y434" s="7"/>
      <c r="Z434" s="100">
        <f t="shared" si="88"/>
        <v>4001398</v>
      </c>
      <c r="AA434" s="7"/>
      <c r="AB434" s="7"/>
      <c r="AC434" s="7"/>
      <c r="AD434" s="7"/>
      <c r="AE434" s="100">
        <f t="shared" si="89"/>
        <v>4151</v>
      </c>
      <c r="AF434" s="7"/>
      <c r="AG434" s="100">
        <f t="shared" si="90"/>
        <v>50035281</v>
      </c>
    </row>
    <row r="435" spans="1:33" x14ac:dyDescent="0.35">
      <c r="A435" s="7" t="str">
        <f t="shared" ref="A435:A457" si="91">D435&amp;I435&amp;J435</f>
        <v>Manaus39,70</v>
      </c>
      <c r="B435" s="100" t="s">
        <v>187</v>
      </c>
      <c r="C435" s="7">
        <v>4151</v>
      </c>
      <c r="D435" s="7" t="s">
        <v>40</v>
      </c>
      <c r="E435">
        <v>4001398</v>
      </c>
      <c r="F435" s="101"/>
      <c r="G435" s="111">
        <v>50035281</v>
      </c>
      <c r="H435" t="s">
        <v>221</v>
      </c>
      <c r="I435" s="101" t="str">
        <f t="shared" si="85"/>
        <v>39,7</v>
      </c>
      <c r="J435" s="164">
        <v>0</v>
      </c>
      <c r="K435" s="7" t="s">
        <v>44</v>
      </c>
      <c r="L435" s="103" t="e">
        <f>HLOOKUP(K435,'ABR''26'!$DE$4:$EH$65,MATCH(Carga!A435,'ABR''26'!$DE$4:$DE$65,0),0)</f>
        <v>#N/A</v>
      </c>
      <c r="M435" s="7"/>
      <c r="O435" s="7" t="str">
        <f t="shared" si="86"/>
        <v>ZBSR</v>
      </c>
      <c r="P435" s="104" t="e">
        <f t="shared" si="87"/>
        <v>#N/A</v>
      </c>
      <c r="Q435" s="102" t="s">
        <v>203</v>
      </c>
      <c r="R435" s="102" t="s">
        <v>204</v>
      </c>
      <c r="S435" s="102" t="s">
        <v>152</v>
      </c>
      <c r="T435" s="105" t="str">
        <f t="shared" ca="1" si="82"/>
        <v>04.05.Monday</v>
      </c>
      <c r="U435" s="102" t="s">
        <v>205</v>
      </c>
      <c r="V435" s="7"/>
      <c r="W435" s="7"/>
      <c r="X435" s="7"/>
      <c r="Y435" s="7"/>
      <c r="Z435" s="100">
        <f t="shared" si="88"/>
        <v>4001398</v>
      </c>
      <c r="AA435" s="7"/>
      <c r="AB435" s="7"/>
      <c r="AC435" s="7"/>
      <c r="AD435" s="7"/>
      <c r="AE435" s="100">
        <f t="shared" si="89"/>
        <v>4151</v>
      </c>
      <c r="AF435" s="7"/>
      <c r="AG435" s="100">
        <f t="shared" si="90"/>
        <v>50035281</v>
      </c>
    </row>
    <row r="436" spans="1:33" x14ac:dyDescent="0.35">
      <c r="A436" s="7" t="str">
        <f t="shared" si="91"/>
        <v>Manaus39,70</v>
      </c>
      <c r="B436" s="100" t="s">
        <v>187</v>
      </c>
      <c r="C436" s="7">
        <v>4151</v>
      </c>
      <c r="D436" s="7" t="s">
        <v>40</v>
      </c>
      <c r="E436">
        <v>4001398</v>
      </c>
      <c r="F436" s="101"/>
      <c r="G436" s="111">
        <v>50035281</v>
      </c>
      <c r="H436" t="s">
        <v>221</v>
      </c>
      <c r="I436" s="101" t="str">
        <f t="shared" si="85"/>
        <v>39,7</v>
      </c>
      <c r="J436" s="164">
        <v>0</v>
      </c>
      <c r="K436" s="7" t="s">
        <v>56</v>
      </c>
      <c r="L436" s="103" t="e">
        <f>HLOOKUP(K436,'ABR''26'!$DE$4:$EH$65,MATCH(Carga!A436,'ABR''26'!$DE$4:$DE$65,0),0)</f>
        <v>#N/A</v>
      </c>
      <c r="M436" s="7"/>
      <c r="O436" s="7" t="str">
        <f t="shared" si="86"/>
        <v>ZBSB</v>
      </c>
      <c r="P436" s="104" t="e">
        <f t="shared" si="87"/>
        <v>#N/A</v>
      </c>
      <c r="Q436" s="102" t="s">
        <v>203</v>
      </c>
      <c r="R436" s="102" t="s">
        <v>204</v>
      </c>
      <c r="S436" s="102" t="s">
        <v>152</v>
      </c>
      <c r="T436" s="105" t="str">
        <f t="shared" ca="1" si="82"/>
        <v>04.05.Monday</v>
      </c>
      <c r="U436" s="102" t="s">
        <v>205</v>
      </c>
      <c r="V436" s="7"/>
      <c r="W436" s="7"/>
      <c r="X436" s="7"/>
      <c r="Y436" s="7"/>
      <c r="Z436" s="100">
        <f t="shared" si="88"/>
        <v>4001398</v>
      </c>
      <c r="AA436" s="7"/>
      <c r="AB436" s="7"/>
      <c r="AC436" s="7"/>
      <c r="AD436" s="7"/>
      <c r="AE436" s="100">
        <f t="shared" si="89"/>
        <v>4151</v>
      </c>
      <c r="AF436" s="7"/>
      <c r="AG436" s="100">
        <f t="shared" si="90"/>
        <v>50035281</v>
      </c>
    </row>
    <row r="437" spans="1:33" x14ac:dyDescent="0.35">
      <c r="A437" s="7" t="str">
        <f t="shared" si="91"/>
        <v>Manaus39,70</v>
      </c>
      <c r="B437" s="100" t="s">
        <v>187</v>
      </c>
      <c r="C437" s="7">
        <v>4151</v>
      </c>
      <c r="D437" s="7" t="s">
        <v>40</v>
      </c>
      <c r="E437">
        <v>4001398</v>
      </c>
      <c r="F437" s="101"/>
      <c r="G437" s="111">
        <v>50035281</v>
      </c>
      <c r="H437" t="s">
        <v>221</v>
      </c>
      <c r="I437" s="101" t="str">
        <f t="shared" si="85"/>
        <v>39,7</v>
      </c>
      <c r="J437" s="164">
        <v>0</v>
      </c>
      <c r="K437" s="7" t="s">
        <v>46</v>
      </c>
      <c r="L437" s="103" t="e">
        <f>HLOOKUP(K437,'ABR''26'!$DE$4:$EH$65,MATCH(Carga!A437,'ABR''26'!$DE$4:$DE$65,0),0)</f>
        <v>#N/A</v>
      </c>
      <c r="M437" s="7"/>
      <c r="O437" s="7" t="str">
        <f t="shared" si="86"/>
        <v>ZBCP</v>
      </c>
      <c r="P437" s="104" t="e">
        <f t="shared" si="87"/>
        <v>#N/A</v>
      </c>
      <c r="Q437" s="102" t="s">
        <v>203</v>
      </c>
      <c r="R437" s="102" t="s">
        <v>204</v>
      </c>
      <c r="S437" s="102" t="s">
        <v>152</v>
      </c>
      <c r="T437" s="105" t="str">
        <f t="shared" ca="1" si="82"/>
        <v>04.05.Monday</v>
      </c>
      <c r="U437" s="102" t="s">
        <v>205</v>
      </c>
      <c r="V437" s="7"/>
      <c r="W437" s="7"/>
      <c r="X437" s="7"/>
      <c r="Y437" s="7"/>
      <c r="Z437" s="100">
        <f t="shared" si="88"/>
        <v>4001398</v>
      </c>
      <c r="AA437" s="7"/>
      <c r="AB437" s="7"/>
      <c r="AC437" s="7"/>
      <c r="AD437" s="7"/>
      <c r="AE437" s="100">
        <f t="shared" si="89"/>
        <v>4151</v>
      </c>
      <c r="AF437" s="7"/>
      <c r="AG437" s="100">
        <f t="shared" si="90"/>
        <v>50035281</v>
      </c>
    </row>
    <row r="438" spans="1:33" x14ac:dyDescent="0.35">
      <c r="A438" s="7" t="str">
        <f t="shared" si="91"/>
        <v>Manaus39,70</v>
      </c>
      <c r="B438" s="100" t="s">
        <v>187</v>
      </c>
      <c r="C438" s="7">
        <v>4151</v>
      </c>
      <c r="D438" s="7" t="s">
        <v>40</v>
      </c>
      <c r="E438">
        <v>4001398</v>
      </c>
      <c r="F438" s="101"/>
      <c r="G438" s="111">
        <v>50035281</v>
      </c>
      <c r="H438" t="s">
        <v>221</v>
      </c>
      <c r="I438" s="101" t="str">
        <f t="shared" si="85"/>
        <v>39,7</v>
      </c>
      <c r="J438" s="164">
        <v>0</v>
      </c>
      <c r="K438" s="7" t="s">
        <v>131</v>
      </c>
      <c r="L438" s="103" t="e">
        <f>HLOOKUP(K438,'ABR''26'!$DE$4:$EH$65,MATCH(Carga!A438,'ABR''26'!$DE$4:$DE$65,0),0)</f>
        <v>#N/A</v>
      </c>
      <c r="M438" s="7"/>
      <c r="O438" s="7" t="str">
        <f t="shared" si="86"/>
        <v>ZBFP</v>
      </c>
      <c r="P438" s="104" t="e">
        <f t="shared" si="87"/>
        <v>#N/A</v>
      </c>
      <c r="Q438" s="102" t="s">
        <v>203</v>
      </c>
      <c r="R438" s="102" t="s">
        <v>204</v>
      </c>
      <c r="S438" s="102" t="s">
        <v>152</v>
      </c>
      <c r="T438" s="105" t="str">
        <f t="shared" ca="1" si="82"/>
        <v>04.05.Monday</v>
      </c>
      <c r="U438" s="102" t="s">
        <v>205</v>
      </c>
      <c r="V438" s="7"/>
      <c r="W438" s="7"/>
      <c r="X438" s="7"/>
      <c r="Y438" s="7"/>
      <c r="Z438" s="100">
        <f t="shared" si="88"/>
        <v>4001398</v>
      </c>
      <c r="AA438" s="7"/>
      <c r="AB438" s="7"/>
      <c r="AC438" s="7"/>
      <c r="AD438" s="7"/>
      <c r="AE438" s="100">
        <f t="shared" si="89"/>
        <v>4151</v>
      </c>
      <c r="AF438" s="7"/>
      <c r="AG438" s="100">
        <f t="shared" si="90"/>
        <v>50035281</v>
      </c>
    </row>
    <row r="439" spans="1:33" x14ac:dyDescent="0.35">
      <c r="A439" s="7" t="str">
        <f t="shared" si="91"/>
        <v>Manaus39,70</v>
      </c>
      <c r="B439" s="100" t="s">
        <v>187</v>
      </c>
      <c r="C439" s="7">
        <v>4151</v>
      </c>
      <c r="D439" s="7" t="s">
        <v>40</v>
      </c>
      <c r="E439">
        <v>4001398</v>
      </c>
      <c r="F439" s="101"/>
      <c r="G439" s="111">
        <v>50035281</v>
      </c>
      <c r="H439" t="s">
        <v>221</v>
      </c>
      <c r="I439" s="101" t="str">
        <f t="shared" si="85"/>
        <v>39,7</v>
      </c>
      <c r="J439" s="164">
        <v>0</v>
      </c>
      <c r="K439" s="7" t="s">
        <v>51</v>
      </c>
      <c r="L439" s="103" t="e">
        <f>HLOOKUP(K439,'ABR''26'!$DE$4:$EH$65,MATCH(Carga!A439,'ABR''26'!$DE$4:$DE$65,0),0)</f>
        <v>#N/A</v>
      </c>
      <c r="M439" s="7"/>
      <c r="O439" s="7" t="str">
        <f t="shared" si="86"/>
        <v>ZBFC</v>
      </c>
      <c r="P439" s="104" t="e">
        <f t="shared" si="87"/>
        <v>#N/A</v>
      </c>
      <c r="Q439" s="102" t="s">
        <v>203</v>
      </c>
      <c r="R439" s="102" t="s">
        <v>204</v>
      </c>
      <c r="S439" s="102" t="s">
        <v>152</v>
      </c>
      <c r="T439" s="105" t="str">
        <f t="shared" ca="1" si="82"/>
        <v>04.05.Monday</v>
      </c>
      <c r="U439" s="102" t="s">
        <v>205</v>
      </c>
      <c r="V439" s="7"/>
      <c r="W439" s="7"/>
      <c r="X439" s="7"/>
      <c r="Y439" s="7"/>
      <c r="Z439" s="100">
        <f t="shared" si="88"/>
        <v>4001398</v>
      </c>
      <c r="AA439" s="7"/>
      <c r="AB439" s="7"/>
      <c r="AC439" s="7"/>
      <c r="AD439" s="7"/>
      <c r="AE439" s="100">
        <f t="shared" si="89"/>
        <v>4151</v>
      </c>
      <c r="AF439" s="7"/>
      <c r="AG439" s="100">
        <f t="shared" si="90"/>
        <v>50035281</v>
      </c>
    </row>
    <row r="440" spans="1:33" x14ac:dyDescent="0.35">
      <c r="A440" s="7" t="str">
        <f t="shared" si="91"/>
        <v>Manaus39,70</v>
      </c>
      <c r="B440" s="100" t="s">
        <v>187</v>
      </c>
      <c r="C440" s="7">
        <v>4151</v>
      </c>
      <c r="D440" s="7" t="s">
        <v>40</v>
      </c>
      <c r="E440">
        <v>4001398</v>
      </c>
      <c r="F440" s="101"/>
      <c r="G440" s="111">
        <v>50035281</v>
      </c>
      <c r="H440" t="s">
        <v>221</v>
      </c>
      <c r="I440" s="101" t="str">
        <f t="shared" si="85"/>
        <v>39,7</v>
      </c>
      <c r="J440" s="164">
        <v>0</v>
      </c>
      <c r="K440" s="7" t="s">
        <v>59</v>
      </c>
      <c r="L440" s="103" t="e">
        <f>HLOOKUP(K440,'ABR''26'!$DE$4:$EH$65,MATCH(Carga!A440,'ABR''26'!$DE$4:$DE$65,0),0)</f>
        <v>#N/A</v>
      </c>
      <c r="M440" s="7"/>
      <c r="O440" s="7" t="str">
        <f t="shared" si="86"/>
        <v>ZBFB</v>
      </c>
      <c r="P440" s="104" t="e">
        <f t="shared" si="87"/>
        <v>#N/A</v>
      </c>
      <c r="Q440" s="102" t="s">
        <v>203</v>
      </c>
      <c r="R440" s="102" t="s">
        <v>204</v>
      </c>
      <c r="S440" s="102" t="s">
        <v>152</v>
      </c>
      <c r="T440" s="105" t="str">
        <f t="shared" ca="1" si="82"/>
        <v>04.05.Monday</v>
      </c>
      <c r="U440" s="102" t="s">
        <v>205</v>
      </c>
      <c r="V440" s="7"/>
      <c r="W440" s="7"/>
      <c r="X440" s="7"/>
      <c r="Y440" s="7"/>
      <c r="Z440" s="100">
        <f t="shared" si="88"/>
        <v>4001398</v>
      </c>
      <c r="AA440" s="7"/>
      <c r="AB440" s="7"/>
      <c r="AC440" s="7"/>
      <c r="AD440" s="7"/>
      <c r="AE440" s="100">
        <f t="shared" si="89"/>
        <v>4151</v>
      </c>
      <c r="AF440" s="7"/>
      <c r="AG440" s="100">
        <f t="shared" si="90"/>
        <v>50035281</v>
      </c>
    </row>
    <row r="441" spans="1:33" x14ac:dyDescent="0.35">
      <c r="A441" s="7" t="str">
        <f t="shared" si="91"/>
        <v>Manaus39,70</v>
      </c>
      <c r="B441" s="100" t="s">
        <v>187</v>
      </c>
      <c r="C441" s="7">
        <v>4151</v>
      </c>
      <c r="D441" s="7" t="s">
        <v>40</v>
      </c>
      <c r="E441">
        <v>4001398</v>
      </c>
      <c r="F441" s="101"/>
      <c r="G441" s="111">
        <v>50035281</v>
      </c>
      <c r="H441" t="s">
        <v>221</v>
      </c>
      <c r="I441" s="101" t="str">
        <f t="shared" si="85"/>
        <v>39,7</v>
      </c>
      <c r="J441" s="164">
        <v>0</v>
      </c>
      <c r="K441" s="7" t="s">
        <v>138</v>
      </c>
      <c r="L441" s="103" t="e">
        <f>HLOOKUP(K441,'ABR''26'!$DE$4:$EH$65,MATCH(Carga!A441,'ABR''26'!$DE$4:$DE$65,0),0)</f>
        <v>#N/A</v>
      </c>
      <c r="M441" s="7"/>
      <c r="O441" s="7" t="str">
        <f t="shared" si="86"/>
        <v>ZBTM</v>
      </c>
      <c r="P441" s="104" t="e">
        <f t="shared" si="87"/>
        <v>#N/A</v>
      </c>
      <c r="Q441" s="102" t="s">
        <v>203</v>
      </c>
      <c r="R441" s="102" t="s">
        <v>204</v>
      </c>
      <c r="S441" s="102" t="s">
        <v>152</v>
      </c>
      <c r="T441" s="105" t="str">
        <f t="shared" ca="1" si="82"/>
        <v>04.05.Monday</v>
      </c>
      <c r="U441" s="102" t="s">
        <v>205</v>
      </c>
      <c r="V441" s="7"/>
      <c r="W441" s="7"/>
      <c r="X441" s="7"/>
      <c r="Y441" s="7"/>
      <c r="Z441" s="100">
        <f t="shared" si="88"/>
        <v>4001398</v>
      </c>
      <c r="AA441" s="7"/>
      <c r="AB441" s="7"/>
      <c r="AC441" s="7"/>
      <c r="AD441" s="7"/>
      <c r="AE441" s="100">
        <f t="shared" si="89"/>
        <v>4151</v>
      </c>
      <c r="AF441" s="7"/>
      <c r="AG441" s="100">
        <f t="shared" si="90"/>
        <v>50035281</v>
      </c>
    </row>
    <row r="442" spans="1:33" x14ac:dyDescent="0.35">
      <c r="A442" s="7" t="str">
        <f t="shared" si="91"/>
        <v>Manaus39,70</v>
      </c>
      <c r="B442" s="100" t="s">
        <v>187</v>
      </c>
      <c r="C442" s="7">
        <v>4151</v>
      </c>
      <c r="D442" s="7" t="s">
        <v>40</v>
      </c>
      <c r="E442">
        <v>4001398</v>
      </c>
      <c r="F442" s="101"/>
      <c r="G442" s="111">
        <v>50035281</v>
      </c>
      <c r="H442" t="s">
        <v>221</v>
      </c>
      <c r="I442" s="101" t="str">
        <f t="shared" si="85"/>
        <v>39,7</v>
      </c>
      <c r="J442" s="164">
        <v>0</v>
      </c>
      <c r="K442" s="7" t="s">
        <v>139</v>
      </c>
      <c r="L442" s="103" t="e">
        <f>HLOOKUP(K442,'ABR''26'!$DE$4:$EH$65,MATCH(Carga!A442,'ABR''26'!$DE$4:$DE$65,0),0)</f>
        <v>#N/A</v>
      </c>
      <c r="M442" s="7"/>
      <c r="O442" s="7" t="str">
        <f t="shared" si="86"/>
        <v>ZBCT</v>
      </c>
      <c r="P442" s="104" t="e">
        <f t="shared" si="87"/>
        <v>#N/A</v>
      </c>
      <c r="Q442" s="102" t="s">
        <v>203</v>
      </c>
      <c r="R442" s="102" t="s">
        <v>204</v>
      </c>
      <c r="S442" s="102" t="s">
        <v>152</v>
      </c>
      <c r="T442" s="105" t="str">
        <f t="shared" ca="1" si="82"/>
        <v>04.05.Monday</v>
      </c>
      <c r="U442" s="102" t="s">
        <v>205</v>
      </c>
      <c r="V442" s="7"/>
      <c r="W442" s="7"/>
      <c r="X442" s="7"/>
      <c r="Y442" s="7"/>
      <c r="Z442" s="100">
        <f t="shared" si="88"/>
        <v>4001398</v>
      </c>
      <c r="AA442" s="7"/>
      <c r="AB442" s="7"/>
      <c r="AC442" s="7"/>
      <c r="AD442" s="7"/>
      <c r="AE442" s="100">
        <f t="shared" si="89"/>
        <v>4151</v>
      </c>
      <c r="AF442" s="7"/>
      <c r="AG442" s="100">
        <f t="shared" si="90"/>
        <v>50035281</v>
      </c>
    </row>
    <row r="443" spans="1:33" x14ac:dyDescent="0.35">
      <c r="A443" s="7" t="str">
        <f t="shared" si="91"/>
        <v>Manaus39,70</v>
      </c>
      <c r="B443" s="100" t="s">
        <v>187</v>
      </c>
      <c r="C443" s="7">
        <v>4151</v>
      </c>
      <c r="D443" s="7" t="s">
        <v>40</v>
      </c>
      <c r="E443">
        <v>4001398</v>
      </c>
      <c r="F443" s="101"/>
      <c r="G443" s="111">
        <v>50035281</v>
      </c>
      <c r="H443" t="s">
        <v>221</v>
      </c>
      <c r="I443" s="101" t="str">
        <f t="shared" si="85"/>
        <v>39,7</v>
      </c>
      <c r="J443" s="164">
        <v>0</v>
      </c>
      <c r="K443" s="7" t="s">
        <v>57</v>
      </c>
      <c r="L443" s="103" t="e">
        <f>HLOOKUP(K443,'ABR''26'!$DE$4:$EH$65,MATCH(Carga!A443,'ABR''26'!$DE$4:$DE$65,0),0)</f>
        <v>#N/A</v>
      </c>
      <c r="M443" s="7"/>
      <c r="O443" s="7" t="str">
        <f t="shared" si="86"/>
        <v>ZBLB</v>
      </c>
      <c r="P443" s="104" t="e">
        <f t="shared" si="87"/>
        <v>#N/A</v>
      </c>
      <c r="Q443" s="102" t="s">
        <v>203</v>
      </c>
      <c r="R443" s="102" t="s">
        <v>204</v>
      </c>
      <c r="S443" s="102" t="s">
        <v>152</v>
      </c>
      <c r="T443" s="105" t="str">
        <f t="shared" ca="1" si="82"/>
        <v>04.05.Monday</v>
      </c>
      <c r="U443" s="102" t="s">
        <v>205</v>
      </c>
      <c r="V443" s="7"/>
      <c r="W443" s="7"/>
      <c r="X443" s="7"/>
      <c r="Y443" s="7"/>
      <c r="Z443" s="100">
        <f t="shared" si="88"/>
        <v>4001398</v>
      </c>
      <c r="AA443" s="7"/>
      <c r="AB443" s="7"/>
      <c r="AC443" s="7"/>
      <c r="AD443" s="7"/>
      <c r="AE443" s="100">
        <f t="shared" si="89"/>
        <v>4151</v>
      </c>
      <c r="AF443" s="7"/>
      <c r="AG443" s="100">
        <f t="shared" si="90"/>
        <v>50035281</v>
      </c>
    </row>
    <row r="444" spans="1:33" x14ac:dyDescent="0.35">
      <c r="A444" s="7" t="str">
        <f t="shared" si="91"/>
        <v>Manaus39,70</v>
      </c>
      <c r="B444" s="100" t="s">
        <v>187</v>
      </c>
      <c r="C444" s="7">
        <v>4151</v>
      </c>
      <c r="D444" s="7" t="s">
        <v>40</v>
      </c>
      <c r="E444">
        <v>4001398</v>
      </c>
      <c r="F444" s="101"/>
      <c r="G444" s="111">
        <v>50035281</v>
      </c>
      <c r="H444" t="s">
        <v>221</v>
      </c>
      <c r="I444" s="101" t="str">
        <f t="shared" si="85"/>
        <v>39,7</v>
      </c>
      <c r="J444" s="164">
        <v>0</v>
      </c>
      <c r="K444" s="7" t="s">
        <v>132</v>
      </c>
      <c r="L444" s="103" t="e">
        <f>HLOOKUP(K444,'ABR''26'!$DE$4:$EH$65,MATCH(Carga!A444,'ABR''26'!$DE$4:$DE$65,0),0)</f>
        <v>#N/A</v>
      </c>
      <c r="M444" s="7"/>
      <c r="O444" s="7" t="str">
        <f t="shared" si="86"/>
        <v>ZBMR</v>
      </c>
      <c r="P444" s="104" t="e">
        <f t="shared" si="87"/>
        <v>#N/A</v>
      </c>
      <c r="Q444" s="102" t="s">
        <v>203</v>
      </c>
      <c r="R444" s="102" t="s">
        <v>204</v>
      </c>
      <c r="S444" s="102" t="s">
        <v>152</v>
      </c>
      <c r="T444" s="105" t="str">
        <f t="shared" ca="1" si="82"/>
        <v>04.05.Monday</v>
      </c>
      <c r="U444" s="102" t="s">
        <v>205</v>
      </c>
      <c r="V444" s="7"/>
      <c r="W444" s="7"/>
      <c r="X444" s="7"/>
      <c r="Y444" s="7"/>
      <c r="Z444" s="100">
        <f t="shared" si="88"/>
        <v>4001398</v>
      </c>
      <c r="AA444" s="7"/>
      <c r="AB444" s="7"/>
      <c r="AC444" s="7"/>
      <c r="AD444" s="7"/>
      <c r="AE444" s="100">
        <f t="shared" si="89"/>
        <v>4151</v>
      </c>
      <c r="AF444" s="7"/>
      <c r="AG444" s="100">
        <f t="shared" si="90"/>
        <v>50035281</v>
      </c>
    </row>
    <row r="445" spans="1:33" x14ac:dyDescent="0.35">
      <c r="A445" s="7" t="str">
        <f t="shared" si="91"/>
        <v>Manaus39,70</v>
      </c>
      <c r="B445" s="100" t="s">
        <v>187</v>
      </c>
      <c r="C445" s="7">
        <v>4151</v>
      </c>
      <c r="D445" s="7" t="s">
        <v>40</v>
      </c>
      <c r="E445">
        <v>4001398</v>
      </c>
      <c r="F445" s="101"/>
      <c r="G445" s="111">
        <v>50035281</v>
      </c>
      <c r="H445" t="s">
        <v>221</v>
      </c>
      <c r="I445" s="101" t="str">
        <f t="shared" si="85"/>
        <v>39,7</v>
      </c>
      <c r="J445" s="164">
        <v>0</v>
      </c>
      <c r="K445" s="7" t="s">
        <v>133</v>
      </c>
      <c r="L445" s="103" t="e">
        <f>HLOOKUP(K445,'ABR''26'!$DE$4:$EH$65,MATCH(Carga!A445,'ABR''26'!$DE$4:$DE$65,0),0)</f>
        <v>#N/A</v>
      </c>
      <c r="M445" s="7"/>
      <c r="O445" s="7" t="str">
        <f t="shared" si="86"/>
        <v>ZBML</v>
      </c>
      <c r="P445" s="104" t="e">
        <f t="shared" si="87"/>
        <v>#N/A</v>
      </c>
      <c r="Q445" s="102" t="s">
        <v>203</v>
      </c>
      <c r="R445" s="102" t="s">
        <v>204</v>
      </c>
      <c r="S445" s="102" t="s">
        <v>152</v>
      </c>
      <c r="T445" s="105" t="str">
        <f t="shared" ca="1" si="82"/>
        <v>04.05.Monday</v>
      </c>
      <c r="U445" s="102" t="s">
        <v>205</v>
      </c>
      <c r="V445" s="7"/>
      <c r="W445" s="7"/>
      <c r="X445" s="7"/>
      <c r="Y445" s="7"/>
      <c r="Z445" s="100">
        <f t="shared" si="88"/>
        <v>4001398</v>
      </c>
      <c r="AA445" s="7"/>
      <c r="AB445" s="7"/>
      <c r="AC445" s="7"/>
      <c r="AD445" s="7"/>
      <c r="AE445" s="100">
        <f t="shared" si="89"/>
        <v>4151</v>
      </c>
      <c r="AF445" s="7"/>
      <c r="AG445" s="100">
        <f t="shared" si="90"/>
        <v>50035281</v>
      </c>
    </row>
    <row r="446" spans="1:33" x14ac:dyDescent="0.35">
      <c r="A446" s="7" t="str">
        <f t="shared" si="91"/>
        <v>Manaus39,70</v>
      </c>
      <c r="B446" s="100" t="s">
        <v>187</v>
      </c>
      <c r="C446" s="7">
        <v>4151</v>
      </c>
      <c r="D446" s="7" t="s">
        <v>40</v>
      </c>
      <c r="E446">
        <v>4001398</v>
      </c>
      <c r="F446" s="101"/>
      <c r="G446" s="111">
        <v>50035281</v>
      </c>
      <c r="H446" t="s">
        <v>221</v>
      </c>
      <c r="I446" s="101" t="str">
        <f t="shared" si="85"/>
        <v>39,7</v>
      </c>
      <c r="J446" s="164">
        <v>0</v>
      </c>
      <c r="K446" s="7" t="s">
        <v>52</v>
      </c>
      <c r="L446" s="103" t="e">
        <f>HLOOKUP(K446,'ABR''26'!$DE$4:$EH$65,MATCH(Carga!A446,'ABR''26'!$DE$4:$DE$65,0),0)</f>
        <v>#N/A</v>
      </c>
      <c r="M446" s="7"/>
      <c r="O446" s="7" t="str">
        <f t="shared" si="86"/>
        <v>ZBPP</v>
      </c>
      <c r="P446" s="104" t="e">
        <f t="shared" si="87"/>
        <v>#N/A</v>
      </c>
      <c r="Q446" s="102" t="s">
        <v>203</v>
      </c>
      <c r="R446" s="102" t="s">
        <v>204</v>
      </c>
      <c r="S446" s="102" t="s">
        <v>152</v>
      </c>
      <c r="T446" s="105" t="str">
        <f t="shared" ca="1" si="82"/>
        <v>04.05.Monday</v>
      </c>
      <c r="U446" s="102" t="s">
        <v>205</v>
      </c>
      <c r="V446" s="7"/>
      <c r="W446" s="7"/>
      <c r="X446" s="7"/>
      <c r="Y446" s="7"/>
      <c r="Z446" s="100">
        <f t="shared" si="88"/>
        <v>4001398</v>
      </c>
      <c r="AA446" s="7"/>
      <c r="AB446" s="7"/>
      <c r="AC446" s="7"/>
      <c r="AD446" s="7"/>
      <c r="AE446" s="100">
        <f t="shared" si="89"/>
        <v>4151</v>
      </c>
      <c r="AF446" s="7"/>
      <c r="AG446" s="100">
        <f t="shared" si="90"/>
        <v>50035281</v>
      </c>
    </row>
    <row r="447" spans="1:33" x14ac:dyDescent="0.35">
      <c r="A447" s="7" t="str">
        <f t="shared" si="91"/>
        <v>Manaus39,70</v>
      </c>
      <c r="B447" s="100" t="s">
        <v>187</v>
      </c>
      <c r="C447" s="7">
        <v>4151</v>
      </c>
      <c r="D447" s="7" t="s">
        <v>40</v>
      </c>
      <c r="E447">
        <v>4001398</v>
      </c>
      <c r="F447" s="101"/>
      <c r="G447" s="111">
        <v>50035281</v>
      </c>
      <c r="H447" t="s">
        <v>221</v>
      </c>
      <c r="I447" s="101" t="str">
        <f t="shared" si="85"/>
        <v>39,7</v>
      </c>
      <c r="J447" s="164">
        <v>0</v>
      </c>
      <c r="K447" s="7" t="s">
        <v>60</v>
      </c>
      <c r="L447" s="103" t="e">
        <f>HLOOKUP(K447,'ABR''26'!$DE$4:$EH$65,MATCH(Carga!A447,'ABR''26'!$DE$4:$DE$65,0),0)</f>
        <v>#N/A</v>
      </c>
      <c r="M447" s="7"/>
      <c r="O447" s="7" t="str">
        <f t="shared" si="86"/>
        <v>ZBPB</v>
      </c>
      <c r="P447" s="104" t="e">
        <f t="shared" si="87"/>
        <v>#N/A</v>
      </c>
      <c r="Q447" s="102" t="s">
        <v>203</v>
      </c>
      <c r="R447" s="102" t="s">
        <v>204</v>
      </c>
      <c r="S447" s="102" t="s">
        <v>152</v>
      </c>
      <c r="T447" s="105" t="str">
        <f t="shared" ca="1" si="82"/>
        <v>04.05.Monday</v>
      </c>
      <c r="U447" s="102" t="s">
        <v>205</v>
      </c>
      <c r="V447" s="7"/>
      <c r="W447" s="7"/>
      <c r="X447" s="7"/>
      <c r="Y447" s="7"/>
      <c r="Z447" s="100">
        <f t="shared" si="88"/>
        <v>4001398</v>
      </c>
      <c r="AA447" s="7"/>
      <c r="AB447" s="7"/>
      <c r="AC447" s="7"/>
      <c r="AD447" s="7"/>
      <c r="AE447" s="100">
        <f t="shared" si="89"/>
        <v>4151</v>
      </c>
      <c r="AF447" s="7"/>
      <c r="AG447" s="100">
        <f t="shared" si="90"/>
        <v>50035281</v>
      </c>
    </row>
    <row r="448" spans="1:33" x14ac:dyDescent="0.35">
      <c r="A448" s="7" t="str">
        <f t="shared" si="91"/>
        <v>Manaus39,70</v>
      </c>
      <c r="B448" s="100" t="s">
        <v>187</v>
      </c>
      <c r="C448" s="7">
        <v>4151</v>
      </c>
      <c r="D448" s="7" t="s">
        <v>40</v>
      </c>
      <c r="E448">
        <v>4001398</v>
      </c>
      <c r="F448" s="101"/>
      <c r="G448" s="111">
        <v>50035281</v>
      </c>
      <c r="H448" t="s">
        <v>221</v>
      </c>
      <c r="I448" s="101" t="str">
        <f t="shared" si="85"/>
        <v>39,7</v>
      </c>
      <c r="J448" s="164">
        <v>0</v>
      </c>
      <c r="K448" s="7" t="s">
        <v>50</v>
      </c>
      <c r="L448" s="103" t="e">
        <f>HLOOKUP(K448,'ABR''26'!$DE$4:$EH$65,MATCH(Carga!A448,'ABR''26'!$DE$4:$DE$65,0),0)</f>
        <v>#N/A</v>
      </c>
      <c r="M448" s="7"/>
      <c r="O448" s="7" t="str">
        <f t="shared" si="86"/>
        <v>ZBOP</v>
      </c>
      <c r="P448" s="104" t="e">
        <f t="shared" si="87"/>
        <v>#N/A</v>
      </c>
      <c r="Q448" s="102" t="s">
        <v>203</v>
      </c>
      <c r="R448" s="102" t="s">
        <v>204</v>
      </c>
      <c r="S448" s="102" t="s">
        <v>152</v>
      </c>
      <c r="T448" s="105" t="str">
        <f t="shared" ca="1" si="82"/>
        <v>04.05.Monday</v>
      </c>
      <c r="U448" s="102" t="s">
        <v>205</v>
      </c>
      <c r="V448" s="7"/>
      <c r="W448" s="7"/>
      <c r="X448" s="7"/>
      <c r="Y448" s="7"/>
      <c r="Z448" s="100">
        <f t="shared" si="88"/>
        <v>4001398</v>
      </c>
      <c r="AA448" s="7"/>
      <c r="AB448" s="7"/>
      <c r="AC448" s="7"/>
      <c r="AD448" s="7"/>
      <c r="AE448" s="100">
        <f t="shared" si="89"/>
        <v>4151</v>
      </c>
      <c r="AF448" s="7"/>
      <c r="AG448" s="100">
        <f t="shared" si="90"/>
        <v>50035281</v>
      </c>
    </row>
    <row r="449" spans="1:33" x14ac:dyDescent="0.35">
      <c r="A449" s="7" t="str">
        <f t="shared" si="91"/>
        <v>Manaus39,70</v>
      </c>
      <c r="B449" s="100" t="s">
        <v>187</v>
      </c>
      <c r="C449" s="7">
        <v>4151</v>
      </c>
      <c r="D449" s="7" t="s">
        <v>40</v>
      </c>
      <c r="E449">
        <v>4001398</v>
      </c>
      <c r="F449" s="101"/>
      <c r="G449" s="111">
        <v>50035281</v>
      </c>
      <c r="H449" t="s">
        <v>221</v>
      </c>
      <c r="I449" s="101" t="str">
        <f t="shared" si="85"/>
        <v>39,7</v>
      </c>
      <c r="J449" s="164">
        <v>0</v>
      </c>
      <c r="K449" s="7" t="s">
        <v>58</v>
      </c>
      <c r="L449" s="103" t="e">
        <f>HLOOKUP(K449,'ABR''26'!$DE$4:$EH$65,MATCH(Carga!A449,'ABR''26'!$DE$4:$DE$65,0),0)</f>
        <v>#N/A</v>
      </c>
      <c r="M449" s="7"/>
      <c r="O449" s="7" t="str">
        <f t="shared" si="86"/>
        <v>ZBOB</v>
      </c>
      <c r="P449" s="104" t="e">
        <f t="shared" si="87"/>
        <v>#N/A</v>
      </c>
      <c r="Q449" s="102" t="s">
        <v>203</v>
      </c>
      <c r="R449" s="102" t="s">
        <v>204</v>
      </c>
      <c r="S449" s="102" t="s">
        <v>152</v>
      </c>
      <c r="T449" s="105" t="str">
        <f t="shared" ca="1" si="82"/>
        <v>04.05.Monday</v>
      </c>
      <c r="U449" s="102" t="s">
        <v>205</v>
      </c>
      <c r="V449" s="7"/>
      <c r="W449" s="7"/>
      <c r="X449" s="7"/>
      <c r="Y449" s="7"/>
      <c r="Z449" s="100">
        <f t="shared" si="88"/>
        <v>4001398</v>
      </c>
      <c r="AA449" s="7"/>
      <c r="AB449" s="7"/>
      <c r="AC449" s="7"/>
      <c r="AD449" s="7"/>
      <c r="AE449" s="100">
        <f t="shared" si="89"/>
        <v>4151</v>
      </c>
      <c r="AF449" s="7"/>
      <c r="AG449" s="100">
        <f t="shared" si="90"/>
        <v>50035281</v>
      </c>
    </row>
    <row r="450" spans="1:33" x14ac:dyDescent="0.35">
      <c r="A450" s="7" t="str">
        <f t="shared" si="91"/>
        <v>Manaus39,70</v>
      </c>
      <c r="B450" s="100" t="s">
        <v>187</v>
      </c>
      <c r="C450" s="7">
        <v>4151</v>
      </c>
      <c r="D450" s="7" t="s">
        <v>40</v>
      </c>
      <c r="E450">
        <v>4001398</v>
      </c>
      <c r="F450" s="101"/>
      <c r="G450" s="111">
        <v>50035281</v>
      </c>
      <c r="H450" t="s">
        <v>221</v>
      </c>
      <c r="I450" s="101" t="str">
        <f t="shared" si="85"/>
        <v>39,7</v>
      </c>
      <c r="J450" s="164">
        <v>0</v>
      </c>
      <c r="K450" s="7" t="s">
        <v>134</v>
      </c>
      <c r="L450" s="103" t="e">
        <f>HLOOKUP(K450,'ABR''26'!$DE$4:$EH$65,MATCH(Carga!A450,'ABR''26'!$DE$4:$DE$65,0),0)</f>
        <v>#N/A</v>
      </c>
      <c r="M450" s="7"/>
      <c r="O450" s="7" t="str">
        <f t="shared" si="86"/>
        <v>ZBSG</v>
      </c>
      <c r="P450" s="104" t="e">
        <f t="shared" si="87"/>
        <v>#N/A</v>
      </c>
      <c r="Q450" s="102" t="s">
        <v>203</v>
      </c>
      <c r="R450" s="102" t="s">
        <v>204</v>
      </c>
      <c r="S450" s="102" t="s">
        <v>152</v>
      </c>
      <c r="T450" s="105" t="str">
        <f t="shared" ref="T450:T513" ca="1" si="92">$T$1</f>
        <v>04.05.Monday</v>
      </c>
      <c r="U450" s="102" t="s">
        <v>205</v>
      </c>
      <c r="V450" s="7"/>
      <c r="W450" s="7"/>
      <c r="X450" s="7"/>
      <c r="Y450" s="7"/>
      <c r="Z450" s="100">
        <f t="shared" si="88"/>
        <v>4001398</v>
      </c>
      <c r="AA450" s="7"/>
      <c r="AB450" s="7"/>
      <c r="AC450" s="7"/>
      <c r="AD450" s="7"/>
      <c r="AE450" s="100">
        <f t="shared" si="89"/>
        <v>4151</v>
      </c>
      <c r="AF450" s="7"/>
      <c r="AG450" s="100">
        <f t="shared" si="90"/>
        <v>50035281</v>
      </c>
    </row>
    <row r="451" spans="1:33" x14ac:dyDescent="0.35">
      <c r="A451" s="7" t="str">
        <f t="shared" si="91"/>
        <v>Manaus39,70</v>
      </c>
      <c r="B451" s="100" t="s">
        <v>187</v>
      </c>
      <c r="C451" s="7">
        <v>4151</v>
      </c>
      <c r="D451" s="7" t="s">
        <v>40</v>
      </c>
      <c r="E451">
        <v>4001398</v>
      </c>
      <c r="F451" s="101"/>
      <c r="G451" s="111">
        <v>50035281</v>
      </c>
      <c r="H451" t="s">
        <v>221</v>
      </c>
      <c r="I451" s="101" t="str">
        <f t="shared" si="85"/>
        <v>39,7</v>
      </c>
      <c r="J451" s="164">
        <v>0</v>
      </c>
      <c r="K451" s="7" t="s">
        <v>45</v>
      </c>
      <c r="L451" s="103" t="e">
        <f>HLOOKUP(K451,'ABR''26'!$DE$4:$EH$65,MATCH(Carga!A451,'ABR''26'!$DE$4:$DE$65,0),0)</f>
        <v>#N/A</v>
      </c>
      <c r="M451" s="7"/>
      <c r="O451" s="7" t="str">
        <f t="shared" si="86"/>
        <v>ZBFS</v>
      </c>
      <c r="P451" s="104" t="e">
        <f t="shared" si="87"/>
        <v>#N/A</v>
      </c>
      <c r="Q451" s="102" t="s">
        <v>203</v>
      </c>
      <c r="R451" s="102" t="s">
        <v>204</v>
      </c>
      <c r="S451" s="102" t="s">
        <v>152</v>
      </c>
      <c r="T451" s="105" t="str">
        <f t="shared" ca="1" si="92"/>
        <v>04.05.Monday</v>
      </c>
      <c r="U451" s="102" t="s">
        <v>205</v>
      </c>
      <c r="V451" s="7"/>
      <c r="W451" s="7"/>
      <c r="X451" s="7"/>
      <c r="Y451" s="7"/>
      <c r="Z451" s="100">
        <f t="shared" si="88"/>
        <v>4001398</v>
      </c>
      <c r="AA451" s="7"/>
      <c r="AB451" s="7"/>
      <c r="AC451" s="7"/>
      <c r="AD451" s="7"/>
      <c r="AE451" s="100">
        <f t="shared" si="89"/>
        <v>4151</v>
      </c>
      <c r="AF451" s="7"/>
      <c r="AG451" s="100">
        <f t="shared" si="90"/>
        <v>50035281</v>
      </c>
    </row>
    <row r="452" spans="1:33" x14ac:dyDescent="0.35">
      <c r="A452" s="7" t="str">
        <f t="shared" si="91"/>
        <v>Manaus39,70</v>
      </c>
      <c r="B452" s="100" t="s">
        <v>187</v>
      </c>
      <c r="C452" s="7">
        <v>4151</v>
      </c>
      <c r="D452" s="7" t="s">
        <v>40</v>
      </c>
      <c r="E452">
        <v>4001398</v>
      </c>
      <c r="F452" s="101"/>
      <c r="G452" s="111">
        <v>50035281</v>
      </c>
      <c r="H452" t="s">
        <v>221</v>
      </c>
      <c r="I452" s="101" t="str">
        <f t="shared" si="85"/>
        <v>39,7</v>
      </c>
      <c r="J452" s="164">
        <v>0</v>
      </c>
      <c r="K452" s="7" t="s">
        <v>47</v>
      </c>
      <c r="L452" s="103" t="e">
        <f>HLOOKUP(K452,'ABR''26'!$DE$4:$EH$65,MATCH(Carga!A452,'ABR''26'!$DE$4:$DE$65,0),0)</f>
        <v>#N/A</v>
      </c>
      <c r="M452" s="7"/>
      <c r="O452" s="7" t="str">
        <f t="shared" si="86"/>
        <v>ZBUT</v>
      </c>
      <c r="P452" s="104" t="e">
        <f t="shared" si="87"/>
        <v>#N/A</v>
      </c>
      <c r="Q452" s="102" t="s">
        <v>203</v>
      </c>
      <c r="R452" s="102" t="s">
        <v>204</v>
      </c>
      <c r="S452" s="102" t="s">
        <v>152</v>
      </c>
      <c r="T452" s="105" t="str">
        <f t="shared" ca="1" si="92"/>
        <v>04.05.Monday</v>
      </c>
      <c r="U452" s="102" t="s">
        <v>205</v>
      </c>
      <c r="V452" s="7"/>
      <c r="W452" s="7"/>
      <c r="X452" s="7"/>
      <c r="Y452" s="7"/>
      <c r="Z452" s="100">
        <f t="shared" si="88"/>
        <v>4001398</v>
      </c>
      <c r="AA452" s="7"/>
      <c r="AB452" s="7"/>
      <c r="AC452" s="7"/>
      <c r="AD452" s="7"/>
      <c r="AE452" s="100">
        <f t="shared" si="89"/>
        <v>4151</v>
      </c>
      <c r="AF452" s="7"/>
      <c r="AG452" s="100">
        <f t="shared" si="90"/>
        <v>50035281</v>
      </c>
    </row>
    <row r="453" spans="1:33" x14ac:dyDescent="0.35">
      <c r="A453" s="7" t="str">
        <f t="shared" si="91"/>
        <v>Manaus39,70</v>
      </c>
      <c r="B453" s="100" t="s">
        <v>187</v>
      </c>
      <c r="C453" s="7">
        <v>4151</v>
      </c>
      <c r="D453" s="7" t="s">
        <v>40</v>
      </c>
      <c r="E453">
        <v>4001398</v>
      </c>
      <c r="F453" s="101"/>
      <c r="G453" s="111">
        <v>50035281</v>
      </c>
      <c r="H453" t="s">
        <v>221</v>
      </c>
      <c r="I453" s="101" t="str">
        <f t="shared" si="85"/>
        <v>39,7</v>
      </c>
      <c r="J453" s="164">
        <v>0</v>
      </c>
      <c r="K453" s="7" t="s">
        <v>54</v>
      </c>
      <c r="L453" s="103" t="e">
        <f>HLOOKUP(K453,'ABR''26'!$DE$4:$EH$65,MATCH(Carga!A453,'ABR''26'!$DE$4:$DE$65,0),0)</f>
        <v>#N/A</v>
      </c>
      <c r="M453" s="7"/>
      <c r="O453" s="7" t="str">
        <f t="shared" si="86"/>
        <v>ZBUB</v>
      </c>
      <c r="P453" s="104" t="e">
        <f t="shared" si="87"/>
        <v>#N/A</v>
      </c>
      <c r="Q453" s="102" t="s">
        <v>203</v>
      </c>
      <c r="R453" s="102" t="s">
        <v>204</v>
      </c>
      <c r="S453" s="102" t="s">
        <v>152</v>
      </c>
      <c r="T453" s="105" t="str">
        <f t="shared" ca="1" si="92"/>
        <v>04.05.Monday</v>
      </c>
      <c r="U453" s="102" t="s">
        <v>205</v>
      </c>
      <c r="V453" s="7"/>
      <c r="W453" s="7"/>
      <c r="X453" s="7"/>
      <c r="Y453" s="7"/>
      <c r="Z453" s="100">
        <f t="shared" si="88"/>
        <v>4001398</v>
      </c>
      <c r="AA453" s="7"/>
      <c r="AB453" s="7"/>
      <c r="AC453" s="7"/>
      <c r="AD453" s="7"/>
      <c r="AE453" s="100">
        <f t="shared" si="89"/>
        <v>4151</v>
      </c>
      <c r="AF453" s="7"/>
      <c r="AG453" s="100">
        <f t="shared" si="90"/>
        <v>50035281</v>
      </c>
    </row>
    <row r="454" spans="1:33" x14ac:dyDescent="0.35">
      <c r="A454" s="7" t="str">
        <f t="shared" si="91"/>
        <v>Manaus39,70</v>
      </c>
      <c r="B454" s="100" t="s">
        <v>187</v>
      </c>
      <c r="C454" s="7">
        <v>4151</v>
      </c>
      <c r="D454" s="7" t="s">
        <v>40</v>
      </c>
      <c r="E454">
        <v>4001398</v>
      </c>
      <c r="F454" s="101"/>
      <c r="G454" s="111">
        <v>50035281</v>
      </c>
      <c r="H454" t="s">
        <v>221</v>
      </c>
      <c r="I454" s="101" t="str">
        <f t="shared" si="85"/>
        <v>39,7</v>
      </c>
      <c r="J454" s="164">
        <v>0</v>
      </c>
      <c r="K454" s="7" t="s">
        <v>48</v>
      </c>
      <c r="L454" s="103" t="e">
        <f>HLOOKUP(K454,'ABR''26'!$DE$4:$EH$65,MATCH(Carga!A454,'ABR''26'!$DE$4:$DE$65,0),0)</f>
        <v>#N/A</v>
      </c>
      <c r="M454" s="7"/>
      <c r="O454" s="7" t="str">
        <f t="shared" si="86"/>
        <v>ZBLA</v>
      </c>
      <c r="P454" s="104" t="e">
        <f t="shared" si="87"/>
        <v>#N/A</v>
      </c>
      <c r="Q454" s="102" t="s">
        <v>203</v>
      </c>
      <c r="R454" s="102" t="s">
        <v>204</v>
      </c>
      <c r="S454" s="102" t="s">
        <v>152</v>
      </c>
      <c r="T454" s="105" t="str">
        <f t="shared" ca="1" si="92"/>
        <v>04.05.Monday</v>
      </c>
      <c r="U454" s="102" t="s">
        <v>205</v>
      </c>
      <c r="V454" s="7"/>
      <c r="W454" s="7"/>
      <c r="X454" s="7"/>
      <c r="Y454" s="7"/>
      <c r="Z454" s="100">
        <f t="shared" si="88"/>
        <v>4001398</v>
      </c>
      <c r="AA454" s="7"/>
      <c r="AB454" s="7"/>
      <c r="AC454" s="7"/>
      <c r="AD454" s="7"/>
      <c r="AE454" s="100">
        <f t="shared" si="89"/>
        <v>4151</v>
      </c>
      <c r="AF454" s="7"/>
      <c r="AG454" s="100">
        <f t="shared" si="90"/>
        <v>50035281</v>
      </c>
    </row>
    <row r="455" spans="1:33" x14ac:dyDescent="0.35">
      <c r="A455" s="7" t="str">
        <f t="shared" si="91"/>
        <v>Manaus39,70</v>
      </c>
      <c r="B455" s="100" t="s">
        <v>187</v>
      </c>
      <c r="C455" s="7">
        <v>4151</v>
      </c>
      <c r="D455" s="7" t="s">
        <v>40</v>
      </c>
      <c r="E455">
        <v>4001398</v>
      </c>
      <c r="F455" s="101"/>
      <c r="G455" s="111">
        <v>50035281</v>
      </c>
      <c r="H455" t="s">
        <v>221</v>
      </c>
      <c r="I455" s="101" t="str">
        <f t="shared" si="85"/>
        <v>39,7</v>
      </c>
      <c r="J455" s="164">
        <v>0</v>
      </c>
      <c r="K455" s="7" t="s">
        <v>55</v>
      </c>
      <c r="L455" s="103" t="e">
        <f>HLOOKUP(K455,'ABR''26'!$DE$4:$EH$65,MATCH(Carga!A455,'ABR''26'!$DE$4:$DE$65,0),0)</f>
        <v>#N/A</v>
      </c>
      <c r="M455" s="7"/>
      <c r="O455" s="7" t="str">
        <f t="shared" si="86"/>
        <v>ZBLL</v>
      </c>
      <c r="P455" s="104" t="e">
        <f t="shared" si="87"/>
        <v>#N/A</v>
      </c>
      <c r="Q455" s="102" t="s">
        <v>203</v>
      </c>
      <c r="R455" s="102" t="s">
        <v>204</v>
      </c>
      <c r="S455" s="102" t="s">
        <v>152</v>
      </c>
      <c r="T455" s="105" t="str">
        <f t="shared" ca="1" si="92"/>
        <v>04.05.Monday</v>
      </c>
      <c r="U455" s="102" t="s">
        <v>205</v>
      </c>
      <c r="V455" s="7"/>
      <c r="W455" s="7"/>
      <c r="X455" s="7"/>
      <c r="Y455" s="7"/>
      <c r="Z455" s="100">
        <f t="shared" si="88"/>
        <v>4001398</v>
      </c>
      <c r="AA455" s="7"/>
      <c r="AB455" s="7"/>
      <c r="AC455" s="7"/>
      <c r="AD455" s="7"/>
      <c r="AE455" s="100">
        <f t="shared" si="89"/>
        <v>4151</v>
      </c>
      <c r="AF455" s="7"/>
      <c r="AG455" s="100">
        <f t="shared" si="90"/>
        <v>50035281</v>
      </c>
    </row>
    <row r="456" spans="1:33" x14ac:dyDescent="0.35">
      <c r="A456" s="7" t="str">
        <f t="shared" si="91"/>
        <v>Manaus39,70</v>
      </c>
      <c r="B456" s="100" t="s">
        <v>187</v>
      </c>
      <c r="C456" s="7">
        <v>4151</v>
      </c>
      <c r="D456" s="7" t="s">
        <v>40</v>
      </c>
      <c r="E456">
        <v>4001398</v>
      </c>
      <c r="F456" s="101"/>
      <c r="G456" s="111">
        <v>50035281</v>
      </c>
      <c r="H456" t="s">
        <v>221</v>
      </c>
      <c r="I456" s="101" t="str">
        <f t="shared" si="85"/>
        <v>39,7</v>
      </c>
      <c r="J456" s="164">
        <v>0</v>
      </c>
      <c r="K456" s="7" t="s">
        <v>135</v>
      </c>
      <c r="L456" s="103" t="e">
        <f>HLOOKUP(K456,'ABR''26'!$DE$4:$EH$65,MATCH(Carga!A456,'ABR''26'!$DE$4:$DE$65,0),0)</f>
        <v>#N/A</v>
      </c>
      <c r="M456" s="7"/>
      <c r="O456" s="7" t="str">
        <f t="shared" si="86"/>
        <v>ZBPE</v>
      </c>
      <c r="P456" s="104" t="e">
        <f t="shared" si="87"/>
        <v>#N/A</v>
      </c>
      <c r="Q456" s="102" t="s">
        <v>203</v>
      </c>
      <c r="R456" s="102" t="s">
        <v>204</v>
      </c>
      <c r="S456" s="102" t="s">
        <v>152</v>
      </c>
      <c r="T456" s="105" t="str">
        <f t="shared" ca="1" si="92"/>
        <v>04.05.Monday</v>
      </c>
      <c r="U456" s="102" t="s">
        <v>205</v>
      </c>
      <c r="V456" s="7"/>
      <c r="W456" s="7"/>
      <c r="X456" s="7"/>
      <c r="Y456" s="7"/>
      <c r="Z456" s="100">
        <f t="shared" si="88"/>
        <v>4001398</v>
      </c>
      <c r="AA456" s="7"/>
      <c r="AB456" s="7"/>
      <c r="AC456" s="7"/>
      <c r="AD456" s="7"/>
      <c r="AE456" s="100">
        <f t="shared" si="89"/>
        <v>4151</v>
      </c>
      <c r="AF456" s="7"/>
      <c r="AG456" s="100">
        <f t="shared" si="90"/>
        <v>50035281</v>
      </c>
    </row>
    <row r="457" spans="1:33" x14ac:dyDescent="0.35">
      <c r="A457" s="7" t="str">
        <f t="shared" si="91"/>
        <v>Manaus39,70</v>
      </c>
      <c r="B457" s="100" t="s">
        <v>187</v>
      </c>
      <c r="C457" s="7">
        <v>4151</v>
      </c>
      <c r="D457" s="7" t="s">
        <v>40</v>
      </c>
      <c r="E457">
        <v>4001398</v>
      </c>
      <c r="F457" s="101"/>
      <c r="G457" s="111">
        <v>50035281</v>
      </c>
      <c r="H457" t="s">
        <v>221</v>
      </c>
      <c r="I457" s="101" t="str">
        <f t="shared" si="85"/>
        <v>39,7</v>
      </c>
      <c r="J457" s="164">
        <v>0</v>
      </c>
      <c r="K457" s="7" t="s">
        <v>136</v>
      </c>
      <c r="L457" s="103" t="e">
        <f>HLOOKUP(K457,'ABR''26'!$DE$4:$EH$65,MATCH(Carga!A457,'ABR''26'!$DE$4:$DE$65,0),0)</f>
        <v>#N/A</v>
      </c>
      <c r="M457" s="7"/>
      <c r="O457" s="7" t="str">
        <f t="shared" si="86"/>
        <v>ZBPL</v>
      </c>
      <c r="P457" s="104" t="e">
        <f t="shared" si="87"/>
        <v>#N/A</v>
      </c>
      <c r="Q457" s="102" t="s">
        <v>203</v>
      </c>
      <c r="R457" s="102" t="s">
        <v>204</v>
      </c>
      <c r="S457" s="102" t="s">
        <v>152</v>
      </c>
      <c r="T457" s="105" t="str">
        <f t="shared" ca="1" si="92"/>
        <v>04.05.Monday</v>
      </c>
      <c r="U457" s="102" t="s">
        <v>205</v>
      </c>
      <c r="V457" s="7"/>
      <c r="W457" s="7"/>
      <c r="X457" s="7"/>
      <c r="Y457" s="7"/>
      <c r="Z457" s="100">
        <f t="shared" si="88"/>
        <v>4001398</v>
      </c>
      <c r="AA457" s="7"/>
      <c r="AB457" s="7"/>
      <c r="AC457" s="7"/>
      <c r="AD457" s="7"/>
      <c r="AE457" s="100">
        <f t="shared" si="89"/>
        <v>4151</v>
      </c>
      <c r="AF457" s="7"/>
      <c r="AG457" s="100">
        <f t="shared" si="90"/>
        <v>50035281</v>
      </c>
    </row>
    <row r="458" spans="1:33" x14ac:dyDescent="0.35">
      <c r="A458" s="7" t="str">
        <f>D458&amp;I458&amp;J458</f>
        <v>Manaus39,70</v>
      </c>
      <c r="B458" s="100" t="s">
        <v>187</v>
      </c>
      <c r="C458" s="7">
        <v>4151</v>
      </c>
      <c r="D458" s="7" t="s">
        <v>40</v>
      </c>
      <c r="E458">
        <v>4001153</v>
      </c>
      <c r="F458" s="101"/>
      <c r="G458" s="111">
        <v>50035281</v>
      </c>
      <c r="H458" t="s">
        <v>221</v>
      </c>
      <c r="I458" s="101" t="str">
        <f t="shared" si="85"/>
        <v>39,7</v>
      </c>
      <c r="J458" s="164">
        <v>0</v>
      </c>
      <c r="K458" s="7" t="s">
        <v>43</v>
      </c>
      <c r="L458" s="103" t="e">
        <f>HLOOKUP(K458,'ABR''26'!$DE$4:$EH$65,MATCH(Carga!A458,'ABR''26'!$DE$4:$DE$65,0),0)</f>
        <v>#N/A</v>
      </c>
      <c r="M458" s="7"/>
      <c r="O458" s="7" t="str">
        <f t="shared" si="86"/>
        <v>ZBRP</v>
      </c>
      <c r="P458" s="104" t="e">
        <f t="shared" si="87"/>
        <v>#N/A</v>
      </c>
      <c r="Q458" s="102" t="s">
        <v>203</v>
      </c>
      <c r="R458" s="102" t="s">
        <v>204</v>
      </c>
      <c r="S458" s="102" t="s">
        <v>152</v>
      </c>
      <c r="T458" s="105" t="str">
        <f t="shared" ca="1" si="92"/>
        <v>04.05.Monday</v>
      </c>
      <c r="U458" s="102" t="s">
        <v>205</v>
      </c>
      <c r="V458" s="7"/>
      <c r="W458" s="7"/>
      <c r="X458" s="7"/>
      <c r="Y458" s="7"/>
      <c r="Z458" s="100">
        <f t="shared" si="88"/>
        <v>4001153</v>
      </c>
      <c r="AA458" s="7"/>
      <c r="AB458" s="7"/>
      <c r="AC458" s="7"/>
      <c r="AD458" s="7"/>
      <c r="AE458" s="100">
        <f t="shared" si="89"/>
        <v>4151</v>
      </c>
      <c r="AF458" s="7"/>
      <c r="AG458" s="100">
        <f t="shared" si="90"/>
        <v>50035281</v>
      </c>
    </row>
    <row r="459" spans="1:33" x14ac:dyDescent="0.35">
      <c r="A459" s="7" t="str">
        <f t="shared" ref="A459:A481" si="93">D459&amp;I459&amp;J459</f>
        <v>Manaus39,70</v>
      </c>
      <c r="B459" s="100" t="s">
        <v>187</v>
      </c>
      <c r="C459" s="7">
        <v>4151</v>
      </c>
      <c r="D459" s="7" t="s">
        <v>40</v>
      </c>
      <c r="E459">
        <v>4001153</v>
      </c>
      <c r="F459" s="101"/>
      <c r="G459" s="111">
        <v>50035281</v>
      </c>
      <c r="H459" t="s">
        <v>221</v>
      </c>
      <c r="I459" s="101" t="str">
        <f t="shared" si="85"/>
        <v>39,7</v>
      </c>
      <c r="J459" s="164">
        <v>0</v>
      </c>
      <c r="K459" s="7" t="s">
        <v>44</v>
      </c>
      <c r="L459" s="103" t="e">
        <f>HLOOKUP(K459,'ABR''26'!$DE$4:$EH$65,MATCH(Carga!A459,'ABR''26'!$DE$4:$DE$65,0),0)</f>
        <v>#N/A</v>
      </c>
      <c r="M459" s="7"/>
      <c r="O459" s="7" t="str">
        <f t="shared" si="86"/>
        <v>ZBSR</v>
      </c>
      <c r="P459" s="104" t="e">
        <f t="shared" si="87"/>
        <v>#N/A</v>
      </c>
      <c r="Q459" s="102" t="s">
        <v>203</v>
      </c>
      <c r="R459" s="102" t="s">
        <v>204</v>
      </c>
      <c r="S459" s="102" t="s">
        <v>152</v>
      </c>
      <c r="T459" s="105" t="str">
        <f t="shared" ca="1" si="92"/>
        <v>04.05.Monday</v>
      </c>
      <c r="U459" s="102" t="s">
        <v>205</v>
      </c>
      <c r="V459" s="7"/>
      <c r="W459" s="7"/>
      <c r="X459" s="7"/>
      <c r="Y459" s="7"/>
      <c r="Z459" s="100">
        <f t="shared" si="88"/>
        <v>4001153</v>
      </c>
      <c r="AA459" s="7"/>
      <c r="AB459" s="7"/>
      <c r="AC459" s="7"/>
      <c r="AD459" s="7"/>
      <c r="AE459" s="100">
        <f t="shared" si="89"/>
        <v>4151</v>
      </c>
      <c r="AF459" s="7"/>
      <c r="AG459" s="100">
        <f t="shared" si="90"/>
        <v>50035281</v>
      </c>
    </row>
    <row r="460" spans="1:33" x14ac:dyDescent="0.35">
      <c r="A460" s="7" t="str">
        <f t="shared" si="93"/>
        <v>Manaus39,70</v>
      </c>
      <c r="B460" s="100" t="s">
        <v>187</v>
      </c>
      <c r="C460" s="7">
        <v>4151</v>
      </c>
      <c r="D460" s="7" t="s">
        <v>40</v>
      </c>
      <c r="E460">
        <v>4001153</v>
      </c>
      <c r="F460" s="101"/>
      <c r="G460" s="111">
        <v>50035281</v>
      </c>
      <c r="H460" t="s">
        <v>221</v>
      </c>
      <c r="I460" s="101" t="str">
        <f t="shared" si="85"/>
        <v>39,7</v>
      </c>
      <c r="J460" s="164">
        <v>0</v>
      </c>
      <c r="K460" s="7" t="s">
        <v>56</v>
      </c>
      <c r="L460" s="103" t="e">
        <f>HLOOKUP(K460,'ABR''26'!$DE$4:$EH$65,MATCH(Carga!A460,'ABR''26'!$DE$4:$DE$65,0),0)</f>
        <v>#N/A</v>
      </c>
      <c r="M460" s="7"/>
      <c r="O460" s="7" t="str">
        <f t="shared" si="86"/>
        <v>ZBSB</v>
      </c>
      <c r="P460" s="104" t="e">
        <f t="shared" si="87"/>
        <v>#N/A</v>
      </c>
      <c r="Q460" s="102" t="s">
        <v>203</v>
      </c>
      <c r="R460" s="102" t="s">
        <v>204</v>
      </c>
      <c r="S460" s="102" t="s">
        <v>152</v>
      </c>
      <c r="T460" s="105" t="str">
        <f t="shared" ca="1" si="92"/>
        <v>04.05.Monday</v>
      </c>
      <c r="U460" s="102" t="s">
        <v>205</v>
      </c>
      <c r="V460" s="7"/>
      <c r="W460" s="7"/>
      <c r="X460" s="7"/>
      <c r="Y460" s="7"/>
      <c r="Z460" s="100">
        <f t="shared" si="88"/>
        <v>4001153</v>
      </c>
      <c r="AA460" s="7"/>
      <c r="AB460" s="7"/>
      <c r="AC460" s="7"/>
      <c r="AD460" s="7"/>
      <c r="AE460" s="100">
        <f t="shared" si="89"/>
        <v>4151</v>
      </c>
      <c r="AF460" s="7"/>
      <c r="AG460" s="100">
        <f t="shared" si="90"/>
        <v>50035281</v>
      </c>
    </row>
    <row r="461" spans="1:33" x14ac:dyDescent="0.35">
      <c r="A461" s="7" t="str">
        <f t="shared" si="93"/>
        <v>Manaus39,70</v>
      </c>
      <c r="B461" s="100" t="s">
        <v>187</v>
      </c>
      <c r="C461" s="7">
        <v>4151</v>
      </c>
      <c r="D461" s="7" t="s">
        <v>40</v>
      </c>
      <c r="E461">
        <v>4001153</v>
      </c>
      <c r="F461" s="101"/>
      <c r="G461" s="111">
        <v>50035281</v>
      </c>
      <c r="H461" t="s">
        <v>221</v>
      </c>
      <c r="I461" s="101" t="str">
        <f t="shared" si="85"/>
        <v>39,7</v>
      </c>
      <c r="J461" s="164">
        <v>0</v>
      </c>
      <c r="K461" s="7" t="s">
        <v>46</v>
      </c>
      <c r="L461" s="103" t="e">
        <f>HLOOKUP(K461,'ABR''26'!$DE$4:$EH$65,MATCH(Carga!A461,'ABR''26'!$DE$4:$DE$65,0),0)</f>
        <v>#N/A</v>
      </c>
      <c r="M461" s="7"/>
      <c r="O461" s="7" t="str">
        <f t="shared" si="86"/>
        <v>ZBCP</v>
      </c>
      <c r="P461" s="104" t="e">
        <f t="shared" si="87"/>
        <v>#N/A</v>
      </c>
      <c r="Q461" s="102" t="s">
        <v>203</v>
      </c>
      <c r="R461" s="102" t="s">
        <v>204</v>
      </c>
      <c r="S461" s="102" t="s">
        <v>152</v>
      </c>
      <c r="T461" s="105" t="str">
        <f t="shared" ca="1" si="92"/>
        <v>04.05.Monday</v>
      </c>
      <c r="U461" s="102" t="s">
        <v>205</v>
      </c>
      <c r="V461" s="7"/>
      <c r="W461" s="7"/>
      <c r="X461" s="7"/>
      <c r="Y461" s="7"/>
      <c r="Z461" s="100">
        <f t="shared" si="88"/>
        <v>4001153</v>
      </c>
      <c r="AA461" s="7"/>
      <c r="AB461" s="7"/>
      <c r="AC461" s="7"/>
      <c r="AD461" s="7"/>
      <c r="AE461" s="100">
        <f t="shared" si="89"/>
        <v>4151</v>
      </c>
      <c r="AF461" s="7"/>
      <c r="AG461" s="100">
        <f t="shared" si="90"/>
        <v>50035281</v>
      </c>
    </row>
    <row r="462" spans="1:33" x14ac:dyDescent="0.35">
      <c r="A462" s="7" t="str">
        <f t="shared" si="93"/>
        <v>Manaus39,70</v>
      </c>
      <c r="B462" s="100" t="s">
        <v>187</v>
      </c>
      <c r="C462" s="7">
        <v>4151</v>
      </c>
      <c r="D462" s="7" t="s">
        <v>40</v>
      </c>
      <c r="E462">
        <v>4001153</v>
      </c>
      <c r="F462" s="101"/>
      <c r="G462" s="111">
        <v>50035281</v>
      </c>
      <c r="H462" t="s">
        <v>221</v>
      </c>
      <c r="I462" s="101" t="str">
        <f t="shared" si="85"/>
        <v>39,7</v>
      </c>
      <c r="J462" s="164">
        <v>0</v>
      </c>
      <c r="K462" s="7" t="s">
        <v>131</v>
      </c>
      <c r="L462" s="103" t="e">
        <f>HLOOKUP(K462,'ABR''26'!$DE$4:$EH$65,MATCH(Carga!A462,'ABR''26'!$DE$4:$DE$65,0),0)</f>
        <v>#N/A</v>
      </c>
      <c r="M462" s="7"/>
      <c r="O462" s="7" t="str">
        <f t="shared" si="86"/>
        <v>ZBFP</v>
      </c>
      <c r="P462" s="104" t="e">
        <f t="shared" si="87"/>
        <v>#N/A</v>
      </c>
      <c r="Q462" s="102" t="s">
        <v>203</v>
      </c>
      <c r="R462" s="102" t="s">
        <v>204</v>
      </c>
      <c r="S462" s="102" t="s">
        <v>152</v>
      </c>
      <c r="T462" s="105" t="str">
        <f t="shared" ca="1" si="92"/>
        <v>04.05.Monday</v>
      </c>
      <c r="U462" s="102" t="s">
        <v>205</v>
      </c>
      <c r="V462" s="7"/>
      <c r="W462" s="7"/>
      <c r="X462" s="7"/>
      <c r="Y462" s="7"/>
      <c r="Z462" s="100">
        <f t="shared" si="88"/>
        <v>4001153</v>
      </c>
      <c r="AA462" s="7"/>
      <c r="AB462" s="7"/>
      <c r="AC462" s="7"/>
      <c r="AD462" s="7"/>
      <c r="AE462" s="100">
        <f t="shared" si="89"/>
        <v>4151</v>
      </c>
      <c r="AF462" s="7"/>
      <c r="AG462" s="100">
        <f t="shared" si="90"/>
        <v>50035281</v>
      </c>
    </row>
    <row r="463" spans="1:33" x14ac:dyDescent="0.35">
      <c r="A463" s="7" t="str">
        <f t="shared" si="93"/>
        <v>Manaus39,70</v>
      </c>
      <c r="B463" s="100" t="s">
        <v>187</v>
      </c>
      <c r="C463" s="7">
        <v>4151</v>
      </c>
      <c r="D463" s="7" t="s">
        <v>40</v>
      </c>
      <c r="E463">
        <v>4001153</v>
      </c>
      <c r="F463" s="101"/>
      <c r="G463" s="111">
        <v>50035281</v>
      </c>
      <c r="H463" t="s">
        <v>221</v>
      </c>
      <c r="I463" s="101" t="str">
        <f t="shared" si="85"/>
        <v>39,7</v>
      </c>
      <c r="J463" s="164">
        <v>0</v>
      </c>
      <c r="K463" s="7" t="s">
        <v>51</v>
      </c>
      <c r="L463" s="103" t="e">
        <f>HLOOKUP(K463,'ABR''26'!$DE$4:$EH$65,MATCH(Carga!A463,'ABR''26'!$DE$4:$DE$65,0),0)</f>
        <v>#N/A</v>
      </c>
      <c r="M463" s="7"/>
      <c r="O463" s="7" t="str">
        <f t="shared" si="86"/>
        <v>ZBFC</v>
      </c>
      <c r="P463" s="104" t="e">
        <f t="shared" si="87"/>
        <v>#N/A</v>
      </c>
      <c r="Q463" s="102" t="s">
        <v>203</v>
      </c>
      <c r="R463" s="102" t="s">
        <v>204</v>
      </c>
      <c r="S463" s="102" t="s">
        <v>152</v>
      </c>
      <c r="T463" s="105" t="str">
        <f t="shared" ca="1" si="92"/>
        <v>04.05.Monday</v>
      </c>
      <c r="U463" s="102" t="s">
        <v>205</v>
      </c>
      <c r="V463" s="7"/>
      <c r="W463" s="7"/>
      <c r="X463" s="7"/>
      <c r="Y463" s="7"/>
      <c r="Z463" s="100">
        <f t="shared" si="88"/>
        <v>4001153</v>
      </c>
      <c r="AA463" s="7"/>
      <c r="AB463" s="7"/>
      <c r="AC463" s="7"/>
      <c r="AD463" s="7"/>
      <c r="AE463" s="100">
        <f t="shared" si="89"/>
        <v>4151</v>
      </c>
      <c r="AF463" s="7"/>
      <c r="AG463" s="100">
        <f t="shared" si="90"/>
        <v>50035281</v>
      </c>
    </row>
    <row r="464" spans="1:33" x14ac:dyDescent="0.35">
      <c r="A464" s="7" t="str">
        <f t="shared" si="93"/>
        <v>Manaus39,70</v>
      </c>
      <c r="B464" s="100" t="s">
        <v>187</v>
      </c>
      <c r="C464" s="7">
        <v>4151</v>
      </c>
      <c r="D464" s="7" t="s">
        <v>40</v>
      </c>
      <c r="E464">
        <v>4001153</v>
      </c>
      <c r="F464" s="101"/>
      <c r="G464" s="111">
        <v>50035281</v>
      </c>
      <c r="H464" t="s">
        <v>221</v>
      </c>
      <c r="I464" s="101" t="str">
        <f t="shared" si="85"/>
        <v>39,7</v>
      </c>
      <c r="J464" s="164">
        <v>0</v>
      </c>
      <c r="K464" s="7" t="s">
        <v>59</v>
      </c>
      <c r="L464" s="103" t="e">
        <f>HLOOKUP(K464,'ABR''26'!$DE$4:$EH$65,MATCH(Carga!A464,'ABR''26'!$DE$4:$DE$65,0),0)</f>
        <v>#N/A</v>
      </c>
      <c r="M464" s="7"/>
      <c r="O464" s="7" t="str">
        <f t="shared" si="86"/>
        <v>ZBFB</v>
      </c>
      <c r="P464" s="104" t="e">
        <f t="shared" si="87"/>
        <v>#N/A</v>
      </c>
      <c r="Q464" s="102" t="s">
        <v>203</v>
      </c>
      <c r="R464" s="102" t="s">
        <v>204</v>
      </c>
      <c r="S464" s="102" t="s">
        <v>152</v>
      </c>
      <c r="T464" s="105" t="str">
        <f t="shared" ca="1" si="92"/>
        <v>04.05.Monday</v>
      </c>
      <c r="U464" s="102" t="s">
        <v>205</v>
      </c>
      <c r="V464" s="7"/>
      <c r="W464" s="7"/>
      <c r="X464" s="7"/>
      <c r="Y464" s="7"/>
      <c r="Z464" s="100">
        <f t="shared" si="88"/>
        <v>4001153</v>
      </c>
      <c r="AA464" s="7"/>
      <c r="AB464" s="7"/>
      <c r="AC464" s="7"/>
      <c r="AD464" s="7"/>
      <c r="AE464" s="100">
        <f t="shared" si="89"/>
        <v>4151</v>
      </c>
      <c r="AF464" s="7"/>
      <c r="AG464" s="100">
        <f t="shared" si="90"/>
        <v>50035281</v>
      </c>
    </row>
    <row r="465" spans="1:33" x14ac:dyDescent="0.35">
      <c r="A465" s="7" t="str">
        <f t="shared" si="93"/>
        <v>Manaus39,70</v>
      </c>
      <c r="B465" s="100" t="s">
        <v>187</v>
      </c>
      <c r="C465" s="7">
        <v>4151</v>
      </c>
      <c r="D465" s="7" t="s">
        <v>40</v>
      </c>
      <c r="E465">
        <v>4001153</v>
      </c>
      <c r="F465" s="101"/>
      <c r="G465" s="111">
        <v>50035281</v>
      </c>
      <c r="H465" t="s">
        <v>221</v>
      </c>
      <c r="I465" s="101" t="str">
        <f t="shared" si="85"/>
        <v>39,7</v>
      </c>
      <c r="J465" s="164">
        <v>0</v>
      </c>
      <c r="K465" s="7" t="s">
        <v>138</v>
      </c>
      <c r="L465" s="103" t="e">
        <f>HLOOKUP(K465,'ABR''26'!$DE$4:$EH$65,MATCH(Carga!A465,'ABR''26'!$DE$4:$DE$65,0),0)</f>
        <v>#N/A</v>
      </c>
      <c r="M465" s="7"/>
      <c r="O465" s="7" t="str">
        <f t="shared" si="86"/>
        <v>ZBTM</v>
      </c>
      <c r="P465" s="104" t="e">
        <f t="shared" si="87"/>
        <v>#N/A</v>
      </c>
      <c r="Q465" s="102" t="s">
        <v>203</v>
      </c>
      <c r="R465" s="102" t="s">
        <v>204</v>
      </c>
      <c r="S465" s="102" t="s">
        <v>152</v>
      </c>
      <c r="T465" s="105" t="str">
        <f t="shared" ca="1" si="92"/>
        <v>04.05.Monday</v>
      </c>
      <c r="U465" s="102" t="s">
        <v>205</v>
      </c>
      <c r="V465" s="7"/>
      <c r="W465" s="7"/>
      <c r="X465" s="7"/>
      <c r="Y465" s="7"/>
      <c r="Z465" s="100">
        <f t="shared" si="88"/>
        <v>4001153</v>
      </c>
      <c r="AA465" s="7"/>
      <c r="AB465" s="7"/>
      <c r="AC465" s="7"/>
      <c r="AD465" s="7"/>
      <c r="AE465" s="100">
        <f t="shared" si="89"/>
        <v>4151</v>
      </c>
      <c r="AF465" s="7"/>
      <c r="AG465" s="100">
        <f t="shared" si="90"/>
        <v>50035281</v>
      </c>
    </row>
    <row r="466" spans="1:33" x14ac:dyDescent="0.35">
      <c r="A466" s="7" t="str">
        <f t="shared" si="93"/>
        <v>Manaus39,70</v>
      </c>
      <c r="B466" s="100" t="s">
        <v>187</v>
      </c>
      <c r="C466" s="7">
        <v>4151</v>
      </c>
      <c r="D466" s="7" t="s">
        <v>40</v>
      </c>
      <c r="E466">
        <v>4001153</v>
      </c>
      <c r="F466" s="101"/>
      <c r="G466" s="111">
        <v>50035281</v>
      </c>
      <c r="H466" t="s">
        <v>221</v>
      </c>
      <c r="I466" s="101" t="str">
        <f t="shared" si="85"/>
        <v>39,7</v>
      </c>
      <c r="J466" s="164">
        <v>0</v>
      </c>
      <c r="K466" s="7" t="s">
        <v>139</v>
      </c>
      <c r="L466" s="103" t="e">
        <f>HLOOKUP(K466,'ABR''26'!$DE$4:$EH$65,MATCH(Carga!A466,'ABR''26'!$DE$4:$DE$65,0),0)</f>
        <v>#N/A</v>
      </c>
      <c r="M466" s="7"/>
      <c r="O466" s="7" t="str">
        <f t="shared" si="86"/>
        <v>ZBCT</v>
      </c>
      <c r="P466" s="104" t="e">
        <f t="shared" si="87"/>
        <v>#N/A</v>
      </c>
      <c r="Q466" s="102" t="s">
        <v>203</v>
      </c>
      <c r="R466" s="102" t="s">
        <v>204</v>
      </c>
      <c r="S466" s="102" t="s">
        <v>152</v>
      </c>
      <c r="T466" s="105" t="str">
        <f t="shared" ca="1" si="92"/>
        <v>04.05.Monday</v>
      </c>
      <c r="U466" s="102" t="s">
        <v>205</v>
      </c>
      <c r="V466" s="7"/>
      <c r="W466" s="7"/>
      <c r="X466" s="7"/>
      <c r="Y466" s="7"/>
      <c r="Z466" s="100">
        <f t="shared" si="88"/>
        <v>4001153</v>
      </c>
      <c r="AA466" s="7"/>
      <c r="AB466" s="7"/>
      <c r="AC466" s="7"/>
      <c r="AD466" s="7"/>
      <c r="AE466" s="100">
        <f t="shared" si="89"/>
        <v>4151</v>
      </c>
      <c r="AF466" s="7"/>
      <c r="AG466" s="100">
        <f t="shared" si="90"/>
        <v>50035281</v>
      </c>
    </row>
    <row r="467" spans="1:33" x14ac:dyDescent="0.35">
      <c r="A467" s="7" t="str">
        <f t="shared" si="93"/>
        <v>Manaus39,70</v>
      </c>
      <c r="B467" s="100" t="s">
        <v>187</v>
      </c>
      <c r="C467" s="7">
        <v>4151</v>
      </c>
      <c r="D467" s="7" t="s">
        <v>40</v>
      </c>
      <c r="E467">
        <v>4001153</v>
      </c>
      <c r="F467" s="101"/>
      <c r="G467" s="111">
        <v>50035281</v>
      </c>
      <c r="H467" t="s">
        <v>221</v>
      </c>
      <c r="I467" s="101" t="str">
        <f t="shared" si="85"/>
        <v>39,7</v>
      </c>
      <c r="J467" s="164">
        <v>0</v>
      </c>
      <c r="K467" s="7" t="s">
        <v>57</v>
      </c>
      <c r="L467" s="103" t="e">
        <f>HLOOKUP(K467,'ABR''26'!$DE$4:$EH$65,MATCH(Carga!A467,'ABR''26'!$DE$4:$DE$65,0),0)</f>
        <v>#N/A</v>
      </c>
      <c r="M467" s="7"/>
      <c r="O467" s="7" t="str">
        <f t="shared" si="86"/>
        <v>ZBLB</v>
      </c>
      <c r="P467" s="104" t="e">
        <f t="shared" si="87"/>
        <v>#N/A</v>
      </c>
      <c r="Q467" s="102" t="s">
        <v>203</v>
      </c>
      <c r="R467" s="102" t="s">
        <v>204</v>
      </c>
      <c r="S467" s="102" t="s">
        <v>152</v>
      </c>
      <c r="T467" s="105" t="str">
        <f t="shared" ca="1" si="92"/>
        <v>04.05.Monday</v>
      </c>
      <c r="U467" s="102" t="s">
        <v>205</v>
      </c>
      <c r="V467" s="7"/>
      <c r="W467" s="7"/>
      <c r="X467" s="7"/>
      <c r="Y467" s="7"/>
      <c r="Z467" s="100">
        <f t="shared" si="88"/>
        <v>4001153</v>
      </c>
      <c r="AA467" s="7"/>
      <c r="AB467" s="7"/>
      <c r="AC467" s="7"/>
      <c r="AD467" s="7"/>
      <c r="AE467" s="100">
        <f t="shared" si="89"/>
        <v>4151</v>
      </c>
      <c r="AF467" s="7"/>
      <c r="AG467" s="100">
        <f t="shared" si="90"/>
        <v>50035281</v>
      </c>
    </row>
    <row r="468" spans="1:33" x14ac:dyDescent="0.35">
      <c r="A468" s="7" t="str">
        <f t="shared" si="93"/>
        <v>Manaus39,70</v>
      </c>
      <c r="B468" s="100" t="s">
        <v>187</v>
      </c>
      <c r="C468" s="7">
        <v>4151</v>
      </c>
      <c r="D468" s="7" t="s">
        <v>40</v>
      </c>
      <c r="E468">
        <v>4001153</v>
      </c>
      <c r="F468" s="101"/>
      <c r="G468" s="111">
        <v>50035281</v>
      </c>
      <c r="H468" t="s">
        <v>221</v>
      </c>
      <c r="I468" s="101" t="str">
        <f t="shared" si="85"/>
        <v>39,7</v>
      </c>
      <c r="J468" s="164">
        <v>0</v>
      </c>
      <c r="K468" s="7" t="s">
        <v>132</v>
      </c>
      <c r="L468" s="103" t="e">
        <f>HLOOKUP(K468,'ABR''26'!$DE$4:$EH$65,MATCH(Carga!A468,'ABR''26'!$DE$4:$DE$65,0),0)</f>
        <v>#N/A</v>
      </c>
      <c r="M468" s="7"/>
      <c r="O468" s="7" t="str">
        <f t="shared" si="86"/>
        <v>ZBMR</v>
      </c>
      <c r="P468" s="104" t="e">
        <f t="shared" si="87"/>
        <v>#N/A</v>
      </c>
      <c r="Q468" s="102" t="s">
        <v>203</v>
      </c>
      <c r="R468" s="102" t="s">
        <v>204</v>
      </c>
      <c r="S468" s="102" t="s">
        <v>152</v>
      </c>
      <c r="T468" s="105" t="str">
        <f t="shared" ca="1" si="92"/>
        <v>04.05.Monday</v>
      </c>
      <c r="U468" s="102" t="s">
        <v>205</v>
      </c>
      <c r="V468" s="7"/>
      <c r="W468" s="7"/>
      <c r="X468" s="7"/>
      <c r="Y468" s="7"/>
      <c r="Z468" s="100">
        <f t="shared" si="88"/>
        <v>4001153</v>
      </c>
      <c r="AA468" s="7"/>
      <c r="AB468" s="7"/>
      <c r="AC468" s="7"/>
      <c r="AD468" s="7"/>
      <c r="AE468" s="100">
        <f t="shared" si="89"/>
        <v>4151</v>
      </c>
      <c r="AF468" s="7"/>
      <c r="AG468" s="100">
        <f t="shared" si="90"/>
        <v>50035281</v>
      </c>
    </row>
    <row r="469" spans="1:33" x14ac:dyDescent="0.35">
      <c r="A469" s="7" t="str">
        <f t="shared" si="93"/>
        <v>Manaus39,70</v>
      </c>
      <c r="B469" s="100" t="s">
        <v>187</v>
      </c>
      <c r="C469" s="7">
        <v>4151</v>
      </c>
      <c r="D469" s="7" t="s">
        <v>40</v>
      </c>
      <c r="E469">
        <v>4001153</v>
      </c>
      <c r="F469" s="101"/>
      <c r="G469" s="111">
        <v>50035281</v>
      </c>
      <c r="H469" t="s">
        <v>221</v>
      </c>
      <c r="I469" s="101" t="str">
        <f t="shared" si="85"/>
        <v>39,7</v>
      </c>
      <c r="J469" s="164">
        <v>0</v>
      </c>
      <c r="K469" s="7" t="s">
        <v>133</v>
      </c>
      <c r="L469" s="103" t="e">
        <f>HLOOKUP(K469,'ABR''26'!$DE$4:$EH$65,MATCH(Carga!A469,'ABR''26'!$DE$4:$DE$65,0),0)</f>
        <v>#N/A</v>
      </c>
      <c r="M469" s="7"/>
      <c r="O469" s="7" t="str">
        <f t="shared" si="86"/>
        <v>ZBML</v>
      </c>
      <c r="P469" s="104" t="e">
        <f t="shared" si="87"/>
        <v>#N/A</v>
      </c>
      <c r="Q469" s="102" t="s">
        <v>203</v>
      </c>
      <c r="R469" s="102" t="s">
        <v>204</v>
      </c>
      <c r="S469" s="102" t="s">
        <v>152</v>
      </c>
      <c r="T469" s="105" t="str">
        <f t="shared" ca="1" si="92"/>
        <v>04.05.Monday</v>
      </c>
      <c r="U469" s="102" t="s">
        <v>205</v>
      </c>
      <c r="V469" s="7"/>
      <c r="W469" s="7"/>
      <c r="X469" s="7"/>
      <c r="Y469" s="7"/>
      <c r="Z469" s="100">
        <f t="shared" si="88"/>
        <v>4001153</v>
      </c>
      <c r="AA469" s="7"/>
      <c r="AB469" s="7"/>
      <c r="AC469" s="7"/>
      <c r="AD469" s="7"/>
      <c r="AE469" s="100">
        <f t="shared" si="89"/>
        <v>4151</v>
      </c>
      <c r="AF469" s="7"/>
      <c r="AG469" s="100">
        <f t="shared" si="90"/>
        <v>50035281</v>
      </c>
    </row>
    <row r="470" spans="1:33" x14ac:dyDescent="0.35">
      <c r="A470" s="7" t="str">
        <f t="shared" si="93"/>
        <v>Manaus39,70</v>
      </c>
      <c r="B470" s="100" t="s">
        <v>187</v>
      </c>
      <c r="C470" s="7">
        <v>4151</v>
      </c>
      <c r="D470" s="7" t="s">
        <v>40</v>
      </c>
      <c r="E470">
        <v>4001153</v>
      </c>
      <c r="F470" s="101"/>
      <c r="G470" s="111">
        <v>50035281</v>
      </c>
      <c r="H470" t="s">
        <v>221</v>
      </c>
      <c r="I470" s="101" t="str">
        <f t="shared" si="85"/>
        <v>39,7</v>
      </c>
      <c r="J470" s="164">
        <v>0</v>
      </c>
      <c r="K470" s="7" t="s">
        <v>52</v>
      </c>
      <c r="L470" s="103" t="e">
        <f>HLOOKUP(K470,'ABR''26'!$DE$4:$EH$65,MATCH(Carga!A470,'ABR''26'!$DE$4:$DE$65,0),0)</f>
        <v>#N/A</v>
      </c>
      <c r="M470" s="7"/>
      <c r="O470" s="7" t="str">
        <f t="shared" si="86"/>
        <v>ZBPP</v>
      </c>
      <c r="P470" s="104" t="e">
        <f t="shared" si="87"/>
        <v>#N/A</v>
      </c>
      <c r="Q470" s="102" t="s">
        <v>203</v>
      </c>
      <c r="R470" s="102" t="s">
        <v>204</v>
      </c>
      <c r="S470" s="102" t="s">
        <v>152</v>
      </c>
      <c r="T470" s="105" t="str">
        <f t="shared" ca="1" si="92"/>
        <v>04.05.Monday</v>
      </c>
      <c r="U470" s="102" t="s">
        <v>205</v>
      </c>
      <c r="V470" s="7"/>
      <c r="W470" s="7"/>
      <c r="X470" s="7"/>
      <c r="Y470" s="7"/>
      <c r="Z470" s="100">
        <f t="shared" si="88"/>
        <v>4001153</v>
      </c>
      <c r="AA470" s="7"/>
      <c r="AB470" s="7"/>
      <c r="AC470" s="7"/>
      <c r="AD470" s="7"/>
      <c r="AE470" s="100">
        <f t="shared" si="89"/>
        <v>4151</v>
      </c>
      <c r="AF470" s="7"/>
      <c r="AG470" s="100">
        <f t="shared" si="90"/>
        <v>50035281</v>
      </c>
    </row>
    <row r="471" spans="1:33" x14ac:dyDescent="0.35">
      <c r="A471" s="7" t="str">
        <f t="shared" si="93"/>
        <v>Manaus39,70</v>
      </c>
      <c r="B471" s="100" t="s">
        <v>187</v>
      </c>
      <c r="C471" s="7">
        <v>4151</v>
      </c>
      <c r="D471" s="7" t="s">
        <v>40</v>
      </c>
      <c r="E471">
        <v>4001153</v>
      </c>
      <c r="F471" s="101"/>
      <c r="G471" s="111">
        <v>50035281</v>
      </c>
      <c r="H471" t="s">
        <v>221</v>
      </c>
      <c r="I471" s="101" t="str">
        <f t="shared" si="85"/>
        <v>39,7</v>
      </c>
      <c r="J471" s="164">
        <v>0</v>
      </c>
      <c r="K471" s="7" t="s">
        <v>60</v>
      </c>
      <c r="L471" s="103" t="e">
        <f>HLOOKUP(K471,'ABR''26'!$DE$4:$EH$65,MATCH(Carga!A471,'ABR''26'!$DE$4:$DE$65,0),0)</f>
        <v>#N/A</v>
      </c>
      <c r="M471" s="7"/>
      <c r="O471" s="7" t="str">
        <f t="shared" si="86"/>
        <v>ZBPB</v>
      </c>
      <c r="P471" s="104" t="e">
        <f t="shared" si="87"/>
        <v>#N/A</v>
      </c>
      <c r="Q471" s="102" t="s">
        <v>203</v>
      </c>
      <c r="R471" s="102" t="s">
        <v>204</v>
      </c>
      <c r="S471" s="102" t="s">
        <v>152</v>
      </c>
      <c r="T471" s="105" t="str">
        <f t="shared" ca="1" si="92"/>
        <v>04.05.Monday</v>
      </c>
      <c r="U471" s="102" t="s">
        <v>205</v>
      </c>
      <c r="V471" s="7"/>
      <c r="W471" s="7"/>
      <c r="X471" s="7"/>
      <c r="Y471" s="7"/>
      <c r="Z471" s="100">
        <f t="shared" si="88"/>
        <v>4001153</v>
      </c>
      <c r="AA471" s="7"/>
      <c r="AB471" s="7"/>
      <c r="AC471" s="7"/>
      <c r="AD471" s="7"/>
      <c r="AE471" s="100">
        <f t="shared" si="89"/>
        <v>4151</v>
      </c>
      <c r="AF471" s="7"/>
      <c r="AG471" s="100">
        <f t="shared" si="90"/>
        <v>50035281</v>
      </c>
    </row>
    <row r="472" spans="1:33" x14ac:dyDescent="0.35">
      <c r="A472" s="7" t="str">
        <f t="shared" si="93"/>
        <v>Manaus39,70</v>
      </c>
      <c r="B472" s="100" t="s">
        <v>187</v>
      </c>
      <c r="C472" s="7">
        <v>4151</v>
      </c>
      <c r="D472" s="7" t="s">
        <v>40</v>
      </c>
      <c r="E472">
        <v>4001153</v>
      </c>
      <c r="F472" s="101"/>
      <c r="G472" s="111">
        <v>50035281</v>
      </c>
      <c r="H472" t="s">
        <v>221</v>
      </c>
      <c r="I472" s="101" t="str">
        <f t="shared" si="85"/>
        <v>39,7</v>
      </c>
      <c r="J472" s="164">
        <v>0</v>
      </c>
      <c r="K472" s="7" t="s">
        <v>50</v>
      </c>
      <c r="L472" s="103" t="e">
        <f>HLOOKUP(K472,'ABR''26'!$DE$4:$EH$65,MATCH(Carga!A472,'ABR''26'!$DE$4:$DE$65,0),0)</f>
        <v>#N/A</v>
      </c>
      <c r="M472" s="7"/>
      <c r="O472" s="7" t="str">
        <f t="shared" si="86"/>
        <v>ZBOP</v>
      </c>
      <c r="P472" s="104" t="e">
        <f t="shared" si="87"/>
        <v>#N/A</v>
      </c>
      <c r="Q472" s="102" t="s">
        <v>203</v>
      </c>
      <c r="R472" s="102" t="s">
        <v>204</v>
      </c>
      <c r="S472" s="102" t="s">
        <v>152</v>
      </c>
      <c r="T472" s="105" t="str">
        <f t="shared" ca="1" si="92"/>
        <v>04.05.Monday</v>
      </c>
      <c r="U472" s="102" t="s">
        <v>205</v>
      </c>
      <c r="V472" s="7"/>
      <c r="W472" s="7"/>
      <c r="X472" s="7"/>
      <c r="Y472" s="7"/>
      <c r="Z472" s="100">
        <f t="shared" si="88"/>
        <v>4001153</v>
      </c>
      <c r="AA472" s="7"/>
      <c r="AB472" s="7"/>
      <c r="AC472" s="7"/>
      <c r="AD472" s="7"/>
      <c r="AE472" s="100">
        <f t="shared" si="89"/>
        <v>4151</v>
      </c>
      <c r="AF472" s="7"/>
      <c r="AG472" s="100">
        <f t="shared" si="90"/>
        <v>50035281</v>
      </c>
    </row>
    <row r="473" spans="1:33" x14ac:dyDescent="0.35">
      <c r="A473" s="7" t="str">
        <f t="shared" si="93"/>
        <v>Manaus39,70</v>
      </c>
      <c r="B473" s="100" t="s">
        <v>187</v>
      </c>
      <c r="C473" s="7">
        <v>4151</v>
      </c>
      <c r="D473" s="7" t="s">
        <v>40</v>
      </c>
      <c r="E473">
        <v>4001153</v>
      </c>
      <c r="F473" s="101"/>
      <c r="G473" s="111">
        <v>50035281</v>
      </c>
      <c r="H473" t="s">
        <v>221</v>
      </c>
      <c r="I473" s="101" t="str">
        <f t="shared" si="85"/>
        <v>39,7</v>
      </c>
      <c r="J473" s="164">
        <v>0</v>
      </c>
      <c r="K473" s="7" t="s">
        <v>58</v>
      </c>
      <c r="L473" s="103" t="e">
        <f>HLOOKUP(K473,'ABR''26'!$DE$4:$EH$65,MATCH(Carga!A473,'ABR''26'!$DE$4:$DE$65,0),0)</f>
        <v>#N/A</v>
      </c>
      <c r="M473" s="7"/>
      <c r="O473" s="7" t="str">
        <f t="shared" si="86"/>
        <v>ZBOB</v>
      </c>
      <c r="P473" s="104" t="e">
        <f t="shared" si="87"/>
        <v>#N/A</v>
      </c>
      <c r="Q473" s="102" t="s">
        <v>203</v>
      </c>
      <c r="R473" s="102" t="s">
        <v>204</v>
      </c>
      <c r="S473" s="102" t="s">
        <v>152</v>
      </c>
      <c r="T473" s="105" t="str">
        <f t="shared" ca="1" si="92"/>
        <v>04.05.Monday</v>
      </c>
      <c r="U473" s="102" t="s">
        <v>205</v>
      </c>
      <c r="V473" s="7"/>
      <c r="W473" s="7"/>
      <c r="X473" s="7"/>
      <c r="Y473" s="7"/>
      <c r="Z473" s="100">
        <f t="shared" si="88"/>
        <v>4001153</v>
      </c>
      <c r="AA473" s="7"/>
      <c r="AB473" s="7"/>
      <c r="AC473" s="7"/>
      <c r="AD473" s="7"/>
      <c r="AE473" s="100">
        <f t="shared" si="89"/>
        <v>4151</v>
      </c>
      <c r="AF473" s="7"/>
      <c r="AG473" s="100">
        <f t="shared" si="90"/>
        <v>50035281</v>
      </c>
    </row>
    <row r="474" spans="1:33" x14ac:dyDescent="0.35">
      <c r="A474" s="7" t="str">
        <f t="shared" si="93"/>
        <v>Manaus39,70</v>
      </c>
      <c r="B474" s="100" t="s">
        <v>187</v>
      </c>
      <c r="C474" s="7">
        <v>4151</v>
      </c>
      <c r="D474" s="7" t="s">
        <v>40</v>
      </c>
      <c r="E474">
        <v>4001153</v>
      </c>
      <c r="F474" s="101"/>
      <c r="G474" s="111">
        <v>50035281</v>
      </c>
      <c r="H474" t="s">
        <v>221</v>
      </c>
      <c r="I474" s="101" t="str">
        <f t="shared" si="85"/>
        <v>39,7</v>
      </c>
      <c r="J474" s="164">
        <v>0</v>
      </c>
      <c r="K474" s="7" t="s">
        <v>134</v>
      </c>
      <c r="L474" s="103" t="e">
        <f>HLOOKUP(K474,'ABR''26'!$DE$4:$EH$65,MATCH(Carga!A474,'ABR''26'!$DE$4:$DE$65,0),0)</f>
        <v>#N/A</v>
      </c>
      <c r="M474" s="7"/>
      <c r="O474" s="7" t="str">
        <f t="shared" si="86"/>
        <v>ZBSG</v>
      </c>
      <c r="P474" s="104" t="e">
        <f t="shared" si="87"/>
        <v>#N/A</v>
      </c>
      <c r="Q474" s="102" t="s">
        <v>203</v>
      </c>
      <c r="R474" s="102" t="s">
        <v>204</v>
      </c>
      <c r="S474" s="102" t="s">
        <v>152</v>
      </c>
      <c r="T474" s="105" t="str">
        <f t="shared" ca="1" si="92"/>
        <v>04.05.Monday</v>
      </c>
      <c r="U474" s="102" t="s">
        <v>205</v>
      </c>
      <c r="V474" s="7"/>
      <c r="W474" s="7"/>
      <c r="X474" s="7"/>
      <c r="Y474" s="7"/>
      <c r="Z474" s="100">
        <f t="shared" si="88"/>
        <v>4001153</v>
      </c>
      <c r="AA474" s="7"/>
      <c r="AB474" s="7"/>
      <c r="AC474" s="7"/>
      <c r="AD474" s="7"/>
      <c r="AE474" s="100">
        <f t="shared" si="89"/>
        <v>4151</v>
      </c>
      <c r="AF474" s="7"/>
      <c r="AG474" s="100">
        <f t="shared" si="90"/>
        <v>50035281</v>
      </c>
    </row>
    <row r="475" spans="1:33" x14ac:dyDescent="0.35">
      <c r="A475" s="7" t="str">
        <f t="shared" si="93"/>
        <v>Manaus39,70</v>
      </c>
      <c r="B475" s="100" t="s">
        <v>187</v>
      </c>
      <c r="C475" s="7">
        <v>4151</v>
      </c>
      <c r="D475" s="7" t="s">
        <v>40</v>
      </c>
      <c r="E475">
        <v>4001153</v>
      </c>
      <c r="F475" s="101"/>
      <c r="G475" s="111">
        <v>50035281</v>
      </c>
      <c r="H475" t="s">
        <v>221</v>
      </c>
      <c r="I475" s="101" t="str">
        <f t="shared" si="85"/>
        <v>39,7</v>
      </c>
      <c r="J475" s="164">
        <v>0</v>
      </c>
      <c r="K475" s="7" t="s">
        <v>45</v>
      </c>
      <c r="L475" s="103" t="e">
        <f>HLOOKUP(K475,'ABR''26'!$DE$4:$EH$65,MATCH(Carga!A475,'ABR''26'!$DE$4:$DE$65,0),0)</f>
        <v>#N/A</v>
      </c>
      <c r="M475" s="7"/>
      <c r="O475" s="7" t="str">
        <f t="shared" si="86"/>
        <v>ZBFS</v>
      </c>
      <c r="P475" s="104" t="e">
        <f t="shared" si="87"/>
        <v>#N/A</v>
      </c>
      <c r="Q475" s="102" t="s">
        <v>203</v>
      </c>
      <c r="R475" s="102" t="s">
        <v>204</v>
      </c>
      <c r="S475" s="102" t="s">
        <v>152</v>
      </c>
      <c r="T475" s="105" t="str">
        <f t="shared" ca="1" si="92"/>
        <v>04.05.Monday</v>
      </c>
      <c r="U475" s="102" t="s">
        <v>205</v>
      </c>
      <c r="V475" s="7"/>
      <c r="W475" s="7"/>
      <c r="X475" s="7"/>
      <c r="Y475" s="7"/>
      <c r="Z475" s="100">
        <f t="shared" si="88"/>
        <v>4001153</v>
      </c>
      <c r="AA475" s="7"/>
      <c r="AB475" s="7"/>
      <c r="AC475" s="7"/>
      <c r="AD475" s="7"/>
      <c r="AE475" s="100">
        <f t="shared" si="89"/>
        <v>4151</v>
      </c>
      <c r="AF475" s="7"/>
      <c r="AG475" s="100">
        <f t="shared" si="90"/>
        <v>50035281</v>
      </c>
    </row>
    <row r="476" spans="1:33" x14ac:dyDescent="0.35">
      <c r="A476" s="7" t="str">
        <f t="shared" si="93"/>
        <v>Manaus39,70</v>
      </c>
      <c r="B476" s="100" t="s">
        <v>187</v>
      </c>
      <c r="C476" s="7">
        <v>4151</v>
      </c>
      <c r="D476" s="7" t="s">
        <v>40</v>
      </c>
      <c r="E476">
        <v>4001153</v>
      </c>
      <c r="F476" s="101"/>
      <c r="G476" s="111">
        <v>50035281</v>
      </c>
      <c r="H476" t="s">
        <v>221</v>
      </c>
      <c r="I476" s="101" t="str">
        <f t="shared" si="85"/>
        <v>39,7</v>
      </c>
      <c r="J476" s="164">
        <v>0</v>
      </c>
      <c r="K476" s="7" t="s">
        <v>47</v>
      </c>
      <c r="L476" s="103" t="e">
        <f>HLOOKUP(K476,'ABR''26'!$DE$4:$EH$65,MATCH(Carga!A476,'ABR''26'!$DE$4:$DE$65,0),0)</f>
        <v>#N/A</v>
      </c>
      <c r="M476" s="7"/>
      <c r="O476" s="7" t="str">
        <f t="shared" si="86"/>
        <v>ZBUT</v>
      </c>
      <c r="P476" s="104" t="e">
        <f t="shared" si="87"/>
        <v>#N/A</v>
      </c>
      <c r="Q476" s="102" t="s">
        <v>203</v>
      </c>
      <c r="R476" s="102" t="s">
        <v>204</v>
      </c>
      <c r="S476" s="102" t="s">
        <v>152</v>
      </c>
      <c r="T476" s="105" t="str">
        <f t="shared" ca="1" si="92"/>
        <v>04.05.Monday</v>
      </c>
      <c r="U476" s="102" t="s">
        <v>205</v>
      </c>
      <c r="V476" s="7"/>
      <c r="W476" s="7"/>
      <c r="X476" s="7"/>
      <c r="Y476" s="7"/>
      <c r="Z476" s="100">
        <f t="shared" si="88"/>
        <v>4001153</v>
      </c>
      <c r="AA476" s="7"/>
      <c r="AB476" s="7"/>
      <c r="AC476" s="7"/>
      <c r="AD476" s="7"/>
      <c r="AE476" s="100">
        <f t="shared" si="89"/>
        <v>4151</v>
      </c>
      <c r="AF476" s="7"/>
      <c r="AG476" s="100">
        <f t="shared" si="90"/>
        <v>50035281</v>
      </c>
    </row>
    <row r="477" spans="1:33" x14ac:dyDescent="0.35">
      <c r="A477" s="7" t="str">
        <f t="shared" si="93"/>
        <v>Manaus39,70</v>
      </c>
      <c r="B477" s="100" t="s">
        <v>187</v>
      </c>
      <c r="C477" s="7">
        <v>4151</v>
      </c>
      <c r="D477" s="7" t="s">
        <v>40</v>
      </c>
      <c r="E477">
        <v>4001153</v>
      </c>
      <c r="F477" s="101"/>
      <c r="G477" s="111">
        <v>50035281</v>
      </c>
      <c r="H477" t="s">
        <v>221</v>
      </c>
      <c r="I477" s="101" t="str">
        <f t="shared" si="85"/>
        <v>39,7</v>
      </c>
      <c r="J477" s="164">
        <v>0</v>
      </c>
      <c r="K477" s="7" t="s">
        <v>54</v>
      </c>
      <c r="L477" s="103" t="e">
        <f>HLOOKUP(K477,'ABR''26'!$DE$4:$EH$65,MATCH(Carga!A477,'ABR''26'!$DE$4:$DE$65,0),0)</f>
        <v>#N/A</v>
      </c>
      <c r="M477" s="7"/>
      <c r="O477" s="7" t="str">
        <f t="shared" si="86"/>
        <v>ZBUB</v>
      </c>
      <c r="P477" s="104" t="e">
        <f t="shared" si="87"/>
        <v>#N/A</v>
      </c>
      <c r="Q477" s="102" t="s">
        <v>203</v>
      </c>
      <c r="R477" s="102" t="s">
        <v>204</v>
      </c>
      <c r="S477" s="102" t="s">
        <v>152</v>
      </c>
      <c r="T477" s="105" t="str">
        <f t="shared" ca="1" si="92"/>
        <v>04.05.Monday</v>
      </c>
      <c r="U477" s="102" t="s">
        <v>205</v>
      </c>
      <c r="V477" s="7"/>
      <c r="W477" s="7"/>
      <c r="X477" s="7"/>
      <c r="Y477" s="7"/>
      <c r="Z477" s="100">
        <f t="shared" si="88"/>
        <v>4001153</v>
      </c>
      <c r="AA477" s="7"/>
      <c r="AB477" s="7"/>
      <c r="AC477" s="7"/>
      <c r="AD477" s="7"/>
      <c r="AE477" s="100">
        <f t="shared" si="89"/>
        <v>4151</v>
      </c>
      <c r="AF477" s="7"/>
      <c r="AG477" s="100">
        <f t="shared" si="90"/>
        <v>50035281</v>
      </c>
    </row>
    <row r="478" spans="1:33" x14ac:dyDescent="0.35">
      <c r="A478" s="7" t="str">
        <f t="shared" si="93"/>
        <v>Manaus39,70</v>
      </c>
      <c r="B478" s="100" t="s">
        <v>187</v>
      </c>
      <c r="C478" s="7">
        <v>4151</v>
      </c>
      <c r="D478" s="7" t="s">
        <v>40</v>
      </c>
      <c r="E478">
        <v>4001153</v>
      </c>
      <c r="F478" s="101"/>
      <c r="G478" s="111">
        <v>50035281</v>
      </c>
      <c r="H478" t="s">
        <v>221</v>
      </c>
      <c r="I478" s="101" t="str">
        <f t="shared" si="85"/>
        <v>39,7</v>
      </c>
      <c r="J478" s="164">
        <v>0</v>
      </c>
      <c r="K478" s="7" t="s">
        <v>48</v>
      </c>
      <c r="L478" s="103" t="e">
        <f>HLOOKUP(K478,'ABR''26'!$DE$4:$EH$65,MATCH(Carga!A478,'ABR''26'!$DE$4:$DE$65,0),0)</f>
        <v>#N/A</v>
      </c>
      <c r="M478" s="7"/>
      <c r="O478" s="7" t="str">
        <f t="shared" si="86"/>
        <v>ZBLA</v>
      </c>
      <c r="P478" s="104" t="e">
        <f t="shared" si="87"/>
        <v>#N/A</v>
      </c>
      <c r="Q478" s="102" t="s">
        <v>203</v>
      </c>
      <c r="R478" s="102" t="s">
        <v>204</v>
      </c>
      <c r="S478" s="102" t="s">
        <v>152</v>
      </c>
      <c r="T478" s="105" t="str">
        <f t="shared" ca="1" si="92"/>
        <v>04.05.Monday</v>
      </c>
      <c r="U478" s="102" t="s">
        <v>205</v>
      </c>
      <c r="V478" s="7"/>
      <c r="W478" s="7"/>
      <c r="X478" s="7"/>
      <c r="Y478" s="7"/>
      <c r="Z478" s="100">
        <f t="shared" si="88"/>
        <v>4001153</v>
      </c>
      <c r="AA478" s="7"/>
      <c r="AB478" s="7"/>
      <c r="AC478" s="7"/>
      <c r="AD478" s="7"/>
      <c r="AE478" s="100">
        <f t="shared" si="89"/>
        <v>4151</v>
      </c>
      <c r="AF478" s="7"/>
      <c r="AG478" s="100">
        <f t="shared" si="90"/>
        <v>50035281</v>
      </c>
    </row>
    <row r="479" spans="1:33" x14ac:dyDescent="0.35">
      <c r="A479" s="7" t="str">
        <f t="shared" si="93"/>
        <v>Manaus39,70</v>
      </c>
      <c r="B479" s="100" t="s">
        <v>187</v>
      </c>
      <c r="C479" s="7">
        <v>4151</v>
      </c>
      <c r="D479" s="7" t="s">
        <v>40</v>
      </c>
      <c r="E479">
        <v>4001153</v>
      </c>
      <c r="F479" s="101"/>
      <c r="G479" s="111">
        <v>50035281</v>
      </c>
      <c r="H479" t="s">
        <v>221</v>
      </c>
      <c r="I479" s="101" t="str">
        <f t="shared" si="85"/>
        <v>39,7</v>
      </c>
      <c r="J479" s="164">
        <v>0</v>
      </c>
      <c r="K479" s="7" t="s">
        <v>55</v>
      </c>
      <c r="L479" s="103" t="e">
        <f>HLOOKUP(K479,'ABR''26'!$DE$4:$EH$65,MATCH(Carga!A479,'ABR''26'!$DE$4:$DE$65,0),0)</f>
        <v>#N/A</v>
      </c>
      <c r="M479" s="7"/>
      <c r="O479" s="7" t="str">
        <f t="shared" si="86"/>
        <v>ZBLL</v>
      </c>
      <c r="P479" s="104" t="e">
        <f t="shared" si="87"/>
        <v>#N/A</v>
      </c>
      <c r="Q479" s="102" t="s">
        <v>203</v>
      </c>
      <c r="R479" s="102" t="s">
        <v>204</v>
      </c>
      <c r="S479" s="102" t="s">
        <v>152</v>
      </c>
      <c r="T479" s="105" t="str">
        <f t="shared" ca="1" si="92"/>
        <v>04.05.Monday</v>
      </c>
      <c r="U479" s="102" t="s">
        <v>205</v>
      </c>
      <c r="V479" s="7"/>
      <c r="W479" s="7"/>
      <c r="X479" s="7"/>
      <c r="Y479" s="7"/>
      <c r="Z479" s="100">
        <f t="shared" si="88"/>
        <v>4001153</v>
      </c>
      <c r="AA479" s="7"/>
      <c r="AB479" s="7"/>
      <c r="AC479" s="7"/>
      <c r="AD479" s="7"/>
      <c r="AE479" s="100">
        <f t="shared" si="89"/>
        <v>4151</v>
      </c>
      <c r="AF479" s="7"/>
      <c r="AG479" s="100">
        <f t="shared" si="90"/>
        <v>50035281</v>
      </c>
    </row>
    <row r="480" spans="1:33" x14ac:dyDescent="0.35">
      <c r="A480" s="7" t="str">
        <f t="shared" si="93"/>
        <v>Manaus39,70</v>
      </c>
      <c r="B480" s="100" t="s">
        <v>187</v>
      </c>
      <c r="C480" s="7">
        <v>4151</v>
      </c>
      <c r="D480" s="7" t="s">
        <v>40</v>
      </c>
      <c r="E480">
        <v>4001153</v>
      </c>
      <c r="F480" s="101"/>
      <c r="G480" s="111">
        <v>50035281</v>
      </c>
      <c r="H480" t="s">
        <v>221</v>
      </c>
      <c r="I480" s="101" t="str">
        <f t="shared" si="85"/>
        <v>39,7</v>
      </c>
      <c r="J480" s="164">
        <v>0</v>
      </c>
      <c r="K480" s="7" t="s">
        <v>135</v>
      </c>
      <c r="L480" s="103" t="e">
        <f>HLOOKUP(K480,'ABR''26'!$DE$4:$EH$65,MATCH(Carga!A480,'ABR''26'!$DE$4:$DE$65,0),0)</f>
        <v>#N/A</v>
      </c>
      <c r="M480" s="7"/>
      <c r="O480" s="7" t="str">
        <f t="shared" si="86"/>
        <v>ZBPE</v>
      </c>
      <c r="P480" s="104" t="e">
        <f t="shared" si="87"/>
        <v>#N/A</v>
      </c>
      <c r="Q480" s="102" t="s">
        <v>203</v>
      </c>
      <c r="R480" s="102" t="s">
        <v>204</v>
      </c>
      <c r="S480" s="102" t="s">
        <v>152</v>
      </c>
      <c r="T480" s="105" t="str">
        <f t="shared" ca="1" si="92"/>
        <v>04.05.Monday</v>
      </c>
      <c r="U480" s="102" t="s">
        <v>205</v>
      </c>
      <c r="V480" s="7"/>
      <c r="W480" s="7"/>
      <c r="X480" s="7"/>
      <c r="Y480" s="7"/>
      <c r="Z480" s="100">
        <f t="shared" si="88"/>
        <v>4001153</v>
      </c>
      <c r="AA480" s="7"/>
      <c r="AB480" s="7"/>
      <c r="AC480" s="7"/>
      <c r="AD480" s="7"/>
      <c r="AE480" s="100">
        <f t="shared" si="89"/>
        <v>4151</v>
      </c>
      <c r="AF480" s="7"/>
      <c r="AG480" s="100">
        <f t="shared" si="90"/>
        <v>50035281</v>
      </c>
    </row>
    <row r="481" spans="1:33" x14ac:dyDescent="0.35">
      <c r="A481" s="7" t="str">
        <f t="shared" si="93"/>
        <v>Manaus39,70</v>
      </c>
      <c r="B481" s="100" t="s">
        <v>187</v>
      </c>
      <c r="C481" s="7">
        <v>4151</v>
      </c>
      <c r="D481" s="7" t="s">
        <v>40</v>
      </c>
      <c r="E481">
        <v>4001153</v>
      </c>
      <c r="F481" s="101"/>
      <c r="G481" s="111">
        <v>50035281</v>
      </c>
      <c r="H481" t="s">
        <v>221</v>
      </c>
      <c r="I481" s="101" t="str">
        <f t="shared" si="85"/>
        <v>39,7</v>
      </c>
      <c r="J481" s="164">
        <v>0</v>
      </c>
      <c r="K481" s="7" t="s">
        <v>136</v>
      </c>
      <c r="L481" s="103" t="e">
        <f>HLOOKUP(K481,'ABR''26'!$DE$4:$EH$65,MATCH(Carga!A481,'ABR''26'!$DE$4:$DE$65,0),0)</f>
        <v>#N/A</v>
      </c>
      <c r="M481" s="7"/>
      <c r="O481" s="7" t="str">
        <f t="shared" si="86"/>
        <v>ZBPL</v>
      </c>
      <c r="P481" s="104" t="e">
        <f t="shared" si="87"/>
        <v>#N/A</v>
      </c>
      <c r="Q481" s="102" t="s">
        <v>203</v>
      </c>
      <c r="R481" s="102" t="s">
        <v>204</v>
      </c>
      <c r="S481" s="102" t="s">
        <v>152</v>
      </c>
      <c r="T481" s="105" t="str">
        <f t="shared" ca="1" si="92"/>
        <v>04.05.Monday</v>
      </c>
      <c r="U481" s="102" t="s">
        <v>205</v>
      </c>
      <c r="V481" s="7"/>
      <c r="W481" s="7"/>
      <c r="X481" s="7"/>
      <c r="Y481" s="7"/>
      <c r="Z481" s="100">
        <f t="shared" si="88"/>
        <v>4001153</v>
      </c>
      <c r="AA481" s="7"/>
      <c r="AB481" s="7"/>
      <c r="AC481" s="7"/>
      <c r="AD481" s="7"/>
      <c r="AE481" s="100">
        <f t="shared" si="89"/>
        <v>4151</v>
      </c>
      <c r="AF481" s="7"/>
      <c r="AG481" s="100">
        <f t="shared" si="90"/>
        <v>50035281</v>
      </c>
    </row>
    <row r="482" spans="1:33" x14ac:dyDescent="0.35">
      <c r="A482" s="7" t="str">
        <f>D482&amp;I482&amp;J482</f>
        <v>Manaus39,71</v>
      </c>
      <c r="B482" s="100" t="s">
        <v>187</v>
      </c>
      <c r="C482" s="7">
        <v>4151</v>
      </c>
      <c r="D482" s="7" t="s">
        <v>40</v>
      </c>
      <c r="E482">
        <v>4001398</v>
      </c>
      <c r="F482" s="101"/>
      <c r="G482" s="111">
        <v>50027692</v>
      </c>
      <c r="H482" t="s">
        <v>215</v>
      </c>
      <c r="I482" s="101" t="str">
        <f t="shared" si="85"/>
        <v>39,7</v>
      </c>
      <c r="J482" s="164">
        <v>1</v>
      </c>
      <c r="K482" s="7" t="s">
        <v>43</v>
      </c>
      <c r="L482" s="103" t="e">
        <f>HLOOKUP(K482,'ABR''26'!$DE$4:$EH$65,MATCH(Carga!A482,'ABR''26'!$DE$4:$DE$65,0),0)</f>
        <v>#N/A</v>
      </c>
      <c r="M482" s="7"/>
      <c r="O482" s="7" t="str">
        <f t="shared" si="86"/>
        <v>ZBRP</v>
      </c>
      <c r="P482" s="104" t="e">
        <f t="shared" si="87"/>
        <v>#N/A</v>
      </c>
      <c r="Q482" s="102" t="s">
        <v>203</v>
      </c>
      <c r="R482" s="102" t="s">
        <v>204</v>
      </c>
      <c r="S482" s="102" t="s">
        <v>152</v>
      </c>
      <c r="T482" s="105" t="str">
        <f t="shared" ca="1" si="92"/>
        <v>04.05.Monday</v>
      </c>
      <c r="U482" s="102" t="s">
        <v>205</v>
      </c>
      <c r="V482" s="7"/>
      <c r="W482" s="7"/>
      <c r="X482" s="7"/>
      <c r="Y482" s="7"/>
      <c r="Z482" s="100">
        <f t="shared" si="88"/>
        <v>4001398</v>
      </c>
      <c r="AA482" s="7"/>
      <c r="AB482" s="7"/>
      <c r="AC482" s="7"/>
      <c r="AD482" s="7"/>
      <c r="AE482" s="100">
        <f t="shared" si="89"/>
        <v>4151</v>
      </c>
      <c r="AF482" s="7"/>
      <c r="AG482" s="100">
        <f t="shared" si="90"/>
        <v>50027692</v>
      </c>
    </row>
    <row r="483" spans="1:33" x14ac:dyDescent="0.35">
      <c r="A483" s="7" t="str">
        <f t="shared" ref="A483:A505" si="94">D483&amp;I483&amp;J483</f>
        <v>Manaus39,71</v>
      </c>
      <c r="B483" s="100" t="s">
        <v>187</v>
      </c>
      <c r="C483" s="7">
        <v>4151</v>
      </c>
      <c r="D483" s="7" t="s">
        <v>40</v>
      </c>
      <c r="E483">
        <v>4001398</v>
      </c>
      <c r="F483" s="101"/>
      <c r="G483" s="111">
        <v>50027692</v>
      </c>
      <c r="H483" t="s">
        <v>215</v>
      </c>
      <c r="I483" s="101" t="str">
        <f t="shared" ref="I483:I546" si="95">SUBSTITUTE(MID(H483,7,4),".",",")</f>
        <v>39,7</v>
      </c>
      <c r="J483" s="164">
        <v>1</v>
      </c>
      <c r="K483" s="7" t="s">
        <v>44</v>
      </c>
      <c r="L483" s="103" t="e">
        <f>HLOOKUP(K483,'ABR''26'!$DE$4:$EH$65,MATCH(Carga!A483,'ABR''26'!$DE$4:$DE$65,0),0)</f>
        <v>#N/A</v>
      </c>
      <c r="M483" s="7"/>
      <c r="O483" s="7" t="str">
        <f t="shared" ref="O483:O546" si="96">K483</f>
        <v>ZBSR</v>
      </c>
      <c r="P483" s="104" t="e">
        <f t="shared" ref="P483:P546" si="97">L483</f>
        <v>#N/A</v>
      </c>
      <c r="Q483" s="102" t="s">
        <v>203</v>
      </c>
      <c r="R483" s="102" t="s">
        <v>204</v>
      </c>
      <c r="S483" s="102" t="s">
        <v>152</v>
      </c>
      <c r="T483" s="105" t="str">
        <f t="shared" ca="1" si="92"/>
        <v>04.05.Monday</v>
      </c>
      <c r="U483" s="102" t="s">
        <v>205</v>
      </c>
      <c r="V483" s="7"/>
      <c r="W483" s="7"/>
      <c r="X483" s="7"/>
      <c r="Y483" s="7"/>
      <c r="Z483" s="100">
        <f t="shared" ref="Z483:Z546" si="98">E483</f>
        <v>4001398</v>
      </c>
      <c r="AA483" s="7"/>
      <c r="AB483" s="7"/>
      <c r="AC483" s="7"/>
      <c r="AD483" s="7"/>
      <c r="AE483" s="100">
        <f t="shared" ref="AE483:AE546" si="99">C483</f>
        <v>4151</v>
      </c>
      <c r="AF483" s="7"/>
      <c r="AG483" s="100">
        <f t="shared" ref="AG483:AG546" si="100">G483</f>
        <v>50027692</v>
      </c>
    </row>
    <row r="484" spans="1:33" x14ac:dyDescent="0.35">
      <c r="A484" s="7" t="str">
        <f t="shared" si="94"/>
        <v>Manaus39,71</v>
      </c>
      <c r="B484" s="100" t="s">
        <v>187</v>
      </c>
      <c r="C484" s="7">
        <v>4151</v>
      </c>
      <c r="D484" s="7" t="s">
        <v>40</v>
      </c>
      <c r="E484">
        <v>4001398</v>
      </c>
      <c r="F484" s="101"/>
      <c r="G484" s="111">
        <v>50027692</v>
      </c>
      <c r="H484" t="s">
        <v>215</v>
      </c>
      <c r="I484" s="101" t="str">
        <f t="shared" si="95"/>
        <v>39,7</v>
      </c>
      <c r="J484" s="164">
        <v>1</v>
      </c>
      <c r="K484" s="7" t="s">
        <v>56</v>
      </c>
      <c r="L484" s="103" t="e">
        <f>HLOOKUP(K484,'ABR''26'!$DE$4:$EH$65,MATCH(Carga!A484,'ABR''26'!$DE$4:$DE$65,0),0)</f>
        <v>#N/A</v>
      </c>
      <c r="M484" s="7"/>
      <c r="O484" s="7" t="str">
        <f t="shared" si="96"/>
        <v>ZBSB</v>
      </c>
      <c r="P484" s="104" t="e">
        <f t="shared" si="97"/>
        <v>#N/A</v>
      </c>
      <c r="Q484" s="102" t="s">
        <v>203</v>
      </c>
      <c r="R484" s="102" t="s">
        <v>204</v>
      </c>
      <c r="S484" s="102" t="s">
        <v>152</v>
      </c>
      <c r="T484" s="105" t="str">
        <f t="shared" ca="1" si="92"/>
        <v>04.05.Monday</v>
      </c>
      <c r="U484" s="102" t="s">
        <v>205</v>
      </c>
      <c r="V484" s="7"/>
      <c r="W484" s="7"/>
      <c r="X484" s="7"/>
      <c r="Y484" s="7"/>
      <c r="Z484" s="100">
        <f t="shared" si="98"/>
        <v>4001398</v>
      </c>
      <c r="AA484" s="7"/>
      <c r="AB484" s="7"/>
      <c r="AC484" s="7"/>
      <c r="AD484" s="7"/>
      <c r="AE484" s="100">
        <f t="shared" si="99"/>
        <v>4151</v>
      </c>
      <c r="AF484" s="7"/>
      <c r="AG484" s="100">
        <f t="shared" si="100"/>
        <v>50027692</v>
      </c>
    </row>
    <row r="485" spans="1:33" x14ac:dyDescent="0.35">
      <c r="A485" s="7" t="str">
        <f t="shared" si="94"/>
        <v>Manaus39,71</v>
      </c>
      <c r="B485" s="100" t="s">
        <v>187</v>
      </c>
      <c r="C485" s="7">
        <v>4151</v>
      </c>
      <c r="D485" s="7" t="s">
        <v>40</v>
      </c>
      <c r="E485">
        <v>4001398</v>
      </c>
      <c r="F485" s="101"/>
      <c r="G485" s="111">
        <v>50027692</v>
      </c>
      <c r="H485" t="s">
        <v>215</v>
      </c>
      <c r="I485" s="101" t="str">
        <f t="shared" si="95"/>
        <v>39,7</v>
      </c>
      <c r="J485" s="164">
        <v>1</v>
      </c>
      <c r="K485" s="7" t="s">
        <v>46</v>
      </c>
      <c r="L485" s="103" t="e">
        <f>HLOOKUP(K485,'ABR''26'!$DE$4:$EH$65,MATCH(Carga!A485,'ABR''26'!$DE$4:$DE$65,0),0)</f>
        <v>#N/A</v>
      </c>
      <c r="M485" s="7"/>
      <c r="O485" s="7" t="str">
        <f t="shared" si="96"/>
        <v>ZBCP</v>
      </c>
      <c r="P485" s="104" t="e">
        <f t="shared" si="97"/>
        <v>#N/A</v>
      </c>
      <c r="Q485" s="102" t="s">
        <v>203</v>
      </c>
      <c r="R485" s="102" t="s">
        <v>204</v>
      </c>
      <c r="S485" s="102" t="s">
        <v>152</v>
      </c>
      <c r="T485" s="105" t="str">
        <f t="shared" ca="1" si="92"/>
        <v>04.05.Monday</v>
      </c>
      <c r="U485" s="102" t="s">
        <v>205</v>
      </c>
      <c r="V485" s="7"/>
      <c r="W485" s="7"/>
      <c r="X485" s="7"/>
      <c r="Y485" s="7"/>
      <c r="Z485" s="100">
        <f t="shared" si="98"/>
        <v>4001398</v>
      </c>
      <c r="AA485" s="7"/>
      <c r="AB485" s="7"/>
      <c r="AC485" s="7"/>
      <c r="AD485" s="7"/>
      <c r="AE485" s="100">
        <f t="shared" si="99"/>
        <v>4151</v>
      </c>
      <c r="AF485" s="7"/>
      <c r="AG485" s="100">
        <f t="shared" si="100"/>
        <v>50027692</v>
      </c>
    </row>
    <row r="486" spans="1:33" x14ac:dyDescent="0.35">
      <c r="A486" s="7" t="str">
        <f t="shared" si="94"/>
        <v>Manaus39,71</v>
      </c>
      <c r="B486" s="100" t="s">
        <v>187</v>
      </c>
      <c r="C486" s="7">
        <v>4151</v>
      </c>
      <c r="D486" s="7" t="s">
        <v>40</v>
      </c>
      <c r="E486">
        <v>4001398</v>
      </c>
      <c r="F486" s="101"/>
      <c r="G486" s="111">
        <v>50027692</v>
      </c>
      <c r="H486" t="s">
        <v>215</v>
      </c>
      <c r="I486" s="101" t="str">
        <f t="shared" si="95"/>
        <v>39,7</v>
      </c>
      <c r="J486" s="164">
        <v>1</v>
      </c>
      <c r="K486" s="7" t="s">
        <v>131</v>
      </c>
      <c r="L486" s="103" t="e">
        <f>HLOOKUP(K486,'ABR''26'!$DE$4:$EH$65,MATCH(Carga!A486,'ABR''26'!$DE$4:$DE$65,0),0)</f>
        <v>#N/A</v>
      </c>
      <c r="M486" s="7"/>
      <c r="O486" s="7" t="str">
        <f t="shared" si="96"/>
        <v>ZBFP</v>
      </c>
      <c r="P486" s="104" t="e">
        <f t="shared" si="97"/>
        <v>#N/A</v>
      </c>
      <c r="Q486" s="102" t="s">
        <v>203</v>
      </c>
      <c r="R486" s="102" t="s">
        <v>204</v>
      </c>
      <c r="S486" s="102" t="s">
        <v>152</v>
      </c>
      <c r="T486" s="105" t="str">
        <f t="shared" ca="1" si="92"/>
        <v>04.05.Monday</v>
      </c>
      <c r="U486" s="102" t="s">
        <v>205</v>
      </c>
      <c r="V486" s="7"/>
      <c r="W486" s="7"/>
      <c r="X486" s="7"/>
      <c r="Y486" s="7"/>
      <c r="Z486" s="100">
        <f t="shared" si="98"/>
        <v>4001398</v>
      </c>
      <c r="AA486" s="7"/>
      <c r="AB486" s="7"/>
      <c r="AC486" s="7"/>
      <c r="AD486" s="7"/>
      <c r="AE486" s="100">
        <f t="shared" si="99"/>
        <v>4151</v>
      </c>
      <c r="AF486" s="7"/>
      <c r="AG486" s="100">
        <f t="shared" si="100"/>
        <v>50027692</v>
      </c>
    </row>
    <row r="487" spans="1:33" x14ac:dyDescent="0.35">
      <c r="A487" s="7" t="str">
        <f t="shared" si="94"/>
        <v>Manaus39,71</v>
      </c>
      <c r="B487" s="100" t="s">
        <v>187</v>
      </c>
      <c r="C487" s="7">
        <v>4151</v>
      </c>
      <c r="D487" s="7" t="s">
        <v>40</v>
      </c>
      <c r="E487">
        <v>4001398</v>
      </c>
      <c r="F487" s="101"/>
      <c r="G487" s="111">
        <v>50027692</v>
      </c>
      <c r="H487" t="s">
        <v>215</v>
      </c>
      <c r="I487" s="101" t="str">
        <f t="shared" si="95"/>
        <v>39,7</v>
      </c>
      <c r="J487" s="164">
        <v>1</v>
      </c>
      <c r="K487" s="7" t="s">
        <v>51</v>
      </c>
      <c r="L487" s="103" t="e">
        <f>HLOOKUP(K487,'ABR''26'!$DE$4:$EH$65,MATCH(Carga!A487,'ABR''26'!$DE$4:$DE$65,0),0)</f>
        <v>#N/A</v>
      </c>
      <c r="M487" s="7"/>
      <c r="O487" s="7" t="str">
        <f t="shared" si="96"/>
        <v>ZBFC</v>
      </c>
      <c r="P487" s="104" t="e">
        <f t="shared" si="97"/>
        <v>#N/A</v>
      </c>
      <c r="Q487" s="102" t="s">
        <v>203</v>
      </c>
      <c r="R487" s="102" t="s">
        <v>204</v>
      </c>
      <c r="S487" s="102" t="s">
        <v>152</v>
      </c>
      <c r="T487" s="105" t="str">
        <f t="shared" ca="1" si="92"/>
        <v>04.05.Monday</v>
      </c>
      <c r="U487" s="102" t="s">
        <v>205</v>
      </c>
      <c r="V487" s="7"/>
      <c r="W487" s="7"/>
      <c r="X487" s="7"/>
      <c r="Y487" s="7"/>
      <c r="Z487" s="100">
        <f t="shared" si="98"/>
        <v>4001398</v>
      </c>
      <c r="AA487" s="7"/>
      <c r="AB487" s="7"/>
      <c r="AC487" s="7"/>
      <c r="AD487" s="7"/>
      <c r="AE487" s="100">
        <f t="shared" si="99"/>
        <v>4151</v>
      </c>
      <c r="AF487" s="7"/>
      <c r="AG487" s="100">
        <f t="shared" si="100"/>
        <v>50027692</v>
      </c>
    </row>
    <row r="488" spans="1:33" x14ac:dyDescent="0.35">
      <c r="A488" s="7" t="str">
        <f t="shared" si="94"/>
        <v>Manaus39,71</v>
      </c>
      <c r="B488" s="100" t="s">
        <v>187</v>
      </c>
      <c r="C488" s="7">
        <v>4151</v>
      </c>
      <c r="D488" s="7" t="s">
        <v>40</v>
      </c>
      <c r="E488">
        <v>4001398</v>
      </c>
      <c r="F488" s="101"/>
      <c r="G488" s="111">
        <v>50027692</v>
      </c>
      <c r="H488" t="s">
        <v>215</v>
      </c>
      <c r="I488" s="101" t="str">
        <f t="shared" si="95"/>
        <v>39,7</v>
      </c>
      <c r="J488" s="164">
        <v>1</v>
      </c>
      <c r="K488" s="7" t="s">
        <v>59</v>
      </c>
      <c r="L488" s="103" t="e">
        <f>HLOOKUP(K488,'ABR''26'!$DE$4:$EH$65,MATCH(Carga!A488,'ABR''26'!$DE$4:$DE$65,0),0)</f>
        <v>#N/A</v>
      </c>
      <c r="M488" s="7"/>
      <c r="O488" s="7" t="str">
        <f t="shared" si="96"/>
        <v>ZBFB</v>
      </c>
      <c r="P488" s="104" t="e">
        <f t="shared" si="97"/>
        <v>#N/A</v>
      </c>
      <c r="Q488" s="102" t="s">
        <v>203</v>
      </c>
      <c r="R488" s="102" t="s">
        <v>204</v>
      </c>
      <c r="S488" s="102" t="s">
        <v>152</v>
      </c>
      <c r="T488" s="105" t="str">
        <f t="shared" ca="1" si="92"/>
        <v>04.05.Monday</v>
      </c>
      <c r="U488" s="102" t="s">
        <v>205</v>
      </c>
      <c r="V488" s="7"/>
      <c r="W488" s="7"/>
      <c r="X488" s="7"/>
      <c r="Y488" s="7"/>
      <c r="Z488" s="100">
        <f t="shared" si="98"/>
        <v>4001398</v>
      </c>
      <c r="AA488" s="7"/>
      <c r="AB488" s="7"/>
      <c r="AC488" s="7"/>
      <c r="AD488" s="7"/>
      <c r="AE488" s="100">
        <f t="shared" si="99"/>
        <v>4151</v>
      </c>
      <c r="AF488" s="7"/>
      <c r="AG488" s="100">
        <f t="shared" si="100"/>
        <v>50027692</v>
      </c>
    </row>
    <row r="489" spans="1:33" x14ac:dyDescent="0.35">
      <c r="A489" s="7" t="str">
        <f t="shared" si="94"/>
        <v>Manaus39,71</v>
      </c>
      <c r="B489" s="100" t="s">
        <v>187</v>
      </c>
      <c r="C489" s="7">
        <v>4151</v>
      </c>
      <c r="D489" s="7" t="s">
        <v>40</v>
      </c>
      <c r="E489">
        <v>4001398</v>
      </c>
      <c r="F489" s="101"/>
      <c r="G489" s="111">
        <v>50027692</v>
      </c>
      <c r="H489" t="s">
        <v>215</v>
      </c>
      <c r="I489" s="101" t="str">
        <f t="shared" si="95"/>
        <v>39,7</v>
      </c>
      <c r="J489" s="164">
        <v>1</v>
      </c>
      <c r="K489" s="7" t="s">
        <v>138</v>
      </c>
      <c r="L489" s="103" t="e">
        <f>HLOOKUP(K489,'ABR''26'!$DE$4:$EH$65,MATCH(Carga!A489,'ABR''26'!$DE$4:$DE$65,0),0)</f>
        <v>#N/A</v>
      </c>
      <c r="M489" s="7"/>
      <c r="O489" s="7" t="str">
        <f t="shared" si="96"/>
        <v>ZBTM</v>
      </c>
      <c r="P489" s="104" t="e">
        <f t="shared" si="97"/>
        <v>#N/A</v>
      </c>
      <c r="Q489" s="102" t="s">
        <v>203</v>
      </c>
      <c r="R489" s="102" t="s">
        <v>204</v>
      </c>
      <c r="S489" s="102" t="s">
        <v>152</v>
      </c>
      <c r="T489" s="105" t="str">
        <f t="shared" ca="1" si="92"/>
        <v>04.05.Monday</v>
      </c>
      <c r="U489" s="102" t="s">
        <v>205</v>
      </c>
      <c r="V489" s="7"/>
      <c r="W489" s="7"/>
      <c r="X489" s="7"/>
      <c r="Y489" s="7"/>
      <c r="Z489" s="100">
        <f t="shared" si="98"/>
        <v>4001398</v>
      </c>
      <c r="AA489" s="7"/>
      <c r="AB489" s="7"/>
      <c r="AC489" s="7"/>
      <c r="AD489" s="7"/>
      <c r="AE489" s="100">
        <f t="shared" si="99"/>
        <v>4151</v>
      </c>
      <c r="AF489" s="7"/>
      <c r="AG489" s="100">
        <f t="shared" si="100"/>
        <v>50027692</v>
      </c>
    </row>
    <row r="490" spans="1:33" x14ac:dyDescent="0.35">
      <c r="A490" s="7" t="str">
        <f t="shared" si="94"/>
        <v>Manaus39,71</v>
      </c>
      <c r="B490" s="100" t="s">
        <v>187</v>
      </c>
      <c r="C490" s="7">
        <v>4151</v>
      </c>
      <c r="D490" s="7" t="s">
        <v>40</v>
      </c>
      <c r="E490">
        <v>4001398</v>
      </c>
      <c r="F490" s="101"/>
      <c r="G490" s="111">
        <v>50027692</v>
      </c>
      <c r="H490" t="s">
        <v>215</v>
      </c>
      <c r="I490" s="101" t="str">
        <f t="shared" si="95"/>
        <v>39,7</v>
      </c>
      <c r="J490" s="164">
        <v>1</v>
      </c>
      <c r="K490" s="7" t="s">
        <v>139</v>
      </c>
      <c r="L490" s="103" t="e">
        <f>HLOOKUP(K490,'ABR''26'!$DE$4:$EH$65,MATCH(Carga!A490,'ABR''26'!$DE$4:$DE$65,0),0)</f>
        <v>#N/A</v>
      </c>
      <c r="M490" s="7"/>
      <c r="O490" s="7" t="str">
        <f t="shared" si="96"/>
        <v>ZBCT</v>
      </c>
      <c r="P490" s="104" t="e">
        <f t="shared" si="97"/>
        <v>#N/A</v>
      </c>
      <c r="Q490" s="102" t="s">
        <v>203</v>
      </c>
      <c r="R490" s="102" t="s">
        <v>204</v>
      </c>
      <c r="S490" s="102" t="s">
        <v>152</v>
      </c>
      <c r="T490" s="105" t="str">
        <f t="shared" ca="1" si="92"/>
        <v>04.05.Monday</v>
      </c>
      <c r="U490" s="102" t="s">
        <v>205</v>
      </c>
      <c r="V490" s="7"/>
      <c r="W490" s="7"/>
      <c r="X490" s="7"/>
      <c r="Y490" s="7"/>
      <c r="Z490" s="100">
        <f t="shared" si="98"/>
        <v>4001398</v>
      </c>
      <c r="AA490" s="7"/>
      <c r="AB490" s="7"/>
      <c r="AC490" s="7"/>
      <c r="AD490" s="7"/>
      <c r="AE490" s="100">
        <f t="shared" si="99"/>
        <v>4151</v>
      </c>
      <c r="AF490" s="7"/>
      <c r="AG490" s="100">
        <f t="shared" si="100"/>
        <v>50027692</v>
      </c>
    </row>
    <row r="491" spans="1:33" x14ac:dyDescent="0.35">
      <c r="A491" s="7" t="str">
        <f t="shared" si="94"/>
        <v>Manaus39,71</v>
      </c>
      <c r="B491" s="100" t="s">
        <v>187</v>
      </c>
      <c r="C491" s="7">
        <v>4151</v>
      </c>
      <c r="D491" s="7" t="s">
        <v>40</v>
      </c>
      <c r="E491">
        <v>4001398</v>
      </c>
      <c r="F491" s="101"/>
      <c r="G491" s="111">
        <v>50027692</v>
      </c>
      <c r="H491" t="s">
        <v>215</v>
      </c>
      <c r="I491" s="101" t="str">
        <f t="shared" si="95"/>
        <v>39,7</v>
      </c>
      <c r="J491" s="164">
        <v>1</v>
      </c>
      <c r="K491" s="7" t="s">
        <v>57</v>
      </c>
      <c r="L491" s="103" t="e">
        <f>HLOOKUP(K491,'ABR''26'!$DE$4:$EH$65,MATCH(Carga!A491,'ABR''26'!$DE$4:$DE$65,0),0)</f>
        <v>#N/A</v>
      </c>
      <c r="M491" s="7"/>
      <c r="O491" s="7" t="str">
        <f t="shared" si="96"/>
        <v>ZBLB</v>
      </c>
      <c r="P491" s="104" t="e">
        <f t="shared" si="97"/>
        <v>#N/A</v>
      </c>
      <c r="Q491" s="102" t="s">
        <v>203</v>
      </c>
      <c r="R491" s="102" t="s">
        <v>204</v>
      </c>
      <c r="S491" s="102" t="s">
        <v>152</v>
      </c>
      <c r="T491" s="105" t="str">
        <f t="shared" ca="1" si="92"/>
        <v>04.05.Monday</v>
      </c>
      <c r="U491" s="102" t="s">
        <v>205</v>
      </c>
      <c r="V491" s="7"/>
      <c r="W491" s="7"/>
      <c r="X491" s="7"/>
      <c r="Y491" s="7"/>
      <c r="Z491" s="100">
        <f t="shared" si="98"/>
        <v>4001398</v>
      </c>
      <c r="AA491" s="7"/>
      <c r="AB491" s="7"/>
      <c r="AC491" s="7"/>
      <c r="AD491" s="7"/>
      <c r="AE491" s="100">
        <f t="shared" si="99"/>
        <v>4151</v>
      </c>
      <c r="AF491" s="7"/>
      <c r="AG491" s="100">
        <f t="shared" si="100"/>
        <v>50027692</v>
      </c>
    </row>
    <row r="492" spans="1:33" x14ac:dyDescent="0.35">
      <c r="A492" s="7" t="str">
        <f t="shared" si="94"/>
        <v>Manaus39,71</v>
      </c>
      <c r="B492" s="100" t="s">
        <v>187</v>
      </c>
      <c r="C492" s="7">
        <v>4151</v>
      </c>
      <c r="D492" s="7" t="s">
        <v>40</v>
      </c>
      <c r="E492">
        <v>4001398</v>
      </c>
      <c r="F492" s="101"/>
      <c r="G492" s="111">
        <v>50027692</v>
      </c>
      <c r="H492" t="s">
        <v>215</v>
      </c>
      <c r="I492" s="101" t="str">
        <f t="shared" si="95"/>
        <v>39,7</v>
      </c>
      <c r="J492" s="164">
        <v>1</v>
      </c>
      <c r="K492" s="7" t="s">
        <v>132</v>
      </c>
      <c r="L492" s="103" t="e">
        <f>HLOOKUP(K492,'ABR''26'!$DE$4:$EH$65,MATCH(Carga!A492,'ABR''26'!$DE$4:$DE$65,0),0)</f>
        <v>#N/A</v>
      </c>
      <c r="M492" s="7"/>
      <c r="O492" s="7" t="str">
        <f t="shared" si="96"/>
        <v>ZBMR</v>
      </c>
      <c r="P492" s="104" t="e">
        <f t="shared" si="97"/>
        <v>#N/A</v>
      </c>
      <c r="Q492" s="102" t="s">
        <v>203</v>
      </c>
      <c r="R492" s="102" t="s">
        <v>204</v>
      </c>
      <c r="S492" s="102" t="s">
        <v>152</v>
      </c>
      <c r="T492" s="105" t="str">
        <f t="shared" ca="1" si="92"/>
        <v>04.05.Monday</v>
      </c>
      <c r="U492" s="102" t="s">
        <v>205</v>
      </c>
      <c r="V492" s="7"/>
      <c r="W492" s="7"/>
      <c r="X492" s="7"/>
      <c r="Y492" s="7"/>
      <c r="Z492" s="100">
        <f t="shared" si="98"/>
        <v>4001398</v>
      </c>
      <c r="AA492" s="7"/>
      <c r="AB492" s="7"/>
      <c r="AC492" s="7"/>
      <c r="AD492" s="7"/>
      <c r="AE492" s="100">
        <f t="shared" si="99"/>
        <v>4151</v>
      </c>
      <c r="AF492" s="7"/>
      <c r="AG492" s="100">
        <f t="shared" si="100"/>
        <v>50027692</v>
      </c>
    </row>
    <row r="493" spans="1:33" x14ac:dyDescent="0.35">
      <c r="A493" s="7" t="str">
        <f t="shared" si="94"/>
        <v>Manaus39,71</v>
      </c>
      <c r="B493" s="100" t="s">
        <v>187</v>
      </c>
      <c r="C493" s="7">
        <v>4151</v>
      </c>
      <c r="D493" s="7" t="s">
        <v>40</v>
      </c>
      <c r="E493">
        <v>4001398</v>
      </c>
      <c r="F493" s="101"/>
      <c r="G493" s="111">
        <v>50027692</v>
      </c>
      <c r="H493" t="s">
        <v>215</v>
      </c>
      <c r="I493" s="101" t="str">
        <f t="shared" si="95"/>
        <v>39,7</v>
      </c>
      <c r="J493" s="164">
        <v>1</v>
      </c>
      <c r="K493" s="7" t="s">
        <v>133</v>
      </c>
      <c r="L493" s="103" t="e">
        <f>HLOOKUP(K493,'ABR''26'!$DE$4:$EH$65,MATCH(Carga!A493,'ABR''26'!$DE$4:$DE$65,0),0)</f>
        <v>#N/A</v>
      </c>
      <c r="M493" s="7"/>
      <c r="O493" s="7" t="str">
        <f t="shared" si="96"/>
        <v>ZBML</v>
      </c>
      <c r="P493" s="104" t="e">
        <f t="shared" si="97"/>
        <v>#N/A</v>
      </c>
      <c r="Q493" s="102" t="s">
        <v>203</v>
      </c>
      <c r="R493" s="102" t="s">
        <v>204</v>
      </c>
      <c r="S493" s="102" t="s">
        <v>152</v>
      </c>
      <c r="T493" s="105" t="str">
        <f t="shared" ca="1" si="92"/>
        <v>04.05.Monday</v>
      </c>
      <c r="U493" s="102" t="s">
        <v>205</v>
      </c>
      <c r="V493" s="7"/>
      <c r="W493" s="7"/>
      <c r="X493" s="7"/>
      <c r="Y493" s="7"/>
      <c r="Z493" s="100">
        <f t="shared" si="98"/>
        <v>4001398</v>
      </c>
      <c r="AA493" s="7"/>
      <c r="AB493" s="7"/>
      <c r="AC493" s="7"/>
      <c r="AD493" s="7"/>
      <c r="AE493" s="100">
        <f t="shared" si="99"/>
        <v>4151</v>
      </c>
      <c r="AF493" s="7"/>
      <c r="AG493" s="100">
        <f t="shared" si="100"/>
        <v>50027692</v>
      </c>
    </row>
    <row r="494" spans="1:33" x14ac:dyDescent="0.35">
      <c r="A494" s="7" t="str">
        <f t="shared" si="94"/>
        <v>Manaus39,71</v>
      </c>
      <c r="B494" s="100" t="s">
        <v>187</v>
      </c>
      <c r="C494" s="7">
        <v>4151</v>
      </c>
      <c r="D494" s="7" t="s">
        <v>40</v>
      </c>
      <c r="E494">
        <v>4001398</v>
      </c>
      <c r="F494" s="101"/>
      <c r="G494" s="111">
        <v>50027692</v>
      </c>
      <c r="H494" t="s">
        <v>215</v>
      </c>
      <c r="I494" s="101" t="str">
        <f t="shared" si="95"/>
        <v>39,7</v>
      </c>
      <c r="J494" s="164">
        <v>1</v>
      </c>
      <c r="K494" s="7" t="s">
        <v>52</v>
      </c>
      <c r="L494" s="103" t="e">
        <f>HLOOKUP(K494,'ABR''26'!$DE$4:$EH$65,MATCH(Carga!A494,'ABR''26'!$DE$4:$DE$65,0),0)</f>
        <v>#N/A</v>
      </c>
      <c r="M494" s="7"/>
      <c r="O494" s="7" t="str">
        <f t="shared" si="96"/>
        <v>ZBPP</v>
      </c>
      <c r="P494" s="104" t="e">
        <f t="shared" si="97"/>
        <v>#N/A</v>
      </c>
      <c r="Q494" s="102" t="s">
        <v>203</v>
      </c>
      <c r="R494" s="102" t="s">
        <v>204</v>
      </c>
      <c r="S494" s="102" t="s">
        <v>152</v>
      </c>
      <c r="T494" s="105" t="str">
        <f t="shared" ca="1" si="92"/>
        <v>04.05.Monday</v>
      </c>
      <c r="U494" s="102" t="s">
        <v>205</v>
      </c>
      <c r="V494" s="7"/>
      <c r="W494" s="7"/>
      <c r="X494" s="7"/>
      <c r="Y494" s="7"/>
      <c r="Z494" s="100">
        <f t="shared" si="98"/>
        <v>4001398</v>
      </c>
      <c r="AA494" s="7"/>
      <c r="AB494" s="7"/>
      <c r="AC494" s="7"/>
      <c r="AD494" s="7"/>
      <c r="AE494" s="100">
        <f t="shared" si="99"/>
        <v>4151</v>
      </c>
      <c r="AF494" s="7"/>
      <c r="AG494" s="100">
        <f t="shared" si="100"/>
        <v>50027692</v>
      </c>
    </row>
    <row r="495" spans="1:33" x14ac:dyDescent="0.35">
      <c r="A495" s="7" t="str">
        <f t="shared" si="94"/>
        <v>Manaus39,71</v>
      </c>
      <c r="B495" s="100" t="s">
        <v>187</v>
      </c>
      <c r="C495" s="7">
        <v>4151</v>
      </c>
      <c r="D495" s="7" t="s">
        <v>40</v>
      </c>
      <c r="E495">
        <v>4001398</v>
      </c>
      <c r="F495" s="101"/>
      <c r="G495" s="111">
        <v>50027692</v>
      </c>
      <c r="H495" t="s">
        <v>215</v>
      </c>
      <c r="I495" s="101" t="str">
        <f t="shared" si="95"/>
        <v>39,7</v>
      </c>
      <c r="J495" s="164">
        <v>1</v>
      </c>
      <c r="K495" s="7" t="s">
        <v>60</v>
      </c>
      <c r="L495" s="103" t="e">
        <f>HLOOKUP(K495,'ABR''26'!$DE$4:$EH$65,MATCH(Carga!A495,'ABR''26'!$DE$4:$DE$65,0),0)</f>
        <v>#N/A</v>
      </c>
      <c r="M495" s="7"/>
      <c r="O495" s="7" t="str">
        <f t="shared" si="96"/>
        <v>ZBPB</v>
      </c>
      <c r="P495" s="104" t="e">
        <f t="shared" si="97"/>
        <v>#N/A</v>
      </c>
      <c r="Q495" s="102" t="s">
        <v>203</v>
      </c>
      <c r="R495" s="102" t="s">
        <v>204</v>
      </c>
      <c r="S495" s="102" t="s">
        <v>152</v>
      </c>
      <c r="T495" s="105" t="str">
        <f t="shared" ca="1" si="92"/>
        <v>04.05.Monday</v>
      </c>
      <c r="U495" s="102" t="s">
        <v>205</v>
      </c>
      <c r="V495" s="7"/>
      <c r="W495" s="7"/>
      <c r="X495" s="7"/>
      <c r="Y495" s="7"/>
      <c r="Z495" s="100">
        <f t="shared" si="98"/>
        <v>4001398</v>
      </c>
      <c r="AA495" s="7"/>
      <c r="AB495" s="7"/>
      <c r="AC495" s="7"/>
      <c r="AD495" s="7"/>
      <c r="AE495" s="100">
        <f t="shared" si="99"/>
        <v>4151</v>
      </c>
      <c r="AF495" s="7"/>
      <c r="AG495" s="100">
        <f t="shared" si="100"/>
        <v>50027692</v>
      </c>
    </row>
    <row r="496" spans="1:33" x14ac:dyDescent="0.35">
      <c r="A496" s="7" t="str">
        <f t="shared" si="94"/>
        <v>Manaus39,71</v>
      </c>
      <c r="B496" s="100" t="s">
        <v>187</v>
      </c>
      <c r="C496" s="7">
        <v>4151</v>
      </c>
      <c r="D496" s="7" t="s">
        <v>40</v>
      </c>
      <c r="E496">
        <v>4001398</v>
      </c>
      <c r="F496" s="101"/>
      <c r="G496" s="111">
        <v>50027692</v>
      </c>
      <c r="H496" t="s">
        <v>215</v>
      </c>
      <c r="I496" s="101" t="str">
        <f t="shared" si="95"/>
        <v>39,7</v>
      </c>
      <c r="J496" s="164">
        <v>1</v>
      </c>
      <c r="K496" s="7" t="s">
        <v>50</v>
      </c>
      <c r="L496" s="103" t="e">
        <f>HLOOKUP(K496,'ABR''26'!$DE$4:$EH$65,MATCH(Carga!A496,'ABR''26'!$DE$4:$DE$65,0),0)</f>
        <v>#N/A</v>
      </c>
      <c r="M496" s="7"/>
      <c r="O496" s="7" t="str">
        <f t="shared" si="96"/>
        <v>ZBOP</v>
      </c>
      <c r="P496" s="104" t="e">
        <f t="shared" si="97"/>
        <v>#N/A</v>
      </c>
      <c r="Q496" s="102" t="s">
        <v>203</v>
      </c>
      <c r="R496" s="102" t="s">
        <v>204</v>
      </c>
      <c r="S496" s="102" t="s">
        <v>152</v>
      </c>
      <c r="T496" s="105" t="str">
        <f t="shared" ca="1" si="92"/>
        <v>04.05.Monday</v>
      </c>
      <c r="U496" s="102" t="s">
        <v>205</v>
      </c>
      <c r="V496" s="7"/>
      <c r="W496" s="7"/>
      <c r="X496" s="7"/>
      <c r="Y496" s="7"/>
      <c r="Z496" s="100">
        <f t="shared" si="98"/>
        <v>4001398</v>
      </c>
      <c r="AA496" s="7"/>
      <c r="AB496" s="7"/>
      <c r="AC496" s="7"/>
      <c r="AD496" s="7"/>
      <c r="AE496" s="100">
        <f t="shared" si="99"/>
        <v>4151</v>
      </c>
      <c r="AF496" s="7"/>
      <c r="AG496" s="100">
        <f t="shared" si="100"/>
        <v>50027692</v>
      </c>
    </row>
    <row r="497" spans="1:33" x14ac:dyDescent="0.35">
      <c r="A497" s="7" t="str">
        <f t="shared" si="94"/>
        <v>Manaus39,71</v>
      </c>
      <c r="B497" s="100" t="s">
        <v>187</v>
      </c>
      <c r="C497" s="7">
        <v>4151</v>
      </c>
      <c r="D497" s="7" t="s">
        <v>40</v>
      </c>
      <c r="E497">
        <v>4001398</v>
      </c>
      <c r="F497" s="101"/>
      <c r="G497" s="111">
        <v>50027692</v>
      </c>
      <c r="H497" t="s">
        <v>215</v>
      </c>
      <c r="I497" s="101" t="str">
        <f t="shared" si="95"/>
        <v>39,7</v>
      </c>
      <c r="J497" s="164">
        <v>1</v>
      </c>
      <c r="K497" s="7" t="s">
        <v>58</v>
      </c>
      <c r="L497" s="103" t="e">
        <f>HLOOKUP(K497,'ABR''26'!$DE$4:$EH$65,MATCH(Carga!A497,'ABR''26'!$DE$4:$DE$65,0),0)</f>
        <v>#N/A</v>
      </c>
      <c r="M497" s="7"/>
      <c r="O497" s="7" t="str">
        <f t="shared" si="96"/>
        <v>ZBOB</v>
      </c>
      <c r="P497" s="104" t="e">
        <f t="shared" si="97"/>
        <v>#N/A</v>
      </c>
      <c r="Q497" s="102" t="s">
        <v>203</v>
      </c>
      <c r="R497" s="102" t="s">
        <v>204</v>
      </c>
      <c r="S497" s="102" t="s">
        <v>152</v>
      </c>
      <c r="T497" s="105" t="str">
        <f t="shared" ca="1" si="92"/>
        <v>04.05.Monday</v>
      </c>
      <c r="U497" s="102" t="s">
        <v>205</v>
      </c>
      <c r="V497" s="7"/>
      <c r="W497" s="7"/>
      <c r="X497" s="7"/>
      <c r="Y497" s="7"/>
      <c r="Z497" s="100">
        <f t="shared" si="98"/>
        <v>4001398</v>
      </c>
      <c r="AA497" s="7"/>
      <c r="AB497" s="7"/>
      <c r="AC497" s="7"/>
      <c r="AD497" s="7"/>
      <c r="AE497" s="100">
        <f t="shared" si="99"/>
        <v>4151</v>
      </c>
      <c r="AF497" s="7"/>
      <c r="AG497" s="100">
        <f t="shared" si="100"/>
        <v>50027692</v>
      </c>
    </row>
    <row r="498" spans="1:33" x14ac:dyDescent="0.35">
      <c r="A498" s="7" t="str">
        <f t="shared" si="94"/>
        <v>Manaus39,71</v>
      </c>
      <c r="B498" s="100" t="s">
        <v>187</v>
      </c>
      <c r="C498" s="7">
        <v>4151</v>
      </c>
      <c r="D498" s="7" t="s">
        <v>40</v>
      </c>
      <c r="E498">
        <v>4001398</v>
      </c>
      <c r="F498" s="101"/>
      <c r="G498" s="111">
        <v>50027692</v>
      </c>
      <c r="H498" t="s">
        <v>215</v>
      </c>
      <c r="I498" s="101" t="str">
        <f t="shared" si="95"/>
        <v>39,7</v>
      </c>
      <c r="J498" s="164">
        <v>1</v>
      </c>
      <c r="K498" s="7" t="s">
        <v>134</v>
      </c>
      <c r="L498" s="103" t="e">
        <f>HLOOKUP(K498,'ABR''26'!$DE$4:$EH$65,MATCH(Carga!A498,'ABR''26'!$DE$4:$DE$65,0),0)</f>
        <v>#N/A</v>
      </c>
      <c r="M498" s="7"/>
      <c r="O498" s="7" t="str">
        <f t="shared" si="96"/>
        <v>ZBSG</v>
      </c>
      <c r="P498" s="104" t="e">
        <f t="shared" si="97"/>
        <v>#N/A</v>
      </c>
      <c r="Q498" s="102" t="s">
        <v>203</v>
      </c>
      <c r="R498" s="102" t="s">
        <v>204</v>
      </c>
      <c r="S498" s="102" t="s">
        <v>152</v>
      </c>
      <c r="T498" s="105" t="str">
        <f t="shared" ca="1" si="92"/>
        <v>04.05.Monday</v>
      </c>
      <c r="U498" s="102" t="s">
        <v>205</v>
      </c>
      <c r="V498" s="7"/>
      <c r="W498" s="7"/>
      <c r="X498" s="7"/>
      <c r="Y498" s="7"/>
      <c r="Z498" s="100">
        <f t="shared" si="98"/>
        <v>4001398</v>
      </c>
      <c r="AA498" s="7"/>
      <c r="AB498" s="7"/>
      <c r="AC498" s="7"/>
      <c r="AD498" s="7"/>
      <c r="AE498" s="100">
        <f t="shared" si="99"/>
        <v>4151</v>
      </c>
      <c r="AF498" s="7"/>
      <c r="AG498" s="100">
        <f t="shared" si="100"/>
        <v>50027692</v>
      </c>
    </row>
    <row r="499" spans="1:33" x14ac:dyDescent="0.35">
      <c r="A499" s="7" t="str">
        <f t="shared" si="94"/>
        <v>Manaus39,71</v>
      </c>
      <c r="B499" s="100" t="s">
        <v>187</v>
      </c>
      <c r="C499" s="7">
        <v>4151</v>
      </c>
      <c r="D499" s="7" t="s">
        <v>40</v>
      </c>
      <c r="E499">
        <v>4001398</v>
      </c>
      <c r="F499" s="101"/>
      <c r="G499" s="111">
        <v>50027692</v>
      </c>
      <c r="H499" t="s">
        <v>215</v>
      </c>
      <c r="I499" s="101" t="str">
        <f t="shared" si="95"/>
        <v>39,7</v>
      </c>
      <c r="J499" s="164">
        <v>1</v>
      </c>
      <c r="K499" s="7" t="s">
        <v>45</v>
      </c>
      <c r="L499" s="103" t="e">
        <f>HLOOKUP(K499,'ABR''26'!$DE$4:$EH$65,MATCH(Carga!A499,'ABR''26'!$DE$4:$DE$65,0),0)</f>
        <v>#N/A</v>
      </c>
      <c r="M499" s="7"/>
      <c r="O499" s="7" t="str">
        <f t="shared" si="96"/>
        <v>ZBFS</v>
      </c>
      <c r="P499" s="104" t="e">
        <f t="shared" si="97"/>
        <v>#N/A</v>
      </c>
      <c r="Q499" s="102" t="s">
        <v>203</v>
      </c>
      <c r="R499" s="102" t="s">
        <v>204</v>
      </c>
      <c r="S499" s="102" t="s">
        <v>152</v>
      </c>
      <c r="T499" s="105" t="str">
        <f t="shared" ca="1" si="92"/>
        <v>04.05.Monday</v>
      </c>
      <c r="U499" s="102" t="s">
        <v>205</v>
      </c>
      <c r="V499" s="7"/>
      <c r="W499" s="7"/>
      <c r="X499" s="7"/>
      <c r="Y499" s="7"/>
      <c r="Z499" s="100">
        <f t="shared" si="98"/>
        <v>4001398</v>
      </c>
      <c r="AA499" s="7"/>
      <c r="AB499" s="7"/>
      <c r="AC499" s="7"/>
      <c r="AD499" s="7"/>
      <c r="AE499" s="100">
        <f t="shared" si="99"/>
        <v>4151</v>
      </c>
      <c r="AF499" s="7"/>
      <c r="AG499" s="100">
        <f t="shared" si="100"/>
        <v>50027692</v>
      </c>
    </row>
    <row r="500" spans="1:33" x14ac:dyDescent="0.35">
      <c r="A500" s="7" t="str">
        <f t="shared" si="94"/>
        <v>Manaus39,71</v>
      </c>
      <c r="B500" s="100" t="s">
        <v>187</v>
      </c>
      <c r="C500" s="7">
        <v>4151</v>
      </c>
      <c r="D500" s="7" t="s">
        <v>40</v>
      </c>
      <c r="E500">
        <v>4001398</v>
      </c>
      <c r="F500" s="101"/>
      <c r="G500" s="111">
        <v>50027692</v>
      </c>
      <c r="H500" t="s">
        <v>215</v>
      </c>
      <c r="I500" s="101" t="str">
        <f t="shared" si="95"/>
        <v>39,7</v>
      </c>
      <c r="J500" s="164">
        <v>1</v>
      </c>
      <c r="K500" s="7" t="s">
        <v>47</v>
      </c>
      <c r="L500" s="103" t="e">
        <f>HLOOKUP(K500,'ABR''26'!$DE$4:$EH$65,MATCH(Carga!A500,'ABR''26'!$DE$4:$DE$65,0),0)</f>
        <v>#N/A</v>
      </c>
      <c r="M500" s="7"/>
      <c r="O500" s="7" t="str">
        <f t="shared" si="96"/>
        <v>ZBUT</v>
      </c>
      <c r="P500" s="104" t="e">
        <f t="shared" si="97"/>
        <v>#N/A</v>
      </c>
      <c r="Q500" s="102" t="s">
        <v>203</v>
      </c>
      <c r="R500" s="102" t="s">
        <v>204</v>
      </c>
      <c r="S500" s="102" t="s">
        <v>152</v>
      </c>
      <c r="T500" s="105" t="str">
        <f t="shared" ca="1" si="92"/>
        <v>04.05.Monday</v>
      </c>
      <c r="U500" s="102" t="s">
        <v>205</v>
      </c>
      <c r="V500" s="7"/>
      <c r="W500" s="7"/>
      <c r="X500" s="7"/>
      <c r="Y500" s="7"/>
      <c r="Z500" s="100">
        <f t="shared" si="98"/>
        <v>4001398</v>
      </c>
      <c r="AA500" s="7"/>
      <c r="AB500" s="7"/>
      <c r="AC500" s="7"/>
      <c r="AD500" s="7"/>
      <c r="AE500" s="100">
        <f t="shared" si="99"/>
        <v>4151</v>
      </c>
      <c r="AF500" s="7"/>
      <c r="AG500" s="100">
        <f t="shared" si="100"/>
        <v>50027692</v>
      </c>
    </row>
    <row r="501" spans="1:33" x14ac:dyDescent="0.35">
      <c r="A501" s="7" t="str">
        <f t="shared" si="94"/>
        <v>Manaus39,71</v>
      </c>
      <c r="B501" s="100" t="s">
        <v>187</v>
      </c>
      <c r="C501" s="7">
        <v>4151</v>
      </c>
      <c r="D501" s="7" t="s">
        <v>40</v>
      </c>
      <c r="E501">
        <v>4001398</v>
      </c>
      <c r="F501" s="101"/>
      <c r="G501" s="111">
        <v>50027692</v>
      </c>
      <c r="H501" t="s">
        <v>215</v>
      </c>
      <c r="I501" s="101" t="str">
        <f t="shared" si="95"/>
        <v>39,7</v>
      </c>
      <c r="J501" s="164">
        <v>1</v>
      </c>
      <c r="K501" s="7" t="s">
        <v>54</v>
      </c>
      <c r="L501" s="103" t="e">
        <f>HLOOKUP(K501,'ABR''26'!$DE$4:$EH$65,MATCH(Carga!A501,'ABR''26'!$DE$4:$DE$65,0),0)</f>
        <v>#N/A</v>
      </c>
      <c r="M501" s="7"/>
      <c r="O501" s="7" t="str">
        <f t="shared" si="96"/>
        <v>ZBUB</v>
      </c>
      <c r="P501" s="104" t="e">
        <f t="shared" si="97"/>
        <v>#N/A</v>
      </c>
      <c r="Q501" s="102" t="s">
        <v>203</v>
      </c>
      <c r="R501" s="102" t="s">
        <v>204</v>
      </c>
      <c r="S501" s="102" t="s">
        <v>152</v>
      </c>
      <c r="T501" s="105" t="str">
        <f t="shared" ca="1" si="92"/>
        <v>04.05.Monday</v>
      </c>
      <c r="U501" s="102" t="s">
        <v>205</v>
      </c>
      <c r="V501" s="7"/>
      <c r="W501" s="7"/>
      <c r="X501" s="7"/>
      <c r="Y501" s="7"/>
      <c r="Z501" s="100">
        <f t="shared" si="98"/>
        <v>4001398</v>
      </c>
      <c r="AA501" s="7"/>
      <c r="AB501" s="7"/>
      <c r="AC501" s="7"/>
      <c r="AD501" s="7"/>
      <c r="AE501" s="100">
        <f t="shared" si="99"/>
        <v>4151</v>
      </c>
      <c r="AF501" s="7"/>
      <c r="AG501" s="100">
        <f t="shared" si="100"/>
        <v>50027692</v>
      </c>
    </row>
    <row r="502" spans="1:33" x14ac:dyDescent="0.35">
      <c r="A502" s="7" t="str">
        <f t="shared" si="94"/>
        <v>Manaus39,71</v>
      </c>
      <c r="B502" s="100" t="s">
        <v>187</v>
      </c>
      <c r="C502" s="7">
        <v>4151</v>
      </c>
      <c r="D502" s="7" t="s">
        <v>40</v>
      </c>
      <c r="E502">
        <v>4001398</v>
      </c>
      <c r="F502" s="101"/>
      <c r="G502" s="111">
        <v>50027692</v>
      </c>
      <c r="H502" t="s">
        <v>215</v>
      </c>
      <c r="I502" s="101" t="str">
        <f t="shared" si="95"/>
        <v>39,7</v>
      </c>
      <c r="J502" s="164">
        <v>1</v>
      </c>
      <c r="K502" s="7" t="s">
        <v>48</v>
      </c>
      <c r="L502" s="103" t="e">
        <f>HLOOKUP(K502,'ABR''26'!$DE$4:$EH$65,MATCH(Carga!A502,'ABR''26'!$DE$4:$DE$65,0),0)</f>
        <v>#N/A</v>
      </c>
      <c r="M502" s="7"/>
      <c r="O502" s="7" t="str">
        <f t="shared" si="96"/>
        <v>ZBLA</v>
      </c>
      <c r="P502" s="104" t="e">
        <f t="shared" si="97"/>
        <v>#N/A</v>
      </c>
      <c r="Q502" s="102" t="s">
        <v>203</v>
      </c>
      <c r="R502" s="102" t="s">
        <v>204</v>
      </c>
      <c r="S502" s="102" t="s">
        <v>152</v>
      </c>
      <c r="T502" s="105" t="str">
        <f t="shared" ca="1" si="92"/>
        <v>04.05.Monday</v>
      </c>
      <c r="U502" s="102" t="s">
        <v>205</v>
      </c>
      <c r="V502" s="7"/>
      <c r="W502" s="7"/>
      <c r="X502" s="7"/>
      <c r="Y502" s="7"/>
      <c r="Z502" s="100">
        <f t="shared" si="98"/>
        <v>4001398</v>
      </c>
      <c r="AA502" s="7"/>
      <c r="AB502" s="7"/>
      <c r="AC502" s="7"/>
      <c r="AD502" s="7"/>
      <c r="AE502" s="100">
        <f t="shared" si="99"/>
        <v>4151</v>
      </c>
      <c r="AF502" s="7"/>
      <c r="AG502" s="100">
        <f t="shared" si="100"/>
        <v>50027692</v>
      </c>
    </row>
    <row r="503" spans="1:33" x14ac:dyDescent="0.35">
      <c r="A503" s="7" t="str">
        <f t="shared" si="94"/>
        <v>Manaus39,71</v>
      </c>
      <c r="B503" s="100" t="s">
        <v>187</v>
      </c>
      <c r="C503" s="7">
        <v>4151</v>
      </c>
      <c r="D503" s="7" t="s">
        <v>40</v>
      </c>
      <c r="E503">
        <v>4001398</v>
      </c>
      <c r="F503" s="101"/>
      <c r="G503" s="111">
        <v>50027692</v>
      </c>
      <c r="H503" t="s">
        <v>215</v>
      </c>
      <c r="I503" s="101" t="str">
        <f t="shared" si="95"/>
        <v>39,7</v>
      </c>
      <c r="J503" s="164">
        <v>1</v>
      </c>
      <c r="K503" s="7" t="s">
        <v>55</v>
      </c>
      <c r="L503" s="103" t="e">
        <f>HLOOKUP(K503,'ABR''26'!$DE$4:$EH$65,MATCH(Carga!A503,'ABR''26'!$DE$4:$DE$65,0),0)</f>
        <v>#N/A</v>
      </c>
      <c r="M503" s="7"/>
      <c r="O503" s="7" t="str">
        <f t="shared" si="96"/>
        <v>ZBLL</v>
      </c>
      <c r="P503" s="104" t="e">
        <f t="shared" si="97"/>
        <v>#N/A</v>
      </c>
      <c r="Q503" s="102" t="s">
        <v>203</v>
      </c>
      <c r="R503" s="102" t="s">
        <v>204</v>
      </c>
      <c r="S503" s="102" t="s">
        <v>152</v>
      </c>
      <c r="T503" s="105" t="str">
        <f t="shared" ca="1" si="92"/>
        <v>04.05.Monday</v>
      </c>
      <c r="U503" s="102" t="s">
        <v>205</v>
      </c>
      <c r="V503" s="7"/>
      <c r="W503" s="7"/>
      <c r="X503" s="7"/>
      <c r="Y503" s="7"/>
      <c r="Z503" s="100">
        <f t="shared" si="98"/>
        <v>4001398</v>
      </c>
      <c r="AA503" s="7"/>
      <c r="AB503" s="7"/>
      <c r="AC503" s="7"/>
      <c r="AD503" s="7"/>
      <c r="AE503" s="100">
        <f t="shared" si="99"/>
        <v>4151</v>
      </c>
      <c r="AF503" s="7"/>
      <c r="AG503" s="100">
        <f t="shared" si="100"/>
        <v>50027692</v>
      </c>
    </row>
    <row r="504" spans="1:33" x14ac:dyDescent="0.35">
      <c r="A504" s="7" t="str">
        <f t="shared" si="94"/>
        <v>Manaus39,71</v>
      </c>
      <c r="B504" s="100" t="s">
        <v>187</v>
      </c>
      <c r="C504" s="7">
        <v>4151</v>
      </c>
      <c r="D504" s="7" t="s">
        <v>40</v>
      </c>
      <c r="E504">
        <v>4001398</v>
      </c>
      <c r="F504" s="101"/>
      <c r="G504" s="111">
        <v>50027692</v>
      </c>
      <c r="H504" t="s">
        <v>215</v>
      </c>
      <c r="I504" s="101" t="str">
        <f t="shared" si="95"/>
        <v>39,7</v>
      </c>
      <c r="J504" s="164">
        <v>1</v>
      </c>
      <c r="K504" s="7" t="s">
        <v>135</v>
      </c>
      <c r="L504" s="103" t="e">
        <f>HLOOKUP(K504,'ABR''26'!$DE$4:$EH$65,MATCH(Carga!A504,'ABR''26'!$DE$4:$DE$65,0),0)</f>
        <v>#N/A</v>
      </c>
      <c r="M504" s="7"/>
      <c r="O504" s="7" t="str">
        <f t="shared" si="96"/>
        <v>ZBPE</v>
      </c>
      <c r="P504" s="104" t="e">
        <f t="shared" si="97"/>
        <v>#N/A</v>
      </c>
      <c r="Q504" s="102" t="s">
        <v>203</v>
      </c>
      <c r="R504" s="102" t="s">
        <v>204</v>
      </c>
      <c r="S504" s="102" t="s">
        <v>152</v>
      </c>
      <c r="T504" s="105" t="str">
        <f t="shared" ca="1" si="92"/>
        <v>04.05.Monday</v>
      </c>
      <c r="U504" s="102" t="s">
        <v>205</v>
      </c>
      <c r="V504" s="7"/>
      <c r="W504" s="7"/>
      <c r="X504" s="7"/>
      <c r="Y504" s="7"/>
      <c r="Z504" s="100">
        <f t="shared" si="98"/>
        <v>4001398</v>
      </c>
      <c r="AA504" s="7"/>
      <c r="AB504" s="7"/>
      <c r="AC504" s="7"/>
      <c r="AD504" s="7"/>
      <c r="AE504" s="100">
        <f t="shared" si="99"/>
        <v>4151</v>
      </c>
      <c r="AF504" s="7"/>
      <c r="AG504" s="100">
        <f t="shared" si="100"/>
        <v>50027692</v>
      </c>
    </row>
    <row r="505" spans="1:33" x14ac:dyDescent="0.35">
      <c r="A505" s="7" t="str">
        <f t="shared" si="94"/>
        <v>Manaus39,71</v>
      </c>
      <c r="B505" s="100" t="s">
        <v>187</v>
      </c>
      <c r="C505" s="7">
        <v>4151</v>
      </c>
      <c r="D505" s="7" t="s">
        <v>40</v>
      </c>
      <c r="E505">
        <v>4001398</v>
      </c>
      <c r="F505" s="101"/>
      <c r="G505" s="111">
        <v>50027692</v>
      </c>
      <c r="H505" t="s">
        <v>215</v>
      </c>
      <c r="I505" s="101" t="str">
        <f t="shared" si="95"/>
        <v>39,7</v>
      </c>
      <c r="J505" s="164">
        <v>1</v>
      </c>
      <c r="K505" s="7" t="s">
        <v>136</v>
      </c>
      <c r="L505" s="103" t="e">
        <f>HLOOKUP(K505,'ABR''26'!$DE$4:$EH$65,MATCH(Carga!A505,'ABR''26'!$DE$4:$DE$65,0),0)</f>
        <v>#N/A</v>
      </c>
      <c r="M505" s="7"/>
      <c r="O505" s="7" t="str">
        <f t="shared" si="96"/>
        <v>ZBPL</v>
      </c>
      <c r="P505" s="104" t="e">
        <f t="shared" si="97"/>
        <v>#N/A</v>
      </c>
      <c r="Q505" s="102" t="s">
        <v>203</v>
      </c>
      <c r="R505" s="102" t="s">
        <v>204</v>
      </c>
      <c r="S505" s="102" t="s">
        <v>152</v>
      </c>
      <c r="T505" s="105" t="str">
        <f t="shared" ca="1" si="92"/>
        <v>04.05.Monday</v>
      </c>
      <c r="U505" s="102" t="s">
        <v>205</v>
      </c>
      <c r="V505" s="7"/>
      <c r="W505" s="7"/>
      <c r="X505" s="7"/>
      <c r="Y505" s="7"/>
      <c r="Z505" s="100">
        <f t="shared" si="98"/>
        <v>4001398</v>
      </c>
      <c r="AA505" s="7"/>
      <c r="AB505" s="7"/>
      <c r="AC505" s="7"/>
      <c r="AD505" s="7"/>
      <c r="AE505" s="100">
        <f t="shared" si="99"/>
        <v>4151</v>
      </c>
      <c r="AF505" s="7"/>
      <c r="AG505" s="100">
        <f t="shared" si="100"/>
        <v>50027692</v>
      </c>
    </row>
    <row r="506" spans="1:33" x14ac:dyDescent="0.35">
      <c r="A506" s="7" t="str">
        <f>D506&amp;I506&amp;J506</f>
        <v>Suape39,70</v>
      </c>
      <c r="B506" s="100" t="s">
        <v>187</v>
      </c>
      <c r="C506" s="7">
        <v>4196</v>
      </c>
      <c r="D506" s="7" t="s">
        <v>23</v>
      </c>
      <c r="E506">
        <v>4001158</v>
      </c>
      <c r="F506" s="101"/>
      <c r="G506" s="111">
        <v>50033825</v>
      </c>
      <c r="H506" t="s">
        <v>221</v>
      </c>
      <c r="I506" s="101" t="str">
        <f t="shared" si="95"/>
        <v>39,7</v>
      </c>
      <c r="J506" s="164">
        <v>0</v>
      </c>
      <c r="K506" s="7" t="s">
        <v>43</v>
      </c>
      <c r="L506" s="103" t="e">
        <f>HLOOKUP(K506,'ABR''26'!$DE$4:$EH$65,MATCH(Carga!A506,'ABR''26'!$DE$4:$DE$65,0),0)</f>
        <v>#N/A</v>
      </c>
      <c r="M506" s="7"/>
      <c r="O506" s="7" t="str">
        <f t="shared" si="96"/>
        <v>ZBRP</v>
      </c>
      <c r="P506" s="104" t="e">
        <f t="shared" si="97"/>
        <v>#N/A</v>
      </c>
      <c r="Q506" s="102" t="s">
        <v>203</v>
      </c>
      <c r="R506" s="102" t="s">
        <v>204</v>
      </c>
      <c r="S506" s="102" t="s">
        <v>152</v>
      </c>
      <c r="T506" s="105" t="str">
        <f t="shared" ca="1" si="92"/>
        <v>04.05.Monday</v>
      </c>
      <c r="U506" s="102" t="s">
        <v>205</v>
      </c>
      <c r="V506" s="7"/>
      <c r="W506" s="7"/>
      <c r="X506" s="7"/>
      <c r="Y506" s="7"/>
      <c r="Z506" s="100">
        <f t="shared" si="98"/>
        <v>4001158</v>
      </c>
      <c r="AA506" s="7"/>
      <c r="AB506" s="7"/>
      <c r="AC506" s="7"/>
      <c r="AD506" s="7"/>
      <c r="AE506" s="100">
        <f t="shared" si="99"/>
        <v>4196</v>
      </c>
      <c r="AF506" s="7"/>
      <c r="AG506" s="100">
        <f t="shared" si="100"/>
        <v>50033825</v>
      </c>
    </row>
    <row r="507" spans="1:33" x14ac:dyDescent="0.35">
      <c r="A507" s="7" t="str">
        <f t="shared" ref="A507:A529" si="101">D507&amp;I507&amp;J507</f>
        <v>Suape39,70</v>
      </c>
      <c r="B507" s="100" t="s">
        <v>187</v>
      </c>
      <c r="C507" s="7">
        <v>4196</v>
      </c>
      <c r="D507" s="7" t="s">
        <v>23</v>
      </c>
      <c r="E507">
        <v>4001158</v>
      </c>
      <c r="F507" s="101"/>
      <c r="G507" s="111">
        <v>50033825</v>
      </c>
      <c r="H507" t="s">
        <v>221</v>
      </c>
      <c r="I507" s="101" t="str">
        <f t="shared" si="95"/>
        <v>39,7</v>
      </c>
      <c r="J507" s="164">
        <v>0</v>
      </c>
      <c r="K507" s="7" t="s">
        <v>44</v>
      </c>
      <c r="L507" s="103" t="e">
        <f>HLOOKUP(K507,'ABR''26'!$DE$4:$EH$65,MATCH(Carga!A507,'ABR''26'!$DE$4:$DE$65,0),0)</f>
        <v>#N/A</v>
      </c>
      <c r="M507" s="7"/>
      <c r="O507" s="7" t="str">
        <f t="shared" si="96"/>
        <v>ZBSR</v>
      </c>
      <c r="P507" s="104" t="e">
        <f t="shared" si="97"/>
        <v>#N/A</v>
      </c>
      <c r="Q507" s="102" t="s">
        <v>203</v>
      </c>
      <c r="R507" s="102" t="s">
        <v>204</v>
      </c>
      <c r="S507" s="102" t="s">
        <v>152</v>
      </c>
      <c r="T507" s="105" t="str">
        <f t="shared" ca="1" si="92"/>
        <v>04.05.Monday</v>
      </c>
      <c r="U507" s="102" t="s">
        <v>205</v>
      </c>
      <c r="V507" s="7"/>
      <c r="W507" s="7"/>
      <c r="X507" s="7"/>
      <c r="Y507" s="7"/>
      <c r="Z507" s="100">
        <f t="shared" si="98"/>
        <v>4001158</v>
      </c>
      <c r="AA507" s="7"/>
      <c r="AB507" s="7"/>
      <c r="AC507" s="7"/>
      <c r="AD507" s="7"/>
      <c r="AE507" s="100">
        <f t="shared" si="99"/>
        <v>4196</v>
      </c>
      <c r="AF507" s="7"/>
      <c r="AG507" s="100">
        <f t="shared" si="100"/>
        <v>50033825</v>
      </c>
    </row>
    <row r="508" spans="1:33" x14ac:dyDescent="0.35">
      <c r="A508" s="7" t="str">
        <f t="shared" si="101"/>
        <v>Suape39,70</v>
      </c>
      <c r="B508" s="100" t="s">
        <v>187</v>
      </c>
      <c r="C508" s="7">
        <v>4196</v>
      </c>
      <c r="D508" s="7" t="s">
        <v>23</v>
      </c>
      <c r="E508">
        <v>4001158</v>
      </c>
      <c r="F508" s="101"/>
      <c r="G508" s="111">
        <v>50033825</v>
      </c>
      <c r="H508" t="s">
        <v>221</v>
      </c>
      <c r="I508" s="101" t="str">
        <f t="shared" si="95"/>
        <v>39,7</v>
      </c>
      <c r="J508" s="164">
        <v>0</v>
      </c>
      <c r="K508" s="7" t="s">
        <v>56</v>
      </c>
      <c r="L508" s="103" t="e">
        <f>HLOOKUP(K508,'ABR''26'!$DE$4:$EH$65,MATCH(Carga!A508,'ABR''26'!$DE$4:$DE$65,0),0)</f>
        <v>#N/A</v>
      </c>
      <c r="M508" s="7"/>
      <c r="O508" s="7" t="str">
        <f t="shared" si="96"/>
        <v>ZBSB</v>
      </c>
      <c r="P508" s="104" t="e">
        <f t="shared" si="97"/>
        <v>#N/A</v>
      </c>
      <c r="Q508" s="102" t="s">
        <v>203</v>
      </c>
      <c r="R508" s="102" t="s">
        <v>204</v>
      </c>
      <c r="S508" s="102" t="s">
        <v>152</v>
      </c>
      <c r="T508" s="105" t="str">
        <f t="shared" ca="1" si="92"/>
        <v>04.05.Monday</v>
      </c>
      <c r="U508" s="102" t="s">
        <v>205</v>
      </c>
      <c r="V508" s="7"/>
      <c r="W508" s="7"/>
      <c r="X508" s="7"/>
      <c r="Y508" s="7"/>
      <c r="Z508" s="100">
        <f t="shared" si="98"/>
        <v>4001158</v>
      </c>
      <c r="AA508" s="7"/>
      <c r="AB508" s="7"/>
      <c r="AC508" s="7"/>
      <c r="AD508" s="7"/>
      <c r="AE508" s="100">
        <f t="shared" si="99"/>
        <v>4196</v>
      </c>
      <c r="AF508" s="7"/>
      <c r="AG508" s="100">
        <f t="shared" si="100"/>
        <v>50033825</v>
      </c>
    </row>
    <row r="509" spans="1:33" x14ac:dyDescent="0.35">
      <c r="A509" s="7" t="str">
        <f t="shared" si="101"/>
        <v>Suape39,70</v>
      </c>
      <c r="B509" s="100" t="s">
        <v>187</v>
      </c>
      <c r="C509" s="7">
        <v>4196</v>
      </c>
      <c r="D509" s="7" t="s">
        <v>23</v>
      </c>
      <c r="E509">
        <v>4001158</v>
      </c>
      <c r="F509" s="101"/>
      <c r="G509" s="111">
        <v>50033825</v>
      </c>
      <c r="H509" t="s">
        <v>221</v>
      </c>
      <c r="I509" s="101" t="str">
        <f t="shared" si="95"/>
        <v>39,7</v>
      </c>
      <c r="J509" s="164">
        <v>0</v>
      </c>
      <c r="K509" s="7" t="s">
        <v>46</v>
      </c>
      <c r="L509" s="103" t="e">
        <f>HLOOKUP(K509,'ABR''26'!$DE$4:$EH$65,MATCH(Carga!A509,'ABR''26'!$DE$4:$DE$65,0),0)</f>
        <v>#N/A</v>
      </c>
      <c r="M509" s="7"/>
      <c r="O509" s="7" t="str">
        <f t="shared" si="96"/>
        <v>ZBCP</v>
      </c>
      <c r="P509" s="104" t="e">
        <f t="shared" si="97"/>
        <v>#N/A</v>
      </c>
      <c r="Q509" s="102" t="s">
        <v>203</v>
      </c>
      <c r="R509" s="102" t="s">
        <v>204</v>
      </c>
      <c r="S509" s="102" t="s">
        <v>152</v>
      </c>
      <c r="T509" s="105" t="str">
        <f t="shared" ca="1" si="92"/>
        <v>04.05.Monday</v>
      </c>
      <c r="U509" s="102" t="s">
        <v>205</v>
      </c>
      <c r="V509" s="7"/>
      <c r="W509" s="7"/>
      <c r="X509" s="7"/>
      <c r="Y509" s="7"/>
      <c r="Z509" s="100">
        <f t="shared" si="98"/>
        <v>4001158</v>
      </c>
      <c r="AA509" s="7"/>
      <c r="AB509" s="7"/>
      <c r="AC509" s="7"/>
      <c r="AD509" s="7"/>
      <c r="AE509" s="100">
        <f t="shared" si="99"/>
        <v>4196</v>
      </c>
      <c r="AF509" s="7"/>
      <c r="AG509" s="100">
        <f t="shared" si="100"/>
        <v>50033825</v>
      </c>
    </row>
    <row r="510" spans="1:33" x14ac:dyDescent="0.35">
      <c r="A510" s="7" t="str">
        <f t="shared" si="101"/>
        <v>Suape39,70</v>
      </c>
      <c r="B510" s="100" t="s">
        <v>187</v>
      </c>
      <c r="C510" s="7">
        <v>4196</v>
      </c>
      <c r="D510" s="7" t="s">
        <v>23</v>
      </c>
      <c r="E510">
        <v>4001158</v>
      </c>
      <c r="F510" s="101"/>
      <c r="G510" s="111">
        <v>50033825</v>
      </c>
      <c r="H510" t="s">
        <v>221</v>
      </c>
      <c r="I510" s="101" t="str">
        <f t="shared" si="95"/>
        <v>39,7</v>
      </c>
      <c r="J510" s="164">
        <v>0</v>
      </c>
      <c r="K510" s="7" t="s">
        <v>131</v>
      </c>
      <c r="L510" s="103" t="e">
        <f>HLOOKUP(K510,'ABR''26'!$DE$4:$EH$65,MATCH(Carga!A510,'ABR''26'!$DE$4:$DE$65,0),0)</f>
        <v>#N/A</v>
      </c>
      <c r="M510" s="7"/>
      <c r="O510" s="7" t="str">
        <f t="shared" si="96"/>
        <v>ZBFP</v>
      </c>
      <c r="P510" s="104" t="e">
        <f t="shared" si="97"/>
        <v>#N/A</v>
      </c>
      <c r="Q510" s="102" t="s">
        <v>203</v>
      </c>
      <c r="R510" s="102" t="s">
        <v>204</v>
      </c>
      <c r="S510" s="102" t="s">
        <v>152</v>
      </c>
      <c r="T510" s="105" t="str">
        <f t="shared" ca="1" si="92"/>
        <v>04.05.Monday</v>
      </c>
      <c r="U510" s="102" t="s">
        <v>205</v>
      </c>
      <c r="V510" s="7"/>
      <c r="W510" s="7"/>
      <c r="X510" s="7"/>
      <c r="Y510" s="7"/>
      <c r="Z510" s="100">
        <f t="shared" si="98"/>
        <v>4001158</v>
      </c>
      <c r="AA510" s="7"/>
      <c r="AB510" s="7"/>
      <c r="AC510" s="7"/>
      <c r="AD510" s="7"/>
      <c r="AE510" s="100">
        <f t="shared" si="99"/>
        <v>4196</v>
      </c>
      <c r="AF510" s="7"/>
      <c r="AG510" s="100">
        <f t="shared" si="100"/>
        <v>50033825</v>
      </c>
    </row>
    <row r="511" spans="1:33" x14ac:dyDescent="0.35">
      <c r="A511" s="7" t="str">
        <f t="shared" si="101"/>
        <v>Suape39,70</v>
      </c>
      <c r="B511" s="100" t="s">
        <v>187</v>
      </c>
      <c r="C511" s="7">
        <v>4196</v>
      </c>
      <c r="D511" s="7" t="s">
        <v>23</v>
      </c>
      <c r="E511">
        <v>4001158</v>
      </c>
      <c r="F511" s="101"/>
      <c r="G511" s="111">
        <v>50033825</v>
      </c>
      <c r="H511" t="s">
        <v>221</v>
      </c>
      <c r="I511" s="101" t="str">
        <f t="shared" si="95"/>
        <v>39,7</v>
      </c>
      <c r="J511" s="164">
        <v>0</v>
      </c>
      <c r="K511" s="7" t="s">
        <v>51</v>
      </c>
      <c r="L511" s="103" t="e">
        <f>HLOOKUP(K511,'ABR''26'!$DE$4:$EH$65,MATCH(Carga!A511,'ABR''26'!$DE$4:$DE$65,0),0)</f>
        <v>#N/A</v>
      </c>
      <c r="M511" s="7"/>
      <c r="O511" s="7" t="str">
        <f t="shared" si="96"/>
        <v>ZBFC</v>
      </c>
      <c r="P511" s="104" t="e">
        <f t="shared" si="97"/>
        <v>#N/A</v>
      </c>
      <c r="Q511" s="102" t="s">
        <v>203</v>
      </c>
      <c r="R511" s="102" t="s">
        <v>204</v>
      </c>
      <c r="S511" s="102" t="s">
        <v>152</v>
      </c>
      <c r="T511" s="105" t="str">
        <f t="shared" ca="1" si="92"/>
        <v>04.05.Monday</v>
      </c>
      <c r="U511" s="102" t="s">
        <v>205</v>
      </c>
      <c r="V511" s="7"/>
      <c r="W511" s="7"/>
      <c r="X511" s="7"/>
      <c r="Y511" s="7"/>
      <c r="Z511" s="100">
        <f t="shared" si="98"/>
        <v>4001158</v>
      </c>
      <c r="AA511" s="7"/>
      <c r="AB511" s="7"/>
      <c r="AC511" s="7"/>
      <c r="AD511" s="7"/>
      <c r="AE511" s="100">
        <f t="shared" si="99"/>
        <v>4196</v>
      </c>
      <c r="AF511" s="7"/>
      <c r="AG511" s="100">
        <f t="shared" si="100"/>
        <v>50033825</v>
      </c>
    </row>
    <row r="512" spans="1:33" x14ac:dyDescent="0.35">
      <c r="A512" s="7" t="str">
        <f t="shared" si="101"/>
        <v>Suape39,70</v>
      </c>
      <c r="B512" s="100" t="s">
        <v>187</v>
      </c>
      <c r="C512" s="7">
        <v>4196</v>
      </c>
      <c r="D512" s="7" t="s">
        <v>23</v>
      </c>
      <c r="E512">
        <v>4001158</v>
      </c>
      <c r="F512" s="101"/>
      <c r="G512" s="111">
        <v>50033825</v>
      </c>
      <c r="H512" t="s">
        <v>221</v>
      </c>
      <c r="I512" s="101" t="str">
        <f t="shared" si="95"/>
        <v>39,7</v>
      </c>
      <c r="J512" s="164">
        <v>0</v>
      </c>
      <c r="K512" s="7" t="s">
        <v>59</v>
      </c>
      <c r="L512" s="103" t="e">
        <f>HLOOKUP(K512,'ABR''26'!$DE$4:$EH$65,MATCH(Carga!A512,'ABR''26'!$DE$4:$DE$65,0),0)</f>
        <v>#N/A</v>
      </c>
      <c r="M512" s="7"/>
      <c r="O512" s="7" t="str">
        <f t="shared" si="96"/>
        <v>ZBFB</v>
      </c>
      <c r="P512" s="104" t="e">
        <f t="shared" si="97"/>
        <v>#N/A</v>
      </c>
      <c r="Q512" s="102" t="s">
        <v>203</v>
      </c>
      <c r="R512" s="102" t="s">
        <v>204</v>
      </c>
      <c r="S512" s="102" t="s">
        <v>152</v>
      </c>
      <c r="T512" s="105" t="str">
        <f t="shared" ca="1" si="92"/>
        <v>04.05.Monday</v>
      </c>
      <c r="U512" s="102" t="s">
        <v>205</v>
      </c>
      <c r="V512" s="7"/>
      <c r="W512" s="7"/>
      <c r="X512" s="7"/>
      <c r="Y512" s="7"/>
      <c r="Z512" s="100">
        <f t="shared" si="98"/>
        <v>4001158</v>
      </c>
      <c r="AA512" s="7"/>
      <c r="AB512" s="7"/>
      <c r="AC512" s="7"/>
      <c r="AD512" s="7"/>
      <c r="AE512" s="100">
        <f t="shared" si="99"/>
        <v>4196</v>
      </c>
      <c r="AF512" s="7"/>
      <c r="AG512" s="100">
        <f t="shared" si="100"/>
        <v>50033825</v>
      </c>
    </row>
    <row r="513" spans="1:33" x14ac:dyDescent="0.35">
      <c r="A513" s="7" t="str">
        <f t="shared" si="101"/>
        <v>Suape39,70</v>
      </c>
      <c r="B513" s="100" t="s">
        <v>187</v>
      </c>
      <c r="C513" s="7">
        <v>4196</v>
      </c>
      <c r="D513" s="7" t="s">
        <v>23</v>
      </c>
      <c r="E513">
        <v>4001158</v>
      </c>
      <c r="F513" s="101"/>
      <c r="G513" s="111">
        <v>50033825</v>
      </c>
      <c r="H513" t="s">
        <v>221</v>
      </c>
      <c r="I513" s="101" t="str">
        <f t="shared" si="95"/>
        <v>39,7</v>
      </c>
      <c r="J513" s="164">
        <v>0</v>
      </c>
      <c r="K513" s="7" t="s">
        <v>138</v>
      </c>
      <c r="L513" s="103" t="e">
        <f>HLOOKUP(K513,'ABR''26'!$DE$4:$EH$65,MATCH(Carga!A513,'ABR''26'!$DE$4:$DE$65,0),0)</f>
        <v>#N/A</v>
      </c>
      <c r="M513" s="7"/>
      <c r="O513" s="7" t="str">
        <f t="shared" si="96"/>
        <v>ZBTM</v>
      </c>
      <c r="P513" s="104" t="e">
        <f t="shared" si="97"/>
        <v>#N/A</v>
      </c>
      <c r="Q513" s="102" t="s">
        <v>203</v>
      </c>
      <c r="R513" s="102" t="s">
        <v>204</v>
      </c>
      <c r="S513" s="102" t="s">
        <v>152</v>
      </c>
      <c r="T513" s="105" t="str">
        <f t="shared" ca="1" si="92"/>
        <v>04.05.Monday</v>
      </c>
      <c r="U513" s="102" t="s">
        <v>205</v>
      </c>
      <c r="V513" s="7"/>
      <c r="W513" s="7"/>
      <c r="X513" s="7"/>
      <c r="Y513" s="7"/>
      <c r="Z513" s="100">
        <f t="shared" si="98"/>
        <v>4001158</v>
      </c>
      <c r="AA513" s="7"/>
      <c r="AB513" s="7"/>
      <c r="AC513" s="7"/>
      <c r="AD513" s="7"/>
      <c r="AE513" s="100">
        <f t="shared" si="99"/>
        <v>4196</v>
      </c>
      <c r="AF513" s="7"/>
      <c r="AG513" s="100">
        <f t="shared" si="100"/>
        <v>50033825</v>
      </c>
    </row>
    <row r="514" spans="1:33" x14ac:dyDescent="0.35">
      <c r="A514" s="7" t="str">
        <f t="shared" si="101"/>
        <v>Suape39,70</v>
      </c>
      <c r="B514" s="100" t="s">
        <v>187</v>
      </c>
      <c r="C514" s="7">
        <v>4196</v>
      </c>
      <c r="D514" s="7" t="s">
        <v>23</v>
      </c>
      <c r="E514">
        <v>4001158</v>
      </c>
      <c r="F514" s="101"/>
      <c r="G514" s="111">
        <v>50033825</v>
      </c>
      <c r="H514" t="s">
        <v>221</v>
      </c>
      <c r="I514" s="101" t="str">
        <f t="shared" si="95"/>
        <v>39,7</v>
      </c>
      <c r="J514" s="164">
        <v>0</v>
      </c>
      <c r="K514" s="7" t="s">
        <v>139</v>
      </c>
      <c r="L514" s="103" t="e">
        <f>HLOOKUP(K514,'ABR''26'!$DE$4:$EH$65,MATCH(Carga!A514,'ABR''26'!$DE$4:$DE$65,0),0)</f>
        <v>#N/A</v>
      </c>
      <c r="M514" s="7"/>
      <c r="O514" s="7" t="str">
        <f t="shared" si="96"/>
        <v>ZBCT</v>
      </c>
      <c r="P514" s="104" t="e">
        <f t="shared" si="97"/>
        <v>#N/A</v>
      </c>
      <c r="Q514" s="102" t="s">
        <v>203</v>
      </c>
      <c r="R514" s="102" t="s">
        <v>204</v>
      </c>
      <c r="S514" s="102" t="s">
        <v>152</v>
      </c>
      <c r="T514" s="105" t="str">
        <f t="shared" ref="T514:T577" ca="1" si="102">$T$1</f>
        <v>04.05.Monday</v>
      </c>
      <c r="U514" s="102" t="s">
        <v>205</v>
      </c>
      <c r="V514" s="7"/>
      <c r="W514" s="7"/>
      <c r="X514" s="7"/>
      <c r="Y514" s="7"/>
      <c r="Z514" s="100">
        <f t="shared" si="98"/>
        <v>4001158</v>
      </c>
      <c r="AA514" s="7"/>
      <c r="AB514" s="7"/>
      <c r="AC514" s="7"/>
      <c r="AD514" s="7"/>
      <c r="AE514" s="100">
        <f t="shared" si="99"/>
        <v>4196</v>
      </c>
      <c r="AF514" s="7"/>
      <c r="AG514" s="100">
        <f t="shared" si="100"/>
        <v>50033825</v>
      </c>
    </row>
    <row r="515" spans="1:33" x14ac:dyDescent="0.35">
      <c r="A515" s="7" t="str">
        <f t="shared" si="101"/>
        <v>Suape39,70</v>
      </c>
      <c r="B515" s="100" t="s">
        <v>187</v>
      </c>
      <c r="C515" s="7">
        <v>4196</v>
      </c>
      <c r="D515" s="7" t="s">
        <v>23</v>
      </c>
      <c r="E515">
        <v>4001158</v>
      </c>
      <c r="F515" s="101"/>
      <c r="G515" s="111">
        <v>50033825</v>
      </c>
      <c r="H515" t="s">
        <v>221</v>
      </c>
      <c r="I515" s="101" t="str">
        <f t="shared" si="95"/>
        <v>39,7</v>
      </c>
      <c r="J515" s="164">
        <v>0</v>
      </c>
      <c r="K515" s="7" t="s">
        <v>57</v>
      </c>
      <c r="L515" s="103" t="e">
        <f>HLOOKUP(K515,'ABR''26'!$DE$4:$EH$65,MATCH(Carga!A515,'ABR''26'!$DE$4:$DE$65,0),0)</f>
        <v>#N/A</v>
      </c>
      <c r="M515" s="7"/>
      <c r="O515" s="7" t="str">
        <f t="shared" si="96"/>
        <v>ZBLB</v>
      </c>
      <c r="P515" s="104" t="e">
        <f t="shared" si="97"/>
        <v>#N/A</v>
      </c>
      <c r="Q515" s="102" t="s">
        <v>203</v>
      </c>
      <c r="R515" s="102" t="s">
        <v>204</v>
      </c>
      <c r="S515" s="102" t="s">
        <v>152</v>
      </c>
      <c r="T515" s="105" t="str">
        <f t="shared" ca="1" si="102"/>
        <v>04.05.Monday</v>
      </c>
      <c r="U515" s="102" t="s">
        <v>205</v>
      </c>
      <c r="V515" s="7"/>
      <c r="W515" s="7"/>
      <c r="X515" s="7"/>
      <c r="Y515" s="7"/>
      <c r="Z515" s="100">
        <f t="shared" si="98"/>
        <v>4001158</v>
      </c>
      <c r="AA515" s="7"/>
      <c r="AB515" s="7"/>
      <c r="AC515" s="7"/>
      <c r="AD515" s="7"/>
      <c r="AE515" s="100">
        <f t="shared" si="99"/>
        <v>4196</v>
      </c>
      <c r="AF515" s="7"/>
      <c r="AG515" s="100">
        <f t="shared" si="100"/>
        <v>50033825</v>
      </c>
    </row>
    <row r="516" spans="1:33" x14ac:dyDescent="0.35">
      <c r="A516" s="7" t="str">
        <f t="shared" si="101"/>
        <v>Suape39,70</v>
      </c>
      <c r="B516" s="100" t="s">
        <v>187</v>
      </c>
      <c r="C516" s="7">
        <v>4196</v>
      </c>
      <c r="D516" s="7" t="s">
        <v>23</v>
      </c>
      <c r="E516">
        <v>4001158</v>
      </c>
      <c r="F516" s="101"/>
      <c r="G516" s="111">
        <v>50033825</v>
      </c>
      <c r="H516" t="s">
        <v>221</v>
      </c>
      <c r="I516" s="101" t="str">
        <f t="shared" si="95"/>
        <v>39,7</v>
      </c>
      <c r="J516" s="164">
        <v>0</v>
      </c>
      <c r="K516" s="7" t="s">
        <v>132</v>
      </c>
      <c r="L516" s="103" t="e">
        <f>HLOOKUP(K516,'ABR''26'!$DE$4:$EH$65,MATCH(Carga!A516,'ABR''26'!$DE$4:$DE$65,0),0)</f>
        <v>#N/A</v>
      </c>
      <c r="M516" s="7"/>
      <c r="O516" s="7" t="str">
        <f t="shared" si="96"/>
        <v>ZBMR</v>
      </c>
      <c r="P516" s="104" t="e">
        <f t="shared" si="97"/>
        <v>#N/A</v>
      </c>
      <c r="Q516" s="102" t="s">
        <v>203</v>
      </c>
      <c r="R516" s="102" t="s">
        <v>204</v>
      </c>
      <c r="S516" s="102" t="s">
        <v>152</v>
      </c>
      <c r="T516" s="105" t="str">
        <f t="shared" ca="1" si="102"/>
        <v>04.05.Monday</v>
      </c>
      <c r="U516" s="102" t="s">
        <v>205</v>
      </c>
      <c r="V516" s="7"/>
      <c r="W516" s="7"/>
      <c r="X516" s="7"/>
      <c r="Y516" s="7"/>
      <c r="Z516" s="100">
        <f t="shared" si="98"/>
        <v>4001158</v>
      </c>
      <c r="AA516" s="7"/>
      <c r="AB516" s="7"/>
      <c r="AC516" s="7"/>
      <c r="AD516" s="7"/>
      <c r="AE516" s="100">
        <f t="shared" si="99"/>
        <v>4196</v>
      </c>
      <c r="AF516" s="7"/>
      <c r="AG516" s="100">
        <f t="shared" si="100"/>
        <v>50033825</v>
      </c>
    </row>
    <row r="517" spans="1:33" x14ac:dyDescent="0.35">
      <c r="A517" s="7" t="str">
        <f t="shared" si="101"/>
        <v>Suape39,70</v>
      </c>
      <c r="B517" s="100" t="s">
        <v>187</v>
      </c>
      <c r="C517" s="7">
        <v>4196</v>
      </c>
      <c r="D517" s="7" t="s">
        <v>23</v>
      </c>
      <c r="E517">
        <v>4001158</v>
      </c>
      <c r="F517" s="101"/>
      <c r="G517" s="111">
        <v>50033825</v>
      </c>
      <c r="H517" t="s">
        <v>221</v>
      </c>
      <c r="I517" s="101" t="str">
        <f t="shared" si="95"/>
        <v>39,7</v>
      </c>
      <c r="J517" s="164">
        <v>0</v>
      </c>
      <c r="K517" s="7" t="s">
        <v>133</v>
      </c>
      <c r="L517" s="103" t="e">
        <f>HLOOKUP(K517,'ABR''26'!$DE$4:$EH$65,MATCH(Carga!A517,'ABR''26'!$DE$4:$DE$65,0),0)</f>
        <v>#N/A</v>
      </c>
      <c r="M517" s="7"/>
      <c r="O517" s="7" t="str">
        <f t="shared" si="96"/>
        <v>ZBML</v>
      </c>
      <c r="P517" s="104" t="e">
        <f t="shared" si="97"/>
        <v>#N/A</v>
      </c>
      <c r="Q517" s="102" t="s">
        <v>203</v>
      </c>
      <c r="R517" s="102" t="s">
        <v>204</v>
      </c>
      <c r="S517" s="102" t="s">
        <v>152</v>
      </c>
      <c r="T517" s="105" t="str">
        <f t="shared" ca="1" si="102"/>
        <v>04.05.Monday</v>
      </c>
      <c r="U517" s="102" t="s">
        <v>205</v>
      </c>
      <c r="V517" s="7"/>
      <c r="W517" s="7"/>
      <c r="X517" s="7"/>
      <c r="Y517" s="7"/>
      <c r="Z517" s="100">
        <f t="shared" si="98"/>
        <v>4001158</v>
      </c>
      <c r="AA517" s="7"/>
      <c r="AB517" s="7"/>
      <c r="AC517" s="7"/>
      <c r="AD517" s="7"/>
      <c r="AE517" s="100">
        <f t="shared" si="99"/>
        <v>4196</v>
      </c>
      <c r="AF517" s="7"/>
      <c r="AG517" s="100">
        <f t="shared" si="100"/>
        <v>50033825</v>
      </c>
    </row>
    <row r="518" spans="1:33" x14ac:dyDescent="0.35">
      <c r="A518" s="7" t="str">
        <f t="shared" si="101"/>
        <v>Suape39,70</v>
      </c>
      <c r="B518" s="100" t="s">
        <v>187</v>
      </c>
      <c r="C518" s="7">
        <v>4196</v>
      </c>
      <c r="D518" s="7" t="s">
        <v>23</v>
      </c>
      <c r="E518">
        <v>4001158</v>
      </c>
      <c r="F518" s="101"/>
      <c r="G518" s="111">
        <v>50033825</v>
      </c>
      <c r="H518" t="s">
        <v>221</v>
      </c>
      <c r="I518" s="101" t="str">
        <f t="shared" si="95"/>
        <v>39,7</v>
      </c>
      <c r="J518" s="164">
        <v>0</v>
      </c>
      <c r="K518" s="7" t="s">
        <v>52</v>
      </c>
      <c r="L518" s="103" t="e">
        <f>HLOOKUP(K518,'ABR''26'!$DE$4:$EH$65,MATCH(Carga!A518,'ABR''26'!$DE$4:$DE$65,0),0)</f>
        <v>#N/A</v>
      </c>
      <c r="M518" s="7"/>
      <c r="O518" s="7" t="str">
        <f t="shared" si="96"/>
        <v>ZBPP</v>
      </c>
      <c r="P518" s="104" t="e">
        <f t="shared" si="97"/>
        <v>#N/A</v>
      </c>
      <c r="Q518" s="102" t="s">
        <v>203</v>
      </c>
      <c r="R518" s="102" t="s">
        <v>204</v>
      </c>
      <c r="S518" s="102" t="s">
        <v>152</v>
      </c>
      <c r="T518" s="105" t="str">
        <f t="shared" ca="1" si="102"/>
        <v>04.05.Monday</v>
      </c>
      <c r="U518" s="102" t="s">
        <v>205</v>
      </c>
      <c r="V518" s="7"/>
      <c r="W518" s="7"/>
      <c r="X518" s="7"/>
      <c r="Y518" s="7"/>
      <c r="Z518" s="100">
        <f t="shared" si="98"/>
        <v>4001158</v>
      </c>
      <c r="AA518" s="7"/>
      <c r="AB518" s="7"/>
      <c r="AC518" s="7"/>
      <c r="AD518" s="7"/>
      <c r="AE518" s="100">
        <f t="shared" si="99"/>
        <v>4196</v>
      </c>
      <c r="AF518" s="7"/>
      <c r="AG518" s="100">
        <f t="shared" si="100"/>
        <v>50033825</v>
      </c>
    </row>
    <row r="519" spans="1:33" x14ac:dyDescent="0.35">
      <c r="A519" s="7" t="str">
        <f t="shared" si="101"/>
        <v>Suape39,70</v>
      </c>
      <c r="B519" s="100" t="s">
        <v>187</v>
      </c>
      <c r="C519" s="7">
        <v>4196</v>
      </c>
      <c r="D519" s="7" t="s">
        <v>23</v>
      </c>
      <c r="E519">
        <v>4001158</v>
      </c>
      <c r="F519" s="101"/>
      <c r="G519" s="111">
        <v>50033825</v>
      </c>
      <c r="H519" t="s">
        <v>221</v>
      </c>
      <c r="I519" s="101" t="str">
        <f t="shared" si="95"/>
        <v>39,7</v>
      </c>
      <c r="J519" s="164">
        <v>0</v>
      </c>
      <c r="K519" s="7" t="s">
        <v>60</v>
      </c>
      <c r="L519" s="103" t="e">
        <f>HLOOKUP(K519,'ABR''26'!$DE$4:$EH$65,MATCH(Carga!A519,'ABR''26'!$DE$4:$DE$65,0),0)</f>
        <v>#N/A</v>
      </c>
      <c r="M519" s="7"/>
      <c r="O519" s="7" t="str">
        <f t="shared" si="96"/>
        <v>ZBPB</v>
      </c>
      <c r="P519" s="104" t="e">
        <f t="shared" si="97"/>
        <v>#N/A</v>
      </c>
      <c r="Q519" s="102" t="s">
        <v>203</v>
      </c>
      <c r="R519" s="102" t="s">
        <v>204</v>
      </c>
      <c r="S519" s="102" t="s">
        <v>152</v>
      </c>
      <c r="T519" s="105" t="str">
        <f t="shared" ca="1" si="102"/>
        <v>04.05.Monday</v>
      </c>
      <c r="U519" s="102" t="s">
        <v>205</v>
      </c>
      <c r="V519" s="7"/>
      <c r="W519" s="7"/>
      <c r="X519" s="7"/>
      <c r="Y519" s="7"/>
      <c r="Z519" s="100">
        <f t="shared" si="98"/>
        <v>4001158</v>
      </c>
      <c r="AA519" s="7"/>
      <c r="AB519" s="7"/>
      <c r="AC519" s="7"/>
      <c r="AD519" s="7"/>
      <c r="AE519" s="100">
        <f t="shared" si="99"/>
        <v>4196</v>
      </c>
      <c r="AF519" s="7"/>
      <c r="AG519" s="100">
        <f t="shared" si="100"/>
        <v>50033825</v>
      </c>
    </row>
    <row r="520" spans="1:33" x14ac:dyDescent="0.35">
      <c r="A520" s="7" t="str">
        <f t="shared" si="101"/>
        <v>Suape39,70</v>
      </c>
      <c r="B520" s="100" t="s">
        <v>187</v>
      </c>
      <c r="C520" s="7">
        <v>4196</v>
      </c>
      <c r="D520" s="7" t="s">
        <v>23</v>
      </c>
      <c r="E520">
        <v>4001158</v>
      </c>
      <c r="F520" s="101"/>
      <c r="G520" s="111">
        <v>50033825</v>
      </c>
      <c r="H520" t="s">
        <v>221</v>
      </c>
      <c r="I520" s="101" t="str">
        <f t="shared" si="95"/>
        <v>39,7</v>
      </c>
      <c r="J520" s="164">
        <v>0</v>
      </c>
      <c r="K520" s="7" t="s">
        <v>50</v>
      </c>
      <c r="L520" s="103" t="e">
        <f>HLOOKUP(K520,'ABR''26'!$DE$4:$EH$65,MATCH(Carga!A520,'ABR''26'!$DE$4:$DE$65,0),0)</f>
        <v>#N/A</v>
      </c>
      <c r="M520" s="7"/>
      <c r="O520" s="7" t="str">
        <f t="shared" si="96"/>
        <v>ZBOP</v>
      </c>
      <c r="P520" s="104" t="e">
        <f t="shared" si="97"/>
        <v>#N/A</v>
      </c>
      <c r="Q520" s="102" t="s">
        <v>203</v>
      </c>
      <c r="R520" s="102" t="s">
        <v>204</v>
      </c>
      <c r="S520" s="102" t="s">
        <v>152</v>
      </c>
      <c r="T520" s="105" t="str">
        <f t="shared" ca="1" si="102"/>
        <v>04.05.Monday</v>
      </c>
      <c r="U520" s="102" t="s">
        <v>205</v>
      </c>
      <c r="V520" s="7"/>
      <c r="W520" s="7"/>
      <c r="X520" s="7"/>
      <c r="Y520" s="7"/>
      <c r="Z520" s="100">
        <f t="shared" si="98"/>
        <v>4001158</v>
      </c>
      <c r="AA520" s="7"/>
      <c r="AB520" s="7"/>
      <c r="AC520" s="7"/>
      <c r="AD520" s="7"/>
      <c r="AE520" s="100">
        <f t="shared" si="99"/>
        <v>4196</v>
      </c>
      <c r="AF520" s="7"/>
      <c r="AG520" s="100">
        <f t="shared" si="100"/>
        <v>50033825</v>
      </c>
    </row>
    <row r="521" spans="1:33" x14ac:dyDescent="0.35">
      <c r="A521" s="7" t="str">
        <f t="shared" si="101"/>
        <v>Suape39,70</v>
      </c>
      <c r="B521" s="100" t="s">
        <v>187</v>
      </c>
      <c r="C521" s="7">
        <v>4196</v>
      </c>
      <c r="D521" s="7" t="s">
        <v>23</v>
      </c>
      <c r="E521">
        <v>4001158</v>
      </c>
      <c r="F521" s="101"/>
      <c r="G521" s="111">
        <v>50033825</v>
      </c>
      <c r="H521" t="s">
        <v>221</v>
      </c>
      <c r="I521" s="101" t="str">
        <f t="shared" si="95"/>
        <v>39,7</v>
      </c>
      <c r="J521" s="164">
        <v>0</v>
      </c>
      <c r="K521" s="7" t="s">
        <v>58</v>
      </c>
      <c r="L521" s="103" t="e">
        <f>HLOOKUP(K521,'ABR''26'!$DE$4:$EH$65,MATCH(Carga!A521,'ABR''26'!$DE$4:$DE$65,0),0)</f>
        <v>#N/A</v>
      </c>
      <c r="M521" s="7"/>
      <c r="O521" s="7" t="str">
        <f t="shared" si="96"/>
        <v>ZBOB</v>
      </c>
      <c r="P521" s="104" t="e">
        <f t="shared" si="97"/>
        <v>#N/A</v>
      </c>
      <c r="Q521" s="102" t="s">
        <v>203</v>
      </c>
      <c r="R521" s="102" t="s">
        <v>204</v>
      </c>
      <c r="S521" s="102" t="s">
        <v>152</v>
      </c>
      <c r="T521" s="105" t="str">
        <f t="shared" ca="1" si="102"/>
        <v>04.05.Monday</v>
      </c>
      <c r="U521" s="102" t="s">
        <v>205</v>
      </c>
      <c r="V521" s="7"/>
      <c r="W521" s="7"/>
      <c r="X521" s="7"/>
      <c r="Y521" s="7"/>
      <c r="Z521" s="100">
        <f t="shared" si="98"/>
        <v>4001158</v>
      </c>
      <c r="AA521" s="7"/>
      <c r="AB521" s="7"/>
      <c r="AC521" s="7"/>
      <c r="AD521" s="7"/>
      <c r="AE521" s="100">
        <f t="shared" si="99"/>
        <v>4196</v>
      </c>
      <c r="AF521" s="7"/>
      <c r="AG521" s="100">
        <f t="shared" si="100"/>
        <v>50033825</v>
      </c>
    </row>
    <row r="522" spans="1:33" x14ac:dyDescent="0.35">
      <c r="A522" s="7" t="str">
        <f t="shared" si="101"/>
        <v>Suape39,70</v>
      </c>
      <c r="B522" s="100" t="s">
        <v>187</v>
      </c>
      <c r="C522" s="7">
        <v>4196</v>
      </c>
      <c r="D522" s="7" t="s">
        <v>23</v>
      </c>
      <c r="E522">
        <v>4001158</v>
      </c>
      <c r="F522" s="101"/>
      <c r="G522" s="111">
        <v>50033825</v>
      </c>
      <c r="H522" t="s">
        <v>221</v>
      </c>
      <c r="I522" s="101" t="str">
        <f t="shared" si="95"/>
        <v>39,7</v>
      </c>
      <c r="J522" s="164">
        <v>0</v>
      </c>
      <c r="K522" s="7" t="s">
        <v>134</v>
      </c>
      <c r="L522" s="103" t="e">
        <f>HLOOKUP(K522,'ABR''26'!$DE$4:$EH$65,MATCH(Carga!A522,'ABR''26'!$DE$4:$DE$65,0),0)</f>
        <v>#N/A</v>
      </c>
      <c r="M522" s="7"/>
      <c r="O522" s="7" t="str">
        <f t="shared" si="96"/>
        <v>ZBSG</v>
      </c>
      <c r="P522" s="104" t="e">
        <f t="shared" si="97"/>
        <v>#N/A</v>
      </c>
      <c r="Q522" s="102" t="s">
        <v>203</v>
      </c>
      <c r="R522" s="102" t="s">
        <v>204</v>
      </c>
      <c r="S522" s="102" t="s">
        <v>152</v>
      </c>
      <c r="T522" s="105" t="str">
        <f t="shared" ca="1" si="102"/>
        <v>04.05.Monday</v>
      </c>
      <c r="U522" s="102" t="s">
        <v>205</v>
      </c>
      <c r="V522" s="7"/>
      <c r="W522" s="7"/>
      <c r="X522" s="7"/>
      <c r="Y522" s="7"/>
      <c r="Z522" s="100">
        <f t="shared" si="98"/>
        <v>4001158</v>
      </c>
      <c r="AA522" s="7"/>
      <c r="AB522" s="7"/>
      <c r="AC522" s="7"/>
      <c r="AD522" s="7"/>
      <c r="AE522" s="100">
        <f t="shared" si="99"/>
        <v>4196</v>
      </c>
      <c r="AF522" s="7"/>
      <c r="AG522" s="100">
        <f t="shared" si="100"/>
        <v>50033825</v>
      </c>
    </row>
    <row r="523" spans="1:33" x14ac:dyDescent="0.35">
      <c r="A523" s="7" t="str">
        <f t="shared" si="101"/>
        <v>Suape39,70</v>
      </c>
      <c r="B523" s="100" t="s">
        <v>187</v>
      </c>
      <c r="C523" s="7">
        <v>4196</v>
      </c>
      <c r="D523" s="7" t="s">
        <v>23</v>
      </c>
      <c r="E523">
        <v>4001158</v>
      </c>
      <c r="F523" s="101"/>
      <c r="G523" s="111">
        <v>50033825</v>
      </c>
      <c r="H523" t="s">
        <v>221</v>
      </c>
      <c r="I523" s="101" t="str">
        <f t="shared" si="95"/>
        <v>39,7</v>
      </c>
      <c r="J523" s="164">
        <v>0</v>
      </c>
      <c r="K523" s="7" t="s">
        <v>45</v>
      </c>
      <c r="L523" s="103" t="e">
        <f>HLOOKUP(K523,'ABR''26'!$DE$4:$EH$65,MATCH(Carga!A523,'ABR''26'!$DE$4:$DE$65,0),0)</f>
        <v>#N/A</v>
      </c>
      <c r="M523" s="7"/>
      <c r="O523" s="7" t="str">
        <f t="shared" si="96"/>
        <v>ZBFS</v>
      </c>
      <c r="P523" s="104" t="e">
        <f t="shared" si="97"/>
        <v>#N/A</v>
      </c>
      <c r="Q523" s="102" t="s">
        <v>203</v>
      </c>
      <c r="R523" s="102" t="s">
        <v>204</v>
      </c>
      <c r="S523" s="102" t="s">
        <v>152</v>
      </c>
      <c r="T523" s="105" t="str">
        <f t="shared" ca="1" si="102"/>
        <v>04.05.Monday</v>
      </c>
      <c r="U523" s="102" t="s">
        <v>205</v>
      </c>
      <c r="V523" s="7"/>
      <c r="W523" s="7"/>
      <c r="X523" s="7"/>
      <c r="Y523" s="7"/>
      <c r="Z523" s="100">
        <f t="shared" si="98"/>
        <v>4001158</v>
      </c>
      <c r="AA523" s="7"/>
      <c r="AB523" s="7"/>
      <c r="AC523" s="7"/>
      <c r="AD523" s="7"/>
      <c r="AE523" s="100">
        <f t="shared" si="99"/>
        <v>4196</v>
      </c>
      <c r="AF523" s="7"/>
      <c r="AG523" s="100">
        <f t="shared" si="100"/>
        <v>50033825</v>
      </c>
    </row>
    <row r="524" spans="1:33" x14ac:dyDescent="0.35">
      <c r="A524" s="7" t="str">
        <f t="shared" si="101"/>
        <v>Suape39,70</v>
      </c>
      <c r="B524" s="100" t="s">
        <v>187</v>
      </c>
      <c r="C524" s="7">
        <v>4196</v>
      </c>
      <c r="D524" s="7" t="s">
        <v>23</v>
      </c>
      <c r="E524">
        <v>4001158</v>
      </c>
      <c r="F524" s="101"/>
      <c r="G524" s="111">
        <v>50033825</v>
      </c>
      <c r="H524" t="s">
        <v>221</v>
      </c>
      <c r="I524" s="101" t="str">
        <f t="shared" si="95"/>
        <v>39,7</v>
      </c>
      <c r="J524" s="164">
        <v>0</v>
      </c>
      <c r="K524" s="7" t="s">
        <v>47</v>
      </c>
      <c r="L524" s="103" t="e">
        <f>HLOOKUP(K524,'ABR''26'!$DE$4:$EH$65,MATCH(Carga!A524,'ABR''26'!$DE$4:$DE$65,0),0)</f>
        <v>#N/A</v>
      </c>
      <c r="M524" s="7"/>
      <c r="O524" s="7" t="str">
        <f t="shared" si="96"/>
        <v>ZBUT</v>
      </c>
      <c r="P524" s="104" t="e">
        <f t="shared" si="97"/>
        <v>#N/A</v>
      </c>
      <c r="Q524" s="102" t="s">
        <v>203</v>
      </c>
      <c r="R524" s="102" t="s">
        <v>204</v>
      </c>
      <c r="S524" s="102" t="s">
        <v>152</v>
      </c>
      <c r="T524" s="105" t="str">
        <f t="shared" ca="1" si="102"/>
        <v>04.05.Monday</v>
      </c>
      <c r="U524" s="102" t="s">
        <v>205</v>
      </c>
      <c r="V524" s="7"/>
      <c r="W524" s="7"/>
      <c r="X524" s="7"/>
      <c r="Y524" s="7"/>
      <c r="Z524" s="100">
        <f t="shared" si="98"/>
        <v>4001158</v>
      </c>
      <c r="AA524" s="7"/>
      <c r="AB524" s="7"/>
      <c r="AC524" s="7"/>
      <c r="AD524" s="7"/>
      <c r="AE524" s="100">
        <f t="shared" si="99"/>
        <v>4196</v>
      </c>
      <c r="AF524" s="7"/>
      <c r="AG524" s="100">
        <f t="shared" si="100"/>
        <v>50033825</v>
      </c>
    </row>
    <row r="525" spans="1:33" x14ac:dyDescent="0.35">
      <c r="A525" s="7" t="str">
        <f t="shared" si="101"/>
        <v>Suape39,70</v>
      </c>
      <c r="B525" s="100" t="s">
        <v>187</v>
      </c>
      <c r="C525" s="7">
        <v>4196</v>
      </c>
      <c r="D525" s="7" t="s">
        <v>23</v>
      </c>
      <c r="E525">
        <v>4001158</v>
      </c>
      <c r="F525" s="101"/>
      <c r="G525" s="111">
        <v>50033825</v>
      </c>
      <c r="H525" t="s">
        <v>221</v>
      </c>
      <c r="I525" s="101" t="str">
        <f t="shared" si="95"/>
        <v>39,7</v>
      </c>
      <c r="J525" s="164">
        <v>0</v>
      </c>
      <c r="K525" s="7" t="s">
        <v>54</v>
      </c>
      <c r="L525" s="103" t="e">
        <f>HLOOKUP(K525,'ABR''26'!$DE$4:$EH$65,MATCH(Carga!A525,'ABR''26'!$DE$4:$DE$65,0),0)</f>
        <v>#N/A</v>
      </c>
      <c r="M525" s="7"/>
      <c r="O525" s="7" t="str">
        <f t="shared" si="96"/>
        <v>ZBUB</v>
      </c>
      <c r="P525" s="104" t="e">
        <f t="shared" si="97"/>
        <v>#N/A</v>
      </c>
      <c r="Q525" s="102" t="s">
        <v>203</v>
      </c>
      <c r="R525" s="102" t="s">
        <v>204</v>
      </c>
      <c r="S525" s="102" t="s">
        <v>152</v>
      </c>
      <c r="T525" s="105" t="str">
        <f t="shared" ca="1" si="102"/>
        <v>04.05.Monday</v>
      </c>
      <c r="U525" s="102" t="s">
        <v>205</v>
      </c>
      <c r="V525" s="7"/>
      <c r="W525" s="7"/>
      <c r="X525" s="7"/>
      <c r="Y525" s="7"/>
      <c r="Z525" s="100">
        <f t="shared" si="98"/>
        <v>4001158</v>
      </c>
      <c r="AA525" s="7"/>
      <c r="AB525" s="7"/>
      <c r="AC525" s="7"/>
      <c r="AD525" s="7"/>
      <c r="AE525" s="100">
        <f t="shared" si="99"/>
        <v>4196</v>
      </c>
      <c r="AF525" s="7"/>
      <c r="AG525" s="100">
        <f t="shared" si="100"/>
        <v>50033825</v>
      </c>
    </row>
    <row r="526" spans="1:33" x14ac:dyDescent="0.35">
      <c r="A526" s="7" t="str">
        <f t="shared" si="101"/>
        <v>Suape39,70</v>
      </c>
      <c r="B526" s="100" t="s">
        <v>187</v>
      </c>
      <c r="C526" s="7">
        <v>4196</v>
      </c>
      <c r="D526" s="7" t="s">
        <v>23</v>
      </c>
      <c r="E526">
        <v>4001158</v>
      </c>
      <c r="F526" s="101"/>
      <c r="G526" s="111">
        <v>50033825</v>
      </c>
      <c r="H526" t="s">
        <v>221</v>
      </c>
      <c r="I526" s="101" t="str">
        <f t="shared" si="95"/>
        <v>39,7</v>
      </c>
      <c r="J526" s="164">
        <v>0</v>
      </c>
      <c r="K526" s="7" t="s">
        <v>48</v>
      </c>
      <c r="L526" s="103" t="e">
        <f>HLOOKUP(K526,'ABR''26'!$DE$4:$EH$65,MATCH(Carga!A526,'ABR''26'!$DE$4:$DE$65,0),0)</f>
        <v>#N/A</v>
      </c>
      <c r="M526" s="7"/>
      <c r="O526" s="7" t="str">
        <f t="shared" si="96"/>
        <v>ZBLA</v>
      </c>
      <c r="P526" s="104" t="e">
        <f t="shared" si="97"/>
        <v>#N/A</v>
      </c>
      <c r="Q526" s="102" t="s">
        <v>203</v>
      </c>
      <c r="R526" s="102" t="s">
        <v>204</v>
      </c>
      <c r="S526" s="102" t="s">
        <v>152</v>
      </c>
      <c r="T526" s="105" t="str">
        <f t="shared" ca="1" si="102"/>
        <v>04.05.Monday</v>
      </c>
      <c r="U526" s="102" t="s">
        <v>205</v>
      </c>
      <c r="V526" s="7"/>
      <c r="W526" s="7"/>
      <c r="X526" s="7"/>
      <c r="Y526" s="7"/>
      <c r="Z526" s="100">
        <f t="shared" si="98"/>
        <v>4001158</v>
      </c>
      <c r="AA526" s="7"/>
      <c r="AB526" s="7"/>
      <c r="AC526" s="7"/>
      <c r="AD526" s="7"/>
      <c r="AE526" s="100">
        <f t="shared" si="99"/>
        <v>4196</v>
      </c>
      <c r="AF526" s="7"/>
      <c r="AG526" s="100">
        <f t="shared" si="100"/>
        <v>50033825</v>
      </c>
    </row>
    <row r="527" spans="1:33" x14ac:dyDescent="0.35">
      <c r="A527" s="7" t="str">
        <f t="shared" si="101"/>
        <v>Suape39,70</v>
      </c>
      <c r="B527" s="100" t="s">
        <v>187</v>
      </c>
      <c r="C527" s="7">
        <v>4196</v>
      </c>
      <c r="D527" s="7" t="s">
        <v>23</v>
      </c>
      <c r="E527">
        <v>4001158</v>
      </c>
      <c r="F527" s="101"/>
      <c r="G527" s="111">
        <v>50033825</v>
      </c>
      <c r="H527" t="s">
        <v>221</v>
      </c>
      <c r="I527" s="101" t="str">
        <f t="shared" si="95"/>
        <v>39,7</v>
      </c>
      <c r="J527" s="164">
        <v>0</v>
      </c>
      <c r="K527" s="7" t="s">
        <v>55</v>
      </c>
      <c r="L527" s="103" t="e">
        <f>HLOOKUP(K527,'ABR''26'!$DE$4:$EH$65,MATCH(Carga!A527,'ABR''26'!$DE$4:$DE$65,0),0)</f>
        <v>#N/A</v>
      </c>
      <c r="M527" s="7"/>
      <c r="O527" s="7" t="str">
        <f t="shared" si="96"/>
        <v>ZBLL</v>
      </c>
      <c r="P527" s="104" t="e">
        <f t="shared" si="97"/>
        <v>#N/A</v>
      </c>
      <c r="Q527" s="102" t="s">
        <v>203</v>
      </c>
      <c r="R527" s="102" t="s">
        <v>204</v>
      </c>
      <c r="S527" s="102" t="s">
        <v>152</v>
      </c>
      <c r="T527" s="105" t="str">
        <f t="shared" ca="1" si="102"/>
        <v>04.05.Monday</v>
      </c>
      <c r="U527" s="102" t="s">
        <v>205</v>
      </c>
      <c r="V527" s="7"/>
      <c r="W527" s="7"/>
      <c r="X527" s="7"/>
      <c r="Y527" s="7"/>
      <c r="Z527" s="100">
        <f t="shared" si="98"/>
        <v>4001158</v>
      </c>
      <c r="AA527" s="7"/>
      <c r="AB527" s="7"/>
      <c r="AC527" s="7"/>
      <c r="AD527" s="7"/>
      <c r="AE527" s="100">
        <f t="shared" si="99"/>
        <v>4196</v>
      </c>
      <c r="AF527" s="7"/>
      <c r="AG527" s="100">
        <f t="shared" si="100"/>
        <v>50033825</v>
      </c>
    </row>
    <row r="528" spans="1:33" x14ac:dyDescent="0.35">
      <c r="A528" s="7" t="str">
        <f t="shared" si="101"/>
        <v>Suape39,70</v>
      </c>
      <c r="B528" s="100" t="s">
        <v>187</v>
      </c>
      <c r="C528" s="7">
        <v>4196</v>
      </c>
      <c r="D528" s="7" t="s">
        <v>23</v>
      </c>
      <c r="E528">
        <v>4001158</v>
      </c>
      <c r="F528" s="101"/>
      <c r="G528" s="111">
        <v>50033825</v>
      </c>
      <c r="H528" t="s">
        <v>221</v>
      </c>
      <c r="I528" s="101" t="str">
        <f t="shared" si="95"/>
        <v>39,7</v>
      </c>
      <c r="J528" s="164">
        <v>0</v>
      </c>
      <c r="K528" s="7" t="s">
        <v>135</v>
      </c>
      <c r="L528" s="103" t="e">
        <f>HLOOKUP(K528,'ABR''26'!$DE$4:$EH$65,MATCH(Carga!A528,'ABR''26'!$DE$4:$DE$65,0),0)</f>
        <v>#N/A</v>
      </c>
      <c r="M528" s="7"/>
      <c r="O528" s="7" t="str">
        <f t="shared" si="96"/>
        <v>ZBPE</v>
      </c>
      <c r="P528" s="104" t="e">
        <f t="shared" si="97"/>
        <v>#N/A</v>
      </c>
      <c r="Q528" s="102" t="s">
        <v>203</v>
      </c>
      <c r="R528" s="102" t="s">
        <v>204</v>
      </c>
      <c r="S528" s="102" t="s">
        <v>152</v>
      </c>
      <c r="T528" s="105" t="str">
        <f t="shared" ca="1" si="102"/>
        <v>04.05.Monday</v>
      </c>
      <c r="U528" s="102" t="s">
        <v>205</v>
      </c>
      <c r="V528" s="7"/>
      <c r="W528" s="7"/>
      <c r="X528" s="7"/>
      <c r="Y528" s="7"/>
      <c r="Z528" s="100">
        <f t="shared" si="98"/>
        <v>4001158</v>
      </c>
      <c r="AA528" s="7"/>
      <c r="AB528" s="7"/>
      <c r="AC528" s="7"/>
      <c r="AD528" s="7"/>
      <c r="AE528" s="100">
        <f t="shared" si="99"/>
        <v>4196</v>
      </c>
      <c r="AF528" s="7"/>
      <c r="AG528" s="100">
        <f t="shared" si="100"/>
        <v>50033825</v>
      </c>
    </row>
    <row r="529" spans="1:33" x14ac:dyDescent="0.35">
      <c r="A529" s="7" t="str">
        <f t="shared" si="101"/>
        <v>Suape39,70</v>
      </c>
      <c r="B529" s="100" t="s">
        <v>187</v>
      </c>
      <c r="C529" s="7">
        <v>4196</v>
      </c>
      <c r="D529" s="7" t="s">
        <v>23</v>
      </c>
      <c r="E529">
        <v>4001158</v>
      </c>
      <c r="F529" s="101"/>
      <c r="G529" s="111">
        <v>50033825</v>
      </c>
      <c r="H529" t="s">
        <v>221</v>
      </c>
      <c r="I529" s="101" t="str">
        <f t="shared" si="95"/>
        <v>39,7</v>
      </c>
      <c r="J529" s="164">
        <v>0</v>
      </c>
      <c r="K529" s="7" t="s">
        <v>136</v>
      </c>
      <c r="L529" s="103" t="e">
        <f>HLOOKUP(K529,'ABR''26'!$DE$4:$EH$65,MATCH(Carga!A529,'ABR''26'!$DE$4:$DE$65,0),0)</f>
        <v>#N/A</v>
      </c>
      <c r="M529" s="7"/>
      <c r="O529" s="7" t="str">
        <f t="shared" si="96"/>
        <v>ZBPL</v>
      </c>
      <c r="P529" s="104" t="e">
        <f t="shared" si="97"/>
        <v>#N/A</v>
      </c>
      <c r="Q529" s="102" t="s">
        <v>203</v>
      </c>
      <c r="R529" s="102" t="s">
        <v>204</v>
      </c>
      <c r="S529" s="102" t="s">
        <v>152</v>
      </c>
      <c r="T529" s="105" t="str">
        <f t="shared" ca="1" si="102"/>
        <v>04.05.Monday</v>
      </c>
      <c r="U529" s="102" t="s">
        <v>205</v>
      </c>
      <c r="V529" s="7"/>
      <c r="W529" s="7"/>
      <c r="X529" s="7"/>
      <c r="Y529" s="7"/>
      <c r="Z529" s="100">
        <f t="shared" si="98"/>
        <v>4001158</v>
      </c>
      <c r="AA529" s="7"/>
      <c r="AB529" s="7"/>
      <c r="AC529" s="7"/>
      <c r="AD529" s="7"/>
      <c r="AE529" s="100">
        <f t="shared" si="99"/>
        <v>4196</v>
      </c>
      <c r="AF529" s="7"/>
      <c r="AG529" s="100">
        <f t="shared" si="100"/>
        <v>50033825</v>
      </c>
    </row>
    <row r="530" spans="1:33" x14ac:dyDescent="0.35">
      <c r="A530" s="7" t="str">
        <f>D530&amp;I530&amp;J530</f>
        <v>Suape55,60</v>
      </c>
      <c r="B530" s="100" t="s">
        <v>187</v>
      </c>
      <c r="C530" s="7">
        <v>4196</v>
      </c>
      <c r="D530" s="7" t="s">
        <v>23</v>
      </c>
      <c r="E530">
        <v>4001212</v>
      </c>
      <c r="F530" s="101"/>
      <c r="G530" s="111">
        <v>50033762</v>
      </c>
      <c r="H530" t="s">
        <v>217</v>
      </c>
      <c r="I530" s="101" t="str">
        <f t="shared" si="95"/>
        <v>55,6</v>
      </c>
      <c r="J530" s="164">
        <v>0</v>
      </c>
      <c r="K530" s="7" t="s">
        <v>43</v>
      </c>
      <c r="L530" s="103" t="e">
        <f>HLOOKUP(K530,'ABR''26'!$DE$4:$EH$65,MATCH(Carga!A530,'ABR''26'!$DE$4:$DE$65,0),0)</f>
        <v>#N/A</v>
      </c>
      <c r="M530" s="7"/>
      <c r="O530" s="7" t="str">
        <f t="shared" si="96"/>
        <v>ZBRP</v>
      </c>
      <c r="P530" s="104" t="e">
        <f t="shared" si="97"/>
        <v>#N/A</v>
      </c>
      <c r="Q530" s="102" t="s">
        <v>203</v>
      </c>
      <c r="R530" s="102" t="s">
        <v>204</v>
      </c>
      <c r="S530" s="102" t="s">
        <v>152</v>
      </c>
      <c r="T530" s="105" t="str">
        <f t="shared" ca="1" si="102"/>
        <v>04.05.Monday</v>
      </c>
      <c r="U530" s="102" t="s">
        <v>205</v>
      </c>
      <c r="V530" s="7"/>
      <c r="W530" s="7"/>
      <c r="X530" s="7"/>
      <c r="Y530" s="7"/>
      <c r="Z530" s="100">
        <f t="shared" si="98"/>
        <v>4001212</v>
      </c>
      <c r="AA530" s="7"/>
      <c r="AB530" s="7"/>
      <c r="AC530" s="7"/>
      <c r="AD530" s="7"/>
      <c r="AE530" s="100">
        <f t="shared" si="99"/>
        <v>4196</v>
      </c>
      <c r="AF530" s="7"/>
      <c r="AG530" s="100">
        <f t="shared" si="100"/>
        <v>50033762</v>
      </c>
    </row>
    <row r="531" spans="1:33" x14ac:dyDescent="0.35">
      <c r="A531" s="7" t="str">
        <f t="shared" ref="A531:A553" si="103">D531&amp;I531&amp;J531</f>
        <v>Suape55,60</v>
      </c>
      <c r="B531" s="100" t="s">
        <v>187</v>
      </c>
      <c r="C531" s="7">
        <v>4196</v>
      </c>
      <c r="D531" s="7" t="s">
        <v>23</v>
      </c>
      <c r="E531">
        <v>4001212</v>
      </c>
      <c r="F531" s="101"/>
      <c r="G531" s="111">
        <v>50033762</v>
      </c>
      <c r="H531" t="s">
        <v>217</v>
      </c>
      <c r="I531" s="101" t="str">
        <f t="shared" si="95"/>
        <v>55,6</v>
      </c>
      <c r="J531" s="164">
        <v>0</v>
      </c>
      <c r="K531" s="7" t="s">
        <v>44</v>
      </c>
      <c r="L531" s="103" t="e">
        <f>HLOOKUP(K531,'ABR''26'!$DE$4:$EH$65,MATCH(Carga!A531,'ABR''26'!$DE$4:$DE$65,0),0)</f>
        <v>#N/A</v>
      </c>
      <c r="M531" s="7"/>
      <c r="O531" s="7" t="str">
        <f t="shared" si="96"/>
        <v>ZBSR</v>
      </c>
      <c r="P531" s="104" t="e">
        <f t="shared" si="97"/>
        <v>#N/A</v>
      </c>
      <c r="Q531" s="102" t="s">
        <v>203</v>
      </c>
      <c r="R531" s="102" t="s">
        <v>204</v>
      </c>
      <c r="S531" s="102" t="s">
        <v>152</v>
      </c>
      <c r="T531" s="105" t="str">
        <f t="shared" ca="1" si="102"/>
        <v>04.05.Monday</v>
      </c>
      <c r="U531" s="102" t="s">
        <v>205</v>
      </c>
      <c r="V531" s="7"/>
      <c r="W531" s="7"/>
      <c r="X531" s="7"/>
      <c r="Y531" s="7"/>
      <c r="Z531" s="100">
        <f t="shared" si="98"/>
        <v>4001212</v>
      </c>
      <c r="AA531" s="7"/>
      <c r="AB531" s="7"/>
      <c r="AC531" s="7"/>
      <c r="AD531" s="7"/>
      <c r="AE531" s="100">
        <f t="shared" si="99"/>
        <v>4196</v>
      </c>
      <c r="AF531" s="7"/>
      <c r="AG531" s="100">
        <f t="shared" si="100"/>
        <v>50033762</v>
      </c>
    </row>
    <row r="532" spans="1:33" x14ac:dyDescent="0.35">
      <c r="A532" s="7" t="str">
        <f t="shared" si="103"/>
        <v>Suape55,60</v>
      </c>
      <c r="B532" s="100" t="s">
        <v>187</v>
      </c>
      <c r="C532" s="7">
        <v>4196</v>
      </c>
      <c r="D532" s="7" t="s">
        <v>23</v>
      </c>
      <c r="E532">
        <v>4001212</v>
      </c>
      <c r="F532" s="101"/>
      <c r="G532" s="111">
        <v>50033762</v>
      </c>
      <c r="H532" t="s">
        <v>217</v>
      </c>
      <c r="I532" s="101" t="str">
        <f t="shared" si="95"/>
        <v>55,6</v>
      </c>
      <c r="J532" s="164">
        <v>0</v>
      </c>
      <c r="K532" s="7" t="s">
        <v>56</v>
      </c>
      <c r="L532" s="103" t="e">
        <f>HLOOKUP(K532,'ABR''26'!$DE$4:$EH$65,MATCH(Carga!A532,'ABR''26'!$DE$4:$DE$65,0),0)</f>
        <v>#N/A</v>
      </c>
      <c r="M532" s="7"/>
      <c r="O532" s="7" t="str">
        <f t="shared" si="96"/>
        <v>ZBSB</v>
      </c>
      <c r="P532" s="104" t="e">
        <f t="shared" si="97"/>
        <v>#N/A</v>
      </c>
      <c r="Q532" s="102" t="s">
        <v>203</v>
      </c>
      <c r="R532" s="102" t="s">
        <v>204</v>
      </c>
      <c r="S532" s="102" t="s">
        <v>152</v>
      </c>
      <c r="T532" s="105" t="str">
        <f t="shared" ca="1" si="102"/>
        <v>04.05.Monday</v>
      </c>
      <c r="U532" s="102" t="s">
        <v>205</v>
      </c>
      <c r="V532" s="7"/>
      <c r="W532" s="7"/>
      <c r="X532" s="7"/>
      <c r="Y532" s="7"/>
      <c r="Z532" s="100">
        <f t="shared" si="98"/>
        <v>4001212</v>
      </c>
      <c r="AA532" s="7"/>
      <c r="AB532" s="7"/>
      <c r="AC532" s="7"/>
      <c r="AD532" s="7"/>
      <c r="AE532" s="100">
        <f t="shared" si="99"/>
        <v>4196</v>
      </c>
      <c r="AF532" s="7"/>
      <c r="AG532" s="100">
        <f t="shared" si="100"/>
        <v>50033762</v>
      </c>
    </row>
    <row r="533" spans="1:33" x14ac:dyDescent="0.35">
      <c r="A533" s="7" t="str">
        <f t="shared" si="103"/>
        <v>Suape55,60</v>
      </c>
      <c r="B533" s="100" t="s">
        <v>187</v>
      </c>
      <c r="C533" s="7">
        <v>4196</v>
      </c>
      <c r="D533" s="7" t="s">
        <v>23</v>
      </c>
      <c r="E533">
        <v>4001212</v>
      </c>
      <c r="F533" s="101"/>
      <c r="G533" s="111">
        <v>50033762</v>
      </c>
      <c r="H533" t="s">
        <v>217</v>
      </c>
      <c r="I533" s="101" t="str">
        <f t="shared" si="95"/>
        <v>55,6</v>
      </c>
      <c r="J533" s="164">
        <v>0</v>
      </c>
      <c r="K533" s="7" t="s">
        <v>46</v>
      </c>
      <c r="L533" s="103" t="e">
        <f>HLOOKUP(K533,'ABR''26'!$DE$4:$EH$65,MATCH(Carga!A533,'ABR''26'!$DE$4:$DE$65,0),0)</f>
        <v>#N/A</v>
      </c>
      <c r="M533" s="7"/>
      <c r="O533" s="7" t="str">
        <f t="shared" si="96"/>
        <v>ZBCP</v>
      </c>
      <c r="P533" s="104" t="e">
        <f t="shared" si="97"/>
        <v>#N/A</v>
      </c>
      <c r="Q533" s="102" t="s">
        <v>203</v>
      </c>
      <c r="R533" s="102" t="s">
        <v>204</v>
      </c>
      <c r="S533" s="102" t="s">
        <v>152</v>
      </c>
      <c r="T533" s="105" t="str">
        <f t="shared" ca="1" si="102"/>
        <v>04.05.Monday</v>
      </c>
      <c r="U533" s="102" t="s">
        <v>205</v>
      </c>
      <c r="V533" s="7"/>
      <c r="W533" s="7"/>
      <c r="X533" s="7"/>
      <c r="Y533" s="7"/>
      <c r="Z533" s="100">
        <f t="shared" si="98"/>
        <v>4001212</v>
      </c>
      <c r="AA533" s="7"/>
      <c r="AB533" s="7"/>
      <c r="AC533" s="7"/>
      <c r="AD533" s="7"/>
      <c r="AE533" s="100">
        <f t="shared" si="99"/>
        <v>4196</v>
      </c>
      <c r="AF533" s="7"/>
      <c r="AG533" s="100">
        <f t="shared" si="100"/>
        <v>50033762</v>
      </c>
    </row>
    <row r="534" spans="1:33" x14ac:dyDescent="0.35">
      <c r="A534" s="7" t="str">
        <f t="shared" si="103"/>
        <v>Suape55,60</v>
      </c>
      <c r="B534" s="100" t="s">
        <v>187</v>
      </c>
      <c r="C534" s="7">
        <v>4196</v>
      </c>
      <c r="D534" s="7" t="s">
        <v>23</v>
      </c>
      <c r="E534">
        <v>4001212</v>
      </c>
      <c r="F534" s="101"/>
      <c r="G534" s="111">
        <v>50033762</v>
      </c>
      <c r="H534" t="s">
        <v>217</v>
      </c>
      <c r="I534" s="101" t="str">
        <f t="shared" si="95"/>
        <v>55,6</v>
      </c>
      <c r="J534" s="164">
        <v>0</v>
      </c>
      <c r="K534" s="7" t="s">
        <v>131</v>
      </c>
      <c r="L534" s="103" t="e">
        <f>HLOOKUP(K534,'ABR''26'!$DE$4:$EH$65,MATCH(Carga!A534,'ABR''26'!$DE$4:$DE$65,0),0)</f>
        <v>#N/A</v>
      </c>
      <c r="M534" s="7"/>
      <c r="O534" s="7" t="str">
        <f t="shared" si="96"/>
        <v>ZBFP</v>
      </c>
      <c r="P534" s="104" t="e">
        <f t="shared" si="97"/>
        <v>#N/A</v>
      </c>
      <c r="Q534" s="102" t="s">
        <v>203</v>
      </c>
      <c r="R534" s="102" t="s">
        <v>204</v>
      </c>
      <c r="S534" s="102" t="s">
        <v>152</v>
      </c>
      <c r="T534" s="105" t="str">
        <f t="shared" ca="1" si="102"/>
        <v>04.05.Monday</v>
      </c>
      <c r="U534" s="102" t="s">
        <v>205</v>
      </c>
      <c r="V534" s="7"/>
      <c r="W534" s="7"/>
      <c r="X534" s="7"/>
      <c r="Y534" s="7"/>
      <c r="Z534" s="100">
        <f t="shared" si="98"/>
        <v>4001212</v>
      </c>
      <c r="AA534" s="7"/>
      <c r="AB534" s="7"/>
      <c r="AC534" s="7"/>
      <c r="AD534" s="7"/>
      <c r="AE534" s="100">
        <f t="shared" si="99"/>
        <v>4196</v>
      </c>
      <c r="AF534" s="7"/>
      <c r="AG534" s="100">
        <f t="shared" si="100"/>
        <v>50033762</v>
      </c>
    </row>
    <row r="535" spans="1:33" x14ac:dyDescent="0.35">
      <c r="A535" s="7" t="str">
        <f t="shared" si="103"/>
        <v>Suape55,60</v>
      </c>
      <c r="B535" s="100" t="s">
        <v>187</v>
      </c>
      <c r="C535" s="7">
        <v>4196</v>
      </c>
      <c r="D535" s="7" t="s">
        <v>23</v>
      </c>
      <c r="E535">
        <v>4001212</v>
      </c>
      <c r="F535" s="101"/>
      <c r="G535" s="111">
        <v>50033762</v>
      </c>
      <c r="H535" t="s">
        <v>217</v>
      </c>
      <c r="I535" s="101" t="str">
        <f t="shared" si="95"/>
        <v>55,6</v>
      </c>
      <c r="J535" s="164">
        <v>0</v>
      </c>
      <c r="K535" s="7" t="s">
        <v>51</v>
      </c>
      <c r="L535" s="103" t="e">
        <f>HLOOKUP(K535,'ABR''26'!$DE$4:$EH$65,MATCH(Carga!A535,'ABR''26'!$DE$4:$DE$65,0),0)</f>
        <v>#N/A</v>
      </c>
      <c r="M535" s="7"/>
      <c r="O535" s="7" t="str">
        <f t="shared" si="96"/>
        <v>ZBFC</v>
      </c>
      <c r="P535" s="104" t="e">
        <f t="shared" si="97"/>
        <v>#N/A</v>
      </c>
      <c r="Q535" s="102" t="s">
        <v>203</v>
      </c>
      <c r="R535" s="102" t="s">
        <v>204</v>
      </c>
      <c r="S535" s="102" t="s">
        <v>152</v>
      </c>
      <c r="T535" s="105" t="str">
        <f t="shared" ca="1" si="102"/>
        <v>04.05.Monday</v>
      </c>
      <c r="U535" s="102" t="s">
        <v>205</v>
      </c>
      <c r="V535" s="7"/>
      <c r="W535" s="7"/>
      <c r="X535" s="7"/>
      <c r="Y535" s="7"/>
      <c r="Z535" s="100">
        <f t="shared" si="98"/>
        <v>4001212</v>
      </c>
      <c r="AA535" s="7"/>
      <c r="AB535" s="7"/>
      <c r="AC535" s="7"/>
      <c r="AD535" s="7"/>
      <c r="AE535" s="100">
        <f t="shared" si="99"/>
        <v>4196</v>
      </c>
      <c r="AF535" s="7"/>
      <c r="AG535" s="100">
        <f t="shared" si="100"/>
        <v>50033762</v>
      </c>
    </row>
    <row r="536" spans="1:33" x14ac:dyDescent="0.35">
      <c r="A536" s="7" t="str">
        <f t="shared" si="103"/>
        <v>Suape55,60</v>
      </c>
      <c r="B536" s="100" t="s">
        <v>187</v>
      </c>
      <c r="C536" s="7">
        <v>4196</v>
      </c>
      <c r="D536" s="7" t="s">
        <v>23</v>
      </c>
      <c r="E536">
        <v>4001212</v>
      </c>
      <c r="F536" s="101"/>
      <c r="G536" s="111">
        <v>50033762</v>
      </c>
      <c r="H536" t="s">
        <v>217</v>
      </c>
      <c r="I536" s="101" t="str">
        <f t="shared" si="95"/>
        <v>55,6</v>
      </c>
      <c r="J536" s="164">
        <v>0</v>
      </c>
      <c r="K536" s="7" t="s">
        <v>59</v>
      </c>
      <c r="L536" s="103" t="e">
        <f>HLOOKUP(K536,'ABR''26'!$DE$4:$EH$65,MATCH(Carga!A536,'ABR''26'!$DE$4:$DE$65,0),0)</f>
        <v>#N/A</v>
      </c>
      <c r="M536" s="7"/>
      <c r="O536" s="7" t="str">
        <f t="shared" si="96"/>
        <v>ZBFB</v>
      </c>
      <c r="P536" s="104" t="e">
        <f t="shared" si="97"/>
        <v>#N/A</v>
      </c>
      <c r="Q536" s="102" t="s">
        <v>203</v>
      </c>
      <c r="R536" s="102" t="s">
        <v>204</v>
      </c>
      <c r="S536" s="102" t="s">
        <v>152</v>
      </c>
      <c r="T536" s="105" t="str">
        <f t="shared" ca="1" si="102"/>
        <v>04.05.Monday</v>
      </c>
      <c r="U536" s="102" t="s">
        <v>205</v>
      </c>
      <c r="V536" s="7"/>
      <c r="W536" s="7"/>
      <c r="X536" s="7"/>
      <c r="Y536" s="7"/>
      <c r="Z536" s="100">
        <f t="shared" si="98"/>
        <v>4001212</v>
      </c>
      <c r="AA536" s="7"/>
      <c r="AB536" s="7"/>
      <c r="AC536" s="7"/>
      <c r="AD536" s="7"/>
      <c r="AE536" s="100">
        <f t="shared" si="99"/>
        <v>4196</v>
      </c>
      <c r="AF536" s="7"/>
      <c r="AG536" s="100">
        <f t="shared" si="100"/>
        <v>50033762</v>
      </c>
    </row>
    <row r="537" spans="1:33" x14ac:dyDescent="0.35">
      <c r="A537" s="7" t="str">
        <f t="shared" si="103"/>
        <v>Suape55,60</v>
      </c>
      <c r="B537" s="100" t="s">
        <v>187</v>
      </c>
      <c r="C537" s="7">
        <v>4196</v>
      </c>
      <c r="D537" s="7" t="s">
        <v>23</v>
      </c>
      <c r="E537">
        <v>4001212</v>
      </c>
      <c r="F537" s="101"/>
      <c r="G537" s="111">
        <v>50033762</v>
      </c>
      <c r="H537" t="s">
        <v>217</v>
      </c>
      <c r="I537" s="101" t="str">
        <f t="shared" si="95"/>
        <v>55,6</v>
      </c>
      <c r="J537" s="164">
        <v>0</v>
      </c>
      <c r="K537" s="7" t="s">
        <v>138</v>
      </c>
      <c r="L537" s="103" t="e">
        <f>HLOOKUP(K537,'ABR''26'!$DE$4:$EH$65,MATCH(Carga!A537,'ABR''26'!$DE$4:$DE$65,0),0)</f>
        <v>#N/A</v>
      </c>
      <c r="M537" s="7"/>
      <c r="O537" s="7" t="str">
        <f t="shared" si="96"/>
        <v>ZBTM</v>
      </c>
      <c r="P537" s="104" t="e">
        <f t="shared" si="97"/>
        <v>#N/A</v>
      </c>
      <c r="Q537" s="102" t="s">
        <v>203</v>
      </c>
      <c r="R537" s="102" t="s">
        <v>204</v>
      </c>
      <c r="S537" s="102" t="s">
        <v>152</v>
      </c>
      <c r="T537" s="105" t="str">
        <f t="shared" ca="1" si="102"/>
        <v>04.05.Monday</v>
      </c>
      <c r="U537" s="102" t="s">
        <v>205</v>
      </c>
      <c r="V537" s="7"/>
      <c r="W537" s="7"/>
      <c r="X537" s="7"/>
      <c r="Y537" s="7"/>
      <c r="Z537" s="100">
        <f t="shared" si="98"/>
        <v>4001212</v>
      </c>
      <c r="AA537" s="7"/>
      <c r="AB537" s="7"/>
      <c r="AC537" s="7"/>
      <c r="AD537" s="7"/>
      <c r="AE537" s="100">
        <f t="shared" si="99"/>
        <v>4196</v>
      </c>
      <c r="AF537" s="7"/>
      <c r="AG537" s="100">
        <f t="shared" si="100"/>
        <v>50033762</v>
      </c>
    </row>
    <row r="538" spans="1:33" x14ac:dyDescent="0.35">
      <c r="A538" s="7" t="str">
        <f t="shared" si="103"/>
        <v>Suape55,60</v>
      </c>
      <c r="B538" s="100" t="s">
        <v>187</v>
      </c>
      <c r="C538" s="7">
        <v>4196</v>
      </c>
      <c r="D538" s="7" t="s">
        <v>23</v>
      </c>
      <c r="E538">
        <v>4001212</v>
      </c>
      <c r="F538" s="101"/>
      <c r="G538" s="111">
        <v>50033762</v>
      </c>
      <c r="H538" t="s">
        <v>217</v>
      </c>
      <c r="I538" s="101" t="str">
        <f t="shared" si="95"/>
        <v>55,6</v>
      </c>
      <c r="J538" s="164">
        <v>0</v>
      </c>
      <c r="K538" s="7" t="s">
        <v>139</v>
      </c>
      <c r="L538" s="103" t="e">
        <f>HLOOKUP(K538,'ABR''26'!$DE$4:$EH$65,MATCH(Carga!A538,'ABR''26'!$DE$4:$DE$65,0),0)</f>
        <v>#N/A</v>
      </c>
      <c r="M538" s="7"/>
      <c r="O538" s="7" t="str">
        <f t="shared" si="96"/>
        <v>ZBCT</v>
      </c>
      <c r="P538" s="104" t="e">
        <f t="shared" si="97"/>
        <v>#N/A</v>
      </c>
      <c r="Q538" s="102" t="s">
        <v>203</v>
      </c>
      <c r="R538" s="102" t="s">
        <v>204</v>
      </c>
      <c r="S538" s="102" t="s">
        <v>152</v>
      </c>
      <c r="T538" s="105" t="str">
        <f t="shared" ca="1" si="102"/>
        <v>04.05.Monday</v>
      </c>
      <c r="U538" s="102" t="s">
        <v>205</v>
      </c>
      <c r="V538" s="7"/>
      <c r="W538" s="7"/>
      <c r="X538" s="7"/>
      <c r="Y538" s="7"/>
      <c r="Z538" s="100">
        <f t="shared" si="98"/>
        <v>4001212</v>
      </c>
      <c r="AA538" s="7"/>
      <c r="AB538" s="7"/>
      <c r="AC538" s="7"/>
      <c r="AD538" s="7"/>
      <c r="AE538" s="100">
        <f t="shared" si="99"/>
        <v>4196</v>
      </c>
      <c r="AF538" s="7"/>
      <c r="AG538" s="100">
        <f t="shared" si="100"/>
        <v>50033762</v>
      </c>
    </row>
    <row r="539" spans="1:33" x14ac:dyDescent="0.35">
      <c r="A539" s="7" t="str">
        <f t="shared" si="103"/>
        <v>Suape55,60</v>
      </c>
      <c r="B539" s="100" t="s">
        <v>187</v>
      </c>
      <c r="C539" s="7">
        <v>4196</v>
      </c>
      <c r="D539" s="7" t="s">
        <v>23</v>
      </c>
      <c r="E539">
        <v>4001212</v>
      </c>
      <c r="F539" s="101"/>
      <c r="G539" s="111">
        <v>50033762</v>
      </c>
      <c r="H539" t="s">
        <v>217</v>
      </c>
      <c r="I539" s="101" t="str">
        <f t="shared" si="95"/>
        <v>55,6</v>
      </c>
      <c r="J539" s="164">
        <v>0</v>
      </c>
      <c r="K539" s="7" t="s">
        <v>57</v>
      </c>
      <c r="L539" s="103" t="e">
        <f>HLOOKUP(K539,'ABR''26'!$DE$4:$EH$65,MATCH(Carga!A539,'ABR''26'!$DE$4:$DE$65,0),0)</f>
        <v>#N/A</v>
      </c>
      <c r="M539" s="7"/>
      <c r="O539" s="7" t="str">
        <f t="shared" si="96"/>
        <v>ZBLB</v>
      </c>
      <c r="P539" s="104" t="e">
        <f t="shared" si="97"/>
        <v>#N/A</v>
      </c>
      <c r="Q539" s="102" t="s">
        <v>203</v>
      </c>
      <c r="R539" s="102" t="s">
        <v>204</v>
      </c>
      <c r="S539" s="102" t="s">
        <v>152</v>
      </c>
      <c r="T539" s="105" t="str">
        <f t="shared" ca="1" si="102"/>
        <v>04.05.Monday</v>
      </c>
      <c r="U539" s="102" t="s">
        <v>205</v>
      </c>
      <c r="V539" s="7"/>
      <c r="W539" s="7"/>
      <c r="X539" s="7"/>
      <c r="Y539" s="7"/>
      <c r="Z539" s="100">
        <f t="shared" si="98"/>
        <v>4001212</v>
      </c>
      <c r="AA539" s="7"/>
      <c r="AB539" s="7"/>
      <c r="AC539" s="7"/>
      <c r="AD539" s="7"/>
      <c r="AE539" s="100">
        <f t="shared" si="99"/>
        <v>4196</v>
      </c>
      <c r="AF539" s="7"/>
      <c r="AG539" s="100">
        <f t="shared" si="100"/>
        <v>50033762</v>
      </c>
    </row>
    <row r="540" spans="1:33" x14ac:dyDescent="0.35">
      <c r="A540" s="7" t="str">
        <f t="shared" si="103"/>
        <v>Suape55,60</v>
      </c>
      <c r="B540" s="100" t="s">
        <v>187</v>
      </c>
      <c r="C540" s="7">
        <v>4196</v>
      </c>
      <c r="D540" s="7" t="s">
        <v>23</v>
      </c>
      <c r="E540">
        <v>4001212</v>
      </c>
      <c r="F540" s="101"/>
      <c r="G540" s="111">
        <v>50033762</v>
      </c>
      <c r="H540" t="s">
        <v>217</v>
      </c>
      <c r="I540" s="101" t="str">
        <f t="shared" si="95"/>
        <v>55,6</v>
      </c>
      <c r="J540" s="164">
        <v>0</v>
      </c>
      <c r="K540" s="7" t="s">
        <v>132</v>
      </c>
      <c r="L540" s="103" t="e">
        <f>HLOOKUP(K540,'ABR''26'!$DE$4:$EH$65,MATCH(Carga!A540,'ABR''26'!$DE$4:$DE$65,0),0)</f>
        <v>#N/A</v>
      </c>
      <c r="M540" s="7"/>
      <c r="O540" s="7" t="str">
        <f t="shared" si="96"/>
        <v>ZBMR</v>
      </c>
      <c r="P540" s="104" t="e">
        <f t="shared" si="97"/>
        <v>#N/A</v>
      </c>
      <c r="Q540" s="102" t="s">
        <v>203</v>
      </c>
      <c r="R540" s="102" t="s">
        <v>204</v>
      </c>
      <c r="S540" s="102" t="s">
        <v>152</v>
      </c>
      <c r="T540" s="105" t="str">
        <f t="shared" ca="1" si="102"/>
        <v>04.05.Monday</v>
      </c>
      <c r="U540" s="102" t="s">
        <v>205</v>
      </c>
      <c r="V540" s="7"/>
      <c r="W540" s="7"/>
      <c r="X540" s="7"/>
      <c r="Y540" s="7"/>
      <c r="Z540" s="100">
        <f t="shared" si="98"/>
        <v>4001212</v>
      </c>
      <c r="AA540" s="7"/>
      <c r="AB540" s="7"/>
      <c r="AC540" s="7"/>
      <c r="AD540" s="7"/>
      <c r="AE540" s="100">
        <f t="shared" si="99"/>
        <v>4196</v>
      </c>
      <c r="AF540" s="7"/>
      <c r="AG540" s="100">
        <f t="shared" si="100"/>
        <v>50033762</v>
      </c>
    </row>
    <row r="541" spans="1:33" x14ac:dyDescent="0.35">
      <c r="A541" s="7" t="str">
        <f t="shared" si="103"/>
        <v>Suape55,60</v>
      </c>
      <c r="B541" s="100" t="s">
        <v>187</v>
      </c>
      <c r="C541" s="7">
        <v>4196</v>
      </c>
      <c r="D541" s="7" t="s">
        <v>23</v>
      </c>
      <c r="E541">
        <v>4001212</v>
      </c>
      <c r="F541" s="101"/>
      <c r="G541" s="111">
        <v>50033762</v>
      </c>
      <c r="H541" t="s">
        <v>217</v>
      </c>
      <c r="I541" s="101" t="str">
        <f t="shared" si="95"/>
        <v>55,6</v>
      </c>
      <c r="J541" s="164">
        <v>0</v>
      </c>
      <c r="K541" s="7" t="s">
        <v>133</v>
      </c>
      <c r="L541" s="103" t="e">
        <f>HLOOKUP(K541,'ABR''26'!$DE$4:$EH$65,MATCH(Carga!A541,'ABR''26'!$DE$4:$DE$65,0),0)</f>
        <v>#N/A</v>
      </c>
      <c r="M541" s="7"/>
      <c r="O541" s="7" t="str">
        <f t="shared" si="96"/>
        <v>ZBML</v>
      </c>
      <c r="P541" s="104" t="e">
        <f t="shared" si="97"/>
        <v>#N/A</v>
      </c>
      <c r="Q541" s="102" t="s">
        <v>203</v>
      </c>
      <c r="R541" s="102" t="s">
        <v>204</v>
      </c>
      <c r="S541" s="102" t="s">
        <v>152</v>
      </c>
      <c r="T541" s="105" t="str">
        <f t="shared" ca="1" si="102"/>
        <v>04.05.Monday</v>
      </c>
      <c r="U541" s="102" t="s">
        <v>205</v>
      </c>
      <c r="V541" s="7"/>
      <c r="W541" s="7"/>
      <c r="X541" s="7"/>
      <c r="Y541" s="7"/>
      <c r="Z541" s="100">
        <f t="shared" si="98"/>
        <v>4001212</v>
      </c>
      <c r="AA541" s="7"/>
      <c r="AB541" s="7"/>
      <c r="AC541" s="7"/>
      <c r="AD541" s="7"/>
      <c r="AE541" s="100">
        <f t="shared" si="99"/>
        <v>4196</v>
      </c>
      <c r="AF541" s="7"/>
      <c r="AG541" s="100">
        <f t="shared" si="100"/>
        <v>50033762</v>
      </c>
    </row>
    <row r="542" spans="1:33" x14ac:dyDescent="0.35">
      <c r="A542" s="7" t="str">
        <f t="shared" si="103"/>
        <v>Suape55,60</v>
      </c>
      <c r="B542" s="100" t="s">
        <v>187</v>
      </c>
      <c r="C542" s="7">
        <v>4196</v>
      </c>
      <c r="D542" s="7" t="s">
        <v>23</v>
      </c>
      <c r="E542">
        <v>4001212</v>
      </c>
      <c r="F542" s="101"/>
      <c r="G542" s="111">
        <v>50033762</v>
      </c>
      <c r="H542" t="s">
        <v>217</v>
      </c>
      <c r="I542" s="101" t="str">
        <f t="shared" si="95"/>
        <v>55,6</v>
      </c>
      <c r="J542" s="164">
        <v>0</v>
      </c>
      <c r="K542" s="7" t="s">
        <v>52</v>
      </c>
      <c r="L542" s="103" t="e">
        <f>HLOOKUP(K542,'ABR''26'!$DE$4:$EH$65,MATCH(Carga!A542,'ABR''26'!$DE$4:$DE$65,0),0)</f>
        <v>#N/A</v>
      </c>
      <c r="M542" s="7"/>
      <c r="O542" s="7" t="str">
        <f t="shared" si="96"/>
        <v>ZBPP</v>
      </c>
      <c r="P542" s="104" t="e">
        <f t="shared" si="97"/>
        <v>#N/A</v>
      </c>
      <c r="Q542" s="102" t="s">
        <v>203</v>
      </c>
      <c r="R542" s="102" t="s">
        <v>204</v>
      </c>
      <c r="S542" s="102" t="s">
        <v>152</v>
      </c>
      <c r="T542" s="105" t="str">
        <f t="shared" ca="1" si="102"/>
        <v>04.05.Monday</v>
      </c>
      <c r="U542" s="102" t="s">
        <v>205</v>
      </c>
      <c r="V542" s="7"/>
      <c r="W542" s="7"/>
      <c r="X542" s="7"/>
      <c r="Y542" s="7"/>
      <c r="Z542" s="100">
        <f t="shared" si="98"/>
        <v>4001212</v>
      </c>
      <c r="AA542" s="7"/>
      <c r="AB542" s="7"/>
      <c r="AC542" s="7"/>
      <c r="AD542" s="7"/>
      <c r="AE542" s="100">
        <f t="shared" si="99"/>
        <v>4196</v>
      </c>
      <c r="AF542" s="7"/>
      <c r="AG542" s="100">
        <f t="shared" si="100"/>
        <v>50033762</v>
      </c>
    </row>
    <row r="543" spans="1:33" x14ac:dyDescent="0.35">
      <c r="A543" s="7" t="str">
        <f t="shared" si="103"/>
        <v>Suape55,60</v>
      </c>
      <c r="B543" s="100" t="s">
        <v>187</v>
      </c>
      <c r="C543" s="7">
        <v>4196</v>
      </c>
      <c r="D543" s="7" t="s">
        <v>23</v>
      </c>
      <c r="E543">
        <v>4001212</v>
      </c>
      <c r="F543" s="101"/>
      <c r="G543" s="111">
        <v>50033762</v>
      </c>
      <c r="H543" t="s">
        <v>217</v>
      </c>
      <c r="I543" s="101" t="str">
        <f t="shared" si="95"/>
        <v>55,6</v>
      </c>
      <c r="J543" s="164">
        <v>0</v>
      </c>
      <c r="K543" s="7" t="s">
        <v>60</v>
      </c>
      <c r="L543" s="103" t="e">
        <f>HLOOKUP(K543,'ABR''26'!$DE$4:$EH$65,MATCH(Carga!A543,'ABR''26'!$DE$4:$DE$65,0),0)</f>
        <v>#N/A</v>
      </c>
      <c r="M543" s="7"/>
      <c r="O543" s="7" t="str">
        <f t="shared" si="96"/>
        <v>ZBPB</v>
      </c>
      <c r="P543" s="104" t="e">
        <f t="shared" si="97"/>
        <v>#N/A</v>
      </c>
      <c r="Q543" s="102" t="s">
        <v>203</v>
      </c>
      <c r="R543" s="102" t="s">
        <v>204</v>
      </c>
      <c r="S543" s="102" t="s">
        <v>152</v>
      </c>
      <c r="T543" s="105" t="str">
        <f t="shared" ca="1" si="102"/>
        <v>04.05.Monday</v>
      </c>
      <c r="U543" s="102" t="s">
        <v>205</v>
      </c>
      <c r="V543" s="7"/>
      <c r="W543" s="7"/>
      <c r="X543" s="7"/>
      <c r="Y543" s="7"/>
      <c r="Z543" s="100">
        <f t="shared" si="98"/>
        <v>4001212</v>
      </c>
      <c r="AA543" s="7"/>
      <c r="AB543" s="7"/>
      <c r="AC543" s="7"/>
      <c r="AD543" s="7"/>
      <c r="AE543" s="100">
        <f t="shared" si="99"/>
        <v>4196</v>
      </c>
      <c r="AF543" s="7"/>
      <c r="AG543" s="100">
        <f t="shared" si="100"/>
        <v>50033762</v>
      </c>
    </row>
    <row r="544" spans="1:33" x14ac:dyDescent="0.35">
      <c r="A544" s="7" t="str">
        <f t="shared" si="103"/>
        <v>Suape55,60</v>
      </c>
      <c r="B544" s="100" t="s">
        <v>187</v>
      </c>
      <c r="C544" s="7">
        <v>4196</v>
      </c>
      <c r="D544" s="7" t="s">
        <v>23</v>
      </c>
      <c r="E544">
        <v>4001212</v>
      </c>
      <c r="F544" s="101"/>
      <c r="G544" s="111">
        <v>50033762</v>
      </c>
      <c r="H544" t="s">
        <v>217</v>
      </c>
      <c r="I544" s="101" t="str">
        <f t="shared" si="95"/>
        <v>55,6</v>
      </c>
      <c r="J544" s="164">
        <v>0</v>
      </c>
      <c r="K544" s="7" t="s">
        <v>50</v>
      </c>
      <c r="L544" s="103" t="e">
        <f>HLOOKUP(K544,'ABR''26'!$DE$4:$EH$65,MATCH(Carga!A544,'ABR''26'!$DE$4:$DE$65,0),0)</f>
        <v>#N/A</v>
      </c>
      <c r="M544" s="7"/>
      <c r="O544" s="7" t="str">
        <f t="shared" si="96"/>
        <v>ZBOP</v>
      </c>
      <c r="P544" s="104" t="e">
        <f t="shared" si="97"/>
        <v>#N/A</v>
      </c>
      <c r="Q544" s="102" t="s">
        <v>203</v>
      </c>
      <c r="R544" s="102" t="s">
        <v>204</v>
      </c>
      <c r="S544" s="102" t="s">
        <v>152</v>
      </c>
      <c r="T544" s="105" t="str">
        <f t="shared" ca="1" si="102"/>
        <v>04.05.Monday</v>
      </c>
      <c r="U544" s="102" t="s">
        <v>205</v>
      </c>
      <c r="V544" s="7"/>
      <c r="W544" s="7"/>
      <c r="X544" s="7"/>
      <c r="Y544" s="7"/>
      <c r="Z544" s="100">
        <f t="shared" si="98"/>
        <v>4001212</v>
      </c>
      <c r="AA544" s="7"/>
      <c r="AB544" s="7"/>
      <c r="AC544" s="7"/>
      <c r="AD544" s="7"/>
      <c r="AE544" s="100">
        <f t="shared" si="99"/>
        <v>4196</v>
      </c>
      <c r="AF544" s="7"/>
      <c r="AG544" s="100">
        <f t="shared" si="100"/>
        <v>50033762</v>
      </c>
    </row>
    <row r="545" spans="1:33" x14ac:dyDescent="0.35">
      <c r="A545" s="7" t="str">
        <f t="shared" si="103"/>
        <v>Suape55,60</v>
      </c>
      <c r="B545" s="100" t="s">
        <v>187</v>
      </c>
      <c r="C545" s="7">
        <v>4196</v>
      </c>
      <c r="D545" s="7" t="s">
        <v>23</v>
      </c>
      <c r="E545">
        <v>4001212</v>
      </c>
      <c r="F545" s="101"/>
      <c r="G545" s="111">
        <v>50033762</v>
      </c>
      <c r="H545" t="s">
        <v>217</v>
      </c>
      <c r="I545" s="101" t="str">
        <f t="shared" si="95"/>
        <v>55,6</v>
      </c>
      <c r="J545" s="164">
        <v>0</v>
      </c>
      <c r="K545" s="7" t="s">
        <v>58</v>
      </c>
      <c r="L545" s="103" t="e">
        <f>HLOOKUP(K545,'ABR''26'!$DE$4:$EH$65,MATCH(Carga!A545,'ABR''26'!$DE$4:$DE$65,0),0)</f>
        <v>#N/A</v>
      </c>
      <c r="M545" s="7"/>
      <c r="O545" s="7" t="str">
        <f t="shared" si="96"/>
        <v>ZBOB</v>
      </c>
      <c r="P545" s="104" t="e">
        <f t="shared" si="97"/>
        <v>#N/A</v>
      </c>
      <c r="Q545" s="102" t="s">
        <v>203</v>
      </c>
      <c r="R545" s="102" t="s">
        <v>204</v>
      </c>
      <c r="S545" s="102" t="s">
        <v>152</v>
      </c>
      <c r="T545" s="105" t="str">
        <f t="shared" ca="1" si="102"/>
        <v>04.05.Monday</v>
      </c>
      <c r="U545" s="102" t="s">
        <v>205</v>
      </c>
      <c r="V545" s="7"/>
      <c r="W545" s="7"/>
      <c r="X545" s="7"/>
      <c r="Y545" s="7"/>
      <c r="Z545" s="100">
        <f t="shared" si="98"/>
        <v>4001212</v>
      </c>
      <c r="AA545" s="7"/>
      <c r="AB545" s="7"/>
      <c r="AC545" s="7"/>
      <c r="AD545" s="7"/>
      <c r="AE545" s="100">
        <f t="shared" si="99"/>
        <v>4196</v>
      </c>
      <c r="AF545" s="7"/>
      <c r="AG545" s="100">
        <f t="shared" si="100"/>
        <v>50033762</v>
      </c>
    </row>
    <row r="546" spans="1:33" x14ac:dyDescent="0.35">
      <c r="A546" s="7" t="str">
        <f t="shared" si="103"/>
        <v>Suape55,60</v>
      </c>
      <c r="B546" s="100" t="s">
        <v>187</v>
      </c>
      <c r="C546" s="7">
        <v>4196</v>
      </c>
      <c r="D546" s="7" t="s">
        <v>23</v>
      </c>
      <c r="E546">
        <v>4001212</v>
      </c>
      <c r="F546" s="101"/>
      <c r="G546" s="111">
        <v>50033762</v>
      </c>
      <c r="H546" t="s">
        <v>217</v>
      </c>
      <c r="I546" s="101" t="str">
        <f t="shared" si="95"/>
        <v>55,6</v>
      </c>
      <c r="J546" s="164">
        <v>0</v>
      </c>
      <c r="K546" s="7" t="s">
        <v>134</v>
      </c>
      <c r="L546" s="103" t="e">
        <f>HLOOKUP(K546,'ABR''26'!$DE$4:$EH$65,MATCH(Carga!A546,'ABR''26'!$DE$4:$DE$65,0),0)</f>
        <v>#N/A</v>
      </c>
      <c r="M546" s="7"/>
      <c r="O546" s="7" t="str">
        <f t="shared" si="96"/>
        <v>ZBSG</v>
      </c>
      <c r="P546" s="104" t="e">
        <f t="shared" si="97"/>
        <v>#N/A</v>
      </c>
      <c r="Q546" s="102" t="s">
        <v>203</v>
      </c>
      <c r="R546" s="102" t="s">
        <v>204</v>
      </c>
      <c r="S546" s="102" t="s">
        <v>152</v>
      </c>
      <c r="T546" s="105" t="str">
        <f t="shared" ca="1" si="102"/>
        <v>04.05.Monday</v>
      </c>
      <c r="U546" s="102" t="s">
        <v>205</v>
      </c>
      <c r="V546" s="7"/>
      <c r="W546" s="7"/>
      <c r="X546" s="7"/>
      <c r="Y546" s="7"/>
      <c r="Z546" s="100">
        <f t="shared" si="98"/>
        <v>4001212</v>
      </c>
      <c r="AA546" s="7"/>
      <c r="AB546" s="7"/>
      <c r="AC546" s="7"/>
      <c r="AD546" s="7"/>
      <c r="AE546" s="100">
        <f t="shared" si="99"/>
        <v>4196</v>
      </c>
      <c r="AF546" s="7"/>
      <c r="AG546" s="100">
        <f t="shared" si="100"/>
        <v>50033762</v>
      </c>
    </row>
    <row r="547" spans="1:33" x14ac:dyDescent="0.35">
      <c r="A547" s="7" t="str">
        <f t="shared" si="103"/>
        <v>Suape55,60</v>
      </c>
      <c r="B547" s="100" t="s">
        <v>187</v>
      </c>
      <c r="C547" s="7">
        <v>4196</v>
      </c>
      <c r="D547" s="7" t="s">
        <v>23</v>
      </c>
      <c r="E547">
        <v>4001212</v>
      </c>
      <c r="F547" s="101"/>
      <c r="G547" s="111">
        <v>50033762</v>
      </c>
      <c r="H547" t="s">
        <v>217</v>
      </c>
      <c r="I547" s="101" t="str">
        <f t="shared" ref="I547:I610" si="104">SUBSTITUTE(MID(H547,7,4),".",",")</f>
        <v>55,6</v>
      </c>
      <c r="J547" s="164">
        <v>0</v>
      </c>
      <c r="K547" s="7" t="s">
        <v>45</v>
      </c>
      <c r="L547" s="103" t="e">
        <f>HLOOKUP(K547,'ABR''26'!$DE$4:$EH$65,MATCH(Carga!A547,'ABR''26'!$DE$4:$DE$65,0),0)</f>
        <v>#N/A</v>
      </c>
      <c r="M547" s="7"/>
      <c r="O547" s="7" t="str">
        <f t="shared" ref="O547:O610" si="105">K547</f>
        <v>ZBFS</v>
      </c>
      <c r="P547" s="104" t="e">
        <f t="shared" ref="P547:P610" si="106">L547</f>
        <v>#N/A</v>
      </c>
      <c r="Q547" s="102" t="s">
        <v>203</v>
      </c>
      <c r="R547" s="102" t="s">
        <v>204</v>
      </c>
      <c r="S547" s="102" t="s">
        <v>152</v>
      </c>
      <c r="T547" s="105" t="str">
        <f t="shared" ca="1" si="102"/>
        <v>04.05.Monday</v>
      </c>
      <c r="U547" s="102" t="s">
        <v>205</v>
      </c>
      <c r="V547" s="7"/>
      <c r="W547" s="7"/>
      <c r="X547" s="7"/>
      <c r="Y547" s="7"/>
      <c r="Z547" s="100">
        <f t="shared" ref="Z547:Z610" si="107">E547</f>
        <v>4001212</v>
      </c>
      <c r="AA547" s="7"/>
      <c r="AB547" s="7"/>
      <c r="AC547" s="7"/>
      <c r="AD547" s="7"/>
      <c r="AE547" s="100">
        <f t="shared" ref="AE547:AE610" si="108">C547</f>
        <v>4196</v>
      </c>
      <c r="AF547" s="7"/>
      <c r="AG547" s="100">
        <f t="shared" ref="AG547:AG610" si="109">G547</f>
        <v>50033762</v>
      </c>
    </row>
    <row r="548" spans="1:33" x14ac:dyDescent="0.35">
      <c r="A548" s="7" t="str">
        <f t="shared" si="103"/>
        <v>Suape55,60</v>
      </c>
      <c r="B548" s="100" t="s">
        <v>187</v>
      </c>
      <c r="C548" s="7">
        <v>4196</v>
      </c>
      <c r="D548" s="7" t="s">
        <v>23</v>
      </c>
      <c r="E548">
        <v>4001212</v>
      </c>
      <c r="F548" s="101"/>
      <c r="G548" s="111">
        <v>50033762</v>
      </c>
      <c r="H548" t="s">
        <v>217</v>
      </c>
      <c r="I548" s="101" t="str">
        <f t="shared" si="104"/>
        <v>55,6</v>
      </c>
      <c r="J548" s="164">
        <v>0</v>
      </c>
      <c r="K548" s="7" t="s">
        <v>47</v>
      </c>
      <c r="L548" s="103" t="e">
        <f>HLOOKUP(K548,'ABR''26'!$DE$4:$EH$65,MATCH(Carga!A548,'ABR''26'!$DE$4:$DE$65,0),0)</f>
        <v>#N/A</v>
      </c>
      <c r="M548" s="7"/>
      <c r="O548" s="7" t="str">
        <f t="shared" si="105"/>
        <v>ZBUT</v>
      </c>
      <c r="P548" s="104" t="e">
        <f t="shared" si="106"/>
        <v>#N/A</v>
      </c>
      <c r="Q548" s="102" t="s">
        <v>203</v>
      </c>
      <c r="R548" s="102" t="s">
        <v>204</v>
      </c>
      <c r="S548" s="102" t="s">
        <v>152</v>
      </c>
      <c r="T548" s="105" t="str">
        <f t="shared" ca="1" si="102"/>
        <v>04.05.Monday</v>
      </c>
      <c r="U548" s="102" t="s">
        <v>205</v>
      </c>
      <c r="V548" s="7"/>
      <c r="W548" s="7"/>
      <c r="X548" s="7"/>
      <c r="Y548" s="7"/>
      <c r="Z548" s="100">
        <f t="shared" si="107"/>
        <v>4001212</v>
      </c>
      <c r="AA548" s="7"/>
      <c r="AB548" s="7"/>
      <c r="AC548" s="7"/>
      <c r="AD548" s="7"/>
      <c r="AE548" s="100">
        <f t="shared" si="108"/>
        <v>4196</v>
      </c>
      <c r="AF548" s="7"/>
      <c r="AG548" s="100">
        <f t="shared" si="109"/>
        <v>50033762</v>
      </c>
    </row>
    <row r="549" spans="1:33" x14ac:dyDescent="0.35">
      <c r="A549" s="7" t="str">
        <f t="shared" si="103"/>
        <v>Suape55,60</v>
      </c>
      <c r="B549" s="100" t="s">
        <v>187</v>
      </c>
      <c r="C549" s="7">
        <v>4196</v>
      </c>
      <c r="D549" s="7" t="s">
        <v>23</v>
      </c>
      <c r="E549">
        <v>4001212</v>
      </c>
      <c r="F549" s="101"/>
      <c r="G549" s="111">
        <v>50033762</v>
      </c>
      <c r="H549" t="s">
        <v>217</v>
      </c>
      <c r="I549" s="101" t="str">
        <f t="shared" si="104"/>
        <v>55,6</v>
      </c>
      <c r="J549" s="164">
        <v>0</v>
      </c>
      <c r="K549" s="7" t="s">
        <v>54</v>
      </c>
      <c r="L549" s="103" t="e">
        <f>HLOOKUP(K549,'ABR''26'!$DE$4:$EH$65,MATCH(Carga!A549,'ABR''26'!$DE$4:$DE$65,0),0)</f>
        <v>#N/A</v>
      </c>
      <c r="M549" s="7"/>
      <c r="O549" s="7" t="str">
        <f t="shared" si="105"/>
        <v>ZBUB</v>
      </c>
      <c r="P549" s="104" t="e">
        <f t="shared" si="106"/>
        <v>#N/A</v>
      </c>
      <c r="Q549" s="102" t="s">
        <v>203</v>
      </c>
      <c r="R549" s="102" t="s">
        <v>204</v>
      </c>
      <c r="S549" s="102" t="s">
        <v>152</v>
      </c>
      <c r="T549" s="105" t="str">
        <f t="shared" ca="1" si="102"/>
        <v>04.05.Monday</v>
      </c>
      <c r="U549" s="102" t="s">
        <v>205</v>
      </c>
      <c r="V549" s="7"/>
      <c r="W549" s="7"/>
      <c r="X549" s="7"/>
      <c r="Y549" s="7"/>
      <c r="Z549" s="100">
        <f t="shared" si="107"/>
        <v>4001212</v>
      </c>
      <c r="AA549" s="7"/>
      <c r="AB549" s="7"/>
      <c r="AC549" s="7"/>
      <c r="AD549" s="7"/>
      <c r="AE549" s="100">
        <f t="shared" si="108"/>
        <v>4196</v>
      </c>
      <c r="AF549" s="7"/>
      <c r="AG549" s="100">
        <f t="shared" si="109"/>
        <v>50033762</v>
      </c>
    </row>
    <row r="550" spans="1:33" x14ac:dyDescent="0.35">
      <c r="A550" s="7" t="str">
        <f t="shared" si="103"/>
        <v>Suape55,60</v>
      </c>
      <c r="B550" s="100" t="s">
        <v>187</v>
      </c>
      <c r="C550" s="7">
        <v>4196</v>
      </c>
      <c r="D550" s="7" t="s">
        <v>23</v>
      </c>
      <c r="E550">
        <v>4001212</v>
      </c>
      <c r="F550" s="101"/>
      <c r="G550" s="111">
        <v>50033762</v>
      </c>
      <c r="H550" t="s">
        <v>217</v>
      </c>
      <c r="I550" s="101" t="str">
        <f t="shared" si="104"/>
        <v>55,6</v>
      </c>
      <c r="J550" s="164">
        <v>0</v>
      </c>
      <c r="K550" s="7" t="s">
        <v>48</v>
      </c>
      <c r="L550" s="103" t="e">
        <f>HLOOKUP(K550,'ABR''26'!$DE$4:$EH$65,MATCH(Carga!A550,'ABR''26'!$DE$4:$DE$65,0),0)</f>
        <v>#N/A</v>
      </c>
      <c r="M550" s="7"/>
      <c r="O550" s="7" t="str">
        <f t="shared" si="105"/>
        <v>ZBLA</v>
      </c>
      <c r="P550" s="104" t="e">
        <f t="shared" si="106"/>
        <v>#N/A</v>
      </c>
      <c r="Q550" s="102" t="s">
        <v>203</v>
      </c>
      <c r="R550" s="102" t="s">
        <v>204</v>
      </c>
      <c r="S550" s="102" t="s">
        <v>152</v>
      </c>
      <c r="T550" s="105" t="str">
        <f t="shared" ca="1" si="102"/>
        <v>04.05.Monday</v>
      </c>
      <c r="U550" s="102" t="s">
        <v>205</v>
      </c>
      <c r="V550" s="7"/>
      <c r="W550" s="7"/>
      <c r="X550" s="7"/>
      <c r="Y550" s="7"/>
      <c r="Z550" s="100">
        <f t="shared" si="107"/>
        <v>4001212</v>
      </c>
      <c r="AA550" s="7"/>
      <c r="AB550" s="7"/>
      <c r="AC550" s="7"/>
      <c r="AD550" s="7"/>
      <c r="AE550" s="100">
        <f t="shared" si="108"/>
        <v>4196</v>
      </c>
      <c r="AF550" s="7"/>
      <c r="AG550" s="100">
        <f t="shared" si="109"/>
        <v>50033762</v>
      </c>
    </row>
    <row r="551" spans="1:33" x14ac:dyDescent="0.35">
      <c r="A551" s="7" t="str">
        <f t="shared" si="103"/>
        <v>Suape55,60</v>
      </c>
      <c r="B551" s="100" t="s">
        <v>187</v>
      </c>
      <c r="C551" s="7">
        <v>4196</v>
      </c>
      <c r="D551" s="7" t="s">
        <v>23</v>
      </c>
      <c r="E551">
        <v>4001212</v>
      </c>
      <c r="F551" s="101"/>
      <c r="G551" s="111">
        <v>50033762</v>
      </c>
      <c r="H551" t="s">
        <v>217</v>
      </c>
      <c r="I551" s="101" t="str">
        <f t="shared" si="104"/>
        <v>55,6</v>
      </c>
      <c r="J551" s="164">
        <v>0</v>
      </c>
      <c r="K551" s="7" t="s">
        <v>55</v>
      </c>
      <c r="L551" s="103" t="e">
        <f>HLOOKUP(K551,'ABR''26'!$DE$4:$EH$65,MATCH(Carga!A551,'ABR''26'!$DE$4:$DE$65,0),0)</f>
        <v>#N/A</v>
      </c>
      <c r="M551" s="7"/>
      <c r="O551" s="7" t="str">
        <f t="shared" si="105"/>
        <v>ZBLL</v>
      </c>
      <c r="P551" s="104" t="e">
        <f t="shared" si="106"/>
        <v>#N/A</v>
      </c>
      <c r="Q551" s="102" t="s">
        <v>203</v>
      </c>
      <c r="R551" s="102" t="s">
        <v>204</v>
      </c>
      <c r="S551" s="102" t="s">
        <v>152</v>
      </c>
      <c r="T551" s="105" t="str">
        <f t="shared" ca="1" si="102"/>
        <v>04.05.Monday</v>
      </c>
      <c r="U551" s="102" t="s">
        <v>205</v>
      </c>
      <c r="V551" s="7"/>
      <c r="W551" s="7"/>
      <c r="X551" s="7"/>
      <c r="Y551" s="7"/>
      <c r="Z551" s="100">
        <f t="shared" si="107"/>
        <v>4001212</v>
      </c>
      <c r="AA551" s="7"/>
      <c r="AB551" s="7"/>
      <c r="AC551" s="7"/>
      <c r="AD551" s="7"/>
      <c r="AE551" s="100">
        <f t="shared" si="108"/>
        <v>4196</v>
      </c>
      <c r="AF551" s="7"/>
      <c r="AG551" s="100">
        <f t="shared" si="109"/>
        <v>50033762</v>
      </c>
    </row>
    <row r="552" spans="1:33" x14ac:dyDescent="0.35">
      <c r="A552" s="7" t="str">
        <f t="shared" si="103"/>
        <v>Suape55,60</v>
      </c>
      <c r="B552" s="100" t="s">
        <v>187</v>
      </c>
      <c r="C552" s="7">
        <v>4196</v>
      </c>
      <c r="D552" s="7" t="s">
        <v>23</v>
      </c>
      <c r="E552">
        <v>4001212</v>
      </c>
      <c r="F552" s="101"/>
      <c r="G552" s="111">
        <v>50033762</v>
      </c>
      <c r="H552" t="s">
        <v>217</v>
      </c>
      <c r="I552" s="101" t="str">
        <f t="shared" si="104"/>
        <v>55,6</v>
      </c>
      <c r="J552" s="164">
        <v>0</v>
      </c>
      <c r="K552" s="7" t="s">
        <v>135</v>
      </c>
      <c r="L552" s="103" t="e">
        <f>HLOOKUP(K552,'ABR''26'!$DE$4:$EH$65,MATCH(Carga!A552,'ABR''26'!$DE$4:$DE$65,0),0)</f>
        <v>#N/A</v>
      </c>
      <c r="M552" s="7"/>
      <c r="O552" s="7" t="str">
        <f t="shared" si="105"/>
        <v>ZBPE</v>
      </c>
      <c r="P552" s="104" t="e">
        <f t="shared" si="106"/>
        <v>#N/A</v>
      </c>
      <c r="Q552" s="102" t="s">
        <v>203</v>
      </c>
      <c r="R552" s="102" t="s">
        <v>204</v>
      </c>
      <c r="S552" s="102" t="s">
        <v>152</v>
      </c>
      <c r="T552" s="105" t="str">
        <f t="shared" ca="1" si="102"/>
        <v>04.05.Monday</v>
      </c>
      <c r="U552" s="102" t="s">
        <v>205</v>
      </c>
      <c r="V552" s="7"/>
      <c r="W552" s="7"/>
      <c r="X552" s="7"/>
      <c r="Y552" s="7"/>
      <c r="Z552" s="100">
        <f t="shared" si="107"/>
        <v>4001212</v>
      </c>
      <c r="AA552" s="7"/>
      <c r="AB552" s="7"/>
      <c r="AC552" s="7"/>
      <c r="AD552" s="7"/>
      <c r="AE552" s="100">
        <f t="shared" si="108"/>
        <v>4196</v>
      </c>
      <c r="AF552" s="7"/>
      <c r="AG552" s="100">
        <f t="shared" si="109"/>
        <v>50033762</v>
      </c>
    </row>
    <row r="553" spans="1:33" x14ac:dyDescent="0.35">
      <c r="A553" s="7" t="str">
        <f t="shared" si="103"/>
        <v>Suape55,60</v>
      </c>
      <c r="B553" s="100" t="s">
        <v>187</v>
      </c>
      <c r="C553" s="7">
        <v>4196</v>
      </c>
      <c r="D553" s="7" t="s">
        <v>23</v>
      </c>
      <c r="E553">
        <v>4001212</v>
      </c>
      <c r="F553" s="101"/>
      <c r="G553" s="111">
        <v>50033762</v>
      </c>
      <c r="H553" t="s">
        <v>217</v>
      </c>
      <c r="I553" s="101" t="str">
        <f t="shared" si="104"/>
        <v>55,6</v>
      </c>
      <c r="J553" s="164">
        <v>0</v>
      </c>
      <c r="K553" s="7" t="s">
        <v>136</v>
      </c>
      <c r="L553" s="103" t="e">
        <f>HLOOKUP(K553,'ABR''26'!$DE$4:$EH$65,MATCH(Carga!A553,'ABR''26'!$DE$4:$DE$65,0),0)</f>
        <v>#N/A</v>
      </c>
      <c r="M553" s="7"/>
      <c r="O553" s="7" t="str">
        <f t="shared" si="105"/>
        <v>ZBPL</v>
      </c>
      <c r="P553" s="104" t="e">
        <f t="shared" si="106"/>
        <v>#N/A</v>
      </c>
      <c r="Q553" s="102" t="s">
        <v>203</v>
      </c>
      <c r="R553" s="102" t="s">
        <v>204</v>
      </c>
      <c r="S553" s="102" t="s">
        <v>152</v>
      </c>
      <c r="T553" s="105" t="str">
        <f t="shared" ca="1" si="102"/>
        <v>04.05.Monday</v>
      </c>
      <c r="U553" s="102" t="s">
        <v>205</v>
      </c>
      <c r="V553" s="7"/>
      <c r="W553" s="7"/>
      <c r="X553" s="7"/>
      <c r="Y553" s="7"/>
      <c r="Z553" s="100">
        <f t="shared" si="107"/>
        <v>4001212</v>
      </c>
      <c r="AA553" s="7"/>
      <c r="AB553" s="7"/>
      <c r="AC553" s="7"/>
      <c r="AD553" s="7"/>
      <c r="AE553" s="100">
        <f t="shared" si="108"/>
        <v>4196</v>
      </c>
      <c r="AF553" s="7"/>
      <c r="AG553" s="100">
        <f t="shared" si="109"/>
        <v>50033762</v>
      </c>
    </row>
    <row r="554" spans="1:33" x14ac:dyDescent="0.35">
      <c r="A554" s="7" t="str">
        <f>D554&amp;I554&amp;J554</f>
        <v>Suape55,60,4</v>
      </c>
      <c r="B554" s="100" t="s">
        <v>187</v>
      </c>
      <c r="C554" s="7">
        <v>4196</v>
      </c>
      <c r="D554" s="7" t="s">
        <v>23</v>
      </c>
      <c r="E554">
        <v>4001212</v>
      </c>
      <c r="F554" s="101"/>
      <c r="G554" s="111">
        <v>50035907</v>
      </c>
      <c r="H554" t="s">
        <v>222</v>
      </c>
      <c r="I554" s="101" t="str">
        <f t="shared" si="104"/>
        <v>55,6</v>
      </c>
      <c r="J554" s="164">
        <v>0.4</v>
      </c>
      <c r="K554" s="7" t="s">
        <v>43</v>
      </c>
      <c r="L554" s="103" t="e">
        <f>HLOOKUP(K554,'ABR''26'!$DE$4:$EH$65,MATCH(Carga!A554,'ABR''26'!$DE$4:$DE$65,0),0)</f>
        <v>#N/A</v>
      </c>
      <c r="M554" s="7"/>
      <c r="O554" s="7" t="str">
        <f t="shared" si="105"/>
        <v>ZBRP</v>
      </c>
      <c r="P554" s="104" t="e">
        <f t="shared" si="106"/>
        <v>#N/A</v>
      </c>
      <c r="Q554" s="102" t="s">
        <v>203</v>
      </c>
      <c r="R554" s="102" t="s">
        <v>204</v>
      </c>
      <c r="S554" s="102" t="s">
        <v>152</v>
      </c>
      <c r="T554" s="105" t="str">
        <f t="shared" ca="1" si="102"/>
        <v>04.05.Monday</v>
      </c>
      <c r="U554" s="102" t="s">
        <v>205</v>
      </c>
      <c r="V554" s="7"/>
      <c r="W554" s="7"/>
      <c r="X554" s="7"/>
      <c r="Y554" s="7"/>
      <c r="Z554" s="100">
        <f t="shared" si="107"/>
        <v>4001212</v>
      </c>
      <c r="AA554" s="7"/>
      <c r="AB554" s="7"/>
      <c r="AC554" s="7"/>
      <c r="AD554" s="7"/>
      <c r="AE554" s="100">
        <f t="shared" si="108"/>
        <v>4196</v>
      </c>
      <c r="AF554" s="7"/>
      <c r="AG554" s="100">
        <f t="shared" si="109"/>
        <v>50035907</v>
      </c>
    </row>
    <row r="555" spans="1:33" x14ac:dyDescent="0.35">
      <c r="A555" s="7" t="str">
        <f t="shared" ref="A555:A577" si="110">D555&amp;I555&amp;J555</f>
        <v>Suape55,60,4</v>
      </c>
      <c r="B555" s="100" t="s">
        <v>187</v>
      </c>
      <c r="C555" s="7">
        <v>4196</v>
      </c>
      <c r="D555" s="7" t="s">
        <v>23</v>
      </c>
      <c r="E555">
        <v>4001212</v>
      </c>
      <c r="F555" s="101"/>
      <c r="G555" s="111">
        <v>50035907</v>
      </c>
      <c r="H555" t="s">
        <v>222</v>
      </c>
      <c r="I555" s="101" t="str">
        <f t="shared" si="104"/>
        <v>55,6</v>
      </c>
      <c r="J555" s="164">
        <v>0.4</v>
      </c>
      <c r="K555" s="7" t="s">
        <v>44</v>
      </c>
      <c r="L555" s="103" t="e">
        <f>HLOOKUP(K555,'ABR''26'!$DE$4:$EH$65,MATCH(Carga!A555,'ABR''26'!$DE$4:$DE$65,0),0)</f>
        <v>#N/A</v>
      </c>
      <c r="M555" s="7"/>
      <c r="O555" s="7" t="str">
        <f t="shared" si="105"/>
        <v>ZBSR</v>
      </c>
      <c r="P555" s="104" t="e">
        <f t="shared" si="106"/>
        <v>#N/A</v>
      </c>
      <c r="Q555" s="102" t="s">
        <v>203</v>
      </c>
      <c r="R555" s="102" t="s">
        <v>204</v>
      </c>
      <c r="S555" s="102" t="s">
        <v>152</v>
      </c>
      <c r="T555" s="105" t="str">
        <f t="shared" ca="1" si="102"/>
        <v>04.05.Monday</v>
      </c>
      <c r="U555" s="102" t="s">
        <v>205</v>
      </c>
      <c r="V555" s="7"/>
      <c r="W555" s="7"/>
      <c r="X555" s="7"/>
      <c r="Y555" s="7"/>
      <c r="Z555" s="100">
        <f t="shared" si="107"/>
        <v>4001212</v>
      </c>
      <c r="AA555" s="7"/>
      <c r="AB555" s="7"/>
      <c r="AC555" s="7"/>
      <c r="AD555" s="7"/>
      <c r="AE555" s="100">
        <f t="shared" si="108"/>
        <v>4196</v>
      </c>
      <c r="AF555" s="7"/>
      <c r="AG555" s="100">
        <f t="shared" si="109"/>
        <v>50035907</v>
      </c>
    </row>
    <row r="556" spans="1:33" x14ac:dyDescent="0.35">
      <c r="A556" s="7" t="str">
        <f t="shared" si="110"/>
        <v>Suape55,60,4</v>
      </c>
      <c r="B556" s="100" t="s">
        <v>187</v>
      </c>
      <c r="C556" s="7">
        <v>4196</v>
      </c>
      <c r="D556" s="7" t="s">
        <v>23</v>
      </c>
      <c r="E556">
        <v>4001212</v>
      </c>
      <c r="F556" s="101"/>
      <c r="G556" s="111">
        <v>50035907</v>
      </c>
      <c r="H556" t="s">
        <v>222</v>
      </c>
      <c r="I556" s="101" t="str">
        <f t="shared" si="104"/>
        <v>55,6</v>
      </c>
      <c r="J556" s="164">
        <v>0.4</v>
      </c>
      <c r="K556" s="7" t="s">
        <v>56</v>
      </c>
      <c r="L556" s="103" t="e">
        <f>HLOOKUP(K556,'ABR''26'!$DE$4:$EH$65,MATCH(Carga!A556,'ABR''26'!$DE$4:$DE$65,0),0)</f>
        <v>#N/A</v>
      </c>
      <c r="M556" s="7"/>
      <c r="O556" s="7" t="str">
        <f t="shared" si="105"/>
        <v>ZBSB</v>
      </c>
      <c r="P556" s="104" t="e">
        <f t="shared" si="106"/>
        <v>#N/A</v>
      </c>
      <c r="Q556" s="102" t="s">
        <v>203</v>
      </c>
      <c r="R556" s="102" t="s">
        <v>204</v>
      </c>
      <c r="S556" s="102" t="s">
        <v>152</v>
      </c>
      <c r="T556" s="105" t="str">
        <f t="shared" ca="1" si="102"/>
        <v>04.05.Monday</v>
      </c>
      <c r="U556" s="102" t="s">
        <v>205</v>
      </c>
      <c r="V556" s="7"/>
      <c r="W556" s="7"/>
      <c r="X556" s="7"/>
      <c r="Y556" s="7"/>
      <c r="Z556" s="100">
        <f t="shared" si="107"/>
        <v>4001212</v>
      </c>
      <c r="AA556" s="7"/>
      <c r="AB556" s="7"/>
      <c r="AC556" s="7"/>
      <c r="AD556" s="7"/>
      <c r="AE556" s="100">
        <f t="shared" si="108"/>
        <v>4196</v>
      </c>
      <c r="AF556" s="7"/>
      <c r="AG556" s="100">
        <f t="shared" si="109"/>
        <v>50035907</v>
      </c>
    </row>
    <row r="557" spans="1:33" x14ac:dyDescent="0.35">
      <c r="A557" s="7" t="str">
        <f t="shared" si="110"/>
        <v>Suape55,60,4</v>
      </c>
      <c r="B557" s="100" t="s">
        <v>187</v>
      </c>
      <c r="C557" s="7">
        <v>4196</v>
      </c>
      <c r="D557" s="7" t="s">
        <v>23</v>
      </c>
      <c r="E557">
        <v>4001212</v>
      </c>
      <c r="F557" s="101"/>
      <c r="G557" s="111">
        <v>50035907</v>
      </c>
      <c r="H557" t="s">
        <v>222</v>
      </c>
      <c r="I557" s="101" t="str">
        <f t="shared" si="104"/>
        <v>55,6</v>
      </c>
      <c r="J557" s="164">
        <v>0.4</v>
      </c>
      <c r="K557" s="7" t="s">
        <v>46</v>
      </c>
      <c r="L557" s="103" t="e">
        <f>HLOOKUP(K557,'ABR''26'!$DE$4:$EH$65,MATCH(Carga!A557,'ABR''26'!$DE$4:$DE$65,0),0)</f>
        <v>#N/A</v>
      </c>
      <c r="M557" s="7"/>
      <c r="O557" s="7" t="str">
        <f t="shared" si="105"/>
        <v>ZBCP</v>
      </c>
      <c r="P557" s="104" t="e">
        <f t="shared" si="106"/>
        <v>#N/A</v>
      </c>
      <c r="Q557" s="102" t="s">
        <v>203</v>
      </c>
      <c r="R557" s="102" t="s">
        <v>204</v>
      </c>
      <c r="S557" s="102" t="s">
        <v>152</v>
      </c>
      <c r="T557" s="105" t="str">
        <f t="shared" ca="1" si="102"/>
        <v>04.05.Monday</v>
      </c>
      <c r="U557" s="102" t="s">
        <v>205</v>
      </c>
      <c r="V557" s="7"/>
      <c r="W557" s="7"/>
      <c r="X557" s="7"/>
      <c r="Y557" s="7"/>
      <c r="Z557" s="100">
        <f t="shared" si="107"/>
        <v>4001212</v>
      </c>
      <c r="AA557" s="7"/>
      <c r="AB557" s="7"/>
      <c r="AC557" s="7"/>
      <c r="AD557" s="7"/>
      <c r="AE557" s="100">
        <f t="shared" si="108"/>
        <v>4196</v>
      </c>
      <c r="AF557" s="7"/>
      <c r="AG557" s="100">
        <f t="shared" si="109"/>
        <v>50035907</v>
      </c>
    </row>
    <row r="558" spans="1:33" x14ac:dyDescent="0.35">
      <c r="A558" s="7" t="str">
        <f t="shared" si="110"/>
        <v>Suape55,60,4</v>
      </c>
      <c r="B558" s="100" t="s">
        <v>187</v>
      </c>
      <c r="C558" s="7">
        <v>4196</v>
      </c>
      <c r="D558" s="7" t="s">
        <v>23</v>
      </c>
      <c r="E558">
        <v>4001212</v>
      </c>
      <c r="F558" s="101"/>
      <c r="G558" s="111">
        <v>50035907</v>
      </c>
      <c r="H558" t="s">
        <v>222</v>
      </c>
      <c r="I558" s="101" t="str">
        <f t="shared" si="104"/>
        <v>55,6</v>
      </c>
      <c r="J558" s="164">
        <v>0.4</v>
      </c>
      <c r="K558" s="7" t="s">
        <v>131</v>
      </c>
      <c r="L558" s="103" t="e">
        <f>HLOOKUP(K558,'ABR''26'!$DE$4:$EH$65,MATCH(Carga!A558,'ABR''26'!$DE$4:$DE$65,0),0)</f>
        <v>#N/A</v>
      </c>
      <c r="M558" s="7"/>
      <c r="O558" s="7" t="str">
        <f t="shared" si="105"/>
        <v>ZBFP</v>
      </c>
      <c r="P558" s="104" t="e">
        <f t="shared" si="106"/>
        <v>#N/A</v>
      </c>
      <c r="Q558" s="102" t="s">
        <v>203</v>
      </c>
      <c r="R558" s="102" t="s">
        <v>204</v>
      </c>
      <c r="S558" s="102" t="s">
        <v>152</v>
      </c>
      <c r="T558" s="105" t="str">
        <f t="shared" ca="1" si="102"/>
        <v>04.05.Monday</v>
      </c>
      <c r="U558" s="102" t="s">
        <v>205</v>
      </c>
      <c r="V558" s="7"/>
      <c r="W558" s="7"/>
      <c r="X558" s="7"/>
      <c r="Y558" s="7"/>
      <c r="Z558" s="100">
        <f t="shared" si="107"/>
        <v>4001212</v>
      </c>
      <c r="AA558" s="7"/>
      <c r="AB558" s="7"/>
      <c r="AC558" s="7"/>
      <c r="AD558" s="7"/>
      <c r="AE558" s="100">
        <f t="shared" si="108"/>
        <v>4196</v>
      </c>
      <c r="AF558" s="7"/>
      <c r="AG558" s="100">
        <f t="shared" si="109"/>
        <v>50035907</v>
      </c>
    </row>
    <row r="559" spans="1:33" x14ac:dyDescent="0.35">
      <c r="A559" s="7" t="str">
        <f t="shared" si="110"/>
        <v>Suape55,60,4</v>
      </c>
      <c r="B559" s="100" t="s">
        <v>187</v>
      </c>
      <c r="C559" s="7">
        <v>4196</v>
      </c>
      <c r="D559" s="7" t="s">
        <v>23</v>
      </c>
      <c r="E559">
        <v>4001212</v>
      </c>
      <c r="F559" s="101"/>
      <c r="G559" s="111">
        <v>50035907</v>
      </c>
      <c r="H559" t="s">
        <v>222</v>
      </c>
      <c r="I559" s="101" t="str">
        <f t="shared" si="104"/>
        <v>55,6</v>
      </c>
      <c r="J559" s="164">
        <v>0.4</v>
      </c>
      <c r="K559" s="7" t="s">
        <v>51</v>
      </c>
      <c r="L559" s="103" t="e">
        <f>HLOOKUP(K559,'ABR''26'!$DE$4:$EH$65,MATCH(Carga!A559,'ABR''26'!$DE$4:$DE$65,0),0)</f>
        <v>#N/A</v>
      </c>
      <c r="M559" s="7"/>
      <c r="O559" s="7" t="str">
        <f t="shared" si="105"/>
        <v>ZBFC</v>
      </c>
      <c r="P559" s="104" t="e">
        <f t="shared" si="106"/>
        <v>#N/A</v>
      </c>
      <c r="Q559" s="102" t="s">
        <v>203</v>
      </c>
      <c r="R559" s="102" t="s">
        <v>204</v>
      </c>
      <c r="S559" s="102" t="s">
        <v>152</v>
      </c>
      <c r="T559" s="105" t="str">
        <f t="shared" ca="1" si="102"/>
        <v>04.05.Monday</v>
      </c>
      <c r="U559" s="102" t="s">
        <v>205</v>
      </c>
      <c r="V559" s="7"/>
      <c r="W559" s="7"/>
      <c r="X559" s="7"/>
      <c r="Y559" s="7"/>
      <c r="Z559" s="100">
        <f t="shared" si="107"/>
        <v>4001212</v>
      </c>
      <c r="AA559" s="7"/>
      <c r="AB559" s="7"/>
      <c r="AC559" s="7"/>
      <c r="AD559" s="7"/>
      <c r="AE559" s="100">
        <f t="shared" si="108"/>
        <v>4196</v>
      </c>
      <c r="AF559" s="7"/>
      <c r="AG559" s="100">
        <f t="shared" si="109"/>
        <v>50035907</v>
      </c>
    </row>
    <row r="560" spans="1:33" x14ac:dyDescent="0.35">
      <c r="A560" s="7" t="str">
        <f t="shared" si="110"/>
        <v>Suape55,60,4</v>
      </c>
      <c r="B560" s="100" t="s">
        <v>187</v>
      </c>
      <c r="C560" s="7">
        <v>4196</v>
      </c>
      <c r="D560" s="7" t="s">
        <v>23</v>
      </c>
      <c r="E560">
        <v>4001212</v>
      </c>
      <c r="F560" s="101"/>
      <c r="G560" s="111">
        <v>50035907</v>
      </c>
      <c r="H560" t="s">
        <v>222</v>
      </c>
      <c r="I560" s="101" t="str">
        <f t="shared" si="104"/>
        <v>55,6</v>
      </c>
      <c r="J560" s="164">
        <v>0.4</v>
      </c>
      <c r="K560" s="7" t="s">
        <v>59</v>
      </c>
      <c r="L560" s="103" t="e">
        <f>HLOOKUP(K560,'ABR''26'!$DE$4:$EH$65,MATCH(Carga!A560,'ABR''26'!$DE$4:$DE$65,0),0)</f>
        <v>#N/A</v>
      </c>
      <c r="M560" s="7"/>
      <c r="O560" s="7" t="str">
        <f t="shared" si="105"/>
        <v>ZBFB</v>
      </c>
      <c r="P560" s="104" t="e">
        <f t="shared" si="106"/>
        <v>#N/A</v>
      </c>
      <c r="Q560" s="102" t="s">
        <v>203</v>
      </c>
      <c r="R560" s="102" t="s">
        <v>204</v>
      </c>
      <c r="S560" s="102" t="s">
        <v>152</v>
      </c>
      <c r="T560" s="105" t="str">
        <f t="shared" ca="1" si="102"/>
        <v>04.05.Monday</v>
      </c>
      <c r="U560" s="102" t="s">
        <v>205</v>
      </c>
      <c r="V560" s="7"/>
      <c r="W560" s="7"/>
      <c r="X560" s="7"/>
      <c r="Y560" s="7"/>
      <c r="Z560" s="100">
        <f t="shared" si="107"/>
        <v>4001212</v>
      </c>
      <c r="AA560" s="7"/>
      <c r="AB560" s="7"/>
      <c r="AC560" s="7"/>
      <c r="AD560" s="7"/>
      <c r="AE560" s="100">
        <f t="shared" si="108"/>
        <v>4196</v>
      </c>
      <c r="AF560" s="7"/>
      <c r="AG560" s="100">
        <f t="shared" si="109"/>
        <v>50035907</v>
      </c>
    </row>
    <row r="561" spans="1:33" x14ac:dyDescent="0.35">
      <c r="A561" s="7" t="str">
        <f t="shared" si="110"/>
        <v>Suape55,60,4</v>
      </c>
      <c r="B561" s="100" t="s">
        <v>187</v>
      </c>
      <c r="C561" s="7">
        <v>4196</v>
      </c>
      <c r="D561" s="7" t="s">
        <v>23</v>
      </c>
      <c r="E561">
        <v>4001212</v>
      </c>
      <c r="F561" s="101"/>
      <c r="G561" s="111">
        <v>50035907</v>
      </c>
      <c r="H561" t="s">
        <v>222</v>
      </c>
      <c r="I561" s="101" t="str">
        <f t="shared" si="104"/>
        <v>55,6</v>
      </c>
      <c r="J561" s="164">
        <v>0.4</v>
      </c>
      <c r="K561" s="7" t="s">
        <v>138</v>
      </c>
      <c r="L561" s="103" t="e">
        <f>HLOOKUP(K561,'ABR''26'!$DE$4:$EH$65,MATCH(Carga!A561,'ABR''26'!$DE$4:$DE$65,0),0)</f>
        <v>#N/A</v>
      </c>
      <c r="M561" s="7"/>
      <c r="O561" s="7" t="str">
        <f t="shared" si="105"/>
        <v>ZBTM</v>
      </c>
      <c r="P561" s="104" t="e">
        <f t="shared" si="106"/>
        <v>#N/A</v>
      </c>
      <c r="Q561" s="102" t="s">
        <v>203</v>
      </c>
      <c r="R561" s="102" t="s">
        <v>204</v>
      </c>
      <c r="S561" s="102" t="s">
        <v>152</v>
      </c>
      <c r="T561" s="105" t="str">
        <f t="shared" ca="1" si="102"/>
        <v>04.05.Monday</v>
      </c>
      <c r="U561" s="102" t="s">
        <v>205</v>
      </c>
      <c r="V561" s="7"/>
      <c r="W561" s="7"/>
      <c r="X561" s="7"/>
      <c r="Y561" s="7"/>
      <c r="Z561" s="100">
        <f t="shared" si="107"/>
        <v>4001212</v>
      </c>
      <c r="AA561" s="7"/>
      <c r="AB561" s="7"/>
      <c r="AC561" s="7"/>
      <c r="AD561" s="7"/>
      <c r="AE561" s="100">
        <f t="shared" si="108"/>
        <v>4196</v>
      </c>
      <c r="AF561" s="7"/>
      <c r="AG561" s="100">
        <f t="shared" si="109"/>
        <v>50035907</v>
      </c>
    </row>
    <row r="562" spans="1:33" x14ac:dyDescent="0.35">
      <c r="A562" s="7" t="str">
        <f t="shared" si="110"/>
        <v>Suape55,60,4</v>
      </c>
      <c r="B562" s="100" t="s">
        <v>187</v>
      </c>
      <c r="C562" s="7">
        <v>4196</v>
      </c>
      <c r="D562" s="7" t="s">
        <v>23</v>
      </c>
      <c r="E562">
        <v>4001212</v>
      </c>
      <c r="F562" s="101"/>
      <c r="G562" s="111">
        <v>50035907</v>
      </c>
      <c r="H562" t="s">
        <v>222</v>
      </c>
      <c r="I562" s="101" t="str">
        <f t="shared" si="104"/>
        <v>55,6</v>
      </c>
      <c r="J562" s="164">
        <v>0.4</v>
      </c>
      <c r="K562" s="7" t="s">
        <v>139</v>
      </c>
      <c r="L562" s="103" t="e">
        <f>HLOOKUP(K562,'ABR''26'!$DE$4:$EH$65,MATCH(Carga!A562,'ABR''26'!$DE$4:$DE$65,0),0)</f>
        <v>#N/A</v>
      </c>
      <c r="M562" s="7"/>
      <c r="O562" s="7" t="str">
        <f t="shared" si="105"/>
        <v>ZBCT</v>
      </c>
      <c r="P562" s="104" t="e">
        <f t="shared" si="106"/>
        <v>#N/A</v>
      </c>
      <c r="Q562" s="102" t="s">
        <v>203</v>
      </c>
      <c r="R562" s="102" t="s">
        <v>204</v>
      </c>
      <c r="S562" s="102" t="s">
        <v>152</v>
      </c>
      <c r="T562" s="105" t="str">
        <f t="shared" ca="1" si="102"/>
        <v>04.05.Monday</v>
      </c>
      <c r="U562" s="102" t="s">
        <v>205</v>
      </c>
      <c r="V562" s="7"/>
      <c r="W562" s="7"/>
      <c r="X562" s="7"/>
      <c r="Y562" s="7"/>
      <c r="Z562" s="100">
        <f t="shared" si="107"/>
        <v>4001212</v>
      </c>
      <c r="AA562" s="7"/>
      <c r="AB562" s="7"/>
      <c r="AC562" s="7"/>
      <c r="AD562" s="7"/>
      <c r="AE562" s="100">
        <f t="shared" si="108"/>
        <v>4196</v>
      </c>
      <c r="AF562" s="7"/>
      <c r="AG562" s="100">
        <f t="shared" si="109"/>
        <v>50035907</v>
      </c>
    </row>
    <row r="563" spans="1:33" x14ac:dyDescent="0.35">
      <c r="A563" s="7" t="str">
        <f t="shared" si="110"/>
        <v>Suape55,60,4</v>
      </c>
      <c r="B563" s="100" t="s">
        <v>187</v>
      </c>
      <c r="C563" s="7">
        <v>4196</v>
      </c>
      <c r="D563" s="7" t="s">
        <v>23</v>
      </c>
      <c r="E563">
        <v>4001212</v>
      </c>
      <c r="F563" s="101"/>
      <c r="G563" s="111">
        <v>50035907</v>
      </c>
      <c r="H563" t="s">
        <v>222</v>
      </c>
      <c r="I563" s="101" t="str">
        <f t="shared" si="104"/>
        <v>55,6</v>
      </c>
      <c r="J563" s="164">
        <v>0.4</v>
      </c>
      <c r="K563" s="7" t="s">
        <v>57</v>
      </c>
      <c r="L563" s="103" t="e">
        <f>HLOOKUP(K563,'ABR''26'!$DE$4:$EH$65,MATCH(Carga!A563,'ABR''26'!$DE$4:$DE$65,0),0)</f>
        <v>#N/A</v>
      </c>
      <c r="M563" s="7"/>
      <c r="O563" s="7" t="str">
        <f t="shared" si="105"/>
        <v>ZBLB</v>
      </c>
      <c r="P563" s="104" t="e">
        <f t="shared" si="106"/>
        <v>#N/A</v>
      </c>
      <c r="Q563" s="102" t="s">
        <v>203</v>
      </c>
      <c r="R563" s="102" t="s">
        <v>204</v>
      </c>
      <c r="S563" s="102" t="s">
        <v>152</v>
      </c>
      <c r="T563" s="105" t="str">
        <f t="shared" ca="1" si="102"/>
        <v>04.05.Monday</v>
      </c>
      <c r="U563" s="102" t="s">
        <v>205</v>
      </c>
      <c r="V563" s="7"/>
      <c r="W563" s="7"/>
      <c r="X563" s="7"/>
      <c r="Y563" s="7"/>
      <c r="Z563" s="100">
        <f t="shared" si="107"/>
        <v>4001212</v>
      </c>
      <c r="AA563" s="7"/>
      <c r="AB563" s="7"/>
      <c r="AC563" s="7"/>
      <c r="AD563" s="7"/>
      <c r="AE563" s="100">
        <f t="shared" si="108"/>
        <v>4196</v>
      </c>
      <c r="AF563" s="7"/>
      <c r="AG563" s="100">
        <f t="shared" si="109"/>
        <v>50035907</v>
      </c>
    </row>
    <row r="564" spans="1:33" x14ac:dyDescent="0.35">
      <c r="A564" s="7" t="str">
        <f t="shared" si="110"/>
        <v>Suape55,60,4</v>
      </c>
      <c r="B564" s="100" t="s">
        <v>187</v>
      </c>
      <c r="C564" s="7">
        <v>4196</v>
      </c>
      <c r="D564" s="7" t="s">
        <v>23</v>
      </c>
      <c r="E564">
        <v>4001212</v>
      </c>
      <c r="F564" s="101"/>
      <c r="G564" s="111">
        <v>50035907</v>
      </c>
      <c r="H564" t="s">
        <v>222</v>
      </c>
      <c r="I564" s="101" t="str">
        <f t="shared" si="104"/>
        <v>55,6</v>
      </c>
      <c r="J564" s="164">
        <v>0.4</v>
      </c>
      <c r="K564" s="7" t="s">
        <v>132</v>
      </c>
      <c r="L564" s="103" t="e">
        <f>HLOOKUP(K564,'ABR''26'!$DE$4:$EH$65,MATCH(Carga!A564,'ABR''26'!$DE$4:$DE$65,0),0)</f>
        <v>#N/A</v>
      </c>
      <c r="M564" s="7"/>
      <c r="O564" s="7" t="str">
        <f t="shared" si="105"/>
        <v>ZBMR</v>
      </c>
      <c r="P564" s="104" t="e">
        <f t="shared" si="106"/>
        <v>#N/A</v>
      </c>
      <c r="Q564" s="102" t="s">
        <v>203</v>
      </c>
      <c r="R564" s="102" t="s">
        <v>204</v>
      </c>
      <c r="S564" s="102" t="s">
        <v>152</v>
      </c>
      <c r="T564" s="105" t="str">
        <f t="shared" ca="1" si="102"/>
        <v>04.05.Monday</v>
      </c>
      <c r="U564" s="102" t="s">
        <v>205</v>
      </c>
      <c r="V564" s="7"/>
      <c r="W564" s="7"/>
      <c r="X564" s="7"/>
      <c r="Y564" s="7"/>
      <c r="Z564" s="100">
        <f t="shared" si="107"/>
        <v>4001212</v>
      </c>
      <c r="AA564" s="7"/>
      <c r="AB564" s="7"/>
      <c r="AC564" s="7"/>
      <c r="AD564" s="7"/>
      <c r="AE564" s="100">
        <f t="shared" si="108"/>
        <v>4196</v>
      </c>
      <c r="AF564" s="7"/>
      <c r="AG564" s="100">
        <f t="shared" si="109"/>
        <v>50035907</v>
      </c>
    </row>
    <row r="565" spans="1:33" x14ac:dyDescent="0.35">
      <c r="A565" s="7" t="str">
        <f t="shared" si="110"/>
        <v>Suape55,60,4</v>
      </c>
      <c r="B565" s="100" t="s">
        <v>187</v>
      </c>
      <c r="C565" s="7">
        <v>4196</v>
      </c>
      <c r="D565" s="7" t="s">
        <v>23</v>
      </c>
      <c r="E565">
        <v>4001212</v>
      </c>
      <c r="F565" s="101"/>
      <c r="G565" s="111">
        <v>50035907</v>
      </c>
      <c r="H565" t="s">
        <v>222</v>
      </c>
      <c r="I565" s="101" t="str">
        <f t="shared" si="104"/>
        <v>55,6</v>
      </c>
      <c r="J565" s="164">
        <v>0.4</v>
      </c>
      <c r="K565" s="7" t="s">
        <v>133</v>
      </c>
      <c r="L565" s="103" t="e">
        <f>HLOOKUP(K565,'ABR''26'!$DE$4:$EH$65,MATCH(Carga!A565,'ABR''26'!$DE$4:$DE$65,0),0)</f>
        <v>#N/A</v>
      </c>
      <c r="M565" s="7"/>
      <c r="O565" s="7" t="str">
        <f t="shared" si="105"/>
        <v>ZBML</v>
      </c>
      <c r="P565" s="104" t="e">
        <f t="shared" si="106"/>
        <v>#N/A</v>
      </c>
      <c r="Q565" s="102" t="s">
        <v>203</v>
      </c>
      <c r="R565" s="102" t="s">
        <v>204</v>
      </c>
      <c r="S565" s="102" t="s">
        <v>152</v>
      </c>
      <c r="T565" s="105" t="str">
        <f t="shared" ca="1" si="102"/>
        <v>04.05.Monday</v>
      </c>
      <c r="U565" s="102" t="s">
        <v>205</v>
      </c>
      <c r="V565" s="7"/>
      <c r="W565" s="7"/>
      <c r="X565" s="7"/>
      <c r="Y565" s="7"/>
      <c r="Z565" s="100">
        <f t="shared" si="107"/>
        <v>4001212</v>
      </c>
      <c r="AA565" s="7"/>
      <c r="AB565" s="7"/>
      <c r="AC565" s="7"/>
      <c r="AD565" s="7"/>
      <c r="AE565" s="100">
        <f t="shared" si="108"/>
        <v>4196</v>
      </c>
      <c r="AF565" s="7"/>
      <c r="AG565" s="100">
        <f t="shared" si="109"/>
        <v>50035907</v>
      </c>
    </row>
    <row r="566" spans="1:33" x14ac:dyDescent="0.35">
      <c r="A566" s="7" t="str">
        <f t="shared" si="110"/>
        <v>Suape55,60,4</v>
      </c>
      <c r="B566" s="100" t="s">
        <v>187</v>
      </c>
      <c r="C566" s="7">
        <v>4196</v>
      </c>
      <c r="D566" s="7" t="s">
        <v>23</v>
      </c>
      <c r="E566">
        <v>4001212</v>
      </c>
      <c r="F566" s="101"/>
      <c r="G566" s="111">
        <v>50035907</v>
      </c>
      <c r="H566" t="s">
        <v>222</v>
      </c>
      <c r="I566" s="101" t="str">
        <f t="shared" si="104"/>
        <v>55,6</v>
      </c>
      <c r="J566" s="164">
        <v>0.4</v>
      </c>
      <c r="K566" s="7" t="s">
        <v>52</v>
      </c>
      <c r="L566" s="103" t="e">
        <f>HLOOKUP(K566,'ABR''26'!$DE$4:$EH$65,MATCH(Carga!A566,'ABR''26'!$DE$4:$DE$65,0),0)</f>
        <v>#N/A</v>
      </c>
      <c r="M566" s="7"/>
      <c r="O566" s="7" t="str">
        <f t="shared" si="105"/>
        <v>ZBPP</v>
      </c>
      <c r="P566" s="104" t="e">
        <f t="shared" si="106"/>
        <v>#N/A</v>
      </c>
      <c r="Q566" s="102" t="s">
        <v>203</v>
      </c>
      <c r="R566" s="102" t="s">
        <v>204</v>
      </c>
      <c r="S566" s="102" t="s">
        <v>152</v>
      </c>
      <c r="T566" s="105" t="str">
        <f t="shared" ca="1" si="102"/>
        <v>04.05.Monday</v>
      </c>
      <c r="U566" s="102" t="s">
        <v>205</v>
      </c>
      <c r="V566" s="7"/>
      <c r="W566" s="7"/>
      <c r="X566" s="7"/>
      <c r="Y566" s="7"/>
      <c r="Z566" s="100">
        <f t="shared" si="107"/>
        <v>4001212</v>
      </c>
      <c r="AA566" s="7"/>
      <c r="AB566" s="7"/>
      <c r="AC566" s="7"/>
      <c r="AD566" s="7"/>
      <c r="AE566" s="100">
        <f t="shared" si="108"/>
        <v>4196</v>
      </c>
      <c r="AF566" s="7"/>
      <c r="AG566" s="100">
        <f t="shared" si="109"/>
        <v>50035907</v>
      </c>
    </row>
    <row r="567" spans="1:33" x14ac:dyDescent="0.35">
      <c r="A567" s="7" t="str">
        <f t="shared" si="110"/>
        <v>Suape55,60,4</v>
      </c>
      <c r="B567" s="100" t="s">
        <v>187</v>
      </c>
      <c r="C567" s="7">
        <v>4196</v>
      </c>
      <c r="D567" s="7" t="s">
        <v>23</v>
      </c>
      <c r="E567">
        <v>4001212</v>
      </c>
      <c r="F567" s="101"/>
      <c r="G567" s="111">
        <v>50035907</v>
      </c>
      <c r="H567" t="s">
        <v>222</v>
      </c>
      <c r="I567" s="101" t="str">
        <f t="shared" si="104"/>
        <v>55,6</v>
      </c>
      <c r="J567" s="164">
        <v>0.4</v>
      </c>
      <c r="K567" s="7" t="s">
        <v>60</v>
      </c>
      <c r="L567" s="103" t="e">
        <f>HLOOKUP(K567,'ABR''26'!$DE$4:$EH$65,MATCH(Carga!A567,'ABR''26'!$DE$4:$DE$65,0),0)</f>
        <v>#N/A</v>
      </c>
      <c r="M567" s="7"/>
      <c r="O567" s="7" t="str">
        <f t="shared" si="105"/>
        <v>ZBPB</v>
      </c>
      <c r="P567" s="104" t="e">
        <f t="shared" si="106"/>
        <v>#N/A</v>
      </c>
      <c r="Q567" s="102" t="s">
        <v>203</v>
      </c>
      <c r="R567" s="102" t="s">
        <v>204</v>
      </c>
      <c r="S567" s="102" t="s">
        <v>152</v>
      </c>
      <c r="T567" s="105" t="str">
        <f t="shared" ca="1" si="102"/>
        <v>04.05.Monday</v>
      </c>
      <c r="U567" s="102" t="s">
        <v>205</v>
      </c>
      <c r="V567" s="7"/>
      <c r="W567" s="7"/>
      <c r="X567" s="7"/>
      <c r="Y567" s="7"/>
      <c r="Z567" s="100">
        <f t="shared" si="107"/>
        <v>4001212</v>
      </c>
      <c r="AA567" s="7"/>
      <c r="AB567" s="7"/>
      <c r="AC567" s="7"/>
      <c r="AD567" s="7"/>
      <c r="AE567" s="100">
        <f t="shared" si="108"/>
        <v>4196</v>
      </c>
      <c r="AF567" s="7"/>
      <c r="AG567" s="100">
        <f t="shared" si="109"/>
        <v>50035907</v>
      </c>
    </row>
    <row r="568" spans="1:33" x14ac:dyDescent="0.35">
      <c r="A568" s="7" t="str">
        <f t="shared" si="110"/>
        <v>Suape55,60,4</v>
      </c>
      <c r="B568" s="100" t="s">
        <v>187</v>
      </c>
      <c r="C568" s="7">
        <v>4196</v>
      </c>
      <c r="D568" s="7" t="s">
        <v>23</v>
      </c>
      <c r="E568">
        <v>4001212</v>
      </c>
      <c r="F568" s="101"/>
      <c r="G568" s="111">
        <v>50035907</v>
      </c>
      <c r="H568" t="s">
        <v>222</v>
      </c>
      <c r="I568" s="101" t="str">
        <f t="shared" si="104"/>
        <v>55,6</v>
      </c>
      <c r="J568" s="164">
        <v>0.4</v>
      </c>
      <c r="K568" s="7" t="s">
        <v>50</v>
      </c>
      <c r="L568" s="103" t="e">
        <f>HLOOKUP(K568,'ABR''26'!$DE$4:$EH$65,MATCH(Carga!A568,'ABR''26'!$DE$4:$DE$65,0),0)</f>
        <v>#N/A</v>
      </c>
      <c r="M568" s="7"/>
      <c r="O568" s="7" t="str">
        <f t="shared" si="105"/>
        <v>ZBOP</v>
      </c>
      <c r="P568" s="104" t="e">
        <f t="shared" si="106"/>
        <v>#N/A</v>
      </c>
      <c r="Q568" s="102" t="s">
        <v>203</v>
      </c>
      <c r="R568" s="102" t="s">
        <v>204</v>
      </c>
      <c r="S568" s="102" t="s">
        <v>152</v>
      </c>
      <c r="T568" s="105" t="str">
        <f t="shared" ca="1" si="102"/>
        <v>04.05.Monday</v>
      </c>
      <c r="U568" s="102" t="s">
        <v>205</v>
      </c>
      <c r="V568" s="7"/>
      <c r="W568" s="7"/>
      <c r="X568" s="7"/>
      <c r="Y568" s="7"/>
      <c r="Z568" s="100">
        <f t="shared" si="107"/>
        <v>4001212</v>
      </c>
      <c r="AA568" s="7"/>
      <c r="AB568" s="7"/>
      <c r="AC568" s="7"/>
      <c r="AD568" s="7"/>
      <c r="AE568" s="100">
        <f t="shared" si="108"/>
        <v>4196</v>
      </c>
      <c r="AF568" s="7"/>
      <c r="AG568" s="100">
        <f t="shared" si="109"/>
        <v>50035907</v>
      </c>
    </row>
    <row r="569" spans="1:33" x14ac:dyDescent="0.35">
      <c r="A569" s="7" t="str">
        <f t="shared" si="110"/>
        <v>Suape55,60,4</v>
      </c>
      <c r="B569" s="100" t="s">
        <v>187</v>
      </c>
      <c r="C569" s="7">
        <v>4196</v>
      </c>
      <c r="D569" s="7" t="s">
        <v>23</v>
      </c>
      <c r="E569">
        <v>4001212</v>
      </c>
      <c r="F569" s="101"/>
      <c r="G569" s="111">
        <v>50035907</v>
      </c>
      <c r="H569" t="s">
        <v>222</v>
      </c>
      <c r="I569" s="101" t="str">
        <f t="shared" si="104"/>
        <v>55,6</v>
      </c>
      <c r="J569" s="164">
        <v>0.4</v>
      </c>
      <c r="K569" s="7" t="s">
        <v>58</v>
      </c>
      <c r="L569" s="103" t="e">
        <f>HLOOKUP(K569,'ABR''26'!$DE$4:$EH$65,MATCH(Carga!A569,'ABR''26'!$DE$4:$DE$65,0),0)</f>
        <v>#N/A</v>
      </c>
      <c r="M569" s="7"/>
      <c r="O569" s="7" t="str">
        <f t="shared" si="105"/>
        <v>ZBOB</v>
      </c>
      <c r="P569" s="104" t="e">
        <f t="shared" si="106"/>
        <v>#N/A</v>
      </c>
      <c r="Q569" s="102" t="s">
        <v>203</v>
      </c>
      <c r="R569" s="102" t="s">
        <v>204</v>
      </c>
      <c r="S569" s="102" t="s">
        <v>152</v>
      </c>
      <c r="T569" s="105" t="str">
        <f t="shared" ca="1" si="102"/>
        <v>04.05.Monday</v>
      </c>
      <c r="U569" s="102" t="s">
        <v>205</v>
      </c>
      <c r="V569" s="7"/>
      <c r="W569" s="7"/>
      <c r="X569" s="7"/>
      <c r="Y569" s="7"/>
      <c r="Z569" s="100">
        <f t="shared" si="107"/>
        <v>4001212</v>
      </c>
      <c r="AA569" s="7"/>
      <c r="AB569" s="7"/>
      <c r="AC569" s="7"/>
      <c r="AD569" s="7"/>
      <c r="AE569" s="100">
        <f t="shared" si="108"/>
        <v>4196</v>
      </c>
      <c r="AF569" s="7"/>
      <c r="AG569" s="100">
        <f t="shared" si="109"/>
        <v>50035907</v>
      </c>
    </row>
    <row r="570" spans="1:33" x14ac:dyDescent="0.35">
      <c r="A570" s="7" t="str">
        <f t="shared" si="110"/>
        <v>Suape55,60,4</v>
      </c>
      <c r="B570" s="100" t="s">
        <v>187</v>
      </c>
      <c r="C570" s="7">
        <v>4196</v>
      </c>
      <c r="D570" s="7" t="s">
        <v>23</v>
      </c>
      <c r="E570">
        <v>4001212</v>
      </c>
      <c r="F570" s="101"/>
      <c r="G570" s="111">
        <v>50035907</v>
      </c>
      <c r="H570" t="s">
        <v>222</v>
      </c>
      <c r="I570" s="101" t="str">
        <f t="shared" si="104"/>
        <v>55,6</v>
      </c>
      <c r="J570" s="164">
        <v>0.4</v>
      </c>
      <c r="K570" s="7" t="s">
        <v>134</v>
      </c>
      <c r="L570" s="103" t="e">
        <f>HLOOKUP(K570,'ABR''26'!$DE$4:$EH$65,MATCH(Carga!A570,'ABR''26'!$DE$4:$DE$65,0),0)</f>
        <v>#N/A</v>
      </c>
      <c r="M570" s="7"/>
      <c r="O570" s="7" t="str">
        <f t="shared" si="105"/>
        <v>ZBSG</v>
      </c>
      <c r="P570" s="104" t="e">
        <f t="shared" si="106"/>
        <v>#N/A</v>
      </c>
      <c r="Q570" s="102" t="s">
        <v>203</v>
      </c>
      <c r="R570" s="102" t="s">
        <v>204</v>
      </c>
      <c r="S570" s="102" t="s">
        <v>152</v>
      </c>
      <c r="T570" s="105" t="str">
        <f t="shared" ca="1" si="102"/>
        <v>04.05.Monday</v>
      </c>
      <c r="U570" s="102" t="s">
        <v>205</v>
      </c>
      <c r="V570" s="7"/>
      <c r="W570" s="7"/>
      <c r="X570" s="7"/>
      <c r="Y570" s="7"/>
      <c r="Z570" s="100">
        <f t="shared" si="107"/>
        <v>4001212</v>
      </c>
      <c r="AA570" s="7"/>
      <c r="AB570" s="7"/>
      <c r="AC570" s="7"/>
      <c r="AD570" s="7"/>
      <c r="AE570" s="100">
        <f t="shared" si="108"/>
        <v>4196</v>
      </c>
      <c r="AF570" s="7"/>
      <c r="AG570" s="100">
        <f t="shared" si="109"/>
        <v>50035907</v>
      </c>
    </row>
    <row r="571" spans="1:33" x14ac:dyDescent="0.35">
      <c r="A571" s="7" t="str">
        <f t="shared" si="110"/>
        <v>Suape55,60,4</v>
      </c>
      <c r="B571" s="100" t="s">
        <v>187</v>
      </c>
      <c r="C571" s="7">
        <v>4196</v>
      </c>
      <c r="D571" s="7" t="s">
        <v>23</v>
      </c>
      <c r="E571">
        <v>4001212</v>
      </c>
      <c r="F571" s="101"/>
      <c r="G571" s="111">
        <v>50035907</v>
      </c>
      <c r="H571" t="s">
        <v>222</v>
      </c>
      <c r="I571" s="101" t="str">
        <f t="shared" si="104"/>
        <v>55,6</v>
      </c>
      <c r="J571" s="164">
        <v>0.4</v>
      </c>
      <c r="K571" s="7" t="s">
        <v>45</v>
      </c>
      <c r="L571" s="103" t="e">
        <f>HLOOKUP(K571,'ABR''26'!$DE$4:$EH$65,MATCH(Carga!A571,'ABR''26'!$DE$4:$DE$65,0),0)</f>
        <v>#N/A</v>
      </c>
      <c r="M571" s="7"/>
      <c r="O571" s="7" t="str">
        <f t="shared" si="105"/>
        <v>ZBFS</v>
      </c>
      <c r="P571" s="104" t="e">
        <f t="shared" si="106"/>
        <v>#N/A</v>
      </c>
      <c r="Q571" s="102" t="s">
        <v>203</v>
      </c>
      <c r="R571" s="102" t="s">
        <v>204</v>
      </c>
      <c r="S571" s="102" t="s">
        <v>152</v>
      </c>
      <c r="T571" s="105" t="str">
        <f t="shared" ca="1" si="102"/>
        <v>04.05.Monday</v>
      </c>
      <c r="U571" s="102" t="s">
        <v>205</v>
      </c>
      <c r="V571" s="7"/>
      <c r="W571" s="7"/>
      <c r="X571" s="7"/>
      <c r="Y571" s="7"/>
      <c r="Z571" s="100">
        <f t="shared" si="107"/>
        <v>4001212</v>
      </c>
      <c r="AA571" s="7"/>
      <c r="AB571" s="7"/>
      <c r="AC571" s="7"/>
      <c r="AD571" s="7"/>
      <c r="AE571" s="100">
        <f t="shared" si="108"/>
        <v>4196</v>
      </c>
      <c r="AF571" s="7"/>
      <c r="AG571" s="100">
        <f t="shared" si="109"/>
        <v>50035907</v>
      </c>
    </row>
    <row r="572" spans="1:33" x14ac:dyDescent="0.35">
      <c r="A572" s="7" t="str">
        <f t="shared" si="110"/>
        <v>Suape55,60,4</v>
      </c>
      <c r="B572" s="100" t="s">
        <v>187</v>
      </c>
      <c r="C572" s="7">
        <v>4196</v>
      </c>
      <c r="D572" s="7" t="s">
        <v>23</v>
      </c>
      <c r="E572">
        <v>4001212</v>
      </c>
      <c r="F572" s="101"/>
      <c r="G572" s="111">
        <v>50035907</v>
      </c>
      <c r="H572" t="s">
        <v>222</v>
      </c>
      <c r="I572" s="101" t="str">
        <f t="shared" si="104"/>
        <v>55,6</v>
      </c>
      <c r="J572" s="164">
        <v>0.4</v>
      </c>
      <c r="K572" s="7" t="s">
        <v>47</v>
      </c>
      <c r="L572" s="103" t="e">
        <f>HLOOKUP(K572,'ABR''26'!$DE$4:$EH$65,MATCH(Carga!A572,'ABR''26'!$DE$4:$DE$65,0),0)</f>
        <v>#N/A</v>
      </c>
      <c r="M572" s="7"/>
      <c r="O572" s="7" t="str">
        <f t="shared" si="105"/>
        <v>ZBUT</v>
      </c>
      <c r="P572" s="104" t="e">
        <f t="shared" si="106"/>
        <v>#N/A</v>
      </c>
      <c r="Q572" s="102" t="s">
        <v>203</v>
      </c>
      <c r="R572" s="102" t="s">
        <v>204</v>
      </c>
      <c r="S572" s="102" t="s">
        <v>152</v>
      </c>
      <c r="T572" s="105" t="str">
        <f t="shared" ca="1" si="102"/>
        <v>04.05.Monday</v>
      </c>
      <c r="U572" s="102" t="s">
        <v>205</v>
      </c>
      <c r="V572" s="7"/>
      <c r="W572" s="7"/>
      <c r="X572" s="7"/>
      <c r="Y572" s="7"/>
      <c r="Z572" s="100">
        <f t="shared" si="107"/>
        <v>4001212</v>
      </c>
      <c r="AA572" s="7"/>
      <c r="AB572" s="7"/>
      <c r="AC572" s="7"/>
      <c r="AD572" s="7"/>
      <c r="AE572" s="100">
        <f t="shared" si="108"/>
        <v>4196</v>
      </c>
      <c r="AF572" s="7"/>
      <c r="AG572" s="100">
        <f t="shared" si="109"/>
        <v>50035907</v>
      </c>
    </row>
    <row r="573" spans="1:33" x14ac:dyDescent="0.35">
      <c r="A573" s="7" t="str">
        <f t="shared" si="110"/>
        <v>Suape55,60,4</v>
      </c>
      <c r="B573" s="100" t="s">
        <v>187</v>
      </c>
      <c r="C573" s="7">
        <v>4196</v>
      </c>
      <c r="D573" s="7" t="s">
        <v>23</v>
      </c>
      <c r="E573">
        <v>4001212</v>
      </c>
      <c r="F573" s="101"/>
      <c r="G573" s="111">
        <v>50035907</v>
      </c>
      <c r="H573" t="s">
        <v>222</v>
      </c>
      <c r="I573" s="101" t="str">
        <f t="shared" si="104"/>
        <v>55,6</v>
      </c>
      <c r="J573" s="164">
        <v>0.4</v>
      </c>
      <c r="K573" s="7" t="s">
        <v>54</v>
      </c>
      <c r="L573" s="103" t="e">
        <f>HLOOKUP(K573,'ABR''26'!$DE$4:$EH$65,MATCH(Carga!A573,'ABR''26'!$DE$4:$DE$65,0),0)</f>
        <v>#N/A</v>
      </c>
      <c r="M573" s="7"/>
      <c r="O573" s="7" t="str">
        <f t="shared" si="105"/>
        <v>ZBUB</v>
      </c>
      <c r="P573" s="104" t="e">
        <f t="shared" si="106"/>
        <v>#N/A</v>
      </c>
      <c r="Q573" s="102" t="s">
        <v>203</v>
      </c>
      <c r="R573" s="102" t="s">
        <v>204</v>
      </c>
      <c r="S573" s="102" t="s">
        <v>152</v>
      </c>
      <c r="T573" s="105" t="str">
        <f t="shared" ca="1" si="102"/>
        <v>04.05.Monday</v>
      </c>
      <c r="U573" s="102" t="s">
        <v>205</v>
      </c>
      <c r="V573" s="7"/>
      <c r="W573" s="7"/>
      <c r="X573" s="7"/>
      <c r="Y573" s="7"/>
      <c r="Z573" s="100">
        <f t="shared" si="107"/>
        <v>4001212</v>
      </c>
      <c r="AA573" s="7"/>
      <c r="AB573" s="7"/>
      <c r="AC573" s="7"/>
      <c r="AD573" s="7"/>
      <c r="AE573" s="100">
        <f t="shared" si="108"/>
        <v>4196</v>
      </c>
      <c r="AF573" s="7"/>
      <c r="AG573" s="100">
        <f t="shared" si="109"/>
        <v>50035907</v>
      </c>
    </row>
    <row r="574" spans="1:33" x14ac:dyDescent="0.35">
      <c r="A574" s="7" t="str">
        <f t="shared" si="110"/>
        <v>Suape55,60,4</v>
      </c>
      <c r="B574" s="100" t="s">
        <v>187</v>
      </c>
      <c r="C574" s="7">
        <v>4196</v>
      </c>
      <c r="D574" s="7" t="s">
        <v>23</v>
      </c>
      <c r="E574">
        <v>4001212</v>
      </c>
      <c r="F574" s="101"/>
      <c r="G574" s="111">
        <v>50035907</v>
      </c>
      <c r="H574" t="s">
        <v>222</v>
      </c>
      <c r="I574" s="101" t="str">
        <f t="shared" si="104"/>
        <v>55,6</v>
      </c>
      <c r="J574" s="164">
        <v>0.4</v>
      </c>
      <c r="K574" s="7" t="s">
        <v>48</v>
      </c>
      <c r="L574" s="103" t="e">
        <f>HLOOKUP(K574,'ABR''26'!$DE$4:$EH$65,MATCH(Carga!A574,'ABR''26'!$DE$4:$DE$65,0),0)</f>
        <v>#N/A</v>
      </c>
      <c r="M574" s="7"/>
      <c r="O574" s="7" t="str">
        <f t="shared" si="105"/>
        <v>ZBLA</v>
      </c>
      <c r="P574" s="104" t="e">
        <f t="shared" si="106"/>
        <v>#N/A</v>
      </c>
      <c r="Q574" s="102" t="s">
        <v>203</v>
      </c>
      <c r="R574" s="102" t="s">
        <v>204</v>
      </c>
      <c r="S574" s="102" t="s">
        <v>152</v>
      </c>
      <c r="T574" s="105" t="str">
        <f t="shared" ca="1" si="102"/>
        <v>04.05.Monday</v>
      </c>
      <c r="U574" s="102" t="s">
        <v>205</v>
      </c>
      <c r="V574" s="7"/>
      <c r="W574" s="7"/>
      <c r="X574" s="7"/>
      <c r="Y574" s="7"/>
      <c r="Z574" s="100">
        <f t="shared" si="107"/>
        <v>4001212</v>
      </c>
      <c r="AA574" s="7"/>
      <c r="AB574" s="7"/>
      <c r="AC574" s="7"/>
      <c r="AD574" s="7"/>
      <c r="AE574" s="100">
        <f t="shared" si="108"/>
        <v>4196</v>
      </c>
      <c r="AF574" s="7"/>
      <c r="AG574" s="100">
        <f t="shared" si="109"/>
        <v>50035907</v>
      </c>
    </row>
    <row r="575" spans="1:33" x14ac:dyDescent="0.35">
      <c r="A575" s="7" t="str">
        <f t="shared" si="110"/>
        <v>Suape55,60,4</v>
      </c>
      <c r="B575" s="100" t="s">
        <v>187</v>
      </c>
      <c r="C575" s="7">
        <v>4196</v>
      </c>
      <c r="D575" s="7" t="s">
        <v>23</v>
      </c>
      <c r="E575">
        <v>4001212</v>
      </c>
      <c r="F575" s="101"/>
      <c r="G575" s="111">
        <v>50035907</v>
      </c>
      <c r="H575" t="s">
        <v>222</v>
      </c>
      <c r="I575" s="101" t="str">
        <f t="shared" si="104"/>
        <v>55,6</v>
      </c>
      <c r="J575" s="164">
        <v>0.4</v>
      </c>
      <c r="K575" s="7" t="s">
        <v>55</v>
      </c>
      <c r="L575" s="103" t="e">
        <f>HLOOKUP(K575,'ABR''26'!$DE$4:$EH$65,MATCH(Carga!A575,'ABR''26'!$DE$4:$DE$65,0),0)</f>
        <v>#N/A</v>
      </c>
      <c r="M575" s="7"/>
      <c r="O575" s="7" t="str">
        <f t="shared" si="105"/>
        <v>ZBLL</v>
      </c>
      <c r="P575" s="104" t="e">
        <f t="shared" si="106"/>
        <v>#N/A</v>
      </c>
      <c r="Q575" s="102" t="s">
        <v>203</v>
      </c>
      <c r="R575" s="102" t="s">
        <v>204</v>
      </c>
      <c r="S575" s="102" t="s">
        <v>152</v>
      </c>
      <c r="T575" s="105" t="str">
        <f t="shared" ca="1" si="102"/>
        <v>04.05.Monday</v>
      </c>
      <c r="U575" s="102" t="s">
        <v>205</v>
      </c>
      <c r="V575" s="7"/>
      <c r="W575" s="7"/>
      <c r="X575" s="7"/>
      <c r="Y575" s="7"/>
      <c r="Z575" s="100">
        <f t="shared" si="107"/>
        <v>4001212</v>
      </c>
      <c r="AA575" s="7"/>
      <c r="AB575" s="7"/>
      <c r="AC575" s="7"/>
      <c r="AD575" s="7"/>
      <c r="AE575" s="100">
        <f t="shared" si="108"/>
        <v>4196</v>
      </c>
      <c r="AF575" s="7"/>
      <c r="AG575" s="100">
        <f t="shared" si="109"/>
        <v>50035907</v>
      </c>
    </row>
    <row r="576" spans="1:33" x14ac:dyDescent="0.35">
      <c r="A576" s="7" t="str">
        <f t="shared" si="110"/>
        <v>Suape55,60,4</v>
      </c>
      <c r="B576" s="100" t="s">
        <v>187</v>
      </c>
      <c r="C576" s="7">
        <v>4196</v>
      </c>
      <c r="D576" s="7" t="s">
        <v>23</v>
      </c>
      <c r="E576">
        <v>4001212</v>
      </c>
      <c r="F576" s="101"/>
      <c r="G576" s="111">
        <v>50035907</v>
      </c>
      <c r="H576" t="s">
        <v>222</v>
      </c>
      <c r="I576" s="101" t="str">
        <f t="shared" si="104"/>
        <v>55,6</v>
      </c>
      <c r="J576" s="164">
        <v>0.4</v>
      </c>
      <c r="K576" s="7" t="s">
        <v>135</v>
      </c>
      <c r="L576" s="103" t="e">
        <f>HLOOKUP(K576,'ABR''26'!$DE$4:$EH$65,MATCH(Carga!A576,'ABR''26'!$DE$4:$DE$65,0),0)</f>
        <v>#N/A</v>
      </c>
      <c r="M576" s="7"/>
      <c r="O576" s="7" t="str">
        <f t="shared" si="105"/>
        <v>ZBPE</v>
      </c>
      <c r="P576" s="104" t="e">
        <f t="shared" si="106"/>
        <v>#N/A</v>
      </c>
      <c r="Q576" s="102" t="s">
        <v>203</v>
      </c>
      <c r="R576" s="102" t="s">
        <v>204</v>
      </c>
      <c r="S576" s="102" t="s">
        <v>152</v>
      </c>
      <c r="T576" s="105" t="str">
        <f t="shared" ca="1" si="102"/>
        <v>04.05.Monday</v>
      </c>
      <c r="U576" s="102" t="s">
        <v>205</v>
      </c>
      <c r="V576" s="7"/>
      <c r="W576" s="7"/>
      <c r="X576" s="7"/>
      <c r="Y576" s="7"/>
      <c r="Z576" s="100">
        <f t="shared" si="107"/>
        <v>4001212</v>
      </c>
      <c r="AA576" s="7"/>
      <c r="AB576" s="7"/>
      <c r="AC576" s="7"/>
      <c r="AD576" s="7"/>
      <c r="AE576" s="100">
        <f t="shared" si="108"/>
        <v>4196</v>
      </c>
      <c r="AF576" s="7"/>
      <c r="AG576" s="100">
        <f t="shared" si="109"/>
        <v>50035907</v>
      </c>
    </row>
    <row r="577" spans="1:33" x14ac:dyDescent="0.35">
      <c r="A577" s="7" t="str">
        <f t="shared" si="110"/>
        <v>Suape55,60,4</v>
      </c>
      <c r="B577" s="100" t="s">
        <v>187</v>
      </c>
      <c r="C577" s="7">
        <v>4196</v>
      </c>
      <c r="D577" s="7" t="s">
        <v>23</v>
      </c>
      <c r="E577">
        <v>4001212</v>
      </c>
      <c r="F577" s="101"/>
      <c r="G577" s="111">
        <v>50035907</v>
      </c>
      <c r="H577" t="s">
        <v>222</v>
      </c>
      <c r="I577" s="101" t="str">
        <f t="shared" si="104"/>
        <v>55,6</v>
      </c>
      <c r="J577" s="164">
        <v>0.4</v>
      </c>
      <c r="K577" s="7" t="s">
        <v>136</v>
      </c>
      <c r="L577" s="103" t="e">
        <f>HLOOKUP(K577,'ABR''26'!$DE$4:$EH$65,MATCH(Carga!A577,'ABR''26'!$DE$4:$DE$65,0),0)</f>
        <v>#N/A</v>
      </c>
      <c r="M577" s="7"/>
      <c r="O577" s="7" t="str">
        <f t="shared" si="105"/>
        <v>ZBPL</v>
      </c>
      <c r="P577" s="104" t="e">
        <f t="shared" si="106"/>
        <v>#N/A</v>
      </c>
      <c r="Q577" s="102" t="s">
        <v>203</v>
      </c>
      <c r="R577" s="102" t="s">
        <v>204</v>
      </c>
      <c r="S577" s="102" t="s">
        <v>152</v>
      </c>
      <c r="T577" s="105" t="str">
        <f t="shared" ca="1" si="102"/>
        <v>04.05.Monday</v>
      </c>
      <c r="U577" s="102" t="s">
        <v>205</v>
      </c>
      <c r="V577" s="7"/>
      <c r="W577" s="7"/>
      <c r="X577" s="7"/>
      <c r="Y577" s="7"/>
      <c r="Z577" s="100">
        <f t="shared" si="107"/>
        <v>4001212</v>
      </c>
      <c r="AA577" s="7"/>
      <c r="AB577" s="7"/>
      <c r="AC577" s="7"/>
      <c r="AD577" s="7"/>
      <c r="AE577" s="100">
        <f t="shared" si="108"/>
        <v>4196</v>
      </c>
      <c r="AF577" s="7"/>
      <c r="AG577" s="100">
        <f t="shared" si="109"/>
        <v>50035907</v>
      </c>
    </row>
    <row r="578" spans="1:33" x14ac:dyDescent="0.35">
      <c r="A578" s="7" t="str">
        <f>D578&amp;I578&amp;J578</f>
        <v>Suape39,70</v>
      </c>
      <c r="B578" s="100" t="s">
        <v>187</v>
      </c>
      <c r="C578" s="7">
        <v>4196</v>
      </c>
      <c r="D578" s="7" t="s">
        <v>23</v>
      </c>
      <c r="E578">
        <v>4001152</v>
      </c>
      <c r="F578" s="101"/>
      <c r="G578" s="111">
        <v>50033825</v>
      </c>
      <c r="H578" t="s">
        <v>221</v>
      </c>
      <c r="I578" s="101" t="str">
        <f t="shared" si="104"/>
        <v>39,7</v>
      </c>
      <c r="J578" s="164">
        <v>0</v>
      </c>
      <c r="K578" s="7" t="s">
        <v>43</v>
      </c>
      <c r="L578" s="103" t="e">
        <f>HLOOKUP(K578,'ABR''26'!$DE$4:$EH$65,MATCH(Carga!A578,'ABR''26'!$DE$4:$DE$65,0),0)</f>
        <v>#N/A</v>
      </c>
      <c r="M578" s="7"/>
      <c r="O578" s="7" t="str">
        <f t="shared" si="105"/>
        <v>ZBRP</v>
      </c>
      <c r="P578" s="104" t="e">
        <f t="shared" si="106"/>
        <v>#N/A</v>
      </c>
      <c r="Q578" s="102" t="s">
        <v>203</v>
      </c>
      <c r="R578" s="102" t="s">
        <v>204</v>
      </c>
      <c r="S578" s="102" t="s">
        <v>152</v>
      </c>
      <c r="T578" s="105" t="str">
        <f t="shared" ref="T578:T641" ca="1" si="111">$T$1</f>
        <v>04.05.Monday</v>
      </c>
      <c r="U578" s="102" t="s">
        <v>205</v>
      </c>
      <c r="V578" s="7"/>
      <c r="W578" s="7"/>
      <c r="X578" s="7"/>
      <c r="Y578" s="7"/>
      <c r="Z578" s="100">
        <f t="shared" si="107"/>
        <v>4001152</v>
      </c>
      <c r="AA578" s="7"/>
      <c r="AB578" s="7"/>
      <c r="AC578" s="7"/>
      <c r="AD578" s="7"/>
      <c r="AE578" s="100">
        <f t="shared" si="108"/>
        <v>4196</v>
      </c>
      <c r="AF578" s="7"/>
      <c r="AG578" s="100">
        <f t="shared" si="109"/>
        <v>50033825</v>
      </c>
    </row>
    <row r="579" spans="1:33" x14ac:dyDescent="0.35">
      <c r="A579" s="7" t="str">
        <f t="shared" ref="A579:A601" si="112">D579&amp;I579&amp;J579</f>
        <v>Suape39,70</v>
      </c>
      <c r="B579" s="100" t="s">
        <v>187</v>
      </c>
      <c r="C579" s="7">
        <v>4196</v>
      </c>
      <c r="D579" s="7" t="s">
        <v>23</v>
      </c>
      <c r="E579">
        <v>4001152</v>
      </c>
      <c r="F579" s="101"/>
      <c r="G579" s="111">
        <v>50033825</v>
      </c>
      <c r="H579" t="s">
        <v>221</v>
      </c>
      <c r="I579" s="101" t="str">
        <f t="shared" si="104"/>
        <v>39,7</v>
      </c>
      <c r="J579" s="164">
        <v>0</v>
      </c>
      <c r="K579" s="7" t="s">
        <v>44</v>
      </c>
      <c r="L579" s="103" t="e">
        <f>HLOOKUP(K579,'ABR''26'!$DE$4:$EH$65,MATCH(Carga!A579,'ABR''26'!$DE$4:$DE$65,0),0)</f>
        <v>#N/A</v>
      </c>
      <c r="M579" s="7"/>
      <c r="O579" s="7" t="str">
        <f t="shared" si="105"/>
        <v>ZBSR</v>
      </c>
      <c r="P579" s="104" t="e">
        <f t="shared" si="106"/>
        <v>#N/A</v>
      </c>
      <c r="Q579" s="102" t="s">
        <v>203</v>
      </c>
      <c r="R579" s="102" t="s">
        <v>204</v>
      </c>
      <c r="S579" s="102" t="s">
        <v>152</v>
      </c>
      <c r="T579" s="105" t="str">
        <f t="shared" ca="1" si="111"/>
        <v>04.05.Monday</v>
      </c>
      <c r="U579" s="102" t="s">
        <v>205</v>
      </c>
      <c r="V579" s="7"/>
      <c r="W579" s="7"/>
      <c r="X579" s="7"/>
      <c r="Y579" s="7"/>
      <c r="Z579" s="100">
        <f t="shared" si="107"/>
        <v>4001152</v>
      </c>
      <c r="AA579" s="7"/>
      <c r="AB579" s="7"/>
      <c r="AC579" s="7"/>
      <c r="AD579" s="7"/>
      <c r="AE579" s="100">
        <f t="shared" si="108"/>
        <v>4196</v>
      </c>
      <c r="AF579" s="7"/>
      <c r="AG579" s="100">
        <f t="shared" si="109"/>
        <v>50033825</v>
      </c>
    </row>
    <row r="580" spans="1:33" x14ac:dyDescent="0.35">
      <c r="A580" s="7" t="str">
        <f t="shared" si="112"/>
        <v>Suape39,70</v>
      </c>
      <c r="B580" s="100" t="s">
        <v>187</v>
      </c>
      <c r="C580" s="7">
        <v>4196</v>
      </c>
      <c r="D580" s="7" t="s">
        <v>23</v>
      </c>
      <c r="E580">
        <v>4001152</v>
      </c>
      <c r="F580" s="101"/>
      <c r="G580" s="111">
        <v>50033825</v>
      </c>
      <c r="H580" t="s">
        <v>221</v>
      </c>
      <c r="I580" s="101" t="str">
        <f t="shared" si="104"/>
        <v>39,7</v>
      </c>
      <c r="J580" s="164">
        <v>0</v>
      </c>
      <c r="K580" s="7" t="s">
        <v>56</v>
      </c>
      <c r="L580" s="103" t="e">
        <f>HLOOKUP(K580,'ABR''26'!$DE$4:$EH$65,MATCH(Carga!A580,'ABR''26'!$DE$4:$DE$65,0),0)</f>
        <v>#N/A</v>
      </c>
      <c r="M580" s="7"/>
      <c r="O580" s="7" t="str">
        <f t="shared" si="105"/>
        <v>ZBSB</v>
      </c>
      <c r="P580" s="104" t="e">
        <f t="shared" si="106"/>
        <v>#N/A</v>
      </c>
      <c r="Q580" s="102" t="s">
        <v>203</v>
      </c>
      <c r="R580" s="102" t="s">
        <v>204</v>
      </c>
      <c r="S580" s="102" t="s">
        <v>152</v>
      </c>
      <c r="T580" s="105" t="str">
        <f t="shared" ca="1" si="111"/>
        <v>04.05.Monday</v>
      </c>
      <c r="U580" s="102" t="s">
        <v>205</v>
      </c>
      <c r="V580" s="7"/>
      <c r="W580" s="7"/>
      <c r="X580" s="7"/>
      <c r="Y580" s="7"/>
      <c r="Z580" s="100">
        <f t="shared" si="107"/>
        <v>4001152</v>
      </c>
      <c r="AA580" s="7"/>
      <c r="AB580" s="7"/>
      <c r="AC580" s="7"/>
      <c r="AD580" s="7"/>
      <c r="AE580" s="100">
        <f t="shared" si="108"/>
        <v>4196</v>
      </c>
      <c r="AF580" s="7"/>
      <c r="AG580" s="100">
        <f t="shared" si="109"/>
        <v>50033825</v>
      </c>
    </row>
    <row r="581" spans="1:33" x14ac:dyDescent="0.35">
      <c r="A581" s="7" t="str">
        <f t="shared" si="112"/>
        <v>Suape39,70</v>
      </c>
      <c r="B581" s="100" t="s">
        <v>187</v>
      </c>
      <c r="C581" s="7">
        <v>4196</v>
      </c>
      <c r="D581" s="7" t="s">
        <v>23</v>
      </c>
      <c r="E581">
        <v>4001152</v>
      </c>
      <c r="F581" s="101"/>
      <c r="G581" s="111">
        <v>50033825</v>
      </c>
      <c r="H581" t="s">
        <v>221</v>
      </c>
      <c r="I581" s="101" t="str">
        <f t="shared" si="104"/>
        <v>39,7</v>
      </c>
      <c r="J581" s="164">
        <v>0</v>
      </c>
      <c r="K581" s="7" t="s">
        <v>46</v>
      </c>
      <c r="L581" s="103" t="e">
        <f>HLOOKUP(K581,'ABR''26'!$DE$4:$EH$65,MATCH(Carga!A581,'ABR''26'!$DE$4:$DE$65,0),0)</f>
        <v>#N/A</v>
      </c>
      <c r="M581" s="7"/>
      <c r="O581" s="7" t="str">
        <f t="shared" si="105"/>
        <v>ZBCP</v>
      </c>
      <c r="P581" s="104" t="e">
        <f t="shared" si="106"/>
        <v>#N/A</v>
      </c>
      <c r="Q581" s="102" t="s">
        <v>203</v>
      </c>
      <c r="R581" s="102" t="s">
        <v>204</v>
      </c>
      <c r="S581" s="102" t="s">
        <v>152</v>
      </c>
      <c r="T581" s="105" t="str">
        <f t="shared" ca="1" si="111"/>
        <v>04.05.Monday</v>
      </c>
      <c r="U581" s="102" t="s">
        <v>205</v>
      </c>
      <c r="V581" s="7"/>
      <c r="W581" s="7"/>
      <c r="X581" s="7"/>
      <c r="Y581" s="7"/>
      <c r="Z581" s="100">
        <f t="shared" si="107"/>
        <v>4001152</v>
      </c>
      <c r="AA581" s="7"/>
      <c r="AB581" s="7"/>
      <c r="AC581" s="7"/>
      <c r="AD581" s="7"/>
      <c r="AE581" s="100">
        <f t="shared" si="108"/>
        <v>4196</v>
      </c>
      <c r="AF581" s="7"/>
      <c r="AG581" s="100">
        <f t="shared" si="109"/>
        <v>50033825</v>
      </c>
    </row>
    <row r="582" spans="1:33" x14ac:dyDescent="0.35">
      <c r="A582" s="7" t="str">
        <f t="shared" si="112"/>
        <v>Suape39,70</v>
      </c>
      <c r="B582" s="100" t="s">
        <v>187</v>
      </c>
      <c r="C582" s="7">
        <v>4196</v>
      </c>
      <c r="D582" s="7" t="s">
        <v>23</v>
      </c>
      <c r="E582">
        <v>4001152</v>
      </c>
      <c r="F582" s="101"/>
      <c r="G582" s="111">
        <v>50033825</v>
      </c>
      <c r="H582" t="s">
        <v>221</v>
      </c>
      <c r="I582" s="101" t="str">
        <f t="shared" si="104"/>
        <v>39,7</v>
      </c>
      <c r="J582" s="164">
        <v>0</v>
      </c>
      <c r="K582" s="7" t="s">
        <v>131</v>
      </c>
      <c r="L582" s="103" t="e">
        <f>HLOOKUP(K582,'ABR''26'!$DE$4:$EH$65,MATCH(Carga!A582,'ABR''26'!$DE$4:$DE$65,0),0)</f>
        <v>#N/A</v>
      </c>
      <c r="M582" s="7"/>
      <c r="O582" s="7" t="str">
        <f t="shared" si="105"/>
        <v>ZBFP</v>
      </c>
      <c r="P582" s="104" t="e">
        <f t="shared" si="106"/>
        <v>#N/A</v>
      </c>
      <c r="Q582" s="102" t="s">
        <v>203</v>
      </c>
      <c r="R582" s="102" t="s">
        <v>204</v>
      </c>
      <c r="S582" s="102" t="s">
        <v>152</v>
      </c>
      <c r="T582" s="105" t="str">
        <f t="shared" ca="1" si="111"/>
        <v>04.05.Monday</v>
      </c>
      <c r="U582" s="102" t="s">
        <v>205</v>
      </c>
      <c r="V582" s="7"/>
      <c r="W582" s="7"/>
      <c r="X582" s="7"/>
      <c r="Y582" s="7"/>
      <c r="Z582" s="100">
        <f t="shared" si="107"/>
        <v>4001152</v>
      </c>
      <c r="AA582" s="7"/>
      <c r="AB582" s="7"/>
      <c r="AC582" s="7"/>
      <c r="AD582" s="7"/>
      <c r="AE582" s="100">
        <f t="shared" si="108"/>
        <v>4196</v>
      </c>
      <c r="AF582" s="7"/>
      <c r="AG582" s="100">
        <f t="shared" si="109"/>
        <v>50033825</v>
      </c>
    </row>
    <row r="583" spans="1:33" x14ac:dyDescent="0.35">
      <c r="A583" s="7" t="str">
        <f t="shared" si="112"/>
        <v>Suape39,70</v>
      </c>
      <c r="B583" s="100" t="s">
        <v>187</v>
      </c>
      <c r="C583" s="7">
        <v>4196</v>
      </c>
      <c r="D583" s="7" t="s">
        <v>23</v>
      </c>
      <c r="E583">
        <v>4001152</v>
      </c>
      <c r="F583" s="101"/>
      <c r="G583" s="111">
        <v>50033825</v>
      </c>
      <c r="H583" t="s">
        <v>221</v>
      </c>
      <c r="I583" s="101" t="str">
        <f t="shared" si="104"/>
        <v>39,7</v>
      </c>
      <c r="J583" s="164">
        <v>0</v>
      </c>
      <c r="K583" s="7" t="s">
        <v>51</v>
      </c>
      <c r="L583" s="103" t="e">
        <f>HLOOKUP(K583,'ABR''26'!$DE$4:$EH$65,MATCH(Carga!A583,'ABR''26'!$DE$4:$DE$65,0),0)</f>
        <v>#N/A</v>
      </c>
      <c r="M583" s="7"/>
      <c r="O583" s="7" t="str">
        <f t="shared" si="105"/>
        <v>ZBFC</v>
      </c>
      <c r="P583" s="104" t="e">
        <f t="shared" si="106"/>
        <v>#N/A</v>
      </c>
      <c r="Q583" s="102" t="s">
        <v>203</v>
      </c>
      <c r="R583" s="102" t="s">
        <v>204</v>
      </c>
      <c r="S583" s="102" t="s">
        <v>152</v>
      </c>
      <c r="T583" s="105" t="str">
        <f t="shared" ca="1" si="111"/>
        <v>04.05.Monday</v>
      </c>
      <c r="U583" s="102" t="s">
        <v>205</v>
      </c>
      <c r="V583" s="7"/>
      <c r="W583" s="7"/>
      <c r="X583" s="7"/>
      <c r="Y583" s="7"/>
      <c r="Z583" s="100">
        <f t="shared" si="107"/>
        <v>4001152</v>
      </c>
      <c r="AA583" s="7"/>
      <c r="AB583" s="7"/>
      <c r="AC583" s="7"/>
      <c r="AD583" s="7"/>
      <c r="AE583" s="100">
        <f t="shared" si="108"/>
        <v>4196</v>
      </c>
      <c r="AF583" s="7"/>
      <c r="AG583" s="100">
        <f t="shared" si="109"/>
        <v>50033825</v>
      </c>
    </row>
    <row r="584" spans="1:33" x14ac:dyDescent="0.35">
      <c r="A584" s="7" t="str">
        <f t="shared" si="112"/>
        <v>Suape39,70</v>
      </c>
      <c r="B584" s="100" t="s">
        <v>187</v>
      </c>
      <c r="C584" s="7">
        <v>4196</v>
      </c>
      <c r="D584" s="7" t="s">
        <v>23</v>
      </c>
      <c r="E584">
        <v>4001152</v>
      </c>
      <c r="F584" s="101"/>
      <c r="G584" s="111">
        <v>50033825</v>
      </c>
      <c r="H584" t="s">
        <v>221</v>
      </c>
      <c r="I584" s="101" t="str">
        <f t="shared" si="104"/>
        <v>39,7</v>
      </c>
      <c r="J584" s="164">
        <v>0</v>
      </c>
      <c r="K584" s="7" t="s">
        <v>59</v>
      </c>
      <c r="L584" s="103" t="e">
        <f>HLOOKUP(K584,'ABR''26'!$DE$4:$EH$65,MATCH(Carga!A584,'ABR''26'!$DE$4:$DE$65,0),0)</f>
        <v>#N/A</v>
      </c>
      <c r="M584" s="7"/>
      <c r="O584" s="7" t="str">
        <f t="shared" si="105"/>
        <v>ZBFB</v>
      </c>
      <c r="P584" s="104" t="e">
        <f t="shared" si="106"/>
        <v>#N/A</v>
      </c>
      <c r="Q584" s="102" t="s">
        <v>203</v>
      </c>
      <c r="R584" s="102" t="s">
        <v>204</v>
      </c>
      <c r="S584" s="102" t="s">
        <v>152</v>
      </c>
      <c r="T584" s="105" t="str">
        <f t="shared" ca="1" si="111"/>
        <v>04.05.Monday</v>
      </c>
      <c r="U584" s="102" t="s">
        <v>205</v>
      </c>
      <c r="V584" s="7"/>
      <c r="W584" s="7"/>
      <c r="X584" s="7"/>
      <c r="Y584" s="7"/>
      <c r="Z584" s="100">
        <f t="shared" si="107"/>
        <v>4001152</v>
      </c>
      <c r="AA584" s="7"/>
      <c r="AB584" s="7"/>
      <c r="AC584" s="7"/>
      <c r="AD584" s="7"/>
      <c r="AE584" s="100">
        <f t="shared" si="108"/>
        <v>4196</v>
      </c>
      <c r="AF584" s="7"/>
      <c r="AG584" s="100">
        <f t="shared" si="109"/>
        <v>50033825</v>
      </c>
    </row>
    <row r="585" spans="1:33" x14ac:dyDescent="0.35">
      <c r="A585" s="7" t="str">
        <f t="shared" si="112"/>
        <v>Suape39,70</v>
      </c>
      <c r="B585" s="100" t="s">
        <v>187</v>
      </c>
      <c r="C585" s="7">
        <v>4196</v>
      </c>
      <c r="D585" s="7" t="s">
        <v>23</v>
      </c>
      <c r="E585">
        <v>4001152</v>
      </c>
      <c r="F585" s="101"/>
      <c r="G585" s="111">
        <v>50033825</v>
      </c>
      <c r="H585" t="s">
        <v>221</v>
      </c>
      <c r="I585" s="101" t="str">
        <f t="shared" si="104"/>
        <v>39,7</v>
      </c>
      <c r="J585" s="164">
        <v>0</v>
      </c>
      <c r="K585" s="7" t="s">
        <v>138</v>
      </c>
      <c r="L585" s="103" t="e">
        <f>HLOOKUP(K585,'ABR''26'!$DE$4:$EH$65,MATCH(Carga!A585,'ABR''26'!$DE$4:$DE$65,0),0)</f>
        <v>#N/A</v>
      </c>
      <c r="M585" s="7"/>
      <c r="O585" s="7" t="str">
        <f t="shared" si="105"/>
        <v>ZBTM</v>
      </c>
      <c r="P585" s="104" t="e">
        <f t="shared" si="106"/>
        <v>#N/A</v>
      </c>
      <c r="Q585" s="102" t="s">
        <v>203</v>
      </c>
      <c r="R585" s="102" t="s">
        <v>204</v>
      </c>
      <c r="S585" s="102" t="s">
        <v>152</v>
      </c>
      <c r="T585" s="105" t="str">
        <f t="shared" ca="1" si="111"/>
        <v>04.05.Monday</v>
      </c>
      <c r="U585" s="102" t="s">
        <v>205</v>
      </c>
      <c r="V585" s="7"/>
      <c r="W585" s="7"/>
      <c r="X585" s="7"/>
      <c r="Y585" s="7"/>
      <c r="Z585" s="100">
        <f t="shared" si="107"/>
        <v>4001152</v>
      </c>
      <c r="AA585" s="7"/>
      <c r="AB585" s="7"/>
      <c r="AC585" s="7"/>
      <c r="AD585" s="7"/>
      <c r="AE585" s="100">
        <f t="shared" si="108"/>
        <v>4196</v>
      </c>
      <c r="AF585" s="7"/>
      <c r="AG585" s="100">
        <f t="shared" si="109"/>
        <v>50033825</v>
      </c>
    </row>
    <row r="586" spans="1:33" x14ac:dyDescent="0.35">
      <c r="A586" s="7" t="str">
        <f t="shared" si="112"/>
        <v>Suape39,70</v>
      </c>
      <c r="B586" s="100" t="s">
        <v>187</v>
      </c>
      <c r="C586" s="7">
        <v>4196</v>
      </c>
      <c r="D586" s="7" t="s">
        <v>23</v>
      </c>
      <c r="E586">
        <v>4001152</v>
      </c>
      <c r="F586" s="101"/>
      <c r="G586" s="111">
        <v>50033825</v>
      </c>
      <c r="H586" t="s">
        <v>221</v>
      </c>
      <c r="I586" s="101" t="str">
        <f t="shared" si="104"/>
        <v>39,7</v>
      </c>
      <c r="J586" s="164">
        <v>0</v>
      </c>
      <c r="K586" s="7" t="s">
        <v>139</v>
      </c>
      <c r="L586" s="103" t="e">
        <f>HLOOKUP(K586,'ABR''26'!$DE$4:$EH$65,MATCH(Carga!A586,'ABR''26'!$DE$4:$DE$65,0),0)</f>
        <v>#N/A</v>
      </c>
      <c r="M586" s="7"/>
      <c r="O586" s="7" t="str">
        <f t="shared" si="105"/>
        <v>ZBCT</v>
      </c>
      <c r="P586" s="104" t="e">
        <f t="shared" si="106"/>
        <v>#N/A</v>
      </c>
      <c r="Q586" s="102" t="s">
        <v>203</v>
      </c>
      <c r="R586" s="102" t="s">
        <v>204</v>
      </c>
      <c r="S586" s="102" t="s">
        <v>152</v>
      </c>
      <c r="T586" s="105" t="str">
        <f t="shared" ca="1" si="111"/>
        <v>04.05.Monday</v>
      </c>
      <c r="U586" s="102" t="s">
        <v>205</v>
      </c>
      <c r="V586" s="7"/>
      <c r="W586" s="7"/>
      <c r="X586" s="7"/>
      <c r="Y586" s="7"/>
      <c r="Z586" s="100">
        <f t="shared" si="107"/>
        <v>4001152</v>
      </c>
      <c r="AA586" s="7"/>
      <c r="AB586" s="7"/>
      <c r="AC586" s="7"/>
      <c r="AD586" s="7"/>
      <c r="AE586" s="100">
        <f t="shared" si="108"/>
        <v>4196</v>
      </c>
      <c r="AF586" s="7"/>
      <c r="AG586" s="100">
        <f t="shared" si="109"/>
        <v>50033825</v>
      </c>
    </row>
    <row r="587" spans="1:33" x14ac:dyDescent="0.35">
      <c r="A587" s="7" t="str">
        <f t="shared" si="112"/>
        <v>Suape39,70</v>
      </c>
      <c r="B587" s="100" t="s">
        <v>187</v>
      </c>
      <c r="C587" s="7">
        <v>4196</v>
      </c>
      <c r="D587" s="7" t="s">
        <v>23</v>
      </c>
      <c r="E587">
        <v>4001152</v>
      </c>
      <c r="F587" s="101"/>
      <c r="G587" s="111">
        <v>50033825</v>
      </c>
      <c r="H587" t="s">
        <v>221</v>
      </c>
      <c r="I587" s="101" t="str">
        <f t="shared" si="104"/>
        <v>39,7</v>
      </c>
      <c r="J587" s="164">
        <v>0</v>
      </c>
      <c r="K587" s="7" t="s">
        <v>57</v>
      </c>
      <c r="L587" s="103" t="e">
        <f>HLOOKUP(K587,'ABR''26'!$DE$4:$EH$65,MATCH(Carga!A587,'ABR''26'!$DE$4:$DE$65,0),0)</f>
        <v>#N/A</v>
      </c>
      <c r="M587" s="7"/>
      <c r="O587" s="7" t="str">
        <f t="shared" si="105"/>
        <v>ZBLB</v>
      </c>
      <c r="P587" s="104" t="e">
        <f t="shared" si="106"/>
        <v>#N/A</v>
      </c>
      <c r="Q587" s="102" t="s">
        <v>203</v>
      </c>
      <c r="R587" s="102" t="s">
        <v>204</v>
      </c>
      <c r="S587" s="102" t="s">
        <v>152</v>
      </c>
      <c r="T587" s="105" t="str">
        <f t="shared" ca="1" si="111"/>
        <v>04.05.Monday</v>
      </c>
      <c r="U587" s="102" t="s">
        <v>205</v>
      </c>
      <c r="V587" s="7"/>
      <c r="W587" s="7"/>
      <c r="X587" s="7"/>
      <c r="Y587" s="7"/>
      <c r="Z587" s="100">
        <f t="shared" si="107"/>
        <v>4001152</v>
      </c>
      <c r="AA587" s="7"/>
      <c r="AB587" s="7"/>
      <c r="AC587" s="7"/>
      <c r="AD587" s="7"/>
      <c r="AE587" s="100">
        <f t="shared" si="108"/>
        <v>4196</v>
      </c>
      <c r="AF587" s="7"/>
      <c r="AG587" s="100">
        <f t="shared" si="109"/>
        <v>50033825</v>
      </c>
    </row>
    <row r="588" spans="1:33" x14ac:dyDescent="0.35">
      <c r="A588" s="7" t="str">
        <f t="shared" si="112"/>
        <v>Suape39,70</v>
      </c>
      <c r="B588" s="100" t="s">
        <v>187</v>
      </c>
      <c r="C588" s="7">
        <v>4196</v>
      </c>
      <c r="D588" s="7" t="s">
        <v>23</v>
      </c>
      <c r="E588">
        <v>4001152</v>
      </c>
      <c r="F588" s="101"/>
      <c r="G588" s="111">
        <v>50033825</v>
      </c>
      <c r="H588" t="s">
        <v>221</v>
      </c>
      <c r="I588" s="101" t="str">
        <f t="shared" si="104"/>
        <v>39,7</v>
      </c>
      <c r="J588" s="164">
        <v>0</v>
      </c>
      <c r="K588" s="7" t="s">
        <v>132</v>
      </c>
      <c r="L588" s="103" t="e">
        <f>HLOOKUP(K588,'ABR''26'!$DE$4:$EH$65,MATCH(Carga!A588,'ABR''26'!$DE$4:$DE$65,0),0)</f>
        <v>#N/A</v>
      </c>
      <c r="M588" s="7"/>
      <c r="O588" s="7" t="str">
        <f t="shared" si="105"/>
        <v>ZBMR</v>
      </c>
      <c r="P588" s="104" t="e">
        <f t="shared" si="106"/>
        <v>#N/A</v>
      </c>
      <c r="Q588" s="102" t="s">
        <v>203</v>
      </c>
      <c r="R588" s="102" t="s">
        <v>204</v>
      </c>
      <c r="S588" s="102" t="s">
        <v>152</v>
      </c>
      <c r="T588" s="105" t="str">
        <f t="shared" ca="1" si="111"/>
        <v>04.05.Monday</v>
      </c>
      <c r="U588" s="102" t="s">
        <v>205</v>
      </c>
      <c r="V588" s="7"/>
      <c r="W588" s="7"/>
      <c r="X588" s="7"/>
      <c r="Y588" s="7"/>
      <c r="Z588" s="100">
        <f t="shared" si="107"/>
        <v>4001152</v>
      </c>
      <c r="AA588" s="7"/>
      <c r="AB588" s="7"/>
      <c r="AC588" s="7"/>
      <c r="AD588" s="7"/>
      <c r="AE588" s="100">
        <f t="shared" si="108"/>
        <v>4196</v>
      </c>
      <c r="AF588" s="7"/>
      <c r="AG588" s="100">
        <f t="shared" si="109"/>
        <v>50033825</v>
      </c>
    </row>
    <row r="589" spans="1:33" x14ac:dyDescent="0.35">
      <c r="A589" s="7" t="str">
        <f t="shared" si="112"/>
        <v>Suape39,70</v>
      </c>
      <c r="B589" s="100" t="s">
        <v>187</v>
      </c>
      <c r="C589" s="7">
        <v>4196</v>
      </c>
      <c r="D589" s="7" t="s">
        <v>23</v>
      </c>
      <c r="E589">
        <v>4001152</v>
      </c>
      <c r="F589" s="101"/>
      <c r="G589" s="111">
        <v>50033825</v>
      </c>
      <c r="H589" t="s">
        <v>221</v>
      </c>
      <c r="I589" s="101" t="str">
        <f t="shared" si="104"/>
        <v>39,7</v>
      </c>
      <c r="J589" s="164">
        <v>0</v>
      </c>
      <c r="K589" s="7" t="s">
        <v>133</v>
      </c>
      <c r="L589" s="103" t="e">
        <f>HLOOKUP(K589,'ABR''26'!$DE$4:$EH$65,MATCH(Carga!A589,'ABR''26'!$DE$4:$DE$65,0),0)</f>
        <v>#N/A</v>
      </c>
      <c r="M589" s="7"/>
      <c r="O589" s="7" t="str">
        <f t="shared" si="105"/>
        <v>ZBML</v>
      </c>
      <c r="P589" s="104" t="e">
        <f t="shared" si="106"/>
        <v>#N/A</v>
      </c>
      <c r="Q589" s="102" t="s">
        <v>203</v>
      </c>
      <c r="R589" s="102" t="s">
        <v>204</v>
      </c>
      <c r="S589" s="102" t="s">
        <v>152</v>
      </c>
      <c r="T589" s="105" t="str">
        <f t="shared" ca="1" si="111"/>
        <v>04.05.Monday</v>
      </c>
      <c r="U589" s="102" t="s">
        <v>205</v>
      </c>
      <c r="V589" s="7"/>
      <c r="W589" s="7"/>
      <c r="X589" s="7"/>
      <c r="Y589" s="7"/>
      <c r="Z589" s="100">
        <f t="shared" si="107"/>
        <v>4001152</v>
      </c>
      <c r="AA589" s="7"/>
      <c r="AB589" s="7"/>
      <c r="AC589" s="7"/>
      <c r="AD589" s="7"/>
      <c r="AE589" s="100">
        <f t="shared" si="108"/>
        <v>4196</v>
      </c>
      <c r="AF589" s="7"/>
      <c r="AG589" s="100">
        <f t="shared" si="109"/>
        <v>50033825</v>
      </c>
    </row>
    <row r="590" spans="1:33" x14ac:dyDescent="0.35">
      <c r="A590" s="7" t="str">
        <f t="shared" si="112"/>
        <v>Suape39,70</v>
      </c>
      <c r="B590" s="100" t="s">
        <v>187</v>
      </c>
      <c r="C590" s="7">
        <v>4196</v>
      </c>
      <c r="D590" s="7" t="s">
        <v>23</v>
      </c>
      <c r="E590">
        <v>4001152</v>
      </c>
      <c r="F590" s="101"/>
      <c r="G590" s="111">
        <v>50033825</v>
      </c>
      <c r="H590" t="s">
        <v>221</v>
      </c>
      <c r="I590" s="101" t="str">
        <f t="shared" si="104"/>
        <v>39,7</v>
      </c>
      <c r="J590" s="164">
        <v>0</v>
      </c>
      <c r="K590" s="7" t="s">
        <v>52</v>
      </c>
      <c r="L590" s="103" t="e">
        <f>HLOOKUP(K590,'ABR''26'!$DE$4:$EH$65,MATCH(Carga!A590,'ABR''26'!$DE$4:$DE$65,0),0)</f>
        <v>#N/A</v>
      </c>
      <c r="M590" s="7"/>
      <c r="O590" s="7" t="str">
        <f t="shared" si="105"/>
        <v>ZBPP</v>
      </c>
      <c r="P590" s="104" t="e">
        <f t="shared" si="106"/>
        <v>#N/A</v>
      </c>
      <c r="Q590" s="102" t="s">
        <v>203</v>
      </c>
      <c r="R590" s="102" t="s">
        <v>204</v>
      </c>
      <c r="S590" s="102" t="s">
        <v>152</v>
      </c>
      <c r="T590" s="105" t="str">
        <f t="shared" ca="1" si="111"/>
        <v>04.05.Monday</v>
      </c>
      <c r="U590" s="102" t="s">
        <v>205</v>
      </c>
      <c r="V590" s="7"/>
      <c r="W590" s="7"/>
      <c r="X590" s="7"/>
      <c r="Y590" s="7"/>
      <c r="Z590" s="100">
        <f t="shared" si="107"/>
        <v>4001152</v>
      </c>
      <c r="AA590" s="7"/>
      <c r="AB590" s="7"/>
      <c r="AC590" s="7"/>
      <c r="AD590" s="7"/>
      <c r="AE590" s="100">
        <f t="shared" si="108"/>
        <v>4196</v>
      </c>
      <c r="AF590" s="7"/>
      <c r="AG590" s="100">
        <f t="shared" si="109"/>
        <v>50033825</v>
      </c>
    </row>
    <row r="591" spans="1:33" x14ac:dyDescent="0.35">
      <c r="A591" s="7" t="str">
        <f t="shared" si="112"/>
        <v>Suape39,70</v>
      </c>
      <c r="B591" s="100" t="s">
        <v>187</v>
      </c>
      <c r="C591" s="7">
        <v>4196</v>
      </c>
      <c r="D591" s="7" t="s">
        <v>23</v>
      </c>
      <c r="E591">
        <v>4001152</v>
      </c>
      <c r="F591" s="101"/>
      <c r="G591" s="111">
        <v>50033825</v>
      </c>
      <c r="H591" t="s">
        <v>221</v>
      </c>
      <c r="I591" s="101" t="str">
        <f t="shared" si="104"/>
        <v>39,7</v>
      </c>
      <c r="J591" s="164">
        <v>0</v>
      </c>
      <c r="K591" s="7" t="s">
        <v>60</v>
      </c>
      <c r="L591" s="103" t="e">
        <f>HLOOKUP(K591,'ABR''26'!$DE$4:$EH$65,MATCH(Carga!A591,'ABR''26'!$DE$4:$DE$65,0),0)</f>
        <v>#N/A</v>
      </c>
      <c r="M591" s="7"/>
      <c r="O591" s="7" t="str">
        <f t="shared" si="105"/>
        <v>ZBPB</v>
      </c>
      <c r="P591" s="104" t="e">
        <f t="shared" si="106"/>
        <v>#N/A</v>
      </c>
      <c r="Q591" s="102" t="s">
        <v>203</v>
      </c>
      <c r="R591" s="102" t="s">
        <v>204</v>
      </c>
      <c r="S591" s="102" t="s">
        <v>152</v>
      </c>
      <c r="T591" s="105" t="str">
        <f t="shared" ca="1" si="111"/>
        <v>04.05.Monday</v>
      </c>
      <c r="U591" s="102" t="s">
        <v>205</v>
      </c>
      <c r="V591" s="7"/>
      <c r="W591" s="7"/>
      <c r="X591" s="7"/>
      <c r="Y591" s="7"/>
      <c r="Z591" s="100">
        <f t="shared" si="107"/>
        <v>4001152</v>
      </c>
      <c r="AA591" s="7"/>
      <c r="AB591" s="7"/>
      <c r="AC591" s="7"/>
      <c r="AD591" s="7"/>
      <c r="AE591" s="100">
        <f t="shared" si="108"/>
        <v>4196</v>
      </c>
      <c r="AF591" s="7"/>
      <c r="AG591" s="100">
        <f t="shared" si="109"/>
        <v>50033825</v>
      </c>
    </row>
    <row r="592" spans="1:33" x14ac:dyDescent="0.35">
      <c r="A592" s="7" t="str">
        <f t="shared" si="112"/>
        <v>Suape39,70</v>
      </c>
      <c r="B592" s="100" t="s">
        <v>187</v>
      </c>
      <c r="C592" s="7">
        <v>4196</v>
      </c>
      <c r="D592" s="7" t="s">
        <v>23</v>
      </c>
      <c r="E592">
        <v>4001152</v>
      </c>
      <c r="F592" s="101"/>
      <c r="G592" s="111">
        <v>50033825</v>
      </c>
      <c r="H592" t="s">
        <v>221</v>
      </c>
      <c r="I592" s="101" t="str">
        <f t="shared" si="104"/>
        <v>39,7</v>
      </c>
      <c r="J592" s="164">
        <v>0</v>
      </c>
      <c r="K592" s="7" t="s">
        <v>50</v>
      </c>
      <c r="L592" s="103" t="e">
        <f>HLOOKUP(K592,'ABR''26'!$DE$4:$EH$65,MATCH(Carga!A592,'ABR''26'!$DE$4:$DE$65,0),0)</f>
        <v>#N/A</v>
      </c>
      <c r="M592" s="7"/>
      <c r="O592" s="7" t="str">
        <f t="shared" si="105"/>
        <v>ZBOP</v>
      </c>
      <c r="P592" s="104" t="e">
        <f t="shared" si="106"/>
        <v>#N/A</v>
      </c>
      <c r="Q592" s="102" t="s">
        <v>203</v>
      </c>
      <c r="R592" s="102" t="s">
        <v>204</v>
      </c>
      <c r="S592" s="102" t="s">
        <v>152</v>
      </c>
      <c r="T592" s="105" t="str">
        <f t="shared" ca="1" si="111"/>
        <v>04.05.Monday</v>
      </c>
      <c r="U592" s="102" t="s">
        <v>205</v>
      </c>
      <c r="V592" s="7"/>
      <c r="W592" s="7"/>
      <c r="X592" s="7"/>
      <c r="Y592" s="7"/>
      <c r="Z592" s="100">
        <f t="shared" si="107"/>
        <v>4001152</v>
      </c>
      <c r="AA592" s="7"/>
      <c r="AB592" s="7"/>
      <c r="AC592" s="7"/>
      <c r="AD592" s="7"/>
      <c r="AE592" s="100">
        <f t="shared" si="108"/>
        <v>4196</v>
      </c>
      <c r="AF592" s="7"/>
      <c r="AG592" s="100">
        <f t="shared" si="109"/>
        <v>50033825</v>
      </c>
    </row>
    <row r="593" spans="1:33" x14ac:dyDescent="0.35">
      <c r="A593" s="7" t="str">
        <f t="shared" si="112"/>
        <v>Suape39,70</v>
      </c>
      <c r="B593" s="100" t="s">
        <v>187</v>
      </c>
      <c r="C593" s="7">
        <v>4196</v>
      </c>
      <c r="D593" s="7" t="s">
        <v>23</v>
      </c>
      <c r="E593">
        <v>4001152</v>
      </c>
      <c r="F593" s="101"/>
      <c r="G593" s="111">
        <v>50033825</v>
      </c>
      <c r="H593" t="s">
        <v>221</v>
      </c>
      <c r="I593" s="101" t="str">
        <f t="shared" si="104"/>
        <v>39,7</v>
      </c>
      <c r="J593" s="164">
        <v>0</v>
      </c>
      <c r="K593" s="7" t="s">
        <v>58</v>
      </c>
      <c r="L593" s="103" t="e">
        <f>HLOOKUP(K593,'ABR''26'!$DE$4:$EH$65,MATCH(Carga!A593,'ABR''26'!$DE$4:$DE$65,0),0)</f>
        <v>#N/A</v>
      </c>
      <c r="M593" s="7"/>
      <c r="O593" s="7" t="str">
        <f t="shared" si="105"/>
        <v>ZBOB</v>
      </c>
      <c r="P593" s="104" t="e">
        <f t="shared" si="106"/>
        <v>#N/A</v>
      </c>
      <c r="Q593" s="102" t="s">
        <v>203</v>
      </c>
      <c r="R593" s="102" t="s">
        <v>204</v>
      </c>
      <c r="S593" s="102" t="s">
        <v>152</v>
      </c>
      <c r="T593" s="105" t="str">
        <f t="shared" ca="1" si="111"/>
        <v>04.05.Monday</v>
      </c>
      <c r="U593" s="102" t="s">
        <v>205</v>
      </c>
      <c r="V593" s="7"/>
      <c r="W593" s="7"/>
      <c r="X593" s="7"/>
      <c r="Y593" s="7"/>
      <c r="Z593" s="100">
        <f t="shared" si="107"/>
        <v>4001152</v>
      </c>
      <c r="AA593" s="7"/>
      <c r="AB593" s="7"/>
      <c r="AC593" s="7"/>
      <c r="AD593" s="7"/>
      <c r="AE593" s="100">
        <f t="shared" si="108"/>
        <v>4196</v>
      </c>
      <c r="AF593" s="7"/>
      <c r="AG593" s="100">
        <f t="shared" si="109"/>
        <v>50033825</v>
      </c>
    </row>
    <row r="594" spans="1:33" x14ac:dyDescent="0.35">
      <c r="A594" s="7" t="str">
        <f t="shared" si="112"/>
        <v>Suape39,70</v>
      </c>
      <c r="B594" s="100" t="s">
        <v>187</v>
      </c>
      <c r="C594" s="7">
        <v>4196</v>
      </c>
      <c r="D594" s="7" t="s">
        <v>23</v>
      </c>
      <c r="E594">
        <v>4001152</v>
      </c>
      <c r="F594" s="101"/>
      <c r="G594" s="111">
        <v>50033825</v>
      </c>
      <c r="H594" t="s">
        <v>221</v>
      </c>
      <c r="I594" s="101" t="str">
        <f t="shared" si="104"/>
        <v>39,7</v>
      </c>
      <c r="J594" s="164">
        <v>0</v>
      </c>
      <c r="K594" s="7" t="s">
        <v>134</v>
      </c>
      <c r="L594" s="103" t="e">
        <f>HLOOKUP(K594,'ABR''26'!$DE$4:$EH$65,MATCH(Carga!A594,'ABR''26'!$DE$4:$DE$65,0),0)</f>
        <v>#N/A</v>
      </c>
      <c r="M594" s="7"/>
      <c r="O594" s="7" t="str">
        <f t="shared" si="105"/>
        <v>ZBSG</v>
      </c>
      <c r="P594" s="104" t="e">
        <f t="shared" si="106"/>
        <v>#N/A</v>
      </c>
      <c r="Q594" s="102" t="s">
        <v>203</v>
      </c>
      <c r="R594" s="102" t="s">
        <v>204</v>
      </c>
      <c r="S594" s="102" t="s">
        <v>152</v>
      </c>
      <c r="T594" s="105" t="str">
        <f t="shared" ca="1" si="111"/>
        <v>04.05.Monday</v>
      </c>
      <c r="U594" s="102" t="s">
        <v>205</v>
      </c>
      <c r="V594" s="7"/>
      <c r="W594" s="7"/>
      <c r="X594" s="7"/>
      <c r="Y594" s="7"/>
      <c r="Z594" s="100">
        <f t="shared" si="107"/>
        <v>4001152</v>
      </c>
      <c r="AA594" s="7"/>
      <c r="AB594" s="7"/>
      <c r="AC594" s="7"/>
      <c r="AD594" s="7"/>
      <c r="AE594" s="100">
        <f t="shared" si="108"/>
        <v>4196</v>
      </c>
      <c r="AF594" s="7"/>
      <c r="AG594" s="100">
        <f t="shared" si="109"/>
        <v>50033825</v>
      </c>
    </row>
    <row r="595" spans="1:33" x14ac:dyDescent="0.35">
      <c r="A595" s="7" t="str">
        <f t="shared" si="112"/>
        <v>Suape39,70</v>
      </c>
      <c r="B595" s="100" t="s">
        <v>187</v>
      </c>
      <c r="C595" s="7">
        <v>4196</v>
      </c>
      <c r="D595" s="7" t="s">
        <v>23</v>
      </c>
      <c r="E595">
        <v>4001152</v>
      </c>
      <c r="F595" s="101"/>
      <c r="G595" s="111">
        <v>50033825</v>
      </c>
      <c r="H595" t="s">
        <v>221</v>
      </c>
      <c r="I595" s="101" t="str">
        <f t="shared" si="104"/>
        <v>39,7</v>
      </c>
      <c r="J595" s="164">
        <v>0</v>
      </c>
      <c r="K595" s="7" t="s">
        <v>45</v>
      </c>
      <c r="L595" s="103" t="e">
        <f>HLOOKUP(K595,'ABR''26'!$DE$4:$EH$65,MATCH(Carga!A595,'ABR''26'!$DE$4:$DE$65,0),0)</f>
        <v>#N/A</v>
      </c>
      <c r="M595" s="7"/>
      <c r="O595" s="7" t="str">
        <f t="shared" si="105"/>
        <v>ZBFS</v>
      </c>
      <c r="P595" s="104" t="e">
        <f t="shared" si="106"/>
        <v>#N/A</v>
      </c>
      <c r="Q595" s="102" t="s">
        <v>203</v>
      </c>
      <c r="R595" s="102" t="s">
        <v>204</v>
      </c>
      <c r="S595" s="102" t="s">
        <v>152</v>
      </c>
      <c r="T595" s="105" t="str">
        <f t="shared" ca="1" si="111"/>
        <v>04.05.Monday</v>
      </c>
      <c r="U595" s="102" t="s">
        <v>205</v>
      </c>
      <c r="V595" s="7"/>
      <c r="W595" s="7"/>
      <c r="X595" s="7"/>
      <c r="Y595" s="7"/>
      <c r="Z595" s="100">
        <f t="shared" si="107"/>
        <v>4001152</v>
      </c>
      <c r="AA595" s="7"/>
      <c r="AB595" s="7"/>
      <c r="AC595" s="7"/>
      <c r="AD595" s="7"/>
      <c r="AE595" s="100">
        <f t="shared" si="108"/>
        <v>4196</v>
      </c>
      <c r="AF595" s="7"/>
      <c r="AG595" s="100">
        <f t="shared" si="109"/>
        <v>50033825</v>
      </c>
    </row>
    <row r="596" spans="1:33" x14ac:dyDescent="0.35">
      <c r="A596" s="7" t="str">
        <f t="shared" si="112"/>
        <v>Suape39,70</v>
      </c>
      <c r="B596" s="100" t="s">
        <v>187</v>
      </c>
      <c r="C596" s="7">
        <v>4196</v>
      </c>
      <c r="D596" s="7" t="s">
        <v>23</v>
      </c>
      <c r="E596">
        <v>4001152</v>
      </c>
      <c r="F596" s="101"/>
      <c r="G596" s="111">
        <v>50033825</v>
      </c>
      <c r="H596" t="s">
        <v>221</v>
      </c>
      <c r="I596" s="101" t="str">
        <f t="shared" si="104"/>
        <v>39,7</v>
      </c>
      <c r="J596" s="164">
        <v>0</v>
      </c>
      <c r="K596" s="7" t="s">
        <v>47</v>
      </c>
      <c r="L596" s="103" t="e">
        <f>HLOOKUP(K596,'ABR''26'!$DE$4:$EH$65,MATCH(Carga!A596,'ABR''26'!$DE$4:$DE$65,0),0)</f>
        <v>#N/A</v>
      </c>
      <c r="M596" s="7"/>
      <c r="O596" s="7" t="str">
        <f t="shared" si="105"/>
        <v>ZBUT</v>
      </c>
      <c r="P596" s="104" t="e">
        <f t="shared" si="106"/>
        <v>#N/A</v>
      </c>
      <c r="Q596" s="102" t="s">
        <v>203</v>
      </c>
      <c r="R596" s="102" t="s">
        <v>204</v>
      </c>
      <c r="S596" s="102" t="s">
        <v>152</v>
      </c>
      <c r="T596" s="105" t="str">
        <f t="shared" ca="1" si="111"/>
        <v>04.05.Monday</v>
      </c>
      <c r="U596" s="102" t="s">
        <v>205</v>
      </c>
      <c r="V596" s="7"/>
      <c r="W596" s="7"/>
      <c r="X596" s="7"/>
      <c r="Y596" s="7"/>
      <c r="Z596" s="100">
        <f t="shared" si="107"/>
        <v>4001152</v>
      </c>
      <c r="AA596" s="7"/>
      <c r="AB596" s="7"/>
      <c r="AC596" s="7"/>
      <c r="AD596" s="7"/>
      <c r="AE596" s="100">
        <f t="shared" si="108"/>
        <v>4196</v>
      </c>
      <c r="AF596" s="7"/>
      <c r="AG596" s="100">
        <f t="shared" si="109"/>
        <v>50033825</v>
      </c>
    </row>
    <row r="597" spans="1:33" x14ac:dyDescent="0.35">
      <c r="A597" s="7" t="str">
        <f t="shared" si="112"/>
        <v>Suape39,70</v>
      </c>
      <c r="B597" s="100" t="s">
        <v>187</v>
      </c>
      <c r="C597" s="7">
        <v>4196</v>
      </c>
      <c r="D597" s="7" t="s">
        <v>23</v>
      </c>
      <c r="E597">
        <v>4001152</v>
      </c>
      <c r="F597" s="101"/>
      <c r="G597" s="111">
        <v>50033825</v>
      </c>
      <c r="H597" t="s">
        <v>221</v>
      </c>
      <c r="I597" s="101" t="str">
        <f t="shared" si="104"/>
        <v>39,7</v>
      </c>
      <c r="J597" s="164">
        <v>0</v>
      </c>
      <c r="K597" s="7" t="s">
        <v>54</v>
      </c>
      <c r="L597" s="103" t="e">
        <f>HLOOKUP(K597,'ABR''26'!$DE$4:$EH$65,MATCH(Carga!A597,'ABR''26'!$DE$4:$DE$65,0),0)</f>
        <v>#N/A</v>
      </c>
      <c r="M597" s="7"/>
      <c r="O597" s="7" t="str">
        <f t="shared" si="105"/>
        <v>ZBUB</v>
      </c>
      <c r="P597" s="104" t="e">
        <f t="shared" si="106"/>
        <v>#N/A</v>
      </c>
      <c r="Q597" s="102" t="s">
        <v>203</v>
      </c>
      <c r="R597" s="102" t="s">
        <v>204</v>
      </c>
      <c r="S597" s="102" t="s">
        <v>152</v>
      </c>
      <c r="T597" s="105" t="str">
        <f t="shared" ca="1" si="111"/>
        <v>04.05.Monday</v>
      </c>
      <c r="U597" s="102" t="s">
        <v>205</v>
      </c>
      <c r="V597" s="7"/>
      <c r="W597" s="7"/>
      <c r="X597" s="7"/>
      <c r="Y597" s="7"/>
      <c r="Z597" s="100">
        <f t="shared" si="107"/>
        <v>4001152</v>
      </c>
      <c r="AA597" s="7"/>
      <c r="AB597" s="7"/>
      <c r="AC597" s="7"/>
      <c r="AD597" s="7"/>
      <c r="AE597" s="100">
        <f t="shared" si="108"/>
        <v>4196</v>
      </c>
      <c r="AF597" s="7"/>
      <c r="AG597" s="100">
        <f t="shared" si="109"/>
        <v>50033825</v>
      </c>
    </row>
    <row r="598" spans="1:33" x14ac:dyDescent="0.35">
      <c r="A598" s="7" t="str">
        <f t="shared" si="112"/>
        <v>Suape39,70</v>
      </c>
      <c r="B598" s="100" t="s">
        <v>187</v>
      </c>
      <c r="C598" s="7">
        <v>4196</v>
      </c>
      <c r="D598" s="7" t="s">
        <v>23</v>
      </c>
      <c r="E598">
        <v>4001152</v>
      </c>
      <c r="F598" s="101"/>
      <c r="G598" s="111">
        <v>50033825</v>
      </c>
      <c r="H598" t="s">
        <v>221</v>
      </c>
      <c r="I598" s="101" t="str">
        <f t="shared" si="104"/>
        <v>39,7</v>
      </c>
      <c r="J598" s="164">
        <v>0</v>
      </c>
      <c r="K598" s="7" t="s">
        <v>48</v>
      </c>
      <c r="L598" s="103" t="e">
        <f>HLOOKUP(K598,'ABR''26'!$DE$4:$EH$65,MATCH(Carga!A598,'ABR''26'!$DE$4:$DE$65,0),0)</f>
        <v>#N/A</v>
      </c>
      <c r="M598" s="7"/>
      <c r="O598" s="7" t="str">
        <f t="shared" si="105"/>
        <v>ZBLA</v>
      </c>
      <c r="P598" s="104" t="e">
        <f t="shared" si="106"/>
        <v>#N/A</v>
      </c>
      <c r="Q598" s="102" t="s">
        <v>203</v>
      </c>
      <c r="R598" s="102" t="s">
        <v>204</v>
      </c>
      <c r="S598" s="102" t="s">
        <v>152</v>
      </c>
      <c r="T598" s="105" t="str">
        <f t="shared" ca="1" si="111"/>
        <v>04.05.Monday</v>
      </c>
      <c r="U598" s="102" t="s">
        <v>205</v>
      </c>
      <c r="V598" s="7"/>
      <c r="W598" s="7"/>
      <c r="X598" s="7"/>
      <c r="Y598" s="7"/>
      <c r="Z598" s="100">
        <f t="shared" si="107"/>
        <v>4001152</v>
      </c>
      <c r="AA598" s="7"/>
      <c r="AB598" s="7"/>
      <c r="AC598" s="7"/>
      <c r="AD598" s="7"/>
      <c r="AE598" s="100">
        <f t="shared" si="108"/>
        <v>4196</v>
      </c>
      <c r="AF598" s="7"/>
      <c r="AG598" s="100">
        <f t="shared" si="109"/>
        <v>50033825</v>
      </c>
    </row>
    <row r="599" spans="1:33" x14ac:dyDescent="0.35">
      <c r="A599" s="7" t="str">
        <f t="shared" si="112"/>
        <v>Suape39,70</v>
      </c>
      <c r="B599" s="100" t="s">
        <v>187</v>
      </c>
      <c r="C599" s="7">
        <v>4196</v>
      </c>
      <c r="D599" s="7" t="s">
        <v>23</v>
      </c>
      <c r="E599">
        <v>4001152</v>
      </c>
      <c r="F599" s="101"/>
      <c r="G599" s="111">
        <v>50033825</v>
      </c>
      <c r="H599" t="s">
        <v>221</v>
      </c>
      <c r="I599" s="101" t="str">
        <f t="shared" si="104"/>
        <v>39,7</v>
      </c>
      <c r="J599" s="164">
        <v>0</v>
      </c>
      <c r="K599" s="7" t="s">
        <v>55</v>
      </c>
      <c r="L599" s="103" t="e">
        <f>HLOOKUP(K599,'ABR''26'!$DE$4:$EH$65,MATCH(Carga!A599,'ABR''26'!$DE$4:$DE$65,0),0)</f>
        <v>#N/A</v>
      </c>
      <c r="M599" s="7"/>
      <c r="O599" s="7" t="str">
        <f t="shared" si="105"/>
        <v>ZBLL</v>
      </c>
      <c r="P599" s="104" t="e">
        <f t="shared" si="106"/>
        <v>#N/A</v>
      </c>
      <c r="Q599" s="102" t="s">
        <v>203</v>
      </c>
      <c r="R599" s="102" t="s">
        <v>204</v>
      </c>
      <c r="S599" s="102" t="s">
        <v>152</v>
      </c>
      <c r="T599" s="105" t="str">
        <f t="shared" ca="1" si="111"/>
        <v>04.05.Monday</v>
      </c>
      <c r="U599" s="102" t="s">
        <v>205</v>
      </c>
      <c r="V599" s="7"/>
      <c r="W599" s="7"/>
      <c r="X599" s="7"/>
      <c r="Y599" s="7"/>
      <c r="Z599" s="100">
        <f t="shared" si="107"/>
        <v>4001152</v>
      </c>
      <c r="AA599" s="7"/>
      <c r="AB599" s="7"/>
      <c r="AC599" s="7"/>
      <c r="AD599" s="7"/>
      <c r="AE599" s="100">
        <f t="shared" si="108"/>
        <v>4196</v>
      </c>
      <c r="AF599" s="7"/>
      <c r="AG599" s="100">
        <f t="shared" si="109"/>
        <v>50033825</v>
      </c>
    </row>
    <row r="600" spans="1:33" x14ac:dyDescent="0.35">
      <c r="A600" s="7" t="str">
        <f t="shared" si="112"/>
        <v>Suape39,70</v>
      </c>
      <c r="B600" s="100" t="s">
        <v>187</v>
      </c>
      <c r="C600" s="7">
        <v>4196</v>
      </c>
      <c r="D600" s="7" t="s">
        <v>23</v>
      </c>
      <c r="E600">
        <v>4001152</v>
      </c>
      <c r="F600" s="101"/>
      <c r="G600" s="111">
        <v>50033825</v>
      </c>
      <c r="H600" t="s">
        <v>221</v>
      </c>
      <c r="I600" s="101" t="str">
        <f t="shared" si="104"/>
        <v>39,7</v>
      </c>
      <c r="J600" s="164">
        <v>0</v>
      </c>
      <c r="K600" s="7" t="s">
        <v>135</v>
      </c>
      <c r="L600" s="103" t="e">
        <f>HLOOKUP(K600,'ABR''26'!$DE$4:$EH$65,MATCH(Carga!A600,'ABR''26'!$DE$4:$DE$65,0),0)</f>
        <v>#N/A</v>
      </c>
      <c r="M600" s="7"/>
      <c r="O600" s="7" t="str">
        <f t="shared" si="105"/>
        <v>ZBPE</v>
      </c>
      <c r="P600" s="104" t="e">
        <f t="shared" si="106"/>
        <v>#N/A</v>
      </c>
      <c r="Q600" s="102" t="s">
        <v>203</v>
      </c>
      <c r="R600" s="102" t="s">
        <v>204</v>
      </c>
      <c r="S600" s="102" t="s">
        <v>152</v>
      </c>
      <c r="T600" s="105" t="str">
        <f t="shared" ca="1" si="111"/>
        <v>04.05.Monday</v>
      </c>
      <c r="U600" s="102" t="s">
        <v>205</v>
      </c>
      <c r="V600" s="7"/>
      <c r="W600" s="7"/>
      <c r="X600" s="7"/>
      <c r="Y600" s="7"/>
      <c r="Z600" s="100">
        <f t="shared" si="107"/>
        <v>4001152</v>
      </c>
      <c r="AA600" s="7"/>
      <c r="AB600" s="7"/>
      <c r="AC600" s="7"/>
      <c r="AD600" s="7"/>
      <c r="AE600" s="100">
        <f t="shared" si="108"/>
        <v>4196</v>
      </c>
      <c r="AF600" s="7"/>
      <c r="AG600" s="100">
        <f t="shared" si="109"/>
        <v>50033825</v>
      </c>
    </row>
    <row r="601" spans="1:33" x14ac:dyDescent="0.35">
      <c r="A601" s="7" t="str">
        <f t="shared" si="112"/>
        <v>Suape39,70</v>
      </c>
      <c r="B601" s="100" t="s">
        <v>187</v>
      </c>
      <c r="C601" s="7">
        <v>4196</v>
      </c>
      <c r="D601" s="7" t="s">
        <v>23</v>
      </c>
      <c r="E601">
        <v>4001152</v>
      </c>
      <c r="F601" s="101"/>
      <c r="G601" s="111">
        <v>50033825</v>
      </c>
      <c r="H601" t="s">
        <v>221</v>
      </c>
      <c r="I601" s="101" t="str">
        <f t="shared" si="104"/>
        <v>39,7</v>
      </c>
      <c r="J601" s="164">
        <v>0</v>
      </c>
      <c r="K601" s="7" t="s">
        <v>136</v>
      </c>
      <c r="L601" s="103" t="e">
        <f>HLOOKUP(K601,'ABR''26'!$DE$4:$EH$65,MATCH(Carga!A601,'ABR''26'!$DE$4:$DE$65,0),0)</f>
        <v>#N/A</v>
      </c>
      <c r="M601" s="7"/>
      <c r="O601" s="7" t="str">
        <f t="shared" si="105"/>
        <v>ZBPL</v>
      </c>
      <c r="P601" s="104" t="e">
        <f t="shared" si="106"/>
        <v>#N/A</v>
      </c>
      <c r="Q601" s="102" t="s">
        <v>203</v>
      </c>
      <c r="R601" s="102" t="s">
        <v>204</v>
      </c>
      <c r="S601" s="102" t="s">
        <v>152</v>
      </c>
      <c r="T601" s="105" t="str">
        <f t="shared" ca="1" si="111"/>
        <v>04.05.Monday</v>
      </c>
      <c r="U601" s="102" t="s">
        <v>205</v>
      </c>
      <c r="V601" s="7"/>
      <c r="W601" s="7"/>
      <c r="X601" s="7"/>
      <c r="Y601" s="7"/>
      <c r="Z601" s="100">
        <f t="shared" si="107"/>
        <v>4001152</v>
      </c>
      <c r="AA601" s="7"/>
      <c r="AB601" s="7"/>
      <c r="AC601" s="7"/>
      <c r="AD601" s="7"/>
      <c r="AE601" s="100">
        <f t="shared" si="108"/>
        <v>4196</v>
      </c>
      <c r="AF601" s="7"/>
      <c r="AG601" s="100">
        <f t="shared" si="109"/>
        <v>50033825</v>
      </c>
    </row>
    <row r="602" spans="1:33" x14ac:dyDescent="0.35">
      <c r="A602" s="7" t="str">
        <f>D602&amp;I602&amp;J602</f>
        <v>Suape55,60,4</v>
      </c>
      <c r="B602" s="100" t="s">
        <v>187</v>
      </c>
      <c r="C602" s="7">
        <v>4196</v>
      </c>
      <c r="D602" s="7" t="s">
        <v>23</v>
      </c>
      <c r="E602">
        <v>4001152</v>
      </c>
      <c r="F602" s="101"/>
      <c r="G602" s="111">
        <v>50035907</v>
      </c>
      <c r="H602" t="s">
        <v>222</v>
      </c>
      <c r="I602" s="101" t="str">
        <f t="shared" si="104"/>
        <v>55,6</v>
      </c>
      <c r="J602" s="164">
        <v>0.4</v>
      </c>
      <c r="K602" s="7" t="s">
        <v>43</v>
      </c>
      <c r="L602" s="103" t="e">
        <f>HLOOKUP(K602,'ABR''26'!$DE$4:$EH$65,MATCH(Carga!A602,'ABR''26'!$DE$4:$DE$65,0),0)</f>
        <v>#N/A</v>
      </c>
      <c r="M602" s="7"/>
      <c r="O602" s="7" t="str">
        <f t="shared" si="105"/>
        <v>ZBRP</v>
      </c>
      <c r="P602" s="104" t="e">
        <f t="shared" si="106"/>
        <v>#N/A</v>
      </c>
      <c r="Q602" s="102" t="s">
        <v>203</v>
      </c>
      <c r="R602" s="102" t="s">
        <v>204</v>
      </c>
      <c r="S602" s="102" t="s">
        <v>152</v>
      </c>
      <c r="T602" s="105" t="str">
        <f t="shared" ca="1" si="111"/>
        <v>04.05.Monday</v>
      </c>
      <c r="U602" s="102" t="s">
        <v>205</v>
      </c>
      <c r="V602" s="7"/>
      <c r="W602" s="7"/>
      <c r="X602" s="7"/>
      <c r="Y602" s="7"/>
      <c r="Z602" s="100">
        <f t="shared" si="107"/>
        <v>4001152</v>
      </c>
      <c r="AA602" s="7"/>
      <c r="AB602" s="7"/>
      <c r="AC602" s="7"/>
      <c r="AD602" s="7"/>
      <c r="AE602" s="100">
        <f t="shared" si="108"/>
        <v>4196</v>
      </c>
      <c r="AF602" s="7"/>
      <c r="AG602" s="100">
        <f t="shared" si="109"/>
        <v>50035907</v>
      </c>
    </row>
    <row r="603" spans="1:33" x14ac:dyDescent="0.35">
      <c r="A603" s="7" t="str">
        <f t="shared" ref="A603:A625" si="113">D603&amp;I603&amp;J603</f>
        <v>Suape55,60,4</v>
      </c>
      <c r="B603" s="100" t="s">
        <v>187</v>
      </c>
      <c r="C603" s="7">
        <v>4196</v>
      </c>
      <c r="D603" s="7" t="s">
        <v>23</v>
      </c>
      <c r="E603">
        <v>4001152</v>
      </c>
      <c r="F603" s="101"/>
      <c r="G603" s="111">
        <v>50035907</v>
      </c>
      <c r="H603" t="s">
        <v>222</v>
      </c>
      <c r="I603" s="101" t="str">
        <f t="shared" si="104"/>
        <v>55,6</v>
      </c>
      <c r="J603" s="164">
        <v>0.4</v>
      </c>
      <c r="K603" s="7" t="s">
        <v>44</v>
      </c>
      <c r="L603" s="103" t="e">
        <f>HLOOKUP(K603,'ABR''26'!$DE$4:$EH$65,MATCH(Carga!A603,'ABR''26'!$DE$4:$DE$65,0),0)</f>
        <v>#N/A</v>
      </c>
      <c r="M603" s="7"/>
      <c r="O603" s="7" t="str">
        <f t="shared" si="105"/>
        <v>ZBSR</v>
      </c>
      <c r="P603" s="104" t="e">
        <f t="shared" si="106"/>
        <v>#N/A</v>
      </c>
      <c r="Q603" s="102" t="s">
        <v>203</v>
      </c>
      <c r="R603" s="102" t="s">
        <v>204</v>
      </c>
      <c r="S603" s="102" t="s">
        <v>152</v>
      </c>
      <c r="T603" s="105" t="str">
        <f t="shared" ca="1" si="111"/>
        <v>04.05.Monday</v>
      </c>
      <c r="U603" s="102" t="s">
        <v>205</v>
      </c>
      <c r="V603" s="7"/>
      <c r="W603" s="7"/>
      <c r="X603" s="7"/>
      <c r="Y603" s="7"/>
      <c r="Z603" s="100">
        <f t="shared" si="107"/>
        <v>4001152</v>
      </c>
      <c r="AA603" s="7"/>
      <c r="AB603" s="7"/>
      <c r="AC603" s="7"/>
      <c r="AD603" s="7"/>
      <c r="AE603" s="100">
        <f t="shared" si="108"/>
        <v>4196</v>
      </c>
      <c r="AF603" s="7"/>
      <c r="AG603" s="100">
        <f t="shared" si="109"/>
        <v>50035907</v>
      </c>
    </row>
    <row r="604" spans="1:33" x14ac:dyDescent="0.35">
      <c r="A604" s="7" t="str">
        <f t="shared" si="113"/>
        <v>Suape55,60,4</v>
      </c>
      <c r="B604" s="100" t="s">
        <v>187</v>
      </c>
      <c r="C604" s="7">
        <v>4196</v>
      </c>
      <c r="D604" s="7" t="s">
        <v>23</v>
      </c>
      <c r="E604">
        <v>4001152</v>
      </c>
      <c r="F604" s="101"/>
      <c r="G604" s="111">
        <v>50035907</v>
      </c>
      <c r="H604" t="s">
        <v>222</v>
      </c>
      <c r="I604" s="101" t="str">
        <f t="shared" si="104"/>
        <v>55,6</v>
      </c>
      <c r="J604" s="164">
        <v>0.4</v>
      </c>
      <c r="K604" s="7" t="s">
        <v>56</v>
      </c>
      <c r="L604" s="103" t="e">
        <f>HLOOKUP(K604,'ABR''26'!$DE$4:$EH$65,MATCH(Carga!A604,'ABR''26'!$DE$4:$DE$65,0),0)</f>
        <v>#N/A</v>
      </c>
      <c r="M604" s="7"/>
      <c r="O604" s="7" t="str">
        <f t="shared" si="105"/>
        <v>ZBSB</v>
      </c>
      <c r="P604" s="104" t="e">
        <f t="shared" si="106"/>
        <v>#N/A</v>
      </c>
      <c r="Q604" s="102" t="s">
        <v>203</v>
      </c>
      <c r="R604" s="102" t="s">
        <v>204</v>
      </c>
      <c r="S604" s="102" t="s">
        <v>152</v>
      </c>
      <c r="T604" s="105" t="str">
        <f t="shared" ca="1" si="111"/>
        <v>04.05.Monday</v>
      </c>
      <c r="U604" s="102" t="s">
        <v>205</v>
      </c>
      <c r="V604" s="7"/>
      <c r="W604" s="7"/>
      <c r="X604" s="7"/>
      <c r="Y604" s="7"/>
      <c r="Z604" s="100">
        <f t="shared" si="107"/>
        <v>4001152</v>
      </c>
      <c r="AA604" s="7"/>
      <c r="AB604" s="7"/>
      <c r="AC604" s="7"/>
      <c r="AD604" s="7"/>
      <c r="AE604" s="100">
        <f t="shared" si="108"/>
        <v>4196</v>
      </c>
      <c r="AF604" s="7"/>
      <c r="AG604" s="100">
        <f t="shared" si="109"/>
        <v>50035907</v>
      </c>
    </row>
    <row r="605" spans="1:33" x14ac:dyDescent="0.35">
      <c r="A605" s="7" t="str">
        <f t="shared" si="113"/>
        <v>Suape55,60,4</v>
      </c>
      <c r="B605" s="100" t="s">
        <v>187</v>
      </c>
      <c r="C605" s="7">
        <v>4196</v>
      </c>
      <c r="D605" s="7" t="s">
        <v>23</v>
      </c>
      <c r="E605">
        <v>4001152</v>
      </c>
      <c r="F605" s="101"/>
      <c r="G605" s="111">
        <v>50035907</v>
      </c>
      <c r="H605" t="s">
        <v>222</v>
      </c>
      <c r="I605" s="101" t="str">
        <f t="shared" si="104"/>
        <v>55,6</v>
      </c>
      <c r="J605" s="164">
        <v>0.4</v>
      </c>
      <c r="K605" s="7" t="s">
        <v>46</v>
      </c>
      <c r="L605" s="103" t="e">
        <f>HLOOKUP(K605,'ABR''26'!$DE$4:$EH$65,MATCH(Carga!A605,'ABR''26'!$DE$4:$DE$65,0),0)</f>
        <v>#N/A</v>
      </c>
      <c r="M605" s="7"/>
      <c r="O605" s="7" t="str">
        <f t="shared" si="105"/>
        <v>ZBCP</v>
      </c>
      <c r="P605" s="104" t="e">
        <f t="shared" si="106"/>
        <v>#N/A</v>
      </c>
      <c r="Q605" s="102" t="s">
        <v>203</v>
      </c>
      <c r="R605" s="102" t="s">
        <v>204</v>
      </c>
      <c r="S605" s="102" t="s">
        <v>152</v>
      </c>
      <c r="T605" s="105" t="str">
        <f t="shared" ca="1" si="111"/>
        <v>04.05.Monday</v>
      </c>
      <c r="U605" s="102" t="s">
        <v>205</v>
      </c>
      <c r="V605" s="7"/>
      <c r="W605" s="7"/>
      <c r="X605" s="7"/>
      <c r="Y605" s="7"/>
      <c r="Z605" s="100">
        <f t="shared" si="107"/>
        <v>4001152</v>
      </c>
      <c r="AA605" s="7"/>
      <c r="AB605" s="7"/>
      <c r="AC605" s="7"/>
      <c r="AD605" s="7"/>
      <c r="AE605" s="100">
        <f t="shared" si="108"/>
        <v>4196</v>
      </c>
      <c r="AF605" s="7"/>
      <c r="AG605" s="100">
        <f t="shared" si="109"/>
        <v>50035907</v>
      </c>
    </row>
    <row r="606" spans="1:33" x14ac:dyDescent="0.35">
      <c r="A606" s="7" t="str">
        <f t="shared" si="113"/>
        <v>Suape55,60,4</v>
      </c>
      <c r="B606" s="100" t="s">
        <v>187</v>
      </c>
      <c r="C606" s="7">
        <v>4196</v>
      </c>
      <c r="D606" s="7" t="s">
        <v>23</v>
      </c>
      <c r="E606">
        <v>4001152</v>
      </c>
      <c r="F606" s="101"/>
      <c r="G606" s="111">
        <v>50035907</v>
      </c>
      <c r="H606" t="s">
        <v>222</v>
      </c>
      <c r="I606" s="101" t="str">
        <f t="shared" si="104"/>
        <v>55,6</v>
      </c>
      <c r="J606" s="164">
        <v>0.4</v>
      </c>
      <c r="K606" s="7" t="s">
        <v>131</v>
      </c>
      <c r="L606" s="103" t="e">
        <f>HLOOKUP(K606,'ABR''26'!$DE$4:$EH$65,MATCH(Carga!A606,'ABR''26'!$DE$4:$DE$65,0),0)</f>
        <v>#N/A</v>
      </c>
      <c r="M606" s="7"/>
      <c r="O606" s="7" t="str">
        <f t="shared" si="105"/>
        <v>ZBFP</v>
      </c>
      <c r="P606" s="104" t="e">
        <f t="shared" si="106"/>
        <v>#N/A</v>
      </c>
      <c r="Q606" s="102" t="s">
        <v>203</v>
      </c>
      <c r="R606" s="102" t="s">
        <v>204</v>
      </c>
      <c r="S606" s="102" t="s">
        <v>152</v>
      </c>
      <c r="T606" s="105" t="str">
        <f t="shared" ca="1" si="111"/>
        <v>04.05.Monday</v>
      </c>
      <c r="U606" s="102" t="s">
        <v>205</v>
      </c>
      <c r="V606" s="7"/>
      <c r="W606" s="7"/>
      <c r="X606" s="7"/>
      <c r="Y606" s="7"/>
      <c r="Z606" s="100">
        <f t="shared" si="107"/>
        <v>4001152</v>
      </c>
      <c r="AA606" s="7"/>
      <c r="AB606" s="7"/>
      <c r="AC606" s="7"/>
      <c r="AD606" s="7"/>
      <c r="AE606" s="100">
        <f t="shared" si="108"/>
        <v>4196</v>
      </c>
      <c r="AF606" s="7"/>
      <c r="AG606" s="100">
        <f t="shared" si="109"/>
        <v>50035907</v>
      </c>
    </row>
    <row r="607" spans="1:33" x14ac:dyDescent="0.35">
      <c r="A607" s="7" t="str">
        <f t="shared" si="113"/>
        <v>Suape55,60,4</v>
      </c>
      <c r="B607" s="100" t="s">
        <v>187</v>
      </c>
      <c r="C607" s="7">
        <v>4196</v>
      </c>
      <c r="D607" s="7" t="s">
        <v>23</v>
      </c>
      <c r="E607">
        <v>4001152</v>
      </c>
      <c r="F607" s="101"/>
      <c r="G607" s="111">
        <v>50035907</v>
      </c>
      <c r="H607" t="s">
        <v>222</v>
      </c>
      <c r="I607" s="101" t="str">
        <f t="shared" si="104"/>
        <v>55,6</v>
      </c>
      <c r="J607" s="164">
        <v>0.4</v>
      </c>
      <c r="K607" s="7" t="s">
        <v>51</v>
      </c>
      <c r="L607" s="103" t="e">
        <f>HLOOKUP(K607,'ABR''26'!$DE$4:$EH$65,MATCH(Carga!A607,'ABR''26'!$DE$4:$DE$65,0),0)</f>
        <v>#N/A</v>
      </c>
      <c r="M607" s="7"/>
      <c r="O607" s="7" t="str">
        <f t="shared" si="105"/>
        <v>ZBFC</v>
      </c>
      <c r="P607" s="104" t="e">
        <f t="shared" si="106"/>
        <v>#N/A</v>
      </c>
      <c r="Q607" s="102" t="s">
        <v>203</v>
      </c>
      <c r="R607" s="102" t="s">
        <v>204</v>
      </c>
      <c r="S607" s="102" t="s">
        <v>152</v>
      </c>
      <c r="T607" s="105" t="str">
        <f t="shared" ca="1" si="111"/>
        <v>04.05.Monday</v>
      </c>
      <c r="U607" s="102" t="s">
        <v>205</v>
      </c>
      <c r="V607" s="7"/>
      <c r="W607" s="7"/>
      <c r="X607" s="7"/>
      <c r="Y607" s="7"/>
      <c r="Z607" s="100">
        <f t="shared" si="107"/>
        <v>4001152</v>
      </c>
      <c r="AA607" s="7"/>
      <c r="AB607" s="7"/>
      <c r="AC607" s="7"/>
      <c r="AD607" s="7"/>
      <c r="AE607" s="100">
        <f t="shared" si="108"/>
        <v>4196</v>
      </c>
      <c r="AF607" s="7"/>
      <c r="AG607" s="100">
        <f t="shared" si="109"/>
        <v>50035907</v>
      </c>
    </row>
    <row r="608" spans="1:33" x14ac:dyDescent="0.35">
      <c r="A608" s="7" t="str">
        <f t="shared" si="113"/>
        <v>Suape55,60,4</v>
      </c>
      <c r="B608" s="100" t="s">
        <v>187</v>
      </c>
      <c r="C608" s="7">
        <v>4196</v>
      </c>
      <c r="D608" s="7" t="s">
        <v>23</v>
      </c>
      <c r="E608">
        <v>4001152</v>
      </c>
      <c r="F608" s="101"/>
      <c r="G608" s="111">
        <v>50035907</v>
      </c>
      <c r="H608" t="s">
        <v>222</v>
      </c>
      <c r="I608" s="101" t="str">
        <f t="shared" si="104"/>
        <v>55,6</v>
      </c>
      <c r="J608" s="164">
        <v>0.4</v>
      </c>
      <c r="K608" s="7" t="s">
        <v>59</v>
      </c>
      <c r="L608" s="103" t="e">
        <f>HLOOKUP(K608,'ABR''26'!$DE$4:$EH$65,MATCH(Carga!A608,'ABR''26'!$DE$4:$DE$65,0),0)</f>
        <v>#N/A</v>
      </c>
      <c r="M608" s="7"/>
      <c r="O608" s="7" t="str">
        <f t="shared" si="105"/>
        <v>ZBFB</v>
      </c>
      <c r="P608" s="104" t="e">
        <f t="shared" si="106"/>
        <v>#N/A</v>
      </c>
      <c r="Q608" s="102" t="s">
        <v>203</v>
      </c>
      <c r="R608" s="102" t="s">
        <v>204</v>
      </c>
      <c r="S608" s="102" t="s">
        <v>152</v>
      </c>
      <c r="T608" s="105" t="str">
        <f t="shared" ca="1" si="111"/>
        <v>04.05.Monday</v>
      </c>
      <c r="U608" s="102" t="s">
        <v>205</v>
      </c>
      <c r="V608" s="7"/>
      <c r="W608" s="7"/>
      <c r="X608" s="7"/>
      <c r="Y608" s="7"/>
      <c r="Z608" s="100">
        <f t="shared" si="107"/>
        <v>4001152</v>
      </c>
      <c r="AA608" s="7"/>
      <c r="AB608" s="7"/>
      <c r="AC608" s="7"/>
      <c r="AD608" s="7"/>
      <c r="AE608" s="100">
        <f t="shared" si="108"/>
        <v>4196</v>
      </c>
      <c r="AF608" s="7"/>
      <c r="AG608" s="100">
        <f t="shared" si="109"/>
        <v>50035907</v>
      </c>
    </row>
    <row r="609" spans="1:33" x14ac:dyDescent="0.35">
      <c r="A609" s="7" t="str">
        <f t="shared" si="113"/>
        <v>Suape55,60,4</v>
      </c>
      <c r="B609" s="100" t="s">
        <v>187</v>
      </c>
      <c r="C609" s="7">
        <v>4196</v>
      </c>
      <c r="D609" s="7" t="s">
        <v>23</v>
      </c>
      <c r="E609">
        <v>4001152</v>
      </c>
      <c r="F609" s="101"/>
      <c r="G609" s="111">
        <v>50035907</v>
      </c>
      <c r="H609" t="s">
        <v>222</v>
      </c>
      <c r="I609" s="101" t="str">
        <f t="shared" si="104"/>
        <v>55,6</v>
      </c>
      <c r="J609" s="164">
        <v>0.4</v>
      </c>
      <c r="K609" s="7" t="s">
        <v>138</v>
      </c>
      <c r="L609" s="103" t="e">
        <f>HLOOKUP(K609,'ABR''26'!$DE$4:$EH$65,MATCH(Carga!A609,'ABR''26'!$DE$4:$DE$65,0),0)</f>
        <v>#N/A</v>
      </c>
      <c r="M609" s="7"/>
      <c r="O609" s="7" t="str">
        <f t="shared" si="105"/>
        <v>ZBTM</v>
      </c>
      <c r="P609" s="104" t="e">
        <f t="shared" si="106"/>
        <v>#N/A</v>
      </c>
      <c r="Q609" s="102" t="s">
        <v>203</v>
      </c>
      <c r="R609" s="102" t="s">
        <v>204</v>
      </c>
      <c r="S609" s="102" t="s">
        <v>152</v>
      </c>
      <c r="T609" s="105" t="str">
        <f t="shared" ca="1" si="111"/>
        <v>04.05.Monday</v>
      </c>
      <c r="U609" s="102" t="s">
        <v>205</v>
      </c>
      <c r="V609" s="7"/>
      <c r="W609" s="7"/>
      <c r="X609" s="7"/>
      <c r="Y609" s="7"/>
      <c r="Z609" s="100">
        <f t="shared" si="107"/>
        <v>4001152</v>
      </c>
      <c r="AA609" s="7"/>
      <c r="AB609" s="7"/>
      <c r="AC609" s="7"/>
      <c r="AD609" s="7"/>
      <c r="AE609" s="100">
        <f t="shared" si="108"/>
        <v>4196</v>
      </c>
      <c r="AF609" s="7"/>
      <c r="AG609" s="100">
        <f t="shared" si="109"/>
        <v>50035907</v>
      </c>
    </row>
    <row r="610" spans="1:33" x14ac:dyDescent="0.35">
      <c r="A610" s="7" t="str">
        <f t="shared" si="113"/>
        <v>Suape55,60,4</v>
      </c>
      <c r="B610" s="100" t="s">
        <v>187</v>
      </c>
      <c r="C610" s="7">
        <v>4196</v>
      </c>
      <c r="D610" s="7" t="s">
        <v>23</v>
      </c>
      <c r="E610">
        <v>4001152</v>
      </c>
      <c r="F610" s="101"/>
      <c r="G610" s="111">
        <v>50035907</v>
      </c>
      <c r="H610" t="s">
        <v>222</v>
      </c>
      <c r="I610" s="101" t="str">
        <f t="shared" si="104"/>
        <v>55,6</v>
      </c>
      <c r="J610" s="164">
        <v>0.4</v>
      </c>
      <c r="K610" s="7" t="s">
        <v>139</v>
      </c>
      <c r="L610" s="103" t="e">
        <f>HLOOKUP(K610,'ABR''26'!$DE$4:$EH$65,MATCH(Carga!A610,'ABR''26'!$DE$4:$DE$65,0),0)</f>
        <v>#N/A</v>
      </c>
      <c r="M610" s="7"/>
      <c r="O610" s="7" t="str">
        <f t="shared" si="105"/>
        <v>ZBCT</v>
      </c>
      <c r="P610" s="104" t="e">
        <f t="shared" si="106"/>
        <v>#N/A</v>
      </c>
      <c r="Q610" s="102" t="s">
        <v>203</v>
      </c>
      <c r="R610" s="102" t="s">
        <v>204</v>
      </c>
      <c r="S610" s="102" t="s">
        <v>152</v>
      </c>
      <c r="T610" s="105" t="str">
        <f t="shared" ca="1" si="111"/>
        <v>04.05.Monday</v>
      </c>
      <c r="U610" s="102" t="s">
        <v>205</v>
      </c>
      <c r="V610" s="7"/>
      <c r="W610" s="7"/>
      <c r="X610" s="7"/>
      <c r="Y610" s="7"/>
      <c r="Z610" s="100">
        <f t="shared" si="107"/>
        <v>4001152</v>
      </c>
      <c r="AA610" s="7"/>
      <c r="AB610" s="7"/>
      <c r="AC610" s="7"/>
      <c r="AD610" s="7"/>
      <c r="AE610" s="100">
        <f t="shared" si="108"/>
        <v>4196</v>
      </c>
      <c r="AF610" s="7"/>
      <c r="AG610" s="100">
        <f t="shared" si="109"/>
        <v>50035907</v>
      </c>
    </row>
    <row r="611" spans="1:33" x14ac:dyDescent="0.35">
      <c r="A611" s="7" t="str">
        <f t="shared" si="113"/>
        <v>Suape55,60,4</v>
      </c>
      <c r="B611" s="100" t="s">
        <v>187</v>
      </c>
      <c r="C611" s="7">
        <v>4196</v>
      </c>
      <c r="D611" s="7" t="s">
        <v>23</v>
      </c>
      <c r="E611">
        <v>4001152</v>
      </c>
      <c r="F611" s="101"/>
      <c r="G611" s="111">
        <v>50035907</v>
      </c>
      <c r="H611" t="s">
        <v>222</v>
      </c>
      <c r="I611" s="101" t="str">
        <f t="shared" ref="I611:I674" si="114">SUBSTITUTE(MID(H611,7,4),".",",")</f>
        <v>55,6</v>
      </c>
      <c r="J611" s="164">
        <v>0.4</v>
      </c>
      <c r="K611" s="7" t="s">
        <v>57</v>
      </c>
      <c r="L611" s="103" t="e">
        <f>HLOOKUP(K611,'ABR''26'!$DE$4:$EH$65,MATCH(Carga!A611,'ABR''26'!$DE$4:$DE$65,0),0)</f>
        <v>#N/A</v>
      </c>
      <c r="M611" s="7"/>
      <c r="O611" s="7" t="str">
        <f t="shared" ref="O611:O674" si="115">K611</f>
        <v>ZBLB</v>
      </c>
      <c r="P611" s="104" t="e">
        <f t="shared" ref="P611:P674" si="116">L611</f>
        <v>#N/A</v>
      </c>
      <c r="Q611" s="102" t="s">
        <v>203</v>
      </c>
      <c r="R611" s="102" t="s">
        <v>204</v>
      </c>
      <c r="S611" s="102" t="s">
        <v>152</v>
      </c>
      <c r="T611" s="105" t="str">
        <f t="shared" ca="1" si="111"/>
        <v>04.05.Monday</v>
      </c>
      <c r="U611" s="102" t="s">
        <v>205</v>
      </c>
      <c r="V611" s="7"/>
      <c r="W611" s="7"/>
      <c r="X611" s="7"/>
      <c r="Y611" s="7"/>
      <c r="Z611" s="100">
        <f t="shared" ref="Z611:Z674" si="117">E611</f>
        <v>4001152</v>
      </c>
      <c r="AA611" s="7"/>
      <c r="AB611" s="7"/>
      <c r="AC611" s="7"/>
      <c r="AD611" s="7"/>
      <c r="AE611" s="100">
        <f t="shared" ref="AE611:AE674" si="118">C611</f>
        <v>4196</v>
      </c>
      <c r="AF611" s="7"/>
      <c r="AG611" s="100">
        <f t="shared" ref="AG611:AG674" si="119">G611</f>
        <v>50035907</v>
      </c>
    </row>
    <row r="612" spans="1:33" x14ac:dyDescent="0.35">
      <c r="A612" s="7" t="str">
        <f t="shared" si="113"/>
        <v>Suape55,60,4</v>
      </c>
      <c r="B612" s="100" t="s">
        <v>187</v>
      </c>
      <c r="C612" s="7">
        <v>4196</v>
      </c>
      <c r="D612" s="7" t="s">
        <v>23</v>
      </c>
      <c r="E612">
        <v>4001152</v>
      </c>
      <c r="F612" s="101"/>
      <c r="G612" s="111">
        <v>50035907</v>
      </c>
      <c r="H612" t="s">
        <v>222</v>
      </c>
      <c r="I612" s="101" t="str">
        <f t="shared" si="114"/>
        <v>55,6</v>
      </c>
      <c r="J612" s="164">
        <v>0.4</v>
      </c>
      <c r="K612" s="7" t="s">
        <v>132</v>
      </c>
      <c r="L612" s="103" t="e">
        <f>HLOOKUP(K612,'ABR''26'!$DE$4:$EH$65,MATCH(Carga!A612,'ABR''26'!$DE$4:$DE$65,0),0)</f>
        <v>#N/A</v>
      </c>
      <c r="M612" s="7"/>
      <c r="O612" s="7" t="str">
        <f t="shared" si="115"/>
        <v>ZBMR</v>
      </c>
      <c r="P612" s="104" t="e">
        <f t="shared" si="116"/>
        <v>#N/A</v>
      </c>
      <c r="Q612" s="102" t="s">
        <v>203</v>
      </c>
      <c r="R612" s="102" t="s">
        <v>204</v>
      </c>
      <c r="S612" s="102" t="s">
        <v>152</v>
      </c>
      <c r="T612" s="105" t="str">
        <f t="shared" ca="1" si="111"/>
        <v>04.05.Monday</v>
      </c>
      <c r="U612" s="102" t="s">
        <v>205</v>
      </c>
      <c r="V612" s="7"/>
      <c r="W612" s="7"/>
      <c r="X612" s="7"/>
      <c r="Y612" s="7"/>
      <c r="Z612" s="100">
        <f t="shared" si="117"/>
        <v>4001152</v>
      </c>
      <c r="AA612" s="7"/>
      <c r="AB612" s="7"/>
      <c r="AC612" s="7"/>
      <c r="AD612" s="7"/>
      <c r="AE612" s="100">
        <f t="shared" si="118"/>
        <v>4196</v>
      </c>
      <c r="AF612" s="7"/>
      <c r="AG612" s="100">
        <f t="shared" si="119"/>
        <v>50035907</v>
      </c>
    </row>
    <row r="613" spans="1:33" x14ac:dyDescent="0.35">
      <c r="A613" s="7" t="str">
        <f t="shared" si="113"/>
        <v>Suape55,60,4</v>
      </c>
      <c r="B613" s="100" t="s">
        <v>187</v>
      </c>
      <c r="C613" s="7">
        <v>4196</v>
      </c>
      <c r="D613" s="7" t="s">
        <v>23</v>
      </c>
      <c r="E613">
        <v>4001152</v>
      </c>
      <c r="F613" s="101"/>
      <c r="G613" s="111">
        <v>50035907</v>
      </c>
      <c r="H613" t="s">
        <v>222</v>
      </c>
      <c r="I613" s="101" t="str">
        <f t="shared" si="114"/>
        <v>55,6</v>
      </c>
      <c r="J613" s="164">
        <v>0.4</v>
      </c>
      <c r="K613" s="7" t="s">
        <v>133</v>
      </c>
      <c r="L613" s="103" t="e">
        <f>HLOOKUP(K613,'ABR''26'!$DE$4:$EH$65,MATCH(Carga!A613,'ABR''26'!$DE$4:$DE$65,0),0)</f>
        <v>#N/A</v>
      </c>
      <c r="M613" s="7"/>
      <c r="O613" s="7" t="str">
        <f t="shared" si="115"/>
        <v>ZBML</v>
      </c>
      <c r="P613" s="104" t="e">
        <f t="shared" si="116"/>
        <v>#N/A</v>
      </c>
      <c r="Q613" s="102" t="s">
        <v>203</v>
      </c>
      <c r="R613" s="102" t="s">
        <v>204</v>
      </c>
      <c r="S613" s="102" t="s">
        <v>152</v>
      </c>
      <c r="T613" s="105" t="str">
        <f t="shared" ca="1" si="111"/>
        <v>04.05.Monday</v>
      </c>
      <c r="U613" s="102" t="s">
        <v>205</v>
      </c>
      <c r="V613" s="7"/>
      <c r="W613" s="7"/>
      <c r="X613" s="7"/>
      <c r="Y613" s="7"/>
      <c r="Z613" s="100">
        <f t="shared" si="117"/>
        <v>4001152</v>
      </c>
      <c r="AA613" s="7"/>
      <c r="AB613" s="7"/>
      <c r="AC613" s="7"/>
      <c r="AD613" s="7"/>
      <c r="AE613" s="100">
        <f t="shared" si="118"/>
        <v>4196</v>
      </c>
      <c r="AF613" s="7"/>
      <c r="AG613" s="100">
        <f t="shared" si="119"/>
        <v>50035907</v>
      </c>
    </row>
    <row r="614" spans="1:33" x14ac:dyDescent="0.35">
      <c r="A614" s="7" t="str">
        <f t="shared" si="113"/>
        <v>Suape55,60,4</v>
      </c>
      <c r="B614" s="100" t="s">
        <v>187</v>
      </c>
      <c r="C614" s="7">
        <v>4196</v>
      </c>
      <c r="D614" s="7" t="s">
        <v>23</v>
      </c>
      <c r="E614">
        <v>4001152</v>
      </c>
      <c r="F614" s="101"/>
      <c r="G614" s="111">
        <v>50035907</v>
      </c>
      <c r="H614" t="s">
        <v>222</v>
      </c>
      <c r="I614" s="101" t="str">
        <f t="shared" si="114"/>
        <v>55,6</v>
      </c>
      <c r="J614" s="164">
        <v>0.4</v>
      </c>
      <c r="K614" s="7" t="s">
        <v>52</v>
      </c>
      <c r="L614" s="103" t="e">
        <f>HLOOKUP(K614,'ABR''26'!$DE$4:$EH$65,MATCH(Carga!A614,'ABR''26'!$DE$4:$DE$65,0),0)</f>
        <v>#N/A</v>
      </c>
      <c r="M614" s="7"/>
      <c r="O614" s="7" t="str">
        <f t="shared" si="115"/>
        <v>ZBPP</v>
      </c>
      <c r="P614" s="104" t="e">
        <f t="shared" si="116"/>
        <v>#N/A</v>
      </c>
      <c r="Q614" s="102" t="s">
        <v>203</v>
      </c>
      <c r="R614" s="102" t="s">
        <v>204</v>
      </c>
      <c r="S614" s="102" t="s">
        <v>152</v>
      </c>
      <c r="T614" s="105" t="str">
        <f t="shared" ca="1" si="111"/>
        <v>04.05.Monday</v>
      </c>
      <c r="U614" s="102" t="s">
        <v>205</v>
      </c>
      <c r="V614" s="7"/>
      <c r="W614" s="7"/>
      <c r="X614" s="7"/>
      <c r="Y614" s="7"/>
      <c r="Z614" s="100">
        <f t="shared" si="117"/>
        <v>4001152</v>
      </c>
      <c r="AA614" s="7"/>
      <c r="AB614" s="7"/>
      <c r="AC614" s="7"/>
      <c r="AD614" s="7"/>
      <c r="AE614" s="100">
        <f t="shared" si="118"/>
        <v>4196</v>
      </c>
      <c r="AF614" s="7"/>
      <c r="AG614" s="100">
        <f t="shared" si="119"/>
        <v>50035907</v>
      </c>
    </row>
    <row r="615" spans="1:33" x14ac:dyDescent="0.35">
      <c r="A615" s="7" t="str">
        <f t="shared" si="113"/>
        <v>Suape55,60,4</v>
      </c>
      <c r="B615" s="100" t="s">
        <v>187</v>
      </c>
      <c r="C615" s="7">
        <v>4196</v>
      </c>
      <c r="D615" s="7" t="s">
        <v>23</v>
      </c>
      <c r="E615">
        <v>4001152</v>
      </c>
      <c r="F615" s="101"/>
      <c r="G615" s="111">
        <v>50035907</v>
      </c>
      <c r="H615" t="s">
        <v>222</v>
      </c>
      <c r="I615" s="101" t="str">
        <f t="shared" si="114"/>
        <v>55,6</v>
      </c>
      <c r="J615" s="164">
        <v>0.4</v>
      </c>
      <c r="K615" s="7" t="s">
        <v>60</v>
      </c>
      <c r="L615" s="103" t="e">
        <f>HLOOKUP(K615,'ABR''26'!$DE$4:$EH$65,MATCH(Carga!A615,'ABR''26'!$DE$4:$DE$65,0),0)</f>
        <v>#N/A</v>
      </c>
      <c r="M615" s="7"/>
      <c r="O615" s="7" t="str">
        <f t="shared" si="115"/>
        <v>ZBPB</v>
      </c>
      <c r="P615" s="104" t="e">
        <f t="shared" si="116"/>
        <v>#N/A</v>
      </c>
      <c r="Q615" s="102" t="s">
        <v>203</v>
      </c>
      <c r="R615" s="102" t="s">
        <v>204</v>
      </c>
      <c r="S615" s="102" t="s">
        <v>152</v>
      </c>
      <c r="T615" s="105" t="str">
        <f t="shared" ca="1" si="111"/>
        <v>04.05.Monday</v>
      </c>
      <c r="U615" s="102" t="s">
        <v>205</v>
      </c>
      <c r="V615" s="7"/>
      <c r="W615" s="7"/>
      <c r="X615" s="7"/>
      <c r="Y615" s="7"/>
      <c r="Z615" s="100">
        <f t="shared" si="117"/>
        <v>4001152</v>
      </c>
      <c r="AA615" s="7"/>
      <c r="AB615" s="7"/>
      <c r="AC615" s="7"/>
      <c r="AD615" s="7"/>
      <c r="AE615" s="100">
        <f t="shared" si="118"/>
        <v>4196</v>
      </c>
      <c r="AF615" s="7"/>
      <c r="AG615" s="100">
        <f t="shared" si="119"/>
        <v>50035907</v>
      </c>
    </row>
    <row r="616" spans="1:33" x14ac:dyDescent="0.35">
      <c r="A616" s="7" t="str">
        <f t="shared" si="113"/>
        <v>Suape55,60,4</v>
      </c>
      <c r="B616" s="100" t="s">
        <v>187</v>
      </c>
      <c r="C616" s="7">
        <v>4196</v>
      </c>
      <c r="D616" s="7" t="s">
        <v>23</v>
      </c>
      <c r="E616">
        <v>4001152</v>
      </c>
      <c r="F616" s="101"/>
      <c r="G616" s="111">
        <v>50035907</v>
      </c>
      <c r="H616" t="s">
        <v>222</v>
      </c>
      <c r="I616" s="101" t="str">
        <f t="shared" si="114"/>
        <v>55,6</v>
      </c>
      <c r="J616" s="164">
        <v>0.4</v>
      </c>
      <c r="K616" s="7" t="s">
        <v>50</v>
      </c>
      <c r="L616" s="103" t="e">
        <f>HLOOKUP(K616,'ABR''26'!$DE$4:$EH$65,MATCH(Carga!A616,'ABR''26'!$DE$4:$DE$65,0),0)</f>
        <v>#N/A</v>
      </c>
      <c r="M616" s="7"/>
      <c r="O616" s="7" t="str">
        <f t="shared" si="115"/>
        <v>ZBOP</v>
      </c>
      <c r="P616" s="104" t="e">
        <f t="shared" si="116"/>
        <v>#N/A</v>
      </c>
      <c r="Q616" s="102" t="s">
        <v>203</v>
      </c>
      <c r="R616" s="102" t="s">
        <v>204</v>
      </c>
      <c r="S616" s="102" t="s">
        <v>152</v>
      </c>
      <c r="T616" s="105" t="str">
        <f t="shared" ca="1" si="111"/>
        <v>04.05.Monday</v>
      </c>
      <c r="U616" s="102" t="s">
        <v>205</v>
      </c>
      <c r="V616" s="7"/>
      <c r="W616" s="7"/>
      <c r="X616" s="7"/>
      <c r="Y616" s="7"/>
      <c r="Z616" s="100">
        <f t="shared" si="117"/>
        <v>4001152</v>
      </c>
      <c r="AA616" s="7"/>
      <c r="AB616" s="7"/>
      <c r="AC616" s="7"/>
      <c r="AD616" s="7"/>
      <c r="AE616" s="100">
        <f t="shared" si="118"/>
        <v>4196</v>
      </c>
      <c r="AF616" s="7"/>
      <c r="AG616" s="100">
        <f t="shared" si="119"/>
        <v>50035907</v>
      </c>
    </row>
    <row r="617" spans="1:33" x14ac:dyDescent="0.35">
      <c r="A617" s="7" t="str">
        <f t="shared" si="113"/>
        <v>Suape55,60,4</v>
      </c>
      <c r="B617" s="100" t="s">
        <v>187</v>
      </c>
      <c r="C617" s="7">
        <v>4196</v>
      </c>
      <c r="D617" s="7" t="s">
        <v>23</v>
      </c>
      <c r="E617">
        <v>4001152</v>
      </c>
      <c r="F617" s="101"/>
      <c r="G617" s="111">
        <v>50035907</v>
      </c>
      <c r="H617" t="s">
        <v>222</v>
      </c>
      <c r="I617" s="101" t="str">
        <f t="shared" si="114"/>
        <v>55,6</v>
      </c>
      <c r="J617" s="164">
        <v>0.4</v>
      </c>
      <c r="K617" s="7" t="s">
        <v>58</v>
      </c>
      <c r="L617" s="103" t="e">
        <f>HLOOKUP(K617,'ABR''26'!$DE$4:$EH$65,MATCH(Carga!A617,'ABR''26'!$DE$4:$DE$65,0),0)</f>
        <v>#N/A</v>
      </c>
      <c r="M617" s="7"/>
      <c r="O617" s="7" t="str">
        <f t="shared" si="115"/>
        <v>ZBOB</v>
      </c>
      <c r="P617" s="104" t="e">
        <f t="shared" si="116"/>
        <v>#N/A</v>
      </c>
      <c r="Q617" s="102" t="s">
        <v>203</v>
      </c>
      <c r="R617" s="102" t="s">
        <v>204</v>
      </c>
      <c r="S617" s="102" t="s">
        <v>152</v>
      </c>
      <c r="T617" s="105" t="str">
        <f t="shared" ca="1" si="111"/>
        <v>04.05.Monday</v>
      </c>
      <c r="U617" s="102" t="s">
        <v>205</v>
      </c>
      <c r="V617" s="7"/>
      <c r="W617" s="7"/>
      <c r="X617" s="7"/>
      <c r="Y617" s="7"/>
      <c r="Z617" s="100">
        <f t="shared" si="117"/>
        <v>4001152</v>
      </c>
      <c r="AA617" s="7"/>
      <c r="AB617" s="7"/>
      <c r="AC617" s="7"/>
      <c r="AD617" s="7"/>
      <c r="AE617" s="100">
        <f t="shared" si="118"/>
        <v>4196</v>
      </c>
      <c r="AF617" s="7"/>
      <c r="AG617" s="100">
        <f t="shared" si="119"/>
        <v>50035907</v>
      </c>
    </row>
    <row r="618" spans="1:33" x14ac:dyDescent="0.35">
      <c r="A618" s="7" t="str">
        <f t="shared" si="113"/>
        <v>Suape55,60,4</v>
      </c>
      <c r="B618" s="100" t="s">
        <v>187</v>
      </c>
      <c r="C618" s="7">
        <v>4196</v>
      </c>
      <c r="D618" s="7" t="s">
        <v>23</v>
      </c>
      <c r="E618">
        <v>4001152</v>
      </c>
      <c r="F618" s="101"/>
      <c r="G618" s="111">
        <v>50035907</v>
      </c>
      <c r="H618" t="s">
        <v>222</v>
      </c>
      <c r="I618" s="101" t="str">
        <f t="shared" si="114"/>
        <v>55,6</v>
      </c>
      <c r="J618" s="164">
        <v>0.4</v>
      </c>
      <c r="K618" s="7" t="s">
        <v>134</v>
      </c>
      <c r="L618" s="103" t="e">
        <f>HLOOKUP(K618,'ABR''26'!$DE$4:$EH$65,MATCH(Carga!A618,'ABR''26'!$DE$4:$DE$65,0),0)</f>
        <v>#N/A</v>
      </c>
      <c r="M618" s="7"/>
      <c r="O618" s="7" t="str">
        <f t="shared" si="115"/>
        <v>ZBSG</v>
      </c>
      <c r="P618" s="104" t="e">
        <f t="shared" si="116"/>
        <v>#N/A</v>
      </c>
      <c r="Q618" s="102" t="s">
        <v>203</v>
      </c>
      <c r="R618" s="102" t="s">
        <v>204</v>
      </c>
      <c r="S618" s="102" t="s">
        <v>152</v>
      </c>
      <c r="T618" s="105" t="str">
        <f t="shared" ca="1" si="111"/>
        <v>04.05.Monday</v>
      </c>
      <c r="U618" s="102" t="s">
        <v>205</v>
      </c>
      <c r="V618" s="7"/>
      <c r="W618" s="7"/>
      <c r="X618" s="7"/>
      <c r="Y618" s="7"/>
      <c r="Z618" s="100">
        <f t="shared" si="117"/>
        <v>4001152</v>
      </c>
      <c r="AA618" s="7"/>
      <c r="AB618" s="7"/>
      <c r="AC618" s="7"/>
      <c r="AD618" s="7"/>
      <c r="AE618" s="100">
        <f t="shared" si="118"/>
        <v>4196</v>
      </c>
      <c r="AF618" s="7"/>
      <c r="AG618" s="100">
        <f t="shared" si="119"/>
        <v>50035907</v>
      </c>
    </row>
    <row r="619" spans="1:33" x14ac:dyDescent="0.35">
      <c r="A619" s="7" t="str">
        <f t="shared" si="113"/>
        <v>Suape55,60,4</v>
      </c>
      <c r="B619" s="100" t="s">
        <v>187</v>
      </c>
      <c r="C619" s="7">
        <v>4196</v>
      </c>
      <c r="D619" s="7" t="s">
        <v>23</v>
      </c>
      <c r="E619">
        <v>4001152</v>
      </c>
      <c r="F619" s="101"/>
      <c r="G619" s="111">
        <v>50035907</v>
      </c>
      <c r="H619" t="s">
        <v>222</v>
      </c>
      <c r="I619" s="101" t="str">
        <f t="shared" si="114"/>
        <v>55,6</v>
      </c>
      <c r="J619" s="164">
        <v>0.4</v>
      </c>
      <c r="K619" s="7" t="s">
        <v>45</v>
      </c>
      <c r="L619" s="103" t="e">
        <f>HLOOKUP(K619,'ABR''26'!$DE$4:$EH$65,MATCH(Carga!A619,'ABR''26'!$DE$4:$DE$65,0),0)</f>
        <v>#N/A</v>
      </c>
      <c r="M619" s="7"/>
      <c r="O619" s="7" t="str">
        <f t="shared" si="115"/>
        <v>ZBFS</v>
      </c>
      <c r="P619" s="104" t="e">
        <f t="shared" si="116"/>
        <v>#N/A</v>
      </c>
      <c r="Q619" s="102" t="s">
        <v>203</v>
      </c>
      <c r="R619" s="102" t="s">
        <v>204</v>
      </c>
      <c r="S619" s="102" t="s">
        <v>152</v>
      </c>
      <c r="T619" s="105" t="str">
        <f t="shared" ca="1" si="111"/>
        <v>04.05.Monday</v>
      </c>
      <c r="U619" s="102" t="s">
        <v>205</v>
      </c>
      <c r="V619" s="7"/>
      <c r="W619" s="7"/>
      <c r="X619" s="7"/>
      <c r="Y619" s="7"/>
      <c r="Z619" s="100">
        <f t="shared" si="117"/>
        <v>4001152</v>
      </c>
      <c r="AA619" s="7"/>
      <c r="AB619" s="7"/>
      <c r="AC619" s="7"/>
      <c r="AD619" s="7"/>
      <c r="AE619" s="100">
        <f t="shared" si="118"/>
        <v>4196</v>
      </c>
      <c r="AF619" s="7"/>
      <c r="AG619" s="100">
        <f t="shared" si="119"/>
        <v>50035907</v>
      </c>
    </row>
    <row r="620" spans="1:33" x14ac:dyDescent="0.35">
      <c r="A620" s="7" t="str">
        <f t="shared" si="113"/>
        <v>Suape55,60,4</v>
      </c>
      <c r="B620" s="100" t="s">
        <v>187</v>
      </c>
      <c r="C620" s="7">
        <v>4196</v>
      </c>
      <c r="D620" s="7" t="s">
        <v>23</v>
      </c>
      <c r="E620">
        <v>4001152</v>
      </c>
      <c r="F620" s="101"/>
      <c r="G620" s="111">
        <v>50035907</v>
      </c>
      <c r="H620" t="s">
        <v>222</v>
      </c>
      <c r="I620" s="101" t="str">
        <f t="shared" si="114"/>
        <v>55,6</v>
      </c>
      <c r="J620" s="164">
        <v>0.4</v>
      </c>
      <c r="K620" s="7" t="s">
        <v>47</v>
      </c>
      <c r="L620" s="103" t="e">
        <f>HLOOKUP(K620,'ABR''26'!$DE$4:$EH$65,MATCH(Carga!A620,'ABR''26'!$DE$4:$DE$65,0),0)</f>
        <v>#N/A</v>
      </c>
      <c r="M620" s="7"/>
      <c r="O620" s="7" t="str">
        <f t="shared" si="115"/>
        <v>ZBUT</v>
      </c>
      <c r="P620" s="104" t="e">
        <f t="shared" si="116"/>
        <v>#N/A</v>
      </c>
      <c r="Q620" s="102" t="s">
        <v>203</v>
      </c>
      <c r="R620" s="102" t="s">
        <v>204</v>
      </c>
      <c r="S620" s="102" t="s">
        <v>152</v>
      </c>
      <c r="T620" s="105" t="str">
        <f t="shared" ca="1" si="111"/>
        <v>04.05.Monday</v>
      </c>
      <c r="U620" s="102" t="s">
        <v>205</v>
      </c>
      <c r="V620" s="7"/>
      <c r="W620" s="7"/>
      <c r="X620" s="7"/>
      <c r="Y620" s="7"/>
      <c r="Z620" s="100">
        <f t="shared" si="117"/>
        <v>4001152</v>
      </c>
      <c r="AA620" s="7"/>
      <c r="AB620" s="7"/>
      <c r="AC620" s="7"/>
      <c r="AD620" s="7"/>
      <c r="AE620" s="100">
        <f t="shared" si="118"/>
        <v>4196</v>
      </c>
      <c r="AF620" s="7"/>
      <c r="AG620" s="100">
        <f t="shared" si="119"/>
        <v>50035907</v>
      </c>
    </row>
    <row r="621" spans="1:33" x14ac:dyDescent="0.35">
      <c r="A621" s="7" t="str">
        <f t="shared" si="113"/>
        <v>Suape55,60,4</v>
      </c>
      <c r="B621" s="100" t="s">
        <v>187</v>
      </c>
      <c r="C621" s="7">
        <v>4196</v>
      </c>
      <c r="D621" s="7" t="s">
        <v>23</v>
      </c>
      <c r="E621">
        <v>4001152</v>
      </c>
      <c r="F621" s="101"/>
      <c r="G621" s="111">
        <v>50035907</v>
      </c>
      <c r="H621" t="s">
        <v>222</v>
      </c>
      <c r="I621" s="101" t="str">
        <f t="shared" si="114"/>
        <v>55,6</v>
      </c>
      <c r="J621" s="164">
        <v>0.4</v>
      </c>
      <c r="K621" s="7" t="s">
        <v>54</v>
      </c>
      <c r="L621" s="103" t="e">
        <f>HLOOKUP(K621,'ABR''26'!$DE$4:$EH$65,MATCH(Carga!A621,'ABR''26'!$DE$4:$DE$65,0),0)</f>
        <v>#N/A</v>
      </c>
      <c r="M621" s="7"/>
      <c r="O621" s="7" t="str">
        <f t="shared" si="115"/>
        <v>ZBUB</v>
      </c>
      <c r="P621" s="104" t="e">
        <f t="shared" si="116"/>
        <v>#N/A</v>
      </c>
      <c r="Q621" s="102" t="s">
        <v>203</v>
      </c>
      <c r="R621" s="102" t="s">
        <v>204</v>
      </c>
      <c r="S621" s="102" t="s">
        <v>152</v>
      </c>
      <c r="T621" s="105" t="str">
        <f t="shared" ca="1" si="111"/>
        <v>04.05.Monday</v>
      </c>
      <c r="U621" s="102" t="s">
        <v>205</v>
      </c>
      <c r="V621" s="7"/>
      <c r="W621" s="7"/>
      <c r="X621" s="7"/>
      <c r="Y621" s="7"/>
      <c r="Z621" s="100">
        <f t="shared" si="117"/>
        <v>4001152</v>
      </c>
      <c r="AA621" s="7"/>
      <c r="AB621" s="7"/>
      <c r="AC621" s="7"/>
      <c r="AD621" s="7"/>
      <c r="AE621" s="100">
        <f t="shared" si="118"/>
        <v>4196</v>
      </c>
      <c r="AF621" s="7"/>
      <c r="AG621" s="100">
        <f t="shared" si="119"/>
        <v>50035907</v>
      </c>
    </row>
    <row r="622" spans="1:33" x14ac:dyDescent="0.35">
      <c r="A622" s="7" t="str">
        <f t="shared" si="113"/>
        <v>Suape55,60,4</v>
      </c>
      <c r="B622" s="100" t="s">
        <v>187</v>
      </c>
      <c r="C622" s="7">
        <v>4196</v>
      </c>
      <c r="D622" s="7" t="s">
        <v>23</v>
      </c>
      <c r="E622">
        <v>4001152</v>
      </c>
      <c r="F622" s="101"/>
      <c r="G622" s="111">
        <v>50035907</v>
      </c>
      <c r="H622" t="s">
        <v>222</v>
      </c>
      <c r="I622" s="101" t="str">
        <f t="shared" si="114"/>
        <v>55,6</v>
      </c>
      <c r="J622" s="164">
        <v>0.4</v>
      </c>
      <c r="K622" s="7" t="s">
        <v>48</v>
      </c>
      <c r="L622" s="103" t="e">
        <f>HLOOKUP(K622,'ABR''26'!$DE$4:$EH$65,MATCH(Carga!A622,'ABR''26'!$DE$4:$DE$65,0),0)</f>
        <v>#N/A</v>
      </c>
      <c r="M622" s="7"/>
      <c r="O622" s="7" t="str">
        <f t="shared" si="115"/>
        <v>ZBLA</v>
      </c>
      <c r="P622" s="104" t="e">
        <f t="shared" si="116"/>
        <v>#N/A</v>
      </c>
      <c r="Q622" s="102" t="s">
        <v>203</v>
      </c>
      <c r="R622" s="102" t="s">
        <v>204</v>
      </c>
      <c r="S622" s="102" t="s">
        <v>152</v>
      </c>
      <c r="T622" s="105" t="str">
        <f t="shared" ca="1" si="111"/>
        <v>04.05.Monday</v>
      </c>
      <c r="U622" s="102" t="s">
        <v>205</v>
      </c>
      <c r="V622" s="7"/>
      <c r="W622" s="7"/>
      <c r="X622" s="7"/>
      <c r="Y622" s="7"/>
      <c r="Z622" s="100">
        <f t="shared" si="117"/>
        <v>4001152</v>
      </c>
      <c r="AA622" s="7"/>
      <c r="AB622" s="7"/>
      <c r="AC622" s="7"/>
      <c r="AD622" s="7"/>
      <c r="AE622" s="100">
        <f t="shared" si="118"/>
        <v>4196</v>
      </c>
      <c r="AF622" s="7"/>
      <c r="AG622" s="100">
        <f t="shared" si="119"/>
        <v>50035907</v>
      </c>
    </row>
    <row r="623" spans="1:33" x14ac:dyDescent="0.35">
      <c r="A623" s="7" t="str">
        <f t="shared" si="113"/>
        <v>Suape55,60,4</v>
      </c>
      <c r="B623" s="100" t="s">
        <v>187</v>
      </c>
      <c r="C623" s="7">
        <v>4196</v>
      </c>
      <c r="D623" s="7" t="s">
        <v>23</v>
      </c>
      <c r="E623">
        <v>4001152</v>
      </c>
      <c r="F623" s="101"/>
      <c r="G623" s="111">
        <v>50035907</v>
      </c>
      <c r="H623" t="s">
        <v>222</v>
      </c>
      <c r="I623" s="101" t="str">
        <f t="shared" si="114"/>
        <v>55,6</v>
      </c>
      <c r="J623" s="164">
        <v>0.4</v>
      </c>
      <c r="K623" s="7" t="s">
        <v>55</v>
      </c>
      <c r="L623" s="103" t="e">
        <f>HLOOKUP(K623,'ABR''26'!$DE$4:$EH$65,MATCH(Carga!A623,'ABR''26'!$DE$4:$DE$65,0),0)</f>
        <v>#N/A</v>
      </c>
      <c r="M623" s="7"/>
      <c r="O623" s="7" t="str">
        <f t="shared" si="115"/>
        <v>ZBLL</v>
      </c>
      <c r="P623" s="104" t="e">
        <f t="shared" si="116"/>
        <v>#N/A</v>
      </c>
      <c r="Q623" s="102" t="s">
        <v>203</v>
      </c>
      <c r="R623" s="102" t="s">
        <v>204</v>
      </c>
      <c r="S623" s="102" t="s">
        <v>152</v>
      </c>
      <c r="T623" s="105" t="str">
        <f t="shared" ca="1" si="111"/>
        <v>04.05.Monday</v>
      </c>
      <c r="U623" s="102" t="s">
        <v>205</v>
      </c>
      <c r="V623" s="7"/>
      <c r="W623" s="7"/>
      <c r="X623" s="7"/>
      <c r="Y623" s="7"/>
      <c r="Z623" s="100">
        <f t="shared" si="117"/>
        <v>4001152</v>
      </c>
      <c r="AA623" s="7"/>
      <c r="AB623" s="7"/>
      <c r="AC623" s="7"/>
      <c r="AD623" s="7"/>
      <c r="AE623" s="100">
        <f t="shared" si="118"/>
        <v>4196</v>
      </c>
      <c r="AF623" s="7"/>
      <c r="AG623" s="100">
        <f t="shared" si="119"/>
        <v>50035907</v>
      </c>
    </row>
    <row r="624" spans="1:33" x14ac:dyDescent="0.35">
      <c r="A624" s="7" t="str">
        <f t="shared" si="113"/>
        <v>Suape55,60,4</v>
      </c>
      <c r="B624" s="100" t="s">
        <v>187</v>
      </c>
      <c r="C624" s="7">
        <v>4196</v>
      </c>
      <c r="D624" s="7" t="s">
        <v>23</v>
      </c>
      <c r="E624">
        <v>4001152</v>
      </c>
      <c r="F624" s="101"/>
      <c r="G624" s="111">
        <v>50035907</v>
      </c>
      <c r="H624" t="s">
        <v>222</v>
      </c>
      <c r="I624" s="101" t="str">
        <f t="shared" si="114"/>
        <v>55,6</v>
      </c>
      <c r="J624" s="164">
        <v>0.4</v>
      </c>
      <c r="K624" s="7" t="s">
        <v>135</v>
      </c>
      <c r="L624" s="103" t="e">
        <f>HLOOKUP(K624,'ABR''26'!$DE$4:$EH$65,MATCH(Carga!A624,'ABR''26'!$DE$4:$DE$65,0),0)</f>
        <v>#N/A</v>
      </c>
      <c r="M624" s="7"/>
      <c r="O624" s="7" t="str">
        <f t="shared" si="115"/>
        <v>ZBPE</v>
      </c>
      <c r="P624" s="104" t="e">
        <f t="shared" si="116"/>
        <v>#N/A</v>
      </c>
      <c r="Q624" s="102" t="s">
        <v>203</v>
      </c>
      <c r="R624" s="102" t="s">
        <v>204</v>
      </c>
      <c r="S624" s="102" t="s">
        <v>152</v>
      </c>
      <c r="T624" s="105" t="str">
        <f t="shared" ca="1" si="111"/>
        <v>04.05.Monday</v>
      </c>
      <c r="U624" s="102" t="s">
        <v>205</v>
      </c>
      <c r="V624" s="7"/>
      <c r="W624" s="7"/>
      <c r="X624" s="7"/>
      <c r="Y624" s="7"/>
      <c r="Z624" s="100">
        <f t="shared" si="117"/>
        <v>4001152</v>
      </c>
      <c r="AA624" s="7"/>
      <c r="AB624" s="7"/>
      <c r="AC624" s="7"/>
      <c r="AD624" s="7"/>
      <c r="AE624" s="100">
        <f t="shared" si="118"/>
        <v>4196</v>
      </c>
      <c r="AF624" s="7"/>
      <c r="AG624" s="100">
        <f t="shared" si="119"/>
        <v>50035907</v>
      </c>
    </row>
    <row r="625" spans="1:33" x14ac:dyDescent="0.35">
      <c r="A625" s="7" t="str">
        <f t="shared" si="113"/>
        <v>Suape55,60,4</v>
      </c>
      <c r="B625" s="100" t="s">
        <v>187</v>
      </c>
      <c r="C625" s="7">
        <v>4196</v>
      </c>
      <c r="D625" s="7" t="s">
        <v>23</v>
      </c>
      <c r="E625">
        <v>4001152</v>
      </c>
      <c r="F625" s="101"/>
      <c r="G625" s="111">
        <v>50035907</v>
      </c>
      <c r="H625" t="s">
        <v>222</v>
      </c>
      <c r="I625" s="101" t="str">
        <f t="shared" si="114"/>
        <v>55,6</v>
      </c>
      <c r="J625" s="164">
        <v>0.4</v>
      </c>
      <c r="K625" s="7" t="s">
        <v>136</v>
      </c>
      <c r="L625" s="103" t="e">
        <f>HLOOKUP(K625,'ABR''26'!$DE$4:$EH$65,MATCH(Carga!A625,'ABR''26'!$DE$4:$DE$65,0),0)</f>
        <v>#N/A</v>
      </c>
      <c r="M625" s="7"/>
      <c r="O625" s="7" t="str">
        <f t="shared" si="115"/>
        <v>ZBPL</v>
      </c>
      <c r="P625" s="104" t="e">
        <f t="shared" si="116"/>
        <v>#N/A</v>
      </c>
      <c r="Q625" s="102" t="s">
        <v>203</v>
      </c>
      <c r="R625" s="102" t="s">
        <v>204</v>
      </c>
      <c r="S625" s="102" t="s">
        <v>152</v>
      </c>
      <c r="T625" s="105" t="str">
        <f t="shared" ca="1" si="111"/>
        <v>04.05.Monday</v>
      </c>
      <c r="U625" s="102" t="s">
        <v>205</v>
      </c>
      <c r="V625" s="7"/>
      <c r="W625" s="7"/>
      <c r="X625" s="7"/>
      <c r="Y625" s="7"/>
      <c r="Z625" s="100">
        <f t="shared" si="117"/>
        <v>4001152</v>
      </c>
      <c r="AA625" s="7"/>
      <c r="AB625" s="7"/>
      <c r="AC625" s="7"/>
      <c r="AD625" s="7"/>
      <c r="AE625" s="100">
        <f t="shared" si="118"/>
        <v>4196</v>
      </c>
      <c r="AF625" s="7"/>
      <c r="AG625" s="100">
        <f t="shared" si="119"/>
        <v>50035907</v>
      </c>
    </row>
    <row r="626" spans="1:33" x14ac:dyDescent="0.35">
      <c r="A626" s="7" t="str">
        <f>D626&amp;I626&amp;J626</f>
        <v>Suape55,60,4</v>
      </c>
      <c r="B626" s="100" t="s">
        <v>187</v>
      </c>
      <c r="C626" s="7">
        <v>4196</v>
      </c>
      <c r="D626" s="7" t="s">
        <v>23</v>
      </c>
      <c r="E626">
        <v>4001151</v>
      </c>
      <c r="F626" s="101"/>
      <c r="G626" s="111">
        <v>50035907</v>
      </c>
      <c r="H626" t="s">
        <v>222</v>
      </c>
      <c r="I626" s="101" t="str">
        <f t="shared" si="114"/>
        <v>55,6</v>
      </c>
      <c r="J626" s="164">
        <v>0.4</v>
      </c>
      <c r="K626" s="7" t="s">
        <v>43</v>
      </c>
      <c r="L626" s="103" t="e">
        <f>HLOOKUP(K626,'ABR''26'!$DE$4:$EH$65,MATCH(Carga!A626,'ABR''26'!$DE$4:$DE$65,0),0)</f>
        <v>#N/A</v>
      </c>
      <c r="M626" s="7"/>
      <c r="O626" s="7" t="str">
        <f t="shared" si="115"/>
        <v>ZBRP</v>
      </c>
      <c r="P626" s="104" t="e">
        <f t="shared" si="116"/>
        <v>#N/A</v>
      </c>
      <c r="Q626" s="102" t="s">
        <v>203</v>
      </c>
      <c r="R626" s="102" t="s">
        <v>204</v>
      </c>
      <c r="S626" s="102" t="s">
        <v>152</v>
      </c>
      <c r="T626" s="105" t="str">
        <f t="shared" ca="1" si="111"/>
        <v>04.05.Monday</v>
      </c>
      <c r="U626" s="102" t="s">
        <v>205</v>
      </c>
      <c r="V626" s="7"/>
      <c r="W626" s="7"/>
      <c r="X626" s="7"/>
      <c r="Y626" s="7"/>
      <c r="Z626" s="100">
        <f t="shared" si="117"/>
        <v>4001151</v>
      </c>
      <c r="AA626" s="7"/>
      <c r="AB626" s="7"/>
      <c r="AC626" s="7"/>
      <c r="AD626" s="7"/>
      <c r="AE626" s="100">
        <f t="shared" si="118"/>
        <v>4196</v>
      </c>
      <c r="AF626" s="7"/>
      <c r="AG626" s="100">
        <f t="shared" si="119"/>
        <v>50035907</v>
      </c>
    </row>
    <row r="627" spans="1:33" x14ac:dyDescent="0.35">
      <c r="A627" s="7" t="str">
        <f t="shared" ref="A627:A649" si="120">D627&amp;I627&amp;J627</f>
        <v>Suape55,60,4</v>
      </c>
      <c r="B627" s="100" t="s">
        <v>187</v>
      </c>
      <c r="C627" s="7">
        <v>4196</v>
      </c>
      <c r="D627" s="7" t="s">
        <v>23</v>
      </c>
      <c r="E627">
        <v>4001151</v>
      </c>
      <c r="F627" s="101"/>
      <c r="G627" s="111">
        <v>50035907</v>
      </c>
      <c r="H627" t="s">
        <v>222</v>
      </c>
      <c r="I627" s="101" t="str">
        <f t="shared" si="114"/>
        <v>55,6</v>
      </c>
      <c r="J627" s="164">
        <v>0.4</v>
      </c>
      <c r="K627" s="7" t="s">
        <v>44</v>
      </c>
      <c r="L627" s="103" t="e">
        <f>HLOOKUP(K627,'ABR''26'!$DE$4:$EH$65,MATCH(Carga!A627,'ABR''26'!$DE$4:$DE$65,0),0)</f>
        <v>#N/A</v>
      </c>
      <c r="M627" s="7"/>
      <c r="O627" s="7" t="str">
        <f t="shared" si="115"/>
        <v>ZBSR</v>
      </c>
      <c r="P627" s="104" t="e">
        <f t="shared" si="116"/>
        <v>#N/A</v>
      </c>
      <c r="Q627" s="102" t="s">
        <v>203</v>
      </c>
      <c r="R627" s="102" t="s">
        <v>204</v>
      </c>
      <c r="S627" s="102" t="s">
        <v>152</v>
      </c>
      <c r="T627" s="105" t="str">
        <f t="shared" ca="1" si="111"/>
        <v>04.05.Monday</v>
      </c>
      <c r="U627" s="102" t="s">
        <v>205</v>
      </c>
      <c r="V627" s="7"/>
      <c r="W627" s="7"/>
      <c r="X627" s="7"/>
      <c r="Y627" s="7"/>
      <c r="Z627" s="100">
        <f t="shared" si="117"/>
        <v>4001151</v>
      </c>
      <c r="AA627" s="7"/>
      <c r="AB627" s="7"/>
      <c r="AC627" s="7"/>
      <c r="AD627" s="7"/>
      <c r="AE627" s="100">
        <f t="shared" si="118"/>
        <v>4196</v>
      </c>
      <c r="AF627" s="7"/>
      <c r="AG627" s="100">
        <f t="shared" si="119"/>
        <v>50035907</v>
      </c>
    </row>
    <row r="628" spans="1:33" x14ac:dyDescent="0.35">
      <c r="A628" s="7" t="str">
        <f t="shared" si="120"/>
        <v>Suape55,60,4</v>
      </c>
      <c r="B628" s="100" t="s">
        <v>187</v>
      </c>
      <c r="C628" s="7">
        <v>4196</v>
      </c>
      <c r="D628" s="7" t="s">
        <v>23</v>
      </c>
      <c r="E628">
        <v>4001151</v>
      </c>
      <c r="F628" s="101"/>
      <c r="G628" s="111">
        <v>50035907</v>
      </c>
      <c r="H628" t="s">
        <v>222</v>
      </c>
      <c r="I628" s="101" t="str">
        <f t="shared" si="114"/>
        <v>55,6</v>
      </c>
      <c r="J628" s="164">
        <v>0.4</v>
      </c>
      <c r="K628" s="7" t="s">
        <v>56</v>
      </c>
      <c r="L628" s="103" t="e">
        <f>HLOOKUP(K628,'ABR''26'!$DE$4:$EH$65,MATCH(Carga!A628,'ABR''26'!$DE$4:$DE$65,0),0)</f>
        <v>#N/A</v>
      </c>
      <c r="M628" s="7"/>
      <c r="O628" s="7" t="str">
        <f t="shared" si="115"/>
        <v>ZBSB</v>
      </c>
      <c r="P628" s="104" t="e">
        <f t="shared" si="116"/>
        <v>#N/A</v>
      </c>
      <c r="Q628" s="102" t="s">
        <v>203</v>
      </c>
      <c r="R628" s="102" t="s">
        <v>204</v>
      </c>
      <c r="S628" s="102" t="s">
        <v>152</v>
      </c>
      <c r="T628" s="105" t="str">
        <f t="shared" ca="1" si="111"/>
        <v>04.05.Monday</v>
      </c>
      <c r="U628" s="102" t="s">
        <v>205</v>
      </c>
      <c r="V628" s="7"/>
      <c r="W628" s="7"/>
      <c r="X628" s="7"/>
      <c r="Y628" s="7"/>
      <c r="Z628" s="100">
        <f t="shared" si="117"/>
        <v>4001151</v>
      </c>
      <c r="AA628" s="7"/>
      <c r="AB628" s="7"/>
      <c r="AC628" s="7"/>
      <c r="AD628" s="7"/>
      <c r="AE628" s="100">
        <f t="shared" si="118"/>
        <v>4196</v>
      </c>
      <c r="AF628" s="7"/>
      <c r="AG628" s="100">
        <f t="shared" si="119"/>
        <v>50035907</v>
      </c>
    </row>
    <row r="629" spans="1:33" x14ac:dyDescent="0.35">
      <c r="A629" s="7" t="str">
        <f t="shared" si="120"/>
        <v>Suape55,60,4</v>
      </c>
      <c r="B629" s="100" t="s">
        <v>187</v>
      </c>
      <c r="C629" s="7">
        <v>4196</v>
      </c>
      <c r="D629" s="7" t="s">
        <v>23</v>
      </c>
      <c r="E629">
        <v>4001151</v>
      </c>
      <c r="F629" s="101"/>
      <c r="G629" s="111">
        <v>50035907</v>
      </c>
      <c r="H629" t="s">
        <v>222</v>
      </c>
      <c r="I629" s="101" t="str">
        <f t="shared" si="114"/>
        <v>55,6</v>
      </c>
      <c r="J629" s="164">
        <v>0.4</v>
      </c>
      <c r="K629" s="7" t="s">
        <v>46</v>
      </c>
      <c r="L629" s="103" t="e">
        <f>HLOOKUP(K629,'ABR''26'!$DE$4:$EH$65,MATCH(Carga!A629,'ABR''26'!$DE$4:$DE$65,0),0)</f>
        <v>#N/A</v>
      </c>
      <c r="M629" s="7"/>
      <c r="O629" s="7" t="str">
        <f t="shared" si="115"/>
        <v>ZBCP</v>
      </c>
      <c r="P629" s="104" t="e">
        <f t="shared" si="116"/>
        <v>#N/A</v>
      </c>
      <c r="Q629" s="102" t="s">
        <v>203</v>
      </c>
      <c r="R629" s="102" t="s">
        <v>204</v>
      </c>
      <c r="S629" s="102" t="s">
        <v>152</v>
      </c>
      <c r="T629" s="105" t="str">
        <f t="shared" ca="1" si="111"/>
        <v>04.05.Monday</v>
      </c>
      <c r="U629" s="102" t="s">
        <v>205</v>
      </c>
      <c r="V629" s="7"/>
      <c r="W629" s="7"/>
      <c r="X629" s="7"/>
      <c r="Y629" s="7"/>
      <c r="Z629" s="100">
        <f t="shared" si="117"/>
        <v>4001151</v>
      </c>
      <c r="AA629" s="7"/>
      <c r="AB629" s="7"/>
      <c r="AC629" s="7"/>
      <c r="AD629" s="7"/>
      <c r="AE629" s="100">
        <f t="shared" si="118"/>
        <v>4196</v>
      </c>
      <c r="AF629" s="7"/>
      <c r="AG629" s="100">
        <f t="shared" si="119"/>
        <v>50035907</v>
      </c>
    </row>
    <row r="630" spans="1:33" x14ac:dyDescent="0.35">
      <c r="A630" s="7" t="str">
        <f t="shared" si="120"/>
        <v>Suape55,60,4</v>
      </c>
      <c r="B630" s="100" t="s">
        <v>187</v>
      </c>
      <c r="C630" s="7">
        <v>4196</v>
      </c>
      <c r="D630" s="7" t="s">
        <v>23</v>
      </c>
      <c r="E630">
        <v>4001151</v>
      </c>
      <c r="F630" s="101"/>
      <c r="G630" s="111">
        <v>50035907</v>
      </c>
      <c r="H630" t="s">
        <v>222</v>
      </c>
      <c r="I630" s="101" t="str">
        <f t="shared" si="114"/>
        <v>55,6</v>
      </c>
      <c r="J630" s="164">
        <v>0.4</v>
      </c>
      <c r="K630" s="7" t="s">
        <v>131</v>
      </c>
      <c r="L630" s="103" t="e">
        <f>HLOOKUP(K630,'ABR''26'!$DE$4:$EH$65,MATCH(Carga!A630,'ABR''26'!$DE$4:$DE$65,0),0)</f>
        <v>#N/A</v>
      </c>
      <c r="M630" s="7"/>
      <c r="O630" s="7" t="str">
        <f t="shared" si="115"/>
        <v>ZBFP</v>
      </c>
      <c r="P630" s="104" t="e">
        <f t="shared" si="116"/>
        <v>#N/A</v>
      </c>
      <c r="Q630" s="102" t="s">
        <v>203</v>
      </c>
      <c r="R630" s="102" t="s">
        <v>204</v>
      </c>
      <c r="S630" s="102" t="s">
        <v>152</v>
      </c>
      <c r="T630" s="105" t="str">
        <f t="shared" ca="1" si="111"/>
        <v>04.05.Monday</v>
      </c>
      <c r="U630" s="102" t="s">
        <v>205</v>
      </c>
      <c r="V630" s="7"/>
      <c r="W630" s="7"/>
      <c r="X630" s="7"/>
      <c r="Y630" s="7"/>
      <c r="Z630" s="100">
        <f t="shared" si="117"/>
        <v>4001151</v>
      </c>
      <c r="AA630" s="7"/>
      <c r="AB630" s="7"/>
      <c r="AC630" s="7"/>
      <c r="AD630" s="7"/>
      <c r="AE630" s="100">
        <f t="shared" si="118"/>
        <v>4196</v>
      </c>
      <c r="AF630" s="7"/>
      <c r="AG630" s="100">
        <f t="shared" si="119"/>
        <v>50035907</v>
      </c>
    </row>
    <row r="631" spans="1:33" x14ac:dyDescent="0.35">
      <c r="A631" s="7" t="str">
        <f t="shared" si="120"/>
        <v>Suape55,60,4</v>
      </c>
      <c r="B631" s="100" t="s">
        <v>187</v>
      </c>
      <c r="C631" s="7">
        <v>4196</v>
      </c>
      <c r="D631" s="7" t="s">
        <v>23</v>
      </c>
      <c r="E631">
        <v>4001151</v>
      </c>
      <c r="F631" s="101"/>
      <c r="G631" s="111">
        <v>50035907</v>
      </c>
      <c r="H631" t="s">
        <v>222</v>
      </c>
      <c r="I631" s="101" t="str">
        <f t="shared" si="114"/>
        <v>55,6</v>
      </c>
      <c r="J631" s="164">
        <v>0.4</v>
      </c>
      <c r="K631" s="7" t="s">
        <v>51</v>
      </c>
      <c r="L631" s="103" t="e">
        <f>HLOOKUP(K631,'ABR''26'!$DE$4:$EH$65,MATCH(Carga!A631,'ABR''26'!$DE$4:$DE$65,0),0)</f>
        <v>#N/A</v>
      </c>
      <c r="M631" s="7"/>
      <c r="O631" s="7" t="str">
        <f t="shared" si="115"/>
        <v>ZBFC</v>
      </c>
      <c r="P631" s="104" t="e">
        <f t="shared" si="116"/>
        <v>#N/A</v>
      </c>
      <c r="Q631" s="102" t="s">
        <v>203</v>
      </c>
      <c r="R631" s="102" t="s">
        <v>204</v>
      </c>
      <c r="S631" s="102" t="s">
        <v>152</v>
      </c>
      <c r="T631" s="105" t="str">
        <f t="shared" ca="1" si="111"/>
        <v>04.05.Monday</v>
      </c>
      <c r="U631" s="102" t="s">
        <v>205</v>
      </c>
      <c r="V631" s="7"/>
      <c r="W631" s="7"/>
      <c r="X631" s="7"/>
      <c r="Y631" s="7"/>
      <c r="Z631" s="100">
        <f t="shared" si="117"/>
        <v>4001151</v>
      </c>
      <c r="AA631" s="7"/>
      <c r="AB631" s="7"/>
      <c r="AC631" s="7"/>
      <c r="AD631" s="7"/>
      <c r="AE631" s="100">
        <f t="shared" si="118"/>
        <v>4196</v>
      </c>
      <c r="AF631" s="7"/>
      <c r="AG631" s="100">
        <f t="shared" si="119"/>
        <v>50035907</v>
      </c>
    </row>
    <row r="632" spans="1:33" x14ac:dyDescent="0.35">
      <c r="A632" s="7" t="str">
        <f t="shared" si="120"/>
        <v>Suape55,60,4</v>
      </c>
      <c r="B632" s="100" t="s">
        <v>187</v>
      </c>
      <c r="C632" s="7">
        <v>4196</v>
      </c>
      <c r="D632" s="7" t="s">
        <v>23</v>
      </c>
      <c r="E632">
        <v>4001151</v>
      </c>
      <c r="F632" s="101"/>
      <c r="G632" s="111">
        <v>50035907</v>
      </c>
      <c r="H632" t="s">
        <v>222</v>
      </c>
      <c r="I632" s="101" t="str">
        <f t="shared" si="114"/>
        <v>55,6</v>
      </c>
      <c r="J632" s="164">
        <v>0.4</v>
      </c>
      <c r="K632" s="7" t="s">
        <v>59</v>
      </c>
      <c r="L632" s="103" t="e">
        <f>HLOOKUP(K632,'ABR''26'!$DE$4:$EH$65,MATCH(Carga!A632,'ABR''26'!$DE$4:$DE$65,0),0)</f>
        <v>#N/A</v>
      </c>
      <c r="M632" s="7"/>
      <c r="O632" s="7" t="str">
        <f t="shared" si="115"/>
        <v>ZBFB</v>
      </c>
      <c r="P632" s="104" t="e">
        <f t="shared" si="116"/>
        <v>#N/A</v>
      </c>
      <c r="Q632" s="102" t="s">
        <v>203</v>
      </c>
      <c r="R632" s="102" t="s">
        <v>204</v>
      </c>
      <c r="S632" s="102" t="s">
        <v>152</v>
      </c>
      <c r="T632" s="105" t="str">
        <f t="shared" ca="1" si="111"/>
        <v>04.05.Monday</v>
      </c>
      <c r="U632" s="102" t="s">
        <v>205</v>
      </c>
      <c r="V632" s="7"/>
      <c r="W632" s="7"/>
      <c r="X632" s="7"/>
      <c r="Y632" s="7"/>
      <c r="Z632" s="100">
        <f t="shared" si="117"/>
        <v>4001151</v>
      </c>
      <c r="AA632" s="7"/>
      <c r="AB632" s="7"/>
      <c r="AC632" s="7"/>
      <c r="AD632" s="7"/>
      <c r="AE632" s="100">
        <f t="shared" si="118"/>
        <v>4196</v>
      </c>
      <c r="AF632" s="7"/>
      <c r="AG632" s="100">
        <f t="shared" si="119"/>
        <v>50035907</v>
      </c>
    </row>
    <row r="633" spans="1:33" x14ac:dyDescent="0.35">
      <c r="A633" s="7" t="str">
        <f t="shared" si="120"/>
        <v>Suape55,60,4</v>
      </c>
      <c r="B633" s="100" t="s">
        <v>187</v>
      </c>
      <c r="C633" s="7">
        <v>4196</v>
      </c>
      <c r="D633" s="7" t="s">
        <v>23</v>
      </c>
      <c r="E633">
        <v>4001151</v>
      </c>
      <c r="F633" s="101"/>
      <c r="G633" s="111">
        <v>50035907</v>
      </c>
      <c r="H633" t="s">
        <v>222</v>
      </c>
      <c r="I633" s="101" t="str">
        <f t="shared" si="114"/>
        <v>55,6</v>
      </c>
      <c r="J633" s="164">
        <v>0.4</v>
      </c>
      <c r="K633" s="7" t="s">
        <v>138</v>
      </c>
      <c r="L633" s="103" t="e">
        <f>HLOOKUP(K633,'ABR''26'!$DE$4:$EH$65,MATCH(Carga!A633,'ABR''26'!$DE$4:$DE$65,0),0)</f>
        <v>#N/A</v>
      </c>
      <c r="M633" s="7"/>
      <c r="O633" s="7" t="str">
        <f t="shared" si="115"/>
        <v>ZBTM</v>
      </c>
      <c r="P633" s="104" t="e">
        <f t="shared" si="116"/>
        <v>#N/A</v>
      </c>
      <c r="Q633" s="102" t="s">
        <v>203</v>
      </c>
      <c r="R633" s="102" t="s">
        <v>204</v>
      </c>
      <c r="S633" s="102" t="s">
        <v>152</v>
      </c>
      <c r="T633" s="105" t="str">
        <f t="shared" ca="1" si="111"/>
        <v>04.05.Monday</v>
      </c>
      <c r="U633" s="102" t="s">
        <v>205</v>
      </c>
      <c r="V633" s="7"/>
      <c r="W633" s="7"/>
      <c r="X633" s="7"/>
      <c r="Y633" s="7"/>
      <c r="Z633" s="100">
        <f t="shared" si="117"/>
        <v>4001151</v>
      </c>
      <c r="AA633" s="7"/>
      <c r="AB633" s="7"/>
      <c r="AC633" s="7"/>
      <c r="AD633" s="7"/>
      <c r="AE633" s="100">
        <f t="shared" si="118"/>
        <v>4196</v>
      </c>
      <c r="AF633" s="7"/>
      <c r="AG633" s="100">
        <f t="shared" si="119"/>
        <v>50035907</v>
      </c>
    </row>
    <row r="634" spans="1:33" x14ac:dyDescent="0.35">
      <c r="A634" s="7" t="str">
        <f t="shared" si="120"/>
        <v>Suape55,60,4</v>
      </c>
      <c r="B634" s="100" t="s">
        <v>187</v>
      </c>
      <c r="C634" s="7">
        <v>4196</v>
      </c>
      <c r="D634" s="7" t="s">
        <v>23</v>
      </c>
      <c r="E634">
        <v>4001151</v>
      </c>
      <c r="F634" s="101"/>
      <c r="G634" s="111">
        <v>50035907</v>
      </c>
      <c r="H634" t="s">
        <v>222</v>
      </c>
      <c r="I634" s="101" t="str">
        <f t="shared" si="114"/>
        <v>55,6</v>
      </c>
      <c r="J634" s="164">
        <v>0.4</v>
      </c>
      <c r="K634" s="7" t="s">
        <v>139</v>
      </c>
      <c r="L634" s="103" t="e">
        <f>HLOOKUP(K634,'ABR''26'!$DE$4:$EH$65,MATCH(Carga!A634,'ABR''26'!$DE$4:$DE$65,0),0)</f>
        <v>#N/A</v>
      </c>
      <c r="M634" s="7"/>
      <c r="O634" s="7" t="str">
        <f t="shared" si="115"/>
        <v>ZBCT</v>
      </c>
      <c r="P634" s="104" t="e">
        <f t="shared" si="116"/>
        <v>#N/A</v>
      </c>
      <c r="Q634" s="102" t="s">
        <v>203</v>
      </c>
      <c r="R634" s="102" t="s">
        <v>204</v>
      </c>
      <c r="S634" s="102" t="s">
        <v>152</v>
      </c>
      <c r="T634" s="105" t="str">
        <f t="shared" ca="1" si="111"/>
        <v>04.05.Monday</v>
      </c>
      <c r="U634" s="102" t="s">
        <v>205</v>
      </c>
      <c r="V634" s="7"/>
      <c r="W634" s="7"/>
      <c r="X634" s="7"/>
      <c r="Y634" s="7"/>
      <c r="Z634" s="100">
        <f t="shared" si="117"/>
        <v>4001151</v>
      </c>
      <c r="AA634" s="7"/>
      <c r="AB634" s="7"/>
      <c r="AC634" s="7"/>
      <c r="AD634" s="7"/>
      <c r="AE634" s="100">
        <f t="shared" si="118"/>
        <v>4196</v>
      </c>
      <c r="AF634" s="7"/>
      <c r="AG634" s="100">
        <f t="shared" si="119"/>
        <v>50035907</v>
      </c>
    </row>
    <row r="635" spans="1:33" x14ac:dyDescent="0.35">
      <c r="A635" s="7" t="str">
        <f t="shared" si="120"/>
        <v>Suape55,60,4</v>
      </c>
      <c r="B635" s="100" t="s">
        <v>187</v>
      </c>
      <c r="C635" s="7">
        <v>4196</v>
      </c>
      <c r="D635" s="7" t="s">
        <v>23</v>
      </c>
      <c r="E635">
        <v>4001151</v>
      </c>
      <c r="F635" s="101"/>
      <c r="G635" s="111">
        <v>50035907</v>
      </c>
      <c r="H635" t="s">
        <v>222</v>
      </c>
      <c r="I635" s="101" t="str">
        <f t="shared" si="114"/>
        <v>55,6</v>
      </c>
      <c r="J635" s="164">
        <v>0.4</v>
      </c>
      <c r="K635" s="7" t="s">
        <v>57</v>
      </c>
      <c r="L635" s="103" t="e">
        <f>HLOOKUP(K635,'ABR''26'!$DE$4:$EH$65,MATCH(Carga!A635,'ABR''26'!$DE$4:$DE$65,0),0)</f>
        <v>#N/A</v>
      </c>
      <c r="M635" s="7"/>
      <c r="O635" s="7" t="str">
        <f t="shared" si="115"/>
        <v>ZBLB</v>
      </c>
      <c r="P635" s="104" t="e">
        <f t="shared" si="116"/>
        <v>#N/A</v>
      </c>
      <c r="Q635" s="102" t="s">
        <v>203</v>
      </c>
      <c r="R635" s="102" t="s">
        <v>204</v>
      </c>
      <c r="S635" s="102" t="s">
        <v>152</v>
      </c>
      <c r="T635" s="105" t="str">
        <f t="shared" ca="1" si="111"/>
        <v>04.05.Monday</v>
      </c>
      <c r="U635" s="102" t="s">
        <v>205</v>
      </c>
      <c r="V635" s="7"/>
      <c r="W635" s="7"/>
      <c r="X635" s="7"/>
      <c r="Y635" s="7"/>
      <c r="Z635" s="100">
        <f t="shared" si="117"/>
        <v>4001151</v>
      </c>
      <c r="AA635" s="7"/>
      <c r="AB635" s="7"/>
      <c r="AC635" s="7"/>
      <c r="AD635" s="7"/>
      <c r="AE635" s="100">
        <f t="shared" si="118"/>
        <v>4196</v>
      </c>
      <c r="AF635" s="7"/>
      <c r="AG635" s="100">
        <f t="shared" si="119"/>
        <v>50035907</v>
      </c>
    </row>
    <row r="636" spans="1:33" x14ac:dyDescent="0.35">
      <c r="A636" s="7" t="str">
        <f t="shared" si="120"/>
        <v>Suape55,60,4</v>
      </c>
      <c r="B636" s="100" t="s">
        <v>187</v>
      </c>
      <c r="C636" s="7">
        <v>4196</v>
      </c>
      <c r="D636" s="7" t="s">
        <v>23</v>
      </c>
      <c r="E636">
        <v>4001151</v>
      </c>
      <c r="F636" s="101"/>
      <c r="G636" s="111">
        <v>50035907</v>
      </c>
      <c r="H636" t="s">
        <v>222</v>
      </c>
      <c r="I636" s="101" t="str">
        <f t="shared" si="114"/>
        <v>55,6</v>
      </c>
      <c r="J636" s="164">
        <v>0.4</v>
      </c>
      <c r="K636" s="7" t="s">
        <v>132</v>
      </c>
      <c r="L636" s="103" t="e">
        <f>HLOOKUP(K636,'ABR''26'!$DE$4:$EH$65,MATCH(Carga!A636,'ABR''26'!$DE$4:$DE$65,0),0)</f>
        <v>#N/A</v>
      </c>
      <c r="M636" s="7"/>
      <c r="O636" s="7" t="str">
        <f t="shared" si="115"/>
        <v>ZBMR</v>
      </c>
      <c r="P636" s="104" t="e">
        <f t="shared" si="116"/>
        <v>#N/A</v>
      </c>
      <c r="Q636" s="102" t="s">
        <v>203</v>
      </c>
      <c r="R636" s="102" t="s">
        <v>204</v>
      </c>
      <c r="S636" s="102" t="s">
        <v>152</v>
      </c>
      <c r="T636" s="105" t="str">
        <f t="shared" ca="1" si="111"/>
        <v>04.05.Monday</v>
      </c>
      <c r="U636" s="102" t="s">
        <v>205</v>
      </c>
      <c r="V636" s="7"/>
      <c r="W636" s="7"/>
      <c r="X636" s="7"/>
      <c r="Y636" s="7"/>
      <c r="Z636" s="100">
        <f t="shared" si="117"/>
        <v>4001151</v>
      </c>
      <c r="AA636" s="7"/>
      <c r="AB636" s="7"/>
      <c r="AC636" s="7"/>
      <c r="AD636" s="7"/>
      <c r="AE636" s="100">
        <f t="shared" si="118"/>
        <v>4196</v>
      </c>
      <c r="AF636" s="7"/>
      <c r="AG636" s="100">
        <f t="shared" si="119"/>
        <v>50035907</v>
      </c>
    </row>
    <row r="637" spans="1:33" x14ac:dyDescent="0.35">
      <c r="A637" s="7" t="str">
        <f t="shared" si="120"/>
        <v>Suape55,60,4</v>
      </c>
      <c r="B637" s="100" t="s">
        <v>187</v>
      </c>
      <c r="C637" s="7">
        <v>4196</v>
      </c>
      <c r="D637" s="7" t="s">
        <v>23</v>
      </c>
      <c r="E637">
        <v>4001151</v>
      </c>
      <c r="F637" s="101"/>
      <c r="G637" s="111">
        <v>50035907</v>
      </c>
      <c r="H637" t="s">
        <v>222</v>
      </c>
      <c r="I637" s="101" t="str">
        <f t="shared" si="114"/>
        <v>55,6</v>
      </c>
      <c r="J637" s="164">
        <v>0.4</v>
      </c>
      <c r="K637" s="7" t="s">
        <v>133</v>
      </c>
      <c r="L637" s="103" t="e">
        <f>HLOOKUP(K637,'ABR''26'!$DE$4:$EH$65,MATCH(Carga!A637,'ABR''26'!$DE$4:$DE$65,0),0)</f>
        <v>#N/A</v>
      </c>
      <c r="M637" s="7"/>
      <c r="O637" s="7" t="str">
        <f t="shared" si="115"/>
        <v>ZBML</v>
      </c>
      <c r="P637" s="104" t="e">
        <f t="shared" si="116"/>
        <v>#N/A</v>
      </c>
      <c r="Q637" s="102" t="s">
        <v>203</v>
      </c>
      <c r="R637" s="102" t="s">
        <v>204</v>
      </c>
      <c r="S637" s="102" t="s">
        <v>152</v>
      </c>
      <c r="T637" s="105" t="str">
        <f t="shared" ca="1" si="111"/>
        <v>04.05.Monday</v>
      </c>
      <c r="U637" s="102" t="s">
        <v>205</v>
      </c>
      <c r="V637" s="7"/>
      <c r="W637" s="7"/>
      <c r="X637" s="7"/>
      <c r="Y637" s="7"/>
      <c r="Z637" s="100">
        <f t="shared" si="117"/>
        <v>4001151</v>
      </c>
      <c r="AA637" s="7"/>
      <c r="AB637" s="7"/>
      <c r="AC637" s="7"/>
      <c r="AD637" s="7"/>
      <c r="AE637" s="100">
        <f t="shared" si="118"/>
        <v>4196</v>
      </c>
      <c r="AF637" s="7"/>
      <c r="AG637" s="100">
        <f t="shared" si="119"/>
        <v>50035907</v>
      </c>
    </row>
    <row r="638" spans="1:33" x14ac:dyDescent="0.35">
      <c r="A638" s="7" t="str">
        <f t="shared" si="120"/>
        <v>Suape55,60,4</v>
      </c>
      <c r="B638" s="100" t="s">
        <v>187</v>
      </c>
      <c r="C638" s="7">
        <v>4196</v>
      </c>
      <c r="D638" s="7" t="s">
        <v>23</v>
      </c>
      <c r="E638">
        <v>4001151</v>
      </c>
      <c r="F638" s="101"/>
      <c r="G638" s="111">
        <v>50035907</v>
      </c>
      <c r="H638" t="s">
        <v>222</v>
      </c>
      <c r="I638" s="101" t="str">
        <f t="shared" si="114"/>
        <v>55,6</v>
      </c>
      <c r="J638" s="164">
        <v>0.4</v>
      </c>
      <c r="K638" s="7" t="s">
        <v>52</v>
      </c>
      <c r="L638" s="103" t="e">
        <f>HLOOKUP(K638,'ABR''26'!$DE$4:$EH$65,MATCH(Carga!A638,'ABR''26'!$DE$4:$DE$65,0),0)</f>
        <v>#N/A</v>
      </c>
      <c r="M638" s="7"/>
      <c r="O638" s="7" t="str">
        <f t="shared" si="115"/>
        <v>ZBPP</v>
      </c>
      <c r="P638" s="104" t="e">
        <f t="shared" si="116"/>
        <v>#N/A</v>
      </c>
      <c r="Q638" s="102" t="s">
        <v>203</v>
      </c>
      <c r="R638" s="102" t="s">
        <v>204</v>
      </c>
      <c r="S638" s="102" t="s">
        <v>152</v>
      </c>
      <c r="T638" s="105" t="str">
        <f t="shared" ca="1" si="111"/>
        <v>04.05.Monday</v>
      </c>
      <c r="U638" s="102" t="s">
        <v>205</v>
      </c>
      <c r="V638" s="7"/>
      <c r="W638" s="7"/>
      <c r="X638" s="7"/>
      <c r="Y638" s="7"/>
      <c r="Z638" s="100">
        <f t="shared" si="117"/>
        <v>4001151</v>
      </c>
      <c r="AA638" s="7"/>
      <c r="AB638" s="7"/>
      <c r="AC638" s="7"/>
      <c r="AD638" s="7"/>
      <c r="AE638" s="100">
        <f t="shared" si="118"/>
        <v>4196</v>
      </c>
      <c r="AF638" s="7"/>
      <c r="AG638" s="100">
        <f t="shared" si="119"/>
        <v>50035907</v>
      </c>
    </row>
    <row r="639" spans="1:33" x14ac:dyDescent="0.35">
      <c r="A639" s="7" t="str">
        <f t="shared" si="120"/>
        <v>Suape55,60,4</v>
      </c>
      <c r="B639" s="100" t="s">
        <v>187</v>
      </c>
      <c r="C639" s="7">
        <v>4196</v>
      </c>
      <c r="D639" s="7" t="s">
        <v>23</v>
      </c>
      <c r="E639">
        <v>4001151</v>
      </c>
      <c r="F639" s="101"/>
      <c r="G639" s="111">
        <v>50035907</v>
      </c>
      <c r="H639" t="s">
        <v>222</v>
      </c>
      <c r="I639" s="101" t="str">
        <f t="shared" si="114"/>
        <v>55,6</v>
      </c>
      <c r="J639" s="164">
        <v>0.4</v>
      </c>
      <c r="K639" s="7" t="s">
        <v>60</v>
      </c>
      <c r="L639" s="103" t="e">
        <f>HLOOKUP(K639,'ABR''26'!$DE$4:$EH$65,MATCH(Carga!A639,'ABR''26'!$DE$4:$DE$65,0),0)</f>
        <v>#N/A</v>
      </c>
      <c r="M639" s="7"/>
      <c r="O639" s="7" t="str">
        <f t="shared" si="115"/>
        <v>ZBPB</v>
      </c>
      <c r="P639" s="104" t="e">
        <f t="shared" si="116"/>
        <v>#N/A</v>
      </c>
      <c r="Q639" s="102" t="s">
        <v>203</v>
      </c>
      <c r="R639" s="102" t="s">
        <v>204</v>
      </c>
      <c r="S639" s="102" t="s">
        <v>152</v>
      </c>
      <c r="T639" s="105" t="str">
        <f t="shared" ca="1" si="111"/>
        <v>04.05.Monday</v>
      </c>
      <c r="U639" s="102" t="s">
        <v>205</v>
      </c>
      <c r="V639" s="7"/>
      <c r="W639" s="7"/>
      <c r="X639" s="7"/>
      <c r="Y639" s="7"/>
      <c r="Z639" s="100">
        <f t="shared" si="117"/>
        <v>4001151</v>
      </c>
      <c r="AA639" s="7"/>
      <c r="AB639" s="7"/>
      <c r="AC639" s="7"/>
      <c r="AD639" s="7"/>
      <c r="AE639" s="100">
        <f t="shared" si="118"/>
        <v>4196</v>
      </c>
      <c r="AF639" s="7"/>
      <c r="AG639" s="100">
        <f t="shared" si="119"/>
        <v>50035907</v>
      </c>
    </row>
    <row r="640" spans="1:33" x14ac:dyDescent="0.35">
      <c r="A640" s="7" t="str">
        <f t="shared" si="120"/>
        <v>Suape55,60,4</v>
      </c>
      <c r="B640" s="100" t="s">
        <v>187</v>
      </c>
      <c r="C640" s="7">
        <v>4196</v>
      </c>
      <c r="D640" s="7" t="s">
        <v>23</v>
      </c>
      <c r="E640">
        <v>4001151</v>
      </c>
      <c r="F640" s="101"/>
      <c r="G640" s="111">
        <v>50035907</v>
      </c>
      <c r="H640" t="s">
        <v>222</v>
      </c>
      <c r="I640" s="101" t="str">
        <f t="shared" si="114"/>
        <v>55,6</v>
      </c>
      <c r="J640" s="164">
        <v>0.4</v>
      </c>
      <c r="K640" s="7" t="s">
        <v>50</v>
      </c>
      <c r="L640" s="103" t="e">
        <f>HLOOKUP(K640,'ABR''26'!$DE$4:$EH$65,MATCH(Carga!A640,'ABR''26'!$DE$4:$DE$65,0),0)</f>
        <v>#N/A</v>
      </c>
      <c r="M640" s="7"/>
      <c r="O640" s="7" t="str">
        <f t="shared" si="115"/>
        <v>ZBOP</v>
      </c>
      <c r="P640" s="104" t="e">
        <f t="shared" si="116"/>
        <v>#N/A</v>
      </c>
      <c r="Q640" s="102" t="s">
        <v>203</v>
      </c>
      <c r="R640" s="102" t="s">
        <v>204</v>
      </c>
      <c r="S640" s="102" t="s">
        <v>152</v>
      </c>
      <c r="T640" s="105" t="str">
        <f t="shared" ca="1" si="111"/>
        <v>04.05.Monday</v>
      </c>
      <c r="U640" s="102" t="s">
        <v>205</v>
      </c>
      <c r="V640" s="7"/>
      <c r="W640" s="7"/>
      <c r="X640" s="7"/>
      <c r="Y640" s="7"/>
      <c r="Z640" s="100">
        <f t="shared" si="117"/>
        <v>4001151</v>
      </c>
      <c r="AA640" s="7"/>
      <c r="AB640" s="7"/>
      <c r="AC640" s="7"/>
      <c r="AD640" s="7"/>
      <c r="AE640" s="100">
        <f t="shared" si="118"/>
        <v>4196</v>
      </c>
      <c r="AF640" s="7"/>
      <c r="AG640" s="100">
        <f t="shared" si="119"/>
        <v>50035907</v>
      </c>
    </row>
    <row r="641" spans="1:33" x14ac:dyDescent="0.35">
      <c r="A641" s="7" t="str">
        <f t="shared" si="120"/>
        <v>Suape55,60,4</v>
      </c>
      <c r="B641" s="100" t="s">
        <v>187</v>
      </c>
      <c r="C641" s="7">
        <v>4196</v>
      </c>
      <c r="D641" s="7" t="s">
        <v>23</v>
      </c>
      <c r="E641">
        <v>4001151</v>
      </c>
      <c r="F641" s="101"/>
      <c r="G641" s="111">
        <v>50035907</v>
      </c>
      <c r="H641" t="s">
        <v>222</v>
      </c>
      <c r="I641" s="101" t="str">
        <f t="shared" si="114"/>
        <v>55,6</v>
      </c>
      <c r="J641" s="164">
        <v>0.4</v>
      </c>
      <c r="K641" s="7" t="s">
        <v>58</v>
      </c>
      <c r="L641" s="103" t="e">
        <f>HLOOKUP(K641,'ABR''26'!$DE$4:$EH$65,MATCH(Carga!A641,'ABR''26'!$DE$4:$DE$65,0),0)</f>
        <v>#N/A</v>
      </c>
      <c r="M641" s="7"/>
      <c r="O641" s="7" t="str">
        <f t="shared" si="115"/>
        <v>ZBOB</v>
      </c>
      <c r="P641" s="104" t="e">
        <f t="shared" si="116"/>
        <v>#N/A</v>
      </c>
      <c r="Q641" s="102" t="s">
        <v>203</v>
      </c>
      <c r="R641" s="102" t="s">
        <v>204</v>
      </c>
      <c r="S641" s="102" t="s">
        <v>152</v>
      </c>
      <c r="T641" s="105" t="str">
        <f t="shared" ca="1" si="111"/>
        <v>04.05.Monday</v>
      </c>
      <c r="U641" s="102" t="s">
        <v>205</v>
      </c>
      <c r="V641" s="7"/>
      <c r="W641" s="7"/>
      <c r="X641" s="7"/>
      <c r="Y641" s="7"/>
      <c r="Z641" s="100">
        <f t="shared" si="117"/>
        <v>4001151</v>
      </c>
      <c r="AA641" s="7"/>
      <c r="AB641" s="7"/>
      <c r="AC641" s="7"/>
      <c r="AD641" s="7"/>
      <c r="AE641" s="100">
        <f t="shared" si="118"/>
        <v>4196</v>
      </c>
      <c r="AF641" s="7"/>
      <c r="AG641" s="100">
        <f t="shared" si="119"/>
        <v>50035907</v>
      </c>
    </row>
    <row r="642" spans="1:33" x14ac:dyDescent="0.35">
      <c r="A642" s="7" t="str">
        <f t="shared" si="120"/>
        <v>Suape55,60,4</v>
      </c>
      <c r="B642" s="100" t="s">
        <v>187</v>
      </c>
      <c r="C642" s="7">
        <v>4196</v>
      </c>
      <c r="D642" s="7" t="s">
        <v>23</v>
      </c>
      <c r="E642">
        <v>4001151</v>
      </c>
      <c r="F642" s="101"/>
      <c r="G642" s="111">
        <v>50035907</v>
      </c>
      <c r="H642" t="s">
        <v>222</v>
      </c>
      <c r="I642" s="101" t="str">
        <f t="shared" si="114"/>
        <v>55,6</v>
      </c>
      <c r="J642" s="164">
        <v>0.4</v>
      </c>
      <c r="K642" s="7" t="s">
        <v>134</v>
      </c>
      <c r="L642" s="103" t="e">
        <f>HLOOKUP(K642,'ABR''26'!$DE$4:$EH$65,MATCH(Carga!A642,'ABR''26'!$DE$4:$DE$65,0),0)</f>
        <v>#N/A</v>
      </c>
      <c r="M642" s="7"/>
      <c r="O642" s="7" t="str">
        <f t="shared" si="115"/>
        <v>ZBSG</v>
      </c>
      <c r="P642" s="104" t="e">
        <f t="shared" si="116"/>
        <v>#N/A</v>
      </c>
      <c r="Q642" s="102" t="s">
        <v>203</v>
      </c>
      <c r="R642" s="102" t="s">
        <v>204</v>
      </c>
      <c r="S642" s="102" t="s">
        <v>152</v>
      </c>
      <c r="T642" s="105" t="str">
        <f t="shared" ref="T642:T705" ca="1" si="121">$T$1</f>
        <v>04.05.Monday</v>
      </c>
      <c r="U642" s="102" t="s">
        <v>205</v>
      </c>
      <c r="V642" s="7"/>
      <c r="W642" s="7"/>
      <c r="X642" s="7"/>
      <c r="Y642" s="7"/>
      <c r="Z642" s="100">
        <f t="shared" si="117"/>
        <v>4001151</v>
      </c>
      <c r="AA642" s="7"/>
      <c r="AB642" s="7"/>
      <c r="AC642" s="7"/>
      <c r="AD642" s="7"/>
      <c r="AE642" s="100">
        <f t="shared" si="118"/>
        <v>4196</v>
      </c>
      <c r="AF642" s="7"/>
      <c r="AG642" s="100">
        <f t="shared" si="119"/>
        <v>50035907</v>
      </c>
    </row>
    <row r="643" spans="1:33" x14ac:dyDescent="0.35">
      <c r="A643" s="7" t="str">
        <f t="shared" si="120"/>
        <v>Suape55,60,4</v>
      </c>
      <c r="B643" s="100" t="s">
        <v>187</v>
      </c>
      <c r="C643" s="7">
        <v>4196</v>
      </c>
      <c r="D643" s="7" t="s">
        <v>23</v>
      </c>
      <c r="E643">
        <v>4001151</v>
      </c>
      <c r="F643" s="101"/>
      <c r="G643" s="111">
        <v>50035907</v>
      </c>
      <c r="H643" t="s">
        <v>222</v>
      </c>
      <c r="I643" s="101" t="str">
        <f t="shared" si="114"/>
        <v>55,6</v>
      </c>
      <c r="J643" s="164">
        <v>0.4</v>
      </c>
      <c r="K643" s="7" t="s">
        <v>45</v>
      </c>
      <c r="L643" s="103" t="e">
        <f>HLOOKUP(K643,'ABR''26'!$DE$4:$EH$65,MATCH(Carga!A643,'ABR''26'!$DE$4:$DE$65,0),0)</f>
        <v>#N/A</v>
      </c>
      <c r="M643" s="7"/>
      <c r="O643" s="7" t="str">
        <f t="shared" si="115"/>
        <v>ZBFS</v>
      </c>
      <c r="P643" s="104" t="e">
        <f t="shared" si="116"/>
        <v>#N/A</v>
      </c>
      <c r="Q643" s="102" t="s">
        <v>203</v>
      </c>
      <c r="R643" s="102" t="s">
        <v>204</v>
      </c>
      <c r="S643" s="102" t="s">
        <v>152</v>
      </c>
      <c r="T643" s="105" t="str">
        <f t="shared" ca="1" si="121"/>
        <v>04.05.Monday</v>
      </c>
      <c r="U643" s="102" t="s">
        <v>205</v>
      </c>
      <c r="V643" s="7"/>
      <c r="W643" s="7"/>
      <c r="X643" s="7"/>
      <c r="Y643" s="7"/>
      <c r="Z643" s="100">
        <f t="shared" si="117"/>
        <v>4001151</v>
      </c>
      <c r="AA643" s="7"/>
      <c r="AB643" s="7"/>
      <c r="AC643" s="7"/>
      <c r="AD643" s="7"/>
      <c r="AE643" s="100">
        <f t="shared" si="118"/>
        <v>4196</v>
      </c>
      <c r="AF643" s="7"/>
      <c r="AG643" s="100">
        <f t="shared" si="119"/>
        <v>50035907</v>
      </c>
    </row>
    <row r="644" spans="1:33" x14ac:dyDescent="0.35">
      <c r="A644" s="7" t="str">
        <f t="shared" si="120"/>
        <v>Suape55,60,4</v>
      </c>
      <c r="B644" s="100" t="s">
        <v>187</v>
      </c>
      <c r="C644" s="7">
        <v>4196</v>
      </c>
      <c r="D644" s="7" t="s">
        <v>23</v>
      </c>
      <c r="E644">
        <v>4001151</v>
      </c>
      <c r="F644" s="101"/>
      <c r="G644" s="111">
        <v>50035907</v>
      </c>
      <c r="H644" t="s">
        <v>222</v>
      </c>
      <c r="I644" s="101" t="str">
        <f t="shared" si="114"/>
        <v>55,6</v>
      </c>
      <c r="J644" s="164">
        <v>0.4</v>
      </c>
      <c r="K644" s="7" t="s">
        <v>47</v>
      </c>
      <c r="L644" s="103" t="e">
        <f>HLOOKUP(K644,'ABR''26'!$DE$4:$EH$65,MATCH(Carga!A644,'ABR''26'!$DE$4:$DE$65,0),0)</f>
        <v>#N/A</v>
      </c>
      <c r="M644" s="7"/>
      <c r="O644" s="7" t="str">
        <f t="shared" si="115"/>
        <v>ZBUT</v>
      </c>
      <c r="P644" s="104" t="e">
        <f t="shared" si="116"/>
        <v>#N/A</v>
      </c>
      <c r="Q644" s="102" t="s">
        <v>203</v>
      </c>
      <c r="R644" s="102" t="s">
        <v>204</v>
      </c>
      <c r="S644" s="102" t="s">
        <v>152</v>
      </c>
      <c r="T644" s="105" t="str">
        <f t="shared" ca="1" si="121"/>
        <v>04.05.Monday</v>
      </c>
      <c r="U644" s="102" t="s">
        <v>205</v>
      </c>
      <c r="V644" s="7"/>
      <c r="W644" s="7"/>
      <c r="X644" s="7"/>
      <c r="Y644" s="7"/>
      <c r="Z644" s="100">
        <f t="shared" si="117"/>
        <v>4001151</v>
      </c>
      <c r="AA644" s="7"/>
      <c r="AB644" s="7"/>
      <c r="AC644" s="7"/>
      <c r="AD644" s="7"/>
      <c r="AE644" s="100">
        <f t="shared" si="118"/>
        <v>4196</v>
      </c>
      <c r="AF644" s="7"/>
      <c r="AG644" s="100">
        <f t="shared" si="119"/>
        <v>50035907</v>
      </c>
    </row>
    <row r="645" spans="1:33" x14ac:dyDescent="0.35">
      <c r="A645" s="7" t="str">
        <f t="shared" si="120"/>
        <v>Suape55,60,4</v>
      </c>
      <c r="B645" s="100" t="s">
        <v>187</v>
      </c>
      <c r="C645" s="7">
        <v>4196</v>
      </c>
      <c r="D645" s="7" t="s">
        <v>23</v>
      </c>
      <c r="E645">
        <v>4001151</v>
      </c>
      <c r="F645" s="101"/>
      <c r="G645" s="111">
        <v>50035907</v>
      </c>
      <c r="H645" t="s">
        <v>222</v>
      </c>
      <c r="I645" s="101" t="str">
        <f t="shared" si="114"/>
        <v>55,6</v>
      </c>
      <c r="J645" s="164">
        <v>0.4</v>
      </c>
      <c r="K645" s="7" t="s">
        <v>54</v>
      </c>
      <c r="L645" s="103" t="e">
        <f>HLOOKUP(K645,'ABR''26'!$DE$4:$EH$65,MATCH(Carga!A645,'ABR''26'!$DE$4:$DE$65,0),0)</f>
        <v>#N/A</v>
      </c>
      <c r="M645" s="7"/>
      <c r="O645" s="7" t="str">
        <f t="shared" si="115"/>
        <v>ZBUB</v>
      </c>
      <c r="P645" s="104" t="e">
        <f t="shared" si="116"/>
        <v>#N/A</v>
      </c>
      <c r="Q645" s="102" t="s">
        <v>203</v>
      </c>
      <c r="R645" s="102" t="s">
        <v>204</v>
      </c>
      <c r="S645" s="102" t="s">
        <v>152</v>
      </c>
      <c r="T645" s="105" t="str">
        <f t="shared" ca="1" si="121"/>
        <v>04.05.Monday</v>
      </c>
      <c r="U645" s="102" t="s">
        <v>205</v>
      </c>
      <c r="V645" s="7"/>
      <c r="W645" s="7"/>
      <c r="X645" s="7"/>
      <c r="Y645" s="7"/>
      <c r="Z645" s="100">
        <f t="shared" si="117"/>
        <v>4001151</v>
      </c>
      <c r="AA645" s="7"/>
      <c r="AB645" s="7"/>
      <c r="AC645" s="7"/>
      <c r="AD645" s="7"/>
      <c r="AE645" s="100">
        <f t="shared" si="118"/>
        <v>4196</v>
      </c>
      <c r="AF645" s="7"/>
      <c r="AG645" s="100">
        <f t="shared" si="119"/>
        <v>50035907</v>
      </c>
    </row>
    <row r="646" spans="1:33" x14ac:dyDescent="0.35">
      <c r="A646" s="7" t="str">
        <f t="shared" si="120"/>
        <v>Suape55,60,4</v>
      </c>
      <c r="B646" s="100" t="s">
        <v>187</v>
      </c>
      <c r="C646" s="7">
        <v>4196</v>
      </c>
      <c r="D646" s="7" t="s">
        <v>23</v>
      </c>
      <c r="E646">
        <v>4001151</v>
      </c>
      <c r="F646" s="101"/>
      <c r="G646" s="111">
        <v>50035907</v>
      </c>
      <c r="H646" t="s">
        <v>222</v>
      </c>
      <c r="I646" s="101" t="str">
        <f t="shared" si="114"/>
        <v>55,6</v>
      </c>
      <c r="J646" s="164">
        <v>0.4</v>
      </c>
      <c r="K646" s="7" t="s">
        <v>48</v>
      </c>
      <c r="L646" s="103" t="e">
        <f>HLOOKUP(K646,'ABR''26'!$DE$4:$EH$65,MATCH(Carga!A646,'ABR''26'!$DE$4:$DE$65,0),0)</f>
        <v>#N/A</v>
      </c>
      <c r="M646" s="7"/>
      <c r="O646" s="7" t="str">
        <f t="shared" si="115"/>
        <v>ZBLA</v>
      </c>
      <c r="P646" s="104" t="e">
        <f t="shared" si="116"/>
        <v>#N/A</v>
      </c>
      <c r="Q646" s="102" t="s">
        <v>203</v>
      </c>
      <c r="R646" s="102" t="s">
        <v>204</v>
      </c>
      <c r="S646" s="102" t="s">
        <v>152</v>
      </c>
      <c r="T646" s="105" t="str">
        <f t="shared" ca="1" si="121"/>
        <v>04.05.Monday</v>
      </c>
      <c r="U646" s="102" t="s">
        <v>205</v>
      </c>
      <c r="V646" s="7"/>
      <c r="W646" s="7"/>
      <c r="X646" s="7"/>
      <c r="Y646" s="7"/>
      <c r="Z646" s="100">
        <f t="shared" si="117"/>
        <v>4001151</v>
      </c>
      <c r="AA646" s="7"/>
      <c r="AB646" s="7"/>
      <c r="AC646" s="7"/>
      <c r="AD646" s="7"/>
      <c r="AE646" s="100">
        <f t="shared" si="118"/>
        <v>4196</v>
      </c>
      <c r="AF646" s="7"/>
      <c r="AG646" s="100">
        <f t="shared" si="119"/>
        <v>50035907</v>
      </c>
    </row>
    <row r="647" spans="1:33" x14ac:dyDescent="0.35">
      <c r="A647" s="7" t="str">
        <f t="shared" si="120"/>
        <v>Suape55,60,4</v>
      </c>
      <c r="B647" s="100" t="s">
        <v>187</v>
      </c>
      <c r="C647" s="7">
        <v>4196</v>
      </c>
      <c r="D647" s="7" t="s">
        <v>23</v>
      </c>
      <c r="E647">
        <v>4001151</v>
      </c>
      <c r="F647" s="101"/>
      <c r="G647" s="111">
        <v>50035907</v>
      </c>
      <c r="H647" t="s">
        <v>222</v>
      </c>
      <c r="I647" s="101" t="str">
        <f t="shared" si="114"/>
        <v>55,6</v>
      </c>
      <c r="J647" s="164">
        <v>0.4</v>
      </c>
      <c r="K647" s="7" t="s">
        <v>55</v>
      </c>
      <c r="L647" s="103" t="e">
        <f>HLOOKUP(K647,'ABR''26'!$DE$4:$EH$65,MATCH(Carga!A647,'ABR''26'!$DE$4:$DE$65,0),0)</f>
        <v>#N/A</v>
      </c>
      <c r="M647" s="7"/>
      <c r="O647" s="7" t="str">
        <f t="shared" si="115"/>
        <v>ZBLL</v>
      </c>
      <c r="P647" s="104" t="e">
        <f t="shared" si="116"/>
        <v>#N/A</v>
      </c>
      <c r="Q647" s="102" t="s">
        <v>203</v>
      </c>
      <c r="R647" s="102" t="s">
        <v>204</v>
      </c>
      <c r="S647" s="102" t="s">
        <v>152</v>
      </c>
      <c r="T647" s="105" t="str">
        <f t="shared" ca="1" si="121"/>
        <v>04.05.Monday</v>
      </c>
      <c r="U647" s="102" t="s">
        <v>205</v>
      </c>
      <c r="V647" s="7"/>
      <c r="W647" s="7"/>
      <c r="X647" s="7"/>
      <c r="Y647" s="7"/>
      <c r="Z647" s="100">
        <f t="shared" si="117"/>
        <v>4001151</v>
      </c>
      <c r="AA647" s="7"/>
      <c r="AB647" s="7"/>
      <c r="AC647" s="7"/>
      <c r="AD647" s="7"/>
      <c r="AE647" s="100">
        <f t="shared" si="118"/>
        <v>4196</v>
      </c>
      <c r="AF647" s="7"/>
      <c r="AG647" s="100">
        <f t="shared" si="119"/>
        <v>50035907</v>
      </c>
    </row>
    <row r="648" spans="1:33" x14ac:dyDescent="0.35">
      <c r="A648" s="7" t="str">
        <f t="shared" si="120"/>
        <v>Suape55,60,4</v>
      </c>
      <c r="B648" s="100" t="s">
        <v>187</v>
      </c>
      <c r="C648" s="7">
        <v>4196</v>
      </c>
      <c r="D648" s="7" t="s">
        <v>23</v>
      </c>
      <c r="E648">
        <v>4001151</v>
      </c>
      <c r="F648" s="101"/>
      <c r="G648" s="111">
        <v>50035907</v>
      </c>
      <c r="H648" t="s">
        <v>222</v>
      </c>
      <c r="I648" s="101" t="str">
        <f t="shared" si="114"/>
        <v>55,6</v>
      </c>
      <c r="J648" s="164">
        <v>0.4</v>
      </c>
      <c r="K648" s="7" t="s">
        <v>135</v>
      </c>
      <c r="L648" s="103" t="e">
        <f>HLOOKUP(K648,'ABR''26'!$DE$4:$EH$65,MATCH(Carga!A648,'ABR''26'!$DE$4:$DE$65,0),0)</f>
        <v>#N/A</v>
      </c>
      <c r="M648" s="7"/>
      <c r="O648" s="7" t="str">
        <f t="shared" si="115"/>
        <v>ZBPE</v>
      </c>
      <c r="P648" s="104" t="e">
        <f t="shared" si="116"/>
        <v>#N/A</v>
      </c>
      <c r="Q648" s="102" t="s">
        <v>203</v>
      </c>
      <c r="R648" s="102" t="s">
        <v>204</v>
      </c>
      <c r="S648" s="102" t="s">
        <v>152</v>
      </c>
      <c r="T648" s="105" t="str">
        <f t="shared" ca="1" si="121"/>
        <v>04.05.Monday</v>
      </c>
      <c r="U648" s="102" t="s">
        <v>205</v>
      </c>
      <c r="V648" s="7"/>
      <c r="W648" s="7"/>
      <c r="X648" s="7"/>
      <c r="Y648" s="7"/>
      <c r="Z648" s="100">
        <f t="shared" si="117"/>
        <v>4001151</v>
      </c>
      <c r="AA648" s="7"/>
      <c r="AB648" s="7"/>
      <c r="AC648" s="7"/>
      <c r="AD648" s="7"/>
      <c r="AE648" s="100">
        <f t="shared" si="118"/>
        <v>4196</v>
      </c>
      <c r="AF648" s="7"/>
      <c r="AG648" s="100">
        <f t="shared" si="119"/>
        <v>50035907</v>
      </c>
    </row>
    <row r="649" spans="1:33" x14ac:dyDescent="0.35">
      <c r="A649" s="7" t="str">
        <f t="shared" si="120"/>
        <v>Suape55,60,4</v>
      </c>
      <c r="B649" s="100" t="s">
        <v>187</v>
      </c>
      <c r="C649" s="7">
        <v>4196</v>
      </c>
      <c r="D649" s="7" t="s">
        <v>23</v>
      </c>
      <c r="E649">
        <v>4001151</v>
      </c>
      <c r="F649" s="101"/>
      <c r="G649" s="111">
        <v>50035907</v>
      </c>
      <c r="H649" t="s">
        <v>222</v>
      </c>
      <c r="I649" s="101" t="str">
        <f t="shared" si="114"/>
        <v>55,6</v>
      </c>
      <c r="J649" s="164">
        <v>0.4</v>
      </c>
      <c r="K649" s="7" t="s">
        <v>136</v>
      </c>
      <c r="L649" s="103" t="e">
        <f>HLOOKUP(K649,'ABR''26'!$DE$4:$EH$65,MATCH(Carga!A649,'ABR''26'!$DE$4:$DE$65,0),0)</f>
        <v>#N/A</v>
      </c>
      <c r="M649" s="7"/>
      <c r="O649" s="7" t="str">
        <f t="shared" si="115"/>
        <v>ZBPL</v>
      </c>
      <c r="P649" s="104" t="e">
        <f t="shared" si="116"/>
        <v>#N/A</v>
      </c>
      <c r="Q649" s="102" t="s">
        <v>203</v>
      </c>
      <c r="R649" s="102" t="s">
        <v>204</v>
      </c>
      <c r="S649" s="102" t="s">
        <v>152</v>
      </c>
      <c r="T649" s="105" t="str">
        <f t="shared" ca="1" si="121"/>
        <v>04.05.Monday</v>
      </c>
      <c r="U649" s="102" t="s">
        <v>205</v>
      </c>
      <c r="V649" s="7"/>
      <c r="W649" s="7"/>
      <c r="X649" s="7"/>
      <c r="Y649" s="7"/>
      <c r="Z649" s="100">
        <f t="shared" si="117"/>
        <v>4001151</v>
      </c>
      <c r="AA649" s="7"/>
      <c r="AB649" s="7"/>
      <c r="AC649" s="7"/>
      <c r="AD649" s="7"/>
      <c r="AE649" s="100">
        <f t="shared" si="118"/>
        <v>4196</v>
      </c>
      <c r="AF649" s="7"/>
      <c r="AG649" s="100">
        <f t="shared" si="119"/>
        <v>50035907</v>
      </c>
    </row>
    <row r="650" spans="1:33" x14ac:dyDescent="0.35">
      <c r="A650" s="7" t="str">
        <f>D650&amp;I650&amp;J650</f>
        <v>Manaus39,70</v>
      </c>
      <c r="B650" s="100" t="s">
        <v>187</v>
      </c>
      <c r="C650" s="7">
        <v>4151</v>
      </c>
      <c r="D650" s="7" t="s">
        <v>40</v>
      </c>
      <c r="E650">
        <v>4001158</v>
      </c>
      <c r="F650" s="101"/>
      <c r="G650" s="111">
        <v>50035281</v>
      </c>
      <c r="H650" t="s">
        <v>221</v>
      </c>
      <c r="I650" s="101" t="str">
        <f t="shared" si="114"/>
        <v>39,7</v>
      </c>
      <c r="J650" s="164">
        <v>0</v>
      </c>
      <c r="K650" s="7" t="s">
        <v>43</v>
      </c>
      <c r="L650" s="103" t="e">
        <f>HLOOKUP(K650,'ABR''26'!$DE$4:$EH$65,MATCH(Carga!A650,'ABR''26'!$DE$4:$DE$65,0),0)</f>
        <v>#N/A</v>
      </c>
      <c r="M650" s="7"/>
      <c r="O650" s="7" t="str">
        <f t="shared" si="115"/>
        <v>ZBRP</v>
      </c>
      <c r="P650" s="104" t="e">
        <f t="shared" si="116"/>
        <v>#N/A</v>
      </c>
      <c r="Q650" s="102" t="s">
        <v>203</v>
      </c>
      <c r="R650" s="102" t="s">
        <v>204</v>
      </c>
      <c r="S650" s="102" t="s">
        <v>152</v>
      </c>
      <c r="T650" s="105" t="str">
        <f t="shared" ca="1" si="121"/>
        <v>04.05.Monday</v>
      </c>
      <c r="U650" s="102" t="s">
        <v>205</v>
      </c>
      <c r="V650" s="7"/>
      <c r="W650" s="7"/>
      <c r="X650" s="7"/>
      <c r="Y650" s="7"/>
      <c r="Z650" s="100">
        <f t="shared" si="117"/>
        <v>4001158</v>
      </c>
      <c r="AA650" s="7"/>
      <c r="AB650" s="7"/>
      <c r="AC650" s="7"/>
      <c r="AD650" s="7"/>
      <c r="AE650" s="100">
        <f t="shared" si="118"/>
        <v>4151</v>
      </c>
      <c r="AF650" s="7"/>
      <c r="AG650" s="100">
        <f t="shared" si="119"/>
        <v>50035281</v>
      </c>
    </row>
    <row r="651" spans="1:33" x14ac:dyDescent="0.35">
      <c r="A651" s="7" t="str">
        <f t="shared" ref="A651:A673" si="122">D651&amp;I651&amp;J651</f>
        <v>Manaus39,70</v>
      </c>
      <c r="B651" s="100" t="s">
        <v>187</v>
      </c>
      <c r="C651" s="7">
        <v>4151</v>
      </c>
      <c r="D651" s="7" t="s">
        <v>40</v>
      </c>
      <c r="E651">
        <v>4001158</v>
      </c>
      <c r="F651" s="101"/>
      <c r="G651" s="111">
        <v>50035281</v>
      </c>
      <c r="H651" t="s">
        <v>221</v>
      </c>
      <c r="I651" s="101" t="str">
        <f t="shared" si="114"/>
        <v>39,7</v>
      </c>
      <c r="J651" s="164">
        <v>0</v>
      </c>
      <c r="K651" s="7" t="s">
        <v>44</v>
      </c>
      <c r="L651" s="103" t="e">
        <f>HLOOKUP(K651,'ABR''26'!$DE$4:$EH$65,MATCH(Carga!A651,'ABR''26'!$DE$4:$DE$65,0),0)</f>
        <v>#N/A</v>
      </c>
      <c r="M651" s="7"/>
      <c r="O651" s="7" t="str">
        <f t="shared" si="115"/>
        <v>ZBSR</v>
      </c>
      <c r="P651" s="104" t="e">
        <f t="shared" si="116"/>
        <v>#N/A</v>
      </c>
      <c r="Q651" s="102" t="s">
        <v>203</v>
      </c>
      <c r="R651" s="102" t="s">
        <v>204</v>
      </c>
      <c r="S651" s="102" t="s">
        <v>152</v>
      </c>
      <c r="T651" s="105" t="str">
        <f t="shared" ca="1" si="121"/>
        <v>04.05.Monday</v>
      </c>
      <c r="U651" s="102" t="s">
        <v>205</v>
      </c>
      <c r="V651" s="7"/>
      <c r="W651" s="7"/>
      <c r="X651" s="7"/>
      <c r="Y651" s="7"/>
      <c r="Z651" s="100">
        <f t="shared" si="117"/>
        <v>4001158</v>
      </c>
      <c r="AA651" s="7"/>
      <c r="AB651" s="7"/>
      <c r="AC651" s="7"/>
      <c r="AD651" s="7"/>
      <c r="AE651" s="100">
        <f t="shared" si="118"/>
        <v>4151</v>
      </c>
      <c r="AF651" s="7"/>
      <c r="AG651" s="100">
        <f t="shared" si="119"/>
        <v>50035281</v>
      </c>
    </row>
    <row r="652" spans="1:33" x14ac:dyDescent="0.35">
      <c r="A652" s="7" t="str">
        <f t="shared" si="122"/>
        <v>Manaus39,70</v>
      </c>
      <c r="B652" s="100" t="s">
        <v>187</v>
      </c>
      <c r="C652" s="7">
        <v>4151</v>
      </c>
      <c r="D652" s="7" t="s">
        <v>40</v>
      </c>
      <c r="E652">
        <v>4001158</v>
      </c>
      <c r="F652" s="101"/>
      <c r="G652" s="111">
        <v>50035281</v>
      </c>
      <c r="H652" t="s">
        <v>221</v>
      </c>
      <c r="I652" s="101" t="str">
        <f t="shared" si="114"/>
        <v>39,7</v>
      </c>
      <c r="J652" s="164">
        <v>0</v>
      </c>
      <c r="K652" s="7" t="s">
        <v>56</v>
      </c>
      <c r="L652" s="103" t="e">
        <f>HLOOKUP(K652,'ABR''26'!$DE$4:$EH$65,MATCH(Carga!A652,'ABR''26'!$DE$4:$DE$65,0),0)</f>
        <v>#N/A</v>
      </c>
      <c r="M652" s="7"/>
      <c r="O652" s="7" t="str">
        <f t="shared" si="115"/>
        <v>ZBSB</v>
      </c>
      <c r="P652" s="104" t="e">
        <f t="shared" si="116"/>
        <v>#N/A</v>
      </c>
      <c r="Q652" s="102" t="s">
        <v>203</v>
      </c>
      <c r="R652" s="102" t="s">
        <v>204</v>
      </c>
      <c r="S652" s="102" t="s">
        <v>152</v>
      </c>
      <c r="T652" s="105" t="str">
        <f t="shared" ca="1" si="121"/>
        <v>04.05.Monday</v>
      </c>
      <c r="U652" s="102" t="s">
        <v>205</v>
      </c>
      <c r="V652" s="7"/>
      <c r="W652" s="7"/>
      <c r="X652" s="7"/>
      <c r="Y652" s="7"/>
      <c r="Z652" s="100">
        <f t="shared" si="117"/>
        <v>4001158</v>
      </c>
      <c r="AA652" s="7"/>
      <c r="AB652" s="7"/>
      <c r="AC652" s="7"/>
      <c r="AD652" s="7"/>
      <c r="AE652" s="100">
        <f t="shared" si="118"/>
        <v>4151</v>
      </c>
      <c r="AF652" s="7"/>
      <c r="AG652" s="100">
        <f t="shared" si="119"/>
        <v>50035281</v>
      </c>
    </row>
    <row r="653" spans="1:33" x14ac:dyDescent="0.35">
      <c r="A653" s="7" t="str">
        <f t="shared" si="122"/>
        <v>Manaus39,70</v>
      </c>
      <c r="B653" s="100" t="s">
        <v>187</v>
      </c>
      <c r="C653" s="7">
        <v>4151</v>
      </c>
      <c r="D653" s="7" t="s">
        <v>40</v>
      </c>
      <c r="E653">
        <v>4001158</v>
      </c>
      <c r="F653" s="101"/>
      <c r="G653" s="111">
        <v>50035281</v>
      </c>
      <c r="H653" t="s">
        <v>221</v>
      </c>
      <c r="I653" s="101" t="str">
        <f t="shared" si="114"/>
        <v>39,7</v>
      </c>
      <c r="J653" s="164">
        <v>0</v>
      </c>
      <c r="K653" s="7" t="s">
        <v>46</v>
      </c>
      <c r="L653" s="103" t="e">
        <f>HLOOKUP(K653,'ABR''26'!$DE$4:$EH$65,MATCH(Carga!A653,'ABR''26'!$DE$4:$DE$65,0),0)</f>
        <v>#N/A</v>
      </c>
      <c r="M653" s="7"/>
      <c r="O653" s="7" t="str">
        <f t="shared" si="115"/>
        <v>ZBCP</v>
      </c>
      <c r="P653" s="104" t="e">
        <f t="shared" si="116"/>
        <v>#N/A</v>
      </c>
      <c r="Q653" s="102" t="s">
        <v>203</v>
      </c>
      <c r="R653" s="102" t="s">
        <v>204</v>
      </c>
      <c r="S653" s="102" t="s">
        <v>152</v>
      </c>
      <c r="T653" s="105" t="str">
        <f t="shared" ca="1" si="121"/>
        <v>04.05.Monday</v>
      </c>
      <c r="U653" s="102" t="s">
        <v>205</v>
      </c>
      <c r="V653" s="7"/>
      <c r="W653" s="7"/>
      <c r="X653" s="7"/>
      <c r="Y653" s="7"/>
      <c r="Z653" s="100">
        <f t="shared" si="117"/>
        <v>4001158</v>
      </c>
      <c r="AA653" s="7"/>
      <c r="AB653" s="7"/>
      <c r="AC653" s="7"/>
      <c r="AD653" s="7"/>
      <c r="AE653" s="100">
        <f t="shared" si="118"/>
        <v>4151</v>
      </c>
      <c r="AF653" s="7"/>
      <c r="AG653" s="100">
        <f t="shared" si="119"/>
        <v>50035281</v>
      </c>
    </row>
    <row r="654" spans="1:33" x14ac:dyDescent="0.35">
      <c r="A654" s="7" t="str">
        <f t="shared" si="122"/>
        <v>Manaus39,70</v>
      </c>
      <c r="B654" s="100" t="s">
        <v>187</v>
      </c>
      <c r="C654" s="7">
        <v>4151</v>
      </c>
      <c r="D654" s="7" t="s">
        <v>40</v>
      </c>
      <c r="E654">
        <v>4001158</v>
      </c>
      <c r="F654" s="101"/>
      <c r="G654" s="111">
        <v>50035281</v>
      </c>
      <c r="H654" t="s">
        <v>221</v>
      </c>
      <c r="I654" s="101" t="str">
        <f t="shared" si="114"/>
        <v>39,7</v>
      </c>
      <c r="J654" s="164">
        <v>0</v>
      </c>
      <c r="K654" s="7" t="s">
        <v>131</v>
      </c>
      <c r="L654" s="103" t="e">
        <f>HLOOKUP(K654,'ABR''26'!$DE$4:$EH$65,MATCH(Carga!A654,'ABR''26'!$DE$4:$DE$65,0),0)</f>
        <v>#N/A</v>
      </c>
      <c r="M654" s="7"/>
      <c r="O654" s="7" t="str">
        <f t="shared" si="115"/>
        <v>ZBFP</v>
      </c>
      <c r="P654" s="104" t="e">
        <f t="shared" si="116"/>
        <v>#N/A</v>
      </c>
      <c r="Q654" s="102" t="s">
        <v>203</v>
      </c>
      <c r="R654" s="102" t="s">
        <v>204</v>
      </c>
      <c r="S654" s="102" t="s">
        <v>152</v>
      </c>
      <c r="T654" s="105" t="str">
        <f t="shared" ca="1" si="121"/>
        <v>04.05.Monday</v>
      </c>
      <c r="U654" s="102" t="s">
        <v>205</v>
      </c>
      <c r="V654" s="7"/>
      <c r="W654" s="7"/>
      <c r="X654" s="7"/>
      <c r="Y654" s="7"/>
      <c r="Z654" s="100">
        <f t="shared" si="117"/>
        <v>4001158</v>
      </c>
      <c r="AA654" s="7"/>
      <c r="AB654" s="7"/>
      <c r="AC654" s="7"/>
      <c r="AD654" s="7"/>
      <c r="AE654" s="100">
        <f t="shared" si="118"/>
        <v>4151</v>
      </c>
      <c r="AF654" s="7"/>
      <c r="AG654" s="100">
        <f t="shared" si="119"/>
        <v>50035281</v>
      </c>
    </row>
    <row r="655" spans="1:33" x14ac:dyDescent="0.35">
      <c r="A655" s="7" t="str">
        <f t="shared" si="122"/>
        <v>Manaus39,70</v>
      </c>
      <c r="B655" s="100" t="s">
        <v>187</v>
      </c>
      <c r="C655" s="7">
        <v>4151</v>
      </c>
      <c r="D655" s="7" t="s">
        <v>40</v>
      </c>
      <c r="E655">
        <v>4001158</v>
      </c>
      <c r="F655" s="101"/>
      <c r="G655" s="111">
        <v>50035281</v>
      </c>
      <c r="H655" t="s">
        <v>221</v>
      </c>
      <c r="I655" s="101" t="str">
        <f t="shared" si="114"/>
        <v>39,7</v>
      </c>
      <c r="J655" s="164">
        <v>0</v>
      </c>
      <c r="K655" s="7" t="s">
        <v>51</v>
      </c>
      <c r="L655" s="103" t="e">
        <f>HLOOKUP(K655,'ABR''26'!$DE$4:$EH$65,MATCH(Carga!A655,'ABR''26'!$DE$4:$DE$65,0),0)</f>
        <v>#N/A</v>
      </c>
      <c r="M655" s="7"/>
      <c r="O655" s="7" t="str">
        <f t="shared" si="115"/>
        <v>ZBFC</v>
      </c>
      <c r="P655" s="104" t="e">
        <f t="shared" si="116"/>
        <v>#N/A</v>
      </c>
      <c r="Q655" s="102" t="s">
        <v>203</v>
      </c>
      <c r="R655" s="102" t="s">
        <v>204</v>
      </c>
      <c r="S655" s="102" t="s">
        <v>152</v>
      </c>
      <c r="T655" s="105" t="str">
        <f t="shared" ca="1" si="121"/>
        <v>04.05.Monday</v>
      </c>
      <c r="U655" s="102" t="s">
        <v>205</v>
      </c>
      <c r="V655" s="7"/>
      <c r="W655" s="7"/>
      <c r="X655" s="7"/>
      <c r="Y655" s="7"/>
      <c r="Z655" s="100">
        <f t="shared" si="117"/>
        <v>4001158</v>
      </c>
      <c r="AA655" s="7"/>
      <c r="AB655" s="7"/>
      <c r="AC655" s="7"/>
      <c r="AD655" s="7"/>
      <c r="AE655" s="100">
        <f t="shared" si="118"/>
        <v>4151</v>
      </c>
      <c r="AF655" s="7"/>
      <c r="AG655" s="100">
        <f t="shared" si="119"/>
        <v>50035281</v>
      </c>
    </row>
    <row r="656" spans="1:33" x14ac:dyDescent="0.35">
      <c r="A656" s="7" t="str">
        <f t="shared" si="122"/>
        <v>Manaus39,70</v>
      </c>
      <c r="B656" s="100" t="s">
        <v>187</v>
      </c>
      <c r="C656" s="7">
        <v>4151</v>
      </c>
      <c r="D656" s="7" t="s">
        <v>40</v>
      </c>
      <c r="E656">
        <v>4001158</v>
      </c>
      <c r="F656" s="101"/>
      <c r="G656" s="111">
        <v>50035281</v>
      </c>
      <c r="H656" t="s">
        <v>221</v>
      </c>
      <c r="I656" s="101" t="str">
        <f t="shared" si="114"/>
        <v>39,7</v>
      </c>
      <c r="J656" s="164">
        <v>0</v>
      </c>
      <c r="K656" s="7" t="s">
        <v>59</v>
      </c>
      <c r="L656" s="103" t="e">
        <f>HLOOKUP(K656,'ABR''26'!$DE$4:$EH$65,MATCH(Carga!A656,'ABR''26'!$DE$4:$DE$65,0),0)</f>
        <v>#N/A</v>
      </c>
      <c r="M656" s="7"/>
      <c r="O656" s="7" t="str">
        <f t="shared" si="115"/>
        <v>ZBFB</v>
      </c>
      <c r="P656" s="104" t="e">
        <f t="shared" si="116"/>
        <v>#N/A</v>
      </c>
      <c r="Q656" s="102" t="s">
        <v>203</v>
      </c>
      <c r="R656" s="102" t="s">
        <v>204</v>
      </c>
      <c r="S656" s="102" t="s">
        <v>152</v>
      </c>
      <c r="T656" s="105" t="str">
        <f t="shared" ca="1" si="121"/>
        <v>04.05.Monday</v>
      </c>
      <c r="U656" s="102" t="s">
        <v>205</v>
      </c>
      <c r="V656" s="7"/>
      <c r="W656" s="7"/>
      <c r="X656" s="7"/>
      <c r="Y656" s="7"/>
      <c r="Z656" s="100">
        <f t="shared" si="117"/>
        <v>4001158</v>
      </c>
      <c r="AA656" s="7"/>
      <c r="AB656" s="7"/>
      <c r="AC656" s="7"/>
      <c r="AD656" s="7"/>
      <c r="AE656" s="100">
        <f t="shared" si="118"/>
        <v>4151</v>
      </c>
      <c r="AF656" s="7"/>
      <c r="AG656" s="100">
        <f t="shared" si="119"/>
        <v>50035281</v>
      </c>
    </row>
    <row r="657" spans="1:33" x14ac:dyDescent="0.35">
      <c r="A657" s="7" t="str">
        <f t="shared" si="122"/>
        <v>Manaus39,70</v>
      </c>
      <c r="B657" s="100" t="s">
        <v>187</v>
      </c>
      <c r="C657" s="7">
        <v>4151</v>
      </c>
      <c r="D657" s="7" t="s">
        <v>40</v>
      </c>
      <c r="E657">
        <v>4001158</v>
      </c>
      <c r="F657" s="101"/>
      <c r="G657" s="111">
        <v>50035281</v>
      </c>
      <c r="H657" t="s">
        <v>221</v>
      </c>
      <c r="I657" s="101" t="str">
        <f t="shared" si="114"/>
        <v>39,7</v>
      </c>
      <c r="J657" s="164">
        <v>0</v>
      </c>
      <c r="K657" s="7" t="s">
        <v>138</v>
      </c>
      <c r="L657" s="103" t="e">
        <f>HLOOKUP(K657,'ABR''26'!$DE$4:$EH$65,MATCH(Carga!A657,'ABR''26'!$DE$4:$DE$65,0),0)</f>
        <v>#N/A</v>
      </c>
      <c r="M657" s="7"/>
      <c r="O657" s="7" t="str">
        <f t="shared" si="115"/>
        <v>ZBTM</v>
      </c>
      <c r="P657" s="104" t="e">
        <f t="shared" si="116"/>
        <v>#N/A</v>
      </c>
      <c r="Q657" s="102" t="s">
        <v>203</v>
      </c>
      <c r="R657" s="102" t="s">
        <v>204</v>
      </c>
      <c r="S657" s="102" t="s">
        <v>152</v>
      </c>
      <c r="T657" s="105" t="str">
        <f t="shared" ca="1" si="121"/>
        <v>04.05.Monday</v>
      </c>
      <c r="U657" s="102" t="s">
        <v>205</v>
      </c>
      <c r="V657" s="7"/>
      <c r="W657" s="7"/>
      <c r="X657" s="7"/>
      <c r="Y657" s="7"/>
      <c r="Z657" s="100">
        <f t="shared" si="117"/>
        <v>4001158</v>
      </c>
      <c r="AA657" s="7"/>
      <c r="AB657" s="7"/>
      <c r="AC657" s="7"/>
      <c r="AD657" s="7"/>
      <c r="AE657" s="100">
        <f t="shared" si="118"/>
        <v>4151</v>
      </c>
      <c r="AF657" s="7"/>
      <c r="AG657" s="100">
        <f t="shared" si="119"/>
        <v>50035281</v>
      </c>
    </row>
    <row r="658" spans="1:33" x14ac:dyDescent="0.35">
      <c r="A658" s="7" t="str">
        <f t="shared" si="122"/>
        <v>Manaus39,70</v>
      </c>
      <c r="B658" s="100" t="s">
        <v>187</v>
      </c>
      <c r="C658" s="7">
        <v>4151</v>
      </c>
      <c r="D658" s="7" t="s">
        <v>40</v>
      </c>
      <c r="E658">
        <v>4001158</v>
      </c>
      <c r="F658" s="101"/>
      <c r="G658" s="111">
        <v>50035281</v>
      </c>
      <c r="H658" t="s">
        <v>221</v>
      </c>
      <c r="I658" s="101" t="str">
        <f t="shared" si="114"/>
        <v>39,7</v>
      </c>
      <c r="J658" s="164">
        <v>0</v>
      </c>
      <c r="K658" s="7" t="s">
        <v>139</v>
      </c>
      <c r="L658" s="103" t="e">
        <f>HLOOKUP(K658,'ABR''26'!$DE$4:$EH$65,MATCH(Carga!A658,'ABR''26'!$DE$4:$DE$65,0),0)</f>
        <v>#N/A</v>
      </c>
      <c r="M658" s="7"/>
      <c r="O658" s="7" t="str">
        <f t="shared" si="115"/>
        <v>ZBCT</v>
      </c>
      <c r="P658" s="104" t="e">
        <f t="shared" si="116"/>
        <v>#N/A</v>
      </c>
      <c r="Q658" s="102" t="s">
        <v>203</v>
      </c>
      <c r="R658" s="102" t="s">
        <v>204</v>
      </c>
      <c r="S658" s="102" t="s">
        <v>152</v>
      </c>
      <c r="T658" s="105" t="str">
        <f t="shared" ca="1" si="121"/>
        <v>04.05.Monday</v>
      </c>
      <c r="U658" s="102" t="s">
        <v>205</v>
      </c>
      <c r="V658" s="7"/>
      <c r="W658" s="7"/>
      <c r="X658" s="7"/>
      <c r="Y658" s="7"/>
      <c r="Z658" s="100">
        <f t="shared" si="117"/>
        <v>4001158</v>
      </c>
      <c r="AA658" s="7"/>
      <c r="AB658" s="7"/>
      <c r="AC658" s="7"/>
      <c r="AD658" s="7"/>
      <c r="AE658" s="100">
        <f t="shared" si="118"/>
        <v>4151</v>
      </c>
      <c r="AF658" s="7"/>
      <c r="AG658" s="100">
        <f t="shared" si="119"/>
        <v>50035281</v>
      </c>
    </row>
    <row r="659" spans="1:33" x14ac:dyDescent="0.35">
      <c r="A659" s="7" t="str">
        <f t="shared" si="122"/>
        <v>Manaus39,70</v>
      </c>
      <c r="B659" s="100" t="s">
        <v>187</v>
      </c>
      <c r="C659" s="7">
        <v>4151</v>
      </c>
      <c r="D659" s="7" t="s">
        <v>40</v>
      </c>
      <c r="E659">
        <v>4001158</v>
      </c>
      <c r="F659" s="101"/>
      <c r="G659" s="111">
        <v>50035281</v>
      </c>
      <c r="H659" t="s">
        <v>221</v>
      </c>
      <c r="I659" s="101" t="str">
        <f t="shared" si="114"/>
        <v>39,7</v>
      </c>
      <c r="J659" s="164">
        <v>0</v>
      </c>
      <c r="K659" s="7" t="s">
        <v>57</v>
      </c>
      <c r="L659" s="103" t="e">
        <f>HLOOKUP(K659,'ABR''26'!$DE$4:$EH$65,MATCH(Carga!A659,'ABR''26'!$DE$4:$DE$65,0),0)</f>
        <v>#N/A</v>
      </c>
      <c r="M659" s="7"/>
      <c r="O659" s="7" t="str">
        <f t="shared" si="115"/>
        <v>ZBLB</v>
      </c>
      <c r="P659" s="104" t="e">
        <f t="shared" si="116"/>
        <v>#N/A</v>
      </c>
      <c r="Q659" s="102" t="s">
        <v>203</v>
      </c>
      <c r="R659" s="102" t="s">
        <v>204</v>
      </c>
      <c r="S659" s="102" t="s">
        <v>152</v>
      </c>
      <c r="T659" s="105" t="str">
        <f t="shared" ca="1" si="121"/>
        <v>04.05.Monday</v>
      </c>
      <c r="U659" s="102" t="s">
        <v>205</v>
      </c>
      <c r="V659" s="7"/>
      <c r="W659" s="7"/>
      <c r="X659" s="7"/>
      <c r="Y659" s="7"/>
      <c r="Z659" s="100">
        <f t="shared" si="117"/>
        <v>4001158</v>
      </c>
      <c r="AA659" s="7"/>
      <c r="AB659" s="7"/>
      <c r="AC659" s="7"/>
      <c r="AD659" s="7"/>
      <c r="AE659" s="100">
        <f t="shared" si="118"/>
        <v>4151</v>
      </c>
      <c r="AF659" s="7"/>
      <c r="AG659" s="100">
        <f t="shared" si="119"/>
        <v>50035281</v>
      </c>
    </row>
    <row r="660" spans="1:33" x14ac:dyDescent="0.35">
      <c r="A660" s="7" t="str">
        <f t="shared" si="122"/>
        <v>Manaus39,70</v>
      </c>
      <c r="B660" s="100" t="s">
        <v>187</v>
      </c>
      <c r="C660" s="7">
        <v>4151</v>
      </c>
      <c r="D660" s="7" t="s">
        <v>40</v>
      </c>
      <c r="E660">
        <v>4001158</v>
      </c>
      <c r="F660" s="101"/>
      <c r="G660" s="111">
        <v>50035281</v>
      </c>
      <c r="H660" t="s">
        <v>221</v>
      </c>
      <c r="I660" s="101" t="str">
        <f t="shared" si="114"/>
        <v>39,7</v>
      </c>
      <c r="J660" s="164">
        <v>0</v>
      </c>
      <c r="K660" s="7" t="s">
        <v>132</v>
      </c>
      <c r="L660" s="103" t="e">
        <f>HLOOKUP(K660,'ABR''26'!$DE$4:$EH$65,MATCH(Carga!A660,'ABR''26'!$DE$4:$DE$65,0),0)</f>
        <v>#N/A</v>
      </c>
      <c r="M660" s="7"/>
      <c r="O660" s="7" t="str">
        <f t="shared" si="115"/>
        <v>ZBMR</v>
      </c>
      <c r="P660" s="104" t="e">
        <f t="shared" si="116"/>
        <v>#N/A</v>
      </c>
      <c r="Q660" s="102" t="s">
        <v>203</v>
      </c>
      <c r="R660" s="102" t="s">
        <v>204</v>
      </c>
      <c r="S660" s="102" t="s">
        <v>152</v>
      </c>
      <c r="T660" s="105" t="str">
        <f t="shared" ca="1" si="121"/>
        <v>04.05.Monday</v>
      </c>
      <c r="U660" s="102" t="s">
        <v>205</v>
      </c>
      <c r="V660" s="7"/>
      <c r="W660" s="7"/>
      <c r="X660" s="7"/>
      <c r="Y660" s="7"/>
      <c r="Z660" s="100">
        <f t="shared" si="117"/>
        <v>4001158</v>
      </c>
      <c r="AA660" s="7"/>
      <c r="AB660" s="7"/>
      <c r="AC660" s="7"/>
      <c r="AD660" s="7"/>
      <c r="AE660" s="100">
        <f t="shared" si="118"/>
        <v>4151</v>
      </c>
      <c r="AF660" s="7"/>
      <c r="AG660" s="100">
        <f t="shared" si="119"/>
        <v>50035281</v>
      </c>
    </row>
    <row r="661" spans="1:33" x14ac:dyDescent="0.35">
      <c r="A661" s="7" t="str">
        <f t="shared" si="122"/>
        <v>Manaus39,70</v>
      </c>
      <c r="B661" s="100" t="s">
        <v>187</v>
      </c>
      <c r="C661" s="7">
        <v>4151</v>
      </c>
      <c r="D661" s="7" t="s">
        <v>40</v>
      </c>
      <c r="E661">
        <v>4001158</v>
      </c>
      <c r="F661" s="101"/>
      <c r="G661" s="111">
        <v>50035281</v>
      </c>
      <c r="H661" t="s">
        <v>221</v>
      </c>
      <c r="I661" s="101" t="str">
        <f t="shared" si="114"/>
        <v>39,7</v>
      </c>
      <c r="J661" s="164">
        <v>0</v>
      </c>
      <c r="K661" s="7" t="s">
        <v>133</v>
      </c>
      <c r="L661" s="103" t="e">
        <f>HLOOKUP(K661,'ABR''26'!$DE$4:$EH$65,MATCH(Carga!A661,'ABR''26'!$DE$4:$DE$65,0),0)</f>
        <v>#N/A</v>
      </c>
      <c r="M661" s="7"/>
      <c r="O661" s="7" t="str">
        <f t="shared" si="115"/>
        <v>ZBML</v>
      </c>
      <c r="P661" s="104" t="e">
        <f t="shared" si="116"/>
        <v>#N/A</v>
      </c>
      <c r="Q661" s="102" t="s">
        <v>203</v>
      </c>
      <c r="R661" s="102" t="s">
        <v>204</v>
      </c>
      <c r="S661" s="102" t="s">
        <v>152</v>
      </c>
      <c r="T661" s="105" t="str">
        <f t="shared" ca="1" si="121"/>
        <v>04.05.Monday</v>
      </c>
      <c r="U661" s="102" t="s">
        <v>205</v>
      </c>
      <c r="V661" s="7"/>
      <c r="W661" s="7"/>
      <c r="X661" s="7"/>
      <c r="Y661" s="7"/>
      <c r="Z661" s="100">
        <f t="shared" si="117"/>
        <v>4001158</v>
      </c>
      <c r="AA661" s="7"/>
      <c r="AB661" s="7"/>
      <c r="AC661" s="7"/>
      <c r="AD661" s="7"/>
      <c r="AE661" s="100">
        <f t="shared" si="118"/>
        <v>4151</v>
      </c>
      <c r="AF661" s="7"/>
      <c r="AG661" s="100">
        <f t="shared" si="119"/>
        <v>50035281</v>
      </c>
    </row>
    <row r="662" spans="1:33" x14ac:dyDescent="0.35">
      <c r="A662" s="7" t="str">
        <f t="shared" si="122"/>
        <v>Manaus39,70</v>
      </c>
      <c r="B662" s="100" t="s">
        <v>187</v>
      </c>
      <c r="C662" s="7">
        <v>4151</v>
      </c>
      <c r="D662" s="7" t="s">
        <v>40</v>
      </c>
      <c r="E662">
        <v>4001158</v>
      </c>
      <c r="F662" s="101"/>
      <c r="G662" s="111">
        <v>50035281</v>
      </c>
      <c r="H662" t="s">
        <v>221</v>
      </c>
      <c r="I662" s="101" t="str">
        <f t="shared" si="114"/>
        <v>39,7</v>
      </c>
      <c r="J662" s="164">
        <v>0</v>
      </c>
      <c r="K662" s="7" t="s">
        <v>52</v>
      </c>
      <c r="L662" s="103" t="e">
        <f>HLOOKUP(K662,'ABR''26'!$DE$4:$EH$65,MATCH(Carga!A662,'ABR''26'!$DE$4:$DE$65,0),0)</f>
        <v>#N/A</v>
      </c>
      <c r="M662" s="7"/>
      <c r="O662" s="7" t="str">
        <f t="shared" si="115"/>
        <v>ZBPP</v>
      </c>
      <c r="P662" s="104" t="e">
        <f t="shared" si="116"/>
        <v>#N/A</v>
      </c>
      <c r="Q662" s="102" t="s">
        <v>203</v>
      </c>
      <c r="R662" s="102" t="s">
        <v>204</v>
      </c>
      <c r="S662" s="102" t="s">
        <v>152</v>
      </c>
      <c r="T662" s="105" t="str">
        <f t="shared" ca="1" si="121"/>
        <v>04.05.Monday</v>
      </c>
      <c r="U662" s="102" t="s">
        <v>205</v>
      </c>
      <c r="V662" s="7"/>
      <c r="W662" s="7"/>
      <c r="X662" s="7"/>
      <c r="Y662" s="7"/>
      <c r="Z662" s="100">
        <f t="shared" si="117"/>
        <v>4001158</v>
      </c>
      <c r="AA662" s="7"/>
      <c r="AB662" s="7"/>
      <c r="AC662" s="7"/>
      <c r="AD662" s="7"/>
      <c r="AE662" s="100">
        <f t="shared" si="118"/>
        <v>4151</v>
      </c>
      <c r="AF662" s="7"/>
      <c r="AG662" s="100">
        <f t="shared" si="119"/>
        <v>50035281</v>
      </c>
    </row>
    <row r="663" spans="1:33" x14ac:dyDescent="0.35">
      <c r="A663" s="7" t="str">
        <f t="shared" si="122"/>
        <v>Manaus39,70</v>
      </c>
      <c r="B663" s="100" t="s">
        <v>187</v>
      </c>
      <c r="C663" s="7">
        <v>4151</v>
      </c>
      <c r="D663" s="7" t="s">
        <v>40</v>
      </c>
      <c r="E663">
        <v>4001158</v>
      </c>
      <c r="F663" s="101"/>
      <c r="G663" s="111">
        <v>50035281</v>
      </c>
      <c r="H663" t="s">
        <v>221</v>
      </c>
      <c r="I663" s="101" t="str">
        <f t="shared" si="114"/>
        <v>39,7</v>
      </c>
      <c r="J663" s="164">
        <v>0</v>
      </c>
      <c r="K663" s="7" t="s">
        <v>60</v>
      </c>
      <c r="L663" s="103" t="e">
        <f>HLOOKUP(K663,'ABR''26'!$DE$4:$EH$65,MATCH(Carga!A663,'ABR''26'!$DE$4:$DE$65,0),0)</f>
        <v>#N/A</v>
      </c>
      <c r="M663" s="7"/>
      <c r="O663" s="7" t="str">
        <f t="shared" si="115"/>
        <v>ZBPB</v>
      </c>
      <c r="P663" s="104" t="e">
        <f t="shared" si="116"/>
        <v>#N/A</v>
      </c>
      <c r="Q663" s="102" t="s">
        <v>203</v>
      </c>
      <c r="R663" s="102" t="s">
        <v>204</v>
      </c>
      <c r="S663" s="102" t="s">
        <v>152</v>
      </c>
      <c r="T663" s="105" t="str">
        <f t="shared" ca="1" si="121"/>
        <v>04.05.Monday</v>
      </c>
      <c r="U663" s="102" t="s">
        <v>205</v>
      </c>
      <c r="V663" s="7"/>
      <c r="W663" s="7"/>
      <c r="X663" s="7"/>
      <c r="Y663" s="7"/>
      <c r="Z663" s="100">
        <f t="shared" si="117"/>
        <v>4001158</v>
      </c>
      <c r="AA663" s="7"/>
      <c r="AB663" s="7"/>
      <c r="AC663" s="7"/>
      <c r="AD663" s="7"/>
      <c r="AE663" s="100">
        <f t="shared" si="118"/>
        <v>4151</v>
      </c>
      <c r="AF663" s="7"/>
      <c r="AG663" s="100">
        <f t="shared" si="119"/>
        <v>50035281</v>
      </c>
    </row>
    <row r="664" spans="1:33" x14ac:dyDescent="0.35">
      <c r="A664" s="7" t="str">
        <f t="shared" si="122"/>
        <v>Manaus39,70</v>
      </c>
      <c r="B664" s="100" t="s">
        <v>187</v>
      </c>
      <c r="C664" s="7">
        <v>4151</v>
      </c>
      <c r="D664" s="7" t="s">
        <v>40</v>
      </c>
      <c r="E664">
        <v>4001158</v>
      </c>
      <c r="F664" s="101"/>
      <c r="G664" s="111">
        <v>50035281</v>
      </c>
      <c r="H664" t="s">
        <v>221</v>
      </c>
      <c r="I664" s="101" t="str">
        <f t="shared" si="114"/>
        <v>39,7</v>
      </c>
      <c r="J664" s="164">
        <v>0</v>
      </c>
      <c r="K664" s="7" t="s">
        <v>50</v>
      </c>
      <c r="L664" s="103" t="e">
        <f>HLOOKUP(K664,'ABR''26'!$DE$4:$EH$65,MATCH(Carga!A664,'ABR''26'!$DE$4:$DE$65,0),0)</f>
        <v>#N/A</v>
      </c>
      <c r="M664" s="7"/>
      <c r="O664" s="7" t="str">
        <f t="shared" si="115"/>
        <v>ZBOP</v>
      </c>
      <c r="P664" s="104" t="e">
        <f t="shared" si="116"/>
        <v>#N/A</v>
      </c>
      <c r="Q664" s="102" t="s">
        <v>203</v>
      </c>
      <c r="R664" s="102" t="s">
        <v>204</v>
      </c>
      <c r="S664" s="102" t="s">
        <v>152</v>
      </c>
      <c r="T664" s="105" t="str">
        <f t="shared" ca="1" si="121"/>
        <v>04.05.Monday</v>
      </c>
      <c r="U664" s="102" t="s">
        <v>205</v>
      </c>
      <c r="V664" s="7"/>
      <c r="W664" s="7"/>
      <c r="X664" s="7"/>
      <c r="Y664" s="7"/>
      <c r="Z664" s="100">
        <f t="shared" si="117"/>
        <v>4001158</v>
      </c>
      <c r="AA664" s="7"/>
      <c r="AB664" s="7"/>
      <c r="AC664" s="7"/>
      <c r="AD664" s="7"/>
      <c r="AE664" s="100">
        <f t="shared" si="118"/>
        <v>4151</v>
      </c>
      <c r="AF664" s="7"/>
      <c r="AG664" s="100">
        <f t="shared" si="119"/>
        <v>50035281</v>
      </c>
    </row>
    <row r="665" spans="1:33" x14ac:dyDescent="0.35">
      <c r="A665" s="7" t="str">
        <f t="shared" si="122"/>
        <v>Manaus39,70</v>
      </c>
      <c r="B665" s="100" t="s">
        <v>187</v>
      </c>
      <c r="C665" s="7">
        <v>4151</v>
      </c>
      <c r="D665" s="7" t="s">
        <v>40</v>
      </c>
      <c r="E665">
        <v>4001158</v>
      </c>
      <c r="F665" s="101"/>
      <c r="G665" s="111">
        <v>50035281</v>
      </c>
      <c r="H665" t="s">
        <v>221</v>
      </c>
      <c r="I665" s="101" t="str">
        <f t="shared" si="114"/>
        <v>39,7</v>
      </c>
      <c r="J665" s="164">
        <v>0</v>
      </c>
      <c r="K665" s="7" t="s">
        <v>58</v>
      </c>
      <c r="L665" s="103" t="e">
        <f>HLOOKUP(K665,'ABR''26'!$DE$4:$EH$65,MATCH(Carga!A665,'ABR''26'!$DE$4:$DE$65,0),0)</f>
        <v>#N/A</v>
      </c>
      <c r="M665" s="7"/>
      <c r="O665" s="7" t="str">
        <f t="shared" si="115"/>
        <v>ZBOB</v>
      </c>
      <c r="P665" s="104" t="e">
        <f t="shared" si="116"/>
        <v>#N/A</v>
      </c>
      <c r="Q665" s="102" t="s">
        <v>203</v>
      </c>
      <c r="R665" s="102" t="s">
        <v>204</v>
      </c>
      <c r="S665" s="102" t="s">
        <v>152</v>
      </c>
      <c r="T665" s="105" t="str">
        <f t="shared" ca="1" si="121"/>
        <v>04.05.Monday</v>
      </c>
      <c r="U665" s="102" t="s">
        <v>205</v>
      </c>
      <c r="V665" s="7"/>
      <c r="W665" s="7"/>
      <c r="X665" s="7"/>
      <c r="Y665" s="7"/>
      <c r="Z665" s="100">
        <f t="shared" si="117"/>
        <v>4001158</v>
      </c>
      <c r="AA665" s="7"/>
      <c r="AB665" s="7"/>
      <c r="AC665" s="7"/>
      <c r="AD665" s="7"/>
      <c r="AE665" s="100">
        <f t="shared" si="118"/>
        <v>4151</v>
      </c>
      <c r="AF665" s="7"/>
      <c r="AG665" s="100">
        <f t="shared" si="119"/>
        <v>50035281</v>
      </c>
    </row>
    <row r="666" spans="1:33" x14ac:dyDescent="0.35">
      <c r="A666" s="7" t="str">
        <f t="shared" si="122"/>
        <v>Manaus39,70</v>
      </c>
      <c r="B666" s="100" t="s">
        <v>187</v>
      </c>
      <c r="C666" s="7">
        <v>4151</v>
      </c>
      <c r="D666" s="7" t="s">
        <v>40</v>
      </c>
      <c r="E666">
        <v>4001158</v>
      </c>
      <c r="F666" s="101"/>
      <c r="G666" s="111">
        <v>50035281</v>
      </c>
      <c r="H666" t="s">
        <v>221</v>
      </c>
      <c r="I666" s="101" t="str">
        <f t="shared" si="114"/>
        <v>39,7</v>
      </c>
      <c r="J666" s="164">
        <v>0</v>
      </c>
      <c r="K666" s="7" t="s">
        <v>134</v>
      </c>
      <c r="L666" s="103" t="e">
        <f>HLOOKUP(K666,'ABR''26'!$DE$4:$EH$65,MATCH(Carga!A666,'ABR''26'!$DE$4:$DE$65,0),0)</f>
        <v>#N/A</v>
      </c>
      <c r="M666" s="7"/>
      <c r="O666" s="7" t="str">
        <f t="shared" si="115"/>
        <v>ZBSG</v>
      </c>
      <c r="P666" s="104" t="e">
        <f t="shared" si="116"/>
        <v>#N/A</v>
      </c>
      <c r="Q666" s="102" t="s">
        <v>203</v>
      </c>
      <c r="R666" s="102" t="s">
        <v>204</v>
      </c>
      <c r="S666" s="102" t="s">
        <v>152</v>
      </c>
      <c r="T666" s="105" t="str">
        <f t="shared" ca="1" si="121"/>
        <v>04.05.Monday</v>
      </c>
      <c r="U666" s="102" t="s">
        <v>205</v>
      </c>
      <c r="V666" s="7"/>
      <c r="W666" s="7"/>
      <c r="X666" s="7"/>
      <c r="Y666" s="7"/>
      <c r="Z666" s="100">
        <f t="shared" si="117"/>
        <v>4001158</v>
      </c>
      <c r="AA666" s="7"/>
      <c r="AB666" s="7"/>
      <c r="AC666" s="7"/>
      <c r="AD666" s="7"/>
      <c r="AE666" s="100">
        <f t="shared" si="118"/>
        <v>4151</v>
      </c>
      <c r="AF666" s="7"/>
      <c r="AG666" s="100">
        <f t="shared" si="119"/>
        <v>50035281</v>
      </c>
    </row>
    <row r="667" spans="1:33" x14ac:dyDescent="0.35">
      <c r="A667" s="7" t="str">
        <f t="shared" si="122"/>
        <v>Manaus39,70</v>
      </c>
      <c r="B667" s="100" t="s">
        <v>187</v>
      </c>
      <c r="C667" s="7">
        <v>4151</v>
      </c>
      <c r="D667" s="7" t="s">
        <v>40</v>
      </c>
      <c r="E667">
        <v>4001158</v>
      </c>
      <c r="F667" s="101"/>
      <c r="G667" s="111">
        <v>50035281</v>
      </c>
      <c r="H667" t="s">
        <v>221</v>
      </c>
      <c r="I667" s="101" t="str">
        <f t="shared" si="114"/>
        <v>39,7</v>
      </c>
      <c r="J667" s="164">
        <v>0</v>
      </c>
      <c r="K667" s="7" t="s">
        <v>45</v>
      </c>
      <c r="L667" s="103" t="e">
        <f>HLOOKUP(K667,'ABR''26'!$DE$4:$EH$65,MATCH(Carga!A667,'ABR''26'!$DE$4:$DE$65,0),0)</f>
        <v>#N/A</v>
      </c>
      <c r="M667" s="7"/>
      <c r="O667" s="7" t="str">
        <f t="shared" si="115"/>
        <v>ZBFS</v>
      </c>
      <c r="P667" s="104" t="e">
        <f t="shared" si="116"/>
        <v>#N/A</v>
      </c>
      <c r="Q667" s="102" t="s">
        <v>203</v>
      </c>
      <c r="R667" s="102" t="s">
        <v>204</v>
      </c>
      <c r="S667" s="102" t="s">
        <v>152</v>
      </c>
      <c r="T667" s="105" t="str">
        <f t="shared" ca="1" si="121"/>
        <v>04.05.Monday</v>
      </c>
      <c r="U667" s="102" t="s">
        <v>205</v>
      </c>
      <c r="V667" s="7"/>
      <c r="W667" s="7"/>
      <c r="X667" s="7"/>
      <c r="Y667" s="7"/>
      <c r="Z667" s="100">
        <f t="shared" si="117"/>
        <v>4001158</v>
      </c>
      <c r="AA667" s="7"/>
      <c r="AB667" s="7"/>
      <c r="AC667" s="7"/>
      <c r="AD667" s="7"/>
      <c r="AE667" s="100">
        <f t="shared" si="118"/>
        <v>4151</v>
      </c>
      <c r="AF667" s="7"/>
      <c r="AG667" s="100">
        <f t="shared" si="119"/>
        <v>50035281</v>
      </c>
    </row>
    <row r="668" spans="1:33" x14ac:dyDescent="0.35">
      <c r="A668" s="7" t="str">
        <f t="shared" si="122"/>
        <v>Manaus39,70</v>
      </c>
      <c r="B668" s="100" t="s">
        <v>187</v>
      </c>
      <c r="C668" s="7">
        <v>4151</v>
      </c>
      <c r="D668" s="7" t="s">
        <v>40</v>
      </c>
      <c r="E668">
        <v>4001158</v>
      </c>
      <c r="F668" s="101"/>
      <c r="G668" s="111">
        <v>50035281</v>
      </c>
      <c r="H668" t="s">
        <v>221</v>
      </c>
      <c r="I668" s="101" t="str">
        <f t="shared" si="114"/>
        <v>39,7</v>
      </c>
      <c r="J668" s="164">
        <v>0</v>
      </c>
      <c r="K668" s="7" t="s">
        <v>47</v>
      </c>
      <c r="L668" s="103" t="e">
        <f>HLOOKUP(K668,'ABR''26'!$DE$4:$EH$65,MATCH(Carga!A668,'ABR''26'!$DE$4:$DE$65,0),0)</f>
        <v>#N/A</v>
      </c>
      <c r="M668" s="7"/>
      <c r="O668" s="7" t="str">
        <f t="shared" si="115"/>
        <v>ZBUT</v>
      </c>
      <c r="P668" s="104" t="e">
        <f t="shared" si="116"/>
        <v>#N/A</v>
      </c>
      <c r="Q668" s="102" t="s">
        <v>203</v>
      </c>
      <c r="R668" s="102" t="s">
        <v>204</v>
      </c>
      <c r="S668" s="102" t="s">
        <v>152</v>
      </c>
      <c r="T668" s="105" t="str">
        <f t="shared" ca="1" si="121"/>
        <v>04.05.Monday</v>
      </c>
      <c r="U668" s="102" t="s">
        <v>205</v>
      </c>
      <c r="V668" s="7"/>
      <c r="W668" s="7"/>
      <c r="X668" s="7"/>
      <c r="Y668" s="7"/>
      <c r="Z668" s="100">
        <f t="shared" si="117"/>
        <v>4001158</v>
      </c>
      <c r="AA668" s="7"/>
      <c r="AB668" s="7"/>
      <c r="AC668" s="7"/>
      <c r="AD668" s="7"/>
      <c r="AE668" s="100">
        <f t="shared" si="118"/>
        <v>4151</v>
      </c>
      <c r="AF668" s="7"/>
      <c r="AG668" s="100">
        <f t="shared" si="119"/>
        <v>50035281</v>
      </c>
    </row>
    <row r="669" spans="1:33" x14ac:dyDescent="0.35">
      <c r="A669" s="7" t="str">
        <f t="shared" si="122"/>
        <v>Manaus39,70</v>
      </c>
      <c r="B669" s="100" t="s">
        <v>187</v>
      </c>
      <c r="C669" s="7">
        <v>4151</v>
      </c>
      <c r="D669" s="7" t="s">
        <v>40</v>
      </c>
      <c r="E669">
        <v>4001158</v>
      </c>
      <c r="F669" s="101"/>
      <c r="G669" s="111">
        <v>50035281</v>
      </c>
      <c r="H669" t="s">
        <v>221</v>
      </c>
      <c r="I669" s="101" t="str">
        <f t="shared" si="114"/>
        <v>39,7</v>
      </c>
      <c r="J669" s="164">
        <v>0</v>
      </c>
      <c r="K669" s="7" t="s">
        <v>54</v>
      </c>
      <c r="L669" s="103" t="e">
        <f>HLOOKUP(K669,'ABR''26'!$DE$4:$EH$65,MATCH(Carga!A669,'ABR''26'!$DE$4:$DE$65,0),0)</f>
        <v>#N/A</v>
      </c>
      <c r="M669" s="7"/>
      <c r="O669" s="7" t="str">
        <f t="shared" si="115"/>
        <v>ZBUB</v>
      </c>
      <c r="P669" s="104" t="e">
        <f t="shared" si="116"/>
        <v>#N/A</v>
      </c>
      <c r="Q669" s="102" t="s">
        <v>203</v>
      </c>
      <c r="R669" s="102" t="s">
        <v>204</v>
      </c>
      <c r="S669" s="102" t="s">
        <v>152</v>
      </c>
      <c r="T669" s="105" t="str">
        <f t="shared" ca="1" si="121"/>
        <v>04.05.Monday</v>
      </c>
      <c r="U669" s="102" t="s">
        <v>205</v>
      </c>
      <c r="V669" s="7"/>
      <c r="W669" s="7"/>
      <c r="X669" s="7"/>
      <c r="Y669" s="7"/>
      <c r="Z669" s="100">
        <f t="shared" si="117"/>
        <v>4001158</v>
      </c>
      <c r="AA669" s="7"/>
      <c r="AB669" s="7"/>
      <c r="AC669" s="7"/>
      <c r="AD669" s="7"/>
      <c r="AE669" s="100">
        <f t="shared" si="118"/>
        <v>4151</v>
      </c>
      <c r="AF669" s="7"/>
      <c r="AG669" s="100">
        <f t="shared" si="119"/>
        <v>50035281</v>
      </c>
    </row>
    <row r="670" spans="1:33" x14ac:dyDescent="0.35">
      <c r="A670" s="7" t="str">
        <f t="shared" si="122"/>
        <v>Manaus39,70</v>
      </c>
      <c r="B670" s="100" t="s">
        <v>187</v>
      </c>
      <c r="C670" s="7">
        <v>4151</v>
      </c>
      <c r="D670" s="7" t="s">
        <v>40</v>
      </c>
      <c r="E670">
        <v>4001158</v>
      </c>
      <c r="F670" s="101"/>
      <c r="G670" s="111">
        <v>50035281</v>
      </c>
      <c r="H670" t="s">
        <v>221</v>
      </c>
      <c r="I670" s="101" t="str">
        <f t="shared" si="114"/>
        <v>39,7</v>
      </c>
      <c r="J670" s="164">
        <v>0</v>
      </c>
      <c r="K670" s="7" t="s">
        <v>48</v>
      </c>
      <c r="L670" s="103" t="e">
        <f>HLOOKUP(K670,'ABR''26'!$DE$4:$EH$65,MATCH(Carga!A670,'ABR''26'!$DE$4:$DE$65,0),0)</f>
        <v>#N/A</v>
      </c>
      <c r="M670" s="7"/>
      <c r="O670" s="7" t="str">
        <f t="shared" si="115"/>
        <v>ZBLA</v>
      </c>
      <c r="P670" s="104" t="e">
        <f t="shared" si="116"/>
        <v>#N/A</v>
      </c>
      <c r="Q670" s="102" t="s">
        <v>203</v>
      </c>
      <c r="R670" s="102" t="s">
        <v>204</v>
      </c>
      <c r="S670" s="102" t="s">
        <v>152</v>
      </c>
      <c r="T670" s="105" t="str">
        <f t="shared" ca="1" si="121"/>
        <v>04.05.Monday</v>
      </c>
      <c r="U670" s="102" t="s">
        <v>205</v>
      </c>
      <c r="V670" s="7"/>
      <c r="W670" s="7"/>
      <c r="X670" s="7"/>
      <c r="Y670" s="7"/>
      <c r="Z670" s="100">
        <f t="shared" si="117"/>
        <v>4001158</v>
      </c>
      <c r="AA670" s="7"/>
      <c r="AB670" s="7"/>
      <c r="AC670" s="7"/>
      <c r="AD670" s="7"/>
      <c r="AE670" s="100">
        <f t="shared" si="118"/>
        <v>4151</v>
      </c>
      <c r="AF670" s="7"/>
      <c r="AG670" s="100">
        <f t="shared" si="119"/>
        <v>50035281</v>
      </c>
    </row>
    <row r="671" spans="1:33" x14ac:dyDescent="0.35">
      <c r="A671" s="7" t="str">
        <f t="shared" si="122"/>
        <v>Manaus39,70</v>
      </c>
      <c r="B671" s="100" t="s">
        <v>187</v>
      </c>
      <c r="C671" s="7">
        <v>4151</v>
      </c>
      <c r="D671" s="7" t="s">
        <v>40</v>
      </c>
      <c r="E671">
        <v>4001158</v>
      </c>
      <c r="F671" s="101"/>
      <c r="G671" s="111">
        <v>50035281</v>
      </c>
      <c r="H671" t="s">
        <v>221</v>
      </c>
      <c r="I671" s="101" t="str">
        <f t="shared" si="114"/>
        <v>39,7</v>
      </c>
      <c r="J671" s="164">
        <v>0</v>
      </c>
      <c r="K671" s="7" t="s">
        <v>55</v>
      </c>
      <c r="L671" s="103" t="e">
        <f>HLOOKUP(K671,'ABR''26'!$DE$4:$EH$65,MATCH(Carga!A671,'ABR''26'!$DE$4:$DE$65,0),0)</f>
        <v>#N/A</v>
      </c>
      <c r="M671" s="7"/>
      <c r="O671" s="7" t="str">
        <f t="shared" si="115"/>
        <v>ZBLL</v>
      </c>
      <c r="P671" s="104" t="e">
        <f t="shared" si="116"/>
        <v>#N/A</v>
      </c>
      <c r="Q671" s="102" t="s">
        <v>203</v>
      </c>
      <c r="R671" s="102" t="s">
        <v>204</v>
      </c>
      <c r="S671" s="102" t="s">
        <v>152</v>
      </c>
      <c r="T671" s="105" t="str">
        <f t="shared" ca="1" si="121"/>
        <v>04.05.Monday</v>
      </c>
      <c r="U671" s="102" t="s">
        <v>205</v>
      </c>
      <c r="V671" s="7"/>
      <c r="W671" s="7"/>
      <c r="X671" s="7"/>
      <c r="Y671" s="7"/>
      <c r="Z671" s="100">
        <f t="shared" si="117"/>
        <v>4001158</v>
      </c>
      <c r="AA671" s="7"/>
      <c r="AB671" s="7"/>
      <c r="AC671" s="7"/>
      <c r="AD671" s="7"/>
      <c r="AE671" s="100">
        <f t="shared" si="118"/>
        <v>4151</v>
      </c>
      <c r="AF671" s="7"/>
      <c r="AG671" s="100">
        <f t="shared" si="119"/>
        <v>50035281</v>
      </c>
    </row>
    <row r="672" spans="1:33" x14ac:dyDescent="0.35">
      <c r="A672" s="7" t="str">
        <f t="shared" si="122"/>
        <v>Manaus39,70</v>
      </c>
      <c r="B672" s="100" t="s">
        <v>187</v>
      </c>
      <c r="C672" s="7">
        <v>4151</v>
      </c>
      <c r="D672" s="7" t="s">
        <v>40</v>
      </c>
      <c r="E672">
        <v>4001158</v>
      </c>
      <c r="F672" s="101"/>
      <c r="G672" s="111">
        <v>50035281</v>
      </c>
      <c r="H672" t="s">
        <v>221</v>
      </c>
      <c r="I672" s="101" t="str">
        <f t="shared" si="114"/>
        <v>39,7</v>
      </c>
      <c r="J672" s="164">
        <v>0</v>
      </c>
      <c r="K672" s="7" t="s">
        <v>135</v>
      </c>
      <c r="L672" s="103" t="e">
        <f>HLOOKUP(K672,'ABR''26'!$DE$4:$EH$65,MATCH(Carga!A672,'ABR''26'!$DE$4:$DE$65,0),0)</f>
        <v>#N/A</v>
      </c>
      <c r="M672" s="7"/>
      <c r="O672" s="7" t="str">
        <f t="shared" si="115"/>
        <v>ZBPE</v>
      </c>
      <c r="P672" s="104" t="e">
        <f t="shared" si="116"/>
        <v>#N/A</v>
      </c>
      <c r="Q672" s="102" t="s">
        <v>203</v>
      </c>
      <c r="R672" s="102" t="s">
        <v>204</v>
      </c>
      <c r="S672" s="102" t="s">
        <v>152</v>
      </c>
      <c r="T672" s="105" t="str">
        <f t="shared" ca="1" si="121"/>
        <v>04.05.Monday</v>
      </c>
      <c r="U672" s="102" t="s">
        <v>205</v>
      </c>
      <c r="V672" s="7"/>
      <c r="W672" s="7"/>
      <c r="X672" s="7"/>
      <c r="Y672" s="7"/>
      <c r="Z672" s="100">
        <f t="shared" si="117"/>
        <v>4001158</v>
      </c>
      <c r="AA672" s="7"/>
      <c r="AB672" s="7"/>
      <c r="AC672" s="7"/>
      <c r="AD672" s="7"/>
      <c r="AE672" s="100">
        <f t="shared" si="118"/>
        <v>4151</v>
      </c>
      <c r="AF672" s="7"/>
      <c r="AG672" s="100">
        <f t="shared" si="119"/>
        <v>50035281</v>
      </c>
    </row>
    <row r="673" spans="1:33" x14ac:dyDescent="0.35">
      <c r="A673" s="7" t="str">
        <f t="shared" si="122"/>
        <v>Manaus39,70</v>
      </c>
      <c r="B673" s="100" t="s">
        <v>187</v>
      </c>
      <c r="C673" s="7">
        <v>4151</v>
      </c>
      <c r="D673" s="7" t="s">
        <v>40</v>
      </c>
      <c r="E673">
        <v>4001158</v>
      </c>
      <c r="F673" s="101"/>
      <c r="G673" s="111">
        <v>50035281</v>
      </c>
      <c r="H673" t="s">
        <v>221</v>
      </c>
      <c r="I673" s="101" t="str">
        <f t="shared" si="114"/>
        <v>39,7</v>
      </c>
      <c r="J673" s="164">
        <v>0</v>
      </c>
      <c r="K673" s="7" t="s">
        <v>136</v>
      </c>
      <c r="L673" s="103" t="e">
        <f>HLOOKUP(K673,'ABR''26'!$DE$4:$EH$65,MATCH(Carga!A673,'ABR''26'!$DE$4:$DE$65,0),0)</f>
        <v>#N/A</v>
      </c>
      <c r="M673" s="7"/>
      <c r="O673" s="7" t="str">
        <f t="shared" si="115"/>
        <v>ZBPL</v>
      </c>
      <c r="P673" s="104" t="e">
        <f t="shared" si="116"/>
        <v>#N/A</v>
      </c>
      <c r="Q673" s="102" t="s">
        <v>203</v>
      </c>
      <c r="R673" s="102" t="s">
        <v>204</v>
      </c>
      <c r="S673" s="102" t="s">
        <v>152</v>
      </c>
      <c r="T673" s="105" t="str">
        <f t="shared" ca="1" si="121"/>
        <v>04.05.Monday</v>
      </c>
      <c r="U673" s="102" t="s">
        <v>205</v>
      </c>
      <c r="V673" s="7"/>
      <c r="W673" s="7"/>
      <c r="X673" s="7"/>
      <c r="Y673" s="7"/>
      <c r="Z673" s="100">
        <f t="shared" si="117"/>
        <v>4001158</v>
      </c>
      <c r="AA673" s="7"/>
      <c r="AB673" s="7"/>
      <c r="AC673" s="7"/>
      <c r="AD673" s="7"/>
      <c r="AE673" s="100">
        <f t="shared" si="118"/>
        <v>4151</v>
      </c>
      <c r="AF673" s="7"/>
      <c r="AG673" s="100">
        <f t="shared" si="119"/>
        <v>50035281</v>
      </c>
    </row>
    <row r="674" spans="1:33" x14ac:dyDescent="0.35">
      <c r="A674" s="7" t="str">
        <f>D674&amp;I674&amp;J674</f>
        <v>Suape55,60,4</v>
      </c>
      <c r="B674" s="100" t="s">
        <v>187</v>
      </c>
      <c r="C674" s="7">
        <v>4196</v>
      </c>
      <c r="D674" s="7" t="s">
        <v>23</v>
      </c>
      <c r="E674">
        <v>4001163</v>
      </c>
      <c r="F674" s="101"/>
      <c r="G674" s="111">
        <v>50035907</v>
      </c>
      <c r="H674" t="s">
        <v>222</v>
      </c>
      <c r="I674" s="101" t="str">
        <f t="shared" si="114"/>
        <v>55,6</v>
      </c>
      <c r="J674" s="164">
        <v>0.4</v>
      </c>
      <c r="K674" s="7" t="s">
        <v>43</v>
      </c>
      <c r="L674" s="103" t="e">
        <f>HLOOKUP(K674,'ABR''26'!$DE$4:$EH$65,MATCH(Carga!A674,'ABR''26'!$DE$4:$DE$65,0),0)</f>
        <v>#N/A</v>
      </c>
      <c r="M674" s="7"/>
      <c r="O674" s="7" t="str">
        <f t="shared" si="115"/>
        <v>ZBRP</v>
      </c>
      <c r="P674" s="104" t="e">
        <f t="shared" si="116"/>
        <v>#N/A</v>
      </c>
      <c r="Q674" s="102" t="s">
        <v>203</v>
      </c>
      <c r="R674" s="102" t="s">
        <v>204</v>
      </c>
      <c r="S674" s="102" t="s">
        <v>152</v>
      </c>
      <c r="T674" s="105" t="str">
        <f t="shared" ca="1" si="121"/>
        <v>04.05.Monday</v>
      </c>
      <c r="U674" s="102" t="s">
        <v>205</v>
      </c>
      <c r="V674" s="7"/>
      <c r="W674" s="7"/>
      <c r="X674" s="7"/>
      <c r="Y674" s="7"/>
      <c r="Z674" s="100">
        <f t="shared" si="117"/>
        <v>4001163</v>
      </c>
      <c r="AA674" s="7"/>
      <c r="AB674" s="7"/>
      <c r="AC674" s="7"/>
      <c r="AD674" s="7"/>
      <c r="AE674" s="100">
        <f t="shared" si="118"/>
        <v>4196</v>
      </c>
      <c r="AF674" s="7"/>
      <c r="AG674" s="100">
        <f t="shared" si="119"/>
        <v>50035907</v>
      </c>
    </row>
    <row r="675" spans="1:33" x14ac:dyDescent="0.35">
      <c r="A675" s="7" t="str">
        <f t="shared" ref="A675:A697" si="123">D675&amp;I675&amp;J675</f>
        <v>Suape55,60,4</v>
      </c>
      <c r="B675" s="100" t="s">
        <v>187</v>
      </c>
      <c r="C675" s="7">
        <v>4196</v>
      </c>
      <c r="D675" s="7" t="s">
        <v>23</v>
      </c>
      <c r="E675">
        <v>4001163</v>
      </c>
      <c r="F675" s="101"/>
      <c r="G675" s="111">
        <v>50035907</v>
      </c>
      <c r="H675" t="s">
        <v>222</v>
      </c>
      <c r="I675" s="101" t="str">
        <f t="shared" ref="I675:I738" si="124">SUBSTITUTE(MID(H675,7,4),".",",")</f>
        <v>55,6</v>
      </c>
      <c r="J675" s="164">
        <v>0.4</v>
      </c>
      <c r="K675" s="7" t="s">
        <v>44</v>
      </c>
      <c r="L675" s="103" t="e">
        <f>HLOOKUP(K675,'ABR''26'!$DE$4:$EH$65,MATCH(Carga!A675,'ABR''26'!$DE$4:$DE$65,0),0)</f>
        <v>#N/A</v>
      </c>
      <c r="M675" s="7"/>
      <c r="O675" s="7" t="str">
        <f t="shared" ref="O675:O738" si="125">K675</f>
        <v>ZBSR</v>
      </c>
      <c r="P675" s="104" t="e">
        <f t="shared" ref="P675:P738" si="126">L675</f>
        <v>#N/A</v>
      </c>
      <c r="Q675" s="102" t="s">
        <v>203</v>
      </c>
      <c r="R675" s="102" t="s">
        <v>204</v>
      </c>
      <c r="S675" s="102" t="s">
        <v>152</v>
      </c>
      <c r="T675" s="105" t="str">
        <f t="shared" ca="1" si="121"/>
        <v>04.05.Monday</v>
      </c>
      <c r="U675" s="102" t="s">
        <v>205</v>
      </c>
      <c r="V675" s="7"/>
      <c r="W675" s="7"/>
      <c r="X675" s="7"/>
      <c r="Y675" s="7"/>
      <c r="Z675" s="100">
        <f t="shared" ref="Z675:Z738" si="127">E675</f>
        <v>4001163</v>
      </c>
      <c r="AA675" s="7"/>
      <c r="AB675" s="7"/>
      <c r="AC675" s="7"/>
      <c r="AD675" s="7"/>
      <c r="AE675" s="100">
        <f t="shared" ref="AE675:AE738" si="128">C675</f>
        <v>4196</v>
      </c>
      <c r="AF675" s="7"/>
      <c r="AG675" s="100">
        <f t="shared" ref="AG675:AG738" si="129">G675</f>
        <v>50035907</v>
      </c>
    </row>
    <row r="676" spans="1:33" x14ac:dyDescent="0.35">
      <c r="A676" s="7" t="str">
        <f t="shared" si="123"/>
        <v>Suape55,60,4</v>
      </c>
      <c r="B676" s="100" t="s">
        <v>187</v>
      </c>
      <c r="C676" s="7">
        <v>4196</v>
      </c>
      <c r="D676" s="7" t="s">
        <v>23</v>
      </c>
      <c r="E676">
        <v>4001163</v>
      </c>
      <c r="F676" s="101"/>
      <c r="G676" s="111">
        <v>50035907</v>
      </c>
      <c r="H676" t="s">
        <v>222</v>
      </c>
      <c r="I676" s="101" t="str">
        <f t="shared" si="124"/>
        <v>55,6</v>
      </c>
      <c r="J676" s="164">
        <v>0.4</v>
      </c>
      <c r="K676" s="7" t="s">
        <v>56</v>
      </c>
      <c r="L676" s="103" t="e">
        <f>HLOOKUP(K676,'ABR''26'!$DE$4:$EH$65,MATCH(Carga!A676,'ABR''26'!$DE$4:$DE$65,0),0)</f>
        <v>#N/A</v>
      </c>
      <c r="M676" s="7"/>
      <c r="O676" s="7" t="str">
        <f t="shared" si="125"/>
        <v>ZBSB</v>
      </c>
      <c r="P676" s="104" t="e">
        <f t="shared" si="126"/>
        <v>#N/A</v>
      </c>
      <c r="Q676" s="102" t="s">
        <v>203</v>
      </c>
      <c r="R676" s="102" t="s">
        <v>204</v>
      </c>
      <c r="S676" s="102" t="s">
        <v>152</v>
      </c>
      <c r="T676" s="105" t="str">
        <f t="shared" ca="1" si="121"/>
        <v>04.05.Monday</v>
      </c>
      <c r="U676" s="102" t="s">
        <v>205</v>
      </c>
      <c r="V676" s="7"/>
      <c r="W676" s="7"/>
      <c r="X676" s="7"/>
      <c r="Y676" s="7"/>
      <c r="Z676" s="100">
        <f t="shared" si="127"/>
        <v>4001163</v>
      </c>
      <c r="AA676" s="7"/>
      <c r="AB676" s="7"/>
      <c r="AC676" s="7"/>
      <c r="AD676" s="7"/>
      <c r="AE676" s="100">
        <f t="shared" si="128"/>
        <v>4196</v>
      </c>
      <c r="AF676" s="7"/>
      <c r="AG676" s="100">
        <f t="shared" si="129"/>
        <v>50035907</v>
      </c>
    </row>
    <row r="677" spans="1:33" x14ac:dyDescent="0.35">
      <c r="A677" s="7" t="str">
        <f t="shared" si="123"/>
        <v>Suape55,60,4</v>
      </c>
      <c r="B677" s="100" t="s">
        <v>187</v>
      </c>
      <c r="C677" s="7">
        <v>4196</v>
      </c>
      <c r="D677" s="7" t="s">
        <v>23</v>
      </c>
      <c r="E677">
        <v>4001163</v>
      </c>
      <c r="F677" s="101"/>
      <c r="G677" s="111">
        <v>50035907</v>
      </c>
      <c r="H677" t="s">
        <v>222</v>
      </c>
      <c r="I677" s="101" t="str">
        <f t="shared" si="124"/>
        <v>55,6</v>
      </c>
      <c r="J677" s="164">
        <v>0.4</v>
      </c>
      <c r="K677" s="7" t="s">
        <v>46</v>
      </c>
      <c r="L677" s="103" t="e">
        <f>HLOOKUP(K677,'ABR''26'!$DE$4:$EH$65,MATCH(Carga!A677,'ABR''26'!$DE$4:$DE$65,0),0)</f>
        <v>#N/A</v>
      </c>
      <c r="M677" s="7"/>
      <c r="O677" s="7" t="str">
        <f t="shared" si="125"/>
        <v>ZBCP</v>
      </c>
      <c r="P677" s="104" t="e">
        <f t="shared" si="126"/>
        <v>#N/A</v>
      </c>
      <c r="Q677" s="102" t="s">
        <v>203</v>
      </c>
      <c r="R677" s="102" t="s">
        <v>204</v>
      </c>
      <c r="S677" s="102" t="s">
        <v>152</v>
      </c>
      <c r="T677" s="105" t="str">
        <f t="shared" ca="1" si="121"/>
        <v>04.05.Monday</v>
      </c>
      <c r="U677" s="102" t="s">
        <v>205</v>
      </c>
      <c r="V677" s="7"/>
      <c r="W677" s="7"/>
      <c r="X677" s="7"/>
      <c r="Y677" s="7"/>
      <c r="Z677" s="100">
        <f t="shared" si="127"/>
        <v>4001163</v>
      </c>
      <c r="AA677" s="7"/>
      <c r="AB677" s="7"/>
      <c r="AC677" s="7"/>
      <c r="AD677" s="7"/>
      <c r="AE677" s="100">
        <f t="shared" si="128"/>
        <v>4196</v>
      </c>
      <c r="AF677" s="7"/>
      <c r="AG677" s="100">
        <f t="shared" si="129"/>
        <v>50035907</v>
      </c>
    </row>
    <row r="678" spans="1:33" x14ac:dyDescent="0.35">
      <c r="A678" s="7" t="str">
        <f t="shared" si="123"/>
        <v>Suape55,60,4</v>
      </c>
      <c r="B678" s="100" t="s">
        <v>187</v>
      </c>
      <c r="C678" s="7">
        <v>4196</v>
      </c>
      <c r="D678" s="7" t="s">
        <v>23</v>
      </c>
      <c r="E678">
        <v>4001163</v>
      </c>
      <c r="F678" s="101"/>
      <c r="G678" s="111">
        <v>50035907</v>
      </c>
      <c r="H678" t="s">
        <v>222</v>
      </c>
      <c r="I678" s="101" t="str">
        <f t="shared" si="124"/>
        <v>55,6</v>
      </c>
      <c r="J678" s="164">
        <v>0.4</v>
      </c>
      <c r="K678" s="7" t="s">
        <v>131</v>
      </c>
      <c r="L678" s="103" t="e">
        <f>HLOOKUP(K678,'ABR''26'!$DE$4:$EH$65,MATCH(Carga!A678,'ABR''26'!$DE$4:$DE$65,0),0)</f>
        <v>#N/A</v>
      </c>
      <c r="M678" s="7"/>
      <c r="O678" s="7" t="str">
        <f t="shared" si="125"/>
        <v>ZBFP</v>
      </c>
      <c r="P678" s="104" t="e">
        <f t="shared" si="126"/>
        <v>#N/A</v>
      </c>
      <c r="Q678" s="102" t="s">
        <v>203</v>
      </c>
      <c r="R678" s="102" t="s">
        <v>204</v>
      </c>
      <c r="S678" s="102" t="s">
        <v>152</v>
      </c>
      <c r="T678" s="105" t="str">
        <f t="shared" ca="1" si="121"/>
        <v>04.05.Monday</v>
      </c>
      <c r="U678" s="102" t="s">
        <v>205</v>
      </c>
      <c r="V678" s="7"/>
      <c r="W678" s="7"/>
      <c r="X678" s="7"/>
      <c r="Y678" s="7"/>
      <c r="Z678" s="100">
        <f t="shared" si="127"/>
        <v>4001163</v>
      </c>
      <c r="AA678" s="7"/>
      <c r="AB678" s="7"/>
      <c r="AC678" s="7"/>
      <c r="AD678" s="7"/>
      <c r="AE678" s="100">
        <f t="shared" si="128"/>
        <v>4196</v>
      </c>
      <c r="AF678" s="7"/>
      <c r="AG678" s="100">
        <f t="shared" si="129"/>
        <v>50035907</v>
      </c>
    </row>
    <row r="679" spans="1:33" x14ac:dyDescent="0.35">
      <c r="A679" s="7" t="str">
        <f t="shared" si="123"/>
        <v>Suape55,60,4</v>
      </c>
      <c r="B679" s="100" t="s">
        <v>187</v>
      </c>
      <c r="C679" s="7">
        <v>4196</v>
      </c>
      <c r="D679" s="7" t="s">
        <v>23</v>
      </c>
      <c r="E679">
        <v>4001163</v>
      </c>
      <c r="F679" s="101"/>
      <c r="G679" s="111">
        <v>50035907</v>
      </c>
      <c r="H679" t="s">
        <v>222</v>
      </c>
      <c r="I679" s="101" t="str">
        <f t="shared" si="124"/>
        <v>55,6</v>
      </c>
      <c r="J679" s="164">
        <v>0.4</v>
      </c>
      <c r="K679" s="7" t="s">
        <v>51</v>
      </c>
      <c r="L679" s="103" t="e">
        <f>HLOOKUP(K679,'ABR''26'!$DE$4:$EH$65,MATCH(Carga!A679,'ABR''26'!$DE$4:$DE$65,0),0)</f>
        <v>#N/A</v>
      </c>
      <c r="M679" s="7"/>
      <c r="O679" s="7" t="str">
        <f t="shared" si="125"/>
        <v>ZBFC</v>
      </c>
      <c r="P679" s="104" t="e">
        <f t="shared" si="126"/>
        <v>#N/A</v>
      </c>
      <c r="Q679" s="102" t="s">
        <v>203</v>
      </c>
      <c r="R679" s="102" t="s">
        <v>204</v>
      </c>
      <c r="S679" s="102" t="s">
        <v>152</v>
      </c>
      <c r="T679" s="105" t="str">
        <f t="shared" ca="1" si="121"/>
        <v>04.05.Monday</v>
      </c>
      <c r="U679" s="102" t="s">
        <v>205</v>
      </c>
      <c r="V679" s="7"/>
      <c r="W679" s="7"/>
      <c r="X679" s="7"/>
      <c r="Y679" s="7"/>
      <c r="Z679" s="100">
        <f t="shared" si="127"/>
        <v>4001163</v>
      </c>
      <c r="AA679" s="7"/>
      <c r="AB679" s="7"/>
      <c r="AC679" s="7"/>
      <c r="AD679" s="7"/>
      <c r="AE679" s="100">
        <f t="shared" si="128"/>
        <v>4196</v>
      </c>
      <c r="AF679" s="7"/>
      <c r="AG679" s="100">
        <f t="shared" si="129"/>
        <v>50035907</v>
      </c>
    </row>
    <row r="680" spans="1:33" x14ac:dyDescent="0.35">
      <c r="A680" s="7" t="str">
        <f t="shared" si="123"/>
        <v>Suape55,60,4</v>
      </c>
      <c r="B680" s="100" t="s">
        <v>187</v>
      </c>
      <c r="C680" s="7">
        <v>4196</v>
      </c>
      <c r="D680" s="7" t="s">
        <v>23</v>
      </c>
      <c r="E680">
        <v>4001163</v>
      </c>
      <c r="F680" s="101"/>
      <c r="G680" s="111">
        <v>50035907</v>
      </c>
      <c r="H680" t="s">
        <v>222</v>
      </c>
      <c r="I680" s="101" t="str">
        <f t="shared" si="124"/>
        <v>55,6</v>
      </c>
      <c r="J680" s="164">
        <v>0.4</v>
      </c>
      <c r="K680" s="7" t="s">
        <v>59</v>
      </c>
      <c r="L680" s="103" t="e">
        <f>HLOOKUP(K680,'ABR''26'!$DE$4:$EH$65,MATCH(Carga!A680,'ABR''26'!$DE$4:$DE$65,0),0)</f>
        <v>#N/A</v>
      </c>
      <c r="M680" s="7"/>
      <c r="O680" s="7" t="str">
        <f t="shared" si="125"/>
        <v>ZBFB</v>
      </c>
      <c r="P680" s="104" t="e">
        <f t="shared" si="126"/>
        <v>#N/A</v>
      </c>
      <c r="Q680" s="102" t="s">
        <v>203</v>
      </c>
      <c r="R680" s="102" t="s">
        <v>204</v>
      </c>
      <c r="S680" s="102" t="s">
        <v>152</v>
      </c>
      <c r="T680" s="105" t="str">
        <f t="shared" ca="1" si="121"/>
        <v>04.05.Monday</v>
      </c>
      <c r="U680" s="102" t="s">
        <v>205</v>
      </c>
      <c r="V680" s="7"/>
      <c r="W680" s="7"/>
      <c r="X680" s="7"/>
      <c r="Y680" s="7"/>
      <c r="Z680" s="100">
        <f t="shared" si="127"/>
        <v>4001163</v>
      </c>
      <c r="AA680" s="7"/>
      <c r="AB680" s="7"/>
      <c r="AC680" s="7"/>
      <c r="AD680" s="7"/>
      <c r="AE680" s="100">
        <f t="shared" si="128"/>
        <v>4196</v>
      </c>
      <c r="AF680" s="7"/>
      <c r="AG680" s="100">
        <f t="shared" si="129"/>
        <v>50035907</v>
      </c>
    </row>
    <row r="681" spans="1:33" x14ac:dyDescent="0.35">
      <c r="A681" s="7" t="str">
        <f t="shared" si="123"/>
        <v>Suape55,60,4</v>
      </c>
      <c r="B681" s="100" t="s">
        <v>187</v>
      </c>
      <c r="C681" s="7">
        <v>4196</v>
      </c>
      <c r="D681" s="7" t="s">
        <v>23</v>
      </c>
      <c r="E681">
        <v>4001163</v>
      </c>
      <c r="F681" s="101"/>
      <c r="G681" s="111">
        <v>50035907</v>
      </c>
      <c r="H681" t="s">
        <v>222</v>
      </c>
      <c r="I681" s="101" t="str">
        <f t="shared" si="124"/>
        <v>55,6</v>
      </c>
      <c r="J681" s="164">
        <v>0.4</v>
      </c>
      <c r="K681" s="7" t="s">
        <v>138</v>
      </c>
      <c r="L681" s="103" t="e">
        <f>HLOOKUP(K681,'ABR''26'!$DE$4:$EH$65,MATCH(Carga!A681,'ABR''26'!$DE$4:$DE$65,0),0)</f>
        <v>#N/A</v>
      </c>
      <c r="M681" s="7"/>
      <c r="O681" s="7" t="str">
        <f t="shared" si="125"/>
        <v>ZBTM</v>
      </c>
      <c r="P681" s="104" t="e">
        <f t="shared" si="126"/>
        <v>#N/A</v>
      </c>
      <c r="Q681" s="102" t="s">
        <v>203</v>
      </c>
      <c r="R681" s="102" t="s">
        <v>204</v>
      </c>
      <c r="S681" s="102" t="s">
        <v>152</v>
      </c>
      <c r="T681" s="105" t="str">
        <f t="shared" ca="1" si="121"/>
        <v>04.05.Monday</v>
      </c>
      <c r="U681" s="102" t="s">
        <v>205</v>
      </c>
      <c r="V681" s="7"/>
      <c r="W681" s="7"/>
      <c r="X681" s="7"/>
      <c r="Y681" s="7"/>
      <c r="Z681" s="100">
        <f t="shared" si="127"/>
        <v>4001163</v>
      </c>
      <c r="AA681" s="7"/>
      <c r="AB681" s="7"/>
      <c r="AC681" s="7"/>
      <c r="AD681" s="7"/>
      <c r="AE681" s="100">
        <f t="shared" si="128"/>
        <v>4196</v>
      </c>
      <c r="AF681" s="7"/>
      <c r="AG681" s="100">
        <f t="shared" si="129"/>
        <v>50035907</v>
      </c>
    </row>
    <row r="682" spans="1:33" x14ac:dyDescent="0.35">
      <c r="A682" s="7" t="str">
        <f t="shared" si="123"/>
        <v>Suape55,60,4</v>
      </c>
      <c r="B682" s="100" t="s">
        <v>187</v>
      </c>
      <c r="C682" s="7">
        <v>4196</v>
      </c>
      <c r="D682" s="7" t="s">
        <v>23</v>
      </c>
      <c r="E682">
        <v>4001163</v>
      </c>
      <c r="F682" s="101"/>
      <c r="G682" s="111">
        <v>50035907</v>
      </c>
      <c r="H682" t="s">
        <v>222</v>
      </c>
      <c r="I682" s="101" t="str">
        <f t="shared" si="124"/>
        <v>55,6</v>
      </c>
      <c r="J682" s="164">
        <v>0.4</v>
      </c>
      <c r="K682" s="7" t="s">
        <v>139</v>
      </c>
      <c r="L682" s="103" t="e">
        <f>HLOOKUP(K682,'ABR''26'!$DE$4:$EH$65,MATCH(Carga!A682,'ABR''26'!$DE$4:$DE$65,0),0)</f>
        <v>#N/A</v>
      </c>
      <c r="M682" s="7"/>
      <c r="O682" s="7" t="str">
        <f t="shared" si="125"/>
        <v>ZBCT</v>
      </c>
      <c r="P682" s="104" t="e">
        <f t="shared" si="126"/>
        <v>#N/A</v>
      </c>
      <c r="Q682" s="102" t="s">
        <v>203</v>
      </c>
      <c r="R682" s="102" t="s">
        <v>204</v>
      </c>
      <c r="S682" s="102" t="s">
        <v>152</v>
      </c>
      <c r="T682" s="105" t="str">
        <f t="shared" ca="1" si="121"/>
        <v>04.05.Monday</v>
      </c>
      <c r="U682" s="102" t="s">
        <v>205</v>
      </c>
      <c r="V682" s="7"/>
      <c r="W682" s="7"/>
      <c r="X682" s="7"/>
      <c r="Y682" s="7"/>
      <c r="Z682" s="100">
        <f t="shared" si="127"/>
        <v>4001163</v>
      </c>
      <c r="AA682" s="7"/>
      <c r="AB682" s="7"/>
      <c r="AC682" s="7"/>
      <c r="AD682" s="7"/>
      <c r="AE682" s="100">
        <f t="shared" si="128"/>
        <v>4196</v>
      </c>
      <c r="AF682" s="7"/>
      <c r="AG682" s="100">
        <f t="shared" si="129"/>
        <v>50035907</v>
      </c>
    </row>
    <row r="683" spans="1:33" x14ac:dyDescent="0.35">
      <c r="A683" s="7" t="str">
        <f t="shared" si="123"/>
        <v>Suape55,60,4</v>
      </c>
      <c r="B683" s="100" t="s">
        <v>187</v>
      </c>
      <c r="C683" s="7">
        <v>4196</v>
      </c>
      <c r="D683" s="7" t="s">
        <v>23</v>
      </c>
      <c r="E683">
        <v>4001163</v>
      </c>
      <c r="F683" s="101"/>
      <c r="G683" s="111">
        <v>50035907</v>
      </c>
      <c r="H683" t="s">
        <v>222</v>
      </c>
      <c r="I683" s="101" t="str">
        <f t="shared" si="124"/>
        <v>55,6</v>
      </c>
      <c r="J683" s="164">
        <v>0.4</v>
      </c>
      <c r="K683" s="7" t="s">
        <v>57</v>
      </c>
      <c r="L683" s="103" t="e">
        <f>HLOOKUP(K683,'ABR''26'!$DE$4:$EH$65,MATCH(Carga!A683,'ABR''26'!$DE$4:$DE$65,0),0)</f>
        <v>#N/A</v>
      </c>
      <c r="M683" s="7"/>
      <c r="O683" s="7" t="str">
        <f t="shared" si="125"/>
        <v>ZBLB</v>
      </c>
      <c r="P683" s="104" t="e">
        <f t="shared" si="126"/>
        <v>#N/A</v>
      </c>
      <c r="Q683" s="102" t="s">
        <v>203</v>
      </c>
      <c r="R683" s="102" t="s">
        <v>204</v>
      </c>
      <c r="S683" s="102" t="s">
        <v>152</v>
      </c>
      <c r="T683" s="105" t="str">
        <f t="shared" ca="1" si="121"/>
        <v>04.05.Monday</v>
      </c>
      <c r="U683" s="102" t="s">
        <v>205</v>
      </c>
      <c r="V683" s="7"/>
      <c r="W683" s="7"/>
      <c r="X683" s="7"/>
      <c r="Y683" s="7"/>
      <c r="Z683" s="100">
        <f t="shared" si="127"/>
        <v>4001163</v>
      </c>
      <c r="AA683" s="7"/>
      <c r="AB683" s="7"/>
      <c r="AC683" s="7"/>
      <c r="AD683" s="7"/>
      <c r="AE683" s="100">
        <f t="shared" si="128"/>
        <v>4196</v>
      </c>
      <c r="AF683" s="7"/>
      <c r="AG683" s="100">
        <f t="shared" si="129"/>
        <v>50035907</v>
      </c>
    </row>
    <row r="684" spans="1:33" x14ac:dyDescent="0.35">
      <c r="A684" s="7" t="str">
        <f t="shared" si="123"/>
        <v>Suape55,60,4</v>
      </c>
      <c r="B684" s="100" t="s">
        <v>187</v>
      </c>
      <c r="C684" s="7">
        <v>4196</v>
      </c>
      <c r="D684" s="7" t="s">
        <v>23</v>
      </c>
      <c r="E684">
        <v>4001163</v>
      </c>
      <c r="F684" s="101"/>
      <c r="G684" s="111">
        <v>50035907</v>
      </c>
      <c r="H684" t="s">
        <v>222</v>
      </c>
      <c r="I684" s="101" t="str">
        <f t="shared" si="124"/>
        <v>55,6</v>
      </c>
      <c r="J684" s="164">
        <v>0.4</v>
      </c>
      <c r="K684" s="7" t="s">
        <v>132</v>
      </c>
      <c r="L684" s="103" t="e">
        <f>HLOOKUP(K684,'ABR''26'!$DE$4:$EH$65,MATCH(Carga!A684,'ABR''26'!$DE$4:$DE$65,0),0)</f>
        <v>#N/A</v>
      </c>
      <c r="M684" s="7"/>
      <c r="O684" s="7" t="str">
        <f t="shared" si="125"/>
        <v>ZBMR</v>
      </c>
      <c r="P684" s="104" t="e">
        <f t="shared" si="126"/>
        <v>#N/A</v>
      </c>
      <c r="Q684" s="102" t="s">
        <v>203</v>
      </c>
      <c r="R684" s="102" t="s">
        <v>204</v>
      </c>
      <c r="S684" s="102" t="s">
        <v>152</v>
      </c>
      <c r="T684" s="105" t="str">
        <f t="shared" ca="1" si="121"/>
        <v>04.05.Monday</v>
      </c>
      <c r="U684" s="102" t="s">
        <v>205</v>
      </c>
      <c r="V684" s="7"/>
      <c r="W684" s="7"/>
      <c r="X684" s="7"/>
      <c r="Y684" s="7"/>
      <c r="Z684" s="100">
        <f t="shared" si="127"/>
        <v>4001163</v>
      </c>
      <c r="AA684" s="7"/>
      <c r="AB684" s="7"/>
      <c r="AC684" s="7"/>
      <c r="AD684" s="7"/>
      <c r="AE684" s="100">
        <f t="shared" si="128"/>
        <v>4196</v>
      </c>
      <c r="AF684" s="7"/>
      <c r="AG684" s="100">
        <f t="shared" si="129"/>
        <v>50035907</v>
      </c>
    </row>
    <row r="685" spans="1:33" x14ac:dyDescent="0.35">
      <c r="A685" s="7" t="str">
        <f t="shared" si="123"/>
        <v>Suape55,60,4</v>
      </c>
      <c r="B685" s="100" t="s">
        <v>187</v>
      </c>
      <c r="C685" s="7">
        <v>4196</v>
      </c>
      <c r="D685" s="7" t="s">
        <v>23</v>
      </c>
      <c r="E685">
        <v>4001163</v>
      </c>
      <c r="F685" s="101"/>
      <c r="G685" s="111">
        <v>50035907</v>
      </c>
      <c r="H685" t="s">
        <v>222</v>
      </c>
      <c r="I685" s="101" t="str">
        <f t="shared" si="124"/>
        <v>55,6</v>
      </c>
      <c r="J685" s="164">
        <v>0.4</v>
      </c>
      <c r="K685" s="7" t="s">
        <v>133</v>
      </c>
      <c r="L685" s="103" t="e">
        <f>HLOOKUP(K685,'ABR''26'!$DE$4:$EH$65,MATCH(Carga!A685,'ABR''26'!$DE$4:$DE$65,0),0)</f>
        <v>#N/A</v>
      </c>
      <c r="M685" s="7"/>
      <c r="O685" s="7" t="str">
        <f t="shared" si="125"/>
        <v>ZBML</v>
      </c>
      <c r="P685" s="104" t="e">
        <f t="shared" si="126"/>
        <v>#N/A</v>
      </c>
      <c r="Q685" s="102" t="s">
        <v>203</v>
      </c>
      <c r="R685" s="102" t="s">
        <v>204</v>
      </c>
      <c r="S685" s="102" t="s">
        <v>152</v>
      </c>
      <c r="T685" s="105" t="str">
        <f t="shared" ca="1" si="121"/>
        <v>04.05.Monday</v>
      </c>
      <c r="U685" s="102" t="s">
        <v>205</v>
      </c>
      <c r="V685" s="7"/>
      <c r="W685" s="7"/>
      <c r="X685" s="7"/>
      <c r="Y685" s="7"/>
      <c r="Z685" s="100">
        <f t="shared" si="127"/>
        <v>4001163</v>
      </c>
      <c r="AA685" s="7"/>
      <c r="AB685" s="7"/>
      <c r="AC685" s="7"/>
      <c r="AD685" s="7"/>
      <c r="AE685" s="100">
        <f t="shared" si="128"/>
        <v>4196</v>
      </c>
      <c r="AF685" s="7"/>
      <c r="AG685" s="100">
        <f t="shared" si="129"/>
        <v>50035907</v>
      </c>
    </row>
    <row r="686" spans="1:33" x14ac:dyDescent="0.35">
      <c r="A686" s="7" t="str">
        <f t="shared" si="123"/>
        <v>Suape55,60,4</v>
      </c>
      <c r="B686" s="100" t="s">
        <v>187</v>
      </c>
      <c r="C686" s="7">
        <v>4196</v>
      </c>
      <c r="D686" s="7" t="s">
        <v>23</v>
      </c>
      <c r="E686">
        <v>4001163</v>
      </c>
      <c r="F686" s="101"/>
      <c r="G686" s="111">
        <v>50035907</v>
      </c>
      <c r="H686" t="s">
        <v>222</v>
      </c>
      <c r="I686" s="101" t="str">
        <f t="shared" si="124"/>
        <v>55,6</v>
      </c>
      <c r="J686" s="164">
        <v>0.4</v>
      </c>
      <c r="K686" s="7" t="s">
        <v>52</v>
      </c>
      <c r="L686" s="103" t="e">
        <f>HLOOKUP(K686,'ABR''26'!$DE$4:$EH$65,MATCH(Carga!A686,'ABR''26'!$DE$4:$DE$65,0),0)</f>
        <v>#N/A</v>
      </c>
      <c r="M686" s="7"/>
      <c r="O686" s="7" t="str">
        <f t="shared" si="125"/>
        <v>ZBPP</v>
      </c>
      <c r="P686" s="104" t="e">
        <f t="shared" si="126"/>
        <v>#N/A</v>
      </c>
      <c r="Q686" s="102" t="s">
        <v>203</v>
      </c>
      <c r="R686" s="102" t="s">
        <v>204</v>
      </c>
      <c r="S686" s="102" t="s">
        <v>152</v>
      </c>
      <c r="T686" s="105" t="str">
        <f t="shared" ca="1" si="121"/>
        <v>04.05.Monday</v>
      </c>
      <c r="U686" s="102" t="s">
        <v>205</v>
      </c>
      <c r="V686" s="7"/>
      <c r="W686" s="7"/>
      <c r="X686" s="7"/>
      <c r="Y686" s="7"/>
      <c r="Z686" s="100">
        <f t="shared" si="127"/>
        <v>4001163</v>
      </c>
      <c r="AA686" s="7"/>
      <c r="AB686" s="7"/>
      <c r="AC686" s="7"/>
      <c r="AD686" s="7"/>
      <c r="AE686" s="100">
        <f t="shared" si="128"/>
        <v>4196</v>
      </c>
      <c r="AF686" s="7"/>
      <c r="AG686" s="100">
        <f t="shared" si="129"/>
        <v>50035907</v>
      </c>
    </row>
    <row r="687" spans="1:33" x14ac:dyDescent="0.35">
      <c r="A687" s="7" t="str">
        <f t="shared" si="123"/>
        <v>Suape55,60,4</v>
      </c>
      <c r="B687" s="100" t="s">
        <v>187</v>
      </c>
      <c r="C687" s="7">
        <v>4196</v>
      </c>
      <c r="D687" s="7" t="s">
        <v>23</v>
      </c>
      <c r="E687">
        <v>4001163</v>
      </c>
      <c r="F687" s="101"/>
      <c r="G687" s="111">
        <v>50035907</v>
      </c>
      <c r="H687" t="s">
        <v>222</v>
      </c>
      <c r="I687" s="101" t="str">
        <f t="shared" si="124"/>
        <v>55,6</v>
      </c>
      <c r="J687" s="164">
        <v>0.4</v>
      </c>
      <c r="K687" s="7" t="s">
        <v>60</v>
      </c>
      <c r="L687" s="103" t="e">
        <f>HLOOKUP(K687,'ABR''26'!$DE$4:$EH$65,MATCH(Carga!A687,'ABR''26'!$DE$4:$DE$65,0),0)</f>
        <v>#N/A</v>
      </c>
      <c r="M687" s="7"/>
      <c r="O687" s="7" t="str">
        <f t="shared" si="125"/>
        <v>ZBPB</v>
      </c>
      <c r="P687" s="104" t="e">
        <f t="shared" si="126"/>
        <v>#N/A</v>
      </c>
      <c r="Q687" s="102" t="s">
        <v>203</v>
      </c>
      <c r="R687" s="102" t="s">
        <v>204</v>
      </c>
      <c r="S687" s="102" t="s">
        <v>152</v>
      </c>
      <c r="T687" s="105" t="str">
        <f t="shared" ca="1" si="121"/>
        <v>04.05.Monday</v>
      </c>
      <c r="U687" s="102" t="s">
        <v>205</v>
      </c>
      <c r="V687" s="7"/>
      <c r="W687" s="7"/>
      <c r="X687" s="7"/>
      <c r="Y687" s="7"/>
      <c r="Z687" s="100">
        <f t="shared" si="127"/>
        <v>4001163</v>
      </c>
      <c r="AA687" s="7"/>
      <c r="AB687" s="7"/>
      <c r="AC687" s="7"/>
      <c r="AD687" s="7"/>
      <c r="AE687" s="100">
        <f t="shared" si="128"/>
        <v>4196</v>
      </c>
      <c r="AF687" s="7"/>
      <c r="AG687" s="100">
        <f t="shared" si="129"/>
        <v>50035907</v>
      </c>
    </row>
    <row r="688" spans="1:33" x14ac:dyDescent="0.35">
      <c r="A688" s="7" t="str">
        <f t="shared" si="123"/>
        <v>Suape55,60,4</v>
      </c>
      <c r="B688" s="100" t="s">
        <v>187</v>
      </c>
      <c r="C688" s="7">
        <v>4196</v>
      </c>
      <c r="D688" s="7" t="s">
        <v>23</v>
      </c>
      <c r="E688">
        <v>4001163</v>
      </c>
      <c r="F688" s="101"/>
      <c r="G688" s="111">
        <v>50035907</v>
      </c>
      <c r="H688" t="s">
        <v>222</v>
      </c>
      <c r="I688" s="101" t="str">
        <f t="shared" si="124"/>
        <v>55,6</v>
      </c>
      <c r="J688" s="164">
        <v>0.4</v>
      </c>
      <c r="K688" s="7" t="s">
        <v>50</v>
      </c>
      <c r="L688" s="103" t="e">
        <f>HLOOKUP(K688,'ABR''26'!$DE$4:$EH$65,MATCH(Carga!A688,'ABR''26'!$DE$4:$DE$65,0),0)</f>
        <v>#N/A</v>
      </c>
      <c r="M688" s="7"/>
      <c r="O688" s="7" t="str">
        <f t="shared" si="125"/>
        <v>ZBOP</v>
      </c>
      <c r="P688" s="104" t="e">
        <f t="shared" si="126"/>
        <v>#N/A</v>
      </c>
      <c r="Q688" s="102" t="s">
        <v>203</v>
      </c>
      <c r="R688" s="102" t="s">
        <v>204</v>
      </c>
      <c r="S688" s="102" t="s">
        <v>152</v>
      </c>
      <c r="T688" s="105" t="str">
        <f t="shared" ca="1" si="121"/>
        <v>04.05.Monday</v>
      </c>
      <c r="U688" s="102" t="s">
        <v>205</v>
      </c>
      <c r="V688" s="7"/>
      <c r="W688" s="7"/>
      <c r="X688" s="7"/>
      <c r="Y688" s="7"/>
      <c r="Z688" s="100">
        <f t="shared" si="127"/>
        <v>4001163</v>
      </c>
      <c r="AA688" s="7"/>
      <c r="AB688" s="7"/>
      <c r="AC688" s="7"/>
      <c r="AD688" s="7"/>
      <c r="AE688" s="100">
        <f t="shared" si="128"/>
        <v>4196</v>
      </c>
      <c r="AF688" s="7"/>
      <c r="AG688" s="100">
        <f t="shared" si="129"/>
        <v>50035907</v>
      </c>
    </row>
    <row r="689" spans="1:33" x14ac:dyDescent="0.35">
      <c r="A689" s="7" t="str">
        <f t="shared" si="123"/>
        <v>Suape55,60,4</v>
      </c>
      <c r="B689" s="100" t="s">
        <v>187</v>
      </c>
      <c r="C689" s="7">
        <v>4196</v>
      </c>
      <c r="D689" s="7" t="s">
        <v>23</v>
      </c>
      <c r="E689">
        <v>4001163</v>
      </c>
      <c r="F689" s="101"/>
      <c r="G689" s="111">
        <v>50035907</v>
      </c>
      <c r="H689" t="s">
        <v>222</v>
      </c>
      <c r="I689" s="101" t="str">
        <f t="shared" si="124"/>
        <v>55,6</v>
      </c>
      <c r="J689" s="164">
        <v>0.4</v>
      </c>
      <c r="K689" s="7" t="s">
        <v>58</v>
      </c>
      <c r="L689" s="103" t="e">
        <f>HLOOKUP(K689,'ABR''26'!$DE$4:$EH$65,MATCH(Carga!A689,'ABR''26'!$DE$4:$DE$65,0),0)</f>
        <v>#N/A</v>
      </c>
      <c r="M689" s="7"/>
      <c r="O689" s="7" t="str">
        <f t="shared" si="125"/>
        <v>ZBOB</v>
      </c>
      <c r="P689" s="104" t="e">
        <f t="shared" si="126"/>
        <v>#N/A</v>
      </c>
      <c r="Q689" s="102" t="s">
        <v>203</v>
      </c>
      <c r="R689" s="102" t="s">
        <v>204</v>
      </c>
      <c r="S689" s="102" t="s">
        <v>152</v>
      </c>
      <c r="T689" s="105" t="str">
        <f t="shared" ca="1" si="121"/>
        <v>04.05.Monday</v>
      </c>
      <c r="U689" s="102" t="s">
        <v>205</v>
      </c>
      <c r="V689" s="7"/>
      <c r="W689" s="7"/>
      <c r="X689" s="7"/>
      <c r="Y689" s="7"/>
      <c r="Z689" s="100">
        <f t="shared" si="127"/>
        <v>4001163</v>
      </c>
      <c r="AA689" s="7"/>
      <c r="AB689" s="7"/>
      <c r="AC689" s="7"/>
      <c r="AD689" s="7"/>
      <c r="AE689" s="100">
        <f t="shared" si="128"/>
        <v>4196</v>
      </c>
      <c r="AF689" s="7"/>
      <c r="AG689" s="100">
        <f t="shared" si="129"/>
        <v>50035907</v>
      </c>
    </row>
    <row r="690" spans="1:33" x14ac:dyDescent="0.35">
      <c r="A690" s="7" t="str">
        <f t="shared" si="123"/>
        <v>Suape55,60,4</v>
      </c>
      <c r="B690" s="100" t="s">
        <v>187</v>
      </c>
      <c r="C690" s="7">
        <v>4196</v>
      </c>
      <c r="D690" s="7" t="s">
        <v>23</v>
      </c>
      <c r="E690">
        <v>4001163</v>
      </c>
      <c r="F690" s="101"/>
      <c r="G690" s="111">
        <v>50035907</v>
      </c>
      <c r="H690" t="s">
        <v>222</v>
      </c>
      <c r="I690" s="101" t="str">
        <f t="shared" si="124"/>
        <v>55,6</v>
      </c>
      <c r="J690" s="164">
        <v>0.4</v>
      </c>
      <c r="K690" s="7" t="s">
        <v>134</v>
      </c>
      <c r="L690" s="103" t="e">
        <f>HLOOKUP(K690,'ABR''26'!$DE$4:$EH$65,MATCH(Carga!A690,'ABR''26'!$DE$4:$DE$65,0),0)</f>
        <v>#N/A</v>
      </c>
      <c r="M690" s="7"/>
      <c r="O690" s="7" t="str">
        <f t="shared" si="125"/>
        <v>ZBSG</v>
      </c>
      <c r="P690" s="104" t="e">
        <f t="shared" si="126"/>
        <v>#N/A</v>
      </c>
      <c r="Q690" s="102" t="s">
        <v>203</v>
      </c>
      <c r="R690" s="102" t="s">
        <v>204</v>
      </c>
      <c r="S690" s="102" t="s">
        <v>152</v>
      </c>
      <c r="T690" s="105" t="str">
        <f t="shared" ca="1" si="121"/>
        <v>04.05.Monday</v>
      </c>
      <c r="U690" s="102" t="s">
        <v>205</v>
      </c>
      <c r="V690" s="7"/>
      <c r="W690" s="7"/>
      <c r="X690" s="7"/>
      <c r="Y690" s="7"/>
      <c r="Z690" s="100">
        <f t="shared" si="127"/>
        <v>4001163</v>
      </c>
      <c r="AA690" s="7"/>
      <c r="AB690" s="7"/>
      <c r="AC690" s="7"/>
      <c r="AD690" s="7"/>
      <c r="AE690" s="100">
        <f t="shared" si="128"/>
        <v>4196</v>
      </c>
      <c r="AF690" s="7"/>
      <c r="AG690" s="100">
        <f t="shared" si="129"/>
        <v>50035907</v>
      </c>
    </row>
    <row r="691" spans="1:33" x14ac:dyDescent="0.35">
      <c r="A691" s="7" t="str">
        <f t="shared" si="123"/>
        <v>Suape55,60,4</v>
      </c>
      <c r="B691" s="100" t="s">
        <v>187</v>
      </c>
      <c r="C691" s="7">
        <v>4196</v>
      </c>
      <c r="D691" s="7" t="s">
        <v>23</v>
      </c>
      <c r="E691">
        <v>4001163</v>
      </c>
      <c r="F691" s="101"/>
      <c r="G691" s="111">
        <v>50035907</v>
      </c>
      <c r="H691" t="s">
        <v>222</v>
      </c>
      <c r="I691" s="101" t="str">
        <f t="shared" si="124"/>
        <v>55,6</v>
      </c>
      <c r="J691" s="164">
        <v>0.4</v>
      </c>
      <c r="K691" s="7" t="s">
        <v>45</v>
      </c>
      <c r="L691" s="103" t="e">
        <f>HLOOKUP(K691,'ABR''26'!$DE$4:$EH$65,MATCH(Carga!A691,'ABR''26'!$DE$4:$DE$65,0),0)</f>
        <v>#N/A</v>
      </c>
      <c r="M691" s="7"/>
      <c r="O691" s="7" t="str">
        <f t="shared" si="125"/>
        <v>ZBFS</v>
      </c>
      <c r="P691" s="104" t="e">
        <f t="shared" si="126"/>
        <v>#N/A</v>
      </c>
      <c r="Q691" s="102" t="s">
        <v>203</v>
      </c>
      <c r="R691" s="102" t="s">
        <v>204</v>
      </c>
      <c r="S691" s="102" t="s">
        <v>152</v>
      </c>
      <c r="T691" s="105" t="str">
        <f t="shared" ca="1" si="121"/>
        <v>04.05.Monday</v>
      </c>
      <c r="U691" s="102" t="s">
        <v>205</v>
      </c>
      <c r="V691" s="7"/>
      <c r="W691" s="7"/>
      <c r="X691" s="7"/>
      <c r="Y691" s="7"/>
      <c r="Z691" s="100">
        <f t="shared" si="127"/>
        <v>4001163</v>
      </c>
      <c r="AA691" s="7"/>
      <c r="AB691" s="7"/>
      <c r="AC691" s="7"/>
      <c r="AD691" s="7"/>
      <c r="AE691" s="100">
        <f t="shared" si="128"/>
        <v>4196</v>
      </c>
      <c r="AF691" s="7"/>
      <c r="AG691" s="100">
        <f t="shared" si="129"/>
        <v>50035907</v>
      </c>
    </row>
    <row r="692" spans="1:33" x14ac:dyDescent="0.35">
      <c r="A692" s="7" t="str">
        <f t="shared" si="123"/>
        <v>Suape55,60,4</v>
      </c>
      <c r="B692" s="100" t="s">
        <v>187</v>
      </c>
      <c r="C692" s="7">
        <v>4196</v>
      </c>
      <c r="D692" s="7" t="s">
        <v>23</v>
      </c>
      <c r="E692">
        <v>4001163</v>
      </c>
      <c r="F692" s="101"/>
      <c r="G692" s="111">
        <v>50035907</v>
      </c>
      <c r="H692" t="s">
        <v>222</v>
      </c>
      <c r="I692" s="101" t="str">
        <f t="shared" si="124"/>
        <v>55,6</v>
      </c>
      <c r="J692" s="164">
        <v>0.4</v>
      </c>
      <c r="K692" s="7" t="s">
        <v>47</v>
      </c>
      <c r="L692" s="103" t="e">
        <f>HLOOKUP(K692,'ABR''26'!$DE$4:$EH$65,MATCH(Carga!A692,'ABR''26'!$DE$4:$DE$65,0),0)</f>
        <v>#N/A</v>
      </c>
      <c r="M692" s="7"/>
      <c r="O692" s="7" t="str">
        <f t="shared" si="125"/>
        <v>ZBUT</v>
      </c>
      <c r="P692" s="104" t="e">
        <f t="shared" si="126"/>
        <v>#N/A</v>
      </c>
      <c r="Q692" s="102" t="s">
        <v>203</v>
      </c>
      <c r="R692" s="102" t="s">
        <v>204</v>
      </c>
      <c r="S692" s="102" t="s">
        <v>152</v>
      </c>
      <c r="T692" s="105" t="str">
        <f t="shared" ca="1" si="121"/>
        <v>04.05.Monday</v>
      </c>
      <c r="U692" s="102" t="s">
        <v>205</v>
      </c>
      <c r="V692" s="7"/>
      <c r="W692" s="7"/>
      <c r="X692" s="7"/>
      <c r="Y692" s="7"/>
      <c r="Z692" s="100">
        <f t="shared" si="127"/>
        <v>4001163</v>
      </c>
      <c r="AA692" s="7"/>
      <c r="AB692" s="7"/>
      <c r="AC692" s="7"/>
      <c r="AD692" s="7"/>
      <c r="AE692" s="100">
        <f t="shared" si="128"/>
        <v>4196</v>
      </c>
      <c r="AF692" s="7"/>
      <c r="AG692" s="100">
        <f t="shared" si="129"/>
        <v>50035907</v>
      </c>
    </row>
    <row r="693" spans="1:33" x14ac:dyDescent="0.35">
      <c r="A693" s="7" t="str">
        <f t="shared" si="123"/>
        <v>Suape55,60,4</v>
      </c>
      <c r="B693" s="100" t="s">
        <v>187</v>
      </c>
      <c r="C693" s="7">
        <v>4196</v>
      </c>
      <c r="D693" s="7" t="s">
        <v>23</v>
      </c>
      <c r="E693">
        <v>4001163</v>
      </c>
      <c r="F693" s="101"/>
      <c r="G693" s="111">
        <v>50035907</v>
      </c>
      <c r="H693" t="s">
        <v>222</v>
      </c>
      <c r="I693" s="101" t="str">
        <f t="shared" si="124"/>
        <v>55,6</v>
      </c>
      <c r="J693" s="164">
        <v>0.4</v>
      </c>
      <c r="K693" s="7" t="s">
        <v>54</v>
      </c>
      <c r="L693" s="103" t="e">
        <f>HLOOKUP(K693,'ABR''26'!$DE$4:$EH$65,MATCH(Carga!A693,'ABR''26'!$DE$4:$DE$65,0),0)</f>
        <v>#N/A</v>
      </c>
      <c r="M693" s="7"/>
      <c r="O693" s="7" t="str">
        <f t="shared" si="125"/>
        <v>ZBUB</v>
      </c>
      <c r="P693" s="104" t="e">
        <f t="shared" si="126"/>
        <v>#N/A</v>
      </c>
      <c r="Q693" s="102" t="s">
        <v>203</v>
      </c>
      <c r="R693" s="102" t="s">
        <v>204</v>
      </c>
      <c r="S693" s="102" t="s">
        <v>152</v>
      </c>
      <c r="T693" s="105" t="str">
        <f t="shared" ca="1" si="121"/>
        <v>04.05.Monday</v>
      </c>
      <c r="U693" s="102" t="s">
        <v>205</v>
      </c>
      <c r="V693" s="7"/>
      <c r="W693" s="7"/>
      <c r="X693" s="7"/>
      <c r="Y693" s="7"/>
      <c r="Z693" s="100">
        <f t="shared" si="127"/>
        <v>4001163</v>
      </c>
      <c r="AA693" s="7"/>
      <c r="AB693" s="7"/>
      <c r="AC693" s="7"/>
      <c r="AD693" s="7"/>
      <c r="AE693" s="100">
        <f t="shared" si="128"/>
        <v>4196</v>
      </c>
      <c r="AF693" s="7"/>
      <c r="AG693" s="100">
        <f t="shared" si="129"/>
        <v>50035907</v>
      </c>
    </row>
    <row r="694" spans="1:33" x14ac:dyDescent="0.35">
      <c r="A694" s="7" t="str">
        <f t="shared" si="123"/>
        <v>Suape55,60,4</v>
      </c>
      <c r="B694" s="100" t="s">
        <v>187</v>
      </c>
      <c r="C694" s="7">
        <v>4196</v>
      </c>
      <c r="D694" s="7" t="s">
        <v>23</v>
      </c>
      <c r="E694">
        <v>4001163</v>
      </c>
      <c r="F694" s="101"/>
      <c r="G694" s="111">
        <v>50035907</v>
      </c>
      <c r="H694" t="s">
        <v>222</v>
      </c>
      <c r="I694" s="101" t="str">
        <f t="shared" si="124"/>
        <v>55,6</v>
      </c>
      <c r="J694" s="164">
        <v>0.4</v>
      </c>
      <c r="K694" s="7" t="s">
        <v>48</v>
      </c>
      <c r="L694" s="103" t="e">
        <f>HLOOKUP(K694,'ABR''26'!$DE$4:$EH$65,MATCH(Carga!A694,'ABR''26'!$DE$4:$DE$65,0),0)</f>
        <v>#N/A</v>
      </c>
      <c r="M694" s="7"/>
      <c r="O694" s="7" t="str">
        <f t="shared" si="125"/>
        <v>ZBLA</v>
      </c>
      <c r="P694" s="104" t="e">
        <f t="shared" si="126"/>
        <v>#N/A</v>
      </c>
      <c r="Q694" s="102" t="s">
        <v>203</v>
      </c>
      <c r="R694" s="102" t="s">
        <v>204</v>
      </c>
      <c r="S694" s="102" t="s">
        <v>152</v>
      </c>
      <c r="T694" s="105" t="str">
        <f t="shared" ca="1" si="121"/>
        <v>04.05.Monday</v>
      </c>
      <c r="U694" s="102" t="s">
        <v>205</v>
      </c>
      <c r="V694" s="7"/>
      <c r="W694" s="7"/>
      <c r="X694" s="7"/>
      <c r="Y694" s="7"/>
      <c r="Z694" s="100">
        <f t="shared" si="127"/>
        <v>4001163</v>
      </c>
      <c r="AA694" s="7"/>
      <c r="AB694" s="7"/>
      <c r="AC694" s="7"/>
      <c r="AD694" s="7"/>
      <c r="AE694" s="100">
        <f t="shared" si="128"/>
        <v>4196</v>
      </c>
      <c r="AF694" s="7"/>
      <c r="AG694" s="100">
        <f t="shared" si="129"/>
        <v>50035907</v>
      </c>
    </row>
    <row r="695" spans="1:33" x14ac:dyDescent="0.35">
      <c r="A695" s="7" t="str">
        <f t="shared" si="123"/>
        <v>Suape55,60,4</v>
      </c>
      <c r="B695" s="100" t="s">
        <v>187</v>
      </c>
      <c r="C695" s="7">
        <v>4196</v>
      </c>
      <c r="D695" s="7" t="s">
        <v>23</v>
      </c>
      <c r="E695">
        <v>4001163</v>
      </c>
      <c r="F695" s="101"/>
      <c r="G695" s="111">
        <v>50035907</v>
      </c>
      <c r="H695" t="s">
        <v>222</v>
      </c>
      <c r="I695" s="101" t="str">
        <f t="shared" si="124"/>
        <v>55,6</v>
      </c>
      <c r="J695" s="164">
        <v>0.4</v>
      </c>
      <c r="K695" s="7" t="s">
        <v>55</v>
      </c>
      <c r="L695" s="103" t="e">
        <f>HLOOKUP(K695,'ABR''26'!$DE$4:$EH$65,MATCH(Carga!A695,'ABR''26'!$DE$4:$DE$65,0),0)</f>
        <v>#N/A</v>
      </c>
      <c r="M695" s="7"/>
      <c r="O695" s="7" t="str">
        <f t="shared" si="125"/>
        <v>ZBLL</v>
      </c>
      <c r="P695" s="104" t="e">
        <f t="shared" si="126"/>
        <v>#N/A</v>
      </c>
      <c r="Q695" s="102" t="s">
        <v>203</v>
      </c>
      <c r="R695" s="102" t="s">
        <v>204</v>
      </c>
      <c r="S695" s="102" t="s">
        <v>152</v>
      </c>
      <c r="T695" s="105" t="str">
        <f t="shared" ca="1" si="121"/>
        <v>04.05.Monday</v>
      </c>
      <c r="U695" s="102" t="s">
        <v>205</v>
      </c>
      <c r="V695" s="7"/>
      <c r="W695" s="7"/>
      <c r="X695" s="7"/>
      <c r="Y695" s="7"/>
      <c r="Z695" s="100">
        <f t="shared" si="127"/>
        <v>4001163</v>
      </c>
      <c r="AA695" s="7"/>
      <c r="AB695" s="7"/>
      <c r="AC695" s="7"/>
      <c r="AD695" s="7"/>
      <c r="AE695" s="100">
        <f t="shared" si="128"/>
        <v>4196</v>
      </c>
      <c r="AF695" s="7"/>
      <c r="AG695" s="100">
        <f t="shared" si="129"/>
        <v>50035907</v>
      </c>
    </row>
    <row r="696" spans="1:33" x14ac:dyDescent="0.35">
      <c r="A696" s="7" t="str">
        <f t="shared" si="123"/>
        <v>Suape55,60,4</v>
      </c>
      <c r="B696" s="100" t="s">
        <v>187</v>
      </c>
      <c r="C696" s="7">
        <v>4196</v>
      </c>
      <c r="D696" s="7" t="s">
        <v>23</v>
      </c>
      <c r="E696">
        <v>4001163</v>
      </c>
      <c r="F696" s="101"/>
      <c r="G696" s="111">
        <v>50035907</v>
      </c>
      <c r="H696" t="s">
        <v>222</v>
      </c>
      <c r="I696" s="101" t="str">
        <f t="shared" si="124"/>
        <v>55,6</v>
      </c>
      <c r="J696" s="164">
        <v>0.4</v>
      </c>
      <c r="K696" s="7" t="s">
        <v>135</v>
      </c>
      <c r="L696" s="103" t="e">
        <f>HLOOKUP(K696,'ABR''26'!$DE$4:$EH$65,MATCH(Carga!A696,'ABR''26'!$DE$4:$DE$65,0),0)</f>
        <v>#N/A</v>
      </c>
      <c r="M696" s="7"/>
      <c r="O696" s="7" t="str">
        <f t="shared" si="125"/>
        <v>ZBPE</v>
      </c>
      <c r="P696" s="104" t="e">
        <f t="shared" si="126"/>
        <v>#N/A</v>
      </c>
      <c r="Q696" s="102" t="s">
        <v>203</v>
      </c>
      <c r="R696" s="102" t="s">
        <v>204</v>
      </c>
      <c r="S696" s="102" t="s">
        <v>152</v>
      </c>
      <c r="T696" s="105" t="str">
        <f t="shared" ca="1" si="121"/>
        <v>04.05.Monday</v>
      </c>
      <c r="U696" s="102" t="s">
        <v>205</v>
      </c>
      <c r="V696" s="7"/>
      <c r="W696" s="7"/>
      <c r="X696" s="7"/>
      <c r="Y696" s="7"/>
      <c r="Z696" s="100">
        <f t="shared" si="127"/>
        <v>4001163</v>
      </c>
      <c r="AA696" s="7"/>
      <c r="AB696" s="7"/>
      <c r="AC696" s="7"/>
      <c r="AD696" s="7"/>
      <c r="AE696" s="100">
        <f t="shared" si="128"/>
        <v>4196</v>
      </c>
      <c r="AF696" s="7"/>
      <c r="AG696" s="100">
        <f t="shared" si="129"/>
        <v>50035907</v>
      </c>
    </row>
    <row r="697" spans="1:33" x14ac:dyDescent="0.35">
      <c r="A697" s="7" t="str">
        <f t="shared" si="123"/>
        <v>Suape55,60,4</v>
      </c>
      <c r="B697" s="100" t="s">
        <v>187</v>
      </c>
      <c r="C697" s="7">
        <v>4196</v>
      </c>
      <c r="D697" s="7" t="s">
        <v>23</v>
      </c>
      <c r="E697">
        <v>4001163</v>
      </c>
      <c r="F697" s="101"/>
      <c r="G697" s="111">
        <v>50035907</v>
      </c>
      <c r="H697" t="s">
        <v>222</v>
      </c>
      <c r="I697" s="101" t="str">
        <f t="shared" si="124"/>
        <v>55,6</v>
      </c>
      <c r="J697" s="164">
        <v>0.4</v>
      </c>
      <c r="K697" s="7" t="s">
        <v>136</v>
      </c>
      <c r="L697" s="103" t="e">
        <f>HLOOKUP(K697,'ABR''26'!$DE$4:$EH$65,MATCH(Carga!A697,'ABR''26'!$DE$4:$DE$65,0),0)</f>
        <v>#N/A</v>
      </c>
      <c r="M697" s="7"/>
      <c r="O697" s="7" t="str">
        <f t="shared" si="125"/>
        <v>ZBPL</v>
      </c>
      <c r="P697" s="104" t="e">
        <f t="shared" si="126"/>
        <v>#N/A</v>
      </c>
      <c r="Q697" s="102" t="s">
        <v>203</v>
      </c>
      <c r="R697" s="102" t="s">
        <v>204</v>
      </c>
      <c r="S697" s="102" t="s">
        <v>152</v>
      </c>
      <c r="T697" s="105" t="str">
        <f t="shared" ca="1" si="121"/>
        <v>04.05.Monday</v>
      </c>
      <c r="U697" s="102" t="s">
        <v>205</v>
      </c>
      <c r="V697" s="7"/>
      <c r="W697" s="7"/>
      <c r="X697" s="7"/>
      <c r="Y697" s="7"/>
      <c r="Z697" s="100">
        <f t="shared" si="127"/>
        <v>4001163</v>
      </c>
      <c r="AA697" s="7"/>
      <c r="AB697" s="7"/>
      <c r="AC697" s="7"/>
      <c r="AD697" s="7"/>
      <c r="AE697" s="100">
        <f t="shared" si="128"/>
        <v>4196</v>
      </c>
      <c r="AF697" s="7"/>
      <c r="AG697" s="100">
        <f t="shared" si="129"/>
        <v>50035907</v>
      </c>
    </row>
    <row r="698" spans="1:33" x14ac:dyDescent="0.35">
      <c r="A698" s="7" t="str">
        <f>D698&amp;I698&amp;J698</f>
        <v>Manaus39,70,4</v>
      </c>
      <c r="B698" s="100" t="s">
        <v>187</v>
      </c>
      <c r="C698" s="7">
        <v>4151</v>
      </c>
      <c r="D698" s="7" t="s">
        <v>40</v>
      </c>
      <c r="E698">
        <v>4001398</v>
      </c>
      <c r="F698" s="101"/>
      <c r="G698" s="111">
        <v>50036154</v>
      </c>
      <c r="H698" t="s">
        <v>223</v>
      </c>
      <c r="I698" s="101" t="str">
        <f t="shared" si="124"/>
        <v>39,7</v>
      </c>
      <c r="J698" s="164">
        <v>0.4</v>
      </c>
      <c r="K698" s="7" t="s">
        <v>43</v>
      </c>
      <c r="L698" s="103" t="e">
        <f>HLOOKUP(K698,'ABR''26'!$DE$4:$EH$65,MATCH(Carga!A698,'ABR''26'!$DE$4:$DE$65,0),0)</f>
        <v>#N/A</v>
      </c>
      <c r="M698" s="7"/>
      <c r="O698" s="7" t="str">
        <f t="shared" si="125"/>
        <v>ZBRP</v>
      </c>
      <c r="P698" s="104" t="e">
        <f t="shared" si="126"/>
        <v>#N/A</v>
      </c>
      <c r="Q698" s="102" t="s">
        <v>203</v>
      </c>
      <c r="R698" s="102" t="s">
        <v>204</v>
      </c>
      <c r="S698" s="102" t="s">
        <v>152</v>
      </c>
      <c r="T698" s="105" t="str">
        <f t="shared" ca="1" si="121"/>
        <v>04.05.Monday</v>
      </c>
      <c r="U698" s="102" t="s">
        <v>205</v>
      </c>
      <c r="V698" s="7"/>
      <c r="W698" s="7"/>
      <c r="X698" s="7"/>
      <c r="Y698" s="7"/>
      <c r="Z698" s="100">
        <f t="shared" si="127"/>
        <v>4001398</v>
      </c>
      <c r="AA698" s="7"/>
      <c r="AB698" s="7"/>
      <c r="AC698" s="7"/>
      <c r="AD698" s="7"/>
      <c r="AE698" s="100">
        <f t="shared" si="128"/>
        <v>4151</v>
      </c>
      <c r="AF698" s="7"/>
      <c r="AG698" s="100">
        <f t="shared" si="129"/>
        <v>50036154</v>
      </c>
    </row>
    <row r="699" spans="1:33" x14ac:dyDescent="0.35">
      <c r="A699" s="7" t="str">
        <f t="shared" ref="A699:A721" si="130">D699&amp;I699&amp;J699</f>
        <v>Manaus39,70,4</v>
      </c>
      <c r="B699" s="100" t="s">
        <v>187</v>
      </c>
      <c r="C699" s="7">
        <v>4151</v>
      </c>
      <c r="D699" s="7" t="s">
        <v>40</v>
      </c>
      <c r="E699">
        <v>4001398</v>
      </c>
      <c r="F699" s="101"/>
      <c r="G699" s="111">
        <v>50036154</v>
      </c>
      <c r="H699" t="s">
        <v>223</v>
      </c>
      <c r="I699" s="101" t="str">
        <f t="shared" si="124"/>
        <v>39,7</v>
      </c>
      <c r="J699" s="164">
        <v>0.4</v>
      </c>
      <c r="K699" s="7" t="s">
        <v>44</v>
      </c>
      <c r="L699" s="103" t="e">
        <f>HLOOKUP(K699,'ABR''26'!$DE$4:$EH$65,MATCH(Carga!A699,'ABR''26'!$DE$4:$DE$65,0),0)</f>
        <v>#N/A</v>
      </c>
      <c r="M699" s="7"/>
      <c r="O699" s="7" t="str">
        <f t="shared" si="125"/>
        <v>ZBSR</v>
      </c>
      <c r="P699" s="104" t="e">
        <f t="shared" si="126"/>
        <v>#N/A</v>
      </c>
      <c r="Q699" s="102" t="s">
        <v>203</v>
      </c>
      <c r="R699" s="102" t="s">
        <v>204</v>
      </c>
      <c r="S699" s="102" t="s">
        <v>152</v>
      </c>
      <c r="T699" s="105" t="str">
        <f t="shared" ca="1" si="121"/>
        <v>04.05.Monday</v>
      </c>
      <c r="U699" s="102" t="s">
        <v>205</v>
      </c>
      <c r="V699" s="7"/>
      <c r="W699" s="7"/>
      <c r="X699" s="7"/>
      <c r="Y699" s="7"/>
      <c r="Z699" s="100">
        <f t="shared" si="127"/>
        <v>4001398</v>
      </c>
      <c r="AA699" s="7"/>
      <c r="AB699" s="7"/>
      <c r="AC699" s="7"/>
      <c r="AD699" s="7"/>
      <c r="AE699" s="100">
        <f t="shared" si="128"/>
        <v>4151</v>
      </c>
      <c r="AF699" s="7"/>
      <c r="AG699" s="100">
        <f t="shared" si="129"/>
        <v>50036154</v>
      </c>
    </row>
    <row r="700" spans="1:33" x14ac:dyDescent="0.35">
      <c r="A700" s="7" t="str">
        <f t="shared" si="130"/>
        <v>Manaus39,70,4</v>
      </c>
      <c r="B700" s="100" t="s">
        <v>187</v>
      </c>
      <c r="C700" s="7">
        <v>4151</v>
      </c>
      <c r="D700" s="7" t="s">
        <v>40</v>
      </c>
      <c r="E700">
        <v>4001398</v>
      </c>
      <c r="F700" s="101"/>
      <c r="G700" s="111">
        <v>50036154</v>
      </c>
      <c r="H700" t="s">
        <v>223</v>
      </c>
      <c r="I700" s="101" t="str">
        <f t="shared" si="124"/>
        <v>39,7</v>
      </c>
      <c r="J700" s="164">
        <v>0.4</v>
      </c>
      <c r="K700" s="7" t="s">
        <v>56</v>
      </c>
      <c r="L700" s="103" t="e">
        <f>HLOOKUP(K700,'ABR''26'!$DE$4:$EH$65,MATCH(Carga!A700,'ABR''26'!$DE$4:$DE$65,0),0)</f>
        <v>#N/A</v>
      </c>
      <c r="M700" s="7"/>
      <c r="O700" s="7" t="str">
        <f t="shared" si="125"/>
        <v>ZBSB</v>
      </c>
      <c r="P700" s="104" t="e">
        <f t="shared" si="126"/>
        <v>#N/A</v>
      </c>
      <c r="Q700" s="102" t="s">
        <v>203</v>
      </c>
      <c r="R700" s="102" t="s">
        <v>204</v>
      </c>
      <c r="S700" s="102" t="s">
        <v>152</v>
      </c>
      <c r="T700" s="105" t="str">
        <f t="shared" ca="1" si="121"/>
        <v>04.05.Monday</v>
      </c>
      <c r="U700" s="102" t="s">
        <v>205</v>
      </c>
      <c r="V700" s="7"/>
      <c r="W700" s="7"/>
      <c r="X700" s="7"/>
      <c r="Y700" s="7"/>
      <c r="Z700" s="100">
        <f t="shared" si="127"/>
        <v>4001398</v>
      </c>
      <c r="AA700" s="7"/>
      <c r="AB700" s="7"/>
      <c r="AC700" s="7"/>
      <c r="AD700" s="7"/>
      <c r="AE700" s="100">
        <f t="shared" si="128"/>
        <v>4151</v>
      </c>
      <c r="AF700" s="7"/>
      <c r="AG700" s="100">
        <f t="shared" si="129"/>
        <v>50036154</v>
      </c>
    </row>
    <row r="701" spans="1:33" x14ac:dyDescent="0.35">
      <c r="A701" s="7" t="str">
        <f t="shared" si="130"/>
        <v>Manaus39,70,4</v>
      </c>
      <c r="B701" s="100" t="s">
        <v>187</v>
      </c>
      <c r="C701" s="7">
        <v>4151</v>
      </c>
      <c r="D701" s="7" t="s">
        <v>40</v>
      </c>
      <c r="E701">
        <v>4001398</v>
      </c>
      <c r="F701" s="101"/>
      <c r="G701" s="111">
        <v>50036154</v>
      </c>
      <c r="H701" t="s">
        <v>223</v>
      </c>
      <c r="I701" s="101" t="str">
        <f t="shared" si="124"/>
        <v>39,7</v>
      </c>
      <c r="J701" s="164">
        <v>0.4</v>
      </c>
      <c r="K701" s="7" t="s">
        <v>46</v>
      </c>
      <c r="L701" s="103" t="e">
        <f>HLOOKUP(K701,'ABR''26'!$DE$4:$EH$65,MATCH(Carga!A701,'ABR''26'!$DE$4:$DE$65,0),0)</f>
        <v>#N/A</v>
      </c>
      <c r="M701" s="7"/>
      <c r="O701" s="7" t="str">
        <f t="shared" si="125"/>
        <v>ZBCP</v>
      </c>
      <c r="P701" s="104" t="e">
        <f t="shared" si="126"/>
        <v>#N/A</v>
      </c>
      <c r="Q701" s="102" t="s">
        <v>203</v>
      </c>
      <c r="R701" s="102" t="s">
        <v>204</v>
      </c>
      <c r="S701" s="102" t="s">
        <v>152</v>
      </c>
      <c r="T701" s="105" t="str">
        <f t="shared" ca="1" si="121"/>
        <v>04.05.Monday</v>
      </c>
      <c r="U701" s="102" t="s">
        <v>205</v>
      </c>
      <c r="V701" s="7"/>
      <c r="W701" s="7"/>
      <c r="X701" s="7"/>
      <c r="Y701" s="7"/>
      <c r="Z701" s="100">
        <f t="shared" si="127"/>
        <v>4001398</v>
      </c>
      <c r="AA701" s="7"/>
      <c r="AB701" s="7"/>
      <c r="AC701" s="7"/>
      <c r="AD701" s="7"/>
      <c r="AE701" s="100">
        <f t="shared" si="128"/>
        <v>4151</v>
      </c>
      <c r="AF701" s="7"/>
      <c r="AG701" s="100">
        <f t="shared" si="129"/>
        <v>50036154</v>
      </c>
    </row>
    <row r="702" spans="1:33" x14ac:dyDescent="0.35">
      <c r="A702" s="7" t="str">
        <f t="shared" si="130"/>
        <v>Manaus39,70,4</v>
      </c>
      <c r="B702" s="100" t="s">
        <v>187</v>
      </c>
      <c r="C702" s="7">
        <v>4151</v>
      </c>
      <c r="D702" s="7" t="s">
        <v>40</v>
      </c>
      <c r="E702">
        <v>4001398</v>
      </c>
      <c r="F702" s="101"/>
      <c r="G702" s="111">
        <v>50036154</v>
      </c>
      <c r="H702" t="s">
        <v>223</v>
      </c>
      <c r="I702" s="101" t="str">
        <f t="shared" si="124"/>
        <v>39,7</v>
      </c>
      <c r="J702" s="164">
        <v>0.4</v>
      </c>
      <c r="K702" s="7" t="s">
        <v>131</v>
      </c>
      <c r="L702" s="103" t="e">
        <f>HLOOKUP(K702,'ABR''26'!$DE$4:$EH$65,MATCH(Carga!A702,'ABR''26'!$DE$4:$DE$65,0),0)</f>
        <v>#N/A</v>
      </c>
      <c r="M702" s="7"/>
      <c r="O702" s="7" t="str">
        <f t="shared" si="125"/>
        <v>ZBFP</v>
      </c>
      <c r="P702" s="104" t="e">
        <f t="shared" si="126"/>
        <v>#N/A</v>
      </c>
      <c r="Q702" s="102" t="s">
        <v>203</v>
      </c>
      <c r="R702" s="102" t="s">
        <v>204</v>
      </c>
      <c r="S702" s="102" t="s">
        <v>152</v>
      </c>
      <c r="T702" s="105" t="str">
        <f t="shared" ca="1" si="121"/>
        <v>04.05.Monday</v>
      </c>
      <c r="U702" s="102" t="s">
        <v>205</v>
      </c>
      <c r="V702" s="7"/>
      <c r="W702" s="7"/>
      <c r="X702" s="7"/>
      <c r="Y702" s="7"/>
      <c r="Z702" s="100">
        <f t="shared" si="127"/>
        <v>4001398</v>
      </c>
      <c r="AA702" s="7"/>
      <c r="AB702" s="7"/>
      <c r="AC702" s="7"/>
      <c r="AD702" s="7"/>
      <c r="AE702" s="100">
        <f t="shared" si="128"/>
        <v>4151</v>
      </c>
      <c r="AF702" s="7"/>
      <c r="AG702" s="100">
        <f t="shared" si="129"/>
        <v>50036154</v>
      </c>
    </row>
    <row r="703" spans="1:33" x14ac:dyDescent="0.35">
      <c r="A703" s="7" t="str">
        <f t="shared" si="130"/>
        <v>Manaus39,70,4</v>
      </c>
      <c r="B703" s="100" t="s">
        <v>187</v>
      </c>
      <c r="C703" s="7">
        <v>4151</v>
      </c>
      <c r="D703" s="7" t="s">
        <v>40</v>
      </c>
      <c r="E703">
        <v>4001398</v>
      </c>
      <c r="F703" s="101"/>
      <c r="G703" s="111">
        <v>50036154</v>
      </c>
      <c r="H703" t="s">
        <v>223</v>
      </c>
      <c r="I703" s="101" t="str">
        <f t="shared" si="124"/>
        <v>39,7</v>
      </c>
      <c r="J703" s="164">
        <v>0.4</v>
      </c>
      <c r="K703" s="7" t="s">
        <v>51</v>
      </c>
      <c r="L703" s="103" t="e">
        <f>HLOOKUP(K703,'ABR''26'!$DE$4:$EH$65,MATCH(Carga!A703,'ABR''26'!$DE$4:$DE$65,0),0)</f>
        <v>#N/A</v>
      </c>
      <c r="M703" s="7"/>
      <c r="O703" s="7" t="str">
        <f t="shared" si="125"/>
        <v>ZBFC</v>
      </c>
      <c r="P703" s="104" t="e">
        <f t="shared" si="126"/>
        <v>#N/A</v>
      </c>
      <c r="Q703" s="102" t="s">
        <v>203</v>
      </c>
      <c r="R703" s="102" t="s">
        <v>204</v>
      </c>
      <c r="S703" s="102" t="s">
        <v>152</v>
      </c>
      <c r="T703" s="105" t="str">
        <f t="shared" ca="1" si="121"/>
        <v>04.05.Monday</v>
      </c>
      <c r="U703" s="102" t="s">
        <v>205</v>
      </c>
      <c r="V703" s="7"/>
      <c r="W703" s="7"/>
      <c r="X703" s="7"/>
      <c r="Y703" s="7"/>
      <c r="Z703" s="100">
        <f t="shared" si="127"/>
        <v>4001398</v>
      </c>
      <c r="AA703" s="7"/>
      <c r="AB703" s="7"/>
      <c r="AC703" s="7"/>
      <c r="AD703" s="7"/>
      <c r="AE703" s="100">
        <f t="shared" si="128"/>
        <v>4151</v>
      </c>
      <c r="AF703" s="7"/>
      <c r="AG703" s="100">
        <f t="shared" si="129"/>
        <v>50036154</v>
      </c>
    </row>
    <row r="704" spans="1:33" x14ac:dyDescent="0.35">
      <c r="A704" s="7" t="str">
        <f t="shared" si="130"/>
        <v>Manaus39,70,4</v>
      </c>
      <c r="B704" s="100" t="s">
        <v>187</v>
      </c>
      <c r="C704" s="7">
        <v>4151</v>
      </c>
      <c r="D704" s="7" t="s">
        <v>40</v>
      </c>
      <c r="E704">
        <v>4001398</v>
      </c>
      <c r="F704" s="101"/>
      <c r="G704" s="111">
        <v>50036154</v>
      </c>
      <c r="H704" t="s">
        <v>223</v>
      </c>
      <c r="I704" s="101" t="str">
        <f t="shared" si="124"/>
        <v>39,7</v>
      </c>
      <c r="J704" s="164">
        <v>0.4</v>
      </c>
      <c r="K704" s="7" t="s">
        <v>59</v>
      </c>
      <c r="L704" s="103" t="e">
        <f>HLOOKUP(K704,'ABR''26'!$DE$4:$EH$65,MATCH(Carga!A704,'ABR''26'!$DE$4:$DE$65,0),0)</f>
        <v>#N/A</v>
      </c>
      <c r="M704" s="7"/>
      <c r="O704" s="7" t="str">
        <f t="shared" si="125"/>
        <v>ZBFB</v>
      </c>
      <c r="P704" s="104" t="e">
        <f t="shared" si="126"/>
        <v>#N/A</v>
      </c>
      <c r="Q704" s="102" t="s">
        <v>203</v>
      </c>
      <c r="R704" s="102" t="s">
        <v>204</v>
      </c>
      <c r="S704" s="102" t="s">
        <v>152</v>
      </c>
      <c r="T704" s="105" t="str">
        <f t="shared" ca="1" si="121"/>
        <v>04.05.Monday</v>
      </c>
      <c r="U704" s="102" t="s">
        <v>205</v>
      </c>
      <c r="V704" s="7"/>
      <c r="W704" s="7"/>
      <c r="X704" s="7"/>
      <c r="Y704" s="7"/>
      <c r="Z704" s="100">
        <f t="shared" si="127"/>
        <v>4001398</v>
      </c>
      <c r="AA704" s="7"/>
      <c r="AB704" s="7"/>
      <c r="AC704" s="7"/>
      <c r="AD704" s="7"/>
      <c r="AE704" s="100">
        <f t="shared" si="128"/>
        <v>4151</v>
      </c>
      <c r="AF704" s="7"/>
      <c r="AG704" s="100">
        <f t="shared" si="129"/>
        <v>50036154</v>
      </c>
    </row>
    <row r="705" spans="1:33" x14ac:dyDescent="0.35">
      <c r="A705" s="7" t="str">
        <f t="shared" si="130"/>
        <v>Manaus39,70,4</v>
      </c>
      <c r="B705" s="100" t="s">
        <v>187</v>
      </c>
      <c r="C705" s="7">
        <v>4151</v>
      </c>
      <c r="D705" s="7" t="s">
        <v>40</v>
      </c>
      <c r="E705">
        <v>4001398</v>
      </c>
      <c r="F705" s="101"/>
      <c r="G705" s="111">
        <v>50036154</v>
      </c>
      <c r="H705" t="s">
        <v>223</v>
      </c>
      <c r="I705" s="101" t="str">
        <f t="shared" si="124"/>
        <v>39,7</v>
      </c>
      <c r="J705" s="164">
        <v>0.4</v>
      </c>
      <c r="K705" s="7" t="s">
        <v>138</v>
      </c>
      <c r="L705" s="103" t="e">
        <f>HLOOKUP(K705,'ABR''26'!$DE$4:$EH$65,MATCH(Carga!A705,'ABR''26'!$DE$4:$DE$65,0),0)</f>
        <v>#N/A</v>
      </c>
      <c r="M705" s="7"/>
      <c r="O705" s="7" t="str">
        <f t="shared" si="125"/>
        <v>ZBTM</v>
      </c>
      <c r="P705" s="104" t="e">
        <f t="shared" si="126"/>
        <v>#N/A</v>
      </c>
      <c r="Q705" s="102" t="s">
        <v>203</v>
      </c>
      <c r="R705" s="102" t="s">
        <v>204</v>
      </c>
      <c r="S705" s="102" t="s">
        <v>152</v>
      </c>
      <c r="T705" s="105" t="str">
        <f t="shared" ca="1" si="121"/>
        <v>04.05.Monday</v>
      </c>
      <c r="U705" s="102" t="s">
        <v>205</v>
      </c>
      <c r="V705" s="7"/>
      <c r="W705" s="7"/>
      <c r="X705" s="7"/>
      <c r="Y705" s="7"/>
      <c r="Z705" s="100">
        <f t="shared" si="127"/>
        <v>4001398</v>
      </c>
      <c r="AA705" s="7"/>
      <c r="AB705" s="7"/>
      <c r="AC705" s="7"/>
      <c r="AD705" s="7"/>
      <c r="AE705" s="100">
        <f t="shared" si="128"/>
        <v>4151</v>
      </c>
      <c r="AF705" s="7"/>
      <c r="AG705" s="100">
        <f t="shared" si="129"/>
        <v>50036154</v>
      </c>
    </row>
    <row r="706" spans="1:33" x14ac:dyDescent="0.35">
      <c r="A706" s="7" t="str">
        <f t="shared" si="130"/>
        <v>Manaus39,70,4</v>
      </c>
      <c r="B706" s="100" t="s">
        <v>187</v>
      </c>
      <c r="C706" s="7">
        <v>4151</v>
      </c>
      <c r="D706" s="7" t="s">
        <v>40</v>
      </c>
      <c r="E706">
        <v>4001398</v>
      </c>
      <c r="F706" s="101"/>
      <c r="G706" s="111">
        <v>50036154</v>
      </c>
      <c r="H706" t="s">
        <v>223</v>
      </c>
      <c r="I706" s="101" t="str">
        <f t="shared" si="124"/>
        <v>39,7</v>
      </c>
      <c r="J706" s="164">
        <v>0.4</v>
      </c>
      <c r="K706" s="7" t="s">
        <v>139</v>
      </c>
      <c r="L706" s="103" t="e">
        <f>HLOOKUP(K706,'ABR''26'!$DE$4:$EH$65,MATCH(Carga!A706,'ABR''26'!$DE$4:$DE$65,0),0)</f>
        <v>#N/A</v>
      </c>
      <c r="M706" s="7"/>
      <c r="O706" s="7" t="str">
        <f t="shared" si="125"/>
        <v>ZBCT</v>
      </c>
      <c r="P706" s="104" t="e">
        <f t="shared" si="126"/>
        <v>#N/A</v>
      </c>
      <c r="Q706" s="102" t="s">
        <v>203</v>
      </c>
      <c r="R706" s="102" t="s">
        <v>204</v>
      </c>
      <c r="S706" s="102" t="s">
        <v>152</v>
      </c>
      <c r="T706" s="105" t="str">
        <f t="shared" ref="T706:T769" ca="1" si="131">$T$1</f>
        <v>04.05.Monday</v>
      </c>
      <c r="U706" s="102" t="s">
        <v>205</v>
      </c>
      <c r="V706" s="7"/>
      <c r="W706" s="7"/>
      <c r="X706" s="7"/>
      <c r="Y706" s="7"/>
      <c r="Z706" s="100">
        <f t="shared" si="127"/>
        <v>4001398</v>
      </c>
      <c r="AA706" s="7"/>
      <c r="AB706" s="7"/>
      <c r="AC706" s="7"/>
      <c r="AD706" s="7"/>
      <c r="AE706" s="100">
        <f t="shared" si="128"/>
        <v>4151</v>
      </c>
      <c r="AF706" s="7"/>
      <c r="AG706" s="100">
        <f t="shared" si="129"/>
        <v>50036154</v>
      </c>
    </row>
    <row r="707" spans="1:33" x14ac:dyDescent="0.35">
      <c r="A707" s="7" t="str">
        <f t="shared" si="130"/>
        <v>Manaus39,70,4</v>
      </c>
      <c r="B707" s="100" t="s">
        <v>187</v>
      </c>
      <c r="C707" s="7">
        <v>4151</v>
      </c>
      <c r="D707" s="7" t="s">
        <v>40</v>
      </c>
      <c r="E707">
        <v>4001398</v>
      </c>
      <c r="F707" s="101"/>
      <c r="G707" s="111">
        <v>50036154</v>
      </c>
      <c r="H707" t="s">
        <v>223</v>
      </c>
      <c r="I707" s="101" t="str">
        <f t="shared" si="124"/>
        <v>39,7</v>
      </c>
      <c r="J707" s="164">
        <v>0.4</v>
      </c>
      <c r="K707" s="7" t="s">
        <v>57</v>
      </c>
      <c r="L707" s="103" t="e">
        <f>HLOOKUP(K707,'ABR''26'!$DE$4:$EH$65,MATCH(Carga!A707,'ABR''26'!$DE$4:$DE$65,0),0)</f>
        <v>#N/A</v>
      </c>
      <c r="M707" s="7"/>
      <c r="O707" s="7" t="str">
        <f t="shared" si="125"/>
        <v>ZBLB</v>
      </c>
      <c r="P707" s="104" t="e">
        <f t="shared" si="126"/>
        <v>#N/A</v>
      </c>
      <c r="Q707" s="102" t="s">
        <v>203</v>
      </c>
      <c r="R707" s="102" t="s">
        <v>204</v>
      </c>
      <c r="S707" s="102" t="s">
        <v>152</v>
      </c>
      <c r="T707" s="105" t="str">
        <f t="shared" ca="1" si="131"/>
        <v>04.05.Monday</v>
      </c>
      <c r="U707" s="102" t="s">
        <v>205</v>
      </c>
      <c r="V707" s="7"/>
      <c r="W707" s="7"/>
      <c r="X707" s="7"/>
      <c r="Y707" s="7"/>
      <c r="Z707" s="100">
        <f t="shared" si="127"/>
        <v>4001398</v>
      </c>
      <c r="AA707" s="7"/>
      <c r="AB707" s="7"/>
      <c r="AC707" s="7"/>
      <c r="AD707" s="7"/>
      <c r="AE707" s="100">
        <f t="shared" si="128"/>
        <v>4151</v>
      </c>
      <c r="AF707" s="7"/>
      <c r="AG707" s="100">
        <f t="shared" si="129"/>
        <v>50036154</v>
      </c>
    </row>
    <row r="708" spans="1:33" x14ac:dyDescent="0.35">
      <c r="A708" s="7" t="str">
        <f t="shared" si="130"/>
        <v>Manaus39,70,4</v>
      </c>
      <c r="B708" s="100" t="s">
        <v>187</v>
      </c>
      <c r="C708" s="7">
        <v>4151</v>
      </c>
      <c r="D708" s="7" t="s">
        <v>40</v>
      </c>
      <c r="E708">
        <v>4001398</v>
      </c>
      <c r="F708" s="101"/>
      <c r="G708" s="111">
        <v>50036154</v>
      </c>
      <c r="H708" t="s">
        <v>223</v>
      </c>
      <c r="I708" s="101" t="str">
        <f t="shared" si="124"/>
        <v>39,7</v>
      </c>
      <c r="J708" s="164">
        <v>0.4</v>
      </c>
      <c r="K708" s="7" t="s">
        <v>132</v>
      </c>
      <c r="L708" s="103" t="e">
        <f>HLOOKUP(K708,'ABR''26'!$DE$4:$EH$65,MATCH(Carga!A708,'ABR''26'!$DE$4:$DE$65,0),0)</f>
        <v>#N/A</v>
      </c>
      <c r="M708" s="7"/>
      <c r="O708" s="7" t="str">
        <f t="shared" si="125"/>
        <v>ZBMR</v>
      </c>
      <c r="P708" s="104" t="e">
        <f t="shared" si="126"/>
        <v>#N/A</v>
      </c>
      <c r="Q708" s="102" t="s">
        <v>203</v>
      </c>
      <c r="R708" s="102" t="s">
        <v>204</v>
      </c>
      <c r="S708" s="102" t="s">
        <v>152</v>
      </c>
      <c r="T708" s="105" t="str">
        <f t="shared" ca="1" si="131"/>
        <v>04.05.Monday</v>
      </c>
      <c r="U708" s="102" t="s">
        <v>205</v>
      </c>
      <c r="V708" s="7"/>
      <c r="W708" s="7"/>
      <c r="X708" s="7"/>
      <c r="Y708" s="7"/>
      <c r="Z708" s="100">
        <f t="shared" si="127"/>
        <v>4001398</v>
      </c>
      <c r="AA708" s="7"/>
      <c r="AB708" s="7"/>
      <c r="AC708" s="7"/>
      <c r="AD708" s="7"/>
      <c r="AE708" s="100">
        <f t="shared" si="128"/>
        <v>4151</v>
      </c>
      <c r="AF708" s="7"/>
      <c r="AG708" s="100">
        <f t="shared" si="129"/>
        <v>50036154</v>
      </c>
    </row>
    <row r="709" spans="1:33" x14ac:dyDescent="0.35">
      <c r="A709" s="7" t="str">
        <f t="shared" si="130"/>
        <v>Manaus39,70,4</v>
      </c>
      <c r="B709" s="100" t="s">
        <v>187</v>
      </c>
      <c r="C709" s="7">
        <v>4151</v>
      </c>
      <c r="D709" s="7" t="s">
        <v>40</v>
      </c>
      <c r="E709">
        <v>4001398</v>
      </c>
      <c r="F709" s="101"/>
      <c r="G709" s="111">
        <v>50036154</v>
      </c>
      <c r="H709" t="s">
        <v>223</v>
      </c>
      <c r="I709" s="101" t="str">
        <f t="shared" si="124"/>
        <v>39,7</v>
      </c>
      <c r="J709" s="164">
        <v>0.4</v>
      </c>
      <c r="K709" s="7" t="s">
        <v>133</v>
      </c>
      <c r="L709" s="103" t="e">
        <f>HLOOKUP(K709,'ABR''26'!$DE$4:$EH$65,MATCH(Carga!A709,'ABR''26'!$DE$4:$DE$65,0),0)</f>
        <v>#N/A</v>
      </c>
      <c r="M709" s="7"/>
      <c r="O709" s="7" t="str">
        <f t="shared" si="125"/>
        <v>ZBML</v>
      </c>
      <c r="P709" s="104" t="e">
        <f t="shared" si="126"/>
        <v>#N/A</v>
      </c>
      <c r="Q709" s="102" t="s">
        <v>203</v>
      </c>
      <c r="R709" s="102" t="s">
        <v>204</v>
      </c>
      <c r="S709" s="102" t="s">
        <v>152</v>
      </c>
      <c r="T709" s="105" t="str">
        <f t="shared" ca="1" si="131"/>
        <v>04.05.Monday</v>
      </c>
      <c r="U709" s="102" t="s">
        <v>205</v>
      </c>
      <c r="V709" s="7"/>
      <c r="W709" s="7"/>
      <c r="X709" s="7"/>
      <c r="Y709" s="7"/>
      <c r="Z709" s="100">
        <f t="shared" si="127"/>
        <v>4001398</v>
      </c>
      <c r="AA709" s="7"/>
      <c r="AB709" s="7"/>
      <c r="AC709" s="7"/>
      <c r="AD709" s="7"/>
      <c r="AE709" s="100">
        <f t="shared" si="128"/>
        <v>4151</v>
      </c>
      <c r="AF709" s="7"/>
      <c r="AG709" s="100">
        <f t="shared" si="129"/>
        <v>50036154</v>
      </c>
    </row>
    <row r="710" spans="1:33" x14ac:dyDescent="0.35">
      <c r="A710" s="7" t="str">
        <f t="shared" si="130"/>
        <v>Manaus39,70,4</v>
      </c>
      <c r="B710" s="100" t="s">
        <v>187</v>
      </c>
      <c r="C710" s="7">
        <v>4151</v>
      </c>
      <c r="D710" s="7" t="s">
        <v>40</v>
      </c>
      <c r="E710">
        <v>4001398</v>
      </c>
      <c r="F710" s="101"/>
      <c r="G710" s="111">
        <v>50036154</v>
      </c>
      <c r="H710" t="s">
        <v>223</v>
      </c>
      <c r="I710" s="101" t="str">
        <f t="shared" si="124"/>
        <v>39,7</v>
      </c>
      <c r="J710" s="164">
        <v>0.4</v>
      </c>
      <c r="K710" s="7" t="s">
        <v>52</v>
      </c>
      <c r="L710" s="103" t="e">
        <f>HLOOKUP(K710,'ABR''26'!$DE$4:$EH$65,MATCH(Carga!A710,'ABR''26'!$DE$4:$DE$65,0),0)</f>
        <v>#N/A</v>
      </c>
      <c r="M710" s="7"/>
      <c r="O710" s="7" t="str">
        <f t="shared" si="125"/>
        <v>ZBPP</v>
      </c>
      <c r="P710" s="104" t="e">
        <f t="shared" si="126"/>
        <v>#N/A</v>
      </c>
      <c r="Q710" s="102" t="s">
        <v>203</v>
      </c>
      <c r="R710" s="102" t="s">
        <v>204</v>
      </c>
      <c r="S710" s="102" t="s">
        <v>152</v>
      </c>
      <c r="T710" s="105" t="str">
        <f t="shared" ca="1" si="131"/>
        <v>04.05.Monday</v>
      </c>
      <c r="U710" s="102" t="s">
        <v>205</v>
      </c>
      <c r="V710" s="7"/>
      <c r="W710" s="7"/>
      <c r="X710" s="7"/>
      <c r="Y710" s="7"/>
      <c r="Z710" s="100">
        <f t="shared" si="127"/>
        <v>4001398</v>
      </c>
      <c r="AA710" s="7"/>
      <c r="AB710" s="7"/>
      <c r="AC710" s="7"/>
      <c r="AD710" s="7"/>
      <c r="AE710" s="100">
        <f t="shared" si="128"/>
        <v>4151</v>
      </c>
      <c r="AF710" s="7"/>
      <c r="AG710" s="100">
        <f t="shared" si="129"/>
        <v>50036154</v>
      </c>
    </row>
    <row r="711" spans="1:33" x14ac:dyDescent="0.35">
      <c r="A711" s="7" t="str">
        <f t="shared" si="130"/>
        <v>Manaus39,70,4</v>
      </c>
      <c r="B711" s="100" t="s">
        <v>187</v>
      </c>
      <c r="C711" s="7">
        <v>4151</v>
      </c>
      <c r="D711" s="7" t="s">
        <v>40</v>
      </c>
      <c r="E711">
        <v>4001398</v>
      </c>
      <c r="F711" s="101"/>
      <c r="G711" s="111">
        <v>50036154</v>
      </c>
      <c r="H711" t="s">
        <v>223</v>
      </c>
      <c r="I711" s="101" t="str">
        <f t="shared" si="124"/>
        <v>39,7</v>
      </c>
      <c r="J711" s="164">
        <v>0.4</v>
      </c>
      <c r="K711" s="7" t="s">
        <v>60</v>
      </c>
      <c r="L711" s="103" t="e">
        <f>HLOOKUP(K711,'ABR''26'!$DE$4:$EH$65,MATCH(Carga!A711,'ABR''26'!$DE$4:$DE$65,0),0)</f>
        <v>#N/A</v>
      </c>
      <c r="M711" s="7"/>
      <c r="O711" s="7" t="str">
        <f t="shared" si="125"/>
        <v>ZBPB</v>
      </c>
      <c r="P711" s="104" t="e">
        <f t="shared" si="126"/>
        <v>#N/A</v>
      </c>
      <c r="Q711" s="102" t="s">
        <v>203</v>
      </c>
      <c r="R711" s="102" t="s">
        <v>204</v>
      </c>
      <c r="S711" s="102" t="s">
        <v>152</v>
      </c>
      <c r="T711" s="105" t="str">
        <f t="shared" ca="1" si="131"/>
        <v>04.05.Monday</v>
      </c>
      <c r="U711" s="102" t="s">
        <v>205</v>
      </c>
      <c r="V711" s="7"/>
      <c r="W711" s="7"/>
      <c r="X711" s="7"/>
      <c r="Y711" s="7"/>
      <c r="Z711" s="100">
        <f t="shared" si="127"/>
        <v>4001398</v>
      </c>
      <c r="AA711" s="7"/>
      <c r="AB711" s="7"/>
      <c r="AC711" s="7"/>
      <c r="AD711" s="7"/>
      <c r="AE711" s="100">
        <f t="shared" si="128"/>
        <v>4151</v>
      </c>
      <c r="AF711" s="7"/>
      <c r="AG711" s="100">
        <f t="shared" si="129"/>
        <v>50036154</v>
      </c>
    </row>
    <row r="712" spans="1:33" x14ac:dyDescent="0.35">
      <c r="A712" s="7" t="str">
        <f t="shared" si="130"/>
        <v>Manaus39,70,4</v>
      </c>
      <c r="B712" s="100" t="s">
        <v>187</v>
      </c>
      <c r="C712" s="7">
        <v>4151</v>
      </c>
      <c r="D712" s="7" t="s">
        <v>40</v>
      </c>
      <c r="E712">
        <v>4001398</v>
      </c>
      <c r="F712" s="101"/>
      <c r="G712" s="111">
        <v>50036154</v>
      </c>
      <c r="H712" t="s">
        <v>223</v>
      </c>
      <c r="I712" s="101" t="str">
        <f t="shared" si="124"/>
        <v>39,7</v>
      </c>
      <c r="J712" s="164">
        <v>0.4</v>
      </c>
      <c r="K712" s="7" t="s">
        <v>50</v>
      </c>
      <c r="L712" s="103" t="e">
        <f>HLOOKUP(K712,'ABR''26'!$DE$4:$EH$65,MATCH(Carga!A712,'ABR''26'!$DE$4:$DE$65,0),0)</f>
        <v>#N/A</v>
      </c>
      <c r="M712" s="7"/>
      <c r="O712" s="7" t="str">
        <f t="shared" si="125"/>
        <v>ZBOP</v>
      </c>
      <c r="P712" s="104" t="e">
        <f t="shared" si="126"/>
        <v>#N/A</v>
      </c>
      <c r="Q712" s="102" t="s">
        <v>203</v>
      </c>
      <c r="R712" s="102" t="s">
        <v>204</v>
      </c>
      <c r="S712" s="102" t="s">
        <v>152</v>
      </c>
      <c r="T712" s="105" t="str">
        <f t="shared" ca="1" si="131"/>
        <v>04.05.Monday</v>
      </c>
      <c r="U712" s="102" t="s">
        <v>205</v>
      </c>
      <c r="V712" s="7"/>
      <c r="W712" s="7"/>
      <c r="X712" s="7"/>
      <c r="Y712" s="7"/>
      <c r="Z712" s="100">
        <f t="shared" si="127"/>
        <v>4001398</v>
      </c>
      <c r="AA712" s="7"/>
      <c r="AB712" s="7"/>
      <c r="AC712" s="7"/>
      <c r="AD712" s="7"/>
      <c r="AE712" s="100">
        <f t="shared" si="128"/>
        <v>4151</v>
      </c>
      <c r="AF712" s="7"/>
      <c r="AG712" s="100">
        <f t="shared" si="129"/>
        <v>50036154</v>
      </c>
    </row>
    <row r="713" spans="1:33" x14ac:dyDescent="0.35">
      <c r="A713" s="7" t="str">
        <f t="shared" si="130"/>
        <v>Manaus39,70,4</v>
      </c>
      <c r="B713" s="100" t="s">
        <v>187</v>
      </c>
      <c r="C713" s="7">
        <v>4151</v>
      </c>
      <c r="D713" s="7" t="s">
        <v>40</v>
      </c>
      <c r="E713">
        <v>4001398</v>
      </c>
      <c r="F713" s="101"/>
      <c r="G713" s="111">
        <v>50036154</v>
      </c>
      <c r="H713" t="s">
        <v>223</v>
      </c>
      <c r="I713" s="101" t="str">
        <f t="shared" si="124"/>
        <v>39,7</v>
      </c>
      <c r="J713" s="164">
        <v>0.4</v>
      </c>
      <c r="K713" s="7" t="s">
        <v>58</v>
      </c>
      <c r="L713" s="103" t="e">
        <f>HLOOKUP(K713,'ABR''26'!$DE$4:$EH$65,MATCH(Carga!A713,'ABR''26'!$DE$4:$DE$65,0),0)</f>
        <v>#N/A</v>
      </c>
      <c r="M713" s="7"/>
      <c r="O713" s="7" t="str">
        <f t="shared" si="125"/>
        <v>ZBOB</v>
      </c>
      <c r="P713" s="104" t="e">
        <f t="shared" si="126"/>
        <v>#N/A</v>
      </c>
      <c r="Q713" s="102" t="s">
        <v>203</v>
      </c>
      <c r="R713" s="102" t="s">
        <v>204</v>
      </c>
      <c r="S713" s="102" t="s">
        <v>152</v>
      </c>
      <c r="T713" s="105" t="str">
        <f t="shared" ca="1" si="131"/>
        <v>04.05.Monday</v>
      </c>
      <c r="U713" s="102" t="s">
        <v>205</v>
      </c>
      <c r="V713" s="7"/>
      <c r="W713" s="7"/>
      <c r="X713" s="7"/>
      <c r="Y713" s="7"/>
      <c r="Z713" s="100">
        <f t="shared" si="127"/>
        <v>4001398</v>
      </c>
      <c r="AA713" s="7"/>
      <c r="AB713" s="7"/>
      <c r="AC713" s="7"/>
      <c r="AD713" s="7"/>
      <c r="AE713" s="100">
        <f t="shared" si="128"/>
        <v>4151</v>
      </c>
      <c r="AF713" s="7"/>
      <c r="AG713" s="100">
        <f t="shared" si="129"/>
        <v>50036154</v>
      </c>
    </row>
    <row r="714" spans="1:33" x14ac:dyDescent="0.35">
      <c r="A714" s="7" t="str">
        <f t="shared" si="130"/>
        <v>Manaus39,70,4</v>
      </c>
      <c r="B714" s="100" t="s">
        <v>187</v>
      </c>
      <c r="C714" s="7">
        <v>4151</v>
      </c>
      <c r="D714" s="7" t="s">
        <v>40</v>
      </c>
      <c r="E714">
        <v>4001398</v>
      </c>
      <c r="F714" s="101"/>
      <c r="G714" s="111">
        <v>50036154</v>
      </c>
      <c r="H714" t="s">
        <v>223</v>
      </c>
      <c r="I714" s="101" t="str">
        <f t="shared" si="124"/>
        <v>39,7</v>
      </c>
      <c r="J714" s="164">
        <v>0.4</v>
      </c>
      <c r="K714" s="7" t="s">
        <v>134</v>
      </c>
      <c r="L714" s="103" t="e">
        <f>HLOOKUP(K714,'ABR''26'!$DE$4:$EH$65,MATCH(Carga!A714,'ABR''26'!$DE$4:$DE$65,0),0)</f>
        <v>#N/A</v>
      </c>
      <c r="M714" s="7"/>
      <c r="O714" s="7" t="str">
        <f t="shared" si="125"/>
        <v>ZBSG</v>
      </c>
      <c r="P714" s="104" t="e">
        <f t="shared" si="126"/>
        <v>#N/A</v>
      </c>
      <c r="Q714" s="102" t="s">
        <v>203</v>
      </c>
      <c r="R714" s="102" t="s">
        <v>204</v>
      </c>
      <c r="S714" s="102" t="s">
        <v>152</v>
      </c>
      <c r="T714" s="105" t="str">
        <f t="shared" ca="1" si="131"/>
        <v>04.05.Monday</v>
      </c>
      <c r="U714" s="102" t="s">
        <v>205</v>
      </c>
      <c r="V714" s="7"/>
      <c r="W714" s="7"/>
      <c r="X714" s="7"/>
      <c r="Y714" s="7"/>
      <c r="Z714" s="100">
        <f t="shared" si="127"/>
        <v>4001398</v>
      </c>
      <c r="AA714" s="7"/>
      <c r="AB714" s="7"/>
      <c r="AC714" s="7"/>
      <c r="AD714" s="7"/>
      <c r="AE714" s="100">
        <f t="shared" si="128"/>
        <v>4151</v>
      </c>
      <c r="AF714" s="7"/>
      <c r="AG714" s="100">
        <f t="shared" si="129"/>
        <v>50036154</v>
      </c>
    </row>
    <row r="715" spans="1:33" x14ac:dyDescent="0.35">
      <c r="A715" s="7" t="str">
        <f t="shared" si="130"/>
        <v>Manaus39,70,4</v>
      </c>
      <c r="B715" s="100" t="s">
        <v>187</v>
      </c>
      <c r="C715" s="7">
        <v>4151</v>
      </c>
      <c r="D715" s="7" t="s">
        <v>40</v>
      </c>
      <c r="E715">
        <v>4001398</v>
      </c>
      <c r="F715" s="101"/>
      <c r="G715" s="111">
        <v>50036154</v>
      </c>
      <c r="H715" t="s">
        <v>223</v>
      </c>
      <c r="I715" s="101" t="str">
        <f t="shared" si="124"/>
        <v>39,7</v>
      </c>
      <c r="J715" s="164">
        <v>0.4</v>
      </c>
      <c r="K715" s="7" t="s">
        <v>45</v>
      </c>
      <c r="L715" s="103" t="e">
        <f>HLOOKUP(K715,'ABR''26'!$DE$4:$EH$65,MATCH(Carga!A715,'ABR''26'!$DE$4:$DE$65,0),0)</f>
        <v>#N/A</v>
      </c>
      <c r="M715" s="7"/>
      <c r="O715" s="7" t="str">
        <f t="shared" si="125"/>
        <v>ZBFS</v>
      </c>
      <c r="P715" s="104" t="e">
        <f t="shared" si="126"/>
        <v>#N/A</v>
      </c>
      <c r="Q715" s="102" t="s">
        <v>203</v>
      </c>
      <c r="R715" s="102" t="s">
        <v>204</v>
      </c>
      <c r="S715" s="102" t="s">
        <v>152</v>
      </c>
      <c r="T715" s="105" t="str">
        <f t="shared" ca="1" si="131"/>
        <v>04.05.Monday</v>
      </c>
      <c r="U715" s="102" t="s">
        <v>205</v>
      </c>
      <c r="V715" s="7"/>
      <c r="W715" s="7"/>
      <c r="X715" s="7"/>
      <c r="Y715" s="7"/>
      <c r="Z715" s="100">
        <f t="shared" si="127"/>
        <v>4001398</v>
      </c>
      <c r="AA715" s="7"/>
      <c r="AB715" s="7"/>
      <c r="AC715" s="7"/>
      <c r="AD715" s="7"/>
      <c r="AE715" s="100">
        <f t="shared" si="128"/>
        <v>4151</v>
      </c>
      <c r="AF715" s="7"/>
      <c r="AG715" s="100">
        <f t="shared" si="129"/>
        <v>50036154</v>
      </c>
    </row>
    <row r="716" spans="1:33" x14ac:dyDescent="0.35">
      <c r="A716" s="7" t="str">
        <f t="shared" si="130"/>
        <v>Manaus39,70,4</v>
      </c>
      <c r="B716" s="100" t="s">
        <v>187</v>
      </c>
      <c r="C716" s="7">
        <v>4151</v>
      </c>
      <c r="D716" s="7" t="s">
        <v>40</v>
      </c>
      <c r="E716">
        <v>4001398</v>
      </c>
      <c r="F716" s="101"/>
      <c r="G716" s="111">
        <v>50036154</v>
      </c>
      <c r="H716" t="s">
        <v>223</v>
      </c>
      <c r="I716" s="101" t="str">
        <f t="shared" si="124"/>
        <v>39,7</v>
      </c>
      <c r="J716" s="164">
        <v>0.4</v>
      </c>
      <c r="K716" s="7" t="s">
        <v>47</v>
      </c>
      <c r="L716" s="103" t="e">
        <f>HLOOKUP(K716,'ABR''26'!$DE$4:$EH$65,MATCH(Carga!A716,'ABR''26'!$DE$4:$DE$65,0),0)</f>
        <v>#N/A</v>
      </c>
      <c r="M716" s="7"/>
      <c r="O716" s="7" t="str">
        <f t="shared" si="125"/>
        <v>ZBUT</v>
      </c>
      <c r="P716" s="104" t="e">
        <f t="shared" si="126"/>
        <v>#N/A</v>
      </c>
      <c r="Q716" s="102" t="s">
        <v>203</v>
      </c>
      <c r="R716" s="102" t="s">
        <v>204</v>
      </c>
      <c r="S716" s="102" t="s">
        <v>152</v>
      </c>
      <c r="T716" s="105" t="str">
        <f t="shared" ca="1" si="131"/>
        <v>04.05.Monday</v>
      </c>
      <c r="U716" s="102" t="s">
        <v>205</v>
      </c>
      <c r="V716" s="7"/>
      <c r="W716" s="7"/>
      <c r="X716" s="7"/>
      <c r="Y716" s="7"/>
      <c r="Z716" s="100">
        <f t="shared" si="127"/>
        <v>4001398</v>
      </c>
      <c r="AA716" s="7"/>
      <c r="AB716" s="7"/>
      <c r="AC716" s="7"/>
      <c r="AD716" s="7"/>
      <c r="AE716" s="100">
        <f t="shared" si="128"/>
        <v>4151</v>
      </c>
      <c r="AF716" s="7"/>
      <c r="AG716" s="100">
        <f t="shared" si="129"/>
        <v>50036154</v>
      </c>
    </row>
    <row r="717" spans="1:33" x14ac:dyDescent="0.35">
      <c r="A717" s="7" t="str">
        <f t="shared" si="130"/>
        <v>Manaus39,70,4</v>
      </c>
      <c r="B717" s="100" t="s">
        <v>187</v>
      </c>
      <c r="C717" s="7">
        <v>4151</v>
      </c>
      <c r="D717" s="7" t="s">
        <v>40</v>
      </c>
      <c r="E717">
        <v>4001398</v>
      </c>
      <c r="F717" s="101"/>
      <c r="G717" s="111">
        <v>50036154</v>
      </c>
      <c r="H717" t="s">
        <v>223</v>
      </c>
      <c r="I717" s="101" t="str">
        <f t="shared" si="124"/>
        <v>39,7</v>
      </c>
      <c r="J717" s="164">
        <v>0.4</v>
      </c>
      <c r="K717" s="7" t="s">
        <v>54</v>
      </c>
      <c r="L717" s="103" t="e">
        <f>HLOOKUP(K717,'ABR''26'!$DE$4:$EH$65,MATCH(Carga!A717,'ABR''26'!$DE$4:$DE$65,0),0)</f>
        <v>#N/A</v>
      </c>
      <c r="M717" s="7"/>
      <c r="O717" s="7" t="str">
        <f t="shared" si="125"/>
        <v>ZBUB</v>
      </c>
      <c r="P717" s="104" t="e">
        <f t="shared" si="126"/>
        <v>#N/A</v>
      </c>
      <c r="Q717" s="102" t="s">
        <v>203</v>
      </c>
      <c r="R717" s="102" t="s">
        <v>204</v>
      </c>
      <c r="S717" s="102" t="s">
        <v>152</v>
      </c>
      <c r="T717" s="105" t="str">
        <f t="shared" ca="1" si="131"/>
        <v>04.05.Monday</v>
      </c>
      <c r="U717" s="102" t="s">
        <v>205</v>
      </c>
      <c r="V717" s="7"/>
      <c r="W717" s="7"/>
      <c r="X717" s="7"/>
      <c r="Y717" s="7"/>
      <c r="Z717" s="100">
        <f t="shared" si="127"/>
        <v>4001398</v>
      </c>
      <c r="AA717" s="7"/>
      <c r="AB717" s="7"/>
      <c r="AC717" s="7"/>
      <c r="AD717" s="7"/>
      <c r="AE717" s="100">
        <f t="shared" si="128"/>
        <v>4151</v>
      </c>
      <c r="AF717" s="7"/>
      <c r="AG717" s="100">
        <f t="shared" si="129"/>
        <v>50036154</v>
      </c>
    </row>
    <row r="718" spans="1:33" x14ac:dyDescent="0.35">
      <c r="A718" s="7" t="str">
        <f t="shared" si="130"/>
        <v>Manaus39,70,4</v>
      </c>
      <c r="B718" s="100" t="s">
        <v>187</v>
      </c>
      <c r="C718" s="7">
        <v>4151</v>
      </c>
      <c r="D718" s="7" t="s">
        <v>40</v>
      </c>
      <c r="E718">
        <v>4001398</v>
      </c>
      <c r="F718" s="101"/>
      <c r="G718" s="111">
        <v>50036154</v>
      </c>
      <c r="H718" t="s">
        <v>223</v>
      </c>
      <c r="I718" s="101" t="str">
        <f t="shared" si="124"/>
        <v>39,7</v>
      </c>
      <c r="J718" s="164">
        <v>0.4</v>
      </c>
      <c r="K718" s="7" t="s">
        <v>48</v>
      </c>
      <c r="L718" s="103" t="e">
        <f>HLOOKUP(K718,'ABR''26'!$DE$4:$EH$65,MATCH(Carga!A718,'ABR''26'!$DE$4:$DE$65,0),0)</f>
        <v>#N/A</v>
      </c>
      <c r="M718" s="7"/>
      <c r="O718" s="7" t="str">
        <f t="shared" si="125"/>
        <v>ZBLA</v>
      </c>
      <c r="P718" s="104" t="e">
        <f t="shared" si="126"/>
        <v>#N/A</v>
      </c>
      <c r="Q718" s="102" t="s">
        <v>203</v>
      </c>
      <c r="R718" s="102" t="s">
        <v>204</v>
      </c>
      <c r="S718" s="102" t="s">
        <v>152</v>
      </c>
      <c r="T718" s="105" t="str">
        <f t="shared" ca="1" si="131"/>
        <v>04.05.Monday</v>
      </c>
      <c r="U718" s="102" t="s">
        <v>205</v>
      </c>
      <c r="V718" s="7"/>
      <c r="W718" s="7"/>
      <c r="X718" s="7"/>
      <c r="Y718" s="7"/>
      <c r="Z718" s="100">
        <f t="shared" si="127"/>
        <v>4001398</v>
      </c>
      <c r="AA718" s="7"/>
      <c r="AB718" s="7"/>
      <c r="AC718" s="7"/>
      <c r="AD718" s="7"/>
      <c r="AE718" s="100">
        <f t="shared" si="128"/>
        <v>4151</v>
      </c>
      <c r="AF718" s="7"/>
      <c r="AG718" s="100">
        <f t="shared" si="129"/>
        <v>50036154</v>
      </c>
    </row>
    <row r="719" spans="1:33" x14ac:dyDescent="0.35">
      <c r="A719" s="7" t="str">
        <f t="shared" si="130"/>
        <v>Manaus39,70,4</v>
      </c>
      <c r="B719" s="100" t="s">
        <v>187</v>
      </c>
      <c r="C719" s="7">
        <v>4151</v>
      </c>
      <c r="D719" s="7" t="s">
        <v>40</v>
      </c>
      <c r="E719">
        <v>4001398</v>
      </c>
      <c r="F719" s="101"/>
      <c r="G719" s="111">
        <v>50036154</v>
      </c>
      <c r="H719" t="s">
        <v>223</v>
      </c>
      <c r="I719" s="101" t="str">
        <f t="shared" si="124"/>
        <v>39,7</v>
      </c>
      <c r="J719" s="164">
        <v>0.4</v>
      </c>
      <c r="K719" s="7" t="s">
        <v>55</v>
      </c>
      <c r="L719" s="103" t="e">
        <f>HLOOKUP(K719,'ABR''26'!$DE$4:$EH$65,MATCH(Carga!A719,'ABR''26'!$DE$4:$DE$65,0),0)</f>
        <v>#N/A</v>
      </c>
      <c r="M719" s="7"/>
      <c r="O719" s="7" t="str">
        <f t="shared" si="125"/>
        <v>ZBLL</v>
      </c>
      <c r="P719" s="104" t="e">
        <f t="shared" si="126"/>
        <v>#N/A</v>
      </c>
      <c r="Q719" s="102" t="s">
        <v>203</v>
      </c>
      <c r="R719" s="102" t="s">
        <v>204</v>
      </c>
      <c r="S719" s="102" t="s">
        <v>152</v>
      </c>
      <c r="T719" s="105" t="str">
        <f t="shared" ca="1" si="131"/>
        <v>04.05.Monday</v>
      </c>
      <c r="U719" s="102" t="s">
        <v>205</v>
      </c>
      <c r="V719" s="7"/>
      <c r="W719" s="7"/>
      <c r="X719" s="7"/>
      <c r="Y719" s="7"/>
      <c r="Z719" s="100">
        <f t="shared" si="127"/>
        <v>4001398</v>
      </c>
      <c r="AA719" s="7"/>
      <c r="AB719" s="7"/>
      <c r="AC719" s="7"/>
      <c r="AD719" s="7"/>
      <c r="AE719" s="100">
        <f t="shared" si="128"/>
        <v>4151</v>
      </c>
      <c r="AF719" s="7"/>
      <c r="AG719" s="100">
        <f t="shared" si="129"/>
        <v>50036154</v>
      </c>
    </row>
    <row r="720" spans="1:33" x14ac:dyDescent="0.35">
      <c r="A720" s="7" t="str">
        <f t="shared" si="130"/>
        <v>Manaus39,70,4</v>
      </c>
      <c r="B720" s="100" t="s">
        <v>187</v>
      </c>
      <c r="C720" s="7">
        <v>4151</v>
      </c>
      <c r="D720" s="7" t="s">
        <v>40</v>
      </c>
      <c r="E720">
        <v>4001398</v>
      </c>
      <c r="F720" s="101"/>
      <c r="G720" s="111">
        <v>50036154</v>
      </c>
      <c r="H720" t="s">
        <v>223</v>
      </c>
      <c r="I720" s="101" t="str">
        <f t="shared" si="124"/>
        <v>39,7</v>
      </c>
      <c r="J720" s="164">
        <v>0.4</v>
      </c>
      <c r="K720" s="7" t="s">
        <v>135</v>
      </c>
      <c r="L720" s="103" t="e">
        <f>HLOOKUP(K720,'ABR''26'!$DE$4:$EH$65,MATCH(Carga!A720,'ABR''26'!$DE$4:$DE$65,0),0)</f>
        <v>#N/A</v>
      </c>
      <c r="M720" s="7"/>
      <c r="O720" s="7" t="str">
        <f t="shared" si="125"/>
        <v>ZBPE</v>
      </c>
      <c r="P720" s="104" t="e">
        <f t="shared" si="126"/>
        <v>#N/A</v>
      </c>
      <c r="Q720" s="102" t="s">
        <v>203</v>
      </c>
      <c r="R720" s="102" t="s">
        <v>204</v>
      </c>
      <c r="S720" s="102" t="s">
        <v>152</v>
      </c>
      <c r="T720" s="105" t="str">
        <f t="shared" ca="1" si="131"/>
        <v>04.05.Monday</v>
      </c>
      <c r="U720" s="102" t="s">
        <v>205</v>
      </c>
      <c r="V720" s="7"/>
      <c r="W720" s="7"/>
      <c r="X720" s="7"/>
      <c r="Y720" s="7"/>
      <c r="Z720" s="100">
        <f t="shared" si="127"/>
        <v>4001398</v>
      </c>
      <c r="AA720" s="7"/>
      <c r="AB720" s="7"/>
      <c r="AC720" s="7"/>
      <c r="AD720" s="7"/>
      <c r="AE720" s="100">
        <f t="shared" si="128"/>
        <v>4151</v>
      </c>
      <c r="AF720" s="7"/>
      <c r="AG720" s="100">
        <f t="shared" si="129"/>
        <v>50036154</v>
      </c>
    </row>
    <row r="721" spans="1:33" x14ac:dyDescent="0.35">
      <c r="A721" s="7" t="str">
        <f t="shared" si="130"/>
        <v>Manaus39,70,4</v>
      </c>
      <c r="B721" s="100" t="s">
        <v>187</v>
      </c>
      <c r="C721" s="7">
        <v>4151</v>
      </c>
      <c r="D721" s="7" t="s">
        <v>40</v>
      </c>
      <c r="E721">
        <v>4001398</v>
      </c>
      <c r="F721" s="101"/>
      <c r="G721" s="111">
        <v>50036154</v>
      </c>
      <c r="H721" t="s">
        <v>223</v>
      </c>
      <c r="I721" s="101" t="str">
        <f t="shared" si="124"/>
        <v>39,7</v>
      </c>
      <c r="J721" s="164">
        <v>0.4</v>
      </c>
      <c r="K721" s="7" t="s">
        <v>136</v>
      </c>
      <c r="L721" s="103" t="e">
        <f>HLOOKUP(K721,'ABR''26'!$DE$4:$EH$65,MATCH(Carga!A721,'ABR''26'!$DE$4:$DE$65,0),0)</f>
        <v>#N/A</v>
      </c>
      <c r="M721" s="7"/>
      <c r="O721" s="7" t="str">
        <f t="shared" si="125"/>
        <v>ZBPL</v>
      </c>
      <c r="P721" s="104" t="e">
        <f t="shared" si="126"/>
        <v>#N/A</v>
      </c>
      <c r="Q721" s="102" t="s">
        <v>203</v>
      </c>
      <c r="R721" s="102" t="s">
        <v>204</v>
      </c>
      <c r="S721" s="102" t="s">
        <v>152</v>
      </c>
      <c r="T721" s="105" t="str">
        <f t="shared" ca="1" si="131"/>
        <v>04.05.Monday</v>
      </c>
      <c r="U721" s="102" t="s">
        <v>205</v>
      </c>
      <c r="V721" s="7"/>
      <c r="W721" s="7"/>
      <c r="X721" s="7"/>
      <c r="Y721" s="7"/>
      <c r="Z721" s="100">
        <f t="shared" si="127"/>
        <v>4001398</v>
      </c>
      <c r="AA721" s="7"/>
      <c r="AB721" s="7"/>
      <c r="AC721" s="7"/>
      <c r="AD721" s="7"/>
      <c r="AE721" s="100">
        <f t="shared" si="128"/>
        <v>4151</v>
      </c>
      <c r="AF721" s="7"/>
      <c r="AG721" s="100">
        <f t="shared" si="129"/>
        <v>50036154</v>
      </c>
    </row>
    <row r="722" spans="1:33" x14ac:dyDescent="0.35">
      <c r="A722" s="7" t="str">
        <f>D722&amp;I722&amp;J722</f>
        <v>Suape55,60,4</v>
      </c>
      <c r="B722" s="100" t="s">
        <v>187</v>
      </c>
      <c r="C722" s="7">
        <v>4196</v>
      </c>
      <c r="D722" s="7" t="s">
        <v>23</v>
      </c>
      <c r="E722">
        <v>4001156</v>
      </c>
      <c r="F722" s="101"/>
      <c r="G722" s="111">
        <v>50035907</v>
      </c>
      <c r="H722" t="s">
        <v>222</v>
      </c>
      <c r="I722" s="101" t="str">
        <f t="shared" si="124"/>
        <v>55,6</v>
      </c>
      <c r="J722" s="164">
        <v>0.4</v>
      </c>
      <c r="K722" s="7" t="s">
        <v>43</v>
      </c>
      <c r="L722" s="103" t="e">
        <f>HLOOKUP(K722,'ABR''26'!$DE$4:$EH$65,MATCH(Carga!A722,'ABR''26'!$DE$4:$DE$65,0),0)</f>
        <v>#N/A</v>
      </c>
      <c r="M722" s="7"/>
      <c r="O722" s="7" t="str">
        <f t="shared" si="125"/>
        <v>ZBRP</v>
      </c>
      <c r="P722" s="104" t="e">
        <f t="shared" si="126"/>
        <v>#N/A</v>
      </c>
      <c r="Q722" s="102" t="s">
        <v>203</v>
      </c>
      <c r="R722" s="102" t="s">
        <v>204</v>
      </c>
      <c r="S722" s="102" t="s">
        <v>152</v>
      </c>
      <c r="T722" s="105" t="str">
        <f t="shared" ca="1" si="131"/>
        <v>04.05.Monday</v>
      </c>
      <c r="U722" s="102" t="s">
        <v>205</v>
      </c>
      <c r="V722" s="7"/>
      <c r="W722" s="7"/>
      <c r="X722" s="7"/>
      <c r="Y722" s="7"/>
      <c r="Z722" s="100">
        <f t="shared" si="127"/>
        <v>4001156</v>
      </c>
      <c r="AA722" s="7"/>
      <c r="AB722" s="7"/>
      <c r="AC722" s="7"/>
      <c r="AD722" s="7"/>
      <c r="AE722" s="100">
        <f t="shared" si="128"/>
        <v>4196</v>
      </c>
      <c r="AF722" s="7"/>
      <c r="AG722" s="100">
        <f t="shared" si="129"/>
        <v>50035907</v>
      </c>
    </row>
    <row r="723" spans="1:33" x14ac:dyDescent="0.35">
      <c r="A723" s="7" t="str">
        <f t="shared" ref="A723:A745" si="132">D723&amp;I723&amp;J723</f>
        <v>Suape55,60,4</v>
      </c>
      <c r="B723" s="100" t="s">
        <v>187</v>
      </c>
      <c r="C723" s="7">
        <v>4196</v>
      </c>
      <c r="D723" s="7" t="s">
        <v>23</v>
      </c>
      <c r="E723">
        <v>4001156</v>
      </c>
      <c r="F723" s="101"/>
      <c r="G723" s="111">
        <v>50035907</v>
      </c>
      <c r="H723" t="s">
        <v>222</v>
      </c>
      <c r="I723" s="101" t="str">
        <f t="shared" si="124"/>
        <v>55,6</v>
      </c>
      <c r="J723" s="164">
        <v>0.4</v>
      </c>
      <c r="K723" s="7" t="s">
        <v>44</v>
      </c>
      <c r="L723" s="103" t="e">
        <f>HLOOKUP(K723,'ABR''26'!$DE$4:$EH$65,MATCH(Carga!A723,'ABR''26'!$DE$4:$DE$65,0),0)</f>
        <v>#N/A</v>
      </c>
      <c r="M723" s="7"/>
      <c r="O723" s="7" t="str">
        <f t="shared" si="125"/>
        <v>ZBSR</v>
      </c>
      <c r="P723" s="104" t="e">
        <f t="shared" si="126"/>
        <v>#N/A</v>
      </c>
      <c r="Q723" s="102" t="s">
        <v>203</v>
      </c>
      <c r="R723" s="102" t="s">
        <v>204</v>
      </c>
      <c r="S723" s="102" t="s">
        <v>152</v>
      </c>
      <c r="T723" s="105" t="str">
        <f t="shared" ca="1" si="131"/>
        <v>04.05.Monday</v>
      </c>
      <c r="U723" s="102" t="s">
        <v>205</v>
      </c>
      <c r="V723" s="7"/>
      <c r="W723" s="7"/>
      <c r="X723" s="7"/>
      <c r="Y723" s="7"/>
      <c r="Z723" s="100">
        <f t="shared" si="127"/>
        <v>4001156</v>
      </c>
      <c r="AA723" s="7"/>
      <c r="AB723" s="7"/>
      <c r="AC723" s="7"/>
      <c r="AD723" s="7"/>
      <c r="AE723" s="100">
        <f t="shared" si="128"/>
        <v>4196</v>
      </c>
      <c r="AF723" s="7"/>
      <c r="AG723" s="100">
        <f t="shared" si="129"/>
        <v>50035907</v>
      </c>
    </row>
    <row r="724" spans="1:33" x14ac:dyDescent="0.35">
      <c r="A724" s="7" t="str">
        <f t="shared" si="132"/>
        <v>Suape55,60,4</v>
      </c>
      <c r="B724" s="100" t="s">
        <v>187</v>
      </c>
      <c r="C724" s="7">
        <v>4196</v>
      </c>
      <c r="D724" s="7" t="s">
        <v>23</v>
      </c>
      <c r="E724">
        <v>4001156</v>
      </c>
      <c r="F724" s="101"/>
      <c r="G724" s="111">
        <v>50035907</v>
      </c>
      <c r="H724" t="s">
        <v>222</v>
      </c>
      <c r="I724" s="101" t="str">
        <f t="shared" si="124"/>
        <v>55,6</v>
      </c>
      <c r="J724" s="164">
        <v>0.4</v>
      </c>
      <c r="K724" s="7" t="s">
        <v>56</v>
      </c>
      <c r="L724" s="103" t="e">
        <f>HLOOKUP(K724,'ABR''26'!$DE$4:$EH$65,MATCH(Carga!A724,'ABR''26'!$DE$4:$DE$65,0),0)</f>
        <v>#N/A</v>
      </c>
      <c r="M724" s="7"/>
      <c r="O724" s="7" t="str">
        <f t="shared" si="125"/>
        <v>ZBSB</v>
      </c>
      <c r="P724" s="104" t="e">
        <f t="shared" si="126"/>
        <v>#N/A</v>
      </c>
      <c r="Q724" s="102" t="s">
        <v>203</v>
      </c>
      <c r="R724" s="102" t="s">
        <v>204</v>
      </c>
      <c r="S724" s="102" t="s">
        <v>152</v>
      </c>
      <c r="T724" s="105" t="str">
        <f t="shared" ca="1" si="131"/>
        <v>04.05.Monday</v>
      </c>
      <c r="U724" s="102" t="s">
        <v>205</v>
      </c>
      <c r="V724" s="7"/>
      <c r="W724" s="7"/>
      <c r="X724" s="7"/>
      <c r="Y724" s="7"/>
      <c r="Z724" s="100">
        <f t="shared" si="127"/>
        <v>4001156</v>
      </c>
      <c r="AA724" s="7"/>
      <c r="AB724" s="7"/>
      <c r="AC724" s="7"/>
      <c r="AD724" s="7"/>
      <c r="AE724" s="100">
        <f t="shared" si="128"/>
        <v>4196</v>
      </c>
      <c r="AF724" s="7"/>
      <c r="AG724" s="100">
        <f t="shared" si="129"/>
        <v>50035907</v>
      </c>
    </row>
    <row r="725" spans="1:33" x14ac:dyDescent="0.35">
      <c r="A725" s="7" t="str">
        <f t="shared" si="132"/>
        <v>Suape55,60,4</v>
      </c>
      <c r="B725" s="100" t="s">
        <v>187</v>
      </c>
      <c r="C725" s="7">
        <v>4196</v>
      </c>
      <c r="D725" s="7" t="s">
        <v>23</v>
      </c>
      <c r="E725">
        <v>4001156</v>
      </c>
      <c r="F725" s="101"/>
      <c r="G725" s="111">
        <v>50035907</v>
      </c>
      <c r="H725" t="s">
        <v>222</v>
      </c>
      <c r="I725" s="101" t="str">
        <f t="shared" si="124"/>
        <v>55,6</v>
      </c>
      <c r="J725" s="164">
        <v>0.4</v>
      </c>
      <c r="K725" s="7" t="s">
        <v>46</v>
      </c>
      <c r="L725" s="103" t="e">
        <f>HLOOKUP(K725,'ABR''26'!$DE$4:$EH$65,MATCH(Carga!A725,'ABR''26'!$DE$4:$DE$65,0),0)</f>
        <v>#N/A</v>
      </c>
      <c r="M725" s="7"/>
      <c r="O725" s="7" t="str">
        <f t="shared" si="125"/>
        <v>ZBCP</v>
      </c>
      <c r="P725" s="104" t="e">
        <f t="shared" si="126"/>
        <v>#N/A</v>
      </c>
      <c r="Q725" s="102" t="s">
        <v>203</v>
      </c>
      <c r="R725" s="102" t="s">
        <v>204</v>
      </c>
      <c r="S725" s="102" t="s">
        <v>152</v>
      </c>
      <c r="T725" s="105" t="str">
        <f t="shared" ca="1" si="131"/>
        <v>04.05.Monday</v>
      </c>
      <c r="U725" s="102" t="s">
        <v>205</v>
      </c>
      <c r="V725" s="7"/>
      <c r="W725" s="7"/>
      <c r="X725" s="7"/>
      <c r="Y725" s="7"/>
      <c r="Z725" s="100">
        <f t="shared" si="127"/>
        <v>4001156</v>
      </c>
      <c r="AA725" s="7"/>
      <c r="AB725" s="7"/>
      <c r="AC725" s="7"/>
      <c r="AD725" s="7"/>
      <c r="AE725" s="100">
        <f t="shared" si="128"/>
        <v>4196</v>
      </c>
      <c r="AF725" s="7"/>
      <c r="AG725" s="100">
        <f t="shared" si="129"/>
        <v>50035907</v>
      </c>
    </row>
    <row r="726" spans="1:33" x14ac:dyDescent="0.35">
      <c r="A726" s="7" t="str">
        <f t="shared" si="132"/>
        <v>Suape55,60,4</v>
      </c>
      <c r="B726" s="100" t="s">
        <v>187</v>
      </c>
      <c r="C726" s="7">
        <v>4196</v>
      </c>
      <c r="D726" s="7" t="s">
        <v>23</v>
      </c>
      <c r="E726">
        <v>4001156</v>
      </c>
      <c r="F726" s="101"/>
      <c r="G726" s="111">
        <v>50035907</v>
      </c>
      <c r="H726" t="s">
        <v>222</v>
      </c>
      <c r="I726" s="101" t="str">
        <f t="shared" si="124"/>
        <v>55,6</v>
      </c>
      <c r="J726" s="164">
        <v>0.4</v>
      </c>
      <c r="K726" s="7" t="s">
        <v>131</v>
      </c>
      <c r="L726" s="103" t="e">
        <f>HLOOKUP(K726,'ABR''26'!$DE$4:$EH$65,MATCH(Carga!A726,'ABR''26'!$DE$4:$DE$65,0),0)</f>
        <v>#N/A</v>
      </c>
      <c r="M726" s="7"/>
      <c r="O726" s="7" t="str">
        <f t="shared" si="125"/>
        <v>ZBFP</v>
      </c>
      <c r="P726" s="104" t="e">
        <f t="shared" si="126"/>
        <v>#N/A</v>
      </c>
      <c r="Q726" s="102" t="s">
        <v>203</v>
      </c>
      <c r="R726" s="102" t="s">
        <v>204</v>
      </c>
      <c r="S726" s="102" t="s">
        <v>152</v>
      </c>
      <c r="T726" s="105" t="str">
        <f t="shared" ca="1" si="131"/>
        <v>04.05.Monday</v>
      </c>
      <c r="U726" s="102" t="s">
        <v>205</v>
      </c>
      <c r="V726" s="7"/>
      <c r="W726" s="7"/>
      <c r="X726" s="7"/>
      <c r="Y726" s="7"/>
      <c r="Z726" s="100">
        <f t="shared" si="127"/>
        <v>4001156</v>
      </c>
      <c r="AA726" s="7"/>
      <c r="AB726" s="7"/>
      <c r="AC726" s="7"/>
      <c r="AD726" s="7"/>
      <c r="AE726" s="100">
        <f t="shared" si="128"/>
        <v>4196</v>
      </c>
      <c r="AF726" s="7"/>
      <c r="AG726" s="100">
        <f t="shared" si="129"/>
        <v>50035907</v>
      </c>
    </row>
    <row r="727" spans="1:33" x14ac:dyDescent="0.35">
      <c r="A727" s="7" t="str">
        <f t="shared" si="132"/>
        <v>Suape55,60,4</v>
      </c>
      <c r="B727" s="100" t="s">
        <v>187</v>
      </c>
      <c r="C727" s="7">
        <v>4196</v>
      </c>
      <c r="D727" s="7" t="s">
        <v>23</v>
      </c>
      <c r="E727">
        <v>4001156</v>
      </c>
      <c r="F727" s="101"/>
      <c r="G727" s="111">
        <v>50035907</v>
      </c>
      <c r="H727" t="s">
        <v>222</v>
      </c>
      <c r="I727" s="101" t="str">
        <f t="shared" si="124"/>
        <v>55,6</v>
      </c>
      <c r="J727" s="164">
        <v>0.4</v>
      </c>
      <c r="K727" s="7" t="s">
        <v>51</v>
      </c>
      <c r="L727" s="103" t="e">
        <f>HLOOKUP(K727,'ABR''26'!$DE$4:$EH$65,MATCH(Carga!A727,'ABR''26'!$DE$4:$DE$65,0),0)</f>
        <v>#N/A</v>
      </c>
      <c r="M727" s="7"/>
      <c r="O727" s="7" t="str">
        <f t="shared" si="125"/>
        <v>ZBFC</v>
      </c>
      <c r="P727" s="104" t="e">
        <f t="shared" si="126"/>
        <v>#N/A</v>
      </c>
      <c r="Q727" s="102" t="s">
        <v>203</v>
      </c>
      <c r="R727" s="102" t="s">
        <v>204</v>
      </c>
      <c r="S727" s="102" t="s">
        <v>152</v>
      </c>
      <c r="T727" s="105" t="str">
        <f t="shared" ca="1" si="131"/>
        <v>04.05.Monday</v>
      </c>
      <c r="U727" s="102" t="s">
        <v>205</v>
      </c>
      <c r="V727" s="7"/>
      <c r="W727" s="7"/>
      <c r="X727" s="7"/>
      <c r="Y727" s="7"/>
      <c r="Z727" s="100">
        <f t="shared" si="127"/>
        <v>4001156</v>
      </c>
      <c r="AA727" s="7"/>
      <c r="AB727" s="7"/>
      <c r="AC727" s="7"/>
      <c r="AD727" s="7"/>
      <c r="AE727" s="100">
        <f t="shared" si="128"/>
        <v>4196</v>
      </c>
      <c r="AF727" s="7"/>
      <c r="AG727" s="100">
        <f t="shared" si="129"/>
        <v>50035907</v>
      </c>
    </row>
    <row r="728" spans="1:33" x14ac:dyDescent="0.35">
      <c r="A728" s="7" t="str">
        <f t="shared" si="132"/>
        <v>Suape55,60,4</v>
      </c>
      <c r="B728" s="100" t="s">
        <v>187</v>
      </c>
      <c r="C728" s="7">
        <v>4196</v>
      </c>
      <c r="D728" s="7" t="s">
        <v>23</v>
      </c>
      <c r="E728">
        <v>4001156</v>
      </c>
      <c r="F728" s="101"/>
      <c r="G728" s="111">
        <v>50035907</v>
      </c>
      <c r="H728" t="s">
        <v>222</v>
      </c>
      <c r="I728" s="101" t="str">
        <f t="shared" si="124"/>
        <v>55,6</v>
      </c>
      <c r="J728" s="164">
        <v>0.4</v>
      </c>
      <c r="K728" s="7" t="s">
        <v>59</v>
      </c>
      <c r="L728" s="103" t="e">
        <f>HLOOKUP(K728,'ABR''26'!$DE$4:$EH$65,MATCH(Carga!A728,'ABR''26'!$DE$4:$DE$65,0),0)</f>
        <v>#N/A</v>
      </c>
      <c r="M728" s="7"/>
      <c r="O728" s="7" t="str">
        <f t="shared" si="125"/>
        <v>ZBFB</v>
      </c>
      <c r="P728" s="104" t="e">
        <f t="shared" si="126"/>
        <v>#N/A</v>
      </c>
      <c r="Q728" s="102" t="s">
        <v>203</v>
      </c>
      <c r="R728" s="102" t="s">
        <v>204</v>
      </c>
      <c r="S728" s="102" t="s">
        <v>152</v>
      </c>
      <c r="T728" s="105" t="str">
        <f t="shared" ca="1" si="131"/>
        <v>04.05.Monday</v>
      </c>
      <c r="U728" s="102" t="s">
        <v>205</v>
      </c>
      <c r="V728" s="7"/>
      <c r="W728" s="7"/>
      <c r="X728" s="7"/>
      <c r="Y728" s="7"/>
      <c r="Z728" s="100">
        <f t="shared" si="127"/>
        <v>4001156</v>
      </c>
      <c r="AA728" s="7"/>
      <c r="AB728" s="7"/>
      <c r="AC728" s="7"/>
      <c r="AD728" s="7"/>
      <c r="AE728" s="100">
        <f t="shared" si="128"/>
        <v>4196</v>
      </c>
      <c r="AF728" s="7"/>
      <c r="AG728" s="100">
        <f t="shared" si="129"/>
        <v>50035907</v>
      </c>
    </row>
    <row r="729" spans="1:33" x14ac:dyDescent="0.35">
      <c r="A729" s="7" t="str">
        <f t="shared" si="132"/>
        <v>Suape55,60,4</v>
      </c>
      <c r="B729" s="100" t="s">
        <v>187</v>
      </c>
      <c r="C729" s="7">
        <v>4196</v>
      </c>
      <c r="D729" s="7" t="s">
        <v>23</v>
      </c>
      <c r="E729">
        <v>4001156</v>
      </c>
      <c r="F729" s="101"/>
      <c r="G729" s="111">
        <v>50035907</v>
      </c>
      <c r="H729" t="s">
        <v>222</v>
      </c>
      <c r="I729" s="101" t="str">
        <f t="shared" si="124"/>
        <v>55,6</v>
      </c>
      <c r="J729" s="164">
        <v>0.4</v>
      </c>
      <c r="K729" s="7" t="s">
        <v>138</v>
      </c>
      <c r="L729" s="103" t="e">
        <f>HLOOKUP(K729,'ABR''26'!$DE$4:$EH$65,MATCH(Carga!A729,'ABR''26'!$DE$4:$DE$65,0),0)</f>
        <v>#N/A</v>
      </c>
      <c r="M729" s="7"/>
      <c r="O729" s="7" t="str">
        <f t="shared" si="125"/>
        <v>ZBTM</v>
      </c>
      <c r="P729" s="104" t="e">
        <f t="shared" si="126"/>
        <v>#N/A</v>
      </c>
      <c r="Q729" s="102" t="s">
        <v>203</v>
      </c>
      <c r="R729" s="102" t="s">
        <v>204</v>
      </c>
      <c r="S729" s="102" t="s">
        <v>152</v>
      </c>
      <c r="T729" s="105" t="str">
        <f t="shared" ca="1" si="131"/>
        <v>04.05.Monday</v>
      </c>
      <c r="U729" s="102" t="s">
        <v>205</v>
      </c>
      <c r="V729" s="7"/>
      <c r="W729" s="7"/>
      <c r="X729" s="7"/>
      <c r="Y729" s="7"/>
      <c r="Z729" s="100">
        <f t="shared" si="127"/>
        <v>4001156</v>
      </c>
      <c r="AA729" s="7"/>
      <c r="AB729" s="7"/>
      <c r="AC729" s="7"/>
      <c r="AD729" s="7"/>
      <c r="AE729" s="100">
        <f t="shared" si="128"/>
        <v>4196</v>
      </c>
      <c r="AF729" s="7"/>
      <c r="AG729" s="100">
        <f t="shared" si="129"/>
        <v>50035907</v>
      </c>
    </row>
    <row r="730" spans="1:33" x14ac:dyDescent="0.35">
      <c r="A730" s="7" t="str">
        <f t="shared" si="132"/>
        <v>Suape55,60,4</v>
      </c>
      <c r="B730" s="100" t="s">
        <v>187</v>
      </c>
      <c r="C730" s="7">
        <v>4196</v>
      </c>
      <c r="D730" s="7" t="s">
        <v>23</v>
      </c>
      <c r="E730">
        <v>4001156</v>
      </c>
      <c r="F730" s="101"/>
      <c r="G730" s="111">
        <v>50035907</v>
      </c>
      <c r="H730" t="s">
        <v>222</v>
      </c>
      <c r="I730" s="101" t="str">
        <f t="shared" si="124"/>
        <v>55,6</v>
      </c>
      <c r="J730" s="164">
        <v>0.4</v>
      </c>
      <c r="K730" s="7" t="s">
        <v>139</v>
      </c>
      <c r="L730" s="103" t="e">
        <f>HLOOKUP(K730,'ABR''26'!$DE$4:$EH$65,MATCH(Carga!A730,'ABR''26'!$DE$4:$DE$65,0),0)</f>
        <v>#N/A</v>
      </c>
      <c r="M730" s="7"/>
      <c r="O730" s="7" t="str">
        <f t="shared" si="125"/>
        <v>ZBCT</v>
      </c>
      <c r="P730" s="104" t="e">
        <f t="shared" si="126"/>
        <v>#N/A</v>
      </c>
      <c r="Q730" s="102" t="s">
        <v>203</v>
      </c>
      <c r="R730" s="102" t="s">
        <v>204</v>
      </c>
      <c r="S730" s="102" t="s">
        <v>152</v>
      </c>
      <c r="T730" s="105" t="str">
        <f t="shared" ca="1" si="131"/>
        <v>04.05.Monday</v>
      </c>
      <c r="U730" s="102" t="s">
        <v>205</v>
      </c>
      <c r="V730" s="7"/>
      <c r="W730" s="7"/>
      <c r="X730" s="7"/>
      <c r="Y730" s="7"/>
      <c r="Z730" s="100">
        <f t="shared" si="127"/>
        <v>4001156</v>
      </c>
      <c r="AA730" s="7"/>
      <c r="AB730" s="7"/>
      <c r="AC730" s="7"/>
      <c r="AD730" s="7"/>
      <c r="AE730" s="100">
        <f t="shared" si="128"/>
        <v>4196</v>
      </c>
      <c r="AF730" s="7"/>
      <c r="AG730" s="100">
        <f t="shared" si="129"/>
        <v>50035907</v>
      </c>
    </row>
    <row r="731" spans="1:33" x14ac:dyDescent="0.35">
      <c r="A731" s="7" t="str">
        <f t="shared" si="132"/>
        <v>Suape55,60,4</v>
      </c>
      <c r="B731" s="100" t="s">
        <v>187</v>
      </c>
      <c r="C731" s="7">
        <v>4196</v>
      </c>
      <c r="D731" s="7" t="s">
        <v>23</v>
      </c>
      <c r="E731">
        <v>4001156</v>
      </c>
      <c r="F731" s="101"/>
      <c r="G731" s="111">
        <v>50035907</v>
      </c>
      <c r="H731" t="s">
        <v>222</v>
      </c>
      <c r="I731" s="101" t="str">
        <f t="shared" si="124"/>
        <v>55,6</v>
      </c>
      <c r="J731" s="164">
        <v>0.4</v>
      </c>
      <c r="K731" s="7" t="s">
        <v>57</v>
      </c>
      <c r="L731" s="103" t="e">
        <f>HLOOKUP(K731,'ABR''26'!$DE$4:$EH$65,MATCH(Carga!A731,'ABR''26'!$DE$4:$DE$65,0),0)</f>
        <v>#N/A</v>
      </c>
      <c r="M731" s="7"/>
      <c r="O731" s="7" t="str">
        <f t="shared" si="125"/>
        <v>ZBLB</v>
      </c>
      <c r="P731" s="104" t="e">
        <f t="shared" si="126"/>
        <v>#N/A</v>
      </c>
      <c r="Q731" s="102" t="s">
        <v>203</v>
      </c>
      <c r="R731" s="102" t="s">
        <v>204</v>
      </c>
      <c r="S731" s="102" t="s">
        <v>152</v>
      </c>
      <c r="T731" s="105" t="str">
        <f t="shared" ca="1" si="131"/>
        <v>04.05.Monday</v>
      </c>
      <c r="U731" s="102" t="s">
        <v>205</v>
      </c>
      <c r="V731" s="7"/>
      <c r="W731" s="7"/>
      <c r="X731" s="7"/>
      <c r="Y731" s="7"/>
      <c r="Z731" s="100">
        <f t="shared" si="127"/>
        <v>4001156</v>
      </c>
      <c r="AA731" s="7"/>
      <c r="AB731" s="7"/>
      <c r="AC731" s="7"/>
      <c r="AD731" s="7"/>
      <c r="AE731" s="100">
        <f t="shared" si="128"/>
        <v>4196</v>
      </c>
      <c r="AF731" s="7"/>
      <c r="AG731" s="100">
        <f t="shared" si="129"/>
        <v>50035907</v>
      </c>
    </row>
    <row r="732" spans="1:33" x14ac:dyDescent="0.35">
      <c r="A732" s="7" t="str">
        <f t="shared" si="132"/>
        <v>Suape55,60,4</v>
      </c>
      <c r="B732" s="100" t="s">
        <v>187</v>
      </c>
      <c r="C732" s="7">
        <v>4196</v>
      </c>
      <c r="D732" s="7" t="s">
        <v>23</v>
      </c>
      <c r="E732">
        <v>4001156</v>
      </c>
      <c r="F732" s="101"/>
      <c r="G732" s="111">
        <v>50035907</v>
      </c>
      <c r="H732" t="s">
        <v>222</v>
      </c>
      <c r="I732" s="101" t="str">
        <f t="shared" si="124"/>
        <v>55,6</v>
      </c>
      <c r="J732" s="164">
        <v>0.4</v>
      </c>
      <c r="K732" s="7" t="s">
        <v>132</v>
      </c>
      <c r="L732" s="103" t="e">
        <f>HLOOKUP(K732,'ABR''26'!$DE$4:$EH$65,MATCH(Carga!A732,'ABR''26'!$DE$4:$DE$65,0),0)</f>
        <v>#N/A</v>
      </c>
      <c r="M732" s="7"/>
      <c r="O732" s="7" t="str">
        <f t="shared" si="125"/>
        <v>ZBMR</v>
      </c>
      <c r="P732" s="104" t="e">
        <f t="shared" si="126"/>
        <v>#N/A</v>
      </c>
      <c r="Q732" s="102" t="s">
        <v>203</v>
      </c>
      <c r="R732" s="102" t="s">
        <v>204</v>
      </c>
      <c r="S732" s="102" t="s">
        <v>152</v>
      </c>
      <c r="T732" s="105" t="str">
        <f t="shared" ca="1" si="131"/>
        <v>04.05.Monday</v>
      </c>
      <c r="U732" s="102" t="s">
        <v>205</v>
      </c>
      <c r="V732" s="7"/>
      <c r="W732" s="7"/>
      <c r="X732" s="7"/>
      <c r="Y732" s="7"/>
      <c r="Z732" s="100">
        <f t="shared" si="127"/>
        <v>4001156</v>
      </c>
      <c r="AA732" s="7"/>
      <c r="AB732" s="7"/>
      <c r="AC732" s="7"/>
      <c r="AD732" s="7"/>
      <c r="AE732" s="100">
        <f t="shared" si="128"/>
        <v>4196</v>
      </c>
      <c r="AF732" s="7"/>
      <c r="AG732" s="100">
        <f t="shared" si="129"/>
        <v>50035907</v>
      </c>
    </row>
    <row r="733" spans="1:33" x14ac:dyDescent="0.35">
      <c r="A733" s="7" t="str">
        <f t="shared" si="132"/>
        <v>Suape55,60,4</v>
      </c>
      <c r="B733" s="100" t="s">
        <v>187</v>
      </c>
      <c r="C733" s="7">
        <v>4196</v>
      </c>
      <c r="D733" s="7" t="s">
        <v>23</v>
      </c>
      <c r="E733">
        <v>4001156</v>
      </c>
      <c r="F733" s="101"/>
      <c r="G733" s="111">
        <v>50035907</v>
      </c>
      <c r="H733" t="s">
        <v>222</v>
      </c>
      <c r="I733" s="101" t="str">
        <f t="shared" si="124"/>
        <v>55,6</v>
      </c>
      <c r="J733" s="164">
        <v>0.4</v>
      </c>
      <c r="K733" s="7" t="s">
        <v>133</v>
      </c>
      <c r="L733" s="103" t="e">
        <f>HLOOKUP(K733,'ABR''26'!$DE$4:$EH$65,MATCH(Carga!A733,'ABR''26'!$DE$4:$DE$65,0),0)</f>
        <v>#N/A</v>
      </c>
      <c r="M733" s="7"/>
      <c r="O733" s="7" t="str">
        <f t="shared" si="125"/>
        <v>ZBML</v>
      </c>
      <c r="P733" s="104" t="e">
        <f t="shared" si="126"/>
        <v>#N/A</v>
      </c>
      <c r="Q733" s="102" t="s">
        <v>203</v>
      </c>
      <c r="R733" s="102" t="s">
        <v>204</v>
      </c>
      <c r="S733" s="102" t="s">
        <v>152</v>
      </c>
      <c r="T733" s="105" t="str">
        <f t="shared" ca="1" si="131"/>
        <v>04.05.Monday</v>
      </c>
      <c r="U733" s="102" t="s">
        <v>205</v>
      </c>
      <c r="V733" s="7"/>
      <c r="W733" s="7"/>
      <c r="X733" s="7"/>
      <c r="Y733" s="7"/>
      <c r="Z733" s="100">
        <f t="shared" si="127"/>
        <v>4001156</v>
      </c>
      <c r="AA733" s="7"/>
      <c r="AB733" s="7"/>
      <c r="AC733" s="7"/>
      <c r="AD733" s="7"/>
      <c r="AE733" s="100">
        <f t="shared" si="128"/>
        <v>4196</v>
      </c>
      <c r="AF733" s="7"/>
      <c r="AG733" s="100">
        <f t="shared" si="129"/>
        <v>50035907</v>
      </c>
    </row>
    <row r="734" spans="1:33" x14ac:dyDescent="0.35">
      <c r="A734" s="7" t="str">
        <f t="shared" si="132"/>
        <v>Suape55,60,4</v>
      </c>
      <c r="B734" s="100" t="s">
        <v>187</v>
      </c>
      <c r="C734" s="7">
        <v>4196</v>
      </c>
      <c r="D734" s="7" t="s">
        <v>23</v>
      </c>
      <c r="E734">
        <v>4001156</v>
      </c>
      <c r="F734" s="101"/>
      <c r="G734" s="111">
        <v>50035907</v>
      </c>
      <c r="H734" t="s">
        <v>222</v>
      </c>
      <c r="I734" s="101" t="str">
        <f t="shared" si="124"/>
        <v>55,6</v>
      </c>
      <c r="J734" s="164">
        <v>0.4</v>
      </c>
      <c r="K734" s="7" t="s">
        <v>52</v>
      </c>
      <c r="L734" s="103" t="e">
        <f>HLOOKUP(K734,'ABR''26'!$DE$4:$EH$65,MATCH(Carga!A734,'ABR''26'!$DE$4:$DE$65,0),0)</f>
        <v>#N/A</v>
      </c>
      <c r="M734" s="7"/>
      <c r="O734" s="7" t="str">
        <f t="shared" si="125"/>
        <v>ZBPP</v>
      </c>
      <c r="P734" s="104" t="e">
        <f t="shared" si="126"/>
        <v>#N/A</v>
      </c>
      <c r="Q734" s="102" t="s">
        <v>203</v>
      </c>
      <c r="R734" s="102" t="s">
        <v>204</v>
      </c>
      <c r="S734" s="102" t="s">
        <v>152</v>
      </c>
      <c r="T734" s="105" t="str">
        <f t="shared" ca="1" si="131"/>
        <v>04.05.Monday</v>
      </c>
      <c r="U734" s="102" t="s">
        <v>205</v>
      </c>
      <c r="V734" s="7"/>
      <c r="W734" s="7"/>
      <c r="X734" s="7"/>
      <c r="Y734" s="7"/>
      <c r="Z734" s="100">
        <f t="shared" si="127"/>
        <v>4001156</v>
      </c>
      <c r="AA734" s="7"/>
      <c r="AB734" s="7"/>
      <c r="AC734" s="7"/>
      <c r="AD734" s="7"/>
      <c r="AE734" s="100">
        <f t="shared" si="128"/>
        <v>4196</v>
      </c>
      <c r="AF734" s="7"/>
      <c r="AG734" s="100">
        <f t="shared" si="129"/>
        <v>50035907</v>
      </c>
    </row>
    <row r="735" spans="1:33" x14ac:dyDescent="0.35">
      <c r="A735" s="7" t="str">
        <f t="shared" si="132"/>
        <v>Suape55,60,4</v>
      </c>
      <c r="B735" s="100" t="s">
        <v>187</v>
      </c>
      <c r="C735" s="7">
        <v>4196</v>
      </c>
      <c r="D735" s="7" t="s">
        <v>23</v>
      </c>
      <c r="E735">
        <v>4001156</v>
      </c>
      <c r="F735" s="101"/>
      <c r="G735" s="111">
        <v>50035907</v>
      </c>
      <c r="H735" t="s">
        <v>222</v>
      </c>
      <c r="I735" s="101" t="str">
        <f t="shared" si="124"/>
        <v>55,6</v>
      </c>
      <c r="J735" s="164">
        <v>0.4</v>
      </c>
      <c r="K735" s="7" t="s">
        <v>60</v>
      </c>
      <c r="L735" s="103" t="e">
        <f>HLOOKUP(K735,'ABR''26'!$DE$4:$EH$65,MATCH(Carga!A735,'ABR''26'!$DE$4:$DE$65,0),0)</f>
        <v>#N/A</v>
      </c>
      <c r="M735" s="7"/>
      <c r="O735" s="7" t="str">
        <f t="shared" si="125"/>
        <v>ZBPB</v>
      </c>
      <c r="P735" s="104" t="e">
        <f t="shared" si="126"/>
        <v>#N/A</v>
      </c>
      <c r="Q735" s="102" t="s">
        <v>203</v>
      </c>
      <c r="R735" s="102" t="s">
        <v>204</v>
      </c>
      <c r="S735" s="102" t="s">
        <v>152</v>
      </c>
      <c r="T735" s="105" t="str">
        <f t="shared" ca="1" si="131"/>
        <v>04.05.Monday</v>
      </c>
      <c r="U735" s="102" t="s">
        <v>205</v>
      </c>
      <c r="V735" s="7"/>
      <c r="W735" s="7"/>
      <c r="X735" s="7"/>
      <c r="Y735" s="7"/>
      <c r="Z735" s="100">
        <f t="shared" si="127"/>
        <v>4001156</v>
      </c>
      <c r="AA735" s="7"/>
      <c r="AB735" s="7"/>
      <c r="AC735" s="7"/>
      <c r="AD735" s="7"/>
      <c r="AE735" s="100">
        <f t="shared" si="128"/>
        <v>4196</v>
      </c>
      <c r="AF735" s="7"/>
      <c r="AG735" s="100">
        <f t="shared" si="129"/>
        <v>50035907</v>
      </c>
    </row>
    <row r="736" spans="1:33" x14ac:dyDescent="0.35">
      <c r="A736" s="7" t="str">
        <f t="shared" si="132"/>
        <v>Suape55,60,4</v>
      </c>
      <c r="B736" s="100" t="s">
        <v>187</v>
      </c>
      <c r="C736" s="7">
        <v>4196</v>
      </c>
      <c r="D736" s="7" t="s">
        <v>23</v>
      </c>
      <c r="E736">
        <v>4001156</v>
      </c>
      <c r="F736" s="101"/>
      <c r="G736" s="111">
        <v>50035907</v>
      </c>
      <c r="H736" t="s">
        <v>222</v>
      </c>
      <c r="I736" s="101" t="str">
        <f t="shared" si="124"/>
        <v>55,6</v>
      </c>
      <c r="J736" s="164">
        <v>0.4</v>
      </c>
      <c r="K736" s="7" t="s">
        <v>50</v>
      </c>
      <c r="L736" s="103" t="e">
        <f>HLOOKUP(K736,'ABR''26'!$DE$4:$EH$65,MATCH(Carga!A736,'ABR''26'!$DE$4:$DE$65,0),0)</f>
        <v>#N/A</v>
      </c>
      <c r="M736" s="7"/>
      <c r="O736" s="7" t="str">
        <f t="shared" si="125"/>
        <v>ZBOP</v>
      </c>
      <c r="P736" s="104" t="e">
        <f t="shared" si="126"/>
        <v>#N/A</v>
      </c>
      <c r="Q736" s="102" t="s">
        <v>203</v>
      </c>
      <c r="R736" s="102" t="s">
        <v>204</v>
      </c>
      <c r="S736" s="102" t="s">
        <v>152</v>
      </c>
      <c r="T736" s="105" t="str">
        <f t="shared" ca="1" si="131"/>
        <v>04.05.Monday</v>
      </c>
      <c r="U736" s="102" t="s">
        <v>205</v>
      </c>
      <c r="V736" s="7"/>
      <c r="W736" s="7"/>
      <c r="X736" s="7"/>
      <c r="Y736" s="7"/>
      <c r="Z736" s="100">
        <f t="shared" si="127"/>
        <v>4001156</v>
      </c>
      <c r="AA736" s="7"/>
      <c r="AB736" s="7"/>
      <c r="AC736" s="7"/>
      <c r="AD736" s="7"/>
      <c r="AE736" s="100">
        <f t="shared" si="128"/>
        <v>4196</v>
      </c>
      <c r="AF736" s="7"/>
      <c r="AG736" s="100">
        <f t="shared" si="129"/>
        <v>50035907</v>
      </c>
    </row>
    <row r="737" spans="1:33" x14ac:dyDescent="0.35">
      <c r="A737" s="7" t="str">
        <f t="shared" si="132"/>
        <v>Suape55,60,4</v>
      </c>
      <c r="B737" s="100" t="s">
        <v>187</v>
      </c>
      <c r="C737" s="7">
        <v>4196</v>
      </c>
      <c r="D737" s="7" t="s">
        <v>23</v>
      </c>
      <c r="E737">
        <v>4001156</v>
      </c>
      <c r="F737" s="101"/>
      <c r="G737" s="111">
        <v>50035907</v>
      </c>
      <c r="H737" t="s">
        <v>222</v>
      </c>
      <c r="I737" s="101" t="str">
        <f t="shared" si="124"/>
        <v>55,6</v>
      </c>
      <c r="J737" s="164">
        <v>0.4</v>
      </c>
      <c r="K737" s="7" t="s">
        <v>58</v>
      </c>
      <c r="L737" s="103" t="e">
        <f>HLOOKUP(K737,'ABR''26'!$DE$4:$EH$65,MATCH(Carga!A737,'ABR''26'!$DE$4:$DE$65,0),0)</f>
        <v>#N/A</v>
      </c>
      <c r="M737" s="7"/>
      <c r="O737" s="7" t="str">
        <f t="shared" si="125"/>
        <v>ZBOB</v>
      </c>
      <c r="P737" s="104" t="e">
        <f t="shared" si="126"/>
        <v>#N/A</v>
      </c>
      <c r="Q737" s="102" t="s">
        <v>203</v>
      </c>
      <c r="R737" s="102" t="s">
        <v>204</v>
      </c>
      <c r="S737" s="102" t="s">
        <v>152</v>
      </c>
      <c r="T737" s="105" t="str">
        <f t="shared" ca="1" si="131"/>
        <v>04.05.Monday</v>
      </c>
      <c r="U737" s="102" t="s">
        <v>205</v>
      </c>
      <c r="V737" s="7"/>
      <c r="W737" s="7"/>
      <c r="X737" s="7"/>
      <c r="Y737" s="7"/>
      <c r="Z737" s="100">
        <f t="shared" si="127"/>
        <v>4001156</v>
      </c>
      <c r="AA737" s="7"/>
      <c r="AB737" s="7"/>
      <c r="AC737" s="7"/>
      <c r="AD737" s="7"/>
      <c r="AE737" s="100">
        <f t="shared" si="128"/>
        <v>4196</v>
      </c>
      <c r="AF737" s="7"/>
      <c r="AG737" s="100">
        <f t="shared" si="129"/>
        <v>50035907</v>
      </c>
    </row>
    <row r="738" spans="1:33" x14ac:dyDescent="0.35">
      <c r="A738" s="7" t="str">
        <f t="shared" si="132"/>
        <v>Suape55,60,4</v>
      </c>
      <c r="B738" s="100" t="s">
        <v>187</v>
      </c>
      <c r="C738" s="7">
        <v>4196</v>
      </c>
      <c r="D738" s="7" t="s">
        <v>23</v>
      </c>
      <c r="E738">
        <v>4001156</v>
      </c>
      <c r="F738" s="101"/>
      <c r="G738" s="111">
        <v>50035907</v>
      </c>
      <c r="H738" t="s">
        <v>222</v>
      </c>
      <c r="I738" s="101" t="str">
        <f t="shared" si="124"/>
        <v>55,6</v>
      </c>
      <c r="J738" s="164">
        <v>0.4</v>
      </c>
      <c r="K738" s="7" t="s">
        <v>134</v>
      </c>
      <c r="L738" s="103" t="e">
        <f>HLOOKUP(K738,'ABR''26'!$DE$4:$EH$65,MATCH(Carga!A738,'ABR''26'!$DE$4:$DE$65,0),0)</f>
        <v>#N/A</v>
      </c>
      <c r="M738" s="7"/>
      <c r="O738" s="7" t="str">
        <f t="shared" si="125"/>
        <v>ZBSG</v>
      </c>
      <c r="P738" s="104" t="e">
        <f t="shared" si="126"/>
        <v>#N/A</v>
      </c>
      <c r="Q738" s="102" t="s">
        <v>203</v>
      </c>
      <c r="R738" s="102" t="s">
        <v>204</v>
      </c>
      <c r="S738" s="102" t="s">
        <v>152</v>
      </c>
      <c r="T738" s="105" t="str">
        <f t="shared" ca="1" si="131"/>
        <v>04.05.Monday</v>
      </c>
      <c r="U738" s="102" t="s">
        <v>205</v>
      </c>
      <c r="V738" s="7"/>
      <c r="W738" s="7"/>
      <c r="X738" s="7"/>
      <c r="Y738" s="7"/>
      <c r="Z738" s="100">
        <f t="shared" si="127"/>
        <v>4001156</v>
      </c>
      <c r="AA738" s="7"/>
      <c r="AB738" s="7"/>
      <c r="AC738" s="7"/>
      <c r="AD738" s="7"/>
      <c r="AE738" s="100">
        <f t="shared" si="128"/>
        <v>4196</v>
      </c>
      <c r="AF738" s="7"/>
      <c r="AG738" s="100">
        <f t="shared" si="129"/>
        <v>50035907</v>
      </c>
    </row>
    <row r="739" spans="1:33" x14ac:dyDescent="0.35">
      <c r="A739" s="7" t="str">
        <f t="shared" si="132"/>
        <v>Suape55,60,4</v>
      </c>
      <c r="B739" s="100" t="s">
        <v>187</v>
      </c>
      <c r="C739" s="7">
        <v>4196</v>
      </c>
      <c r="D739" s="7" t="s">
        <v>23</v>
      </c>
      <c r="E739">
        <v>4001156</v>
      </c>
      <c r="F739" s="101"/>
      <c r="G739" s="111">
        <v>50035907</v>
      </c>
      <c r="H739" t="s">
        <v>222</v>
      </c>
      <c r="I739" s="101" t="str">
        <f t="shared" ref="I739:I802" si="133">SUBSTITUTE(MID(H739,7,4),".",",")</f>
        <v>55,6</v>
      </c>
      <c r="J739" s="164">
        <v>0.4</v>
      </c>
      <c r="K739" s="7" t="s">
        <v>45</v>
      </c>
      <c r="L739" s="103" t="e">
        <f>HLOOKUP(K739,'ABR''26'!$DE$4:$EH$65,MATCH(Carga!A739,'ABR''26'!$DE$4:$DE$65,0),0)</f>
        <v>#N/A</v>
      </c>
      <c r="M739" s="7"/>
      <c r="O739" s="7" t="str">
        <f t="shared" ref="O739:O802" si="134">K739</f>
        <v>ZBFS</v>
      </c>
      <c r="P739" s="104" t="e">
        <f t="shared" ref="P739:P802" si="135">L739</f>
        <v>#N/A</v>
      </c>
      <c r="Q739" s="102" t="s">
        <v>203</v>
      </c>
      <c r="R739" s="102" t="s">
        <v>204</v>
      </c>
      <c r="S739" s="102" t="s">
        <v>152</v>
      </c>
      <c r="T739" s="105" t="str">
        <f t="shared" ca="1" si="131"/>
        <v>04.05.Monday</v>
      </c>
      <c r="U739" s="102" t="s">
        <v>205</v>
      </c>
      <c r="V739" s="7"/>
      <c r="W739" s="7"/>
      <c r="X739" s="7"/>
      <c r="Y739" s="7"/>
      <c r="Z739" s="100">
        <f t="shared" ref="Z739:Z802" si="136">E739</f>
        <v>4001156</v>
      </c>
      <c r="AA739" s="7"/>
      <c r="AB739" s="7"/>
      <c r="AC739" s="7"/>
      <c r="AD739" s="7"/>
      <c r="AE739" s="100">
        <f t="shared" ref="AE739:AE802" si="137">C739</f>
        <v>4196</v>
      </c>
      <c r="AF739" s="7"/>
      <c r="AG739" s="100">
        <f t="shared" ref="AG739:AG802" si="138">G739</f>
        <v>50035907</v>
      </c>
    </row>
    <row r="740" spans="1:33" x14ac:dyDescent="0.35">
      <c r="A740" s="7" t="str">
        <f t="shared" si="132"/>
        <v>Suape55,60,4</v>
      </c>
      <c r="B740" s="100" t="s">
        <v>187</v>
      </c>
      <c r="C740" s="7">
        <v>4196</v>
      </c>
      <c r="D740" s="7" t="s">
        <v>23</v>
      </c>
      <c r="E740">
        <v>4001156</v>
      </c>
      <c r="F740" s="101"/>
      <c r="G740" s="111">
        <v>50035907</v>
      </c>
      <c r="H740" t="s">
        <v>222</v>
      </c>
      <c r="I740" s="101" t="str">
        <f t="shared" si="133"/>
        <v>55,6</v>
      </c>
      <c r="J740" s="164">
        <v>0.4</v>
      </c>
      <c r="K740" s="7" t="s">
        <v>47</v>
      </c>
      <c r="L740" s="103" t="e">
        <f>HLOOKUP(K740,'ABR''26'!$DE$4:$EH$65,MATCH(Carga!A740,'ABR''26'!$DE$4:$DE$65,0),0)</f>
        <v>#N/A</v>
      </c>
      <c r="M740" s="7"/>
      <c r="O740" s="7" t="str">
        <f t="shared" si="134"/>
        <v>ZBUT</v>
      </c>
      <c r="P740" s="104" t="e">
        <f t="shared" si="135"/>
        <v>#N/A</v>
      </c>
      <c r="Q740" s="102" t="s">
        <v>203</v>
      </c>
      <c r="R740" s="102" t="s">
        <v>204</v>
      </c>
      <c r="S740" s="102" t="s">
        <v>152</v>
      </c>
      <c r="T740" s="105" t="str">
        <f t="shared" ca="1" si="131"/>
        <v>04.05.Monday</v>
      </c>
      <c r="U740" s="102" t="s">
        <v>205</v>
      </c>
      <c r="V740" s="7"/>
      <c r="W740" s="7"/>
      <c r="X740" s="7"/>
      <c r="Y740" s="7"/>
      <c r="Z740" s="100">
        <f t="shared" si="136"/>
        <v>4001156</v>
      </c>
      <c r="AA740" s="7"/>
      <c r="AB740" s="7"/>
      <c r="AC740" s="7"/>
      <c r="AD740" s="7"/>
      <c r="AE740" s="100">
        <f t="shared" si="137"/>
        <v>4196</v>
      </c>
      <c r="AF740" s="7"/>
      <c r="AG740" s="100">
        <f t="shared" si="138"/>
        <v>50035907</v>
      </c>
    </row>
    <row r="741" spans="1:33" x14ac:dyDescent="0.35">
      <c r="A741" s="7" t="str">
        <f t="shared" si="132"/>
        <v>Suape55,60,4</v>
      </c>
      <c r="B741" s="100" t="s">
        <v>187</v>
      </c>
      <c r="C741" s="7">
        <v>4196</v>
      </c>
      <c r="D741" s="7" t="s">
        <v>23</v>
      </c>
      <c r="E741">
        <v>4001156</v>
      </c>
      <c r="F741" s="101"/>
      <c r="G741" s="111">
        <v>50035907</v>
      </c>
      <c r="H741" t="s">
        <v>222</v>
      </c>
      <c r="I741" s="101" t="str">
        <f t="shared" si="133"/>
        <v>55,6</v>
      </c>
      <c r="J741" s="164">
        <v>0.4</v>
      </c>
      <c r="K741" s="7" t="s">
        <v>54</v>
      </c>
      <c r="L741" s="103" t="e">
        <f>HLOOKUP(K741,'ABR''26'!$DE$4:$EH$65,MATCH(Carga!A741,'ABR''26'!$DE$4:$DE$65,0),0)</f>
        <v>#N/A</v>
      </c>
      <c r="M741" s="7"/>
      <c r="O741" s="7" t="str">
        <f t="shared" si="134"/>
        <v>ZBUB</v>
      </c>
      <c r="P741" s="104" t="e">
        <f t="shared" si="135"/>
        <v>#N/A</v>
      </c>
      <c r="Q741" s="102" t="s">
        <v>203</v>
      </c>
      <c r="R741" s="102" t="s">
        <v>204</v>
      </c>
      <c r="S741" s="102" t="s">
        <v>152</v>
      </c>
      <c r="T741" s="105" t="str">
        <f t="shared" ca="1" si="131"/>
        <v>04.05.Monday</v>
      </c>
      <c r="U741" s="102" t="s">
        <v>205</v>
      </c>
      <c r="V741" s="7"/>
      <c r="W741" s="7"/>
      <c r="X741" s="7"/>
      <c r="Y741" s="7"/>
      <c r="Z741" s="100">
        <f t="shared" si="136"/>
        <v>4001156</v>
      </c>
      <c r="AA741" s="7"/>
      <c r="AB741" s="7"/>
      <c r="AC741" s="7"/>
      <c r="AD741" s="7"/>
      <c r="AE741" s="100">
        <f t="shared" si="137"/>
        <v>4196</v>
      </c>
      <c r="AF741" s="7"/>
      <c r="AG741" s="100">
        <f t="shared" si="138"/>
        <v>50035907</v>
      </c>
    </row>
    <row r="742" spans="1:33" x14ac:dyDescent="0.35">
      <c r="A742" s="7" t="str">
        <f t="shared" si="132"/>
        <v>Suape55,60,4</v>
      </c>
      <c r="B742" s="100" t="s">
        <v>187</v>
      </c>
      <c r="C742" s="7">
        <v>4196</v>
      </c>
      <c r="D742" s="7" t="s">
        <v>23</v>
      </c>
      <c r="E742">
        <v>4001156</v>
      </c>
      <c r="F742" s="101"/>
      <c r="G742" s="111">
        <v>50035907</v>
      </c>
      <c r="H742" t="s">
        <v>222</v>
      </c>
      <c r="I742" s="101" t="str">
        <f t="shared" si="133"/>
        <v>55,6</v>
      </c>
      <c r="J742" s="164">
        <v>0.4</v>
      </c>
      <c r="K742" s="7" t="s">
        <v>48</v>
      </c>
      <c r="L742" s="103" t="e">
        <f>HLOOKUP(K742,'ABR''26'!$DE$4:$EH$65,MATCH(Carga!A742,'ABR''26'!$DE$4:$DE$65,0),0)</f>
        <v>#N/A</v>
      </c>
      <c r="M742" s="7"/>
      <c r="O742" s="7" t="str">
        <f t="shared" si="134"/>
        <v>ZBLA</v>
      </c>
      <c r="P742" s="104" t="e">
        <f t="shared" si="135"/>
        <v>#N/A</v>
      </c>
      <c r="Q742" s="102" t="s">
        <v>203</v>
      </c>
      <c r="R742" s="102" t="s">
        <v>204</v>
      </c>
      <c r="S742" s="102" t="s">
        <v>152</v>
      </c>
      <c r="T742" s="105" t="str">
        <f t="shared" ca="1" si="131"/>
        <v>04.05.Monday</v>
      </c>
      <c r="U742" s="102" t="s">
        <v>205</v>
      </c>
      <c r="V742" s="7"/>
      <c r="W742" s="7"/>
      <c r="X742" s="7"/>
      <c r="Y742" s="7"/>
      <c r="Z742" s="100">
        <f t="shared" si="136"/>
        <v>4001156</v>
      </c>
      <c r="AA742" s="7"/>
      <c r="AB742" s="7"/>
      <c r="AC742" s="7"/>
      <c r="AD742" s="7"/>
      <c r="AE742" s="100">
        <f t="shared" si="137"/>
        <v>4196</v>
      </c>
      <c r="AF742" s="7"/>
      <c r="AG742" s="100">
        <f t="shared" si="138"/>
        <v>50035907</v>
      </c>
    </row>
    <row r="743" spans="1:33" x14ac:dyDescent="0.35">
      <c r="A743" s="7" t="str">
        <f t="shared" si="132"/>
        <v>Suape55,60,4</v>
      </c>
      <c r="B743" s="100" t="s">
        <v>187</v>
      </c>
      <c r="C743" s="7">
        <v>4196</v>
      </c>
      <c r="D743" s="7" t="s">
        <v>23</v>
      </c>
      <c r="E743">
        <v>4001156</v>
      </c>
      <c r="F743" s="101"/>
      <c r="G743" s="111">
        <v>50035907</v>
      </c>
      <c r="H743" t="s">
        <v>222</v>
      </c>
      <c r="I743" s="101" t="str">
        <f t="shared" si="133"/>
        <v>55,6</v>
      </c>
      <c r="J743" s="164">
        <v>0.4</v>
      </c>
      <c r="K743" s="7" t="s">
        <v>55</v>
      </c>
      <c r="L743" s="103" t="e">
        <f>HLOOKUP(K743,'ABR''26'!$DE$4:$EH$65,MATCH(Carga!A743,'ABR''26'!$DE$4:$DE$65,0),0)</f>
        <v>#N/A</v>
      </c>
      <c r="M743" s="7"/>
      <c r="O743" s="7" t="str">
        <f t="shared" si="134"/>
        <v>ZBLL</v>
      </c>
      <c r="P743" s="104" t="e">
        <f t="shared" si="135"/>
        <v>#N/A</v>
      </c>
      <c r="Q743" s="102" t="s">
        <v>203</v>
      </c>
      <c r="R743" s="102" t="s">
        <v>204</v>
      </c>
      <c r="S743" s="102" t="s">
        <v>152</v>
      </c>
      <c r="T743" s="105" t="str">
        <f t="shared" ca="1" si="131"/>
        <v>04.05.Monday</v>
      </c>
      <c r="U743" s="102" t="s">
        <v>205</v>
      </c>
      <c r="V743" s="7"/>
      <c r="W743" s="7"/>
      <c r="X743" s="7"/>
      <c r="Y743" s="7"/>
      <c r="Z743" s="100">
        <f t="shared" si="136"/>
        <v>4001156</v>
      </c>
      <c r="AA743" s="7"/>
      <c r="AB743" s="7"/>
      <c r="AC743" s="7"/>
      <c r="AD743" s="7"/>
      <c r="AE743" s="100">
        <f t="shared" si="137"/>
        <v>4196</v>
      </c>
      <c r="AF743" s="7"/>
      <c r="AG743" s="100">
        <f t="shared" si="138"/>
        <v>50035907</v>
      </c>
    </row>
    <row r="744" spans="1:33" x14ac:dyDescent="0.35">
      <c r="A744" s="7" t="str">
        <f t="shared" si="132"/>
        <v>Suape55,60,4</v>
      </c>
      <c r="B744" s="100" t="s">
        <v>187</v>
      </c>
      <c r="C744" s="7">
        <v>4196</v>
      </c>
      <c r="D744" s="7" t="s">
        <v>23</v>
      </c>
      <c r="E744">
        <v>4001156</v>
      </c>
      <c r="F744" s="101"/>
      <c r="G744" s="111">
        <v>50035907</v>
      </c>
      <c r="H744" t="s">
        <v>222</v>
      </c>
      <c r="I744" s="101" t="str">
        <f t="shared" si="133"/>
        <v>55,6</v>
      </c>
      <c r="J744" s="164">
        <v>0.4</v>
      </c>
      <c r="K744" s="7" t="s">
        <v>135</v>
      </c>
      <c r="L744" s="103" t="e">
        <f>HLOOKUP(K744,'ABR''26'!$DE$4:$EH$65,MATCH(Carga!A744,'ABR''26'!$DE$4:$DE$65,0),0)</f>
        <v>#N/A</v>
      </c>
      <c r="M744" s="7"/>
      <c r="O744" s="7" t="str">
        <f t="shared" si="134"/>
        <v>ZBPE</v>
      </c>
      <c r="P744" s="104" t="e">
        <f t="shared" si="135"/>
        <v>#N/A</v>
      </c>
      <c r="Q744" s="102" t="s">
        <v>203</v>
      </c>
      <c r="R744" s="102" t="s">
        <v>204</v>
      </c>
      <c r="S744" s="102" t="s">
        <v>152</v>
      </c>
      <c r="T744" s="105" t="str">
        <f t="shared" ca="1" si="131"/>
        <v>04.05.Monday</v>
      </c>
      <c r="U744" s="102" t="s">
        <v>205</v>
      </c>
      <c r="V744" s="7"/>
      <c r="W744" s="7"/>
      <c r="X744" s="7"/>
      <c r="Y744" s="7"/>
      <c r="Z744" s="100">
        <f t="shared" si="136"/>
        <v>4001156</v>
      </c>
      <c r="AA744" s="7"/>
      <c r="AB744" s="7"/>
      <c r="AC744" s="7"/>
      <c r="AD744" s="7"/>
      <c r="AE744" s="100">
        <f t="shared" si="137"/>
        <v>4196</v>
      </c>
      <c r="AF744" s="7"/>
      <c r="AG744" s="100">
        <f t="shared" si="138"/>
        <v>50035907</v>
      </c>
    </row>
    <row r="745" spans="1:33" x14ac:dyDescent="0.35">
      <c r="A745" s="7" t="str">
        <f t="shared" si="132"/>
        <v>Suape55,60,4</v>
      </c>
      <c r="B745" s="100" t="s">
        <v>187</v>
      </c>
      <c r="C745" s="7">
        <v>4196</v>
      </c>
      <c r="D745" s="7" t="s">
        <v>23</v>
      </c>
      <c r="E745">
        <v>4001156</v>
      </c>
      <c r="F745" s="101"/>
      <c r="G745" s="111">
        <v>50035907</v>
      </c>
      <c r="H745" t="s">
        <v>222</v>
      </c>
      <c r="I745" s="101" t="str">
        <f t="shared" si="133"/>
        <v>55,6</v>
      </c>
      <c r="J745" s="164">
        <v>0.4</v>
      </c>
      <c r="K745" s="7" t="s">
        <v>136</v>
      </c>
      <c r="L745" s="103" t="e">
        <f>HLOOKUP(K745,'ABR''26'!$DE$4:$EH$65,MATCH(Carga!A745,'ABR''26'!$DE$4:$DE$65,0),0)</f>
        <v>#N/A</v>
      </c>
      <c r="M745" s="7"/>
      <c r="O745" s="7" t="str">
        <f t="shared" si="134"/>
        <v>ZBPL</v>
      </c>
      <c r="P745" s="104" t="e">
        <f t="shared" si="135"/>
        <v>#N/A</v>
      </c>
      <c r="Q745" s="102" t="s">
        <v>203</v>
      </c>
      <c r="R745" s="102" t="s">
        <v>204</v>
      </c>
      <c r="S745" s="102" t="s">
        <v>152</v>
      </c>
      <c r="T745" s="105" t="str">
        <f t="shared" ca="1" si="131"/>
        <v>04.05.Monday</v>
      </c>
      <c r="U745" s="102" t="s">
        <v>205</v>
      </c>
      <c r="V745" s="7"/>
      <c r="W745" s="7"/>
      <c r="X745" s="7"/>
      <c r="Y745" s="7"/>
      <c r="Z745" s="100">
        <f t="shared" si="136"/>
        <v>4001156</v>
      </c>
      <c r="AA745" s="7"/>
      <c r="AB745" s="7"/>
      <c r="AC745" s="7"/>
      <c r="AD745" s="7"/>
      <c r="AE745" s="100">
        <f t="shared" si="137"/>
        <v>4196</v>
      </c>
      <c r="AF745" s="7"/>
      <c r="AG745" s="100">
        <f t="shared" si="138"/>
        <v>50035907</v>
      </c>
    </row>
    <row r="746" spans="1:33" x14ac:dyDescent="0.35">
      <c r="A746" s="7" t="str">
        <f>D746&amp;I746&amp;J746</f>
        <v>Manaus39,70,4</v>
      </c>
      <c r="B746" s="100" t="s">
        <v>187</v>
      </c>
      <c r="C746" s="7">
        <v>4151</v>
      </c>
      <c r="D746" s="7" t="s">
        <v>40</v>
      </c>
      <c r="E746">
        <v>4001153</v>
      </c>
      <c r="F746" s="101"/>
      <c r="G746" s="111">
        <v>50036154</v>
      </c>
      <c r="H746" t="s">
        <v>223</v>
      </c>
      <c r="I746" s="101" t="str">
        <f t="shared" si="133"/>
        <v>39,7</v>
      </c>
      <c r="J746" s="164">
        <v>0.4</v>
      </c>
      <c r="K746" s="7" t="s">
        <v>43</v>
      </c>
      <c r="L746" s="103" t="e">
        <f>HLOOKUP(K746,'ABR''26'!$DE$4:$EH$65,MATCH(Carga!A746,'ABR''26'!$DE$4:$DE$65,0),0)</f>
        <v>#N/A</v>
      </c>
      <c r="M746" s="7"/>
      <c r="O746" s="7" t="str">
        <f t="shared" si="134"/>
        <v>ZBRP</v>
      </c>
      <c r="P746" s="104" t="e">
        <f t="shared" si="135"/>
        <v>#N/A</v>
      </c>
      <c r="Q746" s="102" t="s">
        <v>203</v>
      </c>
      <c r="R746" s="102" t="s">
        <v>204</v>
      </c>
      <c r="S746" s="102" t="s">
        <v>152</v>
      </c>
      <c r="T746" s="105" t="str">
        <f t="shared" ca="1" si="131"/>
        <v>04.05.Monday</v>
      </c>
      <c r="U746" s="102" t="s">
        <v>205</v>
      </c>
      <c r="V746" s="7"/>
      <c r="W746" s="7"/>
      <c r="X746" s="7"/>
      <c r="Y746" s="7"/>
      <c r="Z746" s="100">
        <f t="shared" si="136"/>
        <v>4001153</v>
      </c>
      <c r="AA746" s="7"/>
      <c r="AB746" s="7"/>
      <c r="AC746" s="7"/>
      <c r="AD746" s="7"/>
      <c r="AE746" s="100">
        <f t="shared" si="137"/>
        <v>4151</v>
      </c>
      <c r="AF746" s="7"/>
      <c r="AG746" s="100">
        <f t="shared" si="138"/>
        <v>50036154</v>
      </c>
    </row>
    <row r="747" spans="1:33" x14ac:dyDescent="0.35">
      <c r="A747" s="7" t="str">
        <f t="shared" ref="A747:A769" si="139">D747&amp;I747&amp;J747</f>
        <v>Manaus39,70,4</v>
      </c>
      <c r="B747" s="100" t="s">
        <v>187</v>
      </c>
      <c r="C747" s="7">
        <v>4151</v>
      </c>
      <c r="D747" s="7" t="s">
        <v>40</v>
      </c>
      <c r="E747">
        <v>4001153</v>
      </c>
      <c r="F747" s="101"/>
      <c r="G747" s="111">
        <v>50036154</v>
      </c>
      <c r="H747" t="s">
        <v>223</v>
      </c>
      <c r="I747" s="101" t="str">
        <f t="shared" si="133"/>
        <v>39,7</v>
      </c>
      <c r="J747" s="164">
        <v>0.4</v>
      </c>
      <c r="K747" s="7" t="s">
        <v>44</v>
      </c>
      <c r="L747" s="103" t="e">
        <f>HLOOKUP(K747,'ABR''26'!$DE$4:$EH$65,MATCH(Carga!A747,'ABR''26'!$DE$4:$DE$65,0),0)</f>
        <v>#N/A</v>
      </c>
      <c r="M747" s="7"/>
      <c r="O747" s="7" t="str">
        <f t="shared" si="134"/>
        <v>ZBSR</v>
      </c>
      <c r="P747" s="104" t="e">
        <f t="shared" si="135"/>
        <v>#N/A</v>
      </c>
      <c r="Q747" s="102" t="s">
        <v>203</v>
      </c>
      <c r="R747" s="102" t="s">
        <v>204</v>
      </c>
      <c r="S747" s="102" t="s">
        <v>152</v>
      </c>
      <c r="T747" s="105" t="str">
        <f t="shared" ca="1" si="131"/>
        <v>04.05.Monday</v>
      </c>
      <c r="U747" s="102" t="s">
        <v>205</v>
      </c>
      <c r="V747" s="7"/>
      <c r="W747" s="7"/>
      <c r="X747" s="7"/>
      <c r="Y747" s="7"/>
      <c r="Z747" s="100">
        <f t="shared" si="136"/>
        <v>4001153</v>
      </c>
      <c r="AA747" s="7"/>
      <c r="AB747" s="7"/>
      <c r="AC747" s="7"/>
      <c r="AD747" s="7"/>
      <c r="AE747" s="100">
        <f t="shared" si="137"/>
        <v>4151</v>
      </c>
      <c r="AF747" s="7"/>
      <c r="AG747" s="100">
        <f t="shared" si="138"/>
        <v>50036154</v>
      </c>
    </row>
    <row r="748" spans="1:33" x14ac:dyDescent="0.35">
      <c r="A748" s="7" t="str">
        <f t="shared" si="139"/>
        <v>Manaus39,70,4</v>
      </c>
      <c r="B748" s="100" t="s">
        <v>187</v>
      </c>
      <c r="C748" s="7">
        <v>4151</v>
      </c>
      <c r="D748" s="7" t="s">
        <v>40</v>
      </c>
      <c r="E748">
        <v>4001153</v>
      </c>
      <c r="F748" s="101"/>
      <c r="G748" s="111">
        <v>50036154</v>
      </c>
      <c r="H748" t="s">
        <v>223</v>
      </c>
      <c r="I748" s="101" t="str">
        <f t="shared" si="133"/>
        <v>39,7</v>
      </c>
      <c r="J748" s="164">
        <v>0.4</v>
      </c>
      <c r="K748" s="7" t="s">
        <v>56</v>
      </c>
      <c r="L748" s="103" t="e">
        <f>HLOOKUP(K748,'ABR''26'!$DE$4:$EH$65,MATCH(Carga!A748,'ABR''26'!$DE$4:$DE$65,0),0)</f>
        <v>#N/A</v>
      </c>
      <c r="M748" s="7"/>
      <c r="O748" s="7" t="str">
        <f t="shared" si="134"/>
        <v>ZBSB</v>
      </c>
      <c r="P748" s="104" t="e">
        <f t="shared" si="135"/>
        <v>#N/A</v>
      </c>
      <c r="Q748" s="102" t="s">
        <v>203</v>
      </c>
      <c r="R748" s="102" t="s">
        <v>204</v>
      </c>
      <c r="S748" s="102" t="s">
        <v>152</v>
      </c>
      <c r="T748" s="105" t="str">
        <f t="shared" ca="1" si="131"/>
        <v>04.05.Monday</v>
      </c>
      <c r="U748" s="102" t="s">
        <v>205</v>
      </c>
      <c r="V748" s="7"/>
      <c r="W748" s="7"/>
      <c r="X748" s="7"/>
      <c r="Y748" s="7"/>
      <c r="Z748" s="100">
        <f t="shared" si="136"/>
        <v>4001153</v>
      </c>
      <c r="AA748" s="7"/>
      <c r="AB748" s="7"/>
      <c r="AC748" s="7"/>
      <c r="AD748" s="7"/>
      <c r="AE748" s="100">
        <f t="shared" si="137"/>
        <v>4151</v>
      </c>
      <c r="AF748" s="7"/>
      <c r="AG748" s="100">
        <f t="shared" si="138"/>
        <v>50036154</v>
      </c>
    </row>
    <row r="749" spans="1:33" x14ac:dyDescent="0.35">
      <c r="A749" s="7" t="str">
        <f t="shared" si="139"/>
        <v>Manaus39,70,4</v>
      </c>
      <c r="B749" s="100" t="s">
        <v>187</v>
      </c>
      <c r="C749" s="7">
        <v>4151</v>
      </c>
      <c r="D749" s="7" t="s">
        <v>40</v>
      </c>
      <c r="E749">
        <v>4001153</v>
      </c>
      <c r="F749" s="101"/>
      <c r="G749" s="111">
        <v>50036154</v>
      </c>
      <c r="H749" t="s">
        <v>223</v>
      </c>
      <c r="I749" s="101" t="str">
        <f t="shared" si="133"/>
        <v>39,7</v>
      </c>
      <c r="J749" s="164">
        <v>0.4</v>
      </c>
      <c r="K749" s="7" t="s">
        <v>46</v>
      </c>
      <c r="L749" s="103" t="e">
        <f>HLOOKUP(K749,'ABR''26'!$DE$4:$EH$65,MATCH(Carga!A749,'ABR''26'!$DE$4:$DE$65,0),0)</f>
        <v>#N/A</v>
      </c>
      <c r="M749" s="7"/>
      <c r="O749" s="7" t="str">
        <f t="shared" si="134"/>
        <v>ZBCP</v>
      </c>
      <c r="P749" s="104" t="e">
        <f t="shared" si="135"/>
        <v>#N/A</v>
      </c>
      <c r="Q749" s="102" t="s">
        <v>203</v>
      </c>
      <c r="R749" s="102" t="s">
        <v>204</v>
      </c>
      <c r="S749" s="102" t="s">
        <v>152</v>
      </c>
      <c r="T749" s="105" t="str">
        <f t="shared" ca="1" si="131"/>
        <v>04.05.Monday</v>
      </c>
      <c r="U749" s="102" t="s">
        <v>205</v>
      </c>
      <c r="V749" s="7"/>
      <c r="W749" s="7"/>
      <c r="X749" s="7"/>
      <c r="Y749" s="7"/>
      <c r="Z749" s="100">
        <f t="shared" si="136"/>
        <v>4001153</v>
      </c>
      <c r="AA749" s="7"/>
      <c r="AB749" s="7"/>
      <c r="AC749" s="7"/>
      <c r="AD749" s="7"/>
      <c r="AE749" s="100">
        <f t="shared" si="137"/>
        <v>4151</v>
      </c>
      <c r="AF749" s="7"/>
      <c r="AG749" s="100">
        <f t="shared" si="138"/>
        <v>50036154</v>
      </c>
    </row>
    <row r="750" spans="1:33" x14ac:dyDescent="0.35">
      <c r="A750" s="7" t="str">
        <f t="shared" si="139"/>
        <v>Manaus39,70,4</v>
      </c>
      <c r="B750" s="100" t="s">
        <v>187</v>
      </c>
      <c r="C750" s="7">
        <v>4151</v>
      </c>
      <c r="D750" s="7" t="s">
        <v>40</v>
      </c>
      <c r="E750">
        <v>4001153</v>
      </c>
      <c r="F750" s="101"/>
      <c r="G750" s="111">
        <v>50036154</v>
      </c>
      <c r="H750" t="s">
        <v>223</v>
      </c>
      <c r="I750" s="101" t="str">
        <f t="shared" si="133"/>
        <v>39,7</v>
      </c>
      <c r="J750" s="164">
        <v>0.4</v>
      </c>
      <c r="K750" s="7" t="s">
        <v>131</v>
      </c>
      <c r="L750" s="103" t="e">
        <f>HLOOKUP(K750,'ABR''26'!$DE$4:$EH$65,MATCH(Carga!A750,'ABR''26'!$DE$4:$DE$65,0),0)</f>
        <v>#N/A</v>
      </c>
      <c r="M750" s="7"/>
      <c r="O750" s="7" t="str">
        <f t="shared" si="134"/>
        <v>ZBFP</v>
      </c>
      <c r="P750" s="104" t="e">
        <f t="shared" si="135"/>
        <v>#N/A</v>
      </c>
      <c r="Q750" s="102" t="s">
        <v>203</v>
      </c>
      <c r="R750" s="102" t="s">
        <v>204</v>
      </c>
      <c r="S750" s="102" t="s">
        <v>152</v>
      </c>
      <c r="T750" s="105" t="str">
        <f t="shared" ca="1" si="131"/>
        <v>04.05.Monday</v>
      </c>
      <c r="U750" s="102" t="s">
        <v>205</v>
      </c>
      <c r="V750" s="7"/>
      <c r="W750" s="7"/>
      <c r="X750" s="7"/>
      <c r="Y750" s="7"/>
      <c r="Z750" s="100">
        <f t="shared" si="136"/>
        <v>4001153</v>
      </c>
      <c r="AA750" s="7"/>
      <c r="AB750" s="7"/>
      <c r="AC750" s="7"/>
      <c r="AD750" s="7"/>
      <c r="AE750" s="100">
        <f t="shared" si="137"/>
        <v>4151</v>
      </c>
      <c r="AF750" s="7"/>
      <c r="AG750" s="100">
        <f t="shared" si="138"/>
        <v>50036154</v>
      </c>
    </row>
    <row r="751" spans="1:33" x14ac:dyDescent="0.35">
      <c r="A751" s="7" t="str">
        <f t="shared" si="139"/>
        <v>Manaus39,70,4</v>
      </c>
      <c r="B751" s="100" t="s">
        <v>187</v>
      </c>
      <c r="C751" s="7">
        <v>4151</v>
      </c>
      <c r="D751" s="7" t="s">
        <v>40</v>
      </c>
      <c r="E751">
        <v>4001153</v>
      </c>
      <c r="F751" s="101"/>
      <c r="G751" s="111">
        <v>50036154</v>
      </c>
      <c r="H751" t="s">
        <v>223</v>
      </c>
      <c r="I751" s="101" t="str">
        <f t="shared" si="133"/>
        <v>39,7</v>
      </c>
      <c r="J751" s="164">
        <v>0.4</v>
      </c>
      <c r="K751" s="7" t="s">
        <v>51</v>
      </c>
      <c r="L751" s="103" t="e">
        <f>HLOOKUP(K751,'ABR''26'!$DE$4:$EH$65,MATCH(Carga!A751,'ABR''26'!$DE$4:$DE$65,0),0)</f>
        <v>#N/A</v>
      </c>
      <c r="M751" s="7"/>
      <c r="O751" s="7" t="str">
        <f t="shared" si="134"/>
        <v>ZBFC</v>
      </c>
      <c r="P751" s="104" t="e">
        <f t="shared" si="135"/>
        <v>#N/A</v>
      </c>
      <c r="Q751" s="102" t="s">
        <v>203</v>
      </c>
      <c r="R751" s="102" t="s">
        <v>204</v>
      </c>
      <c r="S751" s="102" t="s">
        <v>152</v>
      </c>
      <c r="T751" s="105" t="str">
        <f t="shared" ca="1" si="131"/>
        <v>04.05.Monday</v>
      </c>
      <c r="U751" s="102" t="s">
        <v>205</v>
      </c>
      <c r="V751" s="7"/>
      <c r="W751" s="7"/>
      <c r="X751" s="7"/>
      <c r="Y751" s="7"/>
      <c r="Z751" s="100">
        <f t="shared" si="136"/>
        <v>4001153</v>
      </c>
      <c r="AA751" s="7"/>
      <c r="AB751" s="7"/>
      <c r="AC751" s="7"/>
      <c r="AD751" s="7"/>
      <c r="AE751" s="100">
        <f t="shared" si="137"/>
        <v>4151</v>
      </c>
      <c r="AF751" s="7"/>
      <c r="AG751" s="100">
        <f t="shared" si="138"/>
        <v>50036154</v>
      </c>
    </row>
    <row r="752" spans="1:33" x14ac:dyDescent="0.35">
      <c r="A752" s="7" t="str">
        <f t="shared" si="139"/>
        <v>Manaus39,70,4</v>
      </c>
      <c r="B752" s="100" t="s">
        <v>187</v>
      </c>
      <c r="C752" s="7">
        <v>4151</v>
      </c>
      <c r="D752" s="7" t="s">
        <v>40</v>
      </c>
      <c r="E752">
        <v>4001153</v>
      </c>
      <c r="F752" s="101"/>
      <c r="G752" s="111">
        <v>50036154</v>
      </c>
      <c r="H752" t="s">
        <v>223</v>
      </c>
      <c r="I752" s="101" t="str">
        <f t="shared" si="133"/>
        <v>39,7</v>
      </c>
      <c r="J752" s="164">
        <v>0.4</v>
      </c>
      <c r="K752" s="7" t="s">
        <v>59</v>
      </c>
      <c r="L752" s="103" t="e">
        <f>HLOOKUP(K752,'ABR''26'!$DE$4:$EH$65,MATCH(Carga!A752,'ABR''26'!$DE$4:$DE$65,0),0)</f>
        <v>#N/A</v>
      </c>
      <c r="M752" s="7"/>
      <c r="O752" s="7" t="str">
        <f t="shared" si="134"/>
        <v>ZBFB</v>
      </c>
      <c r="P752" s="104" t="e">
        <f t="shared" si="135"/>
        <v>#N/A</v>
      </c>
      <c r="Q752" s="102" t="s">
        <v>203</v>
      </c>
      <c r="R752" s="102" t="s">
        <v>204</v>
      </c>
      <c r="S752" s="102" t="s">
        <v>152</v>
      </c>
      <c r="T752" s="105" t="str">
        <f t="shared" ca="1" si="131"/>
        <v>04.05.Monday</v>
      </c>
      <c r="U752" s="102" t="s">
        <v>205</v>
      </c>
      <c r="V752" s="7"/>
      <c r="W752" s="7"/>
      <c r="X752" s="7"/>
      <c r="Y752" s="7"/>
      <c r="Z752" s="100">
        <f t="shared" si="136"/>
        <v>4001153</v>
      </c>
      <c r="AA752" s="7"/>
      <c r="AB752" s="7"/>
      <c r="AC752" s="7"/>
      <c r="AD752" s="7"/>
      <c r="AE752" s="100">
        <f t="shared" si="137"/>
        <v>4151</v>
      </c>
      <c r="AF752" s="7"/>
      <c r="AG752" s="100">
        <f t="shared" si="138"/>
        <v>50036154</v>
      </c>
    </row>
    <row r="753" spans="1:33" x14ac:dyDescent="0.35">
      <c r="A753" s="7" t="str">
        <f t="shared" si="139"/>
        <v>Manaus39,70,4</v>
      </c>
      <c r="B753" s="100" t="s">
        <v>187</v>
      </c>
      <c r="C753" s="7">
        <v>4151</v>
      </c>
      <c r="D753" s="7" t="s">
        <v>40</v>
      </c>
      <c r="E753">
        <v>4001153</v>
      </c>
      <c r="F753" s="101"/>
      <c r="G753" s="111">
        <v>50036154</v>
      </c>
      <c r="H753" t="s">
        <v>223</v>
      </c>
      <c r="I753" s="101" t="str">
        <f t="shared" si="133"/>
        <v>39,7</v>
      </c>
      <c r="J753" s="164">
        <v>0.4</v>
      </c>
      <c r="K753" s="7" t="s">
        <v>138</v>
      </c>
      <c r="L753" s="103" t="e">
        <f>HLOOKUP(K753,'ABR''26'!$DE$4:$EH$65,MATCH(Carga!A753,'ABR''26'!$DE$4:$DE$65,0),0)</f>
        <v>#N/A</v>
      </c>
      <c r="M753" s="7"/>
      <c r="O753" s="7" t="str">
        <f t="shared" si="134"/>
        <v>ZBTM</v>
      </c>
      <c r="P753" s="104" t="e">
        <f t="shared" si="135"/>
        <v>#N/A</v>
      </c>
      <c r="Q753" s="102" t="s">
        <v>203</v>
      </c>
      <c r="R753" s="102" t="s">
        <v>204</v>
      </c>
      <c r="S753" s="102" t="s">
        <v>152</v>
      </c>
      <c r="T753" s="105" t="str">
        <f t="shared" ca="1" si="131"/>
        <v>04.05.Monday</v>
      </c>
      <c r="U753" s="102" t="s">
        <v>205</v>
      </c>
      <c r="V753" s="7"/>
      <c r="W753" s="7"/>
      <c r="X753" s="7"/>
      <c r="Y753" s="7"/>
      <c r="Z753" s="100">
        <f t="shared" si="136"/>
        <v>4001153</v>
      </c>
      <c r="AA753" s="7"/>
      <c r="AB753" s="7"/>
      <c r="AC753" s="7"/>
      <c r="AD753" s="7"/>
      <c r="AE753" s="100">
        <f t="shared" si="137"/>
        <v>4151</v>
      </c>
      <c r="AF753" s="7"/>
      <c r="AG753" s="100">
        <f t="shared" si="138"/>
        <v>50036154</v>
      </c>
    </row>
    <row r="754" spans="1:33" x14ac:dyDescent="0.35">
      <c r="A754" s="7" t="str">
        <f t="shared" si="139"/>
        <v>Manaus39,70,4</v>
      </c>
      <c r="B754" s="100" t="s">
        <v>187</v>
      </c>
      <c r="C754" s="7">
        <v>4151</v>
      </c>
      <c r="D754" s="7" t="s">
        <v>40</v>
      </c>
      <c r="E754">
        <v>4001153</v>
      </c>
      <c r="F754" s="101"/>
      <c r="G754" s="111">
        <v>50036154</v>
      </c>
      <c r="H754" t="s">
        <v>223</v>
      </c>
      <c r="I754" s="101" t="str">
        <f t="shared" si="133"/>
        <v>39,7</v>
      </c>
      <c r="J754" s="164">
        <v>0.4</v>
      </c>
      <c r="K754" s="7" t="s">
        <v>139</v>
      </c>
      <c r="L754" s="103" t="e">
        <f>HLOOKUP(K754,'ABR''26'!$DE$4:$EH$65,MATCH(Carga!A754,'ABR''26'!$DE$4:$DE$65,0),0)</f>
        <v>#N/A</v>
      </c>
      <c r="M754" s="7"/>
      <c r="O754" s="7" t="str">
        <f t="shared" si="134"/>
        <v>ZBCT</v>
      </c>
      <c r="P754" s="104" t="e">
        <f t="shared" si="135"/>
        <v>#N/A</v>
      </c>
      <c r="Q754" s="102" t="s">
        <v>203</v>
      </c>
      <c r="R754" s="102" t="s">
        <v>204</v>
      </c>
      <c r="S754" s="102" t="s">
        <v>152</v>
      </c>
      <c r="T754" s="105" t="str">
        <f t="shared" ca="1" si="131"/>
        <v>04.05.Monday</v>
      </c>
      <c r="U754" s="102" t="s">
        <v>205</v>
      </c>
      <c r="V754" s="7"/>
      <c r="W754" s="7"/>
      <c r="X754" s="7"/>
      <c r="Y754" s="7"/>
      <c r="Z754" s="100">
        <f t="shared" si="136"/>
        <v>4001153</v>
      </c>
      <c r="AA754" s="7"/>
      <c r="AB754" s="7"/>
      <c r="AC754" s="7"/>
      <c r="AD754" s="7"/>
      <c r="AE754" s="100">
        <f t="shared" si="137"/>
        <v>4151</v>
      </c>
      <c r="AF754" s="7"/>
      <c r="AG754" s="100">
        <f t="shared" si="138"/>
        <v>50036154</v>
      </c>
    </row>
    <row r="755" spans="1:33" x14ac:dyDescent="0.35">
      <c r="A755" s="7" t="str">
        <f t="shared" si="139"/>
        <v>Manaus39,70,4</v>
      </c>
      <c r="B755" s="100" t="s">
        <v>187</v>
      </c>
      <c r="C755" s="7">
        <v>4151</v>
      </c>
      <c r="D755" s="7" t="s">
        <v>40</v>
      </c>
      <c r="E755">
        <v>4001153</v>
      </c>
      <c r="F755" s="101"/>
      <c r="G755" s="111">
        <v>50036154</v>
      </c>
      <c r="H755" t="s">
        <v>223</v>
      </c>
      <c r="I755" s="101" t="str">
        <f t="shared" si="133"/>
        <v>39,7</v>
      </c>
      <c r="J755" s="164">
        <v>0.4</v>
      </c>
      <c r="K755" s="7" t="s">
        <v>57</v>
      </c>
      <c r="L755" s="103" t="e">
        <f>HLOOKUP(K755,'ABR''26'!$DE$4:$EH$65,MATCH(Carga!A755,'ABR''26'!$DE$4:$DE$65,0),0)</f>
        <v>#N/A</v>
      </c>
      <c r="M755" s="7"/>
      <c r="O755" s="7" t="str">
        <f t="shared" si="134"/>
        <v>ZBLB</v>
      </c>
      <c r="P755" s="104" t="e">
        <f t="shared" si="135"/>
        <v>#N/A</v>
      </c>
      <c r="Q755" s="102" t="s">
        <v>203</v>
      </c>
      <c r="R755" s="102" t="s">
        <v>204</v>
      </c>
      <c r="S755" s="102" t="s">
        <v>152</v>
      </c>
      <c r="T755" s="105" t="str">
        <f t="shared" ca="1" si="131"/>
        <v>04.05.Monday</v>
      </c>
      <c r="U755" s="102" t="s">
        <v>205</v>
      </c>
      <c r="V755" s="7"/>
      <c r="W755" s="7"/>
      <c r="X755" s="7"/>
      <c r="Y755" s="7"/>
      <c r="Z755" s="100">
        <f t="shared" si="136"/>
        <v>4001153</v>
      </c>
      <c r="AA755" s="7"/>
      <c r="AB755" s="7"/>
      <c r="AC755" s="7"/>
      <c r="AD755" s="7"/>
      <c r="AE755" s="100">
        <f t="shared" si="137"/>
        <v>4151</v>
      </c>
      <c r="AF755" s="7"/>
      <c r="AG755" s="100">
        <f t="shared" si="138"/>
        <v>50036154</v>
      </c>
    </row>
    <row r="756" spans="1:33" x14ac:dyDescent="0.35">
      <c r="A756" s="7" t="str">
        <f t="shared" si="139"/>
        <v>Manaus39,70,4</v>
      </c>
      <c r="B756" s="100" t="s">
        <v>187</v>
      </c>
      <c r="C756" s="7">
        <v>4151</v>
      </c>
      <c r="D756" s="7" t="s">
        <v>40</v>
      </c>
      <c r="E756">
        <v>4001153</v>
      </c>
      <c r="F756" s="101"/>
      <c r="G756" s="111">
        <v>50036154</v>
      </c>
      <c r="H756" t="s">
        <v>223</v>
      </c>
      <c r="I756" s="101" t="str">
        <f t="shared" si="133"/>
        <v>39,7</v>
      </c>
      <c r="J756" s="164">
        <v>0.4</v>
      </c>
      <c r="K756" s="7" t="s">
        <v>132</v>
      </c>
      <c r="L756" s="103" t="e">
        <f>HLOOKUP(K756,'ABR''26'!$DE$4:$EH$65,MATCH(Carga!A756,'ABR''26'!$DE$4:$DE$65,0),0)</f>
        <v>#N/A</v>
      </c>
      <c r="M756" s="7"/>
      <c r="O756" s="7" t="str">
        <f t="shared" si="134"/>
        <v>ZBMR</v>
      </c>
      <c r="P756" s="104" t="e">
        <f t="shared" si="135"/>
        <v>#N/A</v>
      </c>
      <c r="Q756" s="102" t="s">
        <v>203</v>
      </c>
      <c r="R756" s="102" t="s">
        <v>204</v>
      </c>
      <c r="S756" s="102" t="s">
        <v>152</v>
      </c>
      <c r="T756" s="105" t="str">
        <f t="shared" ca="1" si="131"/>
        <v>04.05.Monday</v>
      </c>
      <c r="U756" s="102" t="s">
        <v>205</v>
      </c>
      <c r="V756" s="7"/>
      <c r="W756" s="7"/>
      <c r="X756" s="7"/>
      <c r="Y756" s="7"/>
      <c r="Z756" s="100">
        <f t="shared" si="136"/>
        <v>4001153</v>
      </c>
      <c r="AA756" s="7"/>
      <c r="AB756" s="7"/>
      <c r="AC756" s="7"/>
      <c r="AD756" s="7"/>
      <c r="AE756" s="100">
        <f t="shared" si="137"/>
        <v>4151</v>
      </c>
      <c r="AF756" s="7"/>
      <c r="AG756" s="100">
        <f t="shared" si="138"/>
        <v>50036154</v>
      </c>
    </row>
    <row r="757" spans="1:33" x14ac:dyDescent="0.35">
      <c r="A757" s="7" t="str">
        <f t="shared" si="139"/>
        <v>Manaus39,70,4</v>
      </c>
      <c r="B757" s="100" t="s">
        <v>187</v>
      </c>
      <c r="C757" s="7">
        <v>4151</v>
      </c>
      <c r="D757" s="7" t="s">
        <v>40</v>
      </c>
      <c r="E757">
        <v>4001153</v>
      </c>
      <c r="F757" s="101"/>
      <c r="G757" s="111">
        <v>50036154</v>
      </c>
      <c r="H757" t="s">
        <v>223</v>
      </c>
      <c r="I757" s="101" t="str">
        <f t="shared" si="133"/>
        <v>39,7</v>
      </c>
      <c r="J757" s="164">
        <v>0.4</v>
      </c>
      <c r="K757" s="7" t="s">
        <v>133</v>
      </c>
      <c r="L757" s="103" t="e">
        <f>HLOOKUP(K757,'ABR''26'!$DE$4:$EH$65,MATCH(Carga!A757,'ABR''26'!$DE$4:$DE$65,0),0)</f>
        <v>#N/A</v>
      </c>
      <c r="M757" s="7"/>
      <c r="O757" s="7" t="str">
        <f t="shared" si="134"/>
        <v>ZBML</v>
      </c>
      <c r="P757" s="104" t="e">
        <f t="shared" si="135"/>
        <v>#N/A</v>
      </c>
      <c r="Q757" s="102" t="s">
        <v>203</v>
      </c>
      <c r="R757" s="102" t="s">
        <v>204</v>
      </c>
      <c r="S757" s="102" t="s">
        <v>152</v>
      </c>
      <c r="T757" s="105" t="str">
        <f t="shared" ca="1" si="131"/>
        <v>04.05.Monday</v>
      </c>
      <c r="U757" s="102" t="s">
        <v>205</v>
      </c>
      <c r="V757" s="7"/>
      <c r="W757" s="7"/>
      <c r="X757" s="7"/>
      <c r="Y757" s="7"/>
      <c r="Z757" s="100">
        <f t="shared" si="136"/>
        <v>4001153</v>
      </c>
      <c r="AA757" s="7"/>
      <c r="AB757" s="7"/>
      <c r="AC757" s="7"/>
      <c r="AD757" s="7"/>
      <c r="AE757" s="100">
        <f t="shared" si="137"/>
        <v>4151</v>
      </c>
      <c r="AF757" s="7"/>
      <c r="AG757" s="100">
        <f t="shared" si="138"/>
        <v>50036154</v>
      </c>
    </row>
    <row r="758" spans="1:33" x14ac:dyDescent="0.35">
      <c r="A758" s="7" t="str">
        <f t="shared" si="139"/>
        <v>Manaus39,70,4</v>
      </c>
      <c r="B758" s="100" t="s">
        <v>187</v>
      </c>
      <c r="C758" s="7">
        <v>4151</v>
      </c>
      <c r="D758" s="7" t="s">
        <v>40</v>
      </c>
      <c r="E758">
        <v>4001153</v>
      </c>
      <c r="F758" s="101"/>
      <c r="G758" s="111">
        <v>50036154</v>
      </c>
      <c r="H758" t="s">
        <v>223</v>
      </c>
      <c r="I758" s="101" t="str">
        <f t="shared" si="133"/>
        <v>39,7</v>
      </c>
      <c r="J758" s="164">
        <v>0.4</v>
      </c>
      <c r="K758" s="7" t="s">
        <v>52</v>
      </c>
      <c r="L758" s="103" t="e">
        <f>HLOOKUP(K758,'ABR''26'!$DE$4:$EH$65,MATCH(Carga!A758,'ABR''26'!$DE$4:$DE$65,0),0)</f>
        <v>#N/A</v>
      </c>
      <c r="M758" s="7"/>
      <c r="O758" s="7" t="str">
        <f t="shared" si="134"/>
        <v>ZBPP</v>
      </c>
      <c r="P758" s="104" t="e">
        <f t="shared" si="135"/>
        <v>#N/A</v>
      </c>
      <c r="Q758" s="102" t="s">
        <v>203</v>
      </c>
      <c r="R758" s="102" t="s">
        <v>204</v>
      </c>
      <c r="S758" s="102" t="s">
        <v>152</v>
      </c>
      <c r="T758" s="105" t="str">
        <f t="shared" ca="1" si="131"/>
        <v>04.05.Monday</v>
      </c>
      <c r="U758" s="102" t="s">
        <v>205</v>
      </c>
      <c r="V758" s="7"/>
      <c r="W758" s="7"/>
      <c r="X758" s="7"/>
      <c r="Y758" s="7"/>
      <c r="Z758" s="100">
        <f t="shared" si="136"/>
        <v>4001153</v>
      </c>
      <c r="AA758" s="7"/>
      <c r="AB758" s="7"/>
      <c r="AC758" s="7"/>
      <c r="AD758" s="7"/>
      <c r="AE758" s="100">
        <f t="shared" si="137"/>
        <v>4151</v>
      </c>
      <c r="AF758" s="7"/>
      <c r="AG758" s="100">
        <f t="shared" si="138"/>
        <v>50036154</v>
      </c>
    </row>
    <row r="759" spans="1:33" x14ac:dyDescent="0.35">
      <c r="A759" s="7" t="str">
        <f t="shared" si="139"/>
        <v>Manaus39,70,4</v>
      </c>
      <c r="B759" s="100" t="s">
        <v>187</v>
      </c>
      <c r="C759" s="7">
        <v>4151</v>
      </c>
      <c r="D759" s="7" t="s">
        <v>40</v>
      </c>
      <c r="E759">
        <v>4001153</v>
      </c>
      <c r="F759" s="101"/>
      <c r="G759" s="111">
        <v>50036154</v>
      </c>
      <c r="H759" t="s">
        <v>223</v>
      </c>
      <c r="I759" s="101" t="str">
        <f t="shared" si="133"/>
        <v>39,7</v>
      </c>
      <c r="J759" s="164">
        <v>0.4</v>
      </c>
      <c r="K759" s="7" t="s">
        <v>60</v>
      </c>
      <c r="L759" s="103" t="e">
        <f>HLOOKUP(K759,'ABR''26'!$DE$4:$EH$65,MATCH(Carga!A759,'ABR''26'!$DE$4:$DE$65,0),0)</f>
        <v>#N/A</v>
      </c>
      <c r="M759" s="7"/>
      <c r="O759" s="7" t="str">
        <f t="shared" si="134"/>
        <v>ZBPB</v>
      </c>
      <c r="P759" s="104" t="e">
        <f t="shared" si="135"/>
        <v>#N/A</v>
      </c>
      <c r="Q759" s="102" t="s">
        <v>203</v>
      </c>
      <c r="R759" s="102" t="s">
        <v>204</v>
      </c>
      <c r="S759" s="102" t="s">
        <v>152</v>
      </c>
      <c r="T759" s="105" t="str">
        <f t="shared" ca="1" si="131"/>
        <v>04.05.Monday</v>
      </c>
      <c r="U759" s="102" t="s">
        <v>205</v>
      </c>
      <c r="V759" s="7"/>
      <c r="W759" s="7"/>
      <c r="X759" s="7"/>
      <c r="Y759" s="7"/>
      <c r="Z759" s="100">
        <f t="shared" si="136"/>
        <v>4001153</v>
      </c>
      <c r="AA759" s="7"/>
      <c r="AB759" s="7"/>
      <c r="AC759" s="7"/>
      <c r="AD759" s="7"/>
      <c r="AE759" s="100">
        <f t="shared" si="137"/>
        <v>4151</v>
      </c>
      <c r="AF759" s="7"/>
      <c r="AG759" s="100">
        <f t="shared" si="138"/>
        <v>50036154</v>
      </c>
    </row>
    <row r="760" spans="1:33" x14ac:dyDescent="0.35">
      <c r="A760" s="7" t="str">
        <f t="shared" si="139"/>
        <v>Manaus39,70,4</v>
      </c>
      <c r="B760" s="100" t="s">
        <v>187</v>
      </c>
      <c r="C760" s="7">
        <v>4151</v>
      </c>
      <c r="D760" s="7" t="s">
        <v>40</v>
      </c>
      <c r="E760">
        <v>4001153</v>
      </c>
      <c r="F760" s="101"/>
      <c r="G760" s="111">
        <v>50036154</v>
      </c>
      <c r="H760" t="s">
        <v>223</v>
      </c>
      <c r="I760" s="101" t="str">
        <f t="shared" si="133"/>
        <v>39,7</v>
      </c>
      <c r="J760" s="164">
        <v>0.4</v>
      </c>
      <c r="K760" s="7" t="s">
        <v>50</v>
      </c>
      <c r="L760" s="103" t="e">
        <f>HLOOKUP(K760,'ABR''26'!$DE$4:$EH$65,MATCH(Carga!A760,'ABR''26'!$DE$4:$DE$65,0),0)</f>
        <v>#N/A</v>
      </c>
      <c r="M760" s="7"/>
      <c r="O760" s="7" t="str">
        <f t="shared" si="134"/>
        <v>ZBOP</v>
      </c>
      <c r="P760" s="104" t="e">
        <f t="shared" si="135"/>
        <v>#N/A</v>
      </c>
      <c r="Q760" s="102" t="s">
        <v>203</v>
      </c>
      <c r="R760" s="102" t="s">
        <v>204</v>
      </c>
      <c r="S760" s="102" t="s">
        <v>152</v>
      </c>
      <c r="T760" s="105" t="str">
        <f t="shared" ca="1" si="131"/>
        <v>04.05.Monday</v>
      </c>
      <c r="U760" s="102" t="s">
        <v>205</v>
      </c>
      <c r="V760" s="7"/>
      <c r="W760" s="7"/>
      <c r="X760" s="7"/>
      <c r="Y760" s="7"/>
      <c r="Z760" s="100">
        <f t="shared" si="136"/>
        <v>4001153</v>
      </c>
      <c r="AA760" s="7"/>
      <c r="AB760" s="7"/>
      <c r="AC760" s="7"/>
      <c r="AD760" s="7"/>
      <c r="AE760" s="100">
        <f t="shared" si="137"/>
        <v>4151</v>
      </c>
      <c r="AF760" s="7"/>
      <c r="AG760" s="100">
        <f t="shared" si="138"/>
        <v>50036154</v>
      </c>
    </row>
    <row r="761" spans="1:33" x14ac:dyDescent="0.35">
      <c r="A761" s="7" t="str">
        <f t="shared" si="139"/>
        <v>Manaus39,70,4</v>
      </c>
      <c r="B761" s="100" t="s">
        <v>187</v>
      </c>
      <c r="C761" s="7">
        <v>4151</v>
      </c>
      <c r="D761" s="7" t="s">
        <v>40</v>
      </c>
      <c r="E761">
        <v>4001153</v>
      </c>
      <c r="F761" s="101"/>
      <c r="G761" s="111">
        <v>50036154</v>
      </c>
      <c r="H761" t="s">
        <v>223</v>
      </c>
      <c r="I761" s="101" t="str">
        <f t="shared" si="133"/>
        <v>39,7</v>
      </c>
      <c r="J761" s="164">
        <v>0.4</v>
      </c>
      <c r="K761" s="7" t="s">
        <v>58</v>
      </c>
      <c r="L761" s="103" t="e">
        <f>HLOOKUP(K761,'ABR''26'!$DE$4:$EH$65,MATCH(Carga!A761,'ABR''26'!$DE$4:$DE$65,0),0)</f>
        <v>#N/A</v>
      </c>
      <c r="M761" s="7"/>
      <c r="O761" s="7" t="str">
        <f t="shared" si="134"/>
        <v>ZBOB</v>
      </c>
      <c r="P761" s="104" t="e">
        <f t="shared" si="135"/>
        <v>#N/A</v>
      </c>
      <c r="Q761" s="102" t="s">
        <v>203</v>
      </c>
      <c r="R761" s="102" t="s">
        <v>204</v>
      </c>
      <c r="S761" s="102" t="s">
        <v>152</v>
      </c>
      <c r="T761" s="105" t="str">
        <f t="shared" ca="1" si="131"/>
        <v>04.05.Monday</v>
      </c>
      <c r="U761" s="102" t="s">
        <v>205</v>
      </c>
      <c r="V761" s="7"/>
      <c r="W761" s="7"/>
      <c r="X761" s="7"/>
      <c r="Y761" s="7"/>
      <c r="Z761" s="100">
        <f t="shared" si="136"/>
        <v>4001153</v>
      </c>
      <c r="AA761" s="7"/>
      <c r="AB761" s="7"/>
      <c r="AC761" s="7"/>
      <c r="AD761" s="7"/>
      <c r="AE761" s="100">
        <f t="shared" si="137"/>
        <v>4151</v>
      </c>
      <c r="AF761" s="7"/>
      <c r="AG761" s="100">
        <f t="shared" si="138"/>
        <v>50036154</v>
      </c>
    </row>
    <row r="762" spans="1:33" x14ac:dyDescent="0.35">
      <c r="A762" s="7" t="str">
        <f t="shared" si="139"/>
        <v>Manaus39,70,4</v>
      </c>
      <c r="B762" s="100" t="s">
        <v>187</v>
      </c>
      <c r="C762" s="7">
        <v>4151</v>
      </c>
      <c r="D762" s="7" t="s">
        <v>40</v>
      </c>
      <c r="E762">
        <v>4001153</v>
      </c>
      <c r="F762" s="101"/>
      <c r="G762" s="111">
        <v>50036154</v>
      </c>
      <c r="H762" t="s">
        <v>223</v>
      </c>
      <c r="I762" s="101" t="str">
        <f t="shared" si="133"/>
        <v>39,7</v>
      </c>
      <c r="J762" s="164">
        <v>0.4</v>
      </c>
      <c r="K762" s="7" t="s">
        <v>134</v>
      </c>
      <c r="L762" s="103" t="e">
        <f>HLOOKUP(K762,'ABR''26'!$DE$4:$EH$65,MATCH(Carga!A762,'ABR''26'!$DE$4:$DE$65,0),0)</f>
        <v>#N/A</v>
      </c>
      <c r="M762" s="7"/>
      <c r="O762" s="7" t="str">
        <f t="shared" si="134"/>
        <v>ZBSG</v>
      </c>
      <c r="P762" s="104" t="e">
        <f t="shared" si="135"/>
        <v>#N/A</v>
      </c>
      <c r="Q762" s="102" t="s">
        <v>203</v>
      </c>
      <c r="R762" s="102" t="s">
        <v>204</v>
      </c>
      <c r="S762" s="102" t="s">
        <v>152</v>
      </c>
      <c r="T762" s="105" t="str">
        <f t="shared" ca="1" si="131"/>
        <v>04.05.Monday</v>
      </c>
      <c r="U762" s="102" t="s">
        <v>205</v>
      </c>
      <c r="V762" s="7"/>
      <c r="W762" s="7"/>
      <c r="X762" s="7"/>
      <c r="Y762" s="7"/>
      <c r="Z762" s="100">
        <f t="shared" si="136"/>
        <v>4001153</v>
      </c>
      <c r="AA762" s="7"/>
      <c r="AB762" s="7"/>
      <c r="AC762" s="7"/>
      <c r="AD762" s="7"/>
      <c r="AE762" s="100">
        <f t="shared" si="137"/>
        <v>4151</v>
      </c>
      <c r="AF762" s="7"/>
      <c r="AG762" s="100">
        <f t="shared" si="138"/>
        <v>50036154</v>
      </c>
    </row>
    <row r="763" spans="1:33" x14ac:dyDescent="0.35">
      <c r="A763" s="7" t="str">
        <f t="shared" si="139"/>
        <v>Manaus39,70,4</v>
      </c>
      <c r="B763" s="100" t="s">
        <v>187</v>
      </c>
      <c r="C763" s="7">
        <v>4151</v>
      </c>
      <c r="D763" s="7" t="s">
        <v>40</v>
      </c>
      <c r="E763">
        <v>4001153</v>
      </c>
      <c r="F763" s="101"/>
      <c r="G763" s="111">
        <v>50036154</v>
      </c>
      <c r="H763" t="s">
        <v>223</v>
      </c>
      <c r="I763" s="101" t="str">
        <f t="shared" si="133"/>
        <v>39,7</v>
      </c>
      <c r="J763" s="164">
        <v>0.4</v>
      </c>
      <c r="K763" s="7" t="s">
        <v>45</v>
      </c>
      <c r="L763" s="103" t="e">
        <f>HLOOKUP(K763,'ABR''26'!$DE$4:$EH$65,MATCH(Carga!A763,'ABR''26'!$DE$4:$DE$65,0),0)</f>
        <v>#N/A</v>
      </c>
      <c r="M763" s="7"/>
      <c r="O763" s="7" t="str">
        <f t="shared" si="134"/>
        <v>ZBFS</v>
      </c>
      <c r="P763" s="104" t="e">
        <f t="shared" si="135"/>
        <v>#N/A</v>
      </c>
      <c r="Q763" s="102" t="s">
        <v>203</v>
      </c>
      <c r="R763" s="102" t="s">
        <v>204</v>
      </c>
      <c r="S763" s="102" t="s">
        <v>152</v>
      </c>
      <c r="T763" s="105" t="str">
        <f t="shared" ca="1" si="131"/>
        <v>04.05.Monday</v>
      </c>
      <c r="U763" s="102" t="s">
        <v>205</v>
      </c>
      <c r="V763" s="7"/>
      <c r="W763" s="7"/>
      <c r="X763" s="7"/>
      <c r="Y763" s="7"/>
      <c r="Z763" s="100">
        <f t="shared" si="136"/>
        <v>4001153</v>
      </c>
      <c r="AA763" s="7"/>
      <c r="AB763" s="7"/>
      <c r="AC763" s="7"/>
      <c r="AD763" s="7"/>
      <c r="AE763" s="100">
        <f t="shared" si="137"/>
        <v>4151</v>
      </c>
      <c r="AF763" s="7"/>
      <c r="AG763" s="100">
        <f t="shared" si="138"/>
        <v>50036154</v>
      </c>
    </row>
    <row r="764" spans="1:33" x14ac:dyDescent="0.35">
      <c r="A764" s="7" t="str">
        <f t="shared" si="139"/>
        <v>Manaus39,70,4</v>
      </c>
      <c r="B764" s="100" t="s">
        <v>187</v>
      </c>
      <c r="C764" s="7">
        <v>4151</v>
      </c>
      <c r="D764" s="7" t="s">
        <v>40</v>
      </c>
      <c r="E764">
        <v>4001153</v>
      </c>
      <c r="F764" s="101"/>
      <c r="G764" s="111">
        <v>50036154</v>
      </c>
      <c r="H764" t="s">
        <v>223</v>
      </c>
      <c r="I764" s="101" t="str">
        <f t="shared" si="133"/>
        <v>39,7</v>
      </c>
      <c r="J764" s="164">
        <v>0.4</v>
      </c>
      <c r="K764" s="7" t="s">
        <v>47</v>
      </c>
      <c r="L764" s="103" t="e">
        <f>HLOOKUP(K764,'ABR''26'!$DE$4:$EH$65,MATCH(Carga!A764,'ABR''26'!$DE$4:$DE$65,0),0)</f>
        <v>#N/A</v>
      </c>
      <c r="M764" s="7"/>
      <c r="O764" s="7" t="str">
        <f t="shared" si="134"/>
        <v>ZBUT</v>
      </c>
      <c r="P764" s="104" t="e">
        <f t="shared" si="135"/>
        <v>#N/A</v>
      </c>
      <c r="Q764" s="102" t="s">
        <v>203</v>
      </c>
      <c r="R764" s="102" t="s">
        <v>204</v>
      </c>
      <c r="S764" s="102" t="s">
        <v>152</v>
      </c>
      <c r="T764" s="105" t="str">
        <f t="shared" ca="1" si="131"/>
        <v>04.05.Monday</v>
      </c>
      <c r="U764" s="102" t="s">
        <v>205</v>
      </c>
      <c r="V764" s="7"/>
      <c r="W764" s="7"/>
      <c r="X764" s="7"/>
      <c r="Y764" s="7"/>
      <c r="Z764" s="100">
        <f t="shared" si="136"/>
        <v>4001153</v>
      </c>
      <c r="AA764" s="7"/>
      <c r="AB764" s="7"/>
      <c r="AC764" s="7"/>
      <c r="AD764" s="7"/>
      <c r="AE764" s="100">
        <f t="shared" si="137"/>
        <v>4151</v>
      </c>
      <c r="AF764" s="7"/>
      <c r="AG764" s="100">
        <f t="shared" si="138"/>
        <v>50036154</v>
      </c>
    </row>
    <row r="765" spans="1:33" x14ac:dyDescent="0.35">
      <c r="A765" s="7" t="str">
        <f t="shared" si="139"/>
        <v>Manaus39,70,4</v>
      </c>
      <c r="B765" s="100" t="s">
        <v>187</v>
      </c>
      <c r="C765" s="7">
        <v>4151</v>
      </c>
      <c r="D765" s="7" t="s">
        <v>40</v>
      </c>
      <c r="E765">
        <v>4001153</v>
      </c>
      <c r="F765" s="101"/>
      <c r="G765" s="111">
        <v>50036154</v>
      </c>
      <c r="H765" t="s">
        <v>223</v>
      </c>
      <c r="I765" s="101" t="str">
        <f t="shared" si="133"/>
        <v>39,7</v>
      </c>
      <c r="J765" s="164">
        <v>0.4</v>
      </c>
      <c r="K765" s="7" t="s">
        <v>54</v>
      </c>
      <c r="L765" s="103" t="e">
        <f>HLOOKUP(K765,'ABR''26'!$DE$4:$EH$65,MATCH(Carga!A765,'ABR''26'!$DE$4:$DE$65,0),0)</f>
        <v>#N/A</v>
      </c>
      <c r="M765" s="7"/>
      <c r="O765" s="7" t="str">
        <f t="shared" si="134"/>
        <v>ZBUB</v>
      </c>
      <c r="P765" s="104" t="e">
        <f t="shared" si="135"/>
        <v>#N/A</v>
      </c>
      <c r="Q765" s="102" t="s">
        <v>203</v>
      </c>
      <c r="R765" s="102" t="s">
        <v>204</v>
      </c>
      <c r="S765" s="102" t="s">
        <v>152</v>
      </c>
      <c r="T765" s="105" t="str">
        <f t="shared" ca="1" si="131"/>
        <v>04.05.Monday</v>
      </c>
      <c r="U765" s="102" t="s">
        <v>205</v>
      </c>
      <c r="V765" s="7"/>
      <c r="W765" s="7"/>
      <c r="X765" s="7"/>
      <c r="Y765" s="7"/>
      <c r="Z765" s="100">
        <f t="shared" si="136"/>
        <v>4001153</v>
      </c>
      <c r="AA765" s="7"/>
      <c r="AB765" s="7"/>
      <c r="AC765" s="7"/>
      <c r="AD765" s="7"/>
      <c r="AE765" s="100">
        <f t="shared" si="137"/>
        <v>4151</v>
      </c>
      <c r="AF765" s="7"/>
      <c r="AG765" s="100">
        <f t="shared" si="138"/>
        <v>50036154</v>
      </c>
    </row>
    <row r="766" spans="1:33" x14ac:dyDescent="0.35">
      <c r="A766" s="7" t="str">
        <f t="shared" si="139"/>
        <v>Manaus39,70,4</v>
      </c>
      <c r="B766" s="100" t="s">
        <v>187</v>
      </c>
      <c r="C766" s="7">
        <v>4151</v>
      </c>
      <c r="D766" s="7" t="s">
        <v>40</v>
      </c>
      <c r="E766">
        <v>4001153</v>
      </c>
      <c r="F766" s="101"/>
      <c r="G766" s="111">
        <v>50036154</v>
      </c>
      <c r="H766" t="s">
        <v>223</v>
      </c>
      <c r="I766" s="101" t="str">
        <f t="shared" si="133"/>
        <v>39,7</v>
      </c>
      <c r="J766" s="164">
        <v>0.4</v>
      </c>
      <c r="K766" s="7" t="s">
        <v>48</v>
      </c>
      <c r="L766" s="103" t="e">
        <f>HLOOKUP(K766,'ABR''26'!$DE$4:$EH$65,MATCH(Carga!A766,'ABR''26'!$DE$4:$DE$65,0),0)</f>
        <v>#N/A</v>
      </c>
      <c r="M766" s="7"/>
      <c r="O766" s="7" t="str">
        <f t="shared" si="134"/>
        <v>ZBLA</v>
      </c>
      <c r="P766" s="104" t="e">
        <f t="shared" si="135"/>
        <v>#N/A</v>
      </c>
      <c r="Q766" s="102" t="s">
        <v>203</v>
      </c>
      <c r="R766" s="102" t="s">
        <v>204</v>
      </c>
      <c r="S766" s="102" t="s">
        <v>152</v>
      </c>
      <c r="T766" s="105" t="str">
        <f t="shared" ca="1" si="131"/>
        <v>04.05.Monday</v>
      </c>
      <c r="U766" s="102" t="s">
        <v>205</v>
      </c>
      <c r="V766" s="7"/>
      <c r="W766" s="7"/>
      <c r="X766" s="7"/>
      <c r="Y766" s="7"/>
      <c r="Z766" s="100">
        <f t="shared" si="136"/>
        <v>4001153</v>
      </c>
      <c r="AA766" s="7"/>
      <c r="AB766" s="7"/>
      <c r="AC766" s="7"/>
      <c r="AD766" s="7"/>
      <c r="AE766" s="100">
        <f t="shared" si="137"/>
        <v>4151</v>
      </c>
      <c r="AF766" s="7"/>
      <c r="AG766" s="100">
        <f t="shared" si="138"/>
        <v>50036154</v>
      </c>
    </row>
    <row r="767" spans="1:33" x14ac:dyDescent="0.35">
      <c r="A767" s="7" t="str">
        <f t="shared" si="139"/>
        <v>Manaus39,70,4</v>
      </c>
      <c r="B767" s="100" t="s">
        <v>187</v>
      </c>
      <c r="C767" s="7">
        <v>4151</v>
      </c>
      <c r="D767" s="7" t="s">
        <v>40</v>
      </c>
      <c r="E767">
        <v>4001153</v>
      </c>
      <c r="F767" s="101"/>
      <c r="G767" s="111">
        <v>50036154</v>
      </c>
      <c r="H767" t="s">
        <v>223</v>
      </c>
      <c r="I767" s="101" t="str">
        <f t="shared" si="133"/>
        <v>39,7</v>
      </c>
      <c r="J767" s="164">
        <v>0.4</v>
      </c>
      <c r="K767" s="7" t="s">
        <v>55</v>
      </c>
      <c r="L767" s="103" t="e">
        <f>HLOOKUP(K767,'ABR''26'!$DE$4:$EH$65,MATCH(Carga!A767,'ABR''26'!$DE$4:$DE$65,0),0)</f>
        <v>#N/A</v>
      </c>
      <c r="M767" s="7"/>
      <c r="O767" s="7" t="str">
        <f t="shared" si="134"/>
        <v>ZBLL</v>
      </c>
      <c r="P767" s="104" t="e">
        <f t="shared" si="135"/>
        <v>#N/A</v>
      </c>
      <c r="Q767" s="102" t="s">
        <v>203</v>
      </c>
      <c r="R767" s="102" t="s">
        <v>204</v>
      </c>
      <c r="S767" s="102" t="s">
        <v>152</v>
      </c>
      <c r="T767" s="105" t="str">
        <f t="shared" ca="1" si="131"/>
        <v>04.05.Monday</v>
      </c>
      <c r="U767" s="102" t="s">
        <v>205</v>
      </c>
      <c r="V767" s="7"/>
      <c r="W767" s="7"/>
      <c r="X767" s="7"/>
      <c r="Y767" s="7"/>
      <c r="Z767" s="100">
        <f t="shared" si="136"/>
        <v>4001153</v>
      </c>
      <c r="AA767" s="7"/>
      <c r="AB767" s="7"/>
      <c r="AC767" s="7"/>
      <c r="AD767" s="7"/>
      <c r="AE767" s="100">
        <f t="shared" si="137"/>
        <v>4151</v>
      </c>
      <c r="AF767" s="7"/>
      <c r="AG767" s="100">
        <f t="shared" si="138"/>
        <v>50036154</v>
      </c>
    </row>
    <row r="768" spans="1:33" x14ac:dyDescent="0.35">
      <c r="A768" s="7" t="str">
        <f t="shared" si="139"/>
        <v>Manaus39,70,4</v>
      </c>
      <c r="B768" s="100" t="s">
        <v>187</v>
      </c>
      <c r="C768" s="7">
        <v>4151</v>
      </c>
      <c r="D768" s="7" t="s">
        <v>40</v>
      </c>
      <c r="E768">
        <v>4001153</v>
      </c>
      <c r="F768" s="101"/>
      <c r="G768" s="111">
        <v>50036154</v>
      </c>
      <c r="H768" t="s">
        <v>223</v>
      </c>
      <c r="I768" s="101" t="str">
        <f t="shared" si="133"/>
        <v>39,7</v>
      </c>
      <c r="J768" s="164">
        <v>0.4</v>
      </c>
      <c r="K768" s="7" t="s">
        <v>135</v>
      </c>
      <c r="L768" s="103" t="e">
        <f>HLOOKUP(K768,'ABR''26'!$DE$4:$EH$65,MATCH(Carga!A768,'ABR''26'!$DE$4:$DE$65,0),0)</f>
        <v>#N/A</v>
      </c>
      <c r="M768" s="7"/>
      <c r="O768" s="7" t="str">
        <f t="shared" si="134"/>
        <v>ZBPE</v>
      </c>
      <c r="P768" s="104" t="e">
        <f t="shared" si="135"/>
        <v>#N/A</v>
      </c>
      <c r="Q768" s="102" t="s">
        <v>203</v>
      </c>
      <c r="R768" s="102" t="s">
        <v>204</v>
      </c>
      <c r="S768" s="102" t="s">
        <v>152</v>
      </c>
      <c r="T768" s="105" t="str">
        <f t="shared" ca="1" si="131"/>
        <v>04.05.Monday</v>
      </c>
      <c r="U768" s="102" t="s">
        <v>205</v>
      </c>
      <c r="V768" s="7"/>
      <c r="W768" s="7"/>
      <c r="X768" s="7"/>
      <c r="Y768" s="7"/>
      <c r="Z768" s="100">
        <f t="shared" si="136"/>
        <v>4001153</v>
      </c>
      <c r="AA768" s="7"/>
      <c r="AB768" s="7"/>
      <c r="AC768" s="7"/>
      <c r="AD768" s="7"/>
      <c r="AE768" s="100">
        <f t="shared" si="137"/>
        <v>4151</v>
      </c>
      <c r="AF768" s="7"/>
      <c r="AG768" s="100">
        <f t="shared" si="138"/>
        <v>50036154</v>
      </c>
    </row>
    <row r="769" spans="1:33" x14ac:dyDescent="0.35">
      <c r="A769" s="7" t="str">
        <f t="shared" si="139"/>
        <v>Manaus39,70,4</v>
      </c>
      <c r="B769" s="100" t="s">
        <v>187</v>
      </c>
      <c r="C769" s="7">
        <v>4151</v>
      </c>
      <c r="D769" s="7" t="s">
        <v>40</v>
      </c>
      <c r="E769">
        <v>4001153</v>
      </c>
      <c r="F769" s="101"/>
      <c r="G769" s="111">
        <v>50036154</v>
      </c>
      <c r="H769" t="s">
        <v>223</v>
      </c>
      <c r="I769" s="101" t="str">
        <f t="shared" si="133"/>
        <v>39,7</v>
      </c>
      <c r="J769" s="164">
        <v>0.4</v>
      </c>
      <c r="K769" s="7" t="s">
        <v>136</v>
      </c>
      <c r="L769" s="103" t="e">
        <f>HLOOKUP(K769,'ABR''26'!$DE$4:$EH$65,MATCH(Carga!A769,'ABR''26'!$DE$4:$DE$65,0),0)</f>
        <v>#N/A</v>
      </c>
      <c r="M769" s="7"/>
      <c r="O769" s="7" t="str">
        <f t="shared" si="134"/>
        <v>ZBPL</v>
      </c>
      <c r="P769" s="104" t="e">
        <f t="shared" si="135"/>
        <v>#N/A</v>
      </c>
      <c r="Q769" s="102" t="s">
        <v>203</v>
      </c>
      <c r="R769" s="102" t="s">
        <v>204</v>
      </c>
      <c r="S769" s="102" t="s">
        <v>152</v>
      </c>
      <c r="T769" s="105" t="str">
        <f t="shared" ca="1" si="131"/>
        <v>04.05.Monday</v>
      </c>
      <c r="U769" s="102" t="s">
        <v>205</v>
      </c>
      <c r="V769" s="7"/>
      <c r="W769" s="7"/>
      <c r="X769" s="7"/>
      <c r="Y769" s="7"/>
      <c r="Z769" s="100">
        <f t="shared" si="136"/>
        <v>4001153</v>
      </c>
      <c r="AA769" s="7"/>
      <c r="AB769" s="7"/>
      <c r="AC769" s="7"/>
      <c r="AD769" s="7"/>
      <c r="AE769" s="100">
        <f t="shared" si="137"/>
        <v>4151</v>
      </c>
      <c r="AF769" s="7"/>
      <c r="AG769" s="100">
        <f t="shared" si="138"/>
        <v>50036154</v>
      </c>
    </row>
    <row r="770" spans="1:33" x14ac:dyDescent="0.35">
      <c r="A770" s="7" t="str">
        <f>D770&amp;I770&amp;J770</f>
        <v>Manaus39,70,4</v>
      </c>
      <c r="B770" s="100" t="s">
        <v>187</v>
      </c>
      <c r="C770" s="7">
        <v>4151</v>
      </c>
      <c r="D770" s="7" t="s">
        <v>40</v>
      </c>
      <c r="E770">
        <v>4001152</v>
      </c>
      <c r="F770" s="101"/>
      <c r="G770" s="111">
        <v>50036154</v>
      </c>
      <c r="H770" t="s">
        <v>223</v>
      </c>
      <c r="I770" s="101" t="str">
        <f t="shared" si="133"/>
        <v>39,7</v>
      </c>
      <c r="J770" s="164">
        <v>0.4</v>
      </c>
      <c r="K770" s="7" t="s">
        <v>43</v>
      </c>
      <c r="L770" s="103" t="e">
        <f>HLOOKUP(K770,'ABR''26'!$DE$4:$EH$65,MATCH(Carga!A770,'ABR''26'!$DE$4:$DE$65,0),0)</f>
        <v>#N/A</v>
      </c>
      <c r="M770" s="7"/>
      <c r="O770" s="7" t="str">
        <f t="shared" si="134"/>
        <v>ZBRP</v>
      </c>
      <c r="P770" s="104" t="e">
        <f t="shared" si="135"/>
        <v>#N/A</v>
      </c>
      <c r="Q770" s="102" t="s">
        <v>203</v>
      </c>
      <c r="R770" s="102" t="s">
        <v>204</v>
      </c>
      <c r="S770" s="102" t="s">
        <v>152</v>
      </c>
      <c r="T770" s="105" t="str">
        <f t="shared" ref="T770:T833" ca="1" si="140">$T$1</f>
        <v>04.05.Monday</v>
      </c>
      <c r="U770" s="102" t="s">
        <v>205</v>
      </c>
      <c r="V770" s="7"/>
      <c r="W770" s="7"/>
      <c r="X770" s="7"/>
      <c r="Y770" s="7"/>
      <c r="Z770" s="100">
        <f t="shared" si="136"/>
        <v>4001152</v>
      </c>
      <c r="AA770" s="7"/>
      <c r="AB770" s="7"/>
      <c r="AC770" s="7"/>
      <c r="AD770" s="7"/>
      <c r="AE770" s="100">
        <f t="shared" si="137"/>
        <v>4151</v>
      </c>
      <c r="AF770" s="7"/>
      <c r="AG770" s="100">
        <f t="shared" si="138"/>
        <v>50036154</v>
      </c>
    </row>
    <row r="771" spans="1:33" x14ac:dyDescent="0.35">
      <c r="A771" s="7" t="str">
        <f t="shared" ref="A771:A793" si="141">D771&amp;I771&amp;J771</f>
        <v>Manaus39,70,4</v>
      </c>
      <c r="B771" s="100" t="s">
        <v>187</v>
      </c>
      <c r="C771" s="7">
        <v>4151</v>
      </c>
      <c r="D771" s="7" t="s">
        <v>40</v>
      </c>
      <c r="E771">
        <v>4001152</v>
      </c>
      <c r="F771" s="101"/>
      <c r="G771" s="111">
        <v>50036154</v>
      </c>
      <c r="H771" t="s">
        <v>223</v>
      </c>
      <c r="I771" s="101" t="str">
        <f t="shared" si="133"/>
        <v>39,7</v>
      </c>
      <c r="J771" s="164">
        <v>0.4</v>
      </c>
      <c r="K771" s="7" t="s">
        <v>44</v>
      </c>
      <c r="L771" s="103" t="e">
        <f>HLOOKUP(K771,'ABR''26'!$DE$4:$EH$65,MATCH(Carga!A771,'ABR''26'!$DE$4:$DE$65,0),0)</f>
        <v>#N/A</v>
      </c>
      <c r="M771" s="7"/>
      <c r="O771" s="7" t="str">
        <f t="shared" si="134"/>
        <v>ZBSR</v>
      </c>
      <c r="P771" s="104" t="e">
        <f t="shared" si="135"/>
        <v>#N/A</v>
      </c>
      <c r="Q771" s="102" t="s">
        <v>203</v>
      </c>
      <c r="R771" s="102" t="s">
        <v>204</v>
      </c>
      <c r="S771" s="102" t="s">
        <v>152</v>
      </c>
      <c r="T771" s="105" t="str">
        <f t="shared" ca="1" si="140"/>
        <v>04.05.Monday</v>
      </c>
      <c r="U771" s="102" t="s">
        <v>205</v>
      </c>
      <c r="V771" s="7"/>
      <c r="W771" s="7"/>
      <c r="X771" s="7"/>
      <c r="Y771" s="7"/>
      <c r="Z771" s="100">
        <f t="shared" si="136"/>
        <v>4001152</v>
      </c>
      <c r="AA771" s="7"/>
      <c r="AB771" s="7"/>
      <c r="AC771" s="7"/>
      <c r="AD771" s="7"/>
      <c r="AE771" s="100">
        <f t="shared" si="137"/>
        <v>4151</v>
      </c>
      <c r="AF771" s="7"/>
      <c r="AG771" s="100">
        <f t="shared" si="138"/>
        <v>50036154</v>
      </c>
    </row>
    <row r="772" spans="1:33" x14ac:dyDescent="0.35">
      <c r="A772" s="7" t="str">
        <f t="shared" si="141"/>
        <v>Manaus39,70,4</v>
      </c>
      <c r="B772" s="100" t="s">
        <v>187</v>
      </c>
      <c r="C772" s="7">
        <v>4151</v>
      </c>
      <c r="D772" s="7" t="s">
        <v>40</v>
      </c>
      <c r="E772">
        <v>4001152</v>
      </c>
      <c r="F772" s="101"/>
      <c r="G772" s="111">
        <v>50036154</v>
      </c>
      <c r="H772" t="s">
        <v>223</v>
      </c>
      <c r="I772" s="101" t="str">
        <f t="shared" si="133"/>
        <v>39,7</v>
      </c>
      <c r="J772" s="164">
        <v>0.4</v>
      </c>
      <c r="K772" s="7" t="s">
        <v>56</v>
      </c>
      <c r="L772" s="103" t="e">
        <f>HLOOKUP(K772,'ABR''26'!$DE$4:$EH$65,MATCH(Carga!A772,'ABR''26'!$DE$4:$DE$65,0),0)</f>
        <v>#N/A</v>
      </c>
      <c r="M772" s="7"/>
      <c r="O772" s="7" t="str">
        <f t="shared" si="134"/>
        <v>ZBSB</v>
      </c>
      <c r="P772" s="104" t="e">
        <f t="shared" si="135"/>
        <v>#N/A</v>
      </c>
      <c r="Q772" s="102" t="s">
        <v>203</v>
      </c>
      <c r="R772" s="102" t="s">
        <v>204</v>
      </c>
      <c r="S772" s="102" t="s">
        <v>152</v>
      </c>
      <c r="T772" s="105" t="str">
        <f t="shared" ca="1" si="140"/>
        <v>04.05.Monday</v>
      </c>
      <c r="U772" s="102" t="s">
        <v>205</v>
      </c>
      <c r="V772" s="7"/>
      <c r="W772" s="7"/>
      <c r="X772" s="7"/>
      <c r="Y772" s="7"/>
      <c r="Z772" s="100">
        <f t="shared" si="136"/>
        <v>4001152</v>
      </c>
      <c r="AA772" s="7"/>
      <c r="AB772" s="7"/>
      <c r="AC772" s="7"/>
      <c r="AD772" s="7"/>
      <c r="AE772" s="100">
        <f t="shared" si="137"/>
        <v>4151</v>
      </c>
      <c r="AF772" s="7"/>
      <c r="AG772" s="100">
        <f t="shared" si="138"/>
        <v>50036154</v>
      </c>
    </row>
    <row r="773" spans="1:33" x14ac:dyDescent="0.35">
      <c r="A773" s="7" t="str">
        <f t="shared" si="141"/>
        <v>Manaus39,70,4</v>
      </c>
      <c r="B773" s="100" t="s">
        <v>187</v>
      </c>
      <c r="C773" s="7">
        <v>4151</v>
      </c>
      <c r="D773" s="7" t="s">
        <v>40</v>
      </c>
      <c r="E773">
        <v>4001152</v>
      </c>
      <c r="F773" s="101"/>
      <c r="G773" s="111">
        <v>50036154</v>
      </c>
      <c r="H773" t="s">
        <v>223</v>
      </c>
      <c r="I773" s="101" t="str">
        <f t="shared" si="133"/>
        <v>39,7</v>
      </c>
      <c r="J773" s="164">
        <v>0.4</v>
      </c>
      <c r="K773" s="7" t="s">
        <v>46</v>
      </c>
      <c r="L773" s="103" t="e">
        <f>HLOOKUP(K773,'ABR''26'!$DE$4:$EH$65,MATCH(Carga!A773,'ABR''26'!$DE$4:$DE$65,0),0)</f>
        <v>#N/A</v>
      </c>
      <c r="M773" s="7"/>
      <c r="O773" s="7" t="str">
        <f t="shared" si="134"/>
        <v>ZBCP</v>
      </c>
      <c r="P773" s="104" t="e">
        <f t="shared" si="135"/>
        <v>#N/A</v>
      </c>
      <c r="Q773" s="102" t="s">
        <v>203</v>
      </c>
      <c r="R773" s="102" t="s">
        <v>204</v>
      </c>
      <c r="S773" s="102" t="s">
        <v>152</v>
      </c>
      <c r="T773" s="105" t="str">
        <f t="shared" ca="1" si="140"/>
        <v>04.05.Monday</v>
      </c>
      <c r="U773" s="102" t="s">
        <v>205</v>
      </c>
      <c r="V773" s="7"/>
      <c r="W773" s="7"/>
      <c r="X773" s="7"/>
      <c r="Y773" s="7"/>
      <c r="Z773" s="100">
        <f t="shared" si="136"/>
        <v>4001152</v>
      </c>
      <c r="AA773" s="7"/>
      <c r="AB773" s="7"/>
      <c r="AC773" s="7"/>
      <c r="AD773" s="7"/>
      <c r="AE773" s="100">
        <f t="shared" si="137"/>
        <v>4151</v>
      </c>
      <c r="AF773" s="7"/>
      <c r="AG773" s="100">
        <f t="shared" si="138"/>
        <v>50036154</v>
      </c>
    </row>
    <row r="774" spans="1:33" x14ac:dyDescent="0.35">
      <c r="A774" s="7" t="str">
        <f t="shared" si="141"/>
        <v>Manaus39,70,4</v>
      </c>
      <c r="B774" s="100" t="s">
        <v>187</v>
      </c>
      <c r="C774" s="7">
        <v>4151</v>
      </c>
      <c r="D774" s="7" t="s">
        <v>40</v>
      </c>
      <c r="E774">
        <v>4001152</v>
      </c>
      <c r="F774" s="101"/>
      <c r="G774" s="111">
        <v>50036154</v>
      </c>
      <c r="H774" t="s">
        <v>223</v>
      </c>
      <c r="I774" s="101" t="str">
        <f t="shared" si="133"/>
        <v>39,7</v>
      </c>
      <c r="J774" s="164">
        <v>0.4</v>
      </c>
      <c r="K774" s="7" t="s">
        <v>131</v>
      </c>
      <c r="L774" s="103" t="e">
        <f>HLOOKUP(K774,'ABR''26'!$DE$4:$EH$65,MATCH(Carga!A774,'ABR''26'!$DE$4:$DE$65,0),0)</f>
        <v>#N/A</v>
      </c>
      <c r="M774" s="7"/>
      <c r="O774" s="7" t="str">
        <f t="shared" si="134"/>
        <v>ZBFP</v>
      </c>
      <c r="P774" s="104" t="e">
        <f t="shared" si="135"/>
        <v>#N/A</v>
      </c>
      <c r="Q774" s="102" t="s">
        <v>203</v>
      </c>
      <c r="R774" s="102" t="s">
        <v>204</v>
      </c>
      <c r="S774" s="102" t="s">
        <v>152</v>
      </c>
      <c r="T774" s="105" t="str">
        <f t="shared" ca="1" si="140"/>
        <v>04.05.Monday</v>
      </c>
      <c r="U774" s="102" t="s">
        <v>205</v>
      </c>
      <c r="V774" s="7"/>
      <c r="W774" s="7"/>
      <c r="X774" s="7"/>
      <c r="Y774" s="7"/>
      <c r="Z774" s="100">
        <f t="shared" si="136"/>
        <v>4001152</v>
      </c>
      <c r="AA774" s="7"/>
      <c r="AB774" s="7"/>
      <c r="AC774" s="7"/>
      <c r="AD774" s="7"/>
      <c r="AE774" s="100">
        <f t="shared" si="137"/>
        <v>4151</v>
      </c>
      <c r="AF774" s="7"/>
      <c r="AG774" s="100">
        <f t="shared" si="138"/>
        <v>50036154</v>
      </c>
    </row>
    <row r="775" spans="1:33" x14ac:dyDescent="0.35">
      <c r="A775" s="7" t="str">
        <f t="shared" si="141"/>
        <v>Manaus39,70,4</v>
      </c>
      <c r="B775" s="100" t="s">
        <v>187</v>
      </c>
      <c r="C775" s="7">
        <v>4151</v>
      </c>
      <c r="D775" s="7" t="s">
        <v>40</v>
      </c>
      <c r="E775">
        <v>4001152</v>
      </c>
      <c r="F775" s="101"/>
      <c r="G775" s="111">
        <v>50036154</v>
      </c>
      <c r="H775" t="s">
        <v>223</v>
      </c>
      <c r="I775" s="101" t="str">
        <f t="shared" si="133"/>
        <v>39,7</v>
      </c>
      <c r="J775" s="164">
        <v>0.4</v>
      </c>
      <c r="K775" s="7" t="s">
        <v>51</v>
      </c>
      <c r="L775" s="103" t="e">
        <f>HLOOKUP(K775,'ABR''26'!$DE$4:$EH$65,MATCH(Carga!A775,'ABR''26'!$DE$4:$DE$65,0),0)</f>
        <v>#N/A</v>
      </c>
      <c r="M775" s="7"/>
      <c r="O775" s="7" t="str">
        <f t="shared" si="134"/>
        <v>ZBFC</v>
      </c>
      <c r="P775" s="104" t="e">
        <f t="shared" si="135"/>
        <v>#N/A</v>
      </c>
      <c r="Q775" s="102" t="s">
        <v>203</v>
      </c>
      <c r="R775" s="102" t="s">
        <v>204</v>
      </c>
      <c r="S775" s="102" t="s">
        <v>152</v>
      </c>
      <c r="T775" s="105" t="str">
        <f t="shared" ca="1" si="140"/>
        <v>04.05.Monday</v>
      </c>
      <c r="U775" s="102" t="s">
        <v>205</v>
      </c>
      <c r="V775" s="7"/>
      <c r="W775" s="7"/>
      <c r="X775" s="7"/>
      <c r="Y775" s="7"/>
      <c r="Z775" s="100">
        <f t="shared" si="136"/>
        <v>4001152</v>
      </c>
      <c r="AA775" s="7"/>
      <c r="AB775" s="7"/>
      <c r="AC775" s="7"/>
      <c r="AD775" s="7"/>
      <c r="AE775" s="100">
        <f t="shared" si="137"/>
        <v>4151</v>
      </c>
      <c r="AF775" s="7"/>
      <c r="AG775" s="100">
        <f t="shared" si="138"/>
        <v>50036154</v>
      </c>
    </row>
    <row r="776" spans="1:33" x14ac:dyDescent="0.35">
      <c r="A776" s="7" t="str">
        <f t="shared" si="141"/>
        <v>Manaus39,70,4</v>
      </c>
      <c r="B776" s="100" t="s">
        <v>187</v>
      </c>
      <c r="C776" s="7">
        <v>4151</v>
      </c>
      <c r="D776" s="7" t="s">
        <v>40</v>
      </c>
      <c r="E776">
        <v>4001152</v>
      </c>
      <c r="F776" s="101"/>
      <c r="G776" s="111">
        <v>50036154</v>
      </c>
      <c r="H776" t="s">
        <v>223</v>
      </c>
      <c r="I776" s="101" t="str">
        <f t="shared" si="133"/>
        <v>39,7</v>
      </c>
      <c r="J776" s="164">
        <v>0.4</v>
      </c>
      <c r="K776" s="7" t="s">
        <v>59</v>
      </c>
      <c r="L776" s="103" t="e">
        <f>HLOOKUP(K776,'ABR''26'!$DE$4:$EH$65,MATCH(Carga!A776,'ABR''26'!$DE$4:$DE$65,0),0)</f>
        <v>#N/A</v>
      </c>
      <c r="M776" s="7"/>
      <c r="O776" s="7" t="str">
        <f t="shared" si="134"/>
        <v>ZBFB</v>
      </c>
      <c r="P776" s="104" t="e">
        <f t="shared" si="135"/>
        <v>#N/A</v>
      </c>
      <c r="Q776" s="102" t="s">
        <v>203</v>
      </c>
      <c r="R776" s="102" t="s">
        <v>204</v>
      </c>
      <c r="S776" s="102" t="s">
        <v>152</v>
      </c>
      <c r="T776" s="105" t="str">
        <f t="shared" ca="1" si="140"/>
        <v>04.05.Monday</v>
      </c>
      <c r="U776" s="102" t="s">
        <v>205</v>
      </c>
      <c r="V776" s="7"/>
      <c r="W776" s="7"/>
      <c r="X776" s="7"/>
      <c r="Y776" s="7"/>
      <c r="Z776" s="100">
        <f t="shared" si="136"/>
        <v>4001152</v>
      </c>
      <c r="AA776" s="7"/>
      <c r="AB776" s="7"/>
      <c r="AC776" s="7"/>
      <c r="AD776" s="7"/>
      <c r="AE776" s="100">
        <f t="shared" si="137"/>
        <v>4151</v>
      </c>
      <c r="AF776" s="7"/>
      <c r="AG776" s="100">
        <f t="shared" si="138"/>
        <v>50036154</v>
      </c>
    </row>
    <row r="777" spans="1:33" x14ac:dyDescent="0.35">
      <c r="A777" s="7" t="str">
        <f t="shared" si="141"/>
        <v>Manaus39,70,4</v>
      </c>
      <c r="B777" s="100" t="s">
        <v>187</v>
      </c>
      <c r="C777" s="7">
        <v>4151</v>
      </c>
      <c r="D777" s="7" t="s">
        <v>40</v>
      </c>
      <c r="E777">
        <v>4001152</v>
      </c>
      <c r="F777" s="101"/>
      <c r="G777" s="111">
        <v>50036154</v>
      </c>
      <c r="H777" t="s">
        <v>223</v>
      </c>
      <c r="I777" s="101" t="str">
        <f t="shared" si="133"/>
        <v>39,7</v>
      </c>
      <c r="J777" s="164">
        <v>0.4</v>
      </c>
      <c r="K777" s="7" t="s">
        <v>138</v>
      </c>
      <c r="L777" s="103" t="e">
        <f>HLOOKUP(K777,'ABR''26'!$DE$4:$EH$65,MATCH(Carga!A777,'ABR''26'!$DE$4:$DE$65,0),0)</f>
        <v>#N/A</v>
      </c>
      <c r="M777" s="7"/>
      <c r="O777" s="7" t="str">
        <f t="shared" si="134"/>
        <v>ZBTM</v>
      </c>
      <c r="P777" s="104" t="e">
        <f t="shared" si="135"/>
        <v>#N/A</v>
      </c>
      <c r="Q777" s="102" t="s">
        <v>203</v>
      </c>
      <c r="R777" s="102" t="s">
        <v>204</v>
      </c>
      <c r="S777" s="102" t="s">
        <v>152</v>
      </c>
      <c r="T777" s="105" t="str">
        <f t="shared" ca="1" si="140"/>
        <v>04.05.Monday</v>
      </c>
      <c r="U777" s="102" t="s">
        <v>205</v>
      </c>
      <c r="V777" s="7"/>
      <c r="W777" s="7"/>
      <c r="X777" s="7"/>
      <c r="Y777" s="7"/>
      <c r="Z777" s="100">
        <f t="shared" si="136"/>
        <v>4001152</v>
      </c>
      <c r="AA777" s="7"/>
      <c r="AB777" s="7"/>
      <c r="AC777" s="7"/>
      <c r="AD777" s="7"/>
      <c r="AE777" s="100">
        <f t="shared" si="137"/>
        <v>4151</v>
      </c>
      <c r="AF777" s="7"/>
      <c r="AG777" s="100">
        <f t="shared" si="138"/>
        <v>50036154</v>
      </c>
    </row>
    <row r="778" spans="1:33" x14ac:dyDescent="0.35">
      <c r="A778" s="7" t="str">
        <f t="shared" si="141"/>
        <v>Manaus39,70,4</v>
      </c>
      <c r="B778" s="100" t="s">
        <v>187</v>
      </c>
      <c r="C778" s="7">
        <v>4151</v>
      </c>
      <c r="D778" s="7" t="s">
        <v>40</v>
      </c>
      <c r="E778">
        <v>4001152</v>
      </c>
      <c r="F778" s="101"/>
      <c r="G778" s="111">
        <v>50036154</v>
      </c>
      <c r="H778" t="s">
        <v>223</v>
      </c>
      <c r="I778" s="101" t="str">
        <f t="shared" si="133"/>
        <v>39,7</v>
      </c>
      <c r="J778" s="164">
        <v>0.4</v>
      </c>
      <c r="K778" s="7" t="s">
        <v>139</v>
      </c>
      <c r="L778" s="103" t="e">
        <f>HLOOKUP(K778,'ABR''26'!$DE$4:$EH$65,MATCH(Carga!A778,'ABR''26'!$DE$4:$DE$65,0),0)</f>
        <v>#N/A</v>
      </c>
      <c r="M778" s="7"/>
      <c r="O778" s="7" t="str">
        <f t="shared" si="134"/>
        <v>ZBCT</v>
      </c>
      <c r="P778" s="104" t="e">
        <f t="shared" si="135"/>
        <v>#N/A</v>
      </c>
      <c r="Q778" s="102" t="s">
        <v>203</v>
      </c>
      <c r="R778" s="102" t="s">
        <v>204</v>
      </c>
      <c r="S778" s="102" t="s">
        <v>152</v>
      </c>
      <c r="T778" s="105" t="str">
        <f t="shared" ca="1" si="140"/>
        <v>04.05.Monday</v>
      </c>
      <c r="U778" s="102" t="s">
        <v>205</v>
      </c>
      <c r="V778" s="7"/>
      <c r="W778" s="7"/>
      <c r="X778" s="7"/>
      <c r="Y778" s="7"/>
      <c r="Z778" s="100">
        <f t="shared" si="136"/>
        <v>4001152</v>
      </c>
      <c r="AA778" s="7"/>
      <c r="AB778" s="7"/>
      <c r="AC778" s="7"/>
      <c r="AD778" s="7"/>
      <c r="AE778" s="100">
        <f t="shared" si="137"/>
        <v>4151</v>
      </c>
      <c r="AF778" s="7"/>
      <c r="AG778" s="100">
        <f t="shared" si="138"/>
        <v>50036154</v>
      </c>
    </row>
    <row r="779" spans="1:33" x14ac:dyDescent="0.35">
      <c r="A779" s="7" t="str">
        <f t="shared" si="141"/>
        <v>Manaus39,70,4</v>
      </c>
      <c r="B779" s="100" t="s">
        <v>187</v>
      </c>
      <c r="C779" s="7">
        <v>4151</v>
      </c>
      <c r="D779" s="7" t="s">
        <v>40</v>
      </c>
      <c r="E779">
        <v>4001152</v>
      </c>
      <c r="F779" s="101"/>
      <c r="G779" s="111">
        <v>50036154</v>
      </c>
      <c r="H779" t="s">
        <v>223</v>
      </c>
      <c r="I779" s="101" t="str">
        <f t="shared" si="133"/>
        <v>39,7</v>
      </c>
      <c r="J779" s="164">
        <v>0.4</v>
      </c>
      <c r="K779" s="7" t="s">
        <v>57</v>
      </c>
      <c r="L779" s="103" t="e">
        <f>HLOOKUP(K779,'ABR''26'!$DE$4:$EH$65,MATCH(Carga!A779,'ABR''26'!$DE$4:$DE$65,0),0)</f>
        <v>#N/A</v>
      </c>
      <c r="M779" s="7"/>
      <c r="O779" s="7" t="str">
        <f t="shared" si="134"/>
        <v>ZBLB</v>
      </c>
      <c r="P779" s="104" t="e">
        <f t="shared" si="135"/>
        <v>#N/A</v>
      </c>
      <c r="Q779" s="102" t="s">
        <v>203</v>
      </c>
      <c r="R779" s="102" t="s">
        <v>204</v>
      </c>
      <c r="S779" s="102" t="s">
        <v>152</v>
      </c>
      <c r="T779" s="105" t="str">
        <f t="shared" ca="1" si="140"/>
        <v>04.05.Monday</v>
      </c>
      <c r="U779" s="102" t="s">
        <v>205</v>
      </c>
      <c r="V779" s="7"/>
      <c r="W779" s="7"/>
      <c r="X779" s="7"/>
      <c r="Y779" s="7"/>
      <c r="Z779" s="100">
        <f t="shared" si="136"/>
        <v>4001152</v>
      </c>
      <c r="AA779" s="7"/>
      <c r="AB779" s="7"/>
      <c r="AC779" s="7"/>
      <c r="AD779" s="7"/>
      <c r="AE779" s="100">
        <f t="shared" si="137"/>
        <v>4151</v>
      </c>
      <c r="AF779" s="7"/>
      <c r="AG779" s="100">
        <f t="shared" si="138"/>
        <v>50036154</v>
      </c>
    </row>
    <row r="780" spans="1:33" x14ac:dyDescent="0.35">
      <c r="A780" s="7" t="str">
        <f t="shared" si="141"/>
        <v>Manaus39,70,4</v>
      </c>
      <c r="B780" s="100" t="s">
        <v>187</v>
      </c>
      <c r="C780" s="7">
        <v>4151</v>
      </c>
      <c r="D780" s="7" t="s">
        <v>40</v>
      </c>
      <c r="E780">
        <v>4001152</v>
      </c>
      <c r="F780" s="101"/>
      <c r="G780" s="111">
        <v>50036154</v>
      </c>
      <c r="H780" t="s">
        <v>223</v>
      </c>
      <c r="I780" s="101" t="str">
        <f t="shared" si="133"/>
        <v>39,7</v>
      </c>
      <c r="J780" s="164">
        <v>0.4</v>
      </c>
      <c r="K780" s="7" t="s">
        <v>132</v>
      </c>
      <c r="L780" s="103" t="e">
        <f>HLOOKUP(K780,'ABR''26'!$DE$4:$EH$65,MATCH(Carga!A780,'ABR''26'!$DE$4:$DE$65,0),0)</f>
        <v>#N/A</v>
      </c>
      <c r="M780" s="7"/>
      <c r="O780" s="7" t="str">
        <f t="shared" si="134"/>
        <v>ZBMR</v>
      </c>
      <c r="P780" s="104" t="e">
        <f t="shared" si="135"/>
        <v>#N/A</v>
      </c>
      <c r="Q780" s="102" t="s">
        <v>203</v>
      </c>
      <c r="R780" s="102" t="s">
        <v>204</v>
      </c>
      <c r="S780" s="102" t="s">
        <v>152</v>
      </c>
      <c r="T780" s="105" t="str">
        <f t="shared" ca="1" si="140"/>
        <v>04.05.Monday</v>
      </c>
      <c r="U780" s="102" t="s">
        <v>205</v>
      </c>
      <c r="V780" s="7"/>
      <c r="W780" s="7"/>
      <c r="X780" s="7"/>
      <c r="Y780" s="7"/>
      <c r="Z780" s="100">
        <f t="shared" si="136"/>
        <v>4001152</v>
      </c>
      <c r="AA780" s="7"/>
      <c r="AB780" s="7"/>
      <c r="AC780" s="7"/>
      <c r="AD780" s="7"/>
      <c r="AE780" s="100">
        <f t="shared" si="137"/>
        <v>4151</v>
      </c>
      <c r="AF780" s="7"/>
      <c r="AG780" s="100">
        <f t="shared" si="138"/>
        <v>50036154</v>
      </c>
    </row>
    <row r="781" spans="1:33" x14ac:dyDescent="0.35">
      <c r="A781" s="7" t="str">
        <f t="shared" si="141"/>
        <v>Manaus39,70,4</v>
      </c>
      <c r="B781" s="100" t="s">
        <v>187</v>
      </c>
      <c r="C781" s="7">
        <v>4151</v>
      </c>
      <c r="D781" s="7" t="s">
        <v>40</v>
      </c>
      <c r="E781">
        <v>4001152</v>
      </c>
      <c r="F781" s="101"/>
      <c r="G781" s="111">
        <v>50036154</v>
      </c>
      <c r="H781" t="s">
        <v>223</v>
      </c>
      <c r="I781" s="101" t="str">
        <f t="shared" si="133"/>
        <v>39,7</v>
      </c>
      <c r="J781" s="164">
        <v>0.4</v>
      </c>
      <c r="K781" s="7" t="s">
        <v>133</v>
      </c>
      <c r="L781" s="103" t="e">
        <f>HLOOKUP(K781,'ABR''26'!$DE$4:$EH$65,MATCH(Carga!A781,'ABR''26'!$DE$4:$DE$65,0),0)</f>
        <v>#N/A</v>
      </c>
      <c r="M781" s="7"/>
      <c r="O781" s="7" t="str">
        <f t="shared" si="134"/>
        <v>ZBML</v>
      </c>
      <c r="P781" s="104" t="e">
        <f t="shared" si="135"/>
        <v>#N/A</v>
      </c>
      <c r="Q781" s="102" t="s">
        <v>203</v>
      </c>
      <c r="R781" s="102" t="s">
        <v>204</v>
      </c>
      <c r="S781" s="102" t="s">
        <v>152</v>
      </c>
      <c r="T781" s="105" t="str">
        <f t="shared" ca="1" si="140"/>
        <v>04.05.Monday</v>
      </c>
      <c r="U781" s="102" t="s">
        <v>205</v>
      </c>
      <c r="V781" s="7"/>
      <c r="W781" s="7"/>
      <c r="X781" s="7"/>
      <c r="Y781" s="7"/>
      <c r="Z781" s="100">
        <f t="shared" si="136"/>
        <v>4001152</v>
      </c>
      <c r="AA781" s="7"/>
      <c r="AB781" s="7"/>
      <c r="AC781" s="7"/>
      <c r="AD781" s="7"/>
      <c r="AE781" s="100">
        <f t="shared" si="137"/>
        <v>4151</v>
      </c>
      <c r="AF781" s="7"/>
      <c r="AG781" s="100">
        <f t="shared" si="138"/>
        <v>50036154</v>
      </c>
    </row>
    <row r="782" spans="1:33" x14ac:dyDescent="0.35">
      <c r="A782" s="7" t="str">
        <f t="shared" si="141"/>
        <v>Manaus39,70,4</v>
      </c>
      <c r="B782" s="100" t="s">
        <v>187</v>
      </c>
      <c r="C782" s="7">
        <v>4151</v>
      </c>
      <c r="D782" s="7" t="s">
        <v>40</v>
      </c>
      <c r="E782">
        <v>4001152</v>
      </c>
      <c r="F782" s="101"/>
      <c r="G782" s="111">
        <v>50036154</v>
      </c>
      <c r="H782" t="s">
        <v>223</v>
      </c>
      <c r="I782" s="101" t="str">
        <f t="shared" si="133"/>
        <v>39,7</v>
      </c>
      <c r="J782" s="164">
        <v>0.4</v>
      </c>
      <c r="K782" s="7" t="s">
        <v>52</v>
      </c>
      <c r="L782" s="103" t="e">
        <f>HLOOKUP(K782,'ABR''26'!$DE$4:$EH$65,MATCH(Carga!A782,'ABR''26'!$DE$4:$DE$65,0),0)</f>
        <v>#N/A</v>
      </c>
      <c r="M782" s="7"/>
      <c r="O782" s="7" t="str">
        <f t="shared" si="134"/>
        <v>ZBPP</v>
      </c>
      <c r="P782" s="104" t="e">
        <f t="shared" si="135"/>
        <v>#N/A</v>
      </c>
      <c r="Q782" s="102" t="s">
        <v>203</v>
      </c>
      <c r="R782" s="102" t="s">
        <v>204</v>
      </c>
      <c r="S782" s="102" t="s">
        <v>152</v>
      </c>
      <c r="T782" s="105" t="str">
        <f t="shared" ca="1" si="140"/>
        <v>04.05.Monday</v>
      </c>
      <c r="U782" s="102" t="s">
        <v>205</v>
      </c>
      <c r="V782" s="7"/>
      <c r="W782" s="7"/>
      <c r="X782" s="7"/>
      <c r="Y782" s="7"/>
      <c r="Z782" s="100">
        <f t="shared" si="136"/>
        <v>4001152</v>
      </c>
      <c r="AA782" s="7"/>
      <c r="AB782" s="7"/>
      <c r="AC782" s="7"/>
      <c r="AD782" s="7"/>
      <c r="AE782" s="100">
        <f t="shared" si="137"/>
        <v>4151</v>
      </c>
      <c r="AF782" s="7"/>
      <c r="AG782" s="100">
        <f t="shared" si="138"/>
        <v>50036154</v>
      </c>
    </row>
    <row r="783" spans="1:33" x14ac:dyDescent="0.35">
      <c r="A783" s="7" t="str">
        <f t="shared" si="141"/>
        <v>Manaus39,70,4</v>
      </c>
      <c r="B783" s="100" t="s">
        <v>187</v>
      </c>
      <c r="C783" s="7">
        <v>4151</v>
      </c>
      <c r="D783" s="7" t="s">
        <v>40</v>
      </c>
      <c r="E783">
        <v>4001152</v>
      </c>
      <c r="F783" s="101"/>
      <c r="G783" s="111">
        <v>50036154</v>
      </c>
      <c r="H783" t="s">
        <v>223</v>
      </c>
      <c r="I783" s="101" t="str">
        <f t="shared" si="133"/>
        <v>39,7</v>
      </c>
      <c r="J783" s="164">
        <v>0.4</v>
      </c>
      <c r="K783" s="7" t="s">
        <v>60</v>
      </c>
      <c r="L783" s="103" t="e">
        <f>HLOOKUP(K783,'ABR''26'!$DE$4:$EH$65,MATCH(Carga!A783,'ABR''26'!$DE$4:$DE$65,0),0)</f>
        <v>#N/A</v>
      </c>
      <c r="M783" s="7"/>
      <c r="O783" s="7" t="str">
        <f t="shared" si="134"/>
        <v>ZBPB</v>
      </c>
      <c r="P783" s="104" t="e">
        <f t="shared" si="135"/>
        <v>#N/A</v>
      </c>
      <c r="Q783" s="102" t="s">
        <v>203</v>
      </c>
      <c r="R783" s="102" t="s">
        <v>204</v>
      </c>
      <c r="S783" s="102" t="s">
        <v>152</v>
      </c>
      <c r="T783" s="105" t="str">
        <f t="shared" ca="1" si="140"/>
        <v>04.05.Monday</v>
      </c>
      <c r="U783" s="102" t="s">
        <v>205</v>
      </c>
      <c r="V783" s="7"/>
      <c r="W783" s="7"/>
      <c r="X783" s="7"/>
      <c r="Y783" s="7"/>
      <c r="Z783" s="100">
        <f t="shared" si="136"/>
        <v>4001152</v>
      </c>
      <c r="AA783" s="7"/>
      <c r="AB783" s="7"/>
      <c r="AC783" s="7"/>
      <c r="AD783" s="7"/>
      <c r="AE783" s="100">
        <f t="shared" si="137"/>
        <v>4151</v>
      </c>
      <c r="AF783" s="7"/>
      <c r="AG783" s="100">
        <f t="shared" si="138"/>
        <v>50036154</v>
      </c>
    </row>
    <row r="784" spans="1:33" x14ac:dyDescent="0.35">
      <c r="A784" s="7" t="str">
        <f t="shared" si="141"/>
        <v>Manaus39,70,4</v>
      </c>
      <c r="B784" s="100" t="s">
        <v>187</v>
      </c>
      <c r="C784" s="7">
        <v>4151</v>
      </c>
      <c r="D784" s="7" t="s">
        <v>40</v>
      </c>
      <c r="E784">
        <v>4001152</v>
      </c>
      <c r="F784" s="101"/>
      <c r="G784" s="111">
        <v>50036154</v>
      </c>
      <c r="H784" t="s">
        <v>223</v>
      </c>
      <c r="I784" s="101" t="str">
        <f t="shared" si="133"/>
        <v>39,7</v>
      </c>
      <c r="J784" s="164">
        <v>0.4</v>
      </c>
      <c r="K784" s="7" t="s">
        <v>50</v>
      </c>
      <c r="L784" s="103" t="e">
        <f>HLOOKUP(K784,'ABR''26'!$DE$4:$EH$65,MATCH(Carga!A784,'ABR''26'!$DE$4:$DE$65,0),0)</f>
        <v>#N/A</v>
      </c>
      <c r="M784" s="7"/>
      <c r="O784" s="7" t="str">
        <f t="shared" si="134"/>
        <v>ZBOP</v>
      </c>
      <c r="P784" s="104" t="e">
        <f t="shared" si="135"/>
        <v>#N/A</v>
      </c>
      <c r="Q784" s="102" t="s">
        <v>203</v>
      </c>
      <c r="R784" s="102" t="s">
        <v>204</v>
      </c>
      <c r="S784" s="102" t="s">
        <v>152</v>
      </c>
      <c r="T784" s="105" t="str">
        <f t="shared" ca="1" si="140"/>
        <v>04.05.Monday</v>
      </c>
      <c r="U784" s="102" t="s">
        <v>205</v>
      </c>
      <c r="V784" s="7"/>
      <c r="W784" s="7"/>
      <c r="X784" s="7"/>
      <c r="Y784" s="7"/>
      <c r="Z784" s="100">
        <f t="shared" si="136"/>
        <v>4001152</v>
      </c>
      <c r="AA784" s="7"/>
      <c r="AB784" s="7"/>
      <c r="AC784" s="7"/>
      <c r="AD784" s="7"/>
      <c r="AE784" s="100">
        <f t="shared" si="137"/>
        <v>4151</v>
      </c>
      <c r="AF784" s="7"/>
      <c r="AG784" s="100">
        <f t="shared" si="138"/>
        <v>50036154</v>
      </c>
    </row>
    <row r="785" spans="1:33" x14ac:dyDescent="0.35">
      <c r="A785" s="7" t="str">
        <f t="shared" si="141"/>
        <v>Manaus39,70,4</v>
      </c>
      <c r="B785" s="100" t="s">
        <v>187</v>
      </c>
      <c r="C785" s="7">
        <v>4151</v>
      </c>
      <c r="D785" s="7" t="s">
        <v>40</v>
      </c>
      <c r="E785">
        <v>4001152</v>
      </c>
      <c r="F785" s="101"/>
      <c r="G785" s="111">
        <v>50036154</v>
      </c>
      <c r="H785" t="s">
        <v>223</v>
      </c>
      <c r="I785" s="101" t="str">
        <f t="shared" si="133"/>
        <v>39,7</v>
      </c>
      <c r="J785" s="164">
        <v>0.4</v>
      </c>
      <c r="K785" s="7" t="s">
        <v>58</v>
      </c>
      <c r="L785" s="103" t="e">
        <f>HLOOKUP(K785,'ABR''26'!$DE$4:$EH$65,MATCH(Carga!A785,'ABR''26'!$DE$4:$DE$65,0),0)</f>
        <v>#N/A</v>
      </c>
      <c r="M785" s="7"/>
      <c r="O785" s="7" t="str">
        <f t="shared" si="134"/>
        <v>ZBOB</v>
      </c>
      <c r="P785" s="104" t="e">
        <f t="shared" si="135"/>
        <v>#N/A</v>
      </c>
      <c r="Q785" s="102" t="s">
        <v>203</v>
      </c>
      <c r="R785" s="102" t="s">
        <v>204</v>
      </c>
      <c r="S785" s="102" t="s">
        <v>152</v>
      </c>
      <c r="T785" s="105" t="str">
        <f t="shared" ca="1" si="140"/>
        <v>04.05.Monday</v>
      </c>
      <c r="U785" s="102" t="s">
        <v>205</v>
      </c>
      <c r="V785" s="7"/>
      <c r="W785" s="7"/>
      <c r="X785" s="7"/>
      <c r="Y785" s="7"/>
      <c r="Z785" s="100">
        <f t="shared" si="136"/>
        <v>4001152</v>
      </c>
      <c r="AA785" s="7"/>
      <c r="AB785" s="7"/>
      <c r="AC785" s="7"/>
      <c r="AD785" s="7"/>
      <c r="AE785" s="100">
        <f t="shared" si="137"/>
        <v>4151</v>
      </c>
      <c r="AF785" s="7"/>
      <c r="AG785" s="100">
        <f t="shared" si="138"/>
        <v>50036154</v>
      </c>
    </row>
    <row r="786" spans="1:33" x14ac:dyDescent="0.35">
      <c r="A786" s="7" t="str">
        <f t="shared" si="141"/>
        <v>Manaus39,70,4</v>
      </c>
      <c r="B786" s="100" t="s">
        <v>187</v>
      </c>
      <c r="C786" s="7">
        <v>4151</v>
      </c>
      <c r="D786" s="7" t="s">
        <v>40</v>
      </c>
      <c r="E786">
        <v>4001152</v>
      </c>
      <c r="F786" s="101"/>
      <c r="G786" s="111">
        <v>50036154</v>
      </c>
      <c r="H786" t="s">
        <v>223</v>
      </c>
      <c r="I786" s="101" t="str">
        <f t="shared" si="133"/>
        <v>39,7</v>
      </c>
      <c r="J786" s="164">
        <v>0.4</v>
      </c>
      <c r="K786" s="7" t="s">
        <v>134</v>
      </c>
      <c r="L786" s="103" t="e">
        <f>HLOOKUP(K786,'ABR''26'!$DE$4:$EH$65,MATCH(Carga!A786,'ABR''26'!$DE$4:$DE$65,0),0)</f>
        <v>#N/A</v>
      </c>
      <c r="M786" s="7"/>
      <c r="O786" s="7" t="str">
        <f t="shared" si="134"/>
        <v>ZBSG</v>
      </c>
      <c r="P786" s="104" t="e">
        <f t="shared" si="135"/>
        <v>#N/A</v>
      </c>
      <c r="Q786" s="102" t="s">
        <v>203</v>
      </c>
      <c r="R786" s="102" t="s">
        <v>204</v>
      </c>
      <c r="S786" s="102" t="s">
        <v>152</v>
      </c>
      <c r="T786" s="105" t="str">
        <f t="shared" ca="1" si="140"/>
        <v>04.05.Monday</v>
      </c>
      <c r="U786" s="102" t="s">
        <v>205</v>
      </c>
      <c r="V786" s="7"/>
      <c r="W786" s="7"/>
      <c r="X786" s="7"/>
      <c r="Y786" s="7"/>
      <c r="Z786" s="100">
        <f t="shared" si="136"/>
        <v>4001152</v>
      </c>
      <c r="AA786" s="7"/>
      <c r="AB786" s="7"/>
      <c r="AC786" s="7"/>
      <c r="AD786" s="7"/>
      <c r="AE786" s="100">
        <f t="shared" si="137"/>
        <v>4151</v>
      </c>
      <c r="AF786" s="7"/>
      <c r="AG786" s="100">
        <f t="shared" si="138"/>
        <v>50036154</v>
      </c>
    </row>
    <row r="787" spans="1:33" x14ac:dyDescent="0.35">
      <c r="A787" s="7" t="str">
        <f t="shared" si="141"/>
        <v>Manaus39,70,4</v>
      </c>
      <c r="B787" s="100" t="s">
        <v>187</v>
      </c>
      <c r="C787" s="7">
        <v>4151</v>
      </c>
      <c r="D787" s="7" t="s">
        <v>40</v>
      </c>
      <c r="E787">
        <v>4001152</v>
      </c>
      <c r="F787" s="101"/>
      <c r="G787" s="111">
        <v>50036154</v>
      </c>
      <c r="H787" t="s">
        <v>223</v>
      </c>
      <c r="I787" s="101" t="str">
        <f t="shared" si="133"/>
        <v>39,7</v>
      </c>
      <c r="J787" s="164">
        <v>0.4</v>
      </c>
      <c r="K787" s="7" t="s">
        <v>45</v>
      </c>
      <c r="L787" s="103" t="e">
        <f>HLOOKUP(K787,'ABR''26'!$DE$4:$EH$65,MATCH(Carga!A787,'ABR''26'!$DE$4:$DE$65,0),0)</f>
        <v>#N/A</v>
      </c>
      <c r="M787" s="7"/>
      <c r="O787" s="7" t="str">
        <f t="shared" si="134"/>
        <v>ZBFS</v>
      </c>
      <c r="P787" s="104" t="e">
        <f t="shared" si="135"/>
        <v>#N/A</v>
      </c>
      <c r="Q787" s="102" t="s">
        <v>203</v>
      </c>
      <c r="R787" s="102" t="s">
        <v>204</v>
      </c>
      <c r="S787" s="102" t="s">
        <v>152</v>
      </c>
      <c r="T787" s="105" t="str">
        <f t="shared" ca="1" si="140"/>
        <v>04.05.Monday</v>
      </c>
      <c r="U787" s="102" t="s">
        <v>205</v>
      </c>
      <c r="V787" s="7"/>
      <c r="W787" s="7"/>
      <c r="X787" s="7"/>
      <c r="Y787" s="7"/>
      <c r="Z787" s="100">
        <f t="shared" si="136"/>
        <v>4001152</v>
      </c>
      <c r="AA787" s="7"/>
      <c r="AB787" s="7"/>
      <c r="AC787" s="7"/>
      <c r="AD787" s="7"/>
      <c r="AE787" s="100">
        <f t="shared" si="137"/>
        <v>4151</v>
      </c>
      <c r="AF787" s="7"/>
      <c r="AG787" s="100">
        <f t="shared" si="138"/>
        <v>50036154</v>
      </c>
    </row>
    <row r="788" spans="1:33" x14ac:dyDescent="0.35">
      <c r="A788" s="7" t="str">
        <f t="shared" si="141"/>
        <v>Manaus39,70,4</v>
      </c>
      <c r="B788" s="100" t="s">
        <v>187</v>
      </c>
      <c r="C788" s="7">
        <v>4151</v>
      </c>
      <c r="D788" s="7" t="s">
        <v>40</v>
      </c>
      <c r="E788">
        <v>4001152</v>
      </c>
      <c r="F788" s="101"/>
      <c r="G788" s="111">
        <v>50036154</v>
      </c>
      <c r="H788" t="s">
        <v>223</v>
      </c>
      <c r="I788" s="101" t="str">
        <f t="shared" si="133"/>
        <v>39,7</v>
      </c>
      <c r="J788" s="164">
        <v>0.4</v>
      </c>
      <c r="K788" s="7" t="s">
        <v>47</v>
      </c>
      <c r="L788" s="103" t="e">
        <f>HLOOKUP(K788,'ABR''26'!$DE$4:$EH$65,MATCH(Carga!A788,'ABR''26'!$DE$4:$DE$65,0),0)</f>
        <v>#N/A</v>
      </c>
      <c r="M788" s="7"/>
      <c r="O788" s="7" t="str">
        <f t="shared" si="134"/>
        <v>ZBUT</v>
      </c>
      <c r="P788" s="104" t="e">
        <f t="shared" si="135"/>
        <v>#N/A</v>
      </c>
      <c r="Q788" s="102" t="s">
        <v>203</v>
      </c>
      <c r="R788" s="102" t="s">
        <v>204</v>
      </c>
      <c r="S788" s="102" t="s">
        <v>152</v>
      </c>
      <c r="T788" s="105" t="str">
        <f t="shared" ca="1" si="140"/>
        <v>04.05.Monday</v>
      </c>
      <c r="U788" s="102" t="s">
        <v>205</v>
      </c>
      <c r="V788" s="7"/>
      <c r="W788" s="7"/>
      <c r="X788" s="7"/>
      <c r="Y788" s="7"/>
      <c r="Z788" s="100">
        <f t="shared" si="136"/>
        <v>4001152</v>
      </c>
      <c r="AA788" s="7"/>
      <c r="AB788" s="7"/>
      <c r="AC788" s="7"/>
      <c r="AD788" s="7"/>
      <c r="AE788" s="100">
        <f t="shared" si="137"/>
        <v>4151</v>
      </c>
      <c r="AF788" s="7"/>
      <c r="AG788" s="100">
        <f t="shared" si="138"/>
        <v>50036154</v>
      </c>
    </row>
    <row r="789" spans="1:33" x14ac:dyDescent="0.35">
      <c r="A789" s="7" t="str">
        <f t="shared" si="141"/>
        <v>Manaus39,70,4</v>
      </c>
      <c r="B789" s="100" t="s">
        <v>187</v>
      </c>
      <c r="C789" s="7">
        <v>4151</v>
      </c>
      <c r="D789" s="7" t="s">
        <v>40</v>
      </c>
      <c r="E789">
        <v>4001152</v>
      </c>
      <c r="F789" s="101"/>
      <c r="G789" s="111">
        <v>50036154</v>
      </c>
      <c r="H789" t="s">
        <v>223</v>
      </c>
      <c r="I789" s="101" t="str">
        <f t="shared" si="133"/>
        <v>39,7</v>
      </c>
      <c r="J789" s="164">
        <v>0.4</v>
      </c>
      <c r="K789" s="7" t="s">
        <v>54</v>
      </c>
      <c r="L789" s="103" t="e">
        <f>HLOOKUP(K789,'ABR''26'!$DE$4:$EH$65,MATCH(Carga!A789,'ABR''26'!$DE$4:$DE$65,0),0)</f>
        <v>#N/A</v>
      </c>
      <c r="M789" s="7"/>
      <c r="O789" s="7" t="str">
        <f t="shared" si="134"/>
        <v>ZBUB</v>
      </c>
      <c r="P789" s="104" t="e">
        <f t="shared" si="135"/>
        <v>#N/A</v>
      </c>
      <c r="Q789" s="102" t="s">
        <v>203</v>
      </c>
      <c r="R789" s="102" t="s">
        <v>204</v>
      </c>
      <c r="S789" s="102" t="s">
        <v>152</v>
      </c>
      <c r="T789" s="105" t="str">
        <f t="shared" ca="1" si="140"/>
        <v>04.05.Monday</v>
      </c>
      <c r="U789" s="102" t="s">
        <v>205</v>
      </c>
      <c r="V789" s="7"/>
      <c r="W789" s="7"/>
      <c r="X789" s="7"/>
      <c r="Y789" s="7"/>
      <c r="Z789" s="100">
        <f t="shared" si="136"/>
        <v>4001152</v>
      </c>
      <c r="AA789" s="7"/>
      <c r="AB789" s="7"/>
      <c r="AC789" s="7"/>
      <c r="AD789" s="7"/>
      <c r="AE789" s="100">
        <f t="shared" si="137"/>
        <v>4151</v>
      </c>
      <c r="AF789" s="7"/>
      <c r="AG789" s="100">
        <f t="shared" si="138"/>
        <v>50036154</v>
      </c>
    </row>
    <row r="790" spans="1:33" x14ac:dyDescent="0.35">
      <c r="A790" s="7" t="str">
        <f t="shared" si="141"/>
        <v>Manaus39,70,4</v>
      </c>
      <c r="B790" s="100" t="s">
        <v>187</v>
      </c>
      <c r="C790" s="7">
        <v>4151</v>
      </c>
      <c r="D790" s="7" t="s">
        <v>40</v>
      </c>
      <c r="E790">
        <v>4001152</v>
      </c>
      <c r="F790" s="101"/>
      <c r="G790" s="111">
        <v>50036154</v>
      </c>
      <c r="H790" t="s">
        <v>223</v>
      </c>
      <c r="I790" s="101" t="str">
        <f t="shared" si="133"/>
        <v>39,7</v>
      </c>
      <c r="J790" s="164">
        <v>0.4</v>
      </c>
      <c r="K790" s="7" t="s">
        <v>48</v>
      </c>
      <c r="L790" s="103" t="e">
        <f>HLOOKUP(K790,'ABR''26'!$DE$4:$EH$65,MATCH(Carga!A790,'ABR''26'!$DE$4:$DE$65,0),0)</f>
        <v>#N/A</v>
      </c>
      <c r="M790" s="7"/>
      <c r="O790" s="7" t="str">
        <f t="shared" si="134"/>
        <v>ZBLA</v>
      </c>
      <c r="P790" s="104" t="e">
        <f t="shared" si="135"/>
        <v>#N/A</v>
      </c>
      <c r="Q790" s="102" t="s">
        <v>203</v>
      </c>
      <c r="R790" s="102" t="s">
        <v>204</v>
      </c>
      <c r="S790" s="102" t="s">
        <v>152</v>
      </c>
      <c r="T790" s="105" t="str">
        <f t="shared" ca="1" si="140"/>
        <v>04.05.Monday</v>
      </c>
      <c r="U790" s="102" t="s">
        <v>205</v>
      </c>
      <c r="V790" s="7"/>
      <c r="W790" s="7"/>
      <c r="X790" s="7"/>
      <c r="Y790" s="7"/>
      <c r="Z790" s="100">
        <f t="shared" si="136"/>
        <v>4001152</v>
      </c>
      <c r="AA790" s="7"/>
      <c r="AB790" s="7"/>
      <c r="AC790" s="7"/>
      <c r="AD790" s="7"/>
      <c r="AE790" s="100">
        <f t="shared" si="137"/>
        <v>4151</v>
      </c>
      <c r="AF790" s="7"/>
      <c r="AG790" s="100">
        <f t="shared" si="138"/>
        <v>50036154</v>
      </c>
    </row>
    <row r="791" spans="1:33" x14ac:dyDescent="0.35">
      <c r="A791" s="7" t="str">
        <f t="shared" si="141"/>
        <v>Manaus39,70,4</v>
      </c>
      <c r="B791" s="100" t="s">
        <v>187</v>
      </c>
      <c r="C791" s="7">
        <v>4151</v>
      </c>
      <c r="D791" s="7" t="s">
        <v>40</v>
      </c>
      <c r="E791">
        <v>4001152</v>
      </c>
      <c r="F791" s="101"/>
      <c r="G791" s="111">
        <v>50036154</v>
      </c>
      <c r="H791" t="s">
        <v>223</v>
      </c>
      <c r="I791" s="101" t="str">
        <f t="shared" si="133"/>
        <v>39,7</v>
      </c>
      <c r="J791" s="164">
        <v>0.4</v>
      </c>
      <c r="K791" s="7" t="s">
        <v>55</v>
      </c>
      <c r="L791" s="103" t="e">
        <f>HLOOKUP(K791,'ABR''26'!$DE$4:$EH$65,MATCH(Carga!A791,'ABR''26'!$DE$4:$DE$65,0),0)</f>
        <v>#N/A</v>
      </c>
      <c r="M791" s="7"/>
      <c r="O791" s="7" t="str">
        <f t="shared" si="134"/>
        <v>ZBLL</v>
      </c>
      <c r="P791" s="104" t="e">
        <f t="shared" si="135"/>
        <v>#N/A</v>
      </c>
      <c r="Q791" s="102" t="s">
        <v>203</v>
      </c>
      <c r="R791" s="102" t="s">
        <v>204</v>
      </c>
      <c r="S791" s="102" t="s">
        <v>152</v>
      </c>
      <c r="T791" s="105" t="str">
        <f t="shared" ca="1" si="140"/>
        <v>04.05.Monday</v>
      </c>
      <c r="U791" s="102" t="s">
        <v>205</v>
      </c>
      <c r="V791" s="7"/>
      <c r="W791" s="7"/>
      <c r="X791" s="7"/>
      <c r="Y791" s="7"/>
      <c r="Z791" s="100">
        <f t="shared" si="136"/>
        <v>4001152</v>
      </c>
      <c r="AA791" s="7"/>
      <c r="AB791" s="7"/>
      <c r="AC791" s="7"/>
      <c r="AD791" s="7"/>
      <c r="AE791" s="100">
        <f t="shared" si="137"/>
        <v>4151</v>
      </c>
      <c r="AF791" s="7"/>
      <c r="AG791" s="100">
        <f t="shared" si="138"/>
        <v>50036154</v>
      </c>
    </row>
    <row r="792" spans="1:33" x14ac:dyDescent="0.35">
      <c r="A792" s="7" t="str">
        <f t="shared" si="141"/>
        <v>Manaus39,70,4</v>
      </c>
      <c r="B792" s="100" t="s">
        <v>187</v>
      </c>
      <c r="C792" s="7">
        <v>4151</v>
      </c>
      <c r="D792" s="7" t="s">
        <v>40</v>
      </c>
      <c r="E792">
        <v>4001152</v>
      </c>
      <c r="F792" s="101"/>
      <c r="G792" s="111">
        <v>50036154</v>
      </c>
      <c r="H792" t="s">
        <v>223</v>
      </c>
      <c r="I792" s="101" t="str">
        <f t="shared" si="133"/>
        <v>39,7</v>
      </c>
      <c r="J792" s="164">
        <v>0.4</v>
      </c>
      <c r="K792" s="7" t="s">
        <v>135</v>
      </c>
      <c r="L792" s="103" t="e">
        <f>HLOOKUP(K792,'ABR''26'!$DE$4:$EH$65,MATCH(Carga!A792,'ABR''26'!$DE$4:$DE$65,0),0)</f>
        <v>#N/A</v>
      </c>
      <c r="M792" s="7"/>
      <c r="O792" s="7" t="str">
        <f t="shared" si="134"/>
        <v>ZBPE</v>
      </c>
      <c r="P792" s="104" t="e">
        <f t="shared" si="135"/>
        <v>#N/A</v>
      </c>
      <c r="Q792" s="102" t="s">
        <v>203</v>
      </c>
      <c r="R792" s="102" t="s">
        <v>204</v>
      </c>
      <c r="S792" s="102" t="s">
        <v>152</v>
      </c>
      <c r="T792" s="105" t="str">
        <f t="shared" ca="1" si="140"/>
        <v>04.05.Monday</v>
      </c>
      <c r="U792" s="102" t="s">
        <v>205</v>
      </c>
      <c r="V792" s="7"/>
      <c r="W792" s="7"/>
      <c r="X792" s="7"/>
      <c r="Y792" s="7"/>
      <c r="Z792" s="100">
        <f t="shared" si="136"/>
        <v>4001152</v>
      </c>
      <c r="AA792" s="7"/>
      <c r="AB792" s="7"/>
      <c r="AC792" s="7"/>
      <c r="AD792" s="7"/>
      <c r="AE792" s="100">
        <f t="shared" si="137"/>
        <v>4151</v>
      </c>
      <c r="AF792" s="7"/>
      <c r="AG792" s="100">
        <f t="shared" si="138"/>
        <v>50036154</v>
      </c>
    </row>
    <row r="793" spans="1:33" x14ac:dyDescent="0.35">
      <c r="A793" s="7" t="str">
        <f t="shared" si="141"/>
        <v>Manaus39,70,4</v>
      </c>
      <c r="B793" s="100" t="s">
        <v>187</v>
      </c>
      <c r="C793" s="7">
        <v>4151</v>
      </c>
      <c r="D793" s="7" t="s">
        <v>40</v>
      </c>
      <c r="E793">
        <v>4001152</v>
      </c>
      <c r="F793" s="101"/>
      <c r="G793" s="111">
        <v>50036154</v>
      </c>
      <c r="H793" t="s">
        <v>223</v>
      </c>
      <c r="I793" s="101" t="str">
        <f t="shared" si="133"/>
        <v>39,7</v>
      </c>
      <c r="J793" s="164">
        <v>0.4</v>
      </c>
      <c r="K793" s="7" t="s">
        <v>136</v>
      </c>
      <c r="L793" s="103" t="e">
        <f>HLOOKUP(K793,'ABR''26'!$DE$4:$EH$65,MATCH(Carga!A793,'ABR''26'!$DE$4:$DE$65,0),0)</f>
        <v>#N/A</v>
      </c>
      <c r="M793" s="7"/>
      <c r="O793" s="7" t="str">
        <f t="shared" si="134"/>
        <v>ZBPL</v>
      </c>
      <c r="P793" s="104" t="e">
        <f t="shared" si="135"/>
        <v>#N/A</v>
      </c>
      <c r="Q793" s="102" t="s">
        <v>203</v>
      </c>
      <c r="R793" s="102" t="s">
        <v>204</v>
      </c>
      <c r="S793" s="102" t="s">
        <v>152</v>
      </c>
      <c r="T793" s="105" t="str">
        <f t="shared" ca="1" si="140"/>
        <v>04.05.Monday</v>
      </c>
      <c r="U793" s="102" t="s">
        <v>205</v>
      </c>
      <c r="V793" s="7"/>
      <c r="W793" s="7"/>
      <c r="X793" s="7"/>
      <c r="Y793" s="7"/>
      <c r="Z793" s="100">
        <f t="shared" si="136"/>
        <v>4001152</v>
      </c>
      <c r="AA793" s="7"/>
      <c r="AB793" s="7"/>
      <c r="AC793" s="7"/>
      <c r="AD793" s="7"/>
      <c r="AE793" s="100">
        <f t="shared" si="137"/>
        <v>4151</v>
      </c>
      <c r="AF793" s="7"/>
      <c r="AG793" s="100">
        <f t="shared" si="138"/>
        <v>50036154</v>
      </c>
    </row>
    <row r="794" spans="1:33" x14ac:dyDescent="0.35">
      <c r="A794" s="7" t="str">
        <f>D794&amp;I794&amp;J794</f>
        <v>Suape39,71</v>
      </c>
      <c r="B794" s="100" t="s">
        <v>187</v>
      </c>
      <c r="C794" s="7">
        <v>4196</v>
      </c>
      <c r="D794" s="7" t="s">
        <v>23</v>
      </c>
      <c r="E794">
        <v>4001212</v>
      </c>
      <c r="F794" s="101"/>
      <c r="G794" s="111">
        <v>50034033</v>
      </c>
      <c r="H794" t="s">
        <v>219</v>
      </c>
      <c r="I794" s="101" t="str">
        <f t="shared" si="133"/>
        <v>39,7</v>
      </c>
      <c r="J794" s="164">
        <v>1</v>
      </c>
      <c r="K794" s="7" t="s">
        <v>43</v>
      </c>
      <c r="L794" s="103" t="e">
        <f>HLOOKUP(K794,'ABR''26'!$DE$4:$EH$65,MATCH(Carga!A794,'ABR''26'!$DE$4:$DE$65,0),0)</f>
        <v>#N/A</v>
      </c>
      <c r="M794" s="7"/>
      <c r="O794" s="7" t="str">
        <f t="shared" si="134"/>
        <v>ZBRP</v>
      </c>
      <c r="P794" s="104" t="e">
        <f t="shared" si="135"/>
        <v>#N/A</v>
      </c>
      <c r="Q794" s="102" t="s">
        <v>203</v>
      </c>
      <c r="R794" s="102" t="s">
        <v>204</v>
      </c>
      <c r="S794" s="102" t="s">
        <v>152</v>
      </c>
      <c r="T794" s="105" t="str">
        <f t="shared" ca="1" si="140"/>
        <v>04.05.Monday</v>
      </c>
      <c r="U794" s="102" t="s">
        <v>205</v>
      </c>
      <c r="V794" s="7"/>
      <c r="W794" s="7"/>
      <c r="X794" s="7"/>
      <c r="Y794" s="7"/>
      <c r="Z794" s="100">
        <f t="shared" si="136"/>
        <v>4001212</v>
      </c>
      <c r="AA794" s="7"/>
      <c r="AB794" s="7"/>
      <c r="AC794" s="7"/>
      <c r="AD794" s="7"/>
      <c r="AE794" s="100">
        <f t="shared" si="137"/>
        <v>4196</v>
      </c>
      <c r="AF794" s="7"/>
      <c r="AG794" s="100">
        <f t="shared" si="138"/>
        <v>50034033</v>
      </c>
    </row>
    <row r="795" spans="1:33" x14ac:dyDescent="0.35">
      <c r="A795" s="7" t="str">
        <f t="shared" ref="A795:A817" si="142">D795&amp;I795&amp;J795</f>
        <v>Suape39,71</v>
      </c>
      <c r="B795" s="100" t="s">
        <v>187</v>
      </c>
      <c r="C795" s="7">
        <v>4196</v>
      </c>
      <c r="D795" s="7" t="s">
        <v>23</v>
      </c>
      <c r="E795">
        <v>4001212</v>
      </c>
      <c r="F795" s="101"/>
      <c r="G795" s="111">
        <v>50034033</v>
      </c>
      <c r="H795" t="s">
        <v>219</v>
      </c>
      <c r="I795" s="101" t="str">
        <f t="shared" si="133"/>
        <v>39,7</v>
      </c>
      <c r="J795" s="164">
        <v>1</v>
      </c>
      <c r="K795" s="7" t="s">
        <v>44</v>
      </c>
      <c r="L795" s="103" t="e">
        <f>HLOOKUP(K795,'ABR''26'!$DE$4:$EH$65,MATCH(Carga!A795,'ABR''26'!$DE$4:$DE$65,0),0)</f>
        <v>#N/A</v>
      </c>
      <c r="M795" s="7"/>
      <c r="O795" s="7" t="str">
        <f t="shared" si="134"/>
        <v>ZBSR</v>
      </c>
      <c r="P795" s="104" t="e">
        <f t="shared" si="135"/>
        <v>#N/A</v>
      </c>
      <c r="Q795" s="102" t="s">
        <v>203</v>
      </c>
      <c r="R795" s="102" t="s">
        <v>204</v>
      </c>
      <c r="S795" s="102" t="s">
        <v>152</v>
      </c>
      <c r="T795" s="105" t="str">
        <f t="shared" ca="1" si="140"/>
        <v>04.05.Monday</v>
      </c>
      <c r="U795" s="102" t="s">
        <v>205</v>
      </c>
      <c r="V795" s="7"/>
      <c r="W795" s="7"/>
      <c r="X795" s="7"/>
      <c r="Y795" s="7"/>
      <c r="Z795" s="100">
        <f t="shared" si="136"/>
        <v>4001212</v>
      </c>
      <c r="AA795" s="7"/>
      <c r="AB795" s="7"/>
      <c r="AC795" s="7"/>
      <c r="AD795" s="7"/>
      <c r="AE795" s="100">
        <f t="shared" si="137"/>
        <v>4196</v>
      </c>
      <c r="AF795" s="7"/>
      <c r="AG795" s="100">
        <f t="shared" si="138"/>
        <v>50034033</v>
      </c>
    </row>
    <row r="796" spans="1:33" x14ac:dyDescent="0.35">
      <c r="A796" s="7" t="str">
        <f t="shared" si="142"/>
        <v>Suape39,71</v>
      </c>
      <c r="B796" s="100" t="s">
        <v>187</v>
      </c>
      <c r="C796" s="7">
        <v>4196</v>
      </c>
      <c r="D796" s="7" t="s">
        <v>23</v>
      </c>
      <c r="E796">
        <v>4001212</v>
      </c>
      <c r="F796" s="101"/>
      <c r="G796" s="111">
        <v>50034033</v>
      </c>
      <c r="H796" t="s">
        <v>219</v>
      </c>
      <c r="I796" s="101" t="str">
        <f t="shared" si="133"/>
        <v>39,7</v>
      </c>
      <c r="J796" s="164">
        <v>1</v>
      </c>
      <c r="K796" s="7" t="s">
        <v>56</v>
      </c>
      <c r="L796" s="103" t="e">
        <f>HLOOKUP(K796,'ABR''26'!$DE$4:$EH$65,MATCH(Carga!A796,'ABR''26'!$DE$4:$DE$65,0),0)</f>
        <v>#N/A</v>
      </c>
      <c r="M796" s="7"/>
      <c r="O796" s="7" t="str">
        <f t="shared" si="134"/>
        <v>ZBSB</v>
      </c>
      <c r="P796" s="104" t="e">
        <f t="shared" si="135"/>
        <v>#N/A</v>
      </c>
      <c r="Q796" s="102" t="s">
        <v>203</v>
      </c>
      <c r="R796" s="102" t="s">
        <v>204</v>
      </c>
      <c r="S796" s="102" t="s">
        <v>152</v>
      </c>
      <c r="T796" s="105" t="str">
        <f t="shared" ca="1" si="140"/>
        <v>04.05.Monday</v>
      </c>
      <c r="U796" s="102" t="s">
        <v>205</v>
      </c>
      <c r="V796" s="7"/>
      <c r="W796" s="7"/>
      <c r="X796" s="7"/>
      <c r="Y796" s="7"/>
      <c r="Z796" s="100">
        <f t="shared" si="136"/>
        <v>4001212</v>
      </c>
      <c r="AA796" s="7"/>
      <c r="AB796" s="7"/>
      <c r="AC796" s="7"/>
      <c r="AD796" s="7"/>
      <c r="AE796" s="100">
        <f t="shared" si="137"/>
        <v>4196</v>
      </c>
      <c r="AF796" s="7"/>
      <c r="AG796" s="100">
        <f t="shared" si="138"/>
        <v>50034033</v>
      </c>
    </row>
    <row r="797" spans="1:33" x14ac:dyDescent="0.35">
      <c r="A797" s="7" t="str">
        <f t="shared" si="142"/>
        <v>Suape39,71</v>
      </c>
      <c r="B797" s="100" t="s">
        <v>187</v>
      </c>
      <c r="C797" s="7">
        <v>4196</v>
      </c>
      <c r="D797" s="7" t="s">
        <v>23</v>
      </c>
      <c r="E797">
        <v>4001212</v>
      </c>
      <c r="F797" s="101"/>
      <c r="G797" s="111">
        <v>50034033</v>
      </c>
      <c r="H797" t="s">
        <v>219</v>
      </c>
      <c r="I797" s="101" t="str">
        <f t="shared" si="133"/>
        <v>39,7</v>
      </c>
      <c r="J797" s="164">
        <v>1</v>
      </c>
      <c r="K797" s="7" t="s">
        <v>46</v>
      </c>
      <c r="L797" s="103" t="e">
        <f>HLOOKUP(K797,'ABR''26'!$DE$4:$EH$65,MATCH(Carga!A797,'ABR''26'!$DE$4:$DE$65,0),0)</f>
        <v>#N/A</v>
      </c>
      <c r="M797" s="7"/>
      <c r="O797" s="7" t="str">
        <f t="shared" si="134"/>
        <v>ZBCP</v>
      </c>
      <c r="P797" s="104" t="e">
        <f t="shared" si="135"/>
        <v>#N/A</v>
      </c>
      <c r="Q797" s="102" t="s">
        <v>203</v>
      </c>
      <c r="R797" s="102" t="s">
        <v>204</v>
      </c>
      <c r="S797" s="102" t="s">
        <v>152</v>
      </c>
      <c r="T797" s="105" t="str">
        <f t="shared" ca="1" si="140"/>
        <v>04.05.Monday</v>
      </c>
      <c r="U797" s="102" t="s">
        <v>205</v>
      </c>
      <c r="V797" s="7"/>
      <c r="W797" s="7"/>
      <c r="X797" s="7"/>
      <c r="Y797" s="7"/>
      <c r="Z797" s="100">
        <f t="shared" si="136"/>
        <v>4001212</v>
      </c>
      <c r="AA797" s="7"/>
      <c r="AB797" s="7"/>
      <c r="AC797" s="7"/>
      <c r="AD797" s="7"/>
      <c r="AE797" s="100">
        <f t="shared" si="137"/>
        <v>4196</v>
      </c>
      <c r="AF797" s="7"/>
      <c r="AG797" s="100">
        <f t="shared" si="138"/>
        <v>50034033</v>
      </c>
    </row>
    <row r="798" spans="1:33" x14ac:dyDescent="0.35">
      <c r="A798" s="7" t="str">
        <f t="shared" si="142"/>
        <v>Suape39,71</v>
      </c>
      <c r="B798" s="100" t="s">
        <v>187</v>
      </c>
      <c r="C798" s="7">
        <v>4196</v>
      </c>
      <c r="D798" s="7" t="s">
        <v>23</v>
      </c>
      <c r="E798">
        <v>4001212</v>
      </c>
      <c r="F798" s="101"/>
      <c r="G798" s="111">
        <v>50034033</v>
      </c>
      <c r="H798" t="s">
        <v>219</v>
      </c>
      <c r="I798" s="101" t="str">
        <f t="shared" si="133"/>
        <v>39,7</v>
      </c>
      <c r="J798" s="164">
        <v>1</v>
      </c>
      <c r="K798" s="7" t="s">
        <v>131</v>
      </c>
      <c r="L798" s="103" t="e">
        <f>HLOOKUP(K798,'ABR''26'!$DE$4:$EH$65,MATCH(Carga!A798,'ABR''26'!$DE$4:$DE$65,0),0)</f>
        <v>#N/A</v>
      </c>
      <c r="M798" s="7"/>
      <c r="O798" s="7" t="str">
        <f t="shared" si="134"/>
        <v>ZBFP</v>
      </c>
      <c r="P798" s="104" t="e">
        <f t="shared" si="135"/>
        <v>#N/A</v>
      </c>
      <c r="Q798" s="102" t="s">
        <v>203</v>
      </c>
      <c r="R798" s="102" t="s">
        <v>204</v>
      </c>
      <c r="S798" s="102" t="s">
        <v>152</v>
      </c>
      <c r="T798" s="105" t="str">
        <f t="shared" ca="1" si="140"/>
        <v>04.05.Monday</v>
      </c>
      <c r="U798" s="102" t="s">
        <v>205</v>
      </c>
      <c r="V798" s="7"/>
      <c r="W798" s="7"/>
      <c r="X798" s="7"/>
      <c r="Y798" s="7"/>
      <c r="Z798" s="100">
        <f t="shared" si="136"/>
        <v>4001212</v>
      </c>
      <c r="AA798" s="7"/>
      <c r="AB798" s="7"/>
      <c r="AC798" s="7"/>
      <c r="AD798" s="7"/>
      <c r="AE798" s="100">
        <f t="shared" si="137"/>
        <v>4196</v>
      </c>
      <c r="AF798" s="7"/>
      <c r="AG798" s="100">
        <f t="shared" si="138"/>
        <v>50034033</v>
      </c>
    </row>
    <row r="799" spans="1:33" x14ac:dyDescent="0.35">
      <c r="A799" s="7" t="str">
        <f t="shared" si="142"/>
        <v>Suape39,71</v>
      </c>
      <c r="B799" s="100" t="s">
        <v>187</v>
      </c>
      <c r="C799" s="7">
        <v>4196</v>
      </c>
      <c r="D799" s="7" t="s">
        <v>23</v>
      </c>
      <c r="E799">
        <v>4001212</v>
      </c>
      <c r="F799" s="101"/>
      <c r="G799" s="111">
        <v>50034033</v>
      </c>
      <c r="H799" t="s">
        <v>219</v>
      </c>
      <c r="I799" s="101" t="str">
        <f t="shared" si="133"/>
        <v>39,7</v>
      </c>
      <c r="J799" s="164">
        <v>1</v>
      </c>
      <c r="K799" s="7" t="s">
        <v>51</v>
      </c>
      <c r="L799" s="103" t="e">
        <f>HLOOKUP(K799,'ABR''26'!$DE$4:$EH$65,MATCH(Carga!A799,'ABR''26'!$DE$4:$DE$65,0),0)</f>
        <v>#N/A</v>
      </c>
      <c r="M799" s="7"/>
      <c r="O799" s="7" t="str">
        <f t="shared" si="134"/>
        <v>ZBFC</v>
      </c>
      <c r="P799" s="104" t="e">
        <f t="shared" si="135"/>
        <v>#N/A</v>
      </c>
      <c r="Q799" s="102" t="s">
        <v>203</v>
      </c>
      <c r="R799" s="102" t="s">
        <v>204</v>
      </c>
      <c r="S799" s="102" t="s">
        <v>152</v>
      </c>
      <c r="T799" s="105" t="str">
        <f t="shared" ca="1" si="140"/>
        <v>04.05.Monday</v>
      </c>
      <c r="U799" s="102" t="s">
        <v>205</v>
      </c>
      <c r="V799" s="7"/>
      <c r="W799" s="7"/>
      <c r="X799" s="7"/>
      <c r="Y799" s="7"/>
      <c r="Z799" s="100">
        <f t="shared" si="136"/>
        <v>4001212</v>
      </c>
      <c r="AA799" s="7"/>
      <c r="AB799" s="7"/>
      <c r="AC799" s="7"/>
      <c r="AD799" s="7"/>
      <c r="AE799" s="100">
        <f t="shared" si="137"/>
        <v>4196</v>
      </c>
      <c r="AF799" s="7"/>
      <c r="AG799" s="100">
        <f t="shared" si="138"/>
        <v>50034033</v>
      </c>
    </row>
    <row r="800" spans="1:33" x14ac:dyDescent="0.35">
      <c r="A800" s="7" t="str">
        <f t="shared" si="142"/>
        <v>Suape39,71</v>
      </c>
      <c r="B800" s="100" t="s">
        <v>187</v>
      </c>
      <c r="C800" s="7">
        <v>4196</v>
      </c>
      <c r="D800" s="7" t="s">
        <v>23</v>
      </c>
      <c r="E800">
        <v>4001212</v>
      </c>
      <c r="F800" s="101"/>
      <c r="G800" s="111">
        <v>50034033</v>
      </c>
      <c r="H800" t="s">
        <v>219</v>
      </c>
      <c r="I800" s="101" t="str">
        <f t="shared" si="133"/>
        <v>39,7</v>
      </c>
      <c r="J800" s="164">
        <v>1</v>
      </c>
      <c r="K800" s="7" t="s">
        <v>59</v>
      </c>
      <c r="L800" s="103" t="e">
        <f>HLOOKUP(K800,'ABR''26'!$DE$4:$EH$65,MATCH(Carga!A800,'ABR''26'!$DE$4:$DE$65,0),0)</f>
        <v>#N/A</v>
      </c>
      <c r="M800" s="7"/>
      <c r="O800" s="7" t="str">
        <f t="shared" si="134"/>
        <v>ZBFB</v>
      </c>
      <c r="P800" s="104" t="e">
        <f t="shared" si="135"/>
        <v>#N/A</v>
      </c>
      <c r="Q800" s="102" t="s">
        <v>203</v>
      </c>
      <c r="R800" s="102" t="s">
        <v>204</v>
      </c>
      <c r="S800" s="102" t="s">
        <v>152</v>
      </c>
      <c r="T800" s="105" t="str">
        <f t="shared" ca="1" si="140"/>
        <v>04.05.Monday</v>
      </c>
      <c r="U800" s="102" t="s">
        <v>205</v>
      </c>
      <c r="V800" s="7"/>
      <c r="W800" s="7"/>
      <c r="X800" s="7"/>
      <c r="Y800" s="7"/>
      <c r="Z800" s="100">
        <f t="shared" si="136"/>
        <v>4001212</v>
      </c>
      <c r="AA800" s="7"/>
      <c r="AB800" s="7"/>
      <c r="AC800" s="7"/>
      <c r="AD800" s="7"/>
      <c r="AE800" s="100">
        <f t="shared" si="137"/>
        <v>4196</v>
      </c>
      <c r="AF800" s="7"/>
      <c r="AG800" s="100">
        <f t="shared" si="138"/>
        <v>50034033</v>
      </c>
    </row>
    <row r="801" spans="1:33" x14ac:dyDescent="0.35">
      <c r="A801" s="7" t="str">
        <f t="shared" si="142"/>
        <v>Suape39,71</v>
      </c>
      <c r="B801" s="100" t="s">
        <v>187</v>
      </c>
      <c r="C801" s="7">
        <v>4196</v>
      </c>
      <c r="D801" s="7" t="s">
        <v>23</v>
      </c>
      <c r="E801">
        <v>4001212</v>
      </c>
      <c r="F801" s="101"/>
      <c r="G801" s="111">
        <v>50034033</v>
      </c>
      <c r="H801" t="s">
        <v>219</v>
      </c>
      <c r="I801" s="101" t="str">
        <f t="shared" si="133"/>
        <v>39,7</v>
      </c>
      <c r="J801" s="164">
        <v>1</v>
      </c>
      <c r="K801" s="7" t="s">
        <v>138</v>
      </c>
      <c r="L801" s="103" t="e">
        <f>HLOOKUP(K801,'ABR''26'!$DE$4:$EH$65,MATCH(Carga!A801,'ABR''26'!$DE$4:$DE$65,0),0)</f>
        <v>#N/A</v>
      </c>
      <c r="M801" s="7"/>
      <c r="O801" s="7" t="str">
        <f t="shared" si="134"/>
        <v>ZBTM</v>
      </c>
      <c r="P801" s="104" t="e">
        <f t="shared" si="135"/>
        <v>#N/A</v>
      </c>
      <c r="Q801" s="102" t="s">
        <v>203</v>
      </c>
      <c r="R801" s="102" t="s">
        <v>204</v>
      </c>
      <c r="S801" s="102" t="s">
        <v>152</v>
      </c>
      <c r="T801" s="105" t="str">
        <f t="shared" ca="1" si="140"/>
        <v>04.05.Monday</v>
      </c>
      <c r="U801" s="102" t="s">
        <v>205</v>
      </c>
      <c r="V801" s="7"/>
      <c r="W801" s="7"/>
      <c r="X801" s="7"/>
      <c r="Y801" s="7"/>
      <c r="Z801" s="100">
        <f t="shared" si="136"/>
        <v>4001212</v>
      </c>
      <c r="AA801" s="7"/>
      <c r="AB801" s="7"/>
      <c r="AC801" s="7"/>
      <c r="AD801" s="7"/>
      <c r="AE801" s="100">
        <f t="shared" si="137"/>
        <v>4196</v>
      </c>
      <c r="AF801" s="7"/>
      <c r="AG801" s="100">
        <f t="shared" si="138"/>
        <v>50034033</v>
      </c>
    </row>
    <row r="802" spans="1:33" x14ac:dyDescent="0.35">
      <c r="A802" s="7" t="str">
        <f t="shared" si="142"/>
        <v>Suape39,71</v>
      </c>
      <c r="B802" s="100" t="s">
        <v>187</v>
      </c>
      <c r="C802" s="7">
        <v>4196</v>
      </c>
      <c r="D802" s="7" t="s">
        <v>23</v>
      </c>
      <c r="E802">
        <v>4001212</v>
      </c>
      <c r="F802" s="101"/>
      <c r="G802" s="111">
        <v>50034033</v>
      </c>
      <c r="H802" t="s">
        <v>219</v>
      </c>
      <c r="I802" s="101" t="str">
        <f t="shared" si="133"/>
        <v>39,7</v>
      </c>
      <c r="J802" s="164">
        <v>1</v>
      </c>
      <c r="K802" s="7" t="s">
        <v>139</v>
      </c>
      <c r="L802" s="103" t="e">
        <f>HLOOKUP(K802,'ABR''26'!$DE$4:$EH$65,MATCH(Carga!A802,'ABR''26'!$DE$4:$DE$65,0),0)</f>
        <v>#N/A</v>
      </c>
      <c r="M802" s="7"/>
      <c r="O802" s="7" t="str">
        <f t="shared" si="134"/>
        <v>ZBCT</v>
      </c>
      <c r="P802" s="104" t="e">
        <f t="shared" si="135"/>
        <v>#N/A</v>
      </c>
      <c r="Q802" s="102" t="s">
        <v>203</v>
      </c>
      <c r="R802" s="102" t="s">
        <v>204</v>
      </c>
      <c r="S802" s="102" t="s">
        <v>152</v>
      </c>
      <c r="T802" s="105" t="str">
        <f t="shared" ca="1" si="140"/>
        <v>04.05.Monday</v>
      </c>
      <c r="U802" s="102" t="s">
        <v>205</v>
      </c>
      <c r="V802" s="7"/>
      <c r="W802" s="7"/>
      <c r="X802" s="7"/>
      <c r="Y802" s="7"/>
      <c r="Z802" s="100">
        <f t="shared" si="136"/>
        <v>4001212</v>
      </c>
      <c r="AA802" s="7"/>
      <c r="AB802" s="7"/>
      <c r="AC802" s="7"/>
      <c r="AD802" s="7"/>
      <c r="AE802" s="100">
        <f t="shared" si="137"/>
        <v>4196</v>
      </c>
      <c r="AF802" s="7"/>
      <c r="AG802" s="100">
        <f t="shared" si="138"/>
        <v>50034033</v>
      </c>
    </row>
    <row r="803" spans="1:33" x14ac:dyDescent="0.35">
      <c r="A803" s="7" t="str">
        <f t="shared" si="142"/>
        <v>Suape39,71</v>
      </c>
      <c r="B803" s="100" t="s">
        <v>187</v>
      </c>
      <c r="C803" s="7">
        <v>4196</v>
      </c>
      <c r="D803" s="7" t="s">
        <v>23</v>
      </c>
      <c r="E803">
        <v>4001212</v>
      </c>
      <c r="F803" s="101"/>
      <c r="G803" s="111">
        <v>50034033</v>
      </c>
      <c r="H803" t="s">
        <v>219</v>
      </c>
      <c r="I803" s="101" t="str">
        <f t="shared" ref="I803:I866" si="143">SUBSTITUTE(MID(H803,7,4),".",",")</f>
        <v>39,7</v>
      </c>
      <c r="J803" s="164">
        <v>1</v>
      </c>
      <c r="K803" s="7" t="s">
        <v>57</v>
      </c>
      <c r="L803" s="103" t="e">
        <f>HLOOKUP(K803,'ABR''26'!$DE$4:$EH$65,MATCH(Carga!A803,'ABR''26'!$DE$4:$DE$65,0),0)</f>
        <v>#N/A</v>
      </c>
      <c r="M803" s="7"/>
      <c r="O803" s="7" t="str">
        <f t="shared" ref="O803:O866" si="144">K803</f>
        <v>ZBLB</v>
      </c>
      <c r="P803" s="104" t="e">
        <f t="shared" ref="P803:P866" si="145">L803</f>
        <v>#N/A</v>
      </c>
      <c r="Q803" s="102" t="s">
        <v>203</v>
      </c>
      <c r="R803" s="102" t="s">
        <v>204</v>
      </c>
      <c r="S803" s="102" t="s">
        <v>152</v>
      </c>
      <c r="T803" s="105" t="str">
        <f t="shared" ca="1" si="140"/>
        <v>04.05.Monday</v>
      </c>
      <c r="U803" s="102" t="s">
        <v>205</v>
      </c>
      <c r="V803" s="7"/>
      <c r="W803" s="7"/>
      <c r="X803" s="7"/>
      <c r="Y803" s="7"/>
      <c r="Z803" s="100">
        <f t="shared" ref="Z803:Z866" si="146">E803</f>
        <v>4001212</v>
      </c>
      <c r="AA803" s="7"/>
      <c r="AB803" s="7"/>
      <c r="AC803" s="7"/>
      <c r="AD803" s="7"/>
      <c r="AE803" s="100">
        <f t="shared" ref="AE803:AE866" si="147">C803</f>
        <v>4196</v>
      </c>
      <c r="AF803" s="7"/>
      <c r="AG803" s="100">
        <f t="shared" ref="AG803:AG866" si="148">G803</f>
        <v>50034033</v>
      </c>
    </row>
    <row r="804" spans="1:33" x14ac:dyDescent="0.35">
      <c r="A804" s="7" t="str">
        <f t="shared" si="142"/>
        <v>Suape39,71</v>
      </c>
      <c r="B804" s="100" t="s">
        <v>187</v>
      </c>
      <c r="C804" s="7">
        <v>4196</v>
      </c>
      <c r="D804" s="7" t="s">
        <v>23</v>
      </c>
      <c r="E804">
        <v>4001212</v>
      </c>
      <c r="F804" s="101"/>
      <c r="G804" s="111">
        <v>50034033</v>
      </c>
      <c r="H804" t="s">
        <v>219</v>
      </c>
      <c r="I804" s="101" t="str">
        <f t="shared" si="143"/>
        <v>39,7</v>
      </c>
      <c r="J804" s="164">
        <v>1</v>
      </c>
      <c r="K804" s="7" t="s">
        <v>132</v>
      </c>
      <c r="L804" s="103" t="e">
        <f>HLOOKUP(K804,'ABR''26'!$DE$4:$EH$65,MATCH(Carga!A804,'ABR''26'!$DE$4:$DE$65,0),0)</f>
        <v>#N/A</v>
      </c>
      <c r="M804" s="7"/>
      <c r="O804" s="7" t="str">
        <f t="shared" si="144"/>
        <v>ZBMR</v>
      </c>
      <c r="P804" s="104" t="e">
        <f t="shared" si="145"/>
        <v>#N/A</v>
      </c>
      <c r="Q804" s="102" t="s">
        <v>203</v>
      </c>
      <c r="R804" s="102" t="s">
        <v>204</v>
      </c>
      <c r="S804" s="102" t="s">
        <v>152</v>
      </c>
      <c r="T804" s="105" t="str">
        <f t="shared" ca="1" si="140"/>
        <v>04.05.Monday</v>
      </c>
      <c r="U804" s="102" t="s">
        <v>205</v>
      </c>
      <c r="V804" s="7"/>
      <c r="W804" s="7"/>
      <c r="X804" s="7"/>
      <c r="Y804" s="7"/>
      <c r="Z804" s="100">
        <f t="shared" si="146"/>
        <v>4001212</v>
      </c>
      <c r="AA804" s="7"/>
      <c r="AB804" s="7"/>
      <c r="AC804" s="7"/>
      <c r="AD804" s="7"/>
      <c r="AE804" s="100">
        <f t="shared" si="147"/>
        <v>4196</v>
      </c>
      <c r="AF804" s="7"/>
      <c r="AG804" s="100">
        <f t="shared" si="148"/>
        <v>50034033</v>
      </c>
    </row>
    <row r="805" spans="1:33" x14ac:dyDescent="0.35">
      <c r="A805" s="7" t="str">
        <f t="shared" si="142"/>
        <v>Suape39,71</v>
      </c>
      <c r="B805" s="100" t="s">
        <v>187</v>
      </c>
      <c r="C805" s="7">
        <v>4196</v>
      </c>
      <c r="D805" s="7" t="s">
        <v>23</v>
      </c>
      <c r="E805">
        <v>4001212</v>
      </c>
      <c r="F805" s="101"/>
      <c r="G805" s="111">
        <v>50034033</v>
      </c>
      <c r="H805" t="s">
        <v>219</v>
      </c>
      <c r="I805" s="101" t="str">
        <f t="shared" si="143"/>
        <v>39,7</v>
      </c>
      <c r="J805" s="164">
        <v>1</v>
      </c>
      <c r="K805" s="7" t="s">
        <v>133</v>
      </c>
      <c r="L805" s="103" t="e">
        <f>HLOOKUP(K805,'ABR''26'!$DE$4:$EH$65,MATCH(Carga!A805,'ABR''26'!$DE$4:$DE$65,0),0)</f>
        <v>#N/A</v>
      </c>
      <c r="M805" s="7"/>
      <c r="O805" s="7" t="str">
        <f t="shared" si="144"/>
        <v>ZBML</v>
      </c>
      <c r="P805" s="104" t="e">
        <f t="shared" si="145"/>
        <v>#N/A</v>
      </c>
      <c r="Q805" s="102" t="s">
        <v>203</v>
      </c>
      <c r="R805" s="102" t="s">
        <v>204</v>
      </c>
      <c r="S805" s="102" t="s">
        <v>152</v>
      </c>
      <c r="T805" s="105" t="str">
        <f t="shared" ca="1" si="140"/>
        <v>04.05.Monday</v>
      </c>
      <c r="U805" s="102" t="s">
        <v>205</v>
      </c>
      <c r="V805" s="7"/>
      <c r="W805" s="7"/>
      <c r="X805" s="7"/>
      <c r="Y805" s="7"/>
      <c r="Z805" s="100">
        <f t="shared" si="146"/>
        <v>4001212</v>
      </c>
      <c r="AA805" s="7"/>
      <c r="AB805" s="7"/>
      <c r="AC805" s="7"/>
      <c r="AD805" s="7"/>
      <c r="AE805" s="100">
        <f t="shared" si="147"/>
        <v>4196</v>
      </c>
      <c r="AF805" s="7"/>
      <c r="AG805" s="100">
        <f t="shared" si="148"/>
        <v>50034033</v>
      </c>
    </row>
    <row r="806" spans="1:33" x14ac:dyDescent="0.35">
      <c r="A806" s="7" t="str">
        <f t="shared" si="142"/>
        <v>Suape39,71</v>
      </c>
      <c r="B806" s="100" t="s">
        <v>187</v>
      </c>
      <c r="C806" s="7">
        <v>4196</v>
      </c>
      <c r="D806" s="7" t="s">
        <v>23</v>
      </c>
      <c r="E806">
        <v>4001212</v>
      </c>
      <c r="F806" s="101"/>
      <c r="G806" s="111">
        <v>50034033</v>
      </c>
      <c r="H806" t="s">
        <v>219</v>
      </c>
      <c r="I806" s="101" t="str">
        <f t="shared" si="143"/>
        <v>39,7</v>
      </c>
      <c r="J806" s="164">
        <v>1</v>
      </c>
      <c r="K806" s="7" t="s">
        <v>52</v>
      </c>
      <c r="L806" s="103" t="e">
        <f>HLOOKUP(K806,'ABR''26'!$DE$4:$EH$65,MATCH(Carga!A806,'ABR''26'!$DE$4:$DE$65,0),0)</f>
        <v>#N/A</v>
      </c>
      <c r="M806" s="7"/>
      <c r="O806" s="7" t="str">
        <f t="shared" si="144"/>
        <v>ZBPP</v>
      </c>
      <c r="P806" s="104" t="e">
        <f t="shared" si="145"/>
        <v>#N/A</v>
      </c>
      <c r="Q806" s="102" t="s">
        <v>203</v>
      </c>
      <c r="R806" s="102" t="s">
        <v>204</v>
      </c>
      <c r="S806" s="102" t="s">
        <v>152</v>
      </c>
      <c r="T806" s="105" t="str">
        <f t="shared" ca="1" si="140"/>
        <v>04.05.Monday</v>
      </c>
      <c r="U806" s="102" t="s">
        <v>205</v>
      </c>
      <c r="V806" s="7"/>
      <c r="W806" s="7"/>
      <c r="X806" s="7"/>
      <c r="Y806" s="7"/>
      <c r="Z806" s="100">
        <f t="shared" si="146"/>
        <v>4001212</v>
      </c>
      <c r="AA806" s="7"/>
      <c r="AB806" s="7"/>
      <c r="AC806" s="7"/>
      <c r="AD806" s="7"/>
      <c r="AE806" s="100">
        <f t="shared" si="147"/>
        <v>4196</v>
      </c>
      <c r="AF806" s="7"/>
      <c r="AG806" s="100">
        <f t="shared" si="148"/>
        <v>50034033</v>
      </c>
    </row>
    <row r="807" spans="1:33" x14ac:dyDescent="0.35">
      <c r="A807" s="7" t="str">
        <f t="shared" si="142"/>
        <v>Suape39,71</v>
      </c>
      <c r="B807" s="100" t="s">
        <v>187</v>
      </c>
      <c r="C807" s="7">
        <v>4196</v>
      </c>
      <c r="D807" s="7" t="s">
        <v>23</v>
      </c>
      <c r="E807">
        <v>4001212</v>
      </c>
      <c r="F807" s="101"/>
      <c r="G807" s="111">
        <v>50034033</v>
      </c>
      <c r="H807" t="s">
        <v>219</v>
      </c>
      <c r="I807" s="101" t="str">
        <f t="shared" si="143"/>
        <v>39,7</v>
      </c>
      <c r="J807" s="164">
        <v>1</v>
      </c>
      <c r="K807" s="7" t="s">
        <v>60</v>
      </c>
      <c r="L807" s="103" t="e">
        <f>HLOOKUP(K807,'ABR''26'!$DE$4:$EH$65,MATCH(Carga!A807,'ABR''26'!$DE$4:$DE$65,0),0)</f>
        <v>#N/A</v>
      </c>
      <c r="M807" s="7"/>
      <c r="O807" s="7" t="str">
        <f t="shared" si="144"/>
        <v>ZBPB</v>
      </c>
      <c r="P807" s="104" t="e">
        <f t="shared" si="145"/>
        <v>#N/A</v>
      </c>
      <c r="Q807" s="102" t="s">
        <v>203</v>
      </c>
      <c r="R807" s="102" t="s">
        <v>204</v>
      </c>
      <c r="S807" s="102" t="s">
        <v>152</v>
      </c>
      <c r="T807" s="105" t="str">
        <f t="shared" ca="1" si="140"/>
        <v>04.05.Monday</v>
      </c>
      <c r="U807" s="102" t="s">
        <v>205</v>
      </c>
      <c r="V807" s="7"/>
      <c r="W807" s="7"/>
      <c r="X807" s="7"/>
      <c r="Y807" s="7"/>
      <c r="Z807" s="100">
        <f t="shared" si="146"/>
        <v>4001212</v>
      </c>
      <c r="AA807" s="7"/>
      <c r="AB807" s="7"/>
      <c r="AC807" s="7"/>
      <c r="AD807" s="7"/>
      <c r="AE807" s="100">
        <f t="shared" si="147"/>
        <v>4196</v>
      </c>
      <c r="AF807" s="7"/>
      <c r="AG807" s="100">
        <f t="shared" si="148"/>
        <v>50034033</v>
      </c>
    </row>
    <row r="808" spans="1:33" x14ac:dyDescent="0.35">
      <c r="A808" s="7" t="str">
        <f t="shared" si="142"/>
        <v>Suape39,71</v>
      </c>
      <c r="B808" s="100" t="s">
        <v>187</v>
      </c>
      <c r="C808" s="7">
        <v>4196</v>
      </c>
      <c r="D808" s="7" t="s">
        <v>23</v>
      </c>
      <c r="E808">
        <v>4001212</v>
      </c>
      <c r="F808" s="101"/>
      <c r="G808" s="111">
        <v>50034033</v>
      </c>
      <c r="H808" t="s">
        <v>219</v>
      </c>
      <c r="I808" s="101" t="str">
        <f t="shared" si="143"/>
        <v>39,7</v>
      </c>
      <c r="J808" s="164">
        <v>1</v>
      </c>
      <c r="K808" s="7" t="s">
        <v>50</v>
      </c>
      <c r="L808" s="103" t="e">
        <f>HLOOKUP(K808,'ABR''26'!$DE$4:$EH$65,MATCH(Carga!A808,'ABR''26'!$DE$4:$DE$65,0),0)</f>
        <v>#N/A</v>
      </c>
      <c r="M808" s="7"/>
      <c r="O808" s="7" t="str">
        <f t="shared" si="144"/>
        <v>ZBOP</v>
      </c>
      <c r="P808" s="104" t="e">
        <f t="shared" si="145"/>
        <v>#N/A</v>
      </c>
      <c r="Q808" s="102" t="s">
        <v>203</v>
      </c>
      <c r="R808" s="102" t="s">
        <v>204</v>
      </c>
      <c r="S808" s="102" t="s">
        <v>152</v>
      </c>
      <c r="T808" s="105" t="str">
        <f t="shared" ca="1" si="140"/>
        <v>04.05.Monday</v>
      </c>
      <c r="U808" s="102" t="s">
        <v>205</v>
      </c>
      <c r="V808" s="7"/>
      <c r="W808" s="7"/>
      <c r="X808" s="7"/>
      <c r="Y808" s="7"/>
      <c r="Z808" s="100">
        <f t="shared" si="146"/>
        <v>4001212</v>
      </c>
      <c r="AA808" s="7"/>
      <c r="AB808" s="7"/>
      <c r="AC808" s="7"/>
      <c r="AD808" s="7"/>
      <c r="AE808" s="100">
        <f t="shared" si="147"/>
        <v>4196</v>
      </c>
      <c r="AF808" s="7"/>
      <c r="AG808" s="100">
        <f t="shared" si="148"/>
        <v>50034033</v>
      </c>
    </row>
    <row r="809" spans="1:33" x14ac:dyDescent="0.35">
      <c r="A809" s="7" t="str">
        <f t="shared" si="142"/>
        <v>Suape39,71</v>
      </c>
      <c r="B809" s="100" t="s">
        <v>187</v>
      </c>
      <c r="C809" s="7">
        <v>4196</v>
      </c>
      <c r="D809" s="7" t="s">
        <v>23</v>
      </c>
      <c r="E809">
        <v>4001212</v>
      </c>
      <c r="F809" s="101"/>
      <c r="G809" s="111">
        <v>50034033</v>
      </c>
      <c r="H809" t="s">
        <v>219</v>
      </c>
      <c r="I809" s="101" t="str">
        <f t="shared" si="143"/>
        <v>39,7</v>
      </c>
      <c r="J809" s="164">
        <v>1</v>
      </c>
      <c r="K809" s="7" t="s">
        <v>58</v>
      </c>
      <c r="L809" s="103" t="e">
        <f>HLOOKUP(K809,'ABR''26'!$DE$4:$EH$65,MATCH(Carga!A809,'ABR''26'!$DE$4:$DE$65,0),0)</f>
        <v>#N/A</v>
      </c>
      <c r="M809" s="7"/>
      <c r="O809" s="7" t="str">
        <f t="shared" si="144"/>
        <v>ZBOB</v>
      </c>
      <c r="P809" s="104" t="e">
        <f t="shared" si="145"/>
        <v>#N/A</v>
      </c>
      <c r="Q809" s="102" t="s">
        <v>203</v>
      </c>
      <c r="R809" s="102" t="s">
        <v>204</v>
      </c>
      <c r="S809" s="102" t="s">
        <v>152</v>
      </c>
      <c r="T809" s="105" t="str">
        <f t="shared" ca="1" si="140"/>
        <v>04.05.Monday</v>
      </c>
      <c r="U809" s="102" t="s">
        <v>205</v>
      </c>
      <c r="V809" s="7"/>
      <c r="W809" s="7"/>
      <c r="X809" s="7"/>
      <c r="Y809" s="7"/>
      <c r="Z809" s="100">
        <f t="shared" si="146"/>
        <v>4001212</v>
      </c>
      <c r="AA809" s="7"/>
      <c r="AB809" s="7"/>
      <c r="AC809" s="7"/>
      <c r="AD809" s="7"/>
      <c r="AE809" s="100">
        <f t="shared" si="147"/>
        <v>4196</v>
      </c>
      <c r="AF809" s="7"/>
      <c r="AG809" s="100">
        <f t="shared" si="148"/>
        <v>50034033</v>
      </c>
    </row>
    <row r="810" spans="1:33" x14ac:dyDescent="0.35">
      <c r="A810" s="7" t="str">
        <f t="shared" si="142"/>
        <v>Suape39,71</v>
      </c>
      <c r="B810" s="100" t="s">
        <v>187</v>
      </c>
      <c r="C810" s="7">
        <v>4196</v>
      </c>
      <c r="D810" s="7" t="s">
        <v>23</v>
      </c>
      <c r="E810">
        <v>4001212</v>
      </c>
      <c r="F810" s="101"/>
      <c r="G810" s="111">
        <v>50034033</v>
      </c>
      <c r="H810" t="s">
        <v>219</v>
      </c>
      <c r="I810" s="101" t="str">
        <f t="shared" si="143"/>
        <v>39,7</v>
      </c>
      <c r="J810" s="164">
        <v>1</v>
      </c>
      <c r="K810" s="7" t="s">
        <v>134</v>
      </c>
      <c r="L810" s="103" t="e">
        <f>HLOOKUP(K810,'ABR''26'!$DE$4:$EH$65,MATCH(Carga!A810,'ABR''26'!$DE$4:$DE$65,0),0)</f>
        <v>#N/A</v>
      </c>
      <c r="M810" s="7"/>
      <c r="O810" s="7" t="str">
        <f t="shared" si="144"/>
        <v>ZBSG</v>
      </c>
      <c r="P810" s="104" t="e">
        <f t="shared" si="145"/>
        <v>#N/A</v>
      </c>
      <c r="Q810" s="102" t="s">
        <v>203</v>
      </c>
      <c r="R810" s="102" t="s">
        <v>204</v>
      </c>
      <c r="S810" s="102" t="s">
        <v>152</v>
      </c>
      <c r="T810" s="105" t="str">
        <f t="shared" ca="1" si="140"/>
        <v>04.05.Monday</v>
      </c>
      <c r="U810" s="102" t="s">
        <v>205</v>
      </c>
      <c r="V810" s="7"/>
      <c r="W810" s="7"/>
      <c r="X810" s="7"/>
      <c r="Y810" s="7"/>
      <c r="Z810" s="100">
        <f t="shared" si="146"/>
        <v>4001212</v>
      </c>
      <c r="AA810" s="7"/>
      <c r="AB810" s="7"/>
      <c r="AC810" s="7"/>
      <c r="AD810" s="7"/>
      <c r="AE810" s="100">
        <f t="shared" si="147"/>
        <v>4196</v>
      </c>
      <c r="AF810" s="7"/>
      <c r="AG810" s="100">
        <f t="shared" si="148"/>
        <v>50034033</v>
      </c>
    </row>
    <row r="811" spans="1:33" x14ac:dyDescent="0.35">
      <c r="A811" s="7" t="str">
        <f t="shared" si="142"/>
        <v>Suape39,71</v>
      </c>
      <c r="B811" s="100" t="s">
        <v>187</v>
      </c>
      <c r="C811" s="7">
        <v>4196</v>
      </c>
      <c r="D811" s="7" t="s">
        <v>23</v>
      </c>
      <c r="E811">
        <v>4001212</v>
      </c>
      <c r="F811" s="101"/>
      <c r="G811" s="111">
        <v>50034033</v>
      </c>
      <c r="H811" t="s">
        <v>219</v>
      </c>
      <c r="I811" s="101" t="str">
        <f t="shared" si="143"/>
        <v>39,7</v>
      </c>
      <c r="J811" s="164">
        <v>1</v>
      </c>
      <c r="K811" s="7" t="s">
        <v>45</v>
      </c>
      <c r="L811" s="103" t="e">
        <f>HLOOKUP(K811,'ABR''26'!$DE$4:$EH$65,MATCH(Carga!A811,'ABR''26'!$DE$4:$DE$65,0),0)</f>
        <v>#N/A</v>
      </c>
      <c r="M811" s="7"/>
      <c r="O811" s="7" t="str">
        <f t="shared" si="144"/>
        <v>ZBFS</v>
      </c>
      <c r="P811" s="104" t="e">
        <f t="shared" si="145"/>
        <v>#N/A</v>
      </c>
      <c r="Q811" s="102" t="s">
        <v>203</v>
      </c>
      <c r="R811" s="102" t="s">
        <v>204</v>
      </c>
      <c r="S811" s="102" t="s">
        <v>152</v>
      </c>
      <c r="T811" s="105" t="str">
        <f t="shared" ca="1" si="140"/>
        <v>04.05.Monday</v>
      </c>
      <c r="U811" s="102" t="s">
        <v>205</v>
      </c>
      <c r="V811" s="7"/>
      <c r="W811" s="7"/>
      <c r="X811" s="7"/>
      <c r="Y811" s="7"/>
      <c r="Z811" s="100">
        <f t="shared" si="146"/>
        <v>4001212</v>
      </c>
      <c r="AA811" s="7"/>
      <c r="AB811" s="7"/>
      <c r="AC811" s="7"/>
      <c r="AD811" s="7"/>
      <c r="AE811" s="100">
        <f t="shared" si="147"/>
        <v>4196</v>
      </c>
      <c r="AF811" s="7"/>
      <c r="AG811" s="100">
        <f t="shared" si="148"/>
        <v>50034033</v>
      </c>
    </row>
    <row r="812" spans="1:33" x14ac:dyDescent="0.35">
      <c r="A812" s="7" t="str">
        <f t="shared" si="142"/>
        <v>Suape39,71</v>
      </c>
      <c r="B812" s="100" t="s">
        <v>187</v>
      </c>
      <c r="C812" s="7">
        <v>4196</v>
      </c>
      <c r="D812" s="7" t="s">
        <v>23</v>
      </c>
      <c r="E812">
        <v>4001212</v>
      </c>
      <c r="F812" s="101"/>
      <c r="G812" s="111">
        <v>50034033</v>
      </c>
      <c r="H812" t="s">
        <v>219</v>
      </c>
      <c r="I812" s="101" t="str">
        <f t="shared" si="143"/>
        <v>39,7</v>
      </c>
      <c r="J812" s="164">
        <v>1</v>
      </c>
      <c r="K812" s="7" t="s">
        <v>47</v>
      </c>
      <c r="L812" s="103" t="e">
        <f>HLOOKUP(K812,'ABR''26'!$DE$4:$EH$65,MATCH(Carga!A812,'ABR''26'!$DE$4:$DE$65,0),0)</f>
        <v>#N/A</v>
      </c>
      <c r="M812" s="7"/>
      <c r="O812" s="7" t="str">
        <f t="shared" si="144"/>
        <v>ZBUT</v>
      </c>
      <c r="P812" s="104" t="e">
        <f t="shared" si="145"/>
        <v>#N/A</v>
      </c>
      <c r="Q812" s="102" t="s">
        <v>203</v>
      </c>
      <c r="R812" s="102" t="s">
        <v>204</v>
      </c>
      <c r="S812" s="102" t="s">
        <v>152</v>
      </c>
      <c r="T812" s="105" t="str">
        <f t="shared" ca="1" si="140"/>
        <v>04.05.Monday</v>
      </c>
      <c r="U812" s="102" t="s">
        <v>205</v>
      </c>
      <c r="V812" s="7"/>
      <c r="W812" s="7"/>
      <c r="X812" s="7"/>
      <c r="Y812" s="7"/>
      <c r="Z812" s="100">
        <f t="shared" si="146"/>
        <v>4001212</v>
      </c>
      <c r="AA812" s="7"/>
      <c r="AB812" s="7"/>
      <c r="AC812" s="7"/>
      <c r="AD812" s="7"/>
      <c r="AE812" s="100">
        <f t="shared" si="147"/>
        <v>4196</v>
      </c>
      <c r="AF812" s="7"/>
      <c r="AG812" s="100">
        <f t="shared" si="148"/>
        <v>50034033</v>
      </c>
    </row>
    <row r="813" spans="1:33" x14ac:dyDescent="0.35">
      <c r="A813" s="7" t="str">
        <f t="shared" si="142"/>
        <v>Suape39,71</v>
      </c>
      <c r="B813" s="100" t="s">
        <v>187</v>
      </c>
      <c r="C813" s="7">
        <v>4196</v>
      </c>
      <c r="D813" s="7" t="s">
        <v>23</v>
      </c>
      <c r="E813">
        <v>4001212</v>
      </c>
      <c r="F813" s="101"/>
      <c r="G813" s="111">
        <v>50034033</v>
      </c>
      <c r="H813" t="s">
        <v>219</v>
      </c>
      <c r="I813" s="101" t="str">
        <f t="shared" si="143"/>
        <v>39,7</v>
      </c>
      <c r="J813" s="164">
        <v>1</v>
      </c>
      <c r="K813" s="7" t="s">
        <v>54</v>
      </c>
      <c r="L813" s="103" t="e">
        <f>HLOOKUP(K813,'ABR''26'!$DE$4:$EH$65,MATCH(Carga!A813,'ABR''26'!$DE$4:$DE$65,0),0)</f>
        <v>#N/A</v>
      </c>
      <c r="M813" s="7"/>
      <c r="O813" s="7" t="str">
        <f t="shared" si="144"/>
        <v>ZBUB</v>
      </c>
      <c r="P813" s="104" t="e">
        <f t="shared" si="145"/>
        <v>#N/A</v>
      </c>
      <c r="Q813" s="102" t="s">
        <v>203</v>
      </c>
      <c r="R813" s="102" t="s">
        <v>204</v>
      </c>
      <c r="S813" s="102" t="s">
        <v>152</v>
      </c>
      <c r="T813" s="105" t="str">
        <f t="shared" ca="1" si="140"/>
        <v>04.05.Monday</v>
      </c>
      <c r="U813" s="102" t="s">
        <v>205</v>
      </c>
      <c r="V813" s="7"/>
      <c r="W813" s="7"/>
      <c r="X813" s="7"/>
      <c r="Y813" s="7"/>
      <c r="Z813" s="100">
        <f t="shared" si="146"/>
        <v>4001212</v>
      </c>
      <c r="AA813" s="7"/>
      <c r="AB813" s="7"/>
      <c r="AC813" s="7"/>
      <c r="AD813" s="7"/>
      <c r="AE813" s="100">
        <f t="shared" si="147"/>
        <v>4196</v>
      </c>
      <c r="AF813" s="7"/>
      <c r="AG813" s="100">
        <f t="shared" si="148"/>
        <v>50034033</v>
      </c>
    </row>
    <row r="814" spans="1:33" x14ac:dyDescent="0.35">
      <c r="A814" s="7" t="str">
        <f t="shared" si="142"/>
        <v>Suape39,71</v>
      </c>
      <c r="B814" s="100" t="s">
        <v>187</v>
      </c>
      <c r="C814" s="7">
        <v>4196</v>
      </c>
      <c r="D814" s="7" t="s">
        <v>23</v>
      </c>
      <c r="E814">
        <v>4001212</v>
      </c>
      <c r="F814" s="101"/>
      <c r="G814" s="111">
        <v>50034033</v>
      </c>
      <c r="H814" t="s">
        <v>219</v>
      </c>
      <c r="I814" s="101" t="str">
        <f t="shared" si="143"/>
        <v>39,7</v>
      </c>
      <c r="J814" s="164">
        <v>1</v>
      </c>
      <c r="K814" s="7" t="s">
        <v>48</v>
      </c>
      <c r="L814" s="103" t="e">
        <f>HLOOKUP(K814,'ABR''26'!$DE$4:$EH$65,MATCH(Carga!A814,'ABR''26'!$DE$4:$DE$65,0),0)</f>
        <v>#N/A</v>
      </c>
      <c r="M814" s="7"/>
      <c r="O814" s="7" t="str">
        <f t="shared" si="144"/>
        <v>ZBLA</v>
      </c>
      <c r="P814" s="104" t="e">
        <f t="shared" si="145"/>
        <v>#N/A</v>
      </c>
      <c r="Q814" s="102" t="s">
        <v>203</v>
      </c>
      <c r="R814" s="102" t="s">
        <v>204</v>
      </c>
      <c r="S814" s="102" t="s">
        <v>152</v>
      </c>
      <c r="T814" s="105" t="str">
        <f t="shared" ca="1" si="140"/>
        <v>04.05.Monday</v>
      </c>
      <c r="U814" s="102" t="s">
        <v>205</v>
      </c>
      <c r="V814" s="7"/>
      <c r="W814" s="7"/>
      <c r="X814" s="7"/>
      <c r="Y814" s="7"/>
      <c r="Z814" s="100">
        <f t="shared" si="146"/>
        <v>4001212</v>
      </c>
      <c r="AA814" s="7"/>
      <c r="AB814" s="7"/>
      <c r="AC814" s="7"/>
      <c r="AD814" s="7"/>
      <c r="AE814" s="100">
        <f t="shared" si="147"/>
        <v>4196</v>
      </c>
      <c r="AF814" s="7"/>
      <c r="AG814" s="100">
        <f t="shared" si="148"/>
        <v>50034033</v>
      </c>
    </row>
    <row r="815" spans="1:33" x14ac:dyDescent="0.35">
      <c r="A815" s="7" t="str">
        <f t="shared" si="142"/>
        <v>Suape39,71</v>
      </c>
      <c r="B815" s="100" t="s">
        <v>187</v>
      </c>
      <c r="C815" s="7">
        <v>4196</v>
      </c>
      <c r="D815" s="7" t="s">
        <v>23</v>
      </c>
      <c r="E815">
        <v>4001212</v>
      </c>
      <c r="F815" s="101"/>
      <c r="G815" s="111">
        <v>50034033</v>
      </c>
      <c r="H815" t="s">
        <v>219</v>
      </c>
      <c r="I815" s="101" t="str">
        <f t="shared" si="143"/>
        <v>39,7</v>
      </c>
      <c r="J815" s="164">
        <v>1</v>
      </c>
      <c r="K815" s="7" t="s">
        <v>55</v>
      </c>
      <c r="L815" s="103" t="e">
        <f>HLOOKUP(K815,'ABR''26'!$DE$4:$EH$65,MATCH(Carga!A815,'ABR''26'!$DE$4:$DE$65,0),0)</f>
        <v>#N/A</v>
      </c>
      <c r="M815" s="7"/>
      <c r="O815" s="7" t="str">
        <f t="shared" si="144"/>
        <v>ZBLL</v>
      </c>
      <c r="P815" s="104" t="e">
        <f t="shared" si="145"/>
        <v>#N/A</v>
      </c>
      <c r="Q815" s="102" t="s">
        <v>203</v>
      </c>
      <c r="R815" s="102" t="s">
        <v>204</v>
      </c>
      <c r="S815" s="102" t="s">
        <v>152</v>
      </c>
      <c r="T815" s="105" t="str">
        <f t="shared" ca="1" si="140"/>
        <v>04.05.Monday</v>
      </c>
      <c r="U815" s="102" t="s">
        <v>205</v>
      </c>
      <c r="V815" s="7"/>
      <c r="W815" s="7"/>
      <c r="X815" s="7"/>
      <c r="Y815" s="7"/>
      <c r="Z815" s="100">
        <f t="shared" si="146"/>
        <v>4001212</v>
      </c>
      <c r="AA815" s="7"/>
      <c r="AB815" s="7"/>
      <c r="AC815" s="7"/>
      <c r="AD815" s="7"/>
      <c r="AE815" s="100">
        <f t="shared" si="147"/>
        <v>4196</v>
      </c>
      <c r="AF815" s="7"/>
      <c r="AG815" s="100">
        <f t="shared" si="148"/>
        <v>50034033</v>
      </c>
    </row>
    <row r="816" spans="1:33" x14ac:dyDescent="0.35">
      <c r="A816" s="7" t="str">
        <f t="shared" si="142"/>
        <v>Suape39,71</v>
      </c>
      <c r="B816" s="100" t="s">
        <v>187</v>
      </c>
      <c r="C816" s="7">
        <v>4196</v>
      </c>
      <c r="D816" s="7" t="s">
        <v>23</v>
      </c>
      <c r="E816">
        <v>4001212</v>
      </c>
      <c r="F816" s="101"/>
      <c r="G816" s="111">
        <v>50034033</v>
      </c>
      <c r="H816" t="s">
        <v>219</v>
      </c>
      <c r="I816" s="101" t="str">
        <f t="shared" si="143"/>
        <v>39,7</v>
      </c>
      <c r="J816" s="164">
        <v>1</v>
      </c>
      <c r="K816" s="7" t="s">
        <v>135</v>
      </c>
      <c r="L816" s="103" t="e">
        <f>HLOOKUP(K816,'ABR''26'!$DE$4:$EH$65,MATCH(Carga!A816,'ABR''26'!$DE$4:$DE$65,0),0)</f>
        <v>#N/A</v>
      </c>
      <c r="M816" s="7"/>
      <c r="O816" s="7" t="str">
        <f t="shared" si="144"/>
        <v>ZBPE</v>
      </c>
      <c r="P816" s="104" t="e">
        <f t="shared" si="145"/>
        <v>#N/A</v>
      </c>
      <c r="Q816" s="102" t="s">
        <v>203</v>
      </c>
      <c r="R816" s="102" t="s">
        <v>204</v>
      </c>
      <c r="S816" s="102" t="s">
        <v>152</v>
      </c>
      <c r="T816" s="105" t="str">
        <f t="shared" ca="1" si="140"/>
        <v>04.05.Monday</v>
      </c>
      <c r="U816" s="102" t="s">
        <v>205</v>
      </c>
      <c r="V816" s="7"/>
      <c r="W816" s="7"/>
      <c r="X816" s="7"/>
      <c r="Y816" s="7"/>
      <c r="Z816" s="100">
        <f t="shared" si="146"/>
        <v>4001212</v>
      </c>
      <c r="AA816" s="7"/>
      <c r="AB816" s="7"/>
      <c r="AC816" s="7"/>
      <c r="AD816" s="7"/>
      <c r="AE816" s="100">
        <f t="shared" si="147"/>
        <v>4196</v>
      </c>
      <c r="AF816" s="7"/>
      <c r="AG816" s="100">
        <f t="shared" si="148"/>
        <v>50034033</v>
      </c>
    </row>
    <row r="817" spans="1:33" x14ac:dyDescent="0.35">
      <c r="A817" s="7" t="str">
        <f t="shared" si="142"/>
        <v>Suape39,71</v>
      </c>
      <c r="B817" s="100" t="s">
        <v>187</v>
      </c>
      <c r="C817" s="7">
        <v>4196</v>
      </c>
      <c r="D817" s="7" t="s">
        <v>23</v>
      </c>
      <c r="E817">
        <v>4001212</v>
      </c>
      <c r="F817" s="101"/>
      <c r="G817" s="111">
        <v>50034033</v>
      </c>
      <c r="H817" t="s">
        <v>219</v>
      </c>
      <c r="I817" s="101" t="str">
        <f t="shared" si="143"/>
        <v>39,7</v>
      </c>
      <c r="J817" s="164">
        <v>1</v>
      </c>
      <c r="K817" s="7" t="s">
        <v>136</v>
      </c>
      <c r="L817" s="103" t="e">
        <f>HLOOKUP(K817,'ABR''26'!$DE$4:$EH$65,MATCH(Carga!A817,'ABR''26'!$DE$4:$DE$65,0),0)</f>
        <v>#N/A</v>
      </c>
      <c r="M817" s="7"/>
      <c r="O817" s="7" t="str">
        <f t="shared" si="144"/>
        <v>ZBPL</v>
      </c>
      <c r="P817" s="104" t="e">
        <f t="shared" si="145"/>
        <v>#N/A</v>
      </c>
      <c r="Q817" s="102" t="s">
        <v>203</v>
      </c>
      <c r="R817" s="102" t="s">
        <v>204</v>
      </c>
      <c r="S817" s="102" t="s">
        <v>152</v>
      </c>
      <c r="T817" s="105" t="str">
        <f t="shared" ca="1" si="140"/>
        <v>04.05.Monday</v>
      </c>
      <c r="U817" s="102" t="s">
        <v>205</v>
      </c>
      <c r="V817" s="7"/>
      <c r="W817" s="7"/>
      <c r="X817" s="7"/>
      <c r="Y817" s="7"/>
      <c r="Z817" s="100">
        <f t="shared" si="146"/>
        <v>4001212</v>
      </c>
      <c r="AA817" s="7"/>
      <c r="AB817" s="7"/>
      <c r="AC817" s="7"/>
      <c r="AD817" s="7"/>
      <c r="AE817" s="100">
        <f t="shared" si="147"/>
        <v>4196</v>
      </c>
      <c r="AF817" s="7"/>
      <c r="AG817" s="100">
        <f t="shared" si="148"/>
        <v>50034033</v>
      </c>
    </row>
    <row r="818" spans="1:33" x14ac:dyDescent="0.35">
      <c r="A818" s="7" t="str">
        <f>D818&amp;I818&amp;J818</f>
        <v>Manaus39,70,4</v>
      </c>
      <c r="B818" s="100" t="s">
        <v>187</v>
      </c>
      <c r="C818" s="7">
        <v>4151</v>
      </c>
      <c r="D818" s="7" t="s">
        <v>40</v>
      </c>
      <c r="E818">
        <v>4001158</v>
      </c>
      <c r="F818" s="101"/>
      <c r="G818" s="111">
        <v>50036154</v>
      </c>
      <c r="H818" t="s">
        <v>223</v>
      </c>
      <c r="I818" s="101" t="str">
        <f t="shared" si="143"/>
        <v>39,7</v>
      </c>
      <c r="J818" s="164">
        <v>0.4</v>
      </c>
      <c r="K818" s="7" t="s">
        <v>43</v>
      </c>
      <c r="L818" s="103" t="e">
        <f>HLOOKUP(K818,'ABR''26'!$DE$4:$EH$65,MATCH(Carga!A818,'ABR''26'!$DE$4:$DE$65,0),0)</f>
        <v>#N/A</v>
      </c>
      <c r="M818" s="7"/>
      <c r="O818" s="7" t="str">
        <f t="shared" si="144"/>
        <v>ZBRP</v>
      </c>
      <c r="P818" s="104" t="e">
        <f t="shared" si="145"/>
        <v>#N/A</v>
      </c>
      <c r="Q818" s="102" t="s">
        <v>203</v>
      </c>
      <c r="R818" s="102" t="s">
        <v>204</v>
      </c>
      <c r="S818" s="102" t="s">
        <v>152</v>
      </c>
      <c r="T818" s="105" t="str">
        <f t="shared" ca="1" si="140"/>
        <v>04.05.Monday</v>
      </c>
      <c r="U818" s="102" t="s">
        <v>205</v>
      </c>
      <c r="V818" s="7"/>
      <c r="W818" s="7"/>
      <c r="X818" s="7"/>
      <c r="Y818" s="7"/>
      <c r="Z818" s="100">
        <f t="shared" si="146"/>
        <v>4001158</v>
      </c>
      <c r="AA818" s="7"/>
      <c r="AB818" s="7"/>
      <c r="AC818" s="7"/>
      <c r="AD818" s="7"/>
      <c r="AE818" s="100">
        <f t="shared" si="147"/>
        <v>4151</v>
      </c>
      <c r="AF818" s="7"/>
      <c r="AG818" s="100">
        <f t="shared" si="148"/>
        <v>50036154</v>
      </c>
    </row>
    <row r="819" spans="1:33" x14ac:dyDescent="0.35">
      <c r="A819" s="7" t="str">
        <f t="shared" ref="A819:A841" si="149">D819&amp;I819&amp;J819</f>
        <v>Manaus39,70,4</v>
      </c>
      <c r="B819" s="100" t="s">
        <v>187</v>
      </c>
      <c r="C819" s="7">
        <v>4151</v>
      </c>
      <c r="D819" s="7" t="s">
        <v>40</v>
      </c>
      <c r="E819">
        <v>4001158</v>
      </c>
      <c r="F819" s="101"/>
      <c r="G819" s="111">
        <v>50036154</v>
      </c>
      <c r="H819" t="s">
        <v>223</v>
      </c>
      <c r="I819" s="101" t="str">
        <f t="shared" si="143"/>
        <v>39,7</v>
      </c>
      <c r="J819" s="164">
        <v>0.4</v>
      </c>
      <c r="K819" s="7" t="s">
        <v>44</v>
      </c>
      <c r="L819" s="103" t="e">
        <f>HLOOKUP(K819,'ABR''26'!$DE$4:$EH$65,MATCH(Carga!A819,'ABR''26'!$DE$4:$DE$65,0),0)</f>
        <v>#N/A</v>
      </c>
      <c r="M819" s="7"/>
      <c r="O819" s="7" t="str">
        <f t="shared" si="144"/>
        <v>ZBSR</v>
      </c>
      <c r="P819" s="104" t="e">
        <f t="shared" si="145"/>
        <v>#N/A</v>
      </c>
      <c r="Q819" s="102" t="s">
        <v>203</v>
      </c>
      <c r="R819" s="102" t="s">
        <v>204</v>
      </c>
      <c r="S819" s="102" t="s">
        <v>152</v>
      </c>
      <c r="T819" s="105" t="str">
        <f t="shared" ca="1" si="140"/>
        <v>04.05.Monday</v>
      </c>
      <c r="U819" s="102" t="s">
        <v>205</v>
      </c>
      <c r="V819" s="7"/>
      <c r="W819" s="7"/>
      <c r="X819" s="7"/>
      <c r="Y819" s="7"/>
      <c r="Z819" s="100">
        <f t="shared" si="146"/>
        <v>4001158</v>
      </c>
      <c r="AA819" s="7"/>
      <c r="AB819" s="7"/>
      <c r="AC819" s="7"/>
      <c r="AD819" s="7"/>
      <c r="AE819" s="100">
        <f t="shared" si="147"/>
        <v>4151</v>
      </c>
      <c r="AF819" s="7"/>
      <c r="AG819" s="100">
        <f t="shared" si="148"/>
        <v>50036154</v>
      </c>
    </row>
    <row r="820" spans="1:33" x14ac:dyDescent="0.35">
      <c r="A820" s="7" t="str">
        <f t="shared" si="149"/>
        <v>Manaus39,70,4</v>
      </c>
      <c r="B820" s="100" t="s">
        <v>187</v>
      </c>
      <c r="C820" s="7">
        <v>4151</v>
      </c>
      <c r="D820" s="7" t="s">
        <v>40</v>
      </c>
      <c r="E820">
        <v>4001158</v>
      </c>
      <c r="F820" s="101"/>
      <c r="G820" s="111">
        <v>50036154</v>
      </c>
      <c r="H820" t="s">
        <v>223</v>
      </c>
      <c r="I820" s="101" t="str">
        <f t="shared" si="143"/>
        <v>39,7</v>
      </c>
      <c r="J820" s="164">
        <v>0.4</v>
      </c>
      <c r="K820" s="7" t="s">
        <v>56</v>
      </c>
      <c r="L820" s="103" t="e">
        <f>HLOOKUP(K820,'ABR''26'!$DE$4:$EH$65,MATCH(Carga!A820,'ABR''26'!$DE$4:$DE$65,0),0)</f>
        <v>#N/A</v>
      </c>
      <c r="M820" s="7"/>
      <c r="O820" s="7" t="str">
        <f t="shared" si="144"/>
        <v>ZBSB</v>
      </c>
      <c r="P820" s="104" t="e">
        <f t="shared" si="145"/>
        <v>#N/A</v>
      </c>
      <c r="Q820" s="102" t="s">
        <v>203</v>
      </c>
      <c r="R820" s="102" t="s">
        <v>204</v>
      </c>
      <c r="S820" s="102" t="s">
        <v>152</v>
      </c>
      <c r="T820" s="105" t="str">
        <f t="shared" ca="1" si="140"/>
        <v>04.05.Monday</v>
      </c>
      <c r="U820" s="102" t="s">
        <v>205</v>
      </c>
      <c r="V820" s="7"/>
      <c r="W820" s="7"/>
      <c r="X820" s="7"/>
      <c r="Y820" s="7"/>
      <c r="Z820" s="100">
        <f t="shared" si="146"/>
        <v>4001158</v>
      </c>
      <c r="AA820" s="7"/>
      <c r="AB820" s="7"/>
      <c r="AC820" s="7"/>
      <c r="AD820" s="7"/>
      <c r="AE820" s="100">
        <f t="shared" si="147"/>
        <v>4151</v>
      </c>
      <c r="AF820" s="7"/>
      <c r="AG820" s="100">
        <f t="shared" si="148"/>
        <v>50036154</v>
      </c>
    </row>
    <row r="821" spans="1:33" x14ac:dyDescent="0.35">
      <c r="A821" s="7" t="str">
        <f t="shared" si="149"/>
        <v>Manaus39,70,4</v>
      </c>
      <c r="B821" s="100" t="s">
        <v>187</v>
      </c>
      <c r="C821" s="7">
        <v>4151</v>
      </c>
      <c r="D821" s="7" t="s">
        <v>40</v>
      </c>
      <c r="E821">
        <v>4001158</v>
      </c>
      <c r="F821" s="101"/>
      <c r="G821" s="111">
        <v>50036154</v>
      </c>
      <c r="H821" t="s">
        <v>223</v>
      </c>
      <c r="I821" s="101" t="str">
        <f t="shared" si="143"/>
        <v>39,7</v>
      </c>
      <c r="J821" s="164">
        <v>0.4</v>
      </c>
      <c r="K821" s="7" t="s">
        <v>46</v>
      </c>
      <c r="L821" s="103" t="e">
        <f>HLOOKUP(K821,'ABR''26'!$DE$4:$EH$65,MATCH(Carga!A821,'ABR''26'!$DE$4:$DE$65,0),0)</f>
        <v>#N/A</v>
      </c>
      <c r="M821" s="7"/>
      <c r="O821" s="7" t="str">
        <f t="shared" si="144"/>
        <v>ZBCP</v>
      </c>
      <c r="P821" s="104" t="e">
        <f t="shared" si="145"/>
        <v>#N/A</v>
      </c>
      <c r="Q821" s="102" t="s">
        <v>203</v>
      </c>
      <c r="R821" s="102" t="s">
        <v>204</v>
      </c>
      <c r="S821" s="102" t="s">
        <v>152</v>
      </c>
      <c r="T821" s="105" t="str">
        <f t="shared" ca="1" si="140"/>
        <v>04.05.Monday</v>
      </c>
      <c r="U821" s="102" t="s">
        <v>205</v>
      </c>
      <c r="V821" s="7"/>
      <c r="W821" s="7"/>
      <c r="X821" s="7"/>
      <c r="Y821" s="7"/>
      <c r="Z821" s="100">
        <f t="shared" si="146"/>
        <v>4001158</v>
      </c>
      <c r="AA821" s="7"/>
      <c r="AB821" s="7"/>
      <c r="AC821" s="7"/>
      <c r="AD821" s="7"/>
      <c r="AE821" s="100">
        <f t="shared" si="147"/>
        <v>4151</v>
      </c>
      <c r="AF821" s="7"/>
      <c r="AG821" s="100">
        <f t="shared" si="148"/>
        <v>50036154</v>
      </c>
    </row>
    <row r="822" spans="1:33" x14ac:dyDescent="0.35">
      <c r="A822" s="7" t="str">
        <f t="shared" si="149"/>
        <v>Manaus39,70,4</v>
      </c>
      <c r="B822" s="100" t="s">
        <v>187</v>
      </c>
      <c r="C822" s="7">
        <v>4151</v>
      </c>
      <c r="D822" s="7" t="s">
        <v>40</v>
      </c>
      <c r="E822">
        <v>4001158</v>
      </c>
      <c r="F822" s="101"/>
      <c r="G822" s="111">
        <v>50036154</v>
      </c>
      <c r="H822" t="s">
        <v>223</v>
      </c>
      <c r="I822" s="101" t="str">
        <f t="shared" si="143"/>
        <v>39,7</v>
      </c>
      <c r="J822" s="164">
        <v>0.4</v>
      </c>
      <c r="K822" s="7" t="s">
        <v>131</v>
      </c>
      <c r="L822" s="103" t="e">
        <f>HLOOKUP(K822,'ABR''26'!$DE$4:$EH$65,MATCH(Carga!A822,'ABR''26'!$DE$4:$DE$65,0),0)</f>
        <v>#N/A</v>
      </c>
      <c r="M822" s="7"/>
      <c r="O822" s="7" t="str">
        <f t="shared" si="144"/>
        <v>ZBFP</v>
      </c>
      <c r="P822" s="104" t="e">
        <f t="shared" si="145"/>
        <v>#N/A</v>
      </c>
      <c r="Q822" s="102" t="s">
        <v>203</v>
      </c>
      <c r="R822" s="102" t="s">
        <v>204</v>
      </c>
      <c r="S822" s="102" t="s">
        <v>152</v>
      </c>
      <c r="T822" s="105" t="str">
        <f t="shared" ca="1" si="140"/>
        <v>04.05.Monday</v>
      </c>
      <c r="U822" s="102" t="s">
        <v>205</v>
      </c>
      <c r="V822" s="7"/>
      <c r="W822" s="7"/>
      <c r="X822" s="7"/>
      <c r="Y822" s="7"/>
      <c r="Z822" s="100">
        <f t="shared" si="146"/>
        <v>4001158</v>
      </c>
      <c r="AA822" s="7"/>
      <c r="AB822" s="7"/>
      <c r="AC822" s="7"/>
      <c r="AD822" s="7"/>
      <c r="AE822" s="100">
        <f t="shared" si="147"/>
        <v>4151</v>
      </c>
      <c r="AF822" s="7"/>
      <c r="AG822" s="100">
        <f t="shared" si="148"/>
        <v>50036154</v>
      </c>
    </row>
    <row r="823" spans="1:33" x14ac:dyDescent="0.35">
      <c r="A823" s="7" t="str">
        <f t="shared" si="149"/>
        <v>Manaus39,70,4</v>
      </c>
      <c r="B823" s="100" t="s">
        <v>187</v>
      </c>
      <c r="C823" s="7">
        <v>4151</v>
      </c>
      <c r="D823" s="7" t="s">
        <v>40</v>
      </c>
      <c r="E823">
        <v>4001158</v>
      </c>
      <c r="F823" s="101"/>
      <c r="G823" s="111">
        <v>50036154</v>
      </c>
      <c r="H823" t="s">
        <v>223</v>
      </c>
      <c r="I823" s="101" t="str">
        <f t="shared" si="143"/>
        <v>39,7</v>
      </c>
      <c r="J823" s="164">
        <v>0.4</v>
      </c>
      <c r="K823" s="7" t="s">
        <v>51</v>
      </c>
      <c r="L823" s="103" t="e">
        <f>HLOOKUP(K823,'ABR''26'!$DE$4:$EH$65,MATCH(Carga!A823,'ABR''26'!$DE$4:$DE$65,0),0)</f>
        <v>#N/A</v>
      </c>
      <c r="M823" s="7"/>
      <c r="O823" s="7" t="str">
        <f t="shared" si="144"/>
        <v>ZBFC</v>
      </c>
      <c r="P823" s="104" t="e">
        <f t="shared" si="145"/>
        <v>#N/A</v>
      </c>
      <c r="Q823" s="102" t="s">
        <v>203</v>
      </c>
      <c r="R823" s="102" t="s">
        <v>204</v>
      </c>
      <c r="S823" s="102" t="s">
        <v>152</v>
      </c>
      <c r="T823" s="105" t="str">
        <f t="shared" ca="1" si="140"/>
        <v>04.05.Monday</v>
      </c>
      <c r="U823" s="102" t="s">
        <v>205</v>
      </c>
      <c r="V823" s="7"/>
      <c r="W823" s="7"/>
      <c r="X823" s="7"/>
      <c r="Y823" s="7"/>
      <c r="Z823" s="100">
        <f t="shared" si="146"/>
        <v>4001158</v>
      </c>
      <c r="AA823" s="7"/>
      <c r="AB823" s="7"/>
      <c r="AC823" s="7"/>
      <c r="AD823" s="7"/>
      <c r="AE823" s="100">
        <f t="shared" si="147"/>
        <v>4151</v>
      </c>
      <c r="AF823" s="7"/>
      <c r="AG823" s="100">
        <f t="shared" si="148"/>
        <v>50036154</v>
      </c>
    </row>
    <row r="824" spans="1:33" x14ac:dyDescent="0.35">
      <c r="A824" s="7" t="str">
        <f t="shared" si="149"/>
        <v>Manaus39,70,4</v>
      </c>
      <c r="B824" s="100" t="s">
        <v>187</v>
      </c>
      <c r="C824" s="7">
        <v>4151</v>
      </c>
      <c r="D824" s="7" t="s">
        <v>40</v>
      </c>
      <c r="E824">
        <v>4001158</v>
      </c>
      <c r="F824" s="101"/>
      <c r="G824" s="111">
        <v>50036154</v>
      </c>
      <c r="H824" t="s">
        <v>223</v>
      </c>
      <c r="I824" s="101" t="str">
        <f t="shared" si="143"/>
        <v>39,7</v>
      </c>
      <c r="J824" s="164">
        <v>0.4</v>
      </c>
      <c r="K824" s="7" t="s">
        <v>59</v>
      </c>
      <c r="L824" s="103" t="e">
        <f>HLOOKUP(K824,'ABR''26'!$DE$4:$EH$65,MATCH(Carga!A824,'ABR''26'!$DE$4:$DE$65,0),0)</f>
        <v>#N/A</v>
      </c>
      <c r="M824" s="7"/>
      <c r="O824" s="7" t="str">
        <f t="shared" si="144"/>
        <v>ZBFB</v>
      </c>
      <c r="P824" s="104" t="e">
        <f t="shared" si="145"/>
        <v>#N/A</v>
      </c>
      <c r="Q824" s="102" t="s">
        <v>203</v>
      </c>
      <c r="R824" s="102" t="s">
        <v>204</v>
      </c>
      <c r="S824" s="102" t="s">
        <v>152</v>
      </c>
      <c r="T824" s="105" t="str">
        <f t="shared" ca="1" si="140"/>
        <v>04.05.Monday</v>
      </c>
      <c r="U824" s="102" t="s">
        <v>205</v>
      </c>
      <c r="V824" s="7"/>
      <c r="W824" s="7"/>
      <c r="X824" s="7"/>
      <c r="Y824" s="7"/>
      <c r="Z824" s="100">
        <f t="shared" si="146"/>
        <v>4001158</v>
      </c>
      <c r="AA824" s="7"/>
      <c r="AB824" s="7"/>
      <c r="AC824" s="7"/>
      <c r="AD824" s="7"/>
      <c r="AE824" s="100">
        <f t="shared" si="147"/>
        <v>4151</v>
      </c>
      <c r="AF824" s="7"/>
      <c r="AG824" s="100">
        <f t="shared" si="148"/>
        <v>50036154</v>
      </c>
    </row>
    <row r="825" spans="1:33" x14ac:dyDescent="0.35">
      <c r="A825" s="7" t="str">
        <f t="shared" si="149"/>
        <v>Manaus39,70,4</v>
      </c>
      <c r="B825" s="100" t="s">
        <v>187</v>
      </c>
      <c r="C825" s="7">
        <v>4151</v>
      </c>
      <c r="D825" s="7" t="s">
        <v>40</v>
      </c>
      <c r="E825">
        <v>4001158</v>
      </c>
      <c r="F825" s="101"/>
      <c r="G825" s="111">
        <v>50036154</v>
      </c>
      <c r="H825" t="s">
        <v>223</v>
      </c>
      <c r="I825" s="101" t="str">
        <f t="shared" si="143"/>
        <v>39,7</v>
      </c>
      <c r="J825" s="164">
        <v>0.4</v>
      </c>
      <c r="K825" s="7" t="s">
        <v>138</v>
      </c>
      <c r="L825" s="103" t="e">
        <f>HLOOKUP(K825,'ABR''26'!$DE$4:$EH$65,MATCH(Carga!A825,'ABR''26'!$DE$4:$DE$65,0),0)</f>
        <v>#N/A</v>
      </c>
      <c r="M825" s="7"/>
      <c r="O825" s="7" t="str">
        <f t="shared" si="144"/>
        <v>ZBTM</v>
      </c>
      <c r="P825" s="104" t="e">
        <f t="shared" si="145"/>
        <v>#N/A</v>
      </c>
      <c r="Q825" s="102" t="s">
        <v>203</v>
      </c>
      <c r="R825" s="102" t="s">
        <v>204</v>
      </c>
      <c r="S825" s="102" t="s">
        <v>152</v>
      </c>
      <c r="T825" s="105" t="str">
        <f t="shared" ca="1" si="140"/>
        <v>04.05.Monday</v>
      </c>
      <c r="U825" s="102" t="s">
        <v>205</v>
      </c>
      <c r="V825" s="7"/>
      <c r="W825" s="7"/>
      <c r="X825" s="7"/>
      <c r="Y825" s="7"/>
      <c r="Z825" s="100">
        <f t="shared" si="146"/>
        <v>4001158</v>
      </c>
      <c r="AA825" s="7"/>
      <c r="AB825" s="7"/>
      <c r="AC825" s="7"/>
      <c r="AD825" s="7"/>
      <c r="AE825" s="100">
        <f t="shared" si="147"/>
        <v>4151</v>
      </c>
      <c r="AF825" s="7"/>
      <c r="AG825" s="100">
        <f t="shared" si="148"/>
        <v>50036154</v>
      </c>
    </row>
    <row r="826" spans="1:33" x14ac:dyDescent="0.35">
      <c r="A826" s="7" t="str">
        <f t="shared" si="149"/>
        <v>Manaus39,70,4</v>
      </c>
      <c r="B826" s="100" t="s">
        <v>187</v>
      </c>
      <c r="C826" s="7">
        <v>4151</v>
      </c>
      <c r="D826" s="7" t="s">
        <v>40</v>
      </c>
      <c r="E826">
        <v>4001158</v>
      </c>
      <c r="F826" s="101"/>
      <c r="G826" s="111">
        <v>50036154</v>
      </c>
      <c r="H826" t="s">
        <v>223</v>
      </c>
      <c r="I826" s="101" t="str">
        <f t="shared" si="143"/>
        <v>39,7</v>
      </c>
      <c r="J826" s="164">
        <v>0.4</v>
      </c>
      <c r="K826" s="7" t="s">
        <v>139</v>
      </c>
      <c r="L826" s="103" t="e">
        <f>HLOOKUP(K826,'ABR''26'!$DE$4:$EH$65,MATCH(Carga!A826,'ABR''26'!$DE$4:$DE$65,0),0)</f>
        <v>#N/A</v>
      </c>
      <c r="M826" s="7"/>
      <c r="O826" s="7" t="str">
        <f t="shared" si="144"/>
        <v>ZBCT</v>
      </c>
      <c r="P826" s="104" t="e">
        <f t="shared" si="145"/>
        <v>#N/A</v>
      </c>
      <c r="Q826" s="102" t="s">
        <v>203</v>
      </c>
      <c r="R826" s="102" t="s">
        <v>204</v>
      </c>
      <c r="S826" s="102" t="s">
        <v>152</v>
      </c>
      <c r="T826" s="105" t="str">
        <f t="shared" ca="1" si="140"/>
        <v>04.05.Monday</v>
      </c>
      <c r="U826" s="102" t="s">
        <v>205</v>
      </c>
      <c r="V826" s="7"/>
      <c r="W826" s="7"/>
      <c r="X826" s="7"/>
      <c r="Y826" s="7"/>
      <c r="Z826" s="100">
        <f t="shared" si="146"/>
        <v>4001158</v>
      </c>
      <c r="AA826" s="7"/>
      <c r="AB826" s="7"/>
      <c r="AC826" s="7"/>
      <c r="AD826" s="7"/>
      <c r="AE826" s="100">
        <f t="shared" si="147"/>
        <v>4151</v>
      </c>
      <c r="AF826" s="7"/>
      <c r="AG826" s="100">
        <f t="shared" si="148"/>
        <v>50036154</v>
      </c>
    </row>
    <row r="827" spans="1:33" x14ac:dyDescent="0.35">
      <c r="A827" s="7" t="str">
        <f t="shared" si="149"/>
        <v>Manaus39,70,4</v>
      </c>
      <c r="B827" s="100" t="s">
        <v>187</v>
      </c>
      <c r="C827" s="7">
        <v>4151</v>
      </c>
      <c r="D827" s="7" t="s">
        <v>40</v>
      </c>
      <c r="E827">
        <v>4001158</v>
      </c>
      <c r="F827" s="101"/>
      <c r="G827" s="111">
        <v>50036154</v>
      </c>
      <c r="H827" t="s">
        <v>223</v>
      </c>
      <c r="I827" s="101" t="str">
        <f t="shared" si="143"/>
        <v>39,7</v>
      </c>
      <c r="J827" s="164">
        <v>0.4</v>
      </c>
      <c r="K827" s="7" t="s">
        <v>57</v>
      </c>
      <c r="L827" s="103" t="e">
        <f>HLOOKUP(K827,'ABR''26'!$DE$4:$EH$65,MATCH(Carga!A827,'ABR''26'!$DE$4:$DE$65,0),0)</f>
        <v>#N/A</v>
      </c>
      <c r="M827" s="7"/>
      <c r="O827" s="7" t="str">
        <f t="shared" si="144"/>
        <v>ZBLB</v>
      </c>
      <c r="P827" s="104" t="e">
        <f t="shared" si="145"/>
        <v>#N/A</v>
      </c>
      <c r="Q827" s="102" t="s">
        <v>203</v>
      </c>
      <c r="R827" s="102" t="s">
        <v>204</v>
      </c>
      <c r="S827" s="102" t="s">
        <v>152</v>
      </c>
      <c r="T827" s="105" t="str">
        <f t="shared" ca="1" si="140"/>
        <v>04.05.Monday</v>
      </c>
      <c r="U827" s="102" t="s">
        <v>205</v>
      </c>
      <c r="V827" s="7"/>
      <c r="W827" s="7"/>
      <c r="X827" s="7"/>
      <c r="Y827" s="7"/>
      <c r="Z827" s="100">
        <f t="shared" si="146"/>
        <v>4001158</v>
      </c>
      <c r="AA827" s="7"/>
      <c r="AB827" s="7"/>
      <c r="AC827" s="7"/>
      <c r="AD827" s="7"/>
      <c r="AE827" s="100">
        <f t="shared" si="147"/>
        <v>4151</v>
      </c>
      <c r="AF827" s="7"/>
      <c r="AG827" s="100">
        <f t="shared" si="148"/>
        <v>50036154</v>
      </c>
    </row>
    <row r="828" spans="1:33" x14ac:dyDescent="0.35">
      <c r="A828" s="7" t="str">
        <f t="shared" si="149"/>
        <v>Manaus39,70,4</v>
      </c>
      <c r="B828" s="100" t="s">
        <v>187</v>
      </c>
      <c r="C828" s="7">
        <v>4151</v>
      </c>
      <c r="D828" s="7" t="s">
        <v>40</v>
      </c>
      <c r="E828">
        <v>4001158</v>
      </c>
      <c r="F828" s="101"/>
      <c r="G828" s="111">
        <v>50036154</v>
      </c>
      <c r="H828" t="s">
        <v>223</v>
      </c>
      <c r="I828" s="101" t="str">
        <f t="shared" si="143"/>
        <v>39,7</v>
      </c>
      <c r="J828" s="164">
        <v>0.4</v>
      </c>
      <c r="K828" s="7" t="s">
        <v>132</v>
      </c>
      <c r="L828" s="103" t="e">
        <f>HLOOKUP(K828,'ABR''26'!$DE$4:$EH$65,MATCH(Carga!A828,'ABR''26'!$DE$4:$DE$65,0),0)</f>
        <v>#N/A</v>
      </c>
      <c r="M828" s="7"/>
      <c r="O828" s="7" t="str">
        <f t="shared" si="144"/>
        <v>ZBMR</v>
      </c>
      <c r="P828" s="104" t="e">
        <f t="shared" si="145"/>
        <v>#N/A</v>
      </c>
      <c r="Q828" s="102" t="s">
        <v>203</v>
      </c>
      <c r="R828" s="102" t="s">
        <v>204</v>
      </c>
      <c r="S828" s="102" t="s">
        <v>152</v>
      </c>
      <c r="T828" s="105" t="str">
        <f t="shared" ca="1" si="140"/>
        <v>04.05.Monday</v>
      </c>
      <c r="U828" s="102" t="s">
        <v>205</v>
      </c>
      <c r="V828" s="7"/>
      <c r="W828" s="7"/>
      <c r="X828" s="7"/>
      <c r="Y828" s="7"/>
      <c r="Z828" s="100">
        <f t="shared" si="146"/>
        <v>4001158</v>
      </c>
      <c r="AA828" s="7"/>
      <c r="AB828" s="7"/>
      <c r="AC828" s="7"/>
      <c r="AD828" s="7"/>
      <c r="AE828" s="100">
        <f t="shared" si="147"/>
        <v>4151</v>
      </c>
      <c r="AF828" s="7"/>
      <c r="AG828" s="100">
        <f t="shared" si="148"/>
        <v>50036154</v>
      </c>
    </row>
    <row r="829" spans="1:33" x14ac:dyDescent="0.35">
      <c r="A829" s="7" t="str">
        <f t="shared" si="149"/>
        <v>Manaus39,70,4</v>
      </c>
      <c r="B829" s="100" t="s">
        <v>187</v>
      </c>
      <c r="C829" s="7">
        <v>4151</v>
      </c>
      <c r="D829" s="7" t="s">
        <v>40</v>
      </c>
      <c r="E829">
        <v>4001158</v>
      </c>
      <c r="F829" s="101"/>
      <c r="G829" s="111">
        <v>50036154</v>
      </c>
      <c r="H829" t="s">
        <v>223</v>
      </c>
      <c r="I829" s="101" t="str">
        <f t="shared" si="143"/>
        <v>39,7</v>
      </c>
      <c r="J829" s="164">
        <v>0.4</v>
      </c>
      <c r="K829" s="7" t="s">
        <v>133</v>
      </c>
      <c r="L829" s="103" t="e">
        <f>HLOOKUP(K829,'ABR''26'!$DE$4:$EH$65,MATCH(Carga!A829,'ABR''26'!$DE$4:$DE$65,0),0)</f>
        <v>#N/A</v>
      </c>
      <c r="M829" s="7"/>
      <c r="O829" s="7" t="str">
        <f t="shared" si="144"/>
        <v>ZBML</v>
      </c>
      <c r="P829" s="104" t="e">
        <f t="shared" si="145"/>
        <v>#N/A</v>
      </c>
      <c r="Q829" s="102" t="s">
        <v>203</v>
      </c>
      <c r="R829" s="102" t="s">
        <v>204</v>
      </c>
      <c r="S829" s="102" t="s">
        <v>152</v>
      </c>
      <c r="T829" s="105" t="str">
        <f t="shared" ca="1" si="140"/>
        <v>04.05.Monday</v>
      </c>
      <c r="U829" s="102" t="s">
        <v>205</v>
      </c>
      <c r="V829" s="7"/>
      <c r="W829" s="7"/>
      <c r="X829" s="7"/>
      <c r="Y829" s="7"/>
      <c r="Z829" s="100">
        <f t="shared" si="146"/>
        <v>4001158</v>
      </c>
      <c r="AA829" s="7"/>
      <c r="AB829" s="7"/>
      <c r="AC829" s="7"/>
      <c r="AD829" s="7"/>
      <c r="AE829" s="100">
        <f t="shared" si="147"/>
        <v>4151</v>
      </c>
      <c r="AF829" s="7"/>
      <c r="AG829" s="100">
        <f t="shared" si="148"/>
        <v>50036154</v>
      </c>
    </row>
    <row r="830" spans="1:33" x14ac:dyDescent="0.35">
      <c r="A830" s="7" t="str">
        <f t="shared" si="149"/>
        <v>Manaus39,70,4</v>
      </c>
      <c r="B830" s="100" t="s">
        <v>187</v>
      </c>
      <c r="C830" s="7">
        <v>4151</v>
      </c>
      <c r="D830" s="7" t="s">
        <v>40</v>
      </c>
      <c r="E830">
        <v>4001158</v>
      </c>
      <c r="F830" s="101"/>
      <c r="G830" s="111">
        <v>50036154</v>
      </c>
      <c r="H830" t="s">
        <v>223</v>
      </c>
      <c r="I830" s="101" t="str">
        <f t="shared" si="143"/>
        <v>39,7</v>
      </c>
      <c r="J830" s="164">
        <v>0.4</v>
      </c>
      <c r="K830" s="7" t="s">
        <v>52</v>
      </c>
      <c r="L830" s="103" t="e">
        <f>HLOOKUP(K830,'ABR''26'!$DE$4:$EH$65,MATCH(Carga!A830,'ABR''26'!$DE$4:$DE$65,0),0)</f>
        <v>#N/A</v>
      </c>
      <c r="M830" s="7"/>
      <c r="O830" s="7" t="str">
        <f t="shared" si="144"/>
        <v>ZBPP</v>
      </c>
      <c r="P830" s="104" t="e">
        <f t="shared" si="145"/>
        <v>#N/A</v>
      </c>
      <c r="Q830" s="102" t="s">
        <v>203</v>
      </c>
      <c r="R830" s="102" t="s">
        <v>204</v>
      </c>
      <c r="S830" s="102" t="s">
        <v>152</v>
      </c>
      <c r="T830" s="105" t="str">
        <f t="shared" ca="1" si="140"/>
        <v>04.05.Monday</v>
      </c>
      <c r="U830" s="102" t="s">
        <v>205</v>
      </c>
      <c r="V830" s="7"/>
      <c r="W830" s="7"/>
      <c r="X830" s="7"/>
      <c r="Y830" s="7"/>
      <c r="Z830" s="100">
        <f t="shared" si="146"/>
        <v>4001158</v>
      </c>
      <c r="AA830" s="7"/>
      <c r="AB830" s="7"/>
      <c r="AC830" s="7"/>
      <c r="AD830" s="7"/>
      <c r="AE830" s="100">
        <f t="shared" si="147"/>
        <v>4151</v>
      </c>
      <c r="AF830" s="7"/>
      <c r="AG830" s="100">
        <f t="shared" si="148"/>
        <v>50036154</v>
      </c>
    </row>
    <row r="831" spans="1:33" x14ac:dyDescent="0.35">
      <c r="A831" s="7" t="str">
        <f t="shared" si="149"/>
        <v>Manaus39,70,4</v>
      </c>
      <c r="B831" s="100" t="s">
        <v>187</v>
      </c>
      <c r="C831" s="7">
        <v>4151</v>
      </c>
      <c r="D831" s="7" t="s">
        <v>40</v>
      </c>
      <c r="E831">
        <v>4001158</v>
      </c>
      <c r="F831" s="101"/>
      <c r="G831" s="111">
        <v>50036154</v>
      </c>
      <c r="H831" t="s">
        <v>223</v>
      </c>
      <c r="I831" s="101" t="str">
        <f t="shared" si="143"/>
        <v>39,7</v>
      </c>
      <c r="J831" s="164">
        <v>0.4</v>
      </c>
      <c r="K831" s="7" t="s">
        <v>60</v>
      </c>
      <c r="L831" s="103" t="e">
        <f>HLOOKUP(K831,'ABR''26'!$DE$4:$EH$65,MATCH(Carga!A831,'ABR''26'!$DE$4:$DE$65,0),0)</f>
        <v>#N/A</v>
      </c>
      <c r="M831" s="7"/>
      <c r="O831" s="7" t="str">
        <f t="shared" si="144"/>
        <v>ZBPB</v>
      </c>
      <c r="P831" s="104" t="e">
        <f t="shared" si="145"/>
        <v>#N/A</v>
      </c>
      <c r="Q831" s="102" t="s">
        <v>203</v>
      </c>
      <c r="R831" s="102" t="s">
        <v>204</v>
      </c>
      <c r="S831" s="102" t="s">
        <v>152</v>
      </c>
      <c r="T831" s="105" t="str">
        <f t="shared" ca="1" si="140"/>
        <v>04.05.Monday</v>
      </c>
      <c r="U831" s="102" t="s">
        <v>205</v>
      </c>
      <c r="V831" s="7"/>
      <c r="W831" s="7"/>
      <c r="X831" s="7"/>
      <c r="Y831" s="7"/>
      <c r="Z831" s="100">
        <f t="shared" si="146"/>
        <v>4001158</v>
      </c>
      <c r="AA831" s="7"/>
      <c r="AB831" s="7"/>
      <c r="AC831" s="7"/>
      <c r="AD831" s="7"/>
      <c r="AE831" s="100">
        <f t="shared" si="147"/>
        <v>4151</v>
      </c>
      <c r="AF831" s="7"/>
      <c r="AG831" s="100">
        <f t="shared" si="148"/>
        <v>50036154</v>
      </c>
    </row>
    <row r="832" spans="1:33" x14ac:dyDescent="0.35">
      <c r="A832" s="7" t="str">
        <f t="shared" si="149"/>
        <v>Manaus39,70,4</v>
      </c>
      <c r="B832" s="100" t="s">
        <v>187</v>
      </c>
      <c r="C832" s="7">
        <v>4151</v>
      </c>
      <c r="D832" s="7" t="s">
        <v>40</v>
      </c>
      <c r="E832">
        <v>4001158</v>
      </c>
      <c r="F832" s="101"/>
      <c r="G832" s="111">
        <v>50036154</v>
      </c>
      <c r="H832" t="s">
        <v>223</v>
      </c>
      <c r="I832" s="101" t="str">
        <f t="shared" si="143"/>
        <v>39,7</v>
      </c>
      <c r="J832" s="164">
        <v>0.4</v>
      </c>
      <c r="K832" s="7" t="s">
        <v>50</v>
      </c>
      <c r="L832" s="103" t="e">
        <f>HLOOKUP(K832,'ABR''26'!$DE$4:$EH$65,MATCH(Carga!A832,'ABR''26'!$DE$4:$DE$65,0),0)</f>
        <v>#N/A</v>
      </c>
      <c r="M832" s="7"/>
      <c r="O832" s="7" t="str">
        <f t="shared" si="144"/>
        <v>ZBOP</v>
      </c>
      <c r="P832" s="104" t="e">
        <f t="shared" si="145"/>
        <v>#N/A</v>
      </c>
      <c r="Q832" s="102" t="s">
        <v>203</v>
      </c>
      <c r="R832" s="102" t="s">
        <v>204</v>
      </c>
      <c r="S832" s="102" t="s">
        <v>152</v>
      </c>
      <c r="T832" s="105" t="str">
        <f t="shared" ca="1" si="140"/>
        <v>04.05.Monday</v>
      </c>
      <c r="U832" s="102" t="s">
        <v>205</v>
      </c>
      <c r="V832" s="7"/>
      <c r="W832" s="7"/>
      <c r="X832" s="7"/>
      <c r="Y832" s="7"/>
      <c r="Z832" s="100">
        <f t="shared" si="146"/>
        <v>4001158</v>
      </c>
      <c r="AA832" s="7"/>
      <c r="AB832" s="7"/>
      <c r="AC832" s="7"/>
      <c r="AD832" s="7"/>
      <c r="AE832" s="100">
        <f t="shared" si="147"/>
        <v>4151</v>
      </c>
      <c r="AF832" s="7"/>
      <c r="AG832" s="100">
        <f t="shared" si="148"/>
        <v>50036154</v>
      </c>
    </row>
    <row r="833" spans="1:33" x14ac:dyDescent="0.35">
      <c r="A833" s="7" t="str">
        <f t="shared" si="149"/>
        <v>Manaus39,70,4</v>
      </c>
      <c r="B833" s="100" t="s">
        <v>187</v>
      </c>
      <c r="C833" s="7">
        <v>4151</v>
      </c>
      <c r="D833" s="7" t="s">
        <v>40</v>
      </c>
      <c r="E833">
        <v>4001158</v>
      </c>
      <c r="F833" s="101"/>
      <c r="G833" s="111">
        <v>50036154</v>
      </c>
      <c r="H833" t="s">
        <v>223</v>
      </c>
      <c r="I833" s="101" t="str">
        <f t="shared" si="143"/>
        <v>39,7</v>
      </c>
      <c r="J833" s="164">
        <v>0.4</v>
      </c>
      <c r="K833" s="7" t="s">
        <v>58</v>
      </c>
      <c r="L833" s="103" t="e">
        <f>HLOOKUP(K833,'ABR''26'!$DE$4:$EH$65,MATCH(Carga!A833,'ABR''26'!$DE$4:$DE$65,0),0)</f>
        <v>#N/A</v>
      </c>
      <c r="M833" s="7"/>
      <c r="O833" s="7" t="str">
        <f t="shared" si="144"/>
        <v>ZBOB</v>
      </c>
      <c r="P833" s="104" t="e">
        <f t="shared" si="145"/>
        <v>#N/A</v>
      </c>
      <c r="Q833" s="102" t="s">
        <v>203</v>
      </c>
      <c r="R833" s="102" t="s">
        <v>204</v>
      </c>
      <c r="S833" s="102" t="s">
        <v>152</v>
      </c>
      <c r="T833" s="105" t="str">
        <f t="shared" ca="1" si="140"/>
        <v>04.05.Monday</v>
      </c>
      <c r="U833" s="102" t="s">
        <v>205</v>
      </c>
      <c r="V833" s="7"/>
      <c r="W833" s="7"/>
      <c r="X833" s="7"/>
      <c r="Y833" s="7"/>
      <c r="Z833" s="100">
        <f t="shared" si="146"/>
        <v>4001158</v>
      </c>
      <c r="AA833" s="7"/>
      <c r="AB833" s="7"/>
      <c r="AC833" s="7"/>
      <c r="AD833" s="7"/>
      <c r="AE833" s="100">
        <f t="shared" si="147"/>
        <v>4151</v>
      </c>
      <c r="AF833" s="7"/>
      <c r="AG833" s="100">
        <f t="shared" si="148"/>
        <v>50036154</v>
      </c>
    </row>
    <row r="834" spans="1:33" x14ac:dyDescent="0.35">
      <c r="A834" s="7" t="str">
        <f t="shared" si="149"/>
        <v>Manaus39,70,4</v>
      </c>
      <c r="B834" s="100" t="s">
        <v>187</v>
      </c>
      <c r="C834" s="7">
        <v>4151</v>
      </c>
      <c r="D834" s="7" t="s">
        <v>40</v>
      </c>
      <c r="E834">
        <v>4001158</v>
      </c>
      <c r="F834" s="101"/>
      <c r="G834" s="111">
        <v>50036154</v>
      </c>
      <c r="H834" t="s">
        <v>223</v>
      </c>
      <c r="I834" s="101" t="str">
        <f t="shared" si="143"/>
        <v>39,7</v>
      </c>
      <c r="J834" s="164">
        <v>0.4</v>
      </c>
      <c r="K834" s="7" t="s">
        <v>134</v>
      </c>
      <c r="L834" s="103" t="e">
        <f>HLOOKUP(K834,'ABR''26'!$DE$4:$EH$65,MATCH(Carga!A834,'ABR''26'!$DE$4:$DE$65,0),0)</f>
        <v>#N/A</v>
      </c>
      <c r="M834" s="7"/>
      <c r="O834" s="7" t="str">
        <f t="shared" si="144"/>
        <v>ZBSG</v>
      </c>
      <c r="P834" s="104" t="e">
        <f t="shared" si="145"/>
        <v>#N/A</v>
      </c>
      <c r="Q834" s="102" t="s">
        <v>203</v>
      </c>
      <c r="R834" s="102" t="s">
        <v>204</v>
      </c>
      <c r="S834" s="102" t="s">
        <v>152</v>
      </c>
      <c r="T834" s="105" t="str">
        <f t="shared" ref="T834:T897" ca="1" si="150">$T$1</f>
        <v>04.05.Monday</v>
      </c>
      <c r="U834" s="102" t="s">
        <v>205</v>
      </c>
      <c r="V834" s="7"/>
      <c r="W834" s="7"/>
      <c r="X834" s="7"/>
      <c r="Y834" s="7"/>
      <c r="Z834" s="100">
        <f t="shared" si="146"/>
        <v>4001158</v>
      </c>
      <c r="AA834" s="7"/>
      <c r="AB834" s="7"/>
      <c r="AC834" s="7"/>
      <c r="AD834" s="7"/>
      <c r="AE834" s="100">
        <f t="shared" si="147"/>
        <v>4151</v>
      </c>
      <c r="AF834" s="7"/>
      <c r="AG834" s="100">
        <f t="shared" si="148"/>
        <v>50036154</v>
      </c>
    </row>
    <row r="835" spans="1:33" x14ac:dyDescent="0.35">
      <c r="A835" s="7" t="str">
        <f t="shared" si="149"/>
        <v>Manaus39,70,4</v>
      </c>
      <c r="B835" s="100" t="s">
        <v>187</v>
      </c>
      <c r="C835" s="7">
        <v>4151</v>
      </c>
      <c r="D835" s="7" t="s">
        <v>40</v>
      </c>
      <c r="E835">
        <v>4001158</v>
      </c>
      <c r="F835" s="101"/>
      <c r="G835" s="111">
        <v>50036154</v>
      </c>
      <c r="H835" t="s">
        <v>223</v>
      </c>
      <c r="I835" s="101" t="str">
        <f t="shared" si="143"/>
        <v>39,7</v>
      </c>
      <c r="J835" s="164">
        <v>0.4</v>
      </c>
      <c r="K835" s="7" t="s">
        <v>45</v>
      </c>
      <c r="L835" s="103" t="e">
        <f>HLOOKUP(K835,'ABR''26'!$DE$4:$EH$65,MATCH(Carga!A835,'ABR''26'!$DE$4:$DE$65,0),0)</f>
        <v>#N/A</v>
      </c>
      <c r="M835" s="7"/>
      <c r="O835" s="7" t="str">
        <f t="shared" si="144"/>
        <v>ZBFS</v>
      </c>
      <c r="P835" s="104" t="e">
        <f t="shared" si="145"/>
        <v>#N/A</v>
      </c>
      <c r="Q835" s="102" t="s">
        <v>203</v>
      </c>
      <c r="R835" s="102" t="s">
        <v>204</v>
      </c>
      <c r="S835" s="102" t="s">
        <v>152</v>
      </c>
      <c r="T835" s="105" t="str">
        <f t="shared" ca="1" si="150"/>
        <v>04.05.Monday</v>
      </c>
      <c r="U835" s="102" t="s">
        <v>205</v>
      </c>
      <c r="V835" s="7"/>
      <c r="W835" s="7"/>
      <c r="X835" s="7"/>
      <c r="Y835" s="7"/>
      <c r="Z835" s="100">
        <f t="shared" si="146"/>
        <v>4001158</v>
      </c>
      <c r="AA835" s="7"/>
      <c r="AB835" s="7"/>
      <c r="AC835" s="7"/>
      <c r="AD835" s="7"/>
      <c r="AE835" s="100">
        <f t="shared" si="147"/>
        <v>4151</v>
      </c>
      <c r="AF835" s="7"/>
      <c r="AG835" s="100">
        <f t="shared" si="148"/>
        <v>50036154</v>
      </c>
    </row>
    <row r="836" spans="1:33" x14ac:dyDescent="0.35">
      <c r="A836" s="7" t="str">
        <f t="shared" si="149"/>
        <v>Manaus39,70,4</v>
      </c>
      <c r="B836" s="100" t="s">
        <v>187</v>
      </c>
      <c r="C836" s="7">
        <v>4151</v>
      </c>
      <c r="D836" s="7" t="s">
        <v>40</v>
      </c>
      <c r="E836">
        <v>4001158</v>
      </c>
      <c r="F836" s="101"/>
      <c r="G836" s="111">
        <v>50036154</v>
      </c>
      <c r="H836" t="s">
        <v>223</v>
      </c>
      <c r="I836" s="101" t="str">
        <f t="shared" si="143"/>
        <v>39,7</v>
      </c>
      <c r="J836" s="164">
        <v>0.4</v>
      </c>
      <c r="K836" s="7" t="s">
        <v>47</v>
      </c>
      <c r="L836" s="103" t="e">
        <f>HLOOKUP(K836,'ABR''26'!$DE$4:$EH$65,MATCH(Carga!A836,'ABR''26'!$DE$4:$DE$65,0),0)</f>
        <v>#N/A</v>
      </c>
      <c r="M836" s="7"/>
      <c r="O836" s="7" t="str">
        <f t="shared" si="144"/>
        <v>ZBUT</v>
      </c>
      <c r="P836" s="104" t="e">
        <f t="shared" si="145"/>
        <v>#N/A</v>
      </c>
      <c r="Q836" s="102" t="s">
        <v>203</v>
      </c>
      <c r="R836" s="102" t="s">
        <v>204</v>
      </c>
      <c r="S836" s="102" t="s">
        <v>152</v>
      </c>
      <c r="T836" s="105" t="str">
        <f t="shared" ca="1" si="150"/>
        <v>04.05.Monday</v>
      </c>
      <c r="U836" s="102" t="s">
        <v>205</v>
      </c>
      <c r="V836" s="7"/>
      <c r="W836" s="7"/>
      <c r="X836" s="7"/>
      <c r="Y836" s="7"/>
      <c r="Z836" s="100">
        <f t="shared" si="146"/>
        <v>4001158</v>
      </c>
      <c r="AA836" s="7"/>
      <c r="AB836" s="7"/>
      <c r="AC836" s="7"/>
      <c r="AD836" s="7"/>
      <c r="AE836" s="100">
        <f t="shared" si="147"/>
        <v>4151</v>
      </c>
      <c r="AF836" s="7"/>
      <c r="AG836" s="100">
        <f t="shared" si="148"/>
        <v>50036154</v>
      </c>
    </row>
    <row r="837" spans="1:33" x14ac:dyDescent="0.35">
      <c r="A837" s="7" t="str">
        <f t="shared" si="149"/>
        <v>Manaus39,70,4</v>
      </c>
      <c r="B837" s="100" t="s">
        <v>187</v>
      </c>
      <c r="C837" s="7">
        <v>4151</v>
      </c>
      <c r="D837" s="7" t="s">
        <v>40</v>
      </c>
      <c r="E837">
        <v>4001158</v>
      </c>
      <c r="F837" s="101"/>
      <c r="G837" s="111">
        <v>50036154</v>
      </c>
      <c r="H837" t="s">
        <v>223</v>
      </c>
      <c r="I837" s="101" t="str">
        <f t="shared" si="143"/>
        <v>39,7</v>
      </c>
      <c r="J837" s="164">
        <v>0.4</v>
      </c>
      <c r="K837" s="7" t="s">
        <v>54</v>
      </c>
      <c r="L837" s="103" t="e">
        <f>HLOOKUP(K837,'ABR''26'!$DE$4:$EH$65,MATCH(Carga!A837,'ABR''26'!$DE$4:$DE$65,0),0)</f>
        <v>#N/A</v>
      </c>
      <c r="M837" s="7"/>
      <c r="O837" s="7" t="str">
        <f t="shared" si="144"/>
        <v>ZBUB</v>
      </c>
      <c r="P837" s="104" t="e">
        <f t="shared" si="145"/>
        <v>#N/A</v>
      </c>
      <c r="Q837" s="102" t="s">
        <v>203</v>
      </c>
      <c r="R837" s="102" t="s">
        <v>204</v>
      </c>
      <c r="S837" s="102" t="s">
        <v>152</v>
      </c>
      <c r="T837" s="105" t="str">
        <f t="shared" ca="1" si="150"/>
        <v>04.05.Monday</v>
      </c>
      <c r="U837" s="102" t="s">
        <v>205</v>
      </c>
      <c r="V837" s="7"/>
      <c r="W837" s="7"/>
      <c r="X837" s="7"/>
      <c r="Y837" s="7"/>
      <c r="Z837" s="100">
        <f t="shared" si="146"/>
        <v>4001158</v>
      </c>
      <c r="AA837" s="7"/>
      <c r="AB837" s="7"/>
      <c r="AC837" s="7"/>
      <c r="AD837" s="7"/>
      <c r="AE837" s="100">
        <f t="shared" si="147"/>
        <v>4151</v>
      </c>
      <c r="AF837" s="7"/>
      <c r="AG837" s="100">
        <f t="shared" si="148"/>
        <v>50036154</v>
      </c>
    </row>
    <row r="838" spans="1:33" x14ac:dyDescent="0.35">
      <c r="A838" s="7" t="str">
        <f t="shared" si="149"/>
        <v>Manaus39,70,4</v>
      </c>
      <c r="B838" s="100" t="s">
        <v>187</v>
      </c>
      <c r="C838" s="7">
        <v>4151</v>
      </c>
      <c r="D838" s="7" t="s">
        <v>40</v>
      </c>
      <c r="E838">
        <v>4001158</v>
      </c>
      <c r="F838" s="101"/>
      <c r="G838" s="111">
        <v>50036154</v>
      </c>
      <c r="H838" t="s">
        <v>223</v>
      </c>
      <c r="I838" s="101" t="str">
        <f t="shared" si="143"/>
        <v>39,7</v>
      </c>
      <c r="J838" s="164">
        <v>0.4</v>
      </c>
      <c r="K838" s="7" t="s">
        <v>48</v>
      </c>
      <c r="L838" s="103" t="e">
        <f>HLOOKUP(K838,'ABR''26'!$DE$4:$EH$65,MATCH(Carga!A838,'ABR''26'!$DE$4:$DE$65,0),0)</f>
        <v>#N/A</v>
      </c>
      <c r="M838" s="7"/>
      <c r="O838" s="7" t="str">
        <f t="shared" si="144"/>
        <v>ZBLA</v>
      </c>
      <c r="P838" s="104" t="e">
        <f t="shared" si="145"/>
        <v>#N/A</v>
      </c>
      <c r="Q838" s="102" t="s">
        <v>203</v>
      </c>
      <c r="R838" s="102" t="s">
        <v>204</v>
      </c>
      <c r="S838" s="102" t="s">
        <v>152</v>
      </c>
      <c r="T838" s="105" t="str">
        <f t="shared" ca="1" si="150"/>
        <v>04.05.Monday</v>
      </c>
      <c r="U838" s="102" t="s">
        <v>205</v>
      </c>
      <c r="V838" s="7"/>
      <c r="W838" s="7"/>
      <c r="X838" s="7"/>
      <c r="Y838" s="7"/>
      <c r="Z838" s="100">
        <f t="shared" si="146"/>
        <v>4001158</v>
      </c>
      <c r="AA838" s="7"/>
      <c r="AB838" s="7"/>
      <c r="AC838" s="7"/>
      <c r="AD838" s="7"/>
      <c r="AE838" s="100">
        <f t="shared" si="147"/>
        <v>4151</v>
      </c>
      <c r="AF838" s="7"/>
      <c r="AG838" s="100">
        <f t="shared" si="148"/>
        <v>50036154</v>
      </c>
    </row>
    <row r="839" spans="1:33" x14ac:dyDescent="0.35">
      <c r="A839" s="7" t="str">
        <f t="shared" si="149"/>
        <v>Manaus39,70,4</v>
      </c>
      <c r="B839" s="100" t="s">
        <v>187</v>
      </c>
      <c r="C839" s="7">
        <v>4151</v>
      </c>
      <c r="D839" s="7" t="s">
        <v>40</v>
      </c>
      <c r="E839">
        <v>4001158</v>
      </c>
      <c r="F839" s="101"/>
      <c r="G839" s="111">
        <v>50036154</v>
      </c>
      <c r="H839" t="s">
        <v>223</v>
      </c>
      <c r="I839" s="101" t="str">
        <f t="shared" si="143"/>
        <v>39,7</v>
      </c>
      <c r="J839" s="164">
        <v>0.4</v>
      </c>
      <c r="K839" s="7" t="s">
        <v>55</v>
      </c>
      <c r="L839" s="103" t="e">
        <f>HLOOKUP(K839,'ABR''26'!$DE$4:$EH$65,MATCH(Carga!A839,'ABR''26'!$DE$4:$DE$65,0),0)</f>
        <v>#N/A</v>
      </c>
      <c r="M839" s="7"/>
      <c r="O839" s="7" t="str">
        <f t="shared" si="144"/>
        <v>ZBLL</v>
      </c>
      <c r="P839" s="104" t="e">
        <f t="shared" si="145"/>
        <v>#N/A</v>
      </c>
      <c r="Q839" s="102" t="s">
        <v>203</v>
      </c>
      <c r="R839" s="102" t="s">
        <v>204</v>
      </c>
      <c r="S839" s="102" t="s">
        <v>152</v>
      </c>
      <c r="T839" s="105" t="str">
        <f t="shared" ca="1" si="150"/>
        <v>04.05.Monday</v>
      </c>
      <c r="U839" s="102" t="s">
        <v>205</v>
      </c>
      <c r="V839" s="7"/>
      <c r="W839" s="7"/>
      <c r="X839" s="7"/>
      <c r="Y839" s="7"/>
      <c r="Z839" s="100">
        <f t="shared" si="146"/>
        <v>4001158</v>
      </c>
      <c r="AA839" s="7"/>
      <c r="AB839" s="7"/>
      <c r="AC839" s="7"/>
      <c r="AD839" s="7"/>
      <c r="AE839" s="100">
        <f t="shared" si="147"/>
        <v>4151</v>
      </c>
      <c r="AF839" s="7"/>
      <c r="AG839" s="100">
        <f t="shared" si="148"/>
        <v>50036154</v>
      </c>
    </row>
    <row r="840" spans="1:33" x14ac:dyDescent="0.35">
      <c r="A840" s="7" t="str">
        <f t="shared" si="149"/>
        <v>Manaus39,70,4</v>
      </c>
      <c r="B840" s="100" t="s">
        <v>187</v>
      </c>
      <c r="C840" s="7">
        <v>4151</v>
      </c>
      <c r="D840" s="7" t="s">
        <v>40</v>
      </c>
      <c r="E840">
        <v>4001158</v>
      </c>
      <c r="F840" s="101"/>
      <c r="G840" s="111">
        <v>50036154</v>
      </c>
      <c r="H840" t="s">
        <v>223</v>
      </c>
      <c r="I840" s="101" t="str">
        <f t="shared" si="143"/>
        <v>39,7</v>
      </c>
      <c r="J840" s="164">
        <v>0.4</v>
      </c>
      <c r="K840" s="7" t="s">
        <v>135</v>
      </c>
      <c r="L840" s="103" t="e">
        <f>HLOOKUP(K840,'ABR''26'!$DE$4:$EH$65,MATCH(Carga!A840,'ABR''26'!$DE$4:$DE$65,0),0)</f>
        <v>#N/A</v>
      </c>
      <c r="M840" s="7"/>
      <c r="O840" s="7" t="str">
        <f t="shared" si="144"/>
        <v>ZBPE</v>
      </c>
      <c r="P840" s="104" t="e">
        <f t="shared" si="145"/>
        <v>#N/A</v>
      </c>
      <c r="Q840" s="102" t="s">
        <v>203</v>
      </c>
      <c r="R840" s="102" t="s">
        <v>204</v>
      </c>
      <c r="S840" s="102" t="s">
        <v>152</v>
      </c>
      <c r="T840" s="105" t="str">
        <f t="shared" ca="1" si="150"/>
        <v>04.05.Monday</v>
      </c>
      <c r="U840" s="102" t="s">
        <v>205</v>
      </c>
      <c r="V840" s="7"/>
      <c r="W840" s="7"/>
      <c r="X840" s="7"/>
      <c r="Y840" s="7"/>
      <c r="Z840" s="100">
        <f t="shared" si="146"/>
        <v>4001158</v>
      </c>
      <c r="AA840" s="7"/>
      <c r="AB840" s="7"/>
      <c r="AC840" s="7"/>
      <c r="AD840" s="7"/>
      <c r="AE840" s="100">
        <f t="shared" si="147"/>
        <v>4151</v>
      </c>
      <c r="AF840" s="7"/>
      <c r="AG840" s="100">
        <f t="shared" si="148"/>
        <v>50036154</v>
      </c>
    </row>
    <row r="841" spans="1:33" x14ac:dyDescent="0.35">
      <c r="A841" s="7" t="str">
        <f t="shared" si="149"/>
        <v>Manaus39,70,4</v>
      </c>
      <c r="B841" s="100" t="s">
        <v>187</v>
      </c>
      <c r="C841" s="7">
        <v>4151</v>
      </c>
      <c r="D841" s="7" t="s">
        <v>40</v>
      </c>
      <c r="E841">
        <v>4001158</v>
      </c>
      <c r="F841" s="101"/>
      <c r="G841" s="111">
        <v>50036154</v>
      </c>
      <c r="H841" t="s">
        <v>223</v>
      </c>
      <c r="I841" s="101" t="str">
        <f t="shared" si="143"/>
        <v>39,7</v>
      </c>
      <c r="J841" s="164">
        <v>0.4</v>
      </c>
      <c r="K841" s="7" t="s">
        <v>136</v>
      </c>
      <c r="L841" s="103" t="e">
        <f>HLOOKUP(K841,'ABR''26'!$DE$4:$EH$65,MATCH(Carga!A841,'ABR''26'!$DE$4:$DE$65,0),0)</f>
        <v>#N/A</v>
      </c>
      <c r="M841" s="7"/>
      <c r="O841" s="7" t="str">
        <f t="shared" si="144"/>
        <v>ZBPL</v>
      </c>
      <c r="P841" s="104" t="e">
        <f t="shared" si="145"/>
        <v>#N/A</v>
      </c>
      <c r="Q841" s="102" t="s">
        <v>203</v>
      </c>
      <c r="R841" s="102" t="s">
        <v>204</v>
      </c>
      <c r="S841" s="102" t="s">
        <v>152</v>
      </c>
      <c r="T841" s="105" t="str">
        <f t="shared" ca="1" si="150"/>
        <v>04.05.Monday</v>
      </c>
      <c r="U841" s="102" t="s">
        <v>205</v>
      </c>
      <c r="V841" s="7"/>
      <c r="W841" s="7"/>
      <c r="X841" s="7"/>
      <c r="Y841" s="7"/>
      <c r="Z841" s="100">
        <f t="shared" si="146"/>
        <v>4001158</v>
      </c>
      <c r="AA841" s="7"/>
      <c r="AB841" s="7"/>
      <c r="AC841" s="7"/>
      <c r="AD841" s="7"/>
      <c r="AE841" s="100">
        <f t="shared" si="147"/>
        <v>4151</v>
      </c>
      <c r="AF841" s="7"/>
      <c r="AG841" s="100">
        <f t="shared" si="148"/>
        <v>50036154</v>
      </c>
    </row>
    <row r="842" spans="1:33" x14ac:dyDescent="0.35">
      <c r="A842" s="7" t="str">
        <f>D842&amp;I842&amp;J842</f>
        <v>Suape39,70,4</v>
      </c>
      <c r="B842" s="100" t="s">
        <v>187</v>
      </c>
      <c r="C842" s="7">
        <v>4196</v>
      </c>
      <c r="D842" s="7" t="s">
        <v>23</v>
      </c>
      <c r="E842">
        <v>4001158</v>
      </c>
      <c r="F842" s="101"/>
      <c r="G842" s="111">
        <v>50036154</v>
      </c>
      <c r="H842" t="s">
        <v>223</v>
      </c>
      <c r="I842" s="101" t="str">
        <f t="shared" si="143"/>
        <v>39,7</v>
      </c>
      <c r="J842" s="164">
        <v>0.4</v>
      </c>
      <c r="K842" s="7" t="s">
        <v>43</v>
      </c>
      <c r="L842" s="103" t="e">
        <f>HLOOKUP(K842,'ABR''26'!$DE$4:$EH$65,MATCH(Carga!A842,'ABR''26'!$DE$4:$DE$65,0),0)</f>
        <v>#N/A</v>
      </c>
      <c r="M842" s="7"/>
      <c r="O842" s="7" t="str">
        <f t="shared" si="144"/>
        <v>ZBRP</v>
      </c>
      <c r="P842" s="104" t="e">
        <f t="shared" si="145"/>
        <v>#N/A</v>
      </c>
      <c r="Q842" s="102" t="s">
        <v>203</v>
      </c>
      <c r="R842" s="102" t="s">
        <v>204</v>
      </c>
      <c r="S842" s="102" t="s">
        <v>152</v>
      </c>
      <c r="T842" s="105" t="str">
        <f t="shared" ca="1" si="150"/>
        <v>04.05.Monday</v>
      </c>
      <c r="U842" s="102" t="s">
        <v>205</v>
      </c>
      <c r="V842" s="7"/>
      <c r="W842" s="7"/>
      <c r="X842" s="7"/>
      <c r="Y842" s="7"/>
      <c r="Z842" s="100">
        <f t="shared" si="146"/>
        <v>4001158</v>
      </c>
      <c r="AA842" s="7"/>
      <c r="AB842" s="7"/>
      <c r="AC842" s="7"/>
      <c r="AD842" s="7"/>
      <c r="AE842" s="100">
        <f t="shared" si="147"/>
        <v>4196</v>
      </c>
      <c r="AF842" s="7"/>
      <c r="AG842" s="100">
        <f t="shared" si="148"/>
        <v>50036154</v>
      </c>
    </row>
    <row r="843" spans="1:33" x14ac:dyDescent="0.35">
      <c r="A843" s="7" t="str">
        <f t="shared" ref="A843:A865" si="151">D843&amp;I843&amp;J843</f>
        <v>Suape39,70,4</v>
      </c>
      <c r="B843" s="100" t="s">
        <v>187</v>
      </c>
      <c r="C843" s="7">
        <v>4196</v>
      </c>
      <c r="D843" s="7" t="s">
        <v>23</v>
      </c>
      <c r="E843">
        <v>4001158</v>
      </c>
      <c r="F843" s="101"/>
      <c r="G843" s="111">
        <v>50036154</v>
      </c>
      <c r="H843" t="s">
        <v>223</v>
      </c>
      <c r="I843" s="101" t="str">
        <f t="shared" si="143"/>
        <v>39,7</v>
      </c>
      <c r="J843" s="164">
        <v>0.4</v>
      </c>
      <c r="K843" s="7" t="s">
        <v>44</v>
      </c>
      <c r="L843" s="103" t="e">
        <f>HLOOKUP(K843,'ABR''26'!$DE$4:$EH$65,MATCH(Carga!A843,'ABR''26'!$DE$4:$DE$65,0),0)</f>
        <v>#N/A</v>
      </c>
      <c r="M843" s="7"/>
      <c r="O843" s="7" t="str">
        <f t="shared" si="144"/>
        <v>ZBSR</v>
      </c>
      <c r="P843" s="104" t="e">
        <f t="shared" si="145"/>
        <v>#N/A</v>
      </c>
      <c r="Q843" s="102" t="s">
        <v>203</v>
      </c>
      <c r="R843" s="102" t="s">
        <v>204</v>
      </c>
      <c r="S843" s="102" t="s">
        <v>152</v>
      </c>
      <c r="T843" s="105" t="str">
        <f t="shared" ca="1" si="150"/>
        <v>04.05.Monday</v>
      </c>
      <c r="U843" s="102" t="s">
        <v>205</v>
      </c>
      <c r="V843" s="7"/>
      <c r="W843" s="7"/>
      <c r="X843" s="7"/>
      <c r="Y843" s="7"/>
      <c r="Z843" s="100">
        <f t="shared" si="146"/>
        <v>4001158</v>
      </c>
      <c r="AA843" s="7"/>
      <c r="AB843" s="7"/>
      <c r="AC843" s="7"/>
      <c r="AD843" s="7"/>
      <c r="AE843" s="100">
        <f t="shared" si="147"/>
        <v>4196</v>
      </c>
      <c r="AF843" s="7"/>
      <c r="AG843" s="100">
        <f t="shared" si="148"/>
        <v>50036154</v>
      </c>
    </row>
    <row r="844" spans="1:33" x14ac:dyDescent="0.35">
      <c r="A844" s="7" t="str">
        <f t="shared" si="151"/>
        <v>Suape39,70,4</v>
      </c>
      <c r="B844" s="100" t="s">
        <v>187</v>
      </c>
      <c r="C844" s="7">
        <v>4196</v>
      </c>
      <c r="D844" s="7" t="s">
        <v>23</v>
      </c>
      <c r="E844">
        <v>4001158</v>
      </c>
      <c r="F844" s="101"/>
      <c r="G844" s="111">
        <v>50036154</v>
      </c>
      <c r="H844" t="s">
        <v>223</v>
      </c>
      <c r="I844" s="101" t="str">
        <f t="shared" si="143"/>
        <v>39,7</v>
      </c>
      <c r="J844" s="164">
        <v>0.4</v>
      </c>
      <c r="K844" s="7" t="s">
        <v>56</v>
      </c>
      <c r="L844" s="103" t="e">
        <f>HLOOKUP(K844,'ABR''26'!$DE$4:$EH$65,MATCH(Carga!A844,'ABR''26'!$DE$4:$DE$65,0),0)</f>
        <v>#N/A</v>
      </c>
      <c r="M844" s="7"/>
      <c r="O844" s="7" t="str">
        <f t="shared" si="144"/>
        <v>ZBSB</v>
      </c>
      <c r="P844" s="104" t="e">
        <f t="shared" si="145"/>
        <v>#N/A</v>
      </c>
      <c r="Q844" s="102" t="s">
        <v>203</v>
      </c>
      <c r="R844" s="102" t="s">
        <v>204</v>
      </c>
      <c r="S844" s="102" t="s">
        <v>152</v>
      </c>
      <c r="T844" s="105" t="str">
        <f t="shared" ca="1" si="150"/>
        <v>04.05.Monday</v>
      </c>
      <c r="U844" s="102" t="s">
        <v>205</v>
      </c>
      <c r="V844" s="7"/>
      <c r="W844" s="7"/>
      <c r="X844" s="7"/>
      <c r="Y844" s="7"/>
      <c r="Z844" s="100">
        <f t="shared" si="146"/>
        <v>4001158</v>
      </c>
      <c r="AA844" s="7"/>
      <c r="AB844" s="7"/>
      <c r="AC844" s="7"/>
      <c r="AD844" s="7"/>
      <c r="AE844" s="100">
        <f t="shared" si="147"/>
        <v>4196</v>
      </c>
      <c r="AF844" s="7"/>
      <c r="AG844" s="100">
        <f t="shared" si="148"/>
        <v>50036154</v>
      </c>
    </row>
    <row r="845" spans="1:33" x14ac:dyDescent="0.35">
      <c r="A845" s="7" t="str">
        <f t="shared" si="151"/>
        <v>Suape39,70,4</v>
      </c>
      <c r="B845" s="100" t="s">
        <v>187</v>
      </c>
      <c r="C845" s="7">
        <v>4196</v>
      </c>
      <c r="D845" s="7" t="s">
        <v>23</v>
      </c>
      <c r="E845">
        <v>4001158</v>
      </c>
      <c r="F845" s="101"/>
      <c r="G845" s="111">
        <v>50036154</v>
      </c>
      <c r="H845" t="s">
        <v>223</v>
      </c>
      <c r="I845" s="101" t="str">
        <f t="shared" si="143"/>
        <v>39,7</v>
      </c>
      <c r="J845" s="164">
        <v>0.4</v>
      </c>
      <c r="K845" s="7" t="s">
        <v>46</v>
      </c>
      <c r="L845" s="103" t="e">
        <f>HLOOKUP(K845,'ABR''26'!$DE$4:$EH$65,MATCH(Carga!A845,'ABR''26'!$DE$4:$DE$65,0),0)</f>
        <v>#N/A</v>
      </c>
      <c r="M845" s="7"/>
      <c r="O845" s="7" t="str">
        <f t="shared" si="144"/>
        <v>ZBCP</v>
      </c>
      <c r="P845" s="104" t="e">
        <f t="shared" si="145"/>
        <v>#N/A</v>
      </c>
      <c r="Q845" s="102" t="s">
        <v>203</v>
      </c>
      <c r="R845" s="102" t="s">
        <v>204</v>
      </c>
      <c r="S845" s="102" t="s">
        <v>152</v>
      </c>
      <c r="T845" s="105" t="str">
        <f t="shared" ca="1" si="150"/>
        <v>04.05.Monday</v>
      </c>
      <c r="U845" s="102" t="s">
        <v>205</v>
      </c>
      <c r="V845" s="7"/>
      <c r="W845" s="7"/>
      <c r="X845" s="7"/>
      <c r="Y845" s="7"/>
      <c r="Z845" s="100">
        <f t="shared" si="146"/>
        <v>4001158</v>
      </c>
      <c r="AA845" s="7"/>
      <c r="AB845" s="7"/>
      <c r="AC845" s="7"/>
      <c r="AD845" s="7"/>
      <c r="AE845" s="100">
        <f t="shared" si="147"/>
        <v>4196</v>
      </c>
      <c r="AF845" s="7"/>
      <c r="AG845" s="100">
        <f t="shared" si="148"/>
        <v>50036154</v>
      </c>
    </row>
    <row r="846" spans="1:33" x14ac:dyDescent="0.35">
      <c r="A846" s="7" t="str">
        <f t="shared" si="151"/>
        <v>Suape39,70,4</v>
      </c>
      <c r="B846" s="100" t="s">
        <v>187</v>
      </c>
      <c r="C846" s="7">
        <v>4196</v>
      </c>
      <c r="D846" s="7" t="s">
        <v>23</v>
      </c>
      <c r="E846">
        <v>4001158</v>
      </c>
      <c r="F846" s="101"/>
      <c r="G846" s="111">
        <v>50036154</v>
      </c>
      <c r="H846" t="s">
        <v>223</v>
      </c>
      <c r="I846" s="101" t="str">
        <f t="shared" si="143"/>
        <v>39,7</v>
      </c>
      <c r="J846" s="164">
        <v>0.4</v>
      </c>
      <c r="K846" s="7" t="s">
        <v>131</v>
      </c>
      <c r="L846" s="103" t="e">
        <f>HLOOKUP(K846,'ABR''26'!$DE$4:$EH$65,MATCH(Carga!A846,'ABR''26'!$DE$4:$DE$65,0),0)</f>
        <v>#N/A</v>
      </c>
      <c r="M846" s="7"/>
      <c r="O846" s="7" t="str">
        <f t="shared" si="144"/>
        <v>ZBFP</v>
      </c>
      <c r="P846" s="104" t="e">
        <f t="shared" si="145"/>
        <v>#N/A</v>
      </c>
      <c r="Q846" s="102" t="s">
        <v>203</v>
      </c>
      <c r="R846" s="102" t="s">
        <v>204</v>
      </c>
      <c r="S846" s="102" t="s">
        <v>152</v>
      </c>
      <c r="T846" s="105" t="str">
        <f t="shared" ca="1" si="150"/>
        <v>04.05.Monday</v>
      </c>
      <c r="U846" s="102" t="s">
        <v>205</v>
      </c>
      <c r="V846" s="7"/>
      <c r="W846" s="7"/>
      <c r="X846" s="7"/>
      <c r="Y846" s="7"/>
      <c r="Z846" s="100">
        <f t="shared" si="146"/>
        <v>4001158</v>
      </c>
      <c r="AA846" s="7"/>
      <c r="AB846" s="7"/>
      <c r="AC846" s="7"/>
      <c r="AD846" s="7"/>
      <c r="AE846" s="100">
        <f t="shared" si="147"/>
        <v>4196</v>
      </c>
      <c r="AF846" s="7"/>
      <c r="AG846" s="100">
        <f t="shared" si="148"/>
        <v>50036154</v>
      </c>
    </row>
    <row r="847" spans="1:33" x14ac:dyDescent="0.35">
      <c r="A847" s="7" t="str">
        <f t="shared" si="151"/>
        <v>Suape39,70,4</v>
      </c>
      <c r="B847" s="100" t="s">
        <v>187</v>
      </c>
      <c r="C847" s="7">
        <v>4196</v>
      </c>
      <c r="D847" s="7" t="s">
        <v>23</v>
      </c>
      <c r="E847">
        <v>4001158</v>
      </c>
      <c r="F847" s="101"/>
      <c r="G847" s="111">
        <v>50036154</v>
      </c>
      <c r="H847" t="s">
        <v>223</v>
      </c>
      <c r="I847" s="101" t="str">
        <f t="shared" si="143"/>
        <v>39,7</v>
      </c>
      <c r="J847" s="164">
        <v>0.4</v>
      </c>
      <c r="K847" s="7" t="s">
        <v>51</v>
      </c>
      <c r="L847" s="103" t="e">
        <f>HLOOKUP(K847,'ABR''26'!$DE$4:$EH$65,MATCH(Carga!A847,'ABR''26'!$DE$4:$DE$65,0),0)</f>
        <v>#N/A</v>
      </c>
      <c r="M847" s="7"/>
      <c r="O847" s="7" t="str">
        <f t="shared" si="144"/>
        <v>ZBFC</v>
      </c>
      <c r="P847" s="104" t="e">
        <f t="shared" si="145"/>
        <v>#N/A</v>
      </c>
      <c r="Q847" s="102" t="s">
        <v>203</v>
      </c>
      <c r="R847" s="102" t="s">
        <v>204</v>
      </c>
      <c r="S847" s="102" t="s">
        <v>152</v>
      </c>
      <c r="T847" s="105" t="str">
        <f t="shared" ca="1" si="150"/>
        <v>04.05.Monday</v>
      </c>
      <c r="U847" s="102" t="s">
        <v>205</v>
      </c>
      <c r="V847" s="7"/>
      <c r="W847" s="7"/>
      <c r="X847" s="7"/>
      <c r="Y847" s="7"/>
      <c r="Z847" s="100">
        <f t="shared" si="146"/>
        <v>4001158</v>
      </c>
      <c r="AA847" s="7"/>
      <c r="AB847" s="7"/>
      <c r="AC847" s="7"/>
      <c r="AD847" s="7"/>
      <c r="AE847" s="100">
        <f t="shared" si="147"/>
        <v>4196</v>
      </c>
      <c r="AF847" s="7"/>
      <c r="AG847" s="100">
        <f t="shared" si="148"/>
        <v>50036154</v>
      </c>
    </row>
    <row r="848" spans="1:33" x14ac:dyDescent="0.35">
      <c r="A848" s="7" t="str">
        <f t="shared" si="151"/>
        <v>Suape39,70,4</v>
      </c>
      <c r="B848" s="100" t="s">
        <v>187</v>
      </c>
      <c r="C848" s="7">
        <v>4196</v>
      </c>
      <c r="D848" s="7" t="s">
        <v>23</v>
      </c>
      <c r="E848">
        <v>4001158</v>
      </c>
      <c r="F848" s="101"/>
      <c r="G848" s="111">
        <v>50036154</v>
      </c>
      <c r="H848" t="s">
        <v>223</v>
      </c>
      <c r="I848" s="101" t="str">
        <f t="shared" si="143"/>
        <v>39,7</v>
      </c>
      <c r="J848" s="164">
        <v>0.4</v>
      </c>
      <c r="K848" s="7" t="s">
        <v>59</v>
      </c>
      <c r="L848" s="103" t="e">
        <f>HLOOKUP(K848,'ABR''26'!$DE$4:$EH$65,MATCH(Carga!A848,'ABR''26'!$DE$4:$DE$65,0),0)</f>
        <v>#N/A</v>
      </c>
      <c r="M848" s="7"/>
      <c r="O848" s="7" t="str">
        <f t="shared" si="144"/>
        <v>ZBFB</v>
      </c>
      <c r="P848" s="104" t="e">
        <f t="shared" si="145"/>
        <v>#N/A</v>
      </c>
      <c r="Q848" s="102" t="s">
        <v>203</v>
      </c>
      <c r="R848" s="102" t="s">
        <v>204</v>
      </c>
      <c r="S848" s="102" t="s">
        <v>152</v>
      </c>
      <c r="T848" s="105" t="str">
        <f t="shared" ca="1" si="150"/>
        <v>04.05.Monday</v>
      </c>
      <c r="U848" s="102" t="s">
        <v>205</v>
      </c>
      <c r="V848" s="7"/>
      <c r="W848" s="7"/>
      <c r="X848" s="7"/>
      <c r="Y848" s="7"/>
      <c r="Z848" s="100">
        <f t="shared" si="146"/>
        <v>4001158</v>
      </c>
      <c r="AA848" s="7"/>
      <c r="AB848" s="7"/>
      <c r="AC848" s="7"/>
      <c r="AD848" s="7"/>
      <c r="AE848" s="100">
        <f t="shared" si="147"/>
        <v>4196</v>
      </c>
      <c r="AF848" s="7"/>
      <c r="AG848" s="100">
        <f t="shared" si="148"/>
        <v>50036154</v>
      </c>
    </row>
    <row r="849" spans="1:33" x14ac:dyDescent="0.35">
      <c r="A849" s="7" t="str">
        <f t="shared" si="151"/>
        <v>Suape39,70,4</v>
      </c>
      <c r="B849" s="100" t="s">
        <v>187</v>
      </c>
      <c r="C849" s="7">
        <v>4196</v>
      </c>
      <c r="D849" s="7" t="s">
        <v>23</v>
      </c>
      <c r="E849">
        <v>4001158</v>
      </c>
      <c r="F849" s="101"/>
      <c r="G849" s="111">
        <v>50036154</v>
      </c>
      <c r="H849" t="s">
        <v>223</v>
      </c>
      <c r="I849" s="101" t="str">
        <f t="shared" si="143"/>
        <v>39,7</v>
      </c>
      <c r="J849" s="164">
        <v>0.4</v>
      </c>
      <c r="K849" s="7" t="s">
        <v>138</v>
      </c>
      <c r="L849" s="103" t="e">
        <f>HLOOKUP(K849,'ABR''26'!$DE$4:$EH$65,MATCH(Carga!A849,'ABR''26'!$DE$4:$DE$65,0),0)</f>
        <v>#N/A</v>
      </c>
      <c r="M849" s="7"/>
      <c r="O849" s="7" t="str">
        <f t="shared" si="144"/>
        <v>ZBTM</v>
      </c>
      <c r="P849" s="104" t="e">
        <f t="shared" si="145"/>
        <v>#N/A</v>
      </c>
      <c r="Q849" s="102" t="s">
        <v>203</v>
      </c>
      <c r="R849" s="102" t="s">
        <v>204</v>
      </c>
      <c r="S849" s="102" t="s">
        <v>152</v>
      </c>
      <c r="T849" s="105" t="str">
        <f t="shared" ca="1" si="150"/>
        <v>04.05.Monday</v>
      </c>
      <c r="U849" s="102" t="s">
        <v>205</v>
      </c>
      <c r="V849" s="7"/>
      <c r="W849" s="7"/>
      <c r="X849" s="7"/>
      <c r="Y849" s="7"/>
      <c r="Z849" s="100">
        <f t="shared" si="146"/>
        <v>4001158</v>
      </c>
      <c r="AA849" s="7"/>
      <c r="AB849" s="7"/>
      <c r="AC849" s="7"/>
      <c r="AD849" s="7"/>
      <c r="AE849" s="100">
        <f t="shared" si="147"/>
        <v>4196</v>
      </c>
      <c r="AF849" s="7"/>
      <c r="AG849" s="100">
        <f t="shared" si="148"/>
        <v>50036154</v>
      </c>
    </row>
    <row r="850" spans="1:33" x14ac:dyDescent="0.35">
      <c r="A850" s="7" t="str">
        <f t="shared" si="151"/>
        <v>Suape39,70,4</v>
      </c>
      <c r="B850" s="100" t="s">
        <v>187</v>
      </c>
      <c r="C850" s="7">
        <v>4196</v>
      </c>
      <c r="D850" s="7" t="s">
        <v>23</v>
      </c>
      <c r="E850">
        <v>4001158</v>
      </c>
      <c r="F850" s="101"/>
      <c r="G850" s="111">
        <v>50036154</v>
      </c>
      <c r="H850" t="s">
        <v>223</v>
      </c>
      <c r="I850" s="101" t="str">
        <f t="shared" si="143"/>
        <v>39,7</v>
      </c>
      <c r="J850" s="164">
        <v>0.4</v>
      </c>
      <c r="K850" s="7" t="s">
        <v>139</v>
      </c>
      <c r="L850" s="103" t="e">
        <f>HLOOKUP(K850,'ABR''26'!$DE$4:$EH$65,MATCH(Carga!A850,'ABR''26'!$DE$4:$DE$65,0),0)</f>
        <v>#N/A</v>
      </c>
      <c r="M850" s="7"/>
      <c r="O850" s="7" t="str">
        <f t="shared" si="144"/>
        <v>ZBCT</v>
      </c>
      <c r="P850" s="104" t="e">
        <f t="shared" si="145"/>
        <v>#N/A</v>
      </c>
      <c r="Q850" s="102" t="s">
        <v>203</v>
      </c>
      <c r="R850" s="102" t="s">
        <v>204</v>
      </c>
      <c r="S850" s="102" t="s">
        <v>152</v>
      </c>
      <c r="T850" s="105" t="str">
        <f t="shared" ca="1" si="150"/>
        <v>04.05.Monday</v>
      </c>
      <c r="U850" s="102" t="s">
        <v>205</v>
      </c>
      <c r="V850" s="7"/>
      <c r="W850" s="7"/>
      <c r="X850" s="7"/>
      <c r="Y850" s="7"/>
      <c r="Z850" s="100">
        <f t="shared" si="146"/>
        <v>4001158</v>
      </c>
      <c r="AA850" s="7"/>
      <c r="AB850" s="7"/>
      <c r="AC850" s="7"/>
      <c r="AD850" s="7"/>
      <c r="AE850" s="100">
        <f t="shared" si="147"/>
        <v>4196</v>
      </c>
      <c r="AF850" s="7"/>
      <c r="AG850" s="100">
        <f t="shared" si="148"/>
        <v>50036154</v>
      </c>
    </row>
    <row r="851" spans="1:33" x14ac:dyDescent="0.35">
      <c r="A851" s="7" t="str">
        <f t="shared" si="151"/>
        <v>Suape39,70,4</v>
      </c>
      <c r="B851" s="100" t="s">
        <v>187</v>
      </c>
      <c r="C851" s="7">
        <v>4196</v>
      </c>
      <c r="D851" s="7" t="s">
        <v>23</v>
      </c>
      <c r="E851">
        <v>4001158</v>
      </c>
      <c r="F851" s="101"/>
      <c r="G851" s="111">
        <v>50036154</v>
      </c>
      <c r="H851" t="s">
        <v>223</v>
      </c>
      <c r="I851" s="101" t="str">
        <f t="shared" si="143"/>
        <v>39,7</v>
      </c>
      <c r="J851" s="164">
        <v>0.4</v>
      </c>
      <c r="K851" s="7" t="s">
        <v>57</v>
      </c>
      <c r="L851" s="103" t="e">
        <f>HLOOKUP(K851,'ABR''26'!$DE$4:$EH$65,MATCH(Carga!A851,'ABR''26'!$DE$4:$DE$65,0),0)</f>
        <v>#N/A</v>
      </c>
      <c r="M851" s="7"/>
      <c r="O851" s="7" t="str">
        <f t="shared" si="144"/>
        <v>ZBLB</v>
      </c>
      <c r="P851" s="104" t="e">
        <f t="shared" si="145"/>
        <v>#N/A</v>
      </c>
      <c r="Q851" s="102" t="s">
        <v>203</v>
      </c>
      <c r="R851" s="102" t="s">
        <v>204</v>
      </c>
      <c r="S851" s="102" t="s">
        <v>152</v>
      </c>
      <c r="T851" s="105" t="str">
        <f t="shared" ca="1" si="150"/>
        <v>04.05.Monday</v>
      </c>
      <c r="U851" s="102" t="s">
        <v>205</v>
      </c>
      <c r="V851" s="7"/>
      <c r="W851" s="7"/>
      <c r="X851" s="7"/>
      <c r="Y851" s="7"/>
      <c r="Z851" s="100">
        <f t="shared" si="146"/>
        <v>4001158</v>
      </c>
      <c r="AA851" s="7"/>
      <c r="AB851" s="7"/>
      <c r="AC851" s="7"/>
      <c r="AD851" s="7"/>
      <c r="AE851" s="100">
        <f t="shared" si="147"/>
        <v>4196</v>
      </c>
      <c r="AF851" s="7"/>
      <c r="AG851" s="100">
        <f t="shared" si="148"/>
        <v>50036154</v>
      </c>
    </row>
    <row r="852" spans="1:33" x14ac:dyDescent="0.35">
      <c r="A852" s="7" t="str">
        <f t="shared" si="151"/>
        <v>Suape39,70,4</v>
      </c>
      <c r="B852" s="100" t="s">
        <v>187</v>
      </c>
      <c r="C852" s="7">
        <v>4196</v>
      </c>
      <c r="D852" s="7" t="s">
        <v>23</v>
      </c>
      <c r="E852">
        <v>4001158</v>
      </c>
      <c r="F852" s="101"/>
      <c r="G852" s="111">
        <v>50036154</v>
      </c>
      <c r="H852" t="s">
        <v>223</v>
      </c>
      <c r="I852" s="101" t="str">
        <f t="shared" si="143"/>
        <v>39,7</v>
      </c>
      <c r="J852" s="164">
        <v>0.4</v>
      </c>
      <c r="K852" s="7" t="s">
        <v>132</v>
      </c>
      <c r="L852" s="103" t="e">
        <f>HLOOKUP(K852,'ABR''26'!$DE$4:$EH$65,MATCH(Carga!A852,'ABR''26'!$DE$4:$DE$65,0),0)</f>
        <v>#N/A</v>
      </c>
      <c r="M852" s="7"/>
      <c r="O852" s="7" t="str">
        <f t="shared" si="144"/>
        <v>ZBMR</v>
      </c>
      <c r="P852" s="104" t="e">
        <f t="shared" si="145"/>
        <v>#N/A</v>
      </c>
      <c r="Q852" s="102" t="s">
        <v>203</v>
      </c>
      <c r="R852" s="102" t="s">
        <v>204</v>
      </c>
      <c r="S852" s="102" t="s">
        <v>152</v>
      </c>
      <c r="T852" s="105" t="str">
        <f t="shared" ca="1" si="150"/>
        <v>04.05.Monday</v>
      </c>
      <c r="U852" s="102" t="s">
        <v>205</v>
      </c>
      <c r="V852" s="7"/>
      <c r="W852" s="7"/>
      <c r="X852" s="7"/>
      <c r="Y852" s="7"/>
      <c r="Z852" s="100">
        <f t="shared" si="146"/>
        <v>4001158</v>
      </c>
      <c r="AA852" s="7"/>
      <c r="AB852" s="7"/>
      <c r="AC852" s="7"/>
      <c r="AD852" s="7"/>
      <c r="AE852" s="100">
        <f t="shared" si="147"/>
        <v>4196</v>
      </c>
      <c r="AF852" s="7"/>
      <c r="AG852" s="100">
        <f t="shared" si="148"/>
        <v>50036154</v>
      </c>
    </row>
    <row r="853" spans="1:33" x14ac:dyDescent="0.35">
      <c r="A853" s="7" t="str">
        <f t="shared" si="151"/>
        <v>Suape39,70,4</v>
      </c>
      <c r="B853" s="100" t="s">
        <v>187</v>
      </c>
      <c r="C853" s="7">
        <v>4196</v>
      </c>
      <c r="D853" s="7" t="s">
        <v>23</v>
      </c>
      <c r="E853">
        <v>4001158</v>
      </c>
      <c r="F853" s="101"/>
      <c r="G853" s="111">
        <v>50036154</v>
      </c>
      <c r="H853" t="s">
        <v>223</v>
      </c>
      <c r="I853" s="101" t="str">
        <f t="shared" si="143"/>
        <v>39,7</v>
      </c>
      <c r="J853" s="164">
        <v>0.4</v>
      </c>
      <c r="K853" s="7" t="s">
        <v>133</v>
      </c>
      <c r="L853" s="103" t="e">
        <f>HLOOKUP(K853,'ABR''26'!$DE$4:$EH$65,MATCH(Carga!A853,'ABR''26'!$DE$4:$DE$65,0),0)</f>
        <v>#N/A</v>
      </c>
      <c r="M853" s="7"/>
      <c r="O853" s="7" t="str">
        <f t="shared" si="144"/>
        <v>ZBML</v>
      </c>
      <c r="P853" s="104" t="e">
        <f t="shared" si="145"/>
        <v>#N/A</v>
      </c>
      <c r="Q853" s="102" t="s">
        <v>203</v>
      </c>
      <c r="R853" s="102" t="s">
        <v>204</v>
      </c>
      <c r="S853" s="102" t="s">
        <v>152</v>
      </c>
      <c r="T853" s="105" t="str">
        <f t="shared" ca="1" si="150"/>
        <v>04.05.Monday</v>
      </c>
      <c r="U853" s="102" t="s">
        <v>205</v>
      </c>
      <c r="V853" s="7"/>
      <c r="W853" s="7"/>
      <c r="X853" s="7"/>
      <c r="Y853" s="7"/>
      <c r="Z853" s="100">
        <f t="shared" si="146"/>
        <v>4001158</v>
      </c>
      <c r="AA853" s="7"/>
      <c r="AB853" s="7"/>
      <c r="AC853" s="7"/>
      <c r="AD853" s="7"/>
      <c r="AE853" s="100">
        <f t="shared" si="147"/>
        <v>4196</v>
      </c>
      <c r="AF853" s="7"/>
      <c r="AG853" s="100">
        <f t="shared" si="148"/>
        <v>50036154</v>
      </c>
    </row>
    <row r="854" spans="1:33" x14ac:dyDescent="0.35">
      <c r="A854" s="7" t="str">
        <f t="shared" si="151"/>
        <v>Suape39,70,4</v>
      </c>
      <c r="B854" s="100" t="s">
        <v>187</v>
      </c>
      <c r="C854" s="7">
        <v>4196</v>
      </c>
      <c r="D854" s="7" t="s">
        <v>23</v>
      </c>
      <c r="E854">
        <v>4001158</v>
      </c>
      <c r="F854" s="101"/>
      <c r="G854" s="111">
        <v>50036154</v>
      </c>
      <c r="H854" t="s">
        <v>223</v>
      </c>
      <c r="I854" s="101" t="str">
        <f t="shared" si="143"/>
        <v>39,7</v>
      </c>
      <c r="J854" s="164">
        <v>0.4</v>
      </c>
      <c r="K854" s="7" t="s">
        <v>52</v>
      </c>
      <c r="L854" s="103" t="e">
        <f>HLOOKUP(K854,'ABR''26'!$DE$4:$EH$65,MATCH(Carga!A854,'ABR''26'!$DE$4:$DE$65,0),0)</f>
        <v>#N/A</v>
      </c>
      <c r="M854" s="7"/>
      <c r="O854" s="7" t="str">
        <f t="shared" si="144"/>
        <v>ZBPP</v>
      </c>
      <c r="P854" s="104" t="e">
        <f t="shared" si="145"/>
        <v>#N/A</v>
      </c>
      <c r="Q854" s="102" t="s">
        <v>203</v>
      </c>
      <c r="R854" s="102" t="s">
        <v>204</v>
      </c>
      <c r="S854" s="102" t="s">
        <v>152</v>
      </c>
      <c r="T854" s="105" t="str">
        <f t="shared" ca="1" si="150"/>
        <v>04.05.Monday</v>
      </c>
      <c r="U854" s="102" t="s">
        <v>205</v>
      </c>
      <c r="V854" s="7"/>
      <c r="W854" s="7"/>
      <c r="X854" s="7"/>
      <c r="Y854" s="7"/>
      <c r="Z854" s="100">
        <f t="shared" si="146"/>
        <v>4001158</v>
      </c>
      <c r="AA854" s="7"/>
      <c r="AB854" s="7"/>
      <c r="AC854" s="7"/>
      <c r="AD854" s="7"/>
      <c r="AE854" s="100">
        <f t="shared" si="147"/>
        <v>4196</v>
      </c>
      <c r="AF854" s="7"/>
      <c r="AG854" s="100">
        <f t="shared" si="148"/>
        <v>50036154</v>
      </c>
    </row>
    <row r="855" spans="1:33" x14ac:dyDescent="0.35">
      <c r="A855" s="7" t="str">
        <f t="shared" si="151"/>
        <v>Suape39,70,4</v>
      </c>
      <c r="B855" s="100" t="s">
        <v>187</v>
      </c>
      <c r="C855" s="7">
        <v>4196</v>
      </c>
      <c r="D855" s="7" t="s">
        <v>23</v>
      </c>
      <c r="E855">
        <v>4001158</v>
      </c>
      <c r="F855" s="101"/>
      <c r="G855" s="111">
        <v>50036154</v>
      </c>
      <c r="H855" t="s">
        <v>223</v>
      </c>
      <c r="I855" s="101" t="str">
        <f t="shared" si="143"/>
        <v>39,7</v>
      </c>
      <c r="J855" s="164">
        <v>0.4</v>
      </c>
      <c r="K855" s="7" t="s">
        <v>60</v>
      </c>
      <c r="L855" s="103" t="e">
        <f>HLOOKUP(K855,'ABR''26'!$DE$4:$EH$65,MATCH(Carga!A855,'ABR''26'!$DE$4:$DE$65,0),0)</f>
        <v>#N/A</v>
      </c>
      <c r="M855" s="7"/>
      <c r="O855" s="7" t="str">
        <f t="shared" si="144"/>
        <v>ZBPB</v>
      </c>
      <c r="P855" s="104" t="e">
        <f t="shared" si="145"/>
        <v>#N/A</v>
      </c>
      <c r="Q855" s="102" t="s">
        <v>203</v>
      </c>
      <c r="R855" s="102" t="s">
        <v>204</v>
      </c>
      <c r="S855" s="102" t="s">
        <v>152</v>
      </c>
      <c r="T855" s="105" t="str">
        <f t="shared" ca="1" si="150"/>
        <v>04.05.Monday</v>
      </c>
      <c r="U855" s="102" t="s">
        <v>205</v>
      </c>
      <c r="V855" s="7"/>
      <c r="W855" s="7"/>
      <c r="X855" s="7"/>
      <c r="Y855" s="7"/>
      <c r="Z855" s="100">
        <f t="shared" si="146"/>
        <v>4001158</v>
      </c>
      <c r="AA855" s="7"/>
      <c r="AB855" s="7"/>
      <c r="AC855" s="7"/>
      <c r="AD855" s="7"/>
      <c r="AE855" s="100">
        <f t="shared" si="147"/>
        <v>4196</v>
      </c>
      <c r="AF855" s="7"/>
      <c r="AG855" s="100">
        <f t="shared" si="148"/>
        <v>50036154</v>
      </c>
    </row>
    <row r="856" spans="1:33" x14ac:dyDescent="0.35">
      <c r="A856" s="7" t="str">
        <f t="shared" si="151"/>
        <v>Suape39,70,4</v>
      </c>
      <c r="B856" s="100" t="s">
        <v>187</v>
      </c>
      <c r="C856" s="7">
        <v>4196</v>
      </c>
      <c r="D856" s="7" t="s">
        <v>23</v>
      </c>
      <c r="E856">
        <v>4001158</v>
      </c>
      <c r="F856" s="101"/>
      <c r="G856" s="111">
        <v>50036154</v>
      </c>
      <c r="H856" t="s">
        <v>223</v>
      </c>
      <c r="I856" s="101" t="str">
        <f t="shared" si="143"/>
        <v>39,7</v>
      </c>
      <c r="J856" s="164">
        <v>0.4</v>
      </c>
      <c r="K856" s="7" t="s">
        <v>50</v>
      </c>
      <c r="L856" s="103" t="e">
        <f>HLOOKUP(K856,'ABR''26'!$DE$4:$EH$65,MATCH(Carga!A856,'ABR''26'!$DE$4:$DE$65,0),0)</f>
        <v>#N/A</v>
      </c>
      <c r="M856" s="7"/>
      <c r="O856" s="7" t="str">
        <f t="shared" si="144"/>
        <v>ZBOP</v>
      </c>
      <c r="P856" s="104" t="e">
        <f t="shared" si="145"/>
        <v>#N/A</v>
      </c>
      <c r="Q856" s="102" t="s">
        <v>203</v>
      </c>
      <c r="R856" s="102" t="s">
        <v>204</v>
      </c>
      <c r="S856" s="102" t="s">
        <v>152</v>
      </c>
      <c r="T856" s="105" t="str">
        <f t="shared" ca="1" si="150"/>
        <v>04.05.Monday</v>
      </c>
      <c r="U856" s="102" t="s">
        <v>205</v>
      </c>
      <c r="V856" s="7"/>
      <c r="W856" s="7"/>
      <c r="X856" s="7"/>
      <c r="Y856" s="7"/>
      <c r="Z856" s="100">
        <f t="shared" si="146"/>
        <v>4001158</v>
      </c>
      <c r="AA856" s="7"/>
      <c r="AB856" s="7"/>
      <c r="AC856" s="7"/>
      <c r="AD856" s="7"/>
      <c r="AE856" s="100">
        <f t="shared" si="147"/>
        <v>4196</v>
      </c>
      <c r="AF856" s="7"/>
      <c r="AG856" s="100">
        <f t="shared" si="148"/>
        <v>50036154</v>
      </c>
    </row>
    <row r="857" spans="1:33" x14ac:dyDescent="0.35">
      <c r="A857" s="7" t="str">
        <f t="shared" si="151"/>
        <v>Suape39,70,4</v>
      </c>
      <c r="B857" s="100" t="s">
        <v>187</v>
      </c>
      <c r="C857" s="7">
        <v>4196</v>
      </c>
      <c r="D857" s="7" t="s">
        <v>23</v>
      </c>
      <c r="E857">
        <v>4001158</v>
      </c>
      <c r="F857" s="101"/>
      <c r="G857" s="111">
        <v>50036154</v>
      </c>
      <c r="H857" t="s">
        <v>223</v>
      </c>
      <c r="I857" s="101" t="str">
        <f t="shared" si="143"/>
        <v>39,7</v>
      </c>
      <c r="J857" s="164">
        <v>0.4</v>
      </c>
      <c r="K857" s="7" t="s">
        <v>58</v>
      </c>
      <c r="L857" s="103" t="e">
        <f>HLOOKUP(K857,'ABR''26'!$DE$4:$EH$65,MATCH(Carga!A857,'ABR''26'!$DE$4:$DE$65,0),0)</f>
        <v>#N/A</v>
      </c>
      <c r="M857" s="7"/>
      <c r="O857" s="7" t="str">
        <f t="shared" si="144"/>
        <v>ZBOB</v>
      </c>
      <c r="P857" s="104" t="e">
        <f t="shared" si="145"/>
        <v>#N/A</v>
      </c>
      <c r="Q857" s="102" t="s">
        <v>203</v>
      </c>
      <c r="R857" s="102" t="s">
        <v>204</v>
      </c>
      <c r="S857" s="102" t="s">
        <v>152</v>
      </c>
      <c r="T857" s="105" t="str">
        <f t="shared" ca="1" si="150"/>
        <v>04.05.Monday</v>
      </c>
      <c r="U857" s="102" t="s">
        <v>205</v>
      </c>
      <c r="V857" s="7"/>
      <c r="W857" s="7"/>
      <c r="X857" s="7"/>
      <c r="Y857" s="7"/>
      <c r="Z857" s="100">
        <f t="shared" si="146"/>
        <v>4001158</v>
      </c>
      <c r="AA857" s="7"/>
      <c r="AB857" s="7"/>
      <c r="AC857" s="7"/>
      <c r="AD857" s="7"/>
      <c r="AE857" s="100">
        <f t="shared" si="147"/>
        <v>4196</v>
      </c>
      <c r="AF857" s="7"/>
      <c r="AG857" s="100">
        <f t="shared" si="148"/>
        <v>50036154</v>
      </c>
    </row>
    <row r="858" spans="1:33" x14ac:dyDescent="0.35">
      <c r="A858" s="7" t="str">
        <f t="shared" si="151"/>
        <v>Suape39,70,4</v>
      </c>
      <c r="B858" s="100" t="s">
        <v>187</v>
      </c>
      <c r="C858" s="7">
        <v>4196</v>
      </c>
      <c r="D858" s="7" t="s">
        <v>23</v>
      </c>
      <c r="E858">
        <v>4001158</v>
      </c>
      <c r="F858" s="101"/>
      <c r="G858" s="111">
        <v>50036154</v>
      </c>
      <c r="H858" t="s">
        <v>223</v>
      </c>
      <c r="I858" s="101" t="str">
        <f t="shared" si="143"/>
        <v>39,7</v>
      </c>
      <c r="J858" s="164">
        <v>0.4</v>
      </c>
      <c r="K858" s="7" t="s">
        <v>134</v>
      </c>
      <c r="L858" s="103" t="e">
        <f>HLOOKUP(K858,'ABR''26'!$DE$4:$EH$65,MATCH(Carga!A858,'ABR''26'!$DE$4:$DE$65,0),0)</f>
        <v>#N/A</v>
      </c>
      <c r="M858" s="7"/>
      <c r="O858" s="7" t="str">
        <f t="shared" si="144"/>
        <v>ZBSG</v>
      </c>
      <c r="P858" s="104" t="e">
        <f t="shared" si="145"/>
        <v>#N/A</v>
      </c>
      <c r="Q858" s="102" t="s">
        <v>203</v>
      </c>
      <c r="R858" s="102" t="s">
        <v>204</v>
      </c>
      <c r="S858" s="102" t="s">
        <v>152</v>
      </c>
      <c r="T858" s="105" t="str">
        <f t="shared" ca="1" si="150"/>
        <v>04.05.Monday</v>
      </c>
      <c r="U858" s="102" t="s">
        <v>205</v>
      </c>
      <c r="V858" s="7"/>
      <c r="W858" s="7"/>
      <c r="X858" s="7"/>
      <c r="Y858" s="7"/>
      <c r="Z858" s="100">
        <f t="shared" si="146"/>
        <v>4001158</v>
      </c>
      <c r="AA858" s="7"/>
      <c r="AB858" s="7"/>
      <c r="AC858" s="7"/>
      <c r="AD858" s="7"/>
      <c r="AE858" s="100">
        <f t="shared" si="147"/>
        <v>4196</v>
      </c>
      <c r="AF858" s="7"/>
      <c r="AG858" s="100">
        <f t="shared" si="148"/>
        <v>50036154</v>
      </c>
    </row>
    <row r="859" spans="1:33" x14ac:dyDescent="0.35">
      <c r="A859" s="7" t="str">
        <f t="shared" si="151"/>
        <v>Suape39,70,4</v>
      </c>
      <c r="B859" s="100" t="s">
        <v>187</v>
      </c>
      <c r="C859" s="7">
        <v>4196</v>
      </c>
      <c r="D859" s="7" t="s">
        <v>23</v>
      </c>
      <c r="E859">
        <v>4001158</v>
      </c>
      <c r="F859" s="101"/>
      <c r="G859" s="111">
        <v>50036154</v>
      </c>
      <c r="H859" t="s">
        <v>223</v>
      </c>
      <c r="I859" s="101" t="str">
        <f t="shared" si="143"/>
        <v>39,7</v>
      </c>
      <c r="J859" s="164">
        <v>0.4</v>
      </c>
      <c r="K859" s="7" t="s">
        <v>45</v>
      </c>
      <c r="L859" s="103" t="e">
        <f>HLOOKUP(K859,'ABR''26'!$DE$4:$EH$65,MATCH(Carga!A859,'ABR''26'!$DE$4:$DE$65,0),0)</f>
        <v>#N/A</v>
      </c>
      <c r="M859" s="7"/>
      <c r="O859" s="7" t="str">
        <f t="shared" si="144"/>
        <v>ZBFS</v>
      </c>
      <c r="P859" s="104" t="e">
        <f t="shared" si="145"/>
        <v>#N/A</v>
      </c>
      <c r="Q859" s="102" t="s">
        <v>203</v>
      </c>
      <c r="R859" s="102" t="s">
        <v>204</v>
      </c>
      <c r="S859" s="102" t="s">
        <v>152</v>
      </c>
      <c r="T859" s="105" t="str">
        <f t="shared" ca="1" si="150"/>
        <v>04.05.Monday</v>
      </c>
      <c r="U859" s="102" t="s">
        <v>205</v>
      </c>
      <c r="V859" s="7"/>
      <c r="W859" s="7"/>
      <c r="X859" s="7"/>
      <c r="Y859" s="7"/>
      <c r="Z859" s="100">
        <f t="shared" si="146"/>
        <v>4001158</v>
      </c>
      <c r="AA859" s="7"/>
      <c r="AB859" s="7"/>
      <c r="AC859" s="7"/>
      <c r="AD859" s="7"/>
      <c r="AE859" s="100">
        <f t="shared" si="147"/>
        <v>4196</v>
      </c>
      <c r="AF859" s="7"/>
      <c r="AG859" s="100">
        <f t="shared" si="148"/>
        <v>50036154</v>
      </c>
    </row>
    <row r="860" spans="1:33" x14ac:dyDescent="0.35">
      <c r="A860" s="7" t="str">
        <f t="shared" si="151"/>
        <v>Suape39,70,4</v>
      </c>
      <c r="B860" s="100" t="s">
        <v>187</v>
      </c>
      <c r="C860" s="7">
        <v>4196</v>
      </c>
      <c r="D860" s="7" t="s">
        <v>23</v>
      </c>
      <c r="E860">
        <v>4001158</v>
      </c>
      <c r="F860" s="101"/>
      <c r="G860" s="111">
        <v>50036154</v>
      </c>
      <c r="H860" t="s">
        <v>223</v>
      </c>
      <c r="I860" s="101" t="str">
        <f t="shared" si="143"/>
        <v>39,7</v>
      </c>
      <c r="J860" s="164">
        <v>0.4</v>
      </c>
      <c r="K860" s="7" t="s">
        <v>47</v>
      </c>
      <c r="L860" s="103" t="e">
        <f>HLOOKUP(K860,'ABR''26'!$DE$4:$EH$65,MATCH(Carga!A860,'ABR''26'!$DE$4:$DE$65,0),0)</f>
        <v>#N/A</v>
      </c>
      <c r="M860" s="7"/>
      <c r="O860" s="7" t="str">
        <f t="shared" si="144"/>
        <v>ZBUT</v>
      </c>
      <c r="P860" s="104" t="e">
        <f t="shared" si="145"/>
        <v>#N/A</v>
      </c>
      <c r="Q860" s="102" t="s">
        <v>203</v>
      </c>
      <c r="R860" s="102" t="s">
        <v>204</v>
      </c>
      <c r="S860" s="102" t="s">
        <v>152</v>
      </c>
      <c r="T860" s="105" t="str">
        <f t="shared" ca="1" si="150"/>
        <v>04.05.Monday</v>
      </c>
      <c r="U860" s="102" t="s">
        <v>205</v>
      </c>
      <c r="V860" s="7"/>
      <c r="W860" s="7"/>
      <c r="X860" s="7"/>
      <c r="Y860" s="7"/>
      <c r="Z860" s="100">
        <f t="shared" si="146"/>
        <v>4001158</v>
      </c>
      <c r="AA860" s="7"/>
      <c r="AB860" s="7"/>
      <c r="AC860" s="7"/>
      <c r="AD860" s="7"/>
      <c r="AE860" s="100">
        <f t="shared" si="147"/>
        <v>4196</v>
      </c>
      <c r="AF860" s="7"/>
      <c r="AG860" s="100">
        <f t="shared" si="148"/>
        <v>50036154</v>
      </c>
    </row>
    <row r="861" spans="1:33" x14ac:dyDescent="0.35">
      <c r="A861" s="7" t="str">
        <f t="shared" si="151"/>
        <v>Suape39,70,4</v>
      </c>
      <c r="B861" s="100" t="s">
        <v>187</v>
      </c>
      <c r="C861" s="7">
        <v>4196</v>
      </c>
      <c r="D861" s="7" t="s">
        <v>23</v>
      </c>
      <c r="E861">
        <v>4001158</v>
      </c>
      <c r="F861" s="101"/>
      <c r="G861" s="111">
        <v>50036154</v>
      </c>
      <c r="H861" t="s">
        <v>223</v>
      </c>
      <c r="I861" s="101" t="str">
        <f t="shared" si="143"/>
        <v>39,7</v>
      </c>
      <c r="J861" s="164">
        <v>0.4</v>
      </c>
      <c r="K861" s="7" t="s">
        <v>54</v>
      </c>
      <c r="L861" s="103" t="e">
        <f>HLOOKUP(K861,'ABR''26'!$DE$4:$EH$65,MATCH(Carga!A861,'ABR''26'!$DE$4:$DE$65,0),0)</f>
        <v>#N/A</v>
      </c>
      <c r="M861" s="7"/>
      <c r="O861" s="7" t="str">
        <f t="shared" si="144"/>
        <v>ZBUB</v>
      </c>
      <c r="P861" s="104" t="e">
        <f t="shared" si="145"/>
        <v>#N/A</v>
      </c>
      <c r="Q861" s="102" t="s">
        <v>203</v>
      </c>
      <c r="R861" s="102" t="s">
        <v>204</v>
      </c>
      <c r="S861" s="102" t="s">
        <v>152</v>
      </c>
      <c r="T861" s="105" t="str">
        <f t="shared" ca="1" si="150"/>
        <v>04.05.Monday</v>
      </c>
      <c r="U861" s="102" t="s">
        <v>205</v>
      </c>
      <c r="V861" s="7"/>
      <c r="W861" s="7"/>
      <c r="X861" s="7"/>
      <c r="Y861" s="7"/>
      <c r="Z861" s="100">
        <f t="shared" si="146"/>
        <v>4001158</v>
      </c>
      <c r="AA861" s="7"/>
      <c r="AB861" s="7"/>
      <c r="AC861" s="7"/>
      <c r="AD861" s="7"/>
      <c r="AE861" s="100">
        <f t="shared" si="147"/>
        <v>4196</v>
      </c>
      <c r="AF861" s="7"/>
      <c r="AG861" s="100">
        <f t="shared" si="148"/>
        <v>50036154</v>
      </c>
    </row>
    <row r="862" spans="1:33" x14ac:dyDescent="0.35">
      <c r="A862" s="7" t="str">
        <f t="shared" si="151"/>
        <v>Suape39,70,4</v>
      </c>
      <c r="B862" s="100" t="s">
        <v>187</v>
      </c>
      <c r="C862" s="7">
        <v>4196</v>
      </c>
      <c r="D862" s="7" t="s">
        <v>23</v>
      </c>
      <c r="E862">
        <v>4001158</v>
      </c>
      <c r="F862" s="101"/>
      <c r="G862" s="111">
        <v>50036154</v>
      </c>
      <c r="H862" t="s">
        <v>223</v>
      </c>
      <c r="I862" s="101" t="str">
        <f t="shared" si="143"/>
        <v>39,7</v>
      </c>
      <c r="J862" s="164">
        <v>0.4</v>
      </c>
      <c r="K862" s="7" t="s">
        <v>48</v>
      </c>
      <c r="L862" s="103" t="e">
        <f>HLOOKUP(K862,'ABR''26'!$DE$4:$EH$65,MATCH(Carga!A862,'ABR''26'!$DE$4:$DE$65,0),0)</f>
        <v>#N/A</v>
      </c>
      <c r="M862" s="7"/>
      <c r="O862" s="7" t="str">
        <f t="shared" si="144"/>
        <v>ZBLA</v>
      </c>
      <c r="P862" s="104" t="e">
        <f t="shared" si="145"/>
        <v>#N/A</v>
      </c>
      <c r="Q862" s="102" t="s">
        <v>203</v>
      </c>
      <c r="R862" s="102" t="s">
        <v>204</v>
      </c>
      <c r="S862" s="102" t="s">
        <v>152</v>
      </c>
      <c r="T862" s="105" t="str">
        <f t="shared" ca="1" si="150"/>
        <v>04.05.Monday</v>
      </c>
      <c r="U862" s="102" t="s">
        <v>205</v>
      </c>
      <c r="V862" s="7"/>
      <c r="W862" s="7"/>
      <c r="X862" s="7"/>
      <c r="Y862" s="7"/>
      <c r="Z862" s="100">
        <f t="shared" si="146"/>
        <v>4001158</v>
      </c>
      <c r="AA862" s="7"/>
      <c r="AB862" s="7"/>
      <c r="AC862" s="7"/>
      <c r="AD862" s="7"/>
      <c r="AE862" s="100">
        <f t="shared" si="147"/>
        <v>4196</v>
      </c>
      <c r="AF862" s="7"/>
      <c r="AG862" s="100">
        <f t="shared" si="148"/>
        <v>50036154</v>
      </c>
    </row>
    <row r="863" spans="1:33" x14ac:dyDescent="0.35">
      <c r="A863" s="7" t="str">
        <f t="shared" si="151"/>
        <v>Suape39,70,4</v>
      </c>
      <c r="B863" s="100" t="s">
        <v>187</v>
      </c>
      <c r="C863" s="7">
        <v>4196</v>
      </c>
      <c r="D863" s="7" t="s">
        <v>23</v>
      </c>
      <c r="E863">
        <v>4001158</v>
      </c>
      <c r="F863" s="101"/>
      <c r="G863" s="111">
        <v>50036154</v>
      </c>
      <c r="H863" t="s">
        <v>223</v>
      </c>
      <c r="I863" s="101" t="str">
        <f t="shared" si="143"/>
        <v>39,7</v>
      </c>
      <c r="J863" s="164">
        <v>0.4</v>
      </c>
      <c r="K863" s="7" t="s">
        <v>55</v>
      </c>
      <c r="L863" s="103" t="e">
        <f>HLOOKUP(K863,'ABR''26'!$DE$4:$EH$65,MATCH(Carga!A863,'ABR''26'!$DE$4:$DE$65,0),0)</f>
        <v>#N/A</v>
      </c>
      <c r="M863" s="7"/>
      <c r="O863" s="7" t="str">
        <f t="shared" si="144"/>
        <v>ZBLL</v>
      </c>
      <c r="P863" s="104" t="e">
        <f t="shared" si="145"/>
        <v>#N/A</v>
      </c>
      <c r="Q863" s="102" t="s">
        <v>203</v>
      </c>
      <c r="R863" s="102" t="s">
        <v>204</v>
      </c>
      <c r="S863" s="102" t="s">
        <v>152</v>
      </c>
      <c r="T863" s="105" t="str">
        <f t="shared" ca="1" si="150"/>
        <v>04.05.Monday</v>
      </c>
      <c r="U863" s="102" t="s">
        <v>205</v>
      </c>
      <c r="V863" s="7"/>
      <c r="W863" s="7"/>
      <c r="X863" s="7"/>
      <c r="Y863" s="7"/>
      <c r="Z863" s="100">
        <f t="shared" si="146"/>
        <v>4001158</v>
      </c>
      <c r="AA863" s="7"/>
      <c r="AB863" s="7"/>
      <c r="AC863" s="7"/>
      <c r="AD863" s="7"/>
      <c r="AE863" s="100">
        <f t="shared" si="147"/>
        <v>4196</v>
      </c>
      <c r="AF863" s="7"/>
      <c r="AG863" s="100">
        <f t="shared" si="148"/>
        <v>50036154</v>
      </c>
    </row>
    <row r="864" spans="1:33" x14ac:dyDescent="0.35">
      <c r="A864" s="7" t="str">
        <f t="shared" si="151"/>
        <v>Suape39,70,4</v>
      </c>
      <c r="B864" s="100" t="s">
        <v>187</v>
      </c>
      <c r="C864" s="7">
        <v>4196</v>
      </c>
      <c r="D864" s="7" t="s">
        <v>23</v>
      </c>
      <c r="E864">
        <v>4001158</v>
      </c>
      <c r="F864" s="101"/>
      <c r="G864" s="111">
        <v>50036154</v>
      </c>
      <c r="H864" t="s">
        <v>223</v>
      </c>
      <c r="I864" s="101" t="str">
        <f t="shared" si="143"/>
        <v>39,7</v>
      </c>
      <c r="J864" s="164">
        <v>0.4</v>
      </c>
      <c r="K864" s="7" t="s">
        <v>135</v>
      </c>
      <c r="L864" s="103" t="e">
        <f>HLOOKUP(K864,'ABR''26'!$DE$4:$EH$65,MATCH(Carga!A864,'ABR''26'!$DE$4:$DE$65,0),0)</f>
        <v>#N/A</v>
      </c>
      <c r="M864" s="7"/>
      <c r="O864" s="7" t="str">
        <f t="shared" si="144"/>
        <v>ZBPE</v>
      </c>
      <c r="P864" s="104" t="e">
        <f t="shared" si="145"/>
        <v>#N/A</v>
      </c>
      <c r="Q864" s="102" t="s">
        <v>203</v>
      </c>
      <c r="R864" s="102" t="s">
        <v>204</v>
      </c>
      <c r="S864" s="102" t="s">
        <v>152</v>
      </c>
      <c r="T864" s="105" t="str">
        <f t="shared" ca="1" si="150"/>
        <v>04.05.Monday</v>
      </c>
      <c r="U864" s="102" t="s">
        <v>205</v>
      </c>
      <c r="V864" s="7"/>
      <c r="W864" s="7"/>
      <c r="X864" s="7"/>
      <c r="Y864" s="7"/>
      <c r="Z864" s="100">
        <f t="shared" si="146"/>
        <v>4001158</v>
      </c>
      <c r="AA864" s="7"/>
      <c r="AB864" s="7"/>
      <c r="AC864" s="7"/>
      <c r="AD864" s="7"/>
      <c r="AE864" s="100">
        <f t="shared" si="147"/>
        <v>4196</v>
      </c>
      <c r="AF864" s="7"/>
      <c r="AG864" s="100">
        <f t="shared" si="148"/>
        <v>50036154</v>
      </c>
    </row>
    <row r="865" spans="1:33" x14ac:dyDescent="0.35">
      <c r="A865" s="7" t="str">
        <f t="shared" si="151"/>
        <v>Suape39,70,4</v>
      </c>
      <c r="B865" s="100" t="s">
        <v>187</v>
      </c>
      <c r="C865" s="7">
        <v>4196</v>
      </c>
      <c r="D865" s="7" t="s">
        <v>23</v>
      </c>
      <c r="E865">
        <v>4001158</v>
      </c>
      <c r="F865" s="101"/>
      <c r="G865" s="111">
        <v>50036154</v>
      </c>
      <c r="H865" t="s">
        <v>223</v>
      </c>
      <c r="I865" s="101" t="str">
        <f t="shared" si="143"/>
        <v>39,7</v>
      </c>
      <c r="J865" s="164">
        <v>0.4</v>
      </c>
      <c r="K865" s="7" t="s">
        <v>136</v>
      </c>
      <c r="L865" s="103" t="e">
        <f>HLOOKUP(K865,'ABR''26'!$DE$4:$EH$65,MATCH(Carga!A865,'ABR''26'!$DE$4:$DE$65,0),0)</f>
        <v>#N/A</v>
      </c>
      <c r="M865" s="7"/>
      <c r="O865" s="7" t="str">
        <f t="shared" si="144"/>
        <v>ZBPL</v>
      </c>
      <c r="P865" s="104" t="e">
        <f t="shared" si="145"/>
        <v>#N/A</v>
      </c>
      <c r="Q865" s="102" t="s">
        <v>203</v>
      </c>
      <c r="R865" s="102" t="s">
        <v>204</v>
      </c>
      <c r="S865" s="102" t="s">
        <v>152</v>
      </c>
      <c r="T865" s="105" t="str">
        <f t="shared" ca="1" si="150"/>
        <v>04.05.Monday</v>
      </c>
      <c r="U865" s="102" t="s">
        <v>205</v>
      </c>
      <c r="V865" s="7"/>
      <c r="W865" s="7"/>
      <c r="X865" s="7"/>
      <c r="Y865" s="7"/>
      <c r="Z865" s="100">
        <f t="shared" si="146"/>
        <v>4001158</v>
      </c>
      <c r="AA865" s="7"/>
      <c r="AB865" s="7"/>
      <c r="AC865" s="7"/>
      <c r="AD865" s="7"/>
      <c r="AE865" s="100">
        <f t="shared" si="147"/>
        <v>4196</v>
      </c>
      <c r="AF865" s="7"/>
      <c r="AG865" s="100">
        <f t="shared" si="148"/>
        <v>50036154</v>
      </c>
    </row>
    <row r="866" spans="1:33" x14ac:dyDescent="0.35">
      <c r="A866" s="7" t="str">
        <f>D866&amp;I866&amp;J866</f>
        <v>Suape55,61</v>
      </c>
      <c r="B866" s="100" t="s">
        <v>187</v>
      </c>
      <c r="C866" s="7">
        <v>4196</v>
      </c>
      <c r="D866" s="7" t="s">
        <v>23</v>
      </c>
      <c r="E866">
        <v>4001151</v>
      </c>
      <c r="F866" s="101"/>
      <c r="G866" s="111">
        <v>50037266</v>
      </c>
      <c r="H866" t="s">
        <v>224</v>
      </c>
      <c r="I866" s="101" t="str">
        <f t="shared" si="143"/>
        <v>55,6</v>
      </c>
      <c r="J866" s="164">
        <v>1</v>
      </c>
      <c r="K866" s="7" t="s">
        <v>43</v>
      </c>
      <c r="L866" s="103" t="e">
        <f>HLOOKUP(K866,'ABR''26'!$DE$4:$EH$65,MATCH(Carga!A866,'ABR''26'!$DE$4:$DE$65,0),0)</f>
        <v>#N/A</v>
      </c>
      <c r="M866" s="7"/>
      <c r="O866" s="7" t="str">
        <f t="shared" si="144"/>
        <v>ZBRP</v>
      </c>
      <c r="P866" s="104" t="e">
        <f t="shared" si="145"/>
        <v>#N/A</v>
      </c>
      <c r="Q866" s="102" t="s">
        <v>203</v>
      </c>
      <c r="R866" s="102" t="s">
        <v>204</v>
      </c>
      <c r="S866" s="102" t="s">
        <v>152</v>
      </c>
      <c r="T866" s="105" t="str">
        <f t="shared" ca="1" si="150"/>
        <v>04.05.Monday</v>
      </c>
      <c r="U866" s="102" t="s">
        <v>205</v>
      </c>
      <c r="V866" s="7"/>
      <c r="W866" s="7"/>
      <c r="X866" s="7"/>
      <c r="Y866" s="7"/>
      <c r="Z866" s="100">
        <f t="shared" si="146"/>
        <v>4001151</v>
      </c>
      <c r="AA866" s="7"/>
      <c r="AB866" s="7"/>
      <c r="AC866" s="7"/>
      <c r="AD866" s="7"/>
      <c r="AE866" s="100">
        <f t="shared" si="147"/>
        <v>4196</v>
      </c>
      <c r="AF866" s="7"/>
      <c r="AG866" s="100">
        <f t="shared" si="148"/>
        <v>50037266</v>
      </c>
    </row>
    <row r="867" spans="1:33" x14ac:dyDescent="0.35">
      <c r="A867" s="7" t="str">
        <f t="shared" ref="A867:A889" si="152">D867&amp;I867&amp;J867</f>
        <v>Suape55,61</v>
      </c>
      <c r="B867" s="100" t="s">
        <v>187</v>
      </c>
      <c r="C867" s="7">
        <v>4196</v>
      </c>
      <c r="D867" s="7" t="s">
        <v>23</v>
      </c>
      <c r="E867">
        <v>4001151</v>
      </c>
      <c r="F867" s="101"/>
      <c r="G867" s="111">
        <v>50037266</v>
      </c>
      <c r="H867" t="s">
        <v>224</v>
      </c>
      <c r="I867" s="101" t="str">
        <f t="shared" ref="I867:I930" si="153">SUBSTITUTE(MID(H867,7,4),".",",")</f>
        <v>55,6</v>
      </c>
      <c r="J867" s="164">
        <v>1</v>
      </c>
      <c r="K867" s="7" t="s">
        <v>44</v>
      </c>
      <c r="L867" s="103" t="e">
        <f>HLOOKUP(K867,'ABR''26'!$DE$4:$EH$65,MATCH(Carga!A867,'ABR''26'!$DE$4:$DE$65,0),0)</f>
        <v>#N/A</v>
      </c>
      <c r="M867" s="7"/>
      <c r="O867" s="7" t="str">
        <f t="shared" ref="O867:O930" si="154">K867</f>
        <v>ZBSR</v>
      </c>
      <c r="P867" s="104" t="e">
        <f t="shared" ref="P867:P930" si="155">L867</f>
        <v>#N/A</v>
      </c>
      <c r="Q867" s="102" t="s">
        <v>203</v>
      </c>
      <c r="R867" s="102" t="s">
        <v>204</v>
      </c>
      <c r="S867" s="102" t="s">
        <v>152</v>
      </c>
      <c r="T867" s="105" t="str">
        <f t="shared" ca="1" si="150"/>
        <v>04.05.Monday</v>
      </c>
      <c r="U867" s="102" t="s">
        <v>205</v>
      </c>
      <c r="V867" s="7"/>
      <c r="W867" s="7"/>
      <c r="X867" s="7"/>
      <c r="Y867" s="7"/>
      <c r="Z867" s="100">
        <f t="shared" ref="Z867:Z930" si="156">E867</f>
        <v>4001151</v>
      </c>
      <c r="AA867" s="7"/>
      <c r="AB867" s="7"/>
      <c r="AC867" s="7"/>
      <c r="AD867" s="7"/>
      <c r="AE867" s="100">
        <f t="shared" ref="AE867:AE930" si="157">C867</f>
        <v>4196</v>
      </c>
      <c r="AF867" s="7"/>
      <c r="AG867" s="100">
        <f t="shared" ref="AG867:AG930" si="158">G867</f>
        <v>50037266</v>
      </c>
    </row>
    <row r="868" spans="1:33" x14ac:dyDescent="0.35">
      <c r="A868" s="7" t="str">
        <f t="shared" si="152"/>
        <v>Suape55,61</v>
      </c>
      <c r="B868" s="100" t="s">
        <v>187</v>
      </c>
      <c r="C868" s="7">
        <v>4196</v>
      </c>
      <c r="D868" s="7" t="s">
        <v>23</v>
      </c>
      <c r="E868">
        <v>4001151</v>
      </c>
      <c r="F868" s="101"/>
      <c r="G868" s="111">
        <v>50037266</v>
      </c>
      <c r="H868" t="s">
        <v>224</v>
      </c>
      <c r="I868" s="101" t="str">
        <f t="shared" si="153"/>
        <v>55,6</v>
      </c>
      <c r="J868" s="164">
        <v>1</v>
      </c>
      <c r="K868" s="7" t="s">
        <v>56</v>
      </c>
      <c r="L868" s="103" t="e">
        <f>HLOOKUP(K868,'ABR''26'!$DE$4:$EH$65,MATCH(Carga!A868,'ABR''26'!$DE$4:$DE$65,0),0)</f>
        <v>#N/A</v>
      </c>
      <c r="M868" s="7"/>
      <c r="O868" s="7" t="str">
        <f t="shared" si="154"/>
        <v>ZBSB</v>
      </c>
      <c r="P868" s="104" t="e">
        <f t="shared" si="155"/>
        <v>#N/A</v>
      </c>
      <c r="Q868" s="102" t="s">
        <v>203</v>
      </c>
      <c r="R868" s="102" t="s">
        <v>204</v>
      </c>
      <c r="S868" s="102" t="s">
        <v>152</v>
      </c>
      <c r="T868" s="105" t="str">
        <f t="shared" ca="1" si="150"/>
        <v>04.05.Monday</v>
      </c>
      <c r="U868" s="102" t="s">
        <v>205</v>
      </c>
      <c r="V868" s="7"/>
      <c r="W868" s="7"/>
      <c r="X868" s="7"/>
      <c r="Y868" s="7"/>
      <c r="Z868" s="100">
        <f t="shared" si="156"/>
        <v>4001151</v>
      </c>
      <c r="AA868" s="7"/>
      <c r="AB868" s="7"/>
      <c r="AC868" s="7"/>
      <c r="AD868" s="7"/>
      <c r="AE868" s="100">
        <f t="shared" si="157"/>
        <v>4196</v>
      </c>
      <c r="AF868" s="7"/>
      <c r="AG868" s="100">
        <f t="shared" si="158"/>
        <v>50037266</v>
      </c>
    </row>
    <row r="869" spans="1:33" x14ac:dyDescent="0.35">
      <c r="A869" s="7" t="str">
        <f t="shared" si="152"/>
        <v>Suape55,61</v>
      </c>
      <c r="B869" s="100" t="s">
        <v>187</v>
      </c>
      <c r="C869" s="7">
        <v>4196</v>
      </c>
      <c r="D869" s="7" t="s">
        <v>23</v>
      </c>
      <c r="E869">
        <v>4001151</v>
      </c>
      <c r="F869" s="101"/>
      <c r="G869" s="111">
        <v>50037266</v>
      </c>
      <c r="H869" t="s">
        <v>224</v>
      </c>
      <c r="I869" s="101" t="str">
        <f t="shared" si="153"/>
        <v>55,6</v>
      </c>
      <c r="J869" s="164">
        <v>1</v>
      </c>
      <c r="K869" s="7" t="s">
        <v>46</v>
      </c>
      <c r="L869" s="103" t="e">
        <f>HLOOKUP(K869,'ABR''26'!$DE$4:$EH$65,MATCH(Carga!A869,'ABR''26'!$DE$4:$DE$65,0),0)</f>
        <v>#N/A</v>
      </c>
      <c r="M869" s="7"/>
      <c r="O869" s="7" t="str">
        <f t="shared" si="154"/>
        <v>ZBCP</v>
      </c>
      <c r="P869" s="104" t="e">
        <f t="shared" si="155"/>
        <v>#N/A</v>
      </c>
      <c r="Q869" s="102" t="s">
        <v>203</v>
      </c>
      <c r="R869" s="102" t="s">
        <v>204</v>
      </c>
      <c r="S869" s="102" t="s">
        <v>152</v>
      </c>
      <c r="T869" s="105" t="str">
        <f t="shared" ca="1" si="150"/>
        <v>04.05.Monday</v>
      </c>
      <c r="U869" s="102" t="s">
        <v>205</v>
      </c>
      <c r="V869" s="7"/>
      <c r="W869" s="7"/>
      <c r="X869" s="7"/>
      <c r="Y869" s="7"/>
      <c r="Z869" s="100">
        <f t="shared" si="156"/>
        <v>4001151</v>
      </c>
      <c r="AA869" s="7"/>
      <c r="AB869" s="7"/>
      <c r="AC869" s="7"/>
      <c r="AD869" s="7"/>
      <c r="AE869" s="100">
        <f t="shared" si="157"/>
        <v>4196</v>
      </c>
      <c r="AF869" s="7"/>
      <c r="AG869" s="100">
        <f t="shared" si="158"/>
        <v>50037266</v>
      </c>
    </row>
    <row r="870" spans="1:33" x14ac:dyDescent="0.35">
      <c r="A870" s="7" t="str">
        <f t="shared" si="152"/>
        <v>Suape55,61</v>
      </c>
      <c r="B870" s="100" t="s">
        <v>187</v>
      </c>
      <c r="C870" s="7">
        <v>4196</v>
      </c>
      <c r="D870" s="7" t="s">
        <v>23</v>
      </c>
      <c r="E870">
        <v>4001151</v>
      </c>
      <c r="F870" s="101"/>
      <c r="G870" s="111">
        <v>50037266</v>
      </c>
      <c r="H870" t="s">
        <v>224</v>
      </c>
      <c r="I870" s="101" t="str">
        <f t="shared" si="153"/>
        <v>55,6</v>
      </c>
      <c r="J870" s="164">
        <v>1</v>
      </c>
      <c r="K870" s="7" t="s">
        <v>131</v>
      </c>
      <c r="L870" s="103" t="e">
        <f>HLOOKUP(K870,'ABR''26'!$DE$4:$EH$65,MATCH(Carga!A870,'ABR''26'!$DE$4:$DE$65,0),0)</f>
        <v>#N/A</v>
      </c>
      <c r="M870" s="7"/>
      <c r="O870" s="7" t="str">
        <f t="shared" si="154"/>
        <v>ZBFP</v>
      </c>
      <c r="P870" s="104" t="e">
        <f t="shared" si="155"/>
        <v>#N/A</v>
      </c>
      <c r="Q870" s="102" t="s">
        <v>203</v>
      </c>
      <c r="R870" s="102" t="s">
        <v>204</v>
      </c>
      <c r="S870" s="102" t="s">
        <v>152</v>
      </c>
      <c r="T870" s="105" t="str">
        <f t="shared" ca="1" si="150"/>
        <v>04.05.Monday</v>
      </c>
      <c r="U870" s="102" t="s">
        <v>205</v>
      </c>
      <c r="V870" s="7"/>
      <c r="W870" s="7"/>
      <c r="X870" s="7"/>
      <c r="Y870" s="7"/>
      <c r="Z870" s="100">
        <f t="shared" si="156"/>
        <v>4001151</v>
      </c>
      <c r="AA870" s="7"/>
      <c r="AB870" s="7"/>
      <c r="AC870" s="7"/>
      <c r="AD870" s="7"/>
      <c r="AE870" s="100">
        <f t="shared" si="157"/>
        <v>4196</v>
      </c>
      <c r="AF870" s="7"/>
      <c r="AG870" s="100">
        <f t="shared" si="158"/>
        <v>50037266</v>
      </c>
    </row>
    <row r="871" spans="1:33" x14ac:dyDescent="0.35">
      <c r="A871" s="7" t="str">
        <f t="shared" si="152"/>
        <v>Suape55,61</v>
      </c>
      <c r="B871" s="100" t="s">
        <v>187</v>
      </c>
      <c r="C871" s="7">
        <v>4196</v>
      </c>
      <c r="D871" s="7" t="s">
        <v>23</v>
      </c>
      <c r="E871">
        <v>4001151</v>
      </c>
      <c r="F871" s="101"/>
      <c r="G871" s="111">
        <v>50037266</v>
      </c>
      <c r="H871" t="s">
        <v>224</v>
      </c>
      <c r="I871" s="101" t="str">
        <f t="shared" si="153"/>
        <v>55,6</v>
      </c>
      <c r="J871" s="164">
        <v>1</v>
      </c>
      <c r="K871" s="7" t="s">
        <v>51</v>
      </c>
      <c r="L871" s="103" t="e">
        <f>HLOOKUP(K871,'ABR''26'!$DE$4:$EH$65,MATCH(Carga!A871,'ABR''26'!$DE$4:$DE$65,0),0)</f>
        <v>#N/A</v>
      </c>
      <c r="M871" s="7"/>
      <c r="O871" s="7" t="str">
        <f t="shared" si="154"/>
        <v>ZBFC</v>
      </c>
      <c r="P871" s="104" t="e">
        <f t="shared" si="155"/>
        <v>#N/A</v>
      </c>
      <c r="Q871" s="102" t="s">
        <v>203</v>
      </c>
      <c r="R871" s="102" t="s">
        <v>204</v>
      </c>
      <c r="S871" s="102" t="s">
        <v>152</v>
      </c>
      <c r="T871" s="105" t="str">
        <f t="shared" ca="1" si="150"/>
        <v>04.05.Monday</v>
      </c>
      <c r="U871" s="102" t="s">
        <v>205</v>
      </c>
      <c r="V871" s="7"/>
      <c r="W871" s="7"/>
      <c r="X871" s="7"/>
      <c r="Y871" s="7"/>
      <c r="Z871" s="100">
        <f t="shared" si="156"/>
        <v>4001151</v>
      </c>
      <c r="AA871" s="7"/>
      <c r="AB871" s="7"/>
      <c r="AC871" s="7"/>
      <c r="AD871" s="7"/>
      <c r="AE871" s="100">
        <f t="shared" si="157"/>
        <v>4196</v>
      </c>
      <c r="AF871" s="7"/>
      <c r="AG871" s="100">
        <f t="shared" si="158"/>
        <v>50037266</v>
      </c>
    </row>
    <row r="872" spans="1:33" x14ac:dyDescent="0.35">
      <c r="A872" s="7" t="str">
        <f t="shared" si="152"/>
        <v>Suape55,61</v>
      </c>
      <c r="B872" s="100" t="s">
        <v>187</v>
      </c>
      <c r="C872" s="7">
        <v>4196</v>
      </c>
      <c r="D872" s="7" t="s">
        <v>23</v>
      </c>
      <c r="E872">
        <v>4001151</v>
      </c>
      <c r="F872" s="101"/>
      <c r="G872" s="111">
        <v>50037266</v>
      </c>
      <c r="H872" t="s">
        <v>224</v>
      </c>
      <c r="I872" s="101" t="str">
        <f t="shared" si="153"/>
        <v>55,6</v>
      </c>
      <c r="J872" s="164">
        <v>1</v>
      </c>
      <c r="K872" s="7" t="s">
        <v>59</v>
      </c>
      <c r="L872" s="103" t="e">
        <f>HLOOKUP(K872,'ABR''26'!$DE$4:$EH$65,MATCH(Carga!A872,'ABR''26'!$DE$4:$DE$65,0),0)</f>
        <v>#N/A</v>
      </c>
      <c r="M872" s="7"/>
      <c r="O872" s="7" t="str">
        <f t="shared" si="154"/>
        <v>ZBFB</v>
      </c>
      <c r="P872" s="104" t="e">
        <f t="shared" si="155"/>
        <v>#N/A</v>
      </c>
      <c r="Q872" s="102" t="s">
        <v>203</v>
      </c>
      <c r="R872" s="102" t="s">
        <v>204</v>
      </c>
      <c r="S872" s="102" t="s">
        <v>152</v>
      </c>
      <c r="T872" s="105" t="str">
        <f t="shared" ca="1" si="150"/>
        <v>04.05.Monday</v>
      </c>
      <c r="U872" s="102" t="s">
        <v>205</v>
      </c>
      <c r="V872" s="7"/>
      <c r="W872" s="7"/>
      <c r="X872" s="7"/>
      <c r="Y872" s="7"/>
      <c r="Z872" s="100">
        <f t="shared" si="156"/>
        <v>4001151</v>
      </c>
      <c r="AA872" s="7"/>
      <c r="AB872" s="7"/>
      <c r="AC872" s="7"/>
      <c r="AD872" s="7"/>
      <c r="AE872" s="100">
        <f t="shared" si="157"/>
        <v>4196</v>
      </c>
      <c r="AF872" s="7"/>
      <c r="AG872" s="100">
        <f t="shared" si="158"/>
        <v>50037266</v>
      </c>
    </row>
    <row r="873" spans="1:33" x14ac:dyDescent="0.35">
      <c r="A873" s="7" t="str">
        <f t="shared" si="152"/>
        <v>Suape55,61</v>
      </c>
      <c r="B873" s="100" t="s">
        <v>187</v>
      </c>
      <c r="C873" s="7">
        <v>4196</v>
      </c>
      <c r="D873" s="7" t="s">
        <v>23</v>
      </c>
      <c r="E873">
        <v>4001151</v>
      </c>
      <c r="F873" s="101"/>
      <c r="G873" s="111">
        <v>50037266</v>
      </c>
      <c r="H873" t="s">
        <v>224</v>
      </c>
      <c r="I873" s="101" t="str">
        <f t="shared" si="153"/>
        <v>55,6</v>
      </c>
      <c r="J873" s="164">
        <v>1</v>
      </c>
      <c r="K873" s="7" t="s">
        <v>138</v>
      </c>
      <c r="L873" s="103" t="e">
        <f>HLOOKUP(K873,'ABR''26'!$DE$4:$EH$65,MATCH(Carga!A873,'ABR''26'!$DE$4:$DE$65,0),0)</f>
        <v>#N/A</v>
      </c>
      <c r="M873" s="7"/>
      <c r="O873" s="7" t="str">
        <f t="shared" si="154"/>
        <v>ZBTM</v>
      </c>
      <c r="P873" s="104" t="e">
        <f t="shared" si="155"/>
        <v>#N/A</v>
      </c>
      <c r="Q873" s="102" t="s">
        <v>203</v>
      </c>
      <c r="R873" s="102" t="s">
        <v>204</v>
      </c>
      <c r="S873" s="102" t="s">
        <v>152</v>
      </c>
      <c r="T873" s="105" t="str">
        <f t="shared" ca="1" si="150"/>
        <v>04.05.Monday</v>
      </c>
      <c r="U873" s="102" t="s">
        <v>205</v>
      </c>
      <c r="V873" s="7"/>
      <c r="W873" s="7"/>
      <c r="X873" s="7"/>
      <c r="Y873" s="7"/>
      <c r="Z873" s="100">
        <f t="shared" si="156"/>
        <v>4001151</v>
      </c>
      <c r="AA873" s="7"/>
      <c r="AB873" s="7"/>
      <c r="AC873" s="7"/>
      <c r="AD873" s="7"/>
      <c r="AE873" s="100">
        <f t="shared" si="157"/>
        <v>4196</v>
      </c>
      <c r="AF873" s="7"/>
      <c r="AG873" s="100">
        <f t="shared" si="158"/>
        <v>50037266</v>
      </c>
    </row>
    <row r="874" spans="1:33" x14ac:dyDescent="0.35">
      <c r="A874" s="7" t="str">
        <f t="shared" si="152"/>
        <v>Suape55,61</v>
      </c>
      <c r="B874" s="100" t="s">
        <v>187</v>
      </c>
      <c r="C874" s="7">
        <v>4196</v>
      </c>
      <c r="D874" s="7" t="s">
        <v>23</v>
      </c>
      <c r="E874">
        <v>4001151</v>
      </c>
      <c r="F874" s="101"/>
      <c r="G874" s="111">
        <v>50037266</v>
      </c>
      <c r="H874" t="s">
        <v>224</v>
      </c>
      <c r="I874" s="101" t="str">
        <f t="shared" si="153"/>
        <v>55,6</v>
      </c>
      <c r="J874" s="164">
        <v>1</v>
      </c>
      <c r="K874" s="7" t="s">
        <v>139</v>
      </c>
      <c r="L874" s="103" t="e">
        <f>HLOOKUP(K874,'ABR''26'!$DE$4:$EH$65,MATCH(Carga!A874,'ABR''26'!$DE$4:$DE$65,0),0)</f>
        <v>#N/A</v>
      </c>
      <c r="M874" s="7"/>
      <c r="O874" s="7" t="str">
        <f t="shared" si="154"/>
        <v>ZBCT</v>
      </c>
      <c r="P874" s="104" t="e">
        <f t="shared" si="155"/>
        <v>#N/A</v>
      </c>
      <c r="Q874" s="102" t="s">
        <v>203</v>
      </c>
      <c r="R874" s="102" t="s">
        <v>204</v>
      </c>
      <c r="S874" s="102" t="s">
        <v>152</v>
      </c>
      <c r="T874" s="105" t="str">
        <f t="shared" ca="1" si="150"/>
        <v>04.05.Monday</v>
      </c>
      <c r="U874" s="102" t="s">
        <v>205</v>
      </c>
      <c r="V874" s="7"/>
      <c r="W874" s="7"/>
      <c r="X874" s="7"/>
      <c r="Y874" s="7"/>
      <c r="Z874" s="100">
        <f t="shared" si="156"/>
        <v>4001151</v>
      </c>
      <c r="AA874" s="7"/>
      <c r="AB874" s="7"/>
      <c r="AC874" s="7"/>
      <c r="AD874" s="7"/>
      <c r="AE874" s="100">
        <f t="shared" si="157"/>
        <v>4196</v>
      </c>
      <c r="AF874" s="7"/>
      <c r="AG874" s="100">
        <f t="shared" si="158"/>
        <v>50037266</v>
      </c>
    </row>
    <row r="875" spans="1:33" x14ac:dyDescent="0.35">
      <c r="A875" s="7" t="str">
        <f t="shared" si="152"/>
        <v>Suape55,61</v>
      </c>
      <c r="B875" s="100" t="s">
        <v>187</v>
      </c>
      <c r="C875" s="7">
        <v>4196</v>
      </c>
      <c r="D875" s="7" t="s">
        <v>23</v>
      </c>
      <c r="E875">
        <v>4001151</v>
      </c>
      <c r="F875" s="101"/>
      <c r="G875" s="111">
        <v>50037266</v>
      </c>
      <c r="H875" t="s">
        <v>224</v>
      </c>
      <c r="I875" s="101" t="str">
        <f t="shared" si="153"/>
        <v>55,6</v>
      </c>
      <c r="J875" s="164">
        <v>1</v>
      </c>
      <c r="K875" s="7" t="s">
        <v>57</v>
      </c>
      <c r="L875" s="103" t="e">
        <f>HLOOKUP(K875,'ABR''26'!$DE$4:$EH$65,MATCH(Carga!A875,'ABR''26'!$DE$4:$DE$65,0),0)</f>
        <v>#N/A</v>
      </c>
      <c r="M875" s="7"/>
      <c r="O875" s="7" t="str">
        <f t="shared" si="154"/>
        <v>ZBLB</v>
      </c>
      <c r="P875" s="104" t="e">
        <f t="shared" si="155"/>
        <v>#N/A</v>
      </c>
      <c r="Q875" s="102" t="s">
        <v>203</v>
      </c>
      <c r="R875" s="102" t="s">
        <v>204</v>
      </c>
      <c r="S875" s="102" t="s">
        <v>152</v>
      </c>
      <c r="T875" s="105" t="str">
        <f t="shared" ca="1" si="150"/>
        <v>04.05.Monday</v>
      </c>
      <c r="U875" s="102" t="s">
        <v>205</v>
      </c>
      <c r="V875" s="7"/>
      <c r="W875" s="7"/>
      <c r="X875" s="7"/>
      <c r="Y875" s="7"/>
      <c r="Z875" s="100">
        <f t="shared" si="156"/>
        <v>4001151</v>
      </c>
      <c r="AA875" s="7"/>
      <c r="AB875" s="7"/>
      <c r="AC875" s="7"/>
      <c r="AD875" s="7"/>
      <c r="AE875" s="100">
        <f t="shared" si="157"/>
        <v>4196</v>
      </c>
      <c r="AF875" s="7"/>
      <c r="AG875" s="100">
        <f t="shared" si="158"/>
        <v>50037266</v>
      </c>
    </row>
    <row r="876" spans="1:33" x14ac:dyDescent="0.35">
      <c r="A876" s="7" t="str">
        <f t="shared" si="152"/>
        <v>Suape55,61</v>
      </c>
      <c r="B876" s="100" t="s">
        <v>187</v>
      </c>
      <c r="C876" s="7">
        <v>4196</v>
      </c>
      <c r="D876" s="7" t="s">
        <v>23</v>
      </c>
      <c r="E876">
        <v>4001151</v>
      </c>
      <c r="F876" s="101"/>
      <c r="G876" s="111">
        <v>50037266</v>
      </c>
      <c r="H876" t="s">
        <v>224</v>
      </c>
      <c r="I876" s="101" t="str">
        <f t="shared" si="153"/>
        <v>55,6</v>
      </c>
      <c r="J876" s="164">
        <v>1</v>
      </c>
      <c r="K876" s="7" t="s">
        <v>132</v>
      </c>
      <c r="L876" s="103" t="e">
        <f>HLOOKUP(K876,'ABR''26'!$DE$4:$EH$65,MATCH(Carga!A876,'ABR''26'!$DE$4:$DE$65,0),0)</f>
        <v>#N/A</v>
      </c>
      <c r="M876" s="7"/>
      <c r="O876" s="7" t="str">
        <f t="shared" si="154"/>
        <v>ZBMR</v>
      </c>
      <c r="P876" s="104" t="e">
        <f t="shared" si="155"/>
        <v>#N/A</v>
      </c>
      <c r="Q876" s="102" t="s">
        <v>203</v>
      </c>
      <c r="R876" s="102" t="s">
        <v>204</v>
      </c>
      <c r="S876" s="102" t="s">
        <v>152</v>
      </c>
      <c r="T876" s="105" t="str">
        <f t="shared" ca="1" si="150"/>
        <v>04.05.Monday</v>
      </c>
      <c r="U876" s="102" t="s">
        <v>205</v>
      </c>
      <c r="V876" s="7"/>
      <c r="W876" s="7"/>
      <c r="X876" s="7"/>
      <c r="Y876" s="7"/>
      <c r="Z876" s="100">
        <f t="shared" si="156"/>
        <v>4001151</v>
      </c>
      <c r="AA876" s="7"/>
      <c r="AB876" s="7"/>
      <c r="AC876" s="7"/>
      <c r="AD876" s="7"/>
      <c r="AE876" s="100">
        <f t="shared" si="157"/>
        <v>4196</v>
      </c>
      <c r="AF876" s="7"/>
      <c r="AG876" s="100">
        <f t="shared" si="158"/>
        <v>50037266</v>
      </c>
    </row>
    <row r="877" spans="1:33" x14ac:dyDescent="0.35">
      <c r="A877" s="7" t="str">
        <f t="shared" si="152"/>
        <v>Suape55,61</v>
      </c>
      <c r="B877" s="100" t="s">
        <v>187</v>
      </c>
      <c r="C877" s="7">
        <v>4196</v>
      </c>
      <c r="D877" s="7" t="s">
        <v>23</v>
      </c>
      <c r="E877">
        <v>4001151</v>
      </c>
      <c r="F877" s="101"/>
      <c r="G877" s="111">
        <v>50037266</v>
      </c>
      <c r="H877" t="s">
        <v>224</v>
      </c>
      <c r="I877" s="101" t="str">
        <f t="shared" si="153"/>
        <v>55,6</v>
      </c>
      <c r="J877" s="164">
        <v>1</v>
      </c>
      <c r="K877" s="7" t="s">
        <v>133</v>
      </c>
      <c r="L877" s="103" t="e">
        <f>HLOOKUP(K877,'ABR''26'!$DE$4:$EH$65,MATCH(Carga!A877,'ABR''26'!$DE$4:$DE$65,0),0)</f>
        <v>#N/A</v>
      </c>
      <c r="M877" s="7"/>
      <c r="O877" s="7" t="str">
        <f t="shared" si="154"/>
        <v>ZBML</v>
      </c>
      <c r="P877" s="104" t="e">
        <f t="shared" si="155"/>
        <v>#N/A</v>
      </c>
      <c r="Q877" s="102" t="s">
        <v>203</v>
      </c>
      <c r="R877" s="102" t="s">
        <v>204</v>
      </c>
      <c r="S877" s="102" t="s">
        <v>152</v>
      </c>
      <c r="T877" s="105" t="str">
        <f t="shared" ca="1" si="150"/>
        <v>04.05.Monday</v>
      </c>
      <c r="U877" s="102" t="s">
        <v>205</v>
      </c>
      <c r="V877" s="7"/>
      <c r="W877" s="7"/>
      <c r="X877" s="7"/>
      <c r="Y877" s="7"/>
      <c r="Z877" s="100">
        <f t="shared" si="156"/>
        <v>4001151</v>
      </c>
      <c r="AA877" s="7"/>
      <c r="AB877" s="7"/>
      <c r="AC877" s="7"/>
      <c r="AD877" s="7"/>
      <c r="AE877" s="100">
        <f t="shared" si="157"/>
        <v>4196</v>
      </c>
      <c r="AF877" s="7"/>
      <c r="AG877" s="100">
        <f t="shared" si="158"/>
        <v>50037266</v>
      </c>
    </row>
    <row r="878" spans="1:33" x14ac:dyDescent="0.35">
      <c r="A878" s="7" t="str">
        <f t="shared" si="152"/>
        <v>Suape55,61</v>
      </c>
      <c r="B878" s="100" t="s">
        <v>187</v>
      </c>
      <c r="C878" s="7">
        <v>4196</v>
      </c>
      <c r="D878" s="7" t="s">
        <v>23</v>
      </c>
      <c r="E878">
        <v>4001151</v>
      </c>
      <c r="F878" s="101"/>
      <c r="G878" s="111">
        <v>50037266</v>
      </c>
      <c r="H878" t="s">
        <v>224</v>
      </c>
      <c r="I878" s="101" t="str">
        <f t="shared" si="153"/>
        <v>55,6</v>
      </c>
      <c r="J878" s="164">
        <v>1</v>
      </c>
      <c r="K878" s="7" t="s">
        <v>52</v>
      </c>
      <c r="L878" s="103" t="e">
        <f>HLOOKUP(K878,'ABR''26'!$DE$4:$EH$65,MATCH(Carga!A878,'ABR''26'!$DE$4:$DE$65,0),0)</f>
        <v>#N/A</v>
      </c>
      <c r="M878" s="7"/>
      <c r="O878" s="7" t="str">
        <f t="shared" si="154"/>
        <v>ZBPP</v>
      </c>
      <c r="P878" s="104" t="e">
        <f t="shared" si="155"/>
        <v>#N/A</v>
      </c>
      <c r="Q878" s="102" t="s">
        <v>203</v>
      </c>
      <c r="R878" s="102" t="s">
        <v>204</v>
      </c>
      <c r="S878" s="102" t="s">
        <v>152</v>
      </c>
      <c r="T878" s="105" t="str">
        <f t="shared" ca="1" si="150"/>
        <v>04.05.Monday</v>
      </c>
      <c r="U878" s="102" t="s">
        <v>205</v>
      </c>
      <c r="V878" s="7"/>
      <c r="W878" s="7"/>
      <c r="X878" s="7"/>
      <c r="Y878" s="7"/>
      <c r="Z878" s="100">
        <f t="shared" si="156"/>
        <v>4001151</v>
      </c>
      <c r="AA878" s="7"/>
      <c r="AB878" s="7"/>
      <c r="AC878" s="7"/>
      <c r="AD878" s="7"/>
      <c r="AE878" s="100">
        <f t="shared" si="157"/>
        <v>4196</v>
      </c>
      <c r="AF878" s="7"/>
      <c r="AG878" s="100">
        <f t="shared" si="158"/>
        <v>50037266</v>
      </c>
    </row>
    <row r="879" spans="1:33" x14ac:dyDescent="0.35">
      <c r="A879" s="7" t="str">
        <f t="shared" si="152"/>
        <v>Suape55,61</v>
      </c>
      <c r="B879" s="100" t="s">
        <v>187</v>
      </c>
      <c r="C879" s="7">
        <v>4196</v>
      </c>
      <c r="D879" s="7" t="s">
        <v>23</v>
      </c>
      <c r="E879">
        <v>4001151</v>
      </c>
      <c r="F879" s="101"/>
      <c r="G879" s="111">
        <v>50037266</v>
      </c>
      <c r="H879" t="s">
        <v>224</v>
      </c>
      <c r="I879" s="101" t="str">
        <f t="shared" si="153"/>
        <v>55,6</v>
      </c>
      <c r="J879" s="164">
        <v>1</v>
      </c>
      <c r="K879" s="7" t="s">
        <v>60</v>
      </c>
      <c r="L879" s="103" t="e">
        <f>HLOOKUP(K879,'ABR''26'!$DE$4:$EH$65,MATCH(Carga!A879,'ABR''26'!$DE$4:$DE$65,0),0)</f>
        <v>#N/A</v>
      </c>
      <c r="M879" s="7"/>
      <c r="O879" s="7" t="str">
        <f t="shared" si="154"/>
        <v>ZBPB</v>
      </c>
      <c r="P879" s="104" t="e">
        <f t="shared" si="155"/>
        <v>#N/A</v>
      </c>
      <c r="Q879" s="102" t="s">
        <v>203</v>
      </c>
      <c r="R879" s="102" t="s">
        <v>204</v>
      </c>
      <c r="S879" s="102" t="s">
        <v>152</v>
      </c>
      <c r="T879" s="105" t="str">
        <f t="shared" ca="1" si="150"/>
        <v>04.05.Monday</v>
      </c>
      <c r="U879" s="102" t="s">
        <v>205</v>
      </c>
      <c r="V879" s="7"/>
      <c r="W879" s="7"/>
      <c r="X879" s="7"/>
      <c r="Y879" s="7"/>
      <c r="Z879" s="100">
        <f t="shared" si="156"/>
        <v>4001151</v>
      </c>
      <c r="AA879" s="7"/>
      <c r="AB879" s="7"/>
      <c r="AC879" s="7"/>
      <c r="AD879" s="7"/>
      <c r="AE879" s="100">
        <f t="shared" si="157"/>
        <v>4196</v>
      </c>
      <c r="AF879" s="7"/>
      <c r="AG879" s="100">
        <f t="shared" si="158"/>
        <v>50037266</v>
      </c>
    </row>
    <row r="880" spans="1:33" x14ac:dyDescent="0.35">
      <c r="A880" s="7" t="str">
        <f t="shared" si="152"/>
        <v>Suape55,61</v>
      </c>
      <c r="B880" s="100" t="s">
        <v>187</v>
      </c>
      <c r="C880" s="7">
        <v>4196</v>
      </c>
      <c r="D880" s="7" t="s">
        <v>23</v>
      </c>
      <c r="E880">
        <v>4001151</v>
      </c>
      <c r="F880" s="101"/>
      <c r="G880" s="111">
        <v>50037266</v>
      </c>
      <c r="H880" t="s">
        <v>224</v>
      </c>
      <c r="I880" s="101" t="str">
        <f t="shared" si="153"/>
        <v>55,6</v>
      </c>
      <c r="J880" s="164">
        <v>1</v>
      </c>
      <c r="K880" s="7" t="s">
        <v>50</v>
      </c>
      <c r="L880" s="103" t="e">
        <f>HLOOKUP(K880,'ABR''26'!$DE$4:$EH$65,MATCH(Carga!A880,'ABR''26'!$DE$4:$DE$65,0),0)</f>
        <v>#N/A</v>
      </c>
      <c r="M880" s="7"/>
      <c r="O880" s="7" t="str">
        <f t="shared" si="154"/>
        <v>ZBOP</v>
      </c>
      <c r="P880" s="104" t="e">
        <f t="shared" si="155"/>
        <v>#N/A</v>
      </c>
      <c r="Q880" s="102" t="s">
        <v>203</v>
      </c>
      <c r="R880" s="102" t="s">
        <v>204</v>
      </c>
      <c r="S880" s="102" t="s">
        <v>152</v>
      </c>
      <c r="T880" s="105" t="str">
        <f t="shared" ca="1" si="150"/>
        <v>04.05.Monday</v>
      </c>
      <c r="U880" s="102" t="s">
        <v>205</v>
      </c>
      <c r="V880" s="7"/>
      <c r="W880" s="7"/>
      <c r="X880" s="7"/>
      <c r="Y880" s="7"/>
      <c r="Z880" s="100">
        <f t="shared" si="156"/>
        <v>4001151</v>
      </c>
      <c r="AA880" s="7"/>
      <c r="AB880" s="7"/>
      <c r="AC880" s="7"/>
      <c r="AD880" s="7"/>
      <c r="AE880" s="100">
        <f t="shared" si="157"/>
        <v>4196</v>
      </c>
      <c r="AF880" s="7"/>
      <c r="AG880" s="100">
        <f t="shared" si="158"/>
        <v>50037266</v>
      </c>
    </row>
    <row r="881" spans="1:33" x14ac:dyDescent="0.35">
      <c r="A881" s="7" t="str">
        <f t="shared" si="152"/>
        <v>Suape55,61</v>
      </c>
      <c r="B881" s="100" t="s">
        <v>187</v>
      </c>
      <c r="C881" s="7">
        <v>4196</v>
      </c>
      <c r="D881" s="7" t="s">
        <v>23</v>
      </c>
      <c r="E881">
        <v>4001151</v>
      </c>
      <c r="F881" s="101"/>
      <c r="G881" s="111">
        <v>50037266</v>
      </c>
      <c r="H881" t="s">
        <v>224</v>
      </c>
      <c r="I881" s="101" t="str">
        <f t="shared" si="153"/>
        <v>55,6</v>
      </c>
      <c r="J881" s="164">
        <v>1</v>
      </c>
      <c r="K881" s="7" t="s">
        <v>58</v>
      </c>
      <c r="L881" s="103" t="e">
        <f>HLOOKUP(K881,'ABR''26'!$DE$4:$EH$65,MATCH(Carga!A881,'ABR''26'!$DE$4:$DE$65,0),0)</f>
        <v>#N/A</v>
      </c>
      <c r="M881" s="7"/>
      <c r="O881" s="7" t="str">
        <f t="shared" si="154"/>
        <v>ZBOB</v>
      </c>
      <c r="P881" s="104" t="e">
        <f t="shared" si="155"/>
        <v>#N/A</v>
      </c>
      <c r="Q881" s="102" t="s">
        <v>203</v>
      </c>
      <c r="R881" s="102" t="s">
        <v>204</v>
      </c>
      <c r="S881" s="102" t="s">
        <v>152</v>
      </c>
      <c r="T881" s="105" t="str">
        <f t="shared" ca="1" si="150"/>
        <v>04.05.Monday</v>
      </c>
      <c r="U881" s="102" t="s">
        <v>205</v>
      </c>
      <c r="V881" s="7"/>
      <c r="W881" s="7"/>
      <c r="X881" s="7"/>
      <c r="Y881" s="7"/>
      <c r="Z881" s="100">
        <f t="shared" si="156"/>
        <v>4001151</v>
      </c>
      <c r="AA881" s="7"/>
      <c r="AB881" s="7"/>
      <c r="AC881" s="7"/>
      <c r="AD881" s="7"/>
      <c r="AE881" s="100">
        <f t="shared" si="157"/>
        <v>4196</v>
      </c>
      <c r="AF881" s="7"/>
      <c r="AG881" s="100">
        <f t="shared" si="158"/>
        <v>50037266</v>
      </c>
    </row>
    <row r="882" spans="1:33" x14ac:dyDescent="0.35">
      <c r="A882" s="7" t="str">
        <f t="shared" si="152"/>
        <v>Suape55,61</v>
      </c>
      <c r="B882" s="100" t="s">
        <v>187</v>
      </c>
      <c r="C882" s="7">
        <v>4196</v>
      </c>
      <c r="D882" s="7" t="s">
        <v>23</v>
      </c>
      <c r="E882">
        <v>4001151</v>
      </c>
      <c r="F882" s="101"/>
      <c r="G882" s="111">
        <v>50037266</v>
      </c>
      <c r="H882" t="s">
        <v>224</v>
      </c>
      <c r="I882" s="101" t="str">
        <f t="shared" si="153"/>
        <v>55,6</v>
      </c>
      <c r="J882" s="164">
        <v>1</v>
      </c>
      <c r="K882" s="7" t="s">
        <v>134</v>
      </c>
      <c r="L882" s="103" t="e">
        <f>HLOOKUP(K882,'ABR''26'!$DE$4:$EH$65,MATCH(Carga!A882,'ABR''26'!$DE$4:$DE$65,0),0)</f>
        <v>#N/A</v>
      </c>
      <c r="M882" s="7"/>
      <c r="O882" s="7" t="str">
        <f t="shared" si="154"/>
        <v>ZBSG</v>
      </c>
      <c r="P882" s="104" t="e">
        <f t="shared" si="155"/>
        <v>#N/A</v>
      </c>
      <c r="Q882" s="102" t="s">
        <v>203</v>
      </c>
      <c r="R882" s="102" t="s">
        <v>204</v>
      </c>
      <c r="S882" s="102" t="s">
        <v>152</v>
      </c>
      <c r="T882" s="105" t="str">
        <f t="shared" ca="1" si="150"/>
        <v>04.05.Monday</v>
      </c>
      <c r="U882" s="102" t="s">
        <v>205</v>
      </c>
      <c r="V882" s="7"/>
      <c r="W882" s="7"/>
      <c r="X882" s="7"/>
      <c r="Y882" s="7"/>
      <c r="Z882" s="100">
        <f t="shared" si="156"/>
        <v>4001151</v>
      </c>
      <c r="AA882" s="7"/>
      <c r="AB882" s="7"/>
      <c r="AC882" s="7"/>
      <c r="AD882" s="7"/>
      <c r="AE882" s="100">
        <f t="shared" si="157"/>
        <v>4196</v>
      </c>
      <c r="AF882" s="7"/>
      <c r="AG882" s="100">
        <f t="shared" si="158"/>
        <v>50037266</v>
      </c>
    </row>
    <row r="883" spans="1:33" x14ac:dyDescent="0.35">
      <c r="A883" s="7" t="str">
        <f t="shared" si="152"/>
        <v>Suape55,61</v>
      </c>
      <c r="B883" s="100" t="s">
        <v>187</v>
      </c>
      <c r="C883" s="7">
        <v>4196</v>
      </c>
      <c r="D883" s="7" t="s">
        <v>23</v>
      </c>
      <c r="E883">
        <v>4001151</v>
      </c>
      <c r="F883" s="101"/>
      <c r="G883" s="111">
        <v>50037266</v>
      </c>
      <c r="H883" t="s">
        <v>224</v>
      </c>
      <c r="I883" s="101" t="str">
        <f t="shared" si="153"/>
        <v>55,6</v>
      </c>
      <c r="J883" s="164">
        <v>1</v>
      </c>
      <c r="K883" s="7" t="s">
        <v>45</v>
      </c>
      <c r="L883" s="103" t="e">
        <f>HLOOKUP(K883,'ABR''26'!$DE$4:$EH$65,MATCH(Carga!A883,'ABR''26'!$DE$4:$DE$65,0),0)</f>
        <v>#N/A</v>
      </c>
      <c r="M883" s="7"/>
      <c r="O883" s="7" t="str">
        <f t="shared" si="154"/>
        <v>ZBFS</v>
      </c>
      <c r="P883" s="104" t="e">
        <f t="shared" si="155"/>
        <v>#N/A</v>
      </c>
      <c r="Q883" s="102" t="s">
        <v>203</v>
      </c>
      <c r="R883" s="102" t="s">
        <v>204</v>
      </c>
      <c r="S883" s="102" t="s">
        <v>152</v>
      </c>
      <c r="T883" s="105" t="str">
        <f t="shared" ca="1" si="150"/>
        <v>04.05.Monday</v>
      </c>
      <c r="U883" s="102" t="s">
        <v>205</v>
      </c>
      <c r="V883" s="7"/>
      <c r="W883" s="7"/>
      <c r="X883" s="7"/>
      <c r="Y883" s="7"/>
      <c r="Z883" s="100">
        <f t="shared" si="156"/>
        <v>4001151</v>
      </c>
      <c r="AA883" s="7"/>
      <c r="AB883" s="7"/>
      <c r="AC883" s="7"/>
      <c r="AD883" s="7"/>
      <c r="AE883" s="100">
        <f t="shared" si="157"/>
        <v>4196</v>
      </c>
      <c r="AF883" s="7"/>
      <c r="AG883" s="100">
        <f t="shared" si="158"/>
        <v>50037266</v>
      </c>
    </row>
    <row r="884" spans="1:33" x14ac:dyDescent="0.35">
      <c r="A884" s="7" t="str">
        <f t="shared" si="152"/>
        <v>Suape55,61</v>
      </c>
      <c r="B884" s="100" t="s">
        <v>187</v>
      </c>
      <c r="C884" s="7">
        <v>4196</v>
      </c>
      <c r="D884" s="7" t="s">
        <v>23</v>
      </c>
      <c r="E884">
        <v>4001151</v>
      </c>
      <c r="F884" s="101"/>
      <c r="G884" s="111">
        <v>50037266</v>
      </c>
      <c r="H884" t="s">
        <v>224</v>
      </c>
      <c r="I884" s="101" t="str">
        <f t="shared" si="153"/>
        <v>55,6</v>
      </c>
      <c r="J884" s="164">
        <v>1</v>
      </c>
      <c r="K884" s="7" t="s">
        <v>47</v>
      </c>
      <c r="L884" s="103" t="e">
        <f>HLOOKUP(K884,'ABR''26'!$DE$4:$EH$65,MATCH(Carga!A884,'ABR''26'!$DE$4:$DE$65,0),0)</f>
        <v>#N/A</v>
      </c>
      <c r="M884" s="7"/>
      <c r="O884" s="7" t="str">
        <f t="shared" si="154"/>
        <v>ZBUT</v>
      </c>
      <c r="P884" s="104" t="e">
        <f t="shared" si="155"/>
        <v>#N/A</v>
      </c>
      <c r="Q884" s="102" t="s">
        <v>203</v>
      </c>
      <c r="R884" s="102" t="s">
        <v>204</v>
      </c>
      <c r="S884" s="102" t="s">
        <v>152</v>
      </c>
      <c r="T884" s="105" t="str">
        <f t="shared" ca="1" si="150"/>
        <v>04.05.Monday</v>
      </c>
      <c r="U884" s="102" t="s">
        <v>205</v>
      </c>
      <c r="V884" s="7"/>
      <c r="W884" s="7"/>
      <c r="X884" s="7"/>
      <c r="Y884" s="7"/>
      <c r="Z884" s="100">
        <f t="shared" si="156"/>
        <v>4001151</v>
      </c>
      <c r="AA884" s="7"/>
      <c r="AB884" s="7"/>
      <c r="AC884" s="7"/>
      <c r="AD884" s="7"/>
      <c r="AE884" s="100">
        <f t="shared" si="157"/>
        <v>4196</v>
      </c>
      <c r="AF884" s="7"/>
      <c r="AG884" s="100">
        <f t="shared" si="158"/>
        <v>50037266</v>
      </c>
    </row>
    <row r="885" spans="1:33" x14ac:dyDescent="0.35">
      <c r="A885" s="7" t="str">
        <f t="shared" si="152"/>
        <v>Suape55,61</v>
      </c>
      <c r="B885" s="100" t="s">
        <v>187</v>
      </c>
      <c r="C885" s="7">
        <v>4196</v>
      </c>
      <c r="D885" s="7" t="s">
        <v>23</v>
      </c>
      <c r="E885">
        <v>4001151</v>
      </c>
      <c r="F885" s="101"/>
      <c r="G885" s="111">
        <v>50037266</v>
      </c>
      <c r="H885" t="s">
        <v>224</v>
      </c>
      <c r="I885" s="101" t="str">
        <f t="shared" si="153"/>
        <v>55,6</v>
      </c>
      <c r="J885" s="164">
        <v>1</v>
      </c>
      <c r="K885" s="7" t="s">
        <v>54</v>
      </c>
      <c r="L885" s="103" t="e">
        <f>HLOOKUP(K885,'ABR''26'!$DE$4:$EH$65,MATCH(Carga!A885,'ABR''26'!$DE$4:$DE$65,0),0)</f>
        <v>#N/A</v>
      </c>
      <c r="M885" s="7"/>
      <c r="O885" s="7" t="str">
        <f t="shared" si="154"/>
        <v>ZBUB</v>
      </c>
      <c r="P885" s="104" t="e">
        <f t="shared" si="155"/>
        <v>#N/A</v>
      </c>
      <c r="Q885" s="102" t="s">
        <v>203</v>
      </c>
      <c r="R885" s="102" t="s">
        <v>204</v>
      </c>
      <c r="S885" s="102" t="s">
        <v>152</v>
      </c>
      <c r="T885" s="105" t="str">
        <f t="shared" ca="1" si="150"/>
        <v>04.05.Monday</v>
      </c>
      <c r="U885" s="102" t="s">
        <v>205</v>
      </c>
      <c r="V885" s="7"/>
      <c r="W885" s="7"/>
      <c r="X885" s="7"/>
      <c r="Y885" s="7"/>
      <c r="Z885" s="100">
        <f t="shared" si="156"/>
        <v>4001151</v>
      </c>
      <c r="AA885" s="7"/>
      <c r="AB885" s="7"/>
      <c r="AC885" s="7"/>
      <c r="AD885" s="7"/>
      <c r="AE885" s="100">
        <f t="shared" si="157"/>
        <v>4196</v>
      </c>
      <c r="AF885" s="7"/>
      <c r="AG885" s="100">
        <f t="shared" si="158"/>
        <v>50037266</v>
      </c>
    </row>
    <row r="886" spans="1:33" x14ac:dyDescent="0.35">
      <c r="A886" s="7" t="str">
        <f t="shared" si="152"/>
        <v>Suape55,61</v>
      </c>
      <c r="B886" s="100" t="s">
        <v>187</v>
      </c>
      <c r="C886" s="7">
        <v>4196</v>
      </c>
      <c r="D886" s="7" t="s">
        <v>23</v>
      </c>
      <c r="E886">
        <v>4001151</v>
      </c>
      <c r="F886" s="101"/>
      <c r="G886" s="111">
        <v>50037266</v>
      </c>
      <c r="H886" t="s">
        <v>224</v>
      </c>
      <c r="I886" s="101" t="str">
        <f t="shared" si="153"/>
        <v>55,6</v>
      </c>
      <c r="J886" s="164">
        <v>1</v>
      </c>
      <c r="K886" s="7" t="s">
        <v>48</v>
      </c>
      <c r="L886" s="103" t="e">
        <f>HLOOKUP(K886,'ABR''26'!$DE$4:$EH$65,MATCH(Carga!A886,'ABR''26'!$DE$4:$DE$65,0),0)</f>
        <v>#N/A</v>
      </c>
      <c r="M886" s="7"/>
      <c r="O886" s="7" t="str">
        <f t="shared" si="154"/>
        <v>ZBLA</v>
      </c>
      <c r="P886" s="104" t="e">
        <f t="shared" si="155"/>
        <v>#N/A</v>
      </c>
      <c r="Q886" s="102" t="s">
        <v>203</v>
      </c>
      <c r="R886" s="102" t="s">
        <v>204</v>
      </c>
      <c r="S886" s="102" t="s">
        <v>152</v>
      </c>
      <c r="T886" s="105" t="str">
        <f t="shared" ca="1" si="150"/>
        <v>04.05.Monday</v>
      </c>
      <c r="U886" s="102" t="s">
        <v>205</v>
      </c>
      <c r="V886" s="7"/>
      <c r="W886" s="7"/>
      <c r="X886" s="7"/>
      <c r="Y886" s="7"/>
      <c r="Z886" s="100">
        <f t="shared" si="156"/>
        <v>4001151</v>
      </c>
      <c r="AA886" s="7"/>
      <c r="AB886" s="7"/>
      <c r="AC886" s="7"/>
      <c r="AD886" s="7"/>
      <c r="AE886" s="100">
        <f t="shared" si="157"/>
        <v>4196</v>
      </c>
      <c r="AF886" s="7"/>
      <c r="AG886" s="100">
        <f t="shared" si="158"/>
        <v>50037266</v>
      </c>
    </row>
    <row r="887" spans="1:33" x14ac:dyDescent="0.35">
      <c r="A887" s="7" t="str">
        <f t="shared" si="152"/>
        <v>Suape55,61</v>
      </c>
      <c r="B887" s="100" t="s">
        <v>187</v>
      </c>
      <c r="C887" s="7">
        <v>4196</v>
      </c>
      <c r="D887" s="7" t="s">
        <v>23</v>
      </c>
      <c r="E887">
        <v>4001151</v>
      </c>
      <c r="F887" s="101"/>
      <c r="G887" s="111">
        <v>50037266</v>
      </c>
      <c r="H887" t="s">
        <v>224</v>
      </c>
      <c r="I887" s="101" t="str">
        <f t="shared" si="153"/>
        <v>55,6</v>
      </c>
      <c r="J887" s="164">
        <v>1</v>
      </c>
      <c r="K887" s="7" t="s">
        <v>55</v>
      </c>
      <c r="L887" s="103" t="e">
        <f>HLOOKUP(K887,'ABR''26'!$DE$4:$EH$65,MATCH(Carga!A887,'ABR''26'!$DE$4:$DE$65,0),0)</f>
        <v>#N/A</v>
      </c>
      <c r="M887" s="7"/>
      <c r="O887" s="7" t="str">
        <f t="shared" si="154"/>
        <v>ZBLL</v>
      </c>
      <c r="P887" s="104" t="e">
        <f t="shared" si="155"/>
        <v>#N/A</v>
      </c>
      <c r="Q887" s="102" t="s">
        <v>203</v>
      </c>
      <c r="R887" s="102" t="s">
        <v>204</v>
      </c>
      <c r="S887" s="102" t="s">
        <v>152</v>
      </c>
      <c r="T887" s="105" t="str">
        <f t="shared" ca="1" si="150"/>
        <v>04.05.Monday</v>
      </c>
      <c r="U887" s="102" t="s">
        <v>205</v>
      </c>
      <c r="V887" s="7"/>
      <c r="W887" s="7"/>
      <c r="X887" s="7"/>
      <c r="Y887" s="7"/>
      <c r="Z887" s="100">
        <f t="shared" si="156"/>
        <v>4001151</v>
      </c>
      <c r="AA887" s="7"/>
      <c r="AB887" s="7"/>
      <c r="AC887" s="7"/>
      <c r="AD887" s="7"/>
      <c r="AE887" s="100">
        <f t="shared" si="157"/>
        <v>4196</v>
      </c>
      <c r="AF887" s="7"/>
      <c r="AG887" s="100">
        <f t="shared" si="158"/>
        <v>50037266</v>
      </c>
    </row>
    <row r="888" spans="1:33" x14ac:dyDescent="0.35">
      <c r="A888" s="7" t="str">
        <f t="shared" si="152"/>
        <v>Suape55,61</v>
      </c>
      <c r="B888" s="100" t="s">
        <v>187</v>
      </c>
      <c r="C888" s="7">
        <v>4196</v>
      </c>
      <c r="D888" s="7" t="s">
        <v>23</v>
      </c>
      <c r="E888">
        <v>4001151</v>
      </c>
      <c r="F888" s="101"/>
      <c r="G888" s="111">
        <v>50037266</v>
      </c>
      <c r="H888" t="s">
        <v>224</v>
      </c>
      <c r="I888" s="101" t="str">
        <f t="shared" si="153"/>
        <v>55,6</v>
      </c>
      <c r="J888" s="164">
        <v>1</v>
      </c>
      <c r="K888" s="7" t="s">
        <v>135</v>
      </c>
      <c r="L888" s="103" t="e">
        <f>HLOOKUP(K888,'ABR''26'!$DE$4:$EH$65,MATCH(Carga!A888,'ABR''26'!$DE$4:$DE$65,0),0)</f>
        <v>#N/A</v>
      </c>
      <c r="M888" s="7"/>
      <c r="O888" s="7" t="str">
        <f t="shared" si="154"/>
        <v>ZBPE</v>
      </c>
      <c r="P888" s="104" t="e">
        <f t="shared" si="155"/>
        <v>#N/A</v>
      </c>
      <c r="Q888" s="102" t="s">
        <v>203</v>
      </c>
      <c r="R888" s="102" t="s">
        <v>204</v>
      </c>
      <c r="S888" s="102" t="s">
        <v>152</v>
      </c>
      <c r="T888" s="105" t="str">
        <f t="shared" ca="1" si="150"/>
        <v>04.05.Monday</v>
      </c>
      <c r="U888" s="102" t="s">
        <v>205</v>
      </c>
      <c r="V888" s="7"/>
      <c r="W888" s="7"/>
      <c r="X888" s="7"/>
      <c r="Y888" s="7"/>
      <c r="Z888" s="100">
        <f t="shared" si="156"/>
        <v>4001151</v>
      </c>
      <c r="AA888" s="7"/>
      <c r="AB888" s="7"/>
      <c r="AC888" s="7"/>
      <c r="AD888" s="7"/>
      <c r="AE888" s="100">
        <f t="shared" si="157"/>
        <v>4196</v>
      </c>
      <c r="AF888" s="7"/>
      <c r="AG888" s="100">
        <f t="shared" si="158"/>
        <v>50037266</v>
      </c>
    </row>
    <row r="889" spans="1:33" x14ac:dyDescent="0.35">
      <c r="A889" s="7" t="str">
        <f t="shared" si="152"/>
        <v>Suape55,61</v>
      </c>
      <c r="B889" s="100" t="s">
        <v>187</v>
      </c>
      <c r="C889" s="7">
        <v>4196</v>
      </c>
      <c r="D889" s="7" t="s">
        <v>23</v>
      </c>
      <c r="E889">
        <v>4001151</v>
      </c>
      <c r="F889" s="101"/>
      <c r="G889" s="111">
        <v>50037266</v>
      </c>
      <c r="H889" t="s">
        <v>224</v>
      </c>
      <c r="I889" s="101" t="str">
        <f t="shared" si="153"/>
        <v>55,6</v>
      </c>
      <c r="J889" s="164">
        <v>1</v>
      </c>
      <c r="K889" s="7" t="s">
        <v>136</v>
      </c>
      <c r="L889" s="103" t="e">
        <f>HLOOKUP(K889,'ABR''26'!$DE$4:$EH$65,MATCH(Carga!A889,'ABR''26'!$DE$4:$DE$65,0),0)</f>
        <v>#N/A</v>
      </c>
      <c r="M889" s="7"/>
      <c r="O889" s="7" t="str">
        <f t="shared" si="154"/>
        <v>ZBPL</v>
      </c>
      <c r="P889" s="104" t="e">
        <f t="shared" si="155"/>
        <v>#N/A</v>
      </c>
      <c r="Q889" s="102" t="s">
        <v>203</v>
      </c>
      <c r="R889" s="102" t="s">
        <v>204</v>
      </c>
      <c r="S889" s="102" t="s">
        <v>152</v>
      </c>
      <c r="T889" s="105" t="str">
        <f t="shared" ca="1" si="150"/>
        <v>04.05.Monday</v>
      </c>
      <c r="U889" s="102" t="s">
        <v>205</v>
      </c>
      <c r="V889" s="7"/>
      <c r="W889" s="7"/>
      <c r="X889" s="7"/>
      <c r="Y889" s="7"/>
      <c r="Z889" s="100">
        <f t="shared" si="156"/>
        <v>4001151</v>
      </c>
      <c r="AA889" s="7"/>
      <c r="AB889" s="7"/>
      <c r="AC889" s="7"/>
      <c r="AD889" s="7"/>
      <c r="AE889" s="100">
        <f t="shared" si="157"/>
        <v>4196</v>
      </c>
      <c r="AF889" s="7"/>
      <c r="AG889" s="100">
        <f t="shared" si="158"/>
        <v>50037266</v>
      </c>
    </row>
    <row r="890" spans="1:33" x14ac:dyDescent="0.35">
      <c r="A890" s="7" t="str">
        <f>D890&amp;I890&amp;J890</f>
        <v>Manaus39,71</v>
      </c>
      <c r="B890" s="100" t="s">
        <v>187</v>
      </c>
      <c r="C890" s="7">
        <v>4151</v>
      </c>
      <c r="D890" s="7" t="s">
        <v>40</v>
      </c>
      <c r="E890">
        <v>4003542</v>
      </c>
      <c r="F890" s="101"/>
      <c r="G890" s="111">
        <v>50027692</v>
      </c>
      <c r="H890" t="s">
        <v>215</v>
      </c>
      <c r="I890" s="101" t="str">
        <f t="shared" si="153"/>
        <v>39,7</v>
      </c>
      <c r="J890" s="164">
        <v>1</v>
      </c>
      <c r="K890" s="7" t="s">
        <v>43</v>
      </c>
      <c r="L890" s="103" t="e">
        <f>HLOOKUP(K890,'ABR''26'!$DE$4:$EH$65,MATCH(Carga!A890,'ABR''26'!$DE$4:$DE$65,0),0)</f>
        <v>#N/A</v>
      </c>
      <c r="M890" s="7"/>
      <c r="O890" s="7" t="str">
        <f t="shared" si="154"/>
        <v>ZBRP</v>
      </c>
      <c r="P890" s="104" t="e">
        <f t="shared" si="155"/>
        <v>#N/A</v>
      </c>
      <c r="Q890" s="102" t="s">
        <v>203</v>
      </c>
      <c r="R890" s="102" t="s">
        <v>204</v>
      </c>
      <c r="S890" s="102" t="s">
        <v>152</v>
      </c>
      <c r="T890" s="105" t="str">
        <f t="shared" ca="1" si="150"/>
        <v>04.05.Monday</v>
      </c>
      <c r="U890" s="102" t="s">
        <v>205</v>
      </c>
      <c r="V890" s="7"/>
      <c r="W890" s="7"/>
      <c r="X890" s="7"/>
      <c r="Y890" s="7"/>
      <c r="Z890" s="100">
        <f t="shared" si="156"/>
        <v>4003542</v>
      </c>
      <c r="AA890" s="7"/>
      <c r="AB890" s="7"/>
      <c r="AC890" s="7"/>
      <c r="AD890" s="7"/>
      <c r="AE890" s="100">
        <f t="shared" si="157"/>
        <v>4151</v>
      </c>
      <c r="AF890" s="7"/>
      <c r="AG890" s="100">
        <f t="shared" si="158"/>
        <v>50027692</v>
      </c>
    </row>
    <row r="891" spans="1:33" x14ac:dyDescent="0.35">
      <c r="A891" s="7" t="str">
        <f t="shared" ref="A891:A913" si="159">D891&amp;I891&amp;J891</f>
        <v>Manaus39,71</v>
      </c>
      <c r="B891" s="100" t="s">
        <v>187</v>
      </c>
      <c r="C891" s="7">
        <v>4151</v>
      </c>
      <c r="D891" s="7" t="s">
        <v>40</v>
      </c>
      <c r="E891">
        <v>4003542</v>
      </c>
      <c r="F891" s="101"/>
      <c r="G891" s="111">
        <v>50027692</v>
      </c>
      <c r="H891" t="s">
        <v>215</v>
      </c>
      <c r="I891" s="101" t="str">
        <f t="shared" si="153"/>
        <v>39,7</v>
      </c>
      <c r="J891" s="164">
        <v>1</v>
      </c>
      <c r="K891" s="7" t="s">
        <v>44</v>
      </c>
      <c r="L891" s="103" t="e">
        <f>HLOOKUP(K891,'ABR''26'!$DE$4:$EH$65,MATCH(Carga!A891,'ABR''26'!$DE$4:$DE$65,0),0)</f>
        <v>#N/A</v>
      </c>
      <c r="M891" s="7"/>
      <c r="O891" s="7" t="str">
        <f t="shared" si="154"/>
        <v>ZBSR</v>
      </c>
      <c r="P891" s="104" t="e">
        <f t="shared" si="155"/>
        <v>#N/A</v>
      </c>
      <c r="Q891" s="102" t="s">
        <v>203</v>
      </c>
      <c r="R891" s="102" t="s">
        <v>204</v>
      </c>
      <c r="S891" s="102" t="s">
        <v>152</v>
      </c>
      <c r="T891" s="105" t="str">
        <f t="shared" ca="1" si="150"/>
        <v>04.05.Monday</v>
      </c>
      <c r="U891" s="102" t="s">
        <v>205</v>
      </c>
      <c r="V891" s="7"/>
      <c r="W891" s="7"/>
      <c r="X891" s="7"/>
      <c r="Y891" s="7"/>
      <c r="Z891" s="100">
        <f t="shared" si="156"/>
        <v>4003542</v>
      </c>
      <c r="AA891" s="7"/>
      <c r="AB891" s="7"/>
      <c r="AC891" s="7"/>
      <c r="AD891" s="7"/>
      <c r="AE891" s="100">
        <f t="shared" si="157"/>
        <v>4151</v>
      </c>
      <c r="AF891" s="7"/>
      <c r="AG891" s="100">
        <f t="shared" si="158"/>
        <v>50027692</v>
      </c>
    </row>
    <row r="892" spans="1:33" x14ac:dyDescent="0.35">
      <c r="A892" s="7" t="str">
        <f t="shared" si="159"/>
        <v>Manaus39,71</v>
      </c>
      <c r="B892" s="100" t="s">
        <v>187</v>
      </c>
      <c r="C892" s="7">
        <v>4151</v>
      </c>
      <c r="D892" s="7" t="s">
        <v>40</v>
      </c>
      <c r="E892">
        <v>4003542</v>
      </c>
      <c r="F892" s="101"/>
      <c r="G892" s="111">
        <v>50027692</v>
      </c>
      <c r="H892" t="s">
        <v>215</v>
      </c>
      <c r="I892" s="101" t="str">
        <f t="shared" si="153"/>
        <v>39,7</v>
      </c>
      <c r="J892" s="164">
        <v>1</v>
      </c>
      <c r="K892" s="7" t="s">
        <v>56</v>
      </c>
      <c r="L892" s="103" t="e">
        <f>HLOOKUP(K892,'ABR''26'!$DE$4:$EH$65,MATCH(Carga!A892,'ABR''26'!$DE$4:$DE$65,0),0)</f>
        <v>#N/A</v>
      </c>
      <c r="M892" s="7"/>
      <c r="O892" s="7" t="str">
        <f t="shared" si="154"/>
        <v>ZBSB</v>
      </c>
      <c r="P892" s="104" t="e">
        <f t="shared" si="155"/>
        <v>#N/A</v>
      </c>
      <c r="Q892" s="102" t="s">
        <v>203</v>
      </c>
      <c r="R892" s="102" t="s">
        <v>204</v>
      </c>
      <c r="S892" s="102" t="s">
        <v>152</v>
      </c>
      <c r="T892" s="105" t="str">
        <f t="shared" ca="1" si="150"/>
        <v>04.05.Monday</v>
      </c>
      <c r="U892" s="102" t="s">
        <v>205</v>
      </c>
      <c r="V892" s="7"/>
      <c r="W892" s="7"/>
      <c r="X892" s="7"/>
      <c r="Y892" s="7"/>
      <c r="Z892" s="100">
        <f t="shared" si="156"/>
        <v>4003542</v>
      </c>
      <c r="AA892" s="7"/>
      <c r="AB892" s="7"/>
      <c r="AC892" s="7"/>
      <c r="AD892" s="7"/>
      <c r="AE892" s="100">
        <f t="shared" si="157"/>
        <v>4151</v>
      </c>
      <c r="AF892" s="7"/>
      <c r="AG892" s="100">
        <f t="shared" si="158"/>
        <v>50027692</v>
      </c>
    </row>
    <row r="893" spans="1:33" x14ac:dyDescent="0.35">
      <c r="A893" s="7" t="str">
        <f t="shared" si="159"/>
        <v>Manaus39,71</v>
      </c>
      <c r="B893" s="100" t="s">
        <v>187</v>
      </c>
      <c r="C893" s="7">
        <v>4151</v>
      </c>
      <c r="D893" s="7" t="s">
        <v>40</v>
      </c>
      <c r="E893">
        <v>4003542</v>
      </c>
      <c r="F893" s="101"/>
      <c r="G893" s="111">
        <v>50027692</v>
      </c>
      <c r="H893" t="s">
        <v>215</v>
      </c>
      <c r="I893" s="101" t="str">
        <f t="shared" si="153"/>
        <v>39,7</v>
      </c>
      <c r="J893" s="164">
        <v>1</v>
      </c>
      <c r="K893" s="7" t="s">
        <v>46</v>
      </c>
      <c r="L893" s="103" t="e">
        <f>HLOOKUP(K893,'ABR''26'!$DE$4:$EH$65,MATCH(Carga!A893,'ABR''26'!$DE$4:$DE$65,0),0)</f>
        <v>#N/A</v>
      </c>
      <c r="M893" s="7"/>
      <c r="O893" s="7" t="str">
        <f t="shared" si="154"/>
        <v>ZBCP</v>
      </c>
      <c r="P893" s="104" t="e">
        <f t="shared" si="155"/>
        <v>#N/A</v>
      </c>
      <c r="Q893" s="102" t="s">
        <v>203</v>
      </c>
      <c r="R893" s="102" t="s">
        <v>204</v>
      </c>
      <c r="S893" s="102" t="s">
        <v>152</v>
      </c>
      <c r="T893" s="105" t="str">
        <f t="shared" ca="1" si="150"/>
        <v>04.05.Monday</v>
      </c>
      <c r="U893" s="102" t="s">
        <v>205</v>
      </c>
      <c r="V893" s="7"/>
      <c r="W893" s="7"/>
      <c r="X893" s="7"/>
      <c r="Y893" s="7"/>
      <c r="Z893" s="100">
        <f t="shared" si="156"/>
        <v>4003542</v>
      </c>
      <c r="AA893" s="7"/>
      <c r="AB893" s="7"/>
      <c r="AC893" s="7"/>
      <c r="AD893" s="7"/>
      <c r="AE893" s="100">
        <f t="shared" si="157"/>
        <v>4151</v>
      </c>
      <c r="AF893" s="7"/>
      <c r="AG893" s="100">
        <f t="shared" si="158"/>
        <v>50027692</v>
      </c>
    </row>
    <row r="894" spans="1:33" x14ac:dyDescent="0.35">
      <c r="A894" s="7" t="str">
        <f t="shared" si="159"/>
        <v>Manaus39,71</v>
      </c>
      <c r="B894" s="100" t="s">
        <v>187</v>
      </c>
      <c r="C894" s="7">
        <v>4151</v>
      </c>
      <c r="D894" s="7" t="s">
        <v>40</v>
      </c>
      <c r="E894">
        <v>4003542</v>
      </c>
      <c r="F894" s="101"/>
      <c r="G894" s="111">
        <v>50027692</v>
      </c>
      <c r="H894" t="s">
        <v>215</v>
      </c>
      <c r="I894" s="101" t="str">
        <f t="shared" si="153"/>
        <v>39,7</v>
      </c>
      <c r="J894" s="164">
        <v>1</v>
      </c>
      <c r="K894" s="7" t="s">
        <v>131</v>
      </c>
      <c r="L894" s="103" t="e">
        <f>HLOOKUP(K894,'ABR''26'!$DE$4:$EH$65,MATCH(Carga!A894,'ABR''26'!$DE$4:$DE$65,0),0)</f>
        <v>#N/A</v>
      </c>
      <c r="M894" s="7"/>
      <c r="O894" s="7" t="str">
        <f t="shared" si="154"/>
        <v>ZBFP</v>
      </c>
      <c r="P894" s="104" t="e">
        <f t="shared" si="155"/>
        <v>#N/A</v>
      </c>
      <c r="Q894" s="102" t="s">
        <v>203</v>
      </c>
      <c r="R894" s="102" t="s">
        <v>204</v>
      </c>
      <c r="S894" s="102" t="s">
        <v>152</v>
      </c>
      <c r="T894" s="105" t="str">
        <f t="shared" ca="1" si="150"/>
        <v>04.05.Monday</v>
      </c>
      <c r="U894" s="102" t="s">
        <v>205</v>
      </c>
      <c r="V894" s="7"/>
      <c r="W894" s="7"/>
      <c r="X894" s="7"/>
      <c r="Y894" s="7"/>
      <c r="Z894" s="100">
        <f t="shared" si="156"/>
        <v>4003542</v>
      </c>
      <c r="AA894" s="7"/>
      <c r="AB894" s="7"/>
      <c r="AC894" s="7"/>
      <c r="AD894" s="7"/>
      <c r="AE894" s="100">
        <f t="shared" si="157"/>
        <v>4151</v>
      </c>
      <c r="AF894" s="7"/>
      <c r="AG894" s="100">
        <f t="shared" si="158"/>
        <v>50027692</v>
      </c>
    </row>
    <row r="895" spans="1:33" x14ac:dyDescent="0.35">
      <c r="A895" s="7" t="str">
        <f t="shared" si="159"/>
        <v>Manaus39,71</v>
      </c>
      <c r="B895" s="100" t="s">
        <v>187</v>
      </c>
      <c r="C895" s="7">
        <v>4151</v>
      </c>
      <c r="D895" s="7" t="s">
        <v>40</v>
      </c>
      <c r="E895">
        <v>4003542</v>
      </c>
      <c r="F895" s="101"/>
      <c r="G895" s="111">
        <v>50027692</v>
      </c>
      <c r="H895" t="s">
        <v>215</v>
      </c>
      <c r="I895" s="101" t="str">
        <f t="shared" si="153"/>
        <v>39,7</v>
      </c>
      <c r="J895" s="164">
        <v>1</v>
      </c>
      <c r="K895" s="7" t="s">
        <v>51</v>
      </c>
      <c r="L895" s="103" t="e">
        <f>HLOOKUP(K895,'ABR''26'!$DE$4:$EH$65,MATCH(Carga!A895,'ABR''26'!$DE$4:$DE$65,0),0)</f>
        <v>#N/A</v>
      </c>
      <c r="M895" s="7"/>
      <c r="O895" s="7" t="str">
        <f t="shared" si="154"/>
        <v>ZBFC</v>
      </c>
      <c r="P895" s="104" t="e">
        <f t="shared" si="155"/>
        <v>#N/A</v>
      </c>
      <c r="Q895" s="102" t="s">
        <v>203</v>
      </c>
      <c r="R895" s="102" t="s">
        <v>204</v>
      </c>
      <c r="S895" s="102" t="s">
        <v>152</v>
      </c>
      <c r="T895" s="105" t="str">
        <f t="shared" ca="1" si="150"/>
        <v>04.05.Monday</v>
      </c>
      <c r="U895" s="102" t="s">
        <v>205</v>
      </c>
      <c r="V895" s="7"/>
      <c r="W895" s="7"/>
      <c r="X895" s="7"/>
      <c r="Y895" s="7"/>
      <c r="Z895" s="100">
        <f t="shared" si="156"/>
        <v>4003542</v>
      </c>
      <c r="AA895" s="7"/>
      <c r="AB895" s="7"/>
      <c r="AC895" s="7"/>
      <c r="AD895" s="7"/>
      <c r="AE895" s="100">
        <f t="shared" si="157"/>
        <v>4151</v>
      </c>
      <c r="AF895" s="7"/>
      <c r="AG895" s="100">
        <f t="shared" si="158"/>
        <v>50027692</v>
      </c>
    </row>
    <row r="896" spans="1:33" x14ac:dyDescent="0.35">
      <c r="A896" s="7" t="str">
        <f t="shared" si="159"/>
        <v>Manaus39,71</v>
      </c>
      <c r="B896" s="100" t="s">
        <v>187</v>
      </c>
      <c r="C896" s="7">
        <v>4151</v>
      </c>
      <c r="D896" s="7" t="s">
        <v>40</v>
      </c>
      <c r="E896">
        <v>4003542</v>
      </c>
      <c r="F896" s="101"/>
      <c r="G896" s="111">
        <v>50027692</v>
      </c>
      <c r="H896" t="s">
        <v>215</v>
      </c>
      <c r="I896" s="101" t="str">
        <f t="shared" si="153"/>
        <v>39,7</v>
      </c>
      <c r="J896" s="164">
        <v>1</v>
      </c>
      <c r="K896" s="7" t="s">
        <v>59</v>
      </c>
      <c r="L896" s="103" t="e">
        <f>HLOOKUP(K896,'ABR''26'!$DE$4:$EH$65,MATCH(Carga!A896,'ABR''26'!$DE$4:$DE$65,0),0)</f>
        <v>#N/A</v>
      </c>
      <c r="M896" s="7"/>
      <c r="O896" s="7" t="str">
        <f t="shared" si="154"/>
        <v>ZBFB</v>
      </c>
      <c r="P896" s="104" t="e">
        <f t="shared" si="155"/>
        <v>#N/A</v>
      </c>
      <c r="Q896" s="102" t="s">
        <v>203</v>
      </c>
      <c r="R896" s="102" t="s">
        <v>204</v>
      </c>
      <c r="S896" s="102" t="s">
        <v>152</v>
      </c>
      <c r="T896" s="105" t="str">
        <f t="shared" ca="1" si="150"/>
        <v>04.05.Monday</v>
      </c>
      <c r="U896" s="102" t="s">
        <v>205</v>
      </c>
      <c r="V896" s="7"/>
      <c r="W896" s="7"/>
      <c r="X896" s="7"/>
      <c r="Y896" s="7"/>
      <c r="Z896" s="100">
        <f t="shared" si="156"/>
        <v>4003542</v>
      </c>
      <c r="AA896" s="7"/>
      <c r="AB896" s="7"/>
      <c r="AC896" s="7"/>
      <c r="AD896" s="7"/>
      <c r="AE896" s="100">
        <f t="shared" si="157"/>
        <v>4151</v>
      </c>
      <c r="AF896" s="7"/>
      <c r="AG896" s="100">
        <f t="shared" si="158"/>
        <v>50027692</v>
      </c>
    </row>
    <row r="897" spans="1:33" x14ac:dyDescent="0.35">
      <c r="A897" s="7" t="str">
        <f t="shared" si="159"/>
        <v>Manaus39,71</v>
      </c>
      <c r="B897" s="100" t="s">
        <v>187</v>
      </c>
      <c r="C897" s="7">
        <v>4151</v>
      </c>
      <c r="D897" s="7" t="s">
        <v>40</v>
      </c>
      <c r="E897">
        <v>4003542</v>
      </c>
      <c r="F897" s="101"/>
      <c r="G897" s="111">
        <v>50027692</v>
      </c>
      <c r="H897" t="s">
        <v>215</v>
      </c>
      <c r="I897" s="101" t="str">
        <f t="shared" si="153"/>
        <v>39,7</v>
      </c>
      <c r="J897" s="164">
        <v>1</v>
      </c>
      <c r="K897" s="7" t="s">
        <v>138</v>
      </c>
      <c r="L897" s="103" t="e">
        <f>HLOOKUP(K897,'ABR''26'!$DE$4:$EH$65,MATCH(Carga!A897,'ABR''26'!$DE$4:$DE$65,0),0)</f>
        <v>#N/A</v>
      </c>
      <c r="M897" s="7"/>
      <c r="O897" s="7" t="str">
        <f t="shared" si="154"/>
        <v>ZBTM</v>
      </c>
      <c r="P897" s="104" t="e">
        <f t="shared" si="155"/>
        <v>#N/A</v>
      </c>
      <c r="Q897" s="102" t="s">
        <v>203</v>
      </c>
      <c r="R897" s="102" t="s">
        <v>204</v>
      </c>
      <c r="S897" s="102" t="s">
        <v>152</v>
      </c>
      <c r="T897" s="105" t="str">
        <f t="shared" ca="1" si="150"/>
        <v>04.05.Monday</v>
      </c>
      <c r="U897" s="102" t="s">
        <v>205</v>
      </c>
      <c r="V897" s="7"/>
      <c r="W897" s="7"/>
      <c r="X897" s="7"/>
      <c r="Y897" s="7"/>
      <c r="Z897" s="100">
        <f t="shared" si="156"/>
        <v>4003542</v>
      </c>
      <c r="AA897" s="7"/>
      <c r="AB897" s="7"/>
      <c r="AC897" s="7"/>
      <c r="AD897" s="7"/>
      <c r="AE897" s="100">
        <f t="shared" si="157"/>
        <v>4151</v>
      </c>
      <c r="AF897" s="7"/>
      <c r="AG897" s="100">
        <f t="shared" si="158"/>
        <v>50027692</v>
      </c>
    </row>
    <row r="898" spans="1:33" x14ac:dyDescent="0.35">
      <c r="A898" s="7" t="str">
        <f t="shared" si="159"/>
        <v>Manaus39,71</v>
      </c>
      <c r="B898" s="100" t="s">
        <v>187</v>
      </c>
      <c r="C898" s="7">
        <v>4151</v>
      </c>
      <c r="D898" s="7" t="s">
        <v>40</v>
      </c>
      <c r="E898">
        <v>4003542</v>
      </c>
      <c r="F898" s="101"/>
      <c r="G898" s="111">
        <v>50027692</v>
      </c>
      <c r="H898" t="s">
        <v>215</v>
      </c>
      <c r="I898" s="101" t="str">
        <f t="shared" si="153"/>
        <v>39,7</v>
      </c>
      <c r="J898" s="164">
        <v>1</v>
      </c>
      <c r="K898" s="7" t="s">
        <v>139</v>
      </c>
      <c r="L898" s="103" t="e">
        <f>HLOOKUP(K898,'ABR''26'!$DE$4:$EH$65,MATCH(Carga!A898,'ABR''26'!$DE$4:$DE$65,0),0)</f>
        <v>#N/A</v>
      </c>
      <c r="M898" s="7"/>
      <c r="O898" s="7" t="str">
        <f t="shared" si="154"/>
        <v>ZBCT</v>
      </c>
      <c r="P898" s="104" t="e">
        <f t="shared" si="155"/>
        <v>#N/A</v>
      </c>
      <c r="Q898" s="102" t="s">
        <v>203</v>
      </c>
      <c r="R898" s="102" t="s">
        <v>204</v>
      </c>
      <c r="S898" s="102" t="s">
        <v>152</v>
      </c>
      <c r="T898" s="105" t="str">
        <f t="shared" ref="T898:T961" ca="1" si="160">$T$1</f>
        <v>04.05.Monday</v>
      </c>
      <c r="U898" s="102" t="s">
        <v>205</v>
      </c>
      <c r="V898" s="7"/>
      <c r="W898" s="7"/>
      <c r="X898" s="7"/>
      <c r="Y898" s="7"/>
      <c r="Z898" s="100">
        <f t="shared" si="156"/>
        <v>4003542</v>
      </c>
      <c r="AA898" s="7"/>
      <c r="AB898" s="7"/>
      <c r="AC898" s="7"/>
      <c r="AD898" s="7"/>
      <c r="AE898" s="100">
        <f t="shared" si="157"/>
        <v>4151</v>
      </c>
      <c r="AF898" s="7"/>
      <c r="AG898" s="100">
        <f t="shared" si="158"/>
        <v>50027692</v>
      </c>
    </row>
    <row r="899" spans="1:33" x14ac:dyDescent="0.35">
      <c r="A899" s="7" t="str">
        <f t="shared" si="159"/>
        <v>Manaus39,71</v>
      </c>
      <c r="B899" s="100" t="s">
        <v>187</v>
      </c>
      <c r="C899" s="7">
        <v>4151</v>
      </c>
      <c r="D899" s="7" t="s">
        <v>40</v>
      </c>
      <c r="E899">
        <v>4003542</v>
      </c>
      <c r="F899" s="101"/>
      <c r="G899" s="111">
        <v>50027692</v>
      </c>
      <c r="H899" t="s">
        <v>215</v>
      </c>
      <c r="I899" s="101" t="str">
        <f t="shared" si="153"/>
        <v>39,7</v>
      </c>
      <c r="J899" s="164">
        <v>1</v>
      </c>
      <c r="K899" s="7" t="s">
        <v>57</v>
      </c>
      <c r="L899" s="103" t="e">
        <f>HLOOKUP(K899,'ABR''26'!$DE$4:$EH$65,MATCH(Carga!A899,'ABR''26'!$DE$4:$DE$65,0),0)</f>
        <v>#N/A</v>
      </c>
      <c r="M899" s="7"/>
      <c r="O899" s="7" t="str">
        <f t="shared" si="154"/>
        <v>ZBLB</v>
      </c>
      <c r="P899" s="104" t="e">
        <f t="shared" si="155"/>
        <v>#N/A</v>
      </c>
      <c r="Q899" s="102" t="s">
        <v>203</v>
      </c>
      <c r="R899" s="102" t="s">
        <v>204</v>
      </c>
      <c r="S899" s="102" t="s">
        <v>152</v>
      </c>
      <c r="T899" s="105" t="str">
        <f t="shared" ca="1" si="160"/>
        <v>04.05.Monday</v>
      </c>
      <c r="U899" s="102" t="s">
        <v>205</v>
      </c>
      <c r="V899" s="7"/>
      <c r="W899" s="7"/>
      <c r="X899" s="7"/>
      <c r="Y899" s="7"/>
      <c r="Z899" s="100">
        <f t="shared" si="156"/>
        <v>4003542</v>
      </c>
      <c r="AA899" s="7"/>
      <c r="AB899" s="7"/>
      <c r="AC899" s="7"/>
      <c r="AD899" s="7"/>
      <c r="AE899" s="100">
        <f t="shared" si="157"/>
        <v>4151</v>
      </c>
      <c r="AF899" s="7"/>
      <c r="AG899" s="100">
        <f t="shared" si="158"/>
        <v>50027692</v>
      </c>
    </row>
    <row r="900" spans="1:33" x14ac:dyDescent="0.35">
      <c r="A900" s="7" t="str">
        <f t="shared" si="159"/>
        <v>Manaus39,71</v>
      </c>
      <c r="B900" s="100" t="s">
        <v>187</v>
      </c>
      <c r="C900" s="7">
        <v>4151</v>
      </c>
      <c r="D900" s="7" t="s">
        <v>40</v>
      </c>
      <c r="E900">
        <v>4003542</v>
      </c>
      <c r="F900" s="101"/>
      <c r="G900" s="111">
        <v>50027692</v>
      </c>
      <c r="H900" t="s">
        <v>215</v>
      </c>
      <c r="I900" s="101" t="str">
        <f t="shared" si="153"/>
        <v>39,7</v>
      </c>
      <c r="J900" s="164">
        <v>1</v>
      </c>
      <c r="K900" s="7" t="s">
        <v>132</v>
      </c>
      <c r="L900" s="103" t="e">
        <f>HLOOKUP(K900,'ABR''26'!$DE$4:$EH$65,MATCH(Carga!A900,'ABR''26'!$DE$4:$DE$65,0),0)</f>
        <v>#N/A</v>
      </c>
      <c r="M900" s="7"/>
      <c r="O900" s="7" t="str">
        <f t="shared" si="154"/>
        <v>ZBMR</v>
      </c>
      <c r="P900" s="104" t="e">
        <f t="shared" si="155"/>
        <v>#N/A</v>
      </c>
      <c r="Q900" s="102" t="s">
        <v>203</v>
      </c>
      <c r="R900" s="102" t="s">
        <v>204</v>
      </c>
      <c r="S900" s="102" t="s">
        <v>152</v>
      </c>
      <c r="T900" s="105" t="str">
        <f t="shared" ca="1" si="160"/>
        <v>04.05.Monday</v>
      </c>
      <c r="U900" s="102" t="s">
        <v>205</v>
      </c>
      <c r="V900" s="7"/>
      <c r="W900" s="7"/>
      <c r="X900" s="7"/>
      <c r="Y900" s="7"/>
      <c r="Z900" s="100">
        <f t="shared" si="156"/>
        <v>4003542</v>
      </c>
      <c r="AA900" s="7"/>
      <c r="AB900" s="7"/>
      <c r="AC900" s="7"/>
      <c r="AD900" s="7"/>
      <c r="AE900" s="100">
        <f t="shared" si="157"/>
        <v>4151</v>
      </c>
      <c r="AF900" s="7"/>
      <c r="AG900" s="100">
        <f t="shared" si="158"/>
        <v>50027692</v>
      </c>
    </row>
    <row r="901" spans="1:33" x14ac:dyDescent="0.35">
      <c r="A901" s="7" t="str">
        <f t="shared" si="159"/>
        <v>Manaus39,71</v>
      </c>
      <c r="B901" s="100" t="s">
        <v>187</v>
      </c>
      <c r="C901" s="7">
        <v>4151</v>
      </c>
      <c r="D901" s="7" t="s">
        <v>40</v>
      </c>
      <c r="E901">
        <v>4003542</v>
      </c>
      <c r="F901" s="101"/>
      <c r="G901" s="111">
        <v>50027692</v>
      </c>
      <c r="H901" t="s">
        <v>215</v>
      </c>
      <c r="I901" s="101" t="str">
        <f t="shared" si="153"/>
        <v>39,7</v>
      </c>
      <c r="J901" s="164">
        <v>1</v>
      </c>
      <c r="K901" s="7" t="s">
        <v>133</v>
      </c>
      <c r="L901" s="103" t="e">
        <f>HLOOKUP(K901,'ABR''26'!$DE$4:$EH$65,MATCH(Carga!A901,'ABR''26'!$DE$4:$DE$65,0),0)</f>
        <v>#N/A</v>
      </c>
      <c r="M901" s="7"/>
      <c r="O901" s="7" t="str">
        <f t="shared" si="154"/>
        <v>ZBML</v>
      </c>
      <c r="P901" s="104" t="e">
        <f t="shared" si="155"/>
        <v>#N/A</v>
      </c>
      <c r="Q901" s="102" t="s">
        <v>203</v>
      </c>
      <c r="R901" s="102" t="s">
        <v>204</v>
      </c>
      <c r="S901" s="102" t="s">
        <v>152</v>
      </c>
      <c r="T901" s="105" t="str">
        <f t="shared" ca="1" si="160"/>
        <v>04.05.Monday</v>
      </c>
      <c r="U901" s="102" t="s">
        <v>205</v>
      </c>
      <c r="V901" s="7"/>
      <c r="W901" s="7"/>
      <c r="X901" s="7"/>
      <c r="Y901" s="7"/>
      <c r="Z901" s="100">
        <f t="shared" si="156"/>
        <v>4003542</v>
      </c>
      <c r="AA901" s="7"/>
      <c r="AB901" s="7"/>
      <c r="AC901" s="7"/>
      <c r="AD901" s="7"/>
      <c r="AE901" s="100">
        <f t="shared" si="157"/>
        <v>4151</v>
      </c>
      <c r="AF901" s="7"/>
      <c r="AG901" s="100">
        <f t="shared" si="158"/>
        <v>50027692</v>
      </c>
    </row>
    <row r="902" spans="1:33" x14ac:dyDescent="0.35">
      <c r="A902" s="7" t="str">
        <f t="shared" si="159"/>
        <v>Manaus39,71</v>
      </c>
      <c r="B902" s="100" t="s">
        <v>187</v>
      </c>
      <c r="C902" s="7">
        <v>4151</v>
      </c>
      <c r="D902" s="7" t="s">
        <v>40</v>
      </c>
      <c r="E902">
        <v>4003542</v>
      </c>
      <c r="F902" s="101"/>
      <c r="G902" s="111">
        <v>50027692</v>
      </c>
      <c r="H902" t="s">
        <v>215</v>
      </c>
      <c r="I902" s="101" t="str">
        <f t="shared" si="153"/>
        <v>39,7</v>
      </c>
      <c r="J902" s="164">
        <v>1</v>
      </c>
      <c r="K902" s="7" t="s">
        <v>52</v>
      </c>
      <c r="L902" s="103" t="e">
        <f>HLOOKUP(K902,'ABR''26'!$DE$4:$EH$65,MATCH(Carga!A902,'ABR''26'!$DE$4:$DE$65,0),0)</f>
        <v>#N/A</v>
      </c>
      <c r="M902" s="7"/>
      <c r="O902" s="7" t="str">
        <f t="shared" si="154"/>
        <v>ZBPP</v>
      </c>
      <c r="P902" s="104" t="e">
        <f t="shared" si="155"/>
        <v>#N/A</v>
      </c>
      <c r="Q902" s="102" t="s">
        <v>203</v>
      </c>
      <c r="R902" s="102" t="s">
        <v>204</v>
      </c>
      <c r="S902" s="102" t="s">
        <v>152</v>
      </c>
      <c r="T902" s="105" t="str">
        <f t="shared" ca="1" si="160"/>
        <v>04.05.Monday</v>
      </c>
      <c r="U902" s="102" t="s">
        <v>205</v>
      </c>
      <c r="V902" s="7"/>
      <c r="W902" s="7"/>
      <c r="X902" s="7"/>
      <c r="Y902" s="7"/>
      <c r="Z902" s="100">
        <f t="shared" si="156"/>
        <v>4003542</v>
      </c>
      <c r="AA902" s="7"/>
      <c r="AB902" s="7"/>
      <c r="AC902" s="7"/>
      <c r="AD902" s="7"/>
      <c r="AE902" s="100">
        <f t="shared" si="157"/>
        <v>4151</v>
      </c>
      <c r="AF902" s="7"/>
      <c r="AG902" s="100">
        <f t="shared" si="158"/>
        <v>50027692</v>
      </c>
    </row>
    <row r="903" spans="1:33" x14ac:dyDescent="0.35">
      <c r="A903" s="7" t="str">
        <f t="shared" si="159"/>
        <v>Manaus39,71</v>
      </c>
      <c r="B903" s="100" t="s">
        <v>187</v>
      </c>
      <c r="C903" s="7">
        <v>4151</v>
      </c>
      <c r="D903" s="7" t="s">
        <v>40</v>
      </c>
      <c r="E903">
        <v>4003542</v>
      </c>
      <c r="F903" s="101"/>
      <c r="G903" s="111">
        <v>50027692</v>
      </c>
      <c r="H903" t="s">
        <v>215</v>
      </c>
      <c r="I903" s="101" t="str">
        <f t="shared" si="153"/>
        <v>39,7</v>
      </c>
      <c r="J903" s="164">
        <v>1</v>
      </c>
      <c r="K903" s="7" t="s">
        <v>60</v>
      </c>
      <c r="L903" s="103" t="e">
        <f>HLOOKUP(K903,'ABR''26'!$DE$4:$EH$65,MATCH(Carga!A903,'ABR''26'!$DE$4:$DE$65,0),0)</f>
        <v>#N/A</v>
      </c>
      <c r="M903" s="7"/>
      <c r="O903" s="7" t="str">
        <f t="shared" si="154"/>
        <v>ZBPB</v>
      </c>
      <c r="P903" s="104" t="e">
        <f t="shared" si="155"/>
        <v>#N/A</v>
      </c>
      <c r="Q903" s="102" t="s">
        <v>203</v>
      </c>
      <c r="R903" s="102" t="s">
        <v>204</v>
      </c>
      <c r="S903" s="102" t="s">
        <v>152</v>
      </c>
      <c r="T903" s="105" t="str">
        <f t="shared" ca="1" si="160"/>
        <v>04.05.Monday</v>
      </c>
      <c r="U903" s="102" t="s">
        <v>205</v>
      </c>
      <c r="V903" s="7"/>
      <c r="W903" s="7"/>
      <c r="X903" s="7"/>
      <c r="Y903" s="7"/>
      <c r="Z903" s="100">
        <f t="shared" si="156"/>
        <v>4003542</v>
      </c>
      <c r="AA903" s="7"/>
      <c r="AB903" s="7"/>
      <c r="AC903" s="7"/>
      <c r="AD903" s="7"/>
      <c r="AE903" s="100">
        <f t="shared" si="157"/>
        <v>4151</v>
      </c>
      <c r="AF903" s="7"/>
      <c r="AG903" s="100">
        <f t="shared" si="158"/>
        <v>50027692</v>
      </c>
    </row>
    <row r="904" spans="1:33" x14ac:dyDescent="0.35">
      <c r="A904" s="7" t="str">
        <f t="shared" si="159"/>
        <v>Manaus39,71</v>
      </c>
      <c r="B904" s="100" t="s">
        <v>187</v>
      </c>
      <c r="C904" s="7">
        <v>4151</v>
      </c>
      <c r="D904" s="7" t="s">
        <v>40</v>
      </c>
      <c r="E904">
        <v>4003542</v>
      </c>
      <c r="F904" s="101"/>
      <c r="G904" s="111">
        <v>50027692</v>
      </c>
      <c r="H904" t="s">
        <v>215</v>
      </c>
      <c r="I904" s="101" t="str">
        <f t="shared" si="153"/>
        <v>39,7</v>
      </c>
      <c r="J904" s="164">
        <v>1</v>
      </c>
      <c r="K904" s="7" t="s">
        <v>50</v>
      </c>
      <c r="L904" s="103" t="e">
        <f>HLOOKUP(K904,'ABR''26'!$DE$4:$EH$65,MATCH(Carga!A904,'ABR''26'!$DE$4:$DE$65,0),0)</f>
        <v>#N/A</v>
      </c>
      <c r="M904" s="7"/>
      <c r="O904" s="7" t="str">
        <f t="shared" si="154"/>
        <v>ZBOP</v>
      </c>
      <c r="P904" s="104" t="e">
        <f t="shared" si="155"/>
        <v>#N/A</v>
      </c>
      <c r="Q904" s="102" t="s">
        <v>203</v>
      </c>
      <c r="R904" s="102" t="s">
        <v>204</v>
      </c>
      <c r="S904" s="102" t="s">
        <v>152</v>
      </c>
      <c r="T904" s="105" t="str">
        <f t="shared" ca="1" si="160"/>
        <v>04.05.Monday</v>
      </c>
      <c r="U904" s="102" t="s">
        <v>205</v>
      </c>
      <c r="V904" s="7"/>
      <c r="W904" s="7"/>
      <c r="X904" s="7"/>
      <c r="Y904" s="7"/>
      <c r="Z904" s="100">
        <f t="shared" si="156"/>
        <v>4003542</v>
      </c>
      <c r="AA904" s="7"/>
      <c r="AB904" s="7"/>
      <c r="AC904" s="7"/>
      <c r="AD904" s="7"/>
      <c r="AE904" s="100">
        <f t="shared" si="157"/>
        <v>4151</v>
      </c>
      <c r="AF904" s="7"/>
      <c r="AG904" s="100">
        <f t="shared" si="158"/>
        <v>50027692</v>
      </c>
    </row>
    <row r="905" spans="1:33" x14ac:dyDescent="0.35">
      <c r="A905" s="7" t="str">
        <f t="shared" si="159"/>
        <v>Manaus39,71</v>
      </c>
      <c r="B905" s="100" t="s">
        <v>187</v>
      </c>
      <c r="C905" s="7">
        <v>4151</v>
      </c>
      <c r="D905" s="7" t="s">
        <v>40</v>
      </c>
      <c r="E905">
        <v>4003542</v>
      </c>
      <c r="F905" s="101"/>
      <c r="G905" s="111">
        <v>50027692</v>
      </c>
      <c r="H905" t="s">
        <v>215</v>
      </c>
      <c r="I905" s="101" t="str">
        <f t="shared" si="153"/>
        <v>39,7</v>
      </c>
      <c r="J905" s="164">
        <v>1</v>
      </c>
      <c r="K905" s="7" t="s">
        <v>58</v>
      </c>
      <c r="L905" s="103" t="e">
        <f>HLOOKUP(K905,'ABR''26'!$DE$4:$EH$65,MATCH(Carga!A905,'ABR''26'!$DE$4:$DE$65,0),0)</f>
        <v>#N/A</v>
      </c>
      <c r="M905" s="7"/>
      <c r="O905" s="7" t="str">
        <f t="shared" si="154"/>
        <v>ZBOB</v>
      </c>
      <c r="P905" s="104" t="e">
        <f t="shared" si="155"/>
        <v>#N/A</v>
      </c>
      <c r="Q905" s="102" t="s">
        <v>203</v>
      </c>
      <c r="R905" s="102" t="s">
        <v>204</v>
      </c>
      <c r="S905" s="102" t="s">
        <v>152</v>
      </c>
      <c r="T905" s="105" t="str">
        <f t="shared" ca="1" si="160"/>
        <v>04.05.Monday</v>
      </c>
      <c r="U905" s="102" t="s">
        <v>205</v>
      </c>
      <c r="V905" s="7"/>
      <c r="W905" s="7"/>
      <c r="X905" s="7"/>
      <c r="Y905" s="7"/>
      <c r="Z905" s="100">
        <f t="shared" si="156"/>
        <v>4003542</v>
      </c>
      <c r="AA905" s="7"/>
      <c r="AB905" s="7"/>
      <c r="AC905" s="7"/>
      <c r="AD905" s="7"/>
      <c r="AE905" s="100">
        <f t="shared" si="157"/>
        <v>4151</v>
      </c>
      <c r="AF905" s="7"/>
      <c r="AG905" s="100">
        <f t="shared" si="158"/>
        <v>50027692</v>
      </c>
    </row>
    <row r="906" spans="1:33" x14ac:dyDescent="0.35">
      <c r="A906" s="7" t="str">
        <f t="shared" si="159"/>
        <v>Manaus39,71</v>
      </c>
      <c r="B906" s="100" t="s">
        <v>187</v>
      </c>
      <c r="C906" s="7">
        <v>4151</v>
      </c>
      <c r="D906" s="7" t="s">
        <v>40</v>
      </c>
      <c r="E906">
        <v>4003542</v>
      </c>
      <c r="F906" s="101"/>
      <c r="G906" s="111">
        <v>50027692</v>
      </c>
      <c r="H906" t="s">
        <v>215</v>
      </c>
      <c r="I906" s="101" t="str">
        <f t="shared" si="153"/>
        <v>39,7</v>
      </c>
      <c r="J906" s="164">
        <v>1</v>
      </c>
      <c r="K906" s="7" t="s">
        <v>134</v>
      </c>
      <c r="L906" s="103" t="e">
        <f>HLOOKUP(K906,'ABR''26'!$DE$4:$EH$65,MATCH(Carga!A906,'ABR''26'!$DE$4:$DE$65,0),0)</f>
        <v>#N/A</v>
      </c>
      <c r="M906" s="7"/>
      <c r="O906" s="7" t="str">
        <f t="shared" si="154"/>
        <v>ZBSG</v>
      </c>
      <c r="P906" s="104" t="e">
        <f t="shared" si="155"/>
        <v>#N/A</v>
      </c>
      <c r="Q906" s="102" t="s">
        <v>203</v>
      </c>
      <c r="R906" s="102" t="s">
        <v>204</v>
      </c>
      <c r="S906" s="102" t="s">
        <v>152</v>
      </c>
      <c r="T906" s="105" t="str">
        <f t="shared" ca="1" si="160"/>
        <v>04.05.Monday</v>
      </c>
      <c r="U906" s="102" t="s">
        <v>205</v>
      </c>
      <c r="V906" s="7"/>
      <c r="W906" s="7"/>
      <c r="X906" s="7"/>
      <c r="Y906" s="7"/>
      <c r="Z906" s="100">
        <f t="shared" si="156"/>
        <v>4003542</v>
      </c>
      <c r="AA906" s="7"/>
      <c r="AB906" s="7"/>
      <c r="AC906" s="7"/>
      <c r="AD906" s="7"/>
      <c r="AE906" s="100">
        <f t="shared" si="157"/>
        <v>4151</v>
      </c>
      <c r="AF906" s="7"/>
      <c r="AG906" s="100">
        <f t="shared" si="158"/>
        <v>50027692</v>
      </c>
    </row>
    <row r="907" spans="1:33" x14ac:dyDescent="0.35">
      <c r="A907" s="7" t="str">
        <f t="shared" si="159"/>
        <v>Manaus39,71</v>
      </c>
      <c r="B907" s="100" t="s">
        <v>187</v>
      </c>
      <c r="C907" s="7">
        <v>4151</v>
      </c>
      <c r="D907" s="7" t="s">
        <v>40</v>
      </c>
      <c r="E907">
        <v>4003542</v>
      </c>
      <c r="F907" s="101"/>
      <c r="G907" s="111">
        <v>50027692</v>
      </c>
      <c r="H907" t="s">
        <v>215</v>
      </c>
      <c r="I907" s="101" t="str">
        <f t="shared" si="153"/>
        <v>39,7</v>
      </c>
      <c r="J907" s="164">
        <v>1</v>
      </c>
      <c r="K907" s="7" t="s">
        <v>45</v>
      </c>
      <c r="L907" s="103" t="e">
        <f>HLOOKUP(K907,'ABR''26'!$DE$4:$EH$65,MATCH(Carga!A907,'ABR''26'!$DE$4:$DE$65,0),0)</f>
        <v>#N/A</v>
      </c>
      <c r="M907" s="7"/>
      <c r="O907" s="7" t="str">
        <f t="shared" si="154"/>
        <v>ZBFS</v>
      </c>
      <c r="P907" s="104" t="e">
        <f t="shared" si="155"/>
        <v>#N/A</v>
      </c>
      <c r="Q907" s="102" t="s">
        <v>203</v>
      </c>
      <c r="R907" s="102" t="s">
        <v>204</v>
      </c>
      <c r="S907" s="102" t="s">
        <v>152</v>
      </c>
      <c r="T907" s="105" t="str">
        <f t="shared" ca="1" si="160"/>
        <v>04.05.Monday</v>
      </c>
      <c r="U907" s="102" t="s">
        <v>205</v>
      </c>
      <c r="V907" s="7"/>
      <c r="W907" s="7"/>
      <c r="X907" s="7"/>
      <c r="Y907" s="7"/>
      <c r="Z907" s="100">
        <f t="shared" si="156"/>
        <v>4003542</v>
      </c>
      <c r="AA907" s="7"/>
      <c r="AB907" s="7"/>
      <c r="AC907" s="7"/>
      <c r="AD907" s="7"/>
      <c r="AE907" s="100">
        <f t="shared" si="157"/>
        <v>4151</v>
      </c>
      <c r="AF907" s="7"/>
      <c r="AG907" s="100">
        <f t="shared" si="158"/>
        <v>50027692</v>
      </c>
    </row>
    <row r="908" spans="1:33" x14ac:dyDescent="0.35">
      <c r="A908" s="7" t="str">
        <f t="shared" si="159"/>
        <v>Manaus39,71</v>
      </c>
      <c r="B908" s="100" t="s">
        <v>187</v>
      </c>
      <c r="C908" s="7">
        <v>4151</v>
      </c>
      <c r="D908" s="7" t="s">
        <v>40</v>
      </c>
      <c r="E908">
        <v>4003542</v>
      </c>
      <c r="F908" s="101"/>
      <c r="G908" s="111">
        <v>50027692</v>
      </c>
      <c r="H908" t="s">
        <v>215</v>
      </c>
      <c r="I908" s="101" t="str">
        <f t="shared" si="153"/>
        <v>39,7</v>
      </c>
      <c r="J908" s="164">
        <v>1</v>
      </c>
      <c r="K908" s="7" t="s">
        <v>47</v>
      </c>
      <c r="L908" s="103" t="e">
        <f>HLOOKUP(K908,'ABR''26'!$DE$4:$EH$65,MATCH(Carga!A908,'ABR''26'!$DE$4:$DE$65,0),0)</f>
        <v>#N/A</v>
      </c>
      <c r="M908" s="7"/>
      <c r="O908" s="7" t="str">
        <f t="shared" si="154"/>
        <v>ZBUT</v>
      </c>
      <c r="P908" s="104" t="e">
        <f t="shared" si="155"/>
        <v>#N/A</v>
      </c>
      <c r="Q908" s="102" t="s">
        <v>203</v>
      </c>
      <c r="R908" s="102" t="s">
        <v>204</v>
      </c>
      <c r="S908" s="102" t="s">
        <v>152</v>
      </c>
      <c r="T908" s="105" t="str">
        <f t="shared" ca="1" si="160"/>
        <v>04.05.Monday</v>
      </c>
      <c r="U908" s="102" t="s">
        <v>205</v>
      </c>
      <c r="V908" s="7"/>
      <c r="W908" s="7"/>
      <c r="X908" s="7"/>
      <c r="Y908" s="7"/>
      <c r="Z908" s="100">
        <f t="shared" si="156"/>
        <v>4003542</v>
      </c>
      <c r="AA908" s="7"/>
      <c r="AB908" s="7"/>
      <c r="AC908" s="7"/>
      <c r="AD908" s="7"/>
      <c r="AE908" s="100">
        <f t="shared" si="157"/>
        <v>4151</v>
      </c>
      <c r="AF908" s="7"/>
      <c r="AG908" s="100">
        <f t="shared" si="158"/>
        <v>50027692</v>
      </c>
    </row>
    <row r="909" spans="1:33" x14ac:dyDescent="0.35">
      <c r="A909" s="7" t="str">
        <f t="shared" si="159"/>
        <v>Manaus39,71</v>
      </c>
      <c r="B909" s="100" t="s">
        <v>187</v>
      </c>
      <c r="C909" s="7">
        <v>4151</v>
      </c>
      <c r="D909" s="7" t="s">
        <v>40</v>
      </c>
      <c r="E909">
        <v>4003542</v>
      </c>
      <c r="F909" s="101"/>
      <c r="G909" s="111">
        <v>50027692</v>
      </c>
      <c r="H909" t="s">
        <v>215</v>
      </c>
      <c r="I909" s="101" t="str">
        <f t="shared" si="153"/>
        <v>39,7</v>
      </c>
      <c r="J909" s="164">
        <v>1</v>
      </c>
      <c r="K909" s="7" t="s">
        <v>54</v>
      </c>
      <c r="L909" s="103" t="e">
        <f>HLOOKUP(K909,'ABR''26'!$DE$4:$EH$65,MATCH(Carga!A909,'ABR''26'!$DE$4:$DE$65,0),0)</f>
        <v>#N/A</v>
      </c>
      <c r="M909" s="7"/>
      <c r="O909" s="7" t="str">
        <f t="shared" si="154"/>
        <v>ZBUB</v>
      </c>
      <c r="P909" s="104" t="e">
        <f t="shared" si="155"/>
        <v>#N/A</v>
      </c>
      <c r="Q909" s="102" t="s">
        <v>203</v>
      </c>
      <c r="R909" s="102" t="s">
        <v>204</v>
      </c>
      <c r="S909" s="102" t="s">
        <v>152</v>
      </c>
      <c r="T909" s="105" t="str">
        <f t="shared" ca="1" si="160"/>
        <v>04.05.Monday</v>
      </c>
      <c r="U909" s="102" t="s">
        <v>205</v>
      </c>
      <c r="V909" s="7"/>
      <c r="W909" s="7"/>
      <c r="X909" s="7"/>
      <c r="Y909" s="7"/>
      <c r="Z909" s="100">
        <f t="shared" si="156"/>
        <v>4003542</v>
      </c>
      <c r="AA909" s="7"/>
      <c r="AB909" s="7"/>
      <c r="AC909" s="7"/>
      <c r="AD909" s="7"/>
      <c r="AE909" s="100">
        <f t="shared" si="157"/>
        <v>4151</v>
      </c>
      <c r="AF909" s="7"/>
      <c r="AG909" s="100">
        <f t="shared" si="158"/>
        <v>50027692</v>
      </c>
    </row>
    <row r="910" spans="1:33" x14ac:dyDescent="0.35">
      <c r="A910" s="7" t="str">
        <f t="shared" si="159"/>
        <v>Manaus39,71</v>
      </c>
      <c r="B910" s="100" t="s">
        <v>187</v>
      </c>
      <c r="C910" s="7">
        <v>4151</v>
      </c>
      <c r="D910" s="7" t="s">
        <v>40</v>
      </c>
      <c r="E910">
        <v>4003542</v>
      </c>
      <c r="F910" s="101"/>
      <c r="G910" s="111">
        <v>50027692</v>
      </c>
      <c r="H910" t="s">
        <v>215</v>
      </c>
      <c r="I910" s="101" t="str">
        <f t="shared" si="153"/>
        <v>39,7</v>
      </c>
      <c r="J910" s="164">
        <v>1</v>
      </c>
      <c r="K910" s="7" t="s">
        <v>48</v>
      </c>
      <c r="L910" s="103" t="e">
        <f>HLOOKUP(K910,'ABR''26'!$DE$4:$EH$65,MATCH(Carga!A910,'ABR''26'!$DE$4:$DE$65,0),0)</f>
        <v>#N/A</v>
      </c>
      <c r="M910" s="7"/>
      <c r="O910" s="7" t="str">
        <f t="shared" si="154"/>
        <v>ZBLA</v>
      </c>
      <c r="P910" s="104" t="e">
        <f t="shared" si="155"/>
        <v>#N/A</v>
      </c>
      <c r="Q910" s="102" t="s">
        <v>203</v>
      </c>
      <c r="R910" s="102" t="s">
        <v>204</v>
      </c>
      <c r="S910" s="102" t="s">
        <v>152</v>
      </c>
      <c r="T910" s="105" t="str">
        <f t="shared" ca="1" si="160"/>
        <v>04.05.Monday</v>
      </c>
      <c r="U910" s="102" t="s">
        <v>205</v>
      </c>
      <c r="V910" s="7"/>
      <c r="W910" s="7"/>
      <c r="X910" s="7"/>
      <c r="Y910" s="7"/>
      <c r="Z910" s="100">
        <f t="shared" si="156"/>
        <v>4003542</v>
      </c>
      <c r="AA910" s="7"/>
      <c r="AB910" s="7"/>
      <c r="AC910" s="7"/>
      <c r="AD910" s="7"/>
      <c r="AE910" s="100">
        <f t="shared" si="157"/>
        <v>4151</v>
      </c>
      <c r="AF910" s="7"/>
      <c r="AG910" s="100">
        <f t="shared" si="158"/>
        <v>50027692</v>
      </c>
    </row>
    <row r="911" spans="1:33" x14ac:dyDescent="0.35">
      <c r="A911" s="7" t="str">
        <f t="shared" si="159"/>
        <v>Manaus39,71</v>
      </c>
      <c r="B911" s="100" t="s">
        <v>187</v>
      </c>
      <c r="C911" s="7">
        <v>4151</v>
      </c>
      <c r="D911" s="7" t="s">
        <v>40</v>
      </c>
      <c r="E911">
        <v>4003542</v>
      </c>
      <c r="F911" s="101"/>
      <c r="G911" s="111">
        <v>50027692</v>
      </c>
      <c r="H911" t="s">
        <v>215</v>
      </c>
      <c r="I911" s="101" t="str">
        <f t="shared" si="153"/>
        <v>39,7</v>
      </c>
      <c r="J911" s="164">
        <v>1</v>
      </c>
      <c r="K911" s="7" t="s">
        <v>55</v>
      </c>
      <c r="L911" s="103" t="e">
        <f>HLOOKUP(K911,'ABR''26'!$DE$4:$EH$65,MATCH(Carga!A911,'ABR''26'!$DE$4:$DE$65,0),0)</f>
        <v>#N/A</v>
      </c>
      <c r="M911" s="7"/>
      <c r="O911" s="7" t="str">
        <f t="shared" si="154"/>
        <v>ZBLL</v>
      </c>
      <c r="P911" s="104" t="e">
        <f t="shared" si="155"/>
        <v>#N/A</v>
      </c>
      <c r="Q911" s="102" t="s">
        <v>203</v>
      </c>
      <c r="R911" s="102" t="s">
        <v>204</v>
      </c>
      <c r="S911" s="102" t="s">
        <v>152</v>
      </c>
      <c r="T911" s="105" t="str">
        <f t="shared" ca="1" si="160"/>
        <v>04.05.Monday</v>
      </c>
      <c r="U911" s="102" t="s">
        <v>205</v>
      </c>
      <c r="V911" s="7"/>
      <c r="W911" s="7"/>
      <c r="X911" s="7"/>
      <c r="Y911" s="7"/>
      <c r="Z911" s="100">
        <f t="shared" si="156"/>
        <v>4003542</v>
      </c>
      <c r="AA911" s="7"/>
      <c r="AB911" s="7"/>
      <c r="AC911" s="7"/>
      <c r="AD911" s="7"/>
      <c r="AE911" s="100">
        <f t="shared" si="157"/>
        <v>4151</v>
      </c>
      <c r="AF911" s="7"/>
      <c r="AG911" s="100">
        <f t="shared" si="158"/>
        <v>50027692</v>
      </c>
    </row>
    <row r="912" spans="1:33" x14ac:dyDescent="0.35">
      <c r="A912" s="7" t="str">
        <f t="shared" si="159"/>
        <v>Manaus39,71</v>
      </c>
      <c r="B912" s="100" t="s">
        <v>187</v>
      </c>
      <c r="C912" s="7">
        <v>4151</v>
      </c>
      <c r="D912" s="7" t="s">
        <v>40</v>
      </c>
      <c r="E912">
        <v>4003542</v>
      </c>
      <c r="F912" s="101"/>
      <c r="G912" s="111">
        <v>50027692</v>
      </c>
      <c r="H912" t="s">
        <v>215</v>
      </c>
      <c r="I912" s="101" t="str">
        <f t="shared" si="153"/>
        <v>39,7</v>
      </c>
      <c r="J912" s="164">
        <v>1</v>
      </c>
      <c r="K912" s="7" t="s">
        <v>135</v>
      </c>
      <c r="L912" s="103" t="e">
        <f>HLOOKUP(K912,'ABR''26'!$DE$4:$EH$65,MATCH(Carga!A912,'ABR''26'!$DE$4:$DE$65,0),0)</f>
        <v>#N/A</v>
      </c>
      <c r="M912" s="7"/>
      <c r="O912" s="7" t="str">
        <f t="shared" si="154"/>
        <v>ZBPE</v>
      </c>
      <c r="P912" s="104" t="e">
        <f t="shared" si="155"/>
        <v>#N/A</v>
      </c>
      <c r="Q912" s="102" t="s">
        <v>203</v>
      </c>
      <c r="R912" s="102" t="s">
        <v>204</v>
      </c>
      <c r="S912" s="102" t="s">
        <v>152</v>
      </c>
      <c r="T912" s="105" t="str">
        <f t="shared" ca="1" si="160"/>
        <v>04.05.Monday</v>
      </c>
      <c r="U912" s="102" t="s">
        <v>205</v>
      </c>
      <c r="V912" s="7"/>
      <c r="W912" s="7"/>
      <c r="X912" s="7"/>
      <c r="Y912" s="7"/>
      <c r="Z912" s="100">
        <f t="shared" si="156"/>
        <v>4003542</v>
      </c>
      <c r="AA912" s="7"/>
      <c r="AB912" s="7"/>
      <c r="AC912" s="7"/>
      <c r="AD912" s="7"/>
      <c r="AE912" s="100">
        <f t="shared" si="157"/>
        <v>4151</v>
      </c>
      <c r="AF912" s="7"/>
      <c r="AG912" s="100">
        <f t="shared" si="158"/>
        <v>50027692</v>
      </c>
    </row>
    <row r="913" spans="1:33" x14ac:dyDescent="0.35">
      <c r="A913" s="7" t="str">
        <f t="shared" si="159"/>
        <v>Manaus39,71</v>
      </c>
      <c r="B913" s="100" t="s">
        <v>187</v>
      </c>
      <c r="C913" s="7">
        <v>4151</v>
      </c>
      <c r="D913" s="7" t="s">
        <v>40</v>
      </c>
      <c r="E913">
        <v>4003542</v>
      </c>
      <c r="F913" s="101"/>
      <c r="G913" s="111">
        <v>50027692</v>
      </c>
      <c r="H913" t="s">
        <v>215</v>
      </c>
      <c r="I913" s="101" t="str">
        <f t="shared" si="153"/>
        <v>39,7</v>
      </c>
      <c r="J913" s="164">
        <v>1</v>
      </c>
      <c r="K913" s="7" t="s">
        <v>136</v>
      </c>
      <c r="L913" s="103" t="e">
        <f>HLOOKUP(K913,'ABR''26'!$DE$4:$EH$65,MATCH(Carga!A913,'ABR''26'!$DE$4:$DE$65,0),0)</f>
        <v>#N/A</v>
      </c>
      <c r="M913" s="7"/>
      <c r="O913" s="7" t="str">
        <f t="shared" si="154"/>
        <v>ZBPL</v>
      </c>
      <c r="P913" s="104" t="e">
        <f t="shared" si="155"/>
        <v>#N/A</v>
      </c>
      <c r="Q913" s="102" t="s">
        <v>203</v>
      </c>
      <c r="R913" s="102" t="s">
        <v>204</v>
      </c>
      <c r="S913" s="102" t="s">
        <v>152</v>
      </c>
      <c r="T913" s="105" t="str">
        <f t="shared" ca="1" si="160"/>
        <v>04.05.Monday</v>
      </c>
      <c r="U913" s="102" t="s">
        <v>205</v>
      </c>
      <c r="V913" s="7"/>
      <c r="W913" s="7"/>
      <c r="X913" s="7"/>
      <c r="Y913" s="7"/>
      <c r="Z913" s="100">
        <f t="shared" si="156"/>
        <v>4003542</v>
      </c>
      <c r="AA913" s="7"/>
      <c r="AB913" s="7"/>
      <c r="AC913" s="7"/>
      <c r="AD913" s="7"/>
      <c r="AE913" s="100">
        <f t="shared" si="157"/>
        <v>4151</v>
      </c>
      <c r="AF913" s="7"/>
      <c r="AG913" s="100">
        <f t="shared" si="158"/>
        <v>50027692</v>
      </c>
    </row>
    <row r="914" spans="1:33" x14ac:dyDescent="0.35">
      <c r="A914" s="7" t="str">
        <f>D914&amp;I914&amp;J914</f>
        <v>Manaus39,70,4</v>
      </c>
      <c r="B914" s="100" t="s">
        <v>187</v>
      </c>
      <c r="C914" s="7">
        <v>4151</v>
      </c>
      <c r="D914" s="7" t="s">
        <v>40</v>
      </c>
      <c r="E914">
        <v>4003542</v>
      </c>
      <c r="F914" s="101"/>
      <c r="G914" s="111">
        <v>50036154</v>
      </c>
      <c r="H914" t="s">
        <v>223</v>
      </c>
      <c r="I914" s="101" t="str">
        <f t="shared" si="153"/>
        <v>39,7</v>
      </c>
      <c r="J914" s="164">
        <v>0.4</v>
      </c>
      <c r="K914" s="7" t="s">
        <v>43</v>
      </c>
      <c r="L914" s="103" t="e">
        <f>HLOOKUP(K914,'ABR''26'!$DE$4:$EH$65,MATCH(Carga!A914,'ABR''26'!$DE$4:$DE$65,0),0)</f>
        <v>#N/A</v>
      </c>
      <c r="M914" s="7"/>
      <c r="O914" s="7" t="str">
        <f t="shared" si="154"/>
        <v>ZBRP</v>
      </c>
      <c r="P914" s="104" t="e">
        <f t="shared" si="155"/>
        <v>#N/A</v>
      </c>
      <c r="Q914" s="102" t="s">
        <v>203</v>
      </c>
      <c r="R914" s="102" t="s">
        <v>204</v>
      </c>
      <c r="S914" s="102" t="s">
        <v>152</v>
      </c>
      <c r="T914" s="105" t="str">
        <f t="shared" ca="1" si="160"/>
        <v>04.05.Monday</v>
      </c>
      <c r="U914" s="102" t="s">
        <v>205</v>
      </c>
      <c r="V914" s="7"/>
      <c r="W914" s="7"/>
      <c r="X914" s="7"/>
      <c r="Y914" s="7"/>
      <c r="Z914" s="100">
        <f t="shared" si="156"/>
        <v>4003542</v>
      </c>
      <c r="AA914" s="7"/>
      <c r="AB914" s="7"/>
      <c r="AC914" s="7"/>
      <c r="AD914" s="7"/>
      <c r="AE914" s="100">
        <f t="shared" si="157"/>
        <v>4151</v>
      </c>
      <c r="AF914" s="7"/>
      <c r="AG914" s="100">
        <f t="shared" si="158"/>
        <v>50036154</v>
      </c>
    </row>
    <row r="915" spans="1:33" x14ac:dyDescent="0.35">
      <c r="A915" s="7" t="str">
        <f t="shared" ref="A915:A937" si="161">D915&amp;I915&amp;J915</f>
        <v>Manaus39,70,4</v>
      </c>
      <c r="B915" s="100" t="s">
        <v>187</v>
      </c>
      <c r="C915" s="7">
        <v>4151</v>
      </c>
      <c r="D915" s="7" t="s">
        <v>40</v>
      </c>
      <c r="E915">
        <v>4003542</v>
      </c>
      <c r="F915" s="101"/>
      <c r="G915" s="111">
        <v>50036154</v>
      </c>
      <c r="H915" t="s">
        <v>223</v>
      </c>
      <c r="I915" s="101" t="str">
        <f t="shared" si="153"/>
        <v>39,7</v>
      </c>
      <c r="J915" s="164">
        <v>0.4</v>
      </c>
      <c r="K915" s="7" t="s">
        <v>44</v>
      </c>
      <c r="L915" s="103" t="e">
        <f>HLOOKUP(K915,'ABR''26'!$DE$4:$EH$65,MATCH(Carga!A915,'ABR''26'!$DE$4:$DE$65,0),0)</f>
        <v>#N/A</v>
      </c>
      <c r="M915" s="7"/>
      <c r="O915" s="7" t="str">
        <f t="shared" si="154"/>
        <v>ZBSR</v>
      </c>
      <c r="P915" s="104" t="e">
        <f t="shared" si="155"/>
        <v>#N/A</v>
      </c>
      <c r="Q915" s="102" t="s">
        <v>203</v>
      </c>
      <c r="R915" s="102" t="s">
        <v>204</v>
      </c>
      <c r="S915" s="102" t="s">
        <v>152</v>
      </c>
      <c r="T915" s="105" t="str">
        <f t="shared" ca="1" si="160"/>
        <v>04.05.Monday</v>
      </c>
      <c r="U915" s="102" t="s">
        <v>205</v>
      </c>
      <c r="V915" s="7"/>
      <c r="W915" s="7"/>
      <c r="X915" s="7"/>
      <c r="Y915" s="7"/>
      <c r="Z915" s="100">
        <f t="shared" si="156"/>
        <v>4003542</v>
      </c>
      <c r="AA915" s="7"/>
      <c r="AB915" s="7"/>
      <c r="AC915" s="7"/>
      <c r="AD915" s="7"/>
      <c r="AE915" s="100">
        <f t="shared" si="157"/>
        <v>4151</v>
      </c>
      <c r="AF915" s="7"/>
      <c r="AG915" s="100">
        <f t="shared" si="158"/>
        <v>50036154</v>
      </c>
    </row>
    <row r="916" spans="1:33" x14ac:dyDescent="0.35">
      <c r="A916" s="7" t="str">
        <f t="shared" si="161"/>
        <v>Manaus39,70,4</v>
      </c>
      <c r="B916" s="100" t="s">
        <v>187</v>
      </c>
      <c r="C916" s="7">
        <v>4151</v>
      </c>
      <c r="D916" s="7" t="s">
        <v>40</v>
      </c>
      <c r="E916">
        <v>4003542</v>
      </c>
      <c r="F916" s="101"/>
      <c r="G916" s="111">
        <v>50036154</v>
      </c>
      <c r="H916" t="s">
        <v>223</v>
      </c>
      <c r="I916" s="101" t="str">
        <f t="shared" si="153"/>
        <v>39,7</v>
      </c>
      <c r="J916" s="164">
        <v>0.4</v>
      </c>
      <c r="K916" s="7" t="s">
        <v>56</v>
      </c>
      <c r="L916" s="103" t="e">
        <f>HLOOKUP(K916,'ABR''26'!$DE$4:$EH$65,MATCH(Carga!A916,'ABR''26'!$DE$4:$DE$65,0),0)</f>
        <v>#N/A</v>
      </c>
      <c r="M916" s="7"/>
      <c r="O916" s="7" t="str">
        <f t="shared" si="154"/>
        <v>ZBSB</v>
      </c>
      <c r="P916" s="104" t="e">
        <f t="shared" si="155"/>
        <v>#N/A</v>
      </c>
      <c r="Q916" s="102" t="s">
        <v>203</v>
      </c>
      <c r="R916" s="102" t="s">
        <v>204</v>
      </c>
      <c r="S916" s="102" t="s">
        <v>152</v>
      </c>
      <c r="T916" s="105" t="str">
        <f t="shared" ca="1" si="160"/>
        <v>04.05.Monday</v>
      </c>
      <c r="U916" s="102" t="s">
        <v>205</v>
      </c>
      <c r="V916" s="7"/>
      <c r="W916" s="7"/>
      <c r="X916" s="7"/>
      <c r="Y916" s="7"/>
      <c r="Z916" s="100">
        <f t="shared" si="156"/>
        <v>4003542</v>
      </c>
      <c r="AA916" s="7"/>
      <c r="AB916" s="7"/>
      <c r="AC916" s="7"/>
      <c r="AD916" s="7"/>
      <c r="AE916" s="100">
        <f t="shared" si="157"/>
        <v>4151</v>
      </c>
      <c r="AF916" s="7"/>
      <c r="AG916" s="100">
        <f t="shared" si="158"/>
        <v>50036154</v>
      </c>
    </row>
    <row r="917" spans="1:33" x14ac:dyDescent="0.35">
      <c r="A917" s="7" t="str">
        <f t="shared" si="161"/>
        <v>Manaus39,70,4</v>
      </c>
      <c r="B917" s="100" t="s">
        <v>187</v>
      </c>
      <c r="C917" s="7">
        <v>4151</v>
      </c>
      <c r="D917" s="7" t="s">
        <v>40</v>
      </c>
      <c r="E917">
        <v>4003542</v>
      </c>
      <c r="F917" s="101"/>
      <c r="G917" s="111">
        <v>50036154</v>
      </c>
      <c r="H917" t="s">
        <v>223</v>
      </c>
      <c r="I917" s="101" t="str">
        <f t="shared" si="153"/>
        <v>39,7</v>
      </c>
      <c r="J917" s="164">
        <v>0.4</v>
      </c>
      <c r="K917" s="7" t="s">
        <v>46</v>
      </c>
      <c r="L917" s="103" t="e">
        <f>HLOOKUP(K917,'ABR''26'!$DE$4:$EH$65,MATCH(Carga!A917,'ABR''26'!$DE$4:$DE$65,0),0)</f>
        <v>#N/A</v>
      </c>
      <c r="M917" s="7"/>
      <c r="O917" s="7" t="str">
        <f t="shared" si="154"/>
        <v>ZBCP</v>
      </c>
      <c r="P917" s="104" t="e">
        <f t="shared" si="155"/>
        <v>#N/A</v>
      </c>
      <c r="Q917" s="102" t="s">
        <v>203</v>
      </c>
      <c r="R917" s="102" t="s">
        <v>204</v>
      </c>
      <c r="S917" s="102" t="s">
        <v>152</v>
      </c>
      <c r="T917" s="105" t="str">
        <f t="shared" ca="1" si="160"/>
        <v>04.05.Monday</v>
      </c>
      <c r="U917" s="102" t="s">
        <v>205</v>
      </c>
      <c r="V917" s="7"/>
      <c r="W917" s="7"/>
      <c r="X917" s="7"/>
      <c r="Y917" s="7"/>
      <c r="Z917" s="100">
        <f t="shared" si="156"/>
        <v>4003542</v>
      </c>
      <c r="AA917" s="7"/>
      <c r="AB917" s="7"/>
      <c r="AC917" s="7"/>
      <c r="AD917" s="7"/>
      <c r="AE917" s="100">
        <f t="shared" si="157"/>
        <v>4151</v>
      </c>
      <c r="AF917" s="7"/>
      <c r="AG917" s="100">
        <f t="shared" si="158"/>
        <v>50036154</v>
      </c>
    </row>
    <row r="918" spans="1:33" x14ac:dyDescent="0.35">
      <c r="A918" s="7" t="str">
        <f t="shared" si="161"/>
        <v>Manaus39,70,4</v>
      </c>
      <c r="B918" s="100" t="s">
        <v>187</v>
      </c>
      <c r="C918" s="7">
        <v>4151</v>
      </c>
      <c r="D918" s="7" t="s">
        <v>40</v>
      </c>
      <c r="E918">
        <v>4003542</v>
      </c>
      <c r="F918" s="101"/>
      <c r="G918" s="111">
        <v>50036154</v>
      </c>
      <c r="H918" t="s">
        <v>223</v>
      </c>
      <c r="I918" s="101" t="str">
        <f t="shared" si="153"/>
        <v>39,7</v>
      </c>
      <c r="J918" s="164">
        <v>0.4</v>
      </c>
      <c r="K918" s="7" t="s">
        <v>131</v>
      </c>
      <c r="L918" s="103" t="e">
        <f>HLOOKUP(K918,'ABR''26'!$DE$4:$EH$65,MATCH(Carga!A918,'ABR''26'!$DE$4:$DE$65,0),0)</f>
        <v>#N/A</v>
      </c>
      <c r="M918" s="7"/>
      <c r="O918" s="7" t="str">
        <f t="shared" si="154"/>
        <v>ZBFP</v>
      </c>
      <c r="P918" s="104" t="e">
        <f t="shared" si="155"/>
        <v>#N/A</v>
      </c>
      <c r="Q918" s="102" t="s">
        <v>203</v>
      </c>
      <c r="R918" s="102" t="s">
        <v>204</v>
      </c>
      <c r="S918" s="102" t="s">
        <v>152</v>
      </c>
      <c r="T918" s="105" t="str">
        <f t="shared" ca="1" si="160"/>
        <v>04.05.Monday</v>
      </c>
      <c r="U918" s="102" t="s">
        <v>205</v>
      </c>
      <c r="V918" s="7"/>
      <c r="W918" s="7"/>
      <c r="X918" s="7"/>
      <c r="Y918" s="7"/>
      <c r="Z918" s="100">
        <f t="shared" si="156"/>
        <v>4003542</v>
      </c>
      <c r="AA918" s="7"/>
      <c r="AB918" s="7"/>
      <c r="AC918" s="7"/>
      <c r="AD918" s="7"/>
      <c r="AE918" s="100">
        <f t="shared" si="157"/>
        <v>4151</v>
      </c>
      <c r="AF918" s="7"/>
      <c r="AG918" s="100">
        <f t="shared" si="158"/>
        <v>50036154</v>
      </c>
    </row>
    <row r="919" spans="1:33" x14ac:dyDescent="0.35">
      <c r="A919" s="7" t="str">
        <f t="shared" si="161"/>
        <v>Manaus39,70,4</v>
      </c>
      <c r="B919" s="100" t="s">
        <v>187</v>
      </c>
      <c r="C919" s="7">
        <v>4151</v>
      </c>
      <c r="D919" s="7" t="s">
        <v>40</v>
      </c>
      <c r="E919">
        <v>4003542</v>
      </c>
      <c r="F919" s="101"/>
      <c r="G919" s="111">
        <v>50036154</v>
      </c>
      <c r="H919" t="s">
        <v>223</v>
      </c>
      <c r="I919" s="101" t="str">
        <f t="shared" si="153"/>
        <v>39,7</v>
      </c>
      <c r="J919" s="164">
        <v>0.4</v>
      </c>
      <c r="K919" s="7" t="s">
        <v>51</v>
      </c>
      <c r="L919" s="103" t="e">
        <f>HLOOKUP(K919,'ABR''26'!$DE$4:$EH$65,MATCH(Carga!A919,'ABR''26'!$DE$4:$DE$65,0),0)</f>
        <v>#N/A</v>
      </c>
      <c r="M919" s="7"/>
      <c r="O919" s="7" t="str">
        <f t="shared" si="154"/>
        <v>ZBFC</v>
      </c>
      <c r="P919" s="104" t="e">
        <f t="shared" si="155"/>
        <v>#N/A</v>
      </c>
      <c r="Q919" s="102" t="s">
        <v>203</v>
      </c>
      <c r="R919" s="102" t="s">
        <v>204</v>
      </c>
      <c r="S919" s="102" t="s">
        <v>152</v>
      </c>
      <c r="T919" s="105" t="str">
        <f t="shared" ca="1" si="160"/>
        <v>04.05.Monday</v>
      </c>
      <c r="U919" s="102" t="s">
        <v>205</v>
      </c>
      <c r="V919" s="7"/>
      <c r="W919" s="7"/>
      <c r="X919" s="7"/>
      <c r="Y919" s="7"/>
      <c r="Z919" s="100">
        <f t="shared" si="156"/>
        <v>4003542</v>
      </c>
      <c r="AA919" s="7"/>
      <c r="AB919" s="7"/>
      <c r="AC919" s="7"/>
      <c r="AD919" s="7"/>
      <c r="AE919" s="100">
        <f t="shared" si="157"/>
        <v>4151</v>
      </c>
      <c r="AF919" s="7"/>
      <c r="AG919" s="100">
        <f t="shared" si="158"/>
        <v>50036154</v>
      </c>
    </row>
    <row r="920" spans="1:33" x14ac:dyDescent="0.35">
      <c r="A920" s="7" t="str">
        <f t="shared" si="161"/>
        <v>Manaus39,70,4</v>
      </c>
      <c r="B920" s="100" t="s">
        <v>187</v>
      </c>
      <c r="C920" s="7">
        <v>4151</v>
      </c>
      <c r="D920" s="7" t="s">
        <v>40</v>
      </c>
      <c r="E920">
        <v>4003542</v>
      </c>
      <c r="F920" s="101"/>
      <c r="G920" s="111">
        <v>50036154</v>
      </c>
      <c r="H920" t="s">
        <v>223</v>
      </c>
      <c r="I920" s="101" t="str">
        <f t="shared" si="153"/>
        <v>39,7</v>
      </c>
      <c r="J920" s="164">
        <v>0.4</v>
      </c>
      <c r="K920" s="7" t="s">
        <v>59</v>
      </c>
      <c r="L920" s="103" t="e">
        <f>HLOOKUP(K920,'ABR''26'!$DE$4:$EH$65,MATCH(Carga!A920,'ABR''26'!$DE$4:$DE$65,0),0)</f>
        <v>#N/A</v>
      </c>
      <c r="M920" s="7"/>
      <c r="O920" s="7" t="str">
        <f t="shared" si="154"/>
        <v>ZBFB</v>
      </c>
      <c r="P920" s="104" t="e">
        <f t="shared" si="155"/>
        <v>#N/A</v>
      </c>
      <c r="Q920" s="102" t="s">
        <v>203</v>
      </c>
      <c r="R920" s="102" t="s">
        <v>204</v>
      </c>
      <c r="S920" s="102" t="s">
        <v>152</v>
      </c>
      <c r="T920" s="105" t="str">
        <f t="shared" ca="1" si="160"/>
        <v>04.05.Monday</v>
      </c>
      <c r="U920" s="102" t="s">
        <v>205</v>
      </c>
      <c r="V920" s="7"/>
      <c r="W920" s="7"/>
      <c r="X920" s="7"/>
      <c r="Y920" s="7"/>
      <c r="Z920" s="100">
        <f t="shared" si="156"/>
        <v>4003542</v>
      </c>
      <c r="AA920" s="7"/>
      <c r="AB920" s="7"/>
      <c r="AC920" s="7"/>
      <c r="AD920" s="7"/>
      <c r="AE920" s="100">
        <f t="shared" si="157"/>
        <v>4151</v>
      </c>
      <c r="AF920" s="7"/>
      <c r="AG920" s="100">
        <f t="shared" si="158"/>
        <v>50036154</v>
      </c>
    </row>
    <row r="921" spans="1:33" x14ac:dyDescent="0.35">
      <c r="A921" s="7" t="str">
        <f t="shared" si="161"/>
        <v>Manaus39,70,4</v>
      </c>
      <c r="B921" s="100" t="s">
        <v>187</v>
      </c>
      <c r="C921" s="7">
        <v>4151</v>
      </c>
      <c r="D921" s="7" t="s">
        <v>40</v>
      </c>
      <c r="E921">
        <v>4003542</v>
      </c>
      <c r="F921" s="101"/>
      <c r="G921" s="111">
        <v>50036154</v>
      </c>
      <c r="H921" t="s">
        <v>223</v>
      </c>
      <c r="I921" s="101" t="str">
        <f t="shared" si="153"/>
        <v>39,7</v>
      </c>
      <c r="J921" s="164">
        <v>0.4</v>
      </c>
      <c r="K921" s="7" t="s">
        <v>138</v>
      </c>
      <c r="L921" s="103" t="e">
        <f>HLOOKUP(K921,'ABR''26'!$DE$4:$EH$65,MATCH(Carga!A921,'ABR''26'!$DE$4:$DE$65,0),0)</f>
        <v>#N/A</v>
      </c>
      <c r="M921" s="7"/>
      <c r="O921" s="7" t="str">
        <f t="shared" si="154"/>
        <v>ZBTM</v>
      </c>
      <c r="P921" s="104" t="e">
        <f t="shared" si="155"/>
        <v>#N/A</v>
      </c>
      <c r="Q921" s="102" t="s">
        <v>203</v>
      </c>
      <c r="R921" s="102" t="s">
        <v>204</v>
      </c>
      <c r="S921" s="102" t="s">
        <v>152</v>
      </c>
      <c r="T921" s="105" t="str">
        <f t="shared" ca="1" si="160"/>
        <v>04.05.Monday</v>
      </c>
      <c r="U921" s="102" t="s">
        <v>205</v>
      </c>
      <c r="V921" s="7"/>
      <c r="W921" s="7"/>
      <c r="X921" s="7"/>
      <c r="Y921" s="7"/>
      <c r="Z921" s="100">
        <f t="shared" si="156"/>
        <v>4003542</v>
      </c>
      <c r="AA921" s="7"/>
      <c r="AB921" s="7"/>
      <c r="AC921" s="7"/>
      <c r="AD921" s="7"/>
      <c r="AE921" s="100">
        <f t="shared" si="157"/>
        <v>4151</v>
      </c>
      <c r="AF921" s="7"/>
      <c r="AG921" s="100">
        <f t="shared" si="158"/>
        <v>50036154</v>
      </c>
    </row>
    <row r="922" spans="1:33" x14ac:dyDescent="0.35">
      <c r="A922" s="7" t="str">
        <f t="shared" si="161"/>
        <v>Manaus39,70,4</v>
      </c>
      <c r="B922" s="100" t="s">
        <v>187</v>
      </c>
      <c r="C922" s="7">
        <v>4151</v>
      </c>
      <c r="D922" s="7" t="s">
        <v>40</v>
      </c>
      <c r="E922">
        <v>4003542</v>
      </c>
      <c r="F922" s="101"/>
      <c r="G922" s="111">
        <v>50036154</v>
      </c>
      <c r="H922" t="s">
        <v>223</v>
      </c>
      <c r="I922" s="101" t="str">
        <f t="shared" si="153"/>
        <v>39,7</v>
      </c>
      <c r="J922" s="164">
        <v>0.4</v>
      </c>
      <c r="K922" s="7" t="s">
        <v>139</v>
      </c>
      <c r="L922" s="103" t="e">
        <f>HLOOKUP(K922,'ABR''26'!$DE$4:$EH$65,MATCH(Carga!A922,'ABR''26'!$DE$4:$DE$65,0),0)</f>
        <v>#N/A</v>
      </c>
      <c r="M922" s="7"/>
      <c r="O922" s="7" t="str">
        <f t="shared" si="154"/>
        <v>ZBCT</v>
      </c>
      <c r="P922" s="104" t="e">
        <f t="shared" si="155"/>
        <v>#N/A</v>
      </c>
      <c r="Q922" s="102" t="s">
        <v>203</v>
      </c>
      <c r="R922" s="102" t="s">
        <v>204</v>
      </c>
      <c r="S922" s="102" t="s">
        <v>152</v>
      </c>
      <c r="T922" s="105" t="str">
        <f t="shared" ca="1" si="160"/>
        <v>04.05.Monday</v>
      </c>
      <c r="U922" s="102" t="s">
        <v>205</v>
      </c>
      <c r="V922" s="7"/>
      <c r="W922" s="7"/>
      <c r="X922" s="7"/>
      <c r="Y922" s="7"/>
      <c r="Z922" s="100">
        <f t="shared" si="156"/>
        <v>4003542</v>
      </c>
      <c r="AA922" s="7"/>
      <c r="AB922" s="7"/>
      <c r="AC922" s="7"/>
      <c r="AD922" s="7"/>
      <c r="AE922" s="100">
        <f t="shared" si="157"/>
        <v>4151</v>
      </c>
      <c r="AF922" s="7"/>
      <c r="AG922" s="100">
        <f t="shared" si="158"/>
        <v>50036154</v>
      </c>
    </row>
    <row r="923" spans="1:33" x14ac:dyDescent="0.35">
      <c r="A923" s="7" t="str">
        <f t="shared" si="161"/>
        <v>Manaus39,70,4</v>
      </c>
      <c r="B923" s="100" t="s">
        <v>187</v>
      </c>
      <c r="C923" s="7">
        <v>4151</v>
      </c>
      <c r="D923" s="7" t="s">
        <v>40</v>
      </c>
      <c r="E923">
        <v>4003542</v>
      </c>
      <c r="F923" s="101"/>
      <c r="G923" s="111">
        <v>50036154</v>
      </c>
      <c r="H923" t="s">
        <v>223</v>
      </c>
      <c r="I923" s="101" t="str">
        <f t="shared" si="153"/>
        <v>39,7</v>
      </c>
      <c r="J923" s="164">
        <v>0.4</v>
      </c>
      <c r="K923" s="7" t="s">
        <v>57</v>
      </c>
      <c r="L923" s="103" t="e">
        <f>HLOOKUP(K923,'ABR''26'!$DE$4:$EH$65,MATCH(Carga!A923,'ABR''26'!$DE$4:$DE$65,0),0)</f>
        <v>#N/A</v>
      </c>
      <c r="M923" s="7"/>
      <c r="O923" s="7" t="str">
        <f t="shared" si="154"/>
        <v>ZBLB</v>
      </c>
      <c r="P923" s="104" t="e">
        <f t="shared" si="155"/>
        <v>#N/A</v>
      </c>
      <c r="Q923" s="102" t="s">
        <v>203</v>
      </c>
      <c r="R923" s="102" t="s">
        <v>204</v>
      </c>
      <c r="S923" s="102" t="s">
        <v>152</v>
      </c>
      <c r="T923" s="105" t="str">
        <f t="shared" ca="1" si="160"/>
        <v>04.05.Monday</v>
      </c>
      <c r="U923" s="102" t="s">
        <v>205</v>
      </c>
      <c r="V923" s="7"/>
      <c r="W923" s="7"/>
      <c r="X923" s="7"/>
      <c r="Y923" s="7"/>
      <c r="Z923" s="100">
        <f t="shared" si="156"/>
        <v>4003542</v>
      </c>
      <c r="AA923" s="7"/>
      <c r="AB923" s="7"/>
      <c r="AC923" s="7"/>
      <c r="AD923" s="7"/>
      <c r="AE923" s="100">
        <f t="shared" si="157"/>
        <v>4151</v>
      </c>
      <c r="AF923" s="7"/>
      <c r="AG923" s="100">
        <f t="shared" si="158"/>
        <v>50036154</v>
      </c>
    </row>
    <row r="924" spans="1:33" x14ac:dyDescent="0.35">
      <c r="A924" s="7" t="str">
        <f t="shared" si="161"/>
        <v>Manaus39,70,4</v>
      </c>
      <c r="B924" s="100" t="s">
        <v>187</v>
      </c>
      <c r="C924" s="7">
        <v>4151</v>
      </c>
      <c r="D924" s="7" t="s">
        <v>40</v>
      </c>
      <c r="E924">
        <v>4003542</v>
      </c>
      <c r="F924" s="101"/>
      <c r="G924" s="111">
        <v>50036154</v>
      </c>
      <c r="H924" t="s">
        <v>223</v>
      </c>
      <c r="I924" s="101" t="str">
        <f t="shared" si="153"/>
        <v>39,7</v>
      </c>
      <c r="J924" s="164">
        <v>0.4</v>
      </c>
      <c r="K924" s="7" t="s">
        <v>132</v>
      </c>
      <c r="L924" s="103" t="e">
        <f>HLOOKUP(K924,'ABR''26'!$DE$4:$EH$65,MATCH(Carga!A924,'ABR''26'!$DE$4:$DE$65,0),0)</f>
        <v>#N/A</v>
      </c>
      <c r="M924" s="7"/>
      <c r="O924" s="7" t="str">
        <f t="shared" si="154"/>
        <v>ZBMR</v>
      </c>
      <c r="P924" s="104" t="e">
        <f t="shared" si="155"/>
        <v>#N/A</v>
      </c>
      <c r="Q924" s="102" t="s">
        <v>203</v>
      </c>
      <c r="R924" s="102" t="s">
        <v>204</v>
      </c>
      <c r="S924" s="102" t="s">
        <v>152</v>
      </c>
      <c r="T924" s="105" t="str">
        <f t="shared" ca="1" si="160"/>
        <v>04.05.Monday</v>
      </c>
      <c r="U924" s="102" t="s">
        <v>205</v>
      </c>
      <c r="V924" s="7"/>
      <c r="W924" s="7"/>
      <c r="X924" s="7"/>
      <c r="Y924" s="7"/>
      <c r="Z924" s="100">
        <f t="shared" si="156"/>
        <v>4003542</v>
      </c>
      <c r="AA924" s="7"/>
      <c r="AB924" s="7"/>
      <c r="AC924" s="7"/>
      <c r="AD924" s="7"/>
      <c r="AE924" s="100">
        <f t="shared" si="157"/>
        <v>4151</v>
      </c>
      <c r="AF924" s="7"/>
      <c r="AG924" s="100">
        <f t="shared" si="158"/>
        <v>50036154</v>
      </c>
    </row>
    <row r="925" spans="1:33" x14ac:dyDescent="0.35">
      <c r="A925" s="7" t="str">
        <f t="shared" si="161"/>
        <v>Manaus39,70,4</v>
      </c>
      <c r="B925" s="100" t="s">
        <v>187</v>
      </c>
      <c r="C925" s="7">
        <v>4151</v>
      </c>
      <c r="D925" s="7" t="s">
        <v>40</v>
      </c>
      <c r="E925">
        <v>4003542</v>
      </c>
      <c r="F925" s="101"/>
      <c r="G925" s="111">
        <v>50036154</v>
      </c>
      <c r="H925" t="s">
        <v>223</v>
      </c>
      <c r="I925" s="101" t="str">
        <f t="shared" si="153"/>
        <v>39,7</v>
      </c>
      <c r="J925" s="164">
        <v>0.4</v>
      </c>
      <c r="K925" s="7" t="s">
        <v>133</v>
      </c>
      <c r="L925" s="103" t="e">
        <f>HLOOKUP(K925,'ABR''26'!$DE$4:$EH$65,MATCH(Carga!A925,'ABR''26'!$DE$4:$DE$65,0),0)</f>
        <v>#N/A</v>
      </c>
      <c r="M925" s="7"/>
      <c r="O925" s="7" t="str">
        <f t="shared" si="154"/>
        <v>ZBML</v>
      </c>
      <c r="P925" s="104" t="e">
        <f t="shared" si="155"/>
        <v>#N/A</v>
      </c>
      <c r="Q925" s="102" t="s">
        <v>203</v>
      </c>
      <c r="R925" s="102" t="s">
        <v>204</v>
      </c>
      <c r="S925" s="102" t="s">
        <v>152</v>
      </c>
      <c r="T925" s="105" t="str">
        <f t="shared" ca="1" si="160"/>
        <v>04.05.Monday</v>
      </c>
      <c r="U925" s="102" t="s">
        <v>205</v>
      </c>
      <c r="V925" s="7"/>
      <c r="W925" s="7"/>
      <c r="X925" s="7"/>
      <c r="Y925" s="7"/>
      <c r="Z925" s="100">
        <f t="shared" si="156"/>
        <v>4003542</v>
      </c>
      <c r="AA925" s="7"/>
      <c r="AB925" s="7"/>
      <c r="AC925" s="7"/>
      <c r="AD925" s="7"/>
      <c r="AE925" s="100">
        <f t="shared" si="157"/>
        <v>4151</v>
      </c>
      <c r="AF925" s="7"/>
      <c r="AG925" s="100">
        <f t="shared" si="158"/>
        <v>50036154</v>
      </c>
    </row>
    <row r="926" spans="1:33" x14ac:dyDescent="0.35">
      <c r="A926" s="7" t="str">
        <f t="shared" si="161"/>
        <v>Manaus39,70,4</v>
      </c>
      <c r="B926" s="100" t="s">
        <v>187</v>
      </c>
      <c r="C926" s="7">
        <v>4151</v>
      </c>
      <c r="D926" s="7" t="s">
        <v>40</v>
      </c>
      <c r="E926">
        <v>4003542</v>
      </c>
      <c r="F926" s="101"/>
      <c r="G926" s="111">
        <v>50036154</v>
      </c>
      <c r="H926" t="s">
        <v>223</v>
      </c>
      <c r="I926" s="101" t="str">
        <f t="shared" si="153"/>
        <v>39,7</v>
      </c>
      <c r="J926" s="164">
        <v>0.4</v>
      </c>
      <c r="K926" s="7" t="s">
        <v>52</v>
      </c>
      <c r="L926" s="103" t="e">
        <f>HLOOKUP(K926,'ABR''26'!$DE$4:$EH$65,MATCH(Carga!A926,'ABR''26'!$DE$4:$DE$65,0),0)</f>
        <v>#N/A</v>
      </c>
      <c r="M926" s="7"/>
      <c r="O926" s="7" t="str">
        <f t="shared" si="154"/>
        <v>ZBPP</v>
      </c>
      <c r="P926" s="104" t="e">
        <f t="shared" si="155"/>
        <v>#N/A</v>
      </c>
      <c r="Q926" s="102" t="s">
        <v>203</v>
      </c>
      <c r="R926" s="102" t="s">
        <v>204</v>
      </c>
      <c r="S926" s="102" t="s">
        <v>152</v>
      </c>
      <c r="T926" s="105" t="str">
        <f t="shared" ca="1" si="160"/>
        <v>04.05.Monday</v>
      </c>
      <c r="U926" s="102" t="s">
        <v>205</v>
      </c>
      <c r="V926" s="7"/>
      <c r="W926" s="7"/>
      <c r="X926" s="7"/>
      <c r="Y926" s="7"/>
      <c r="Z926" s="100">
        <f t="shared" si="156"/>
        <v>4003542</v>
      </c>
      <c r="AA926" s="7"/>
      <c r="AB926" s="7"/>
      <c r="AC926" s="7"/>
      <c r="AD926" s="7"/>
      <c r="AE926" s="100">
        <f t="shared" si="157"/>
        <v>4151</v>
      </c>
      <c r="AF926" s="7"/>
      <c r="AG926" s="100">
        <f t="shared" si="158"/>
        <v>50036154</v>
      </c>
    </row>
    <row r="927" spans="1:33" x14ac:dyDescent="0.35">
      <c r="A927" s="7" t="str">
        <f t="shared" si="161"/>
        <v>Manaus39,70,4</v>
      </c>
      <c r="B927" s="100" t="s">
        <v>187</v>
      </c>
      <c r="C927" s="7">
        <v>4151</v>
      </c>
      <c r="D927" s="7" t="s">
        <v>40</v>
      </c>
      <c r="E927">
        <v>4003542</v>
      </c>
      <c r="F927" s="101"/>
      <c r="G927" s="111">
        <v>50036154</v>
      </c>
      <c r="H927" t="s">
        <v>223</v>
      </c>
      <c r="I927" s="101" t="str">
        <f t="shared" si="153"/>
        <v>39,7</v>
      </c>
      <c r="J927" s="164">
        <v>0.4</v>
      </c>
      <c r="K927" s="7" t="s">
        <v>60</v>
      </c>
      <c r="L927" s="103" t="e">
        <f>HLOOKUP(K927,'ABR''26'!$DE$4:$EH$65,MATCH(Carga!A927,'ABR''26'!$DE$4:$DE$65,0),0)</f>
        <v>#N/A</v>
      </c>
      <c r="M927" s="7"/>
      <c r="O927" s="7" t="str">
        <f t="shared" si="154"/>
        <v>ZBPB</v>
      </c>
      <c r="P927" s="104" t="e">
        <f t="shared" si="155"/>
        <v>#N/A</v>
      </c>
      <c r="Q927" s="102" t="s">
        <v>203</v>
      </c>
      <c r="R927" s="102" t="s">
        <v>204</v>
      </c>
      <c r="S927" s="102" t="s">
        <v>152</v>
      </c>
      <c r="T927" s="105" t="str">
        <f t="shared" ca="1" si="160"/>
        <v>04.05.Monday</v>
      </c>
      <c r="U927" s="102" t="s">
        <v>205</v>
      </c>
      <c r="V927" s="7"/>
      <c r="W927" s="7"/>
      <c r="X927" s="7"/>
      <c r="Y927" s="7"/>
      <c r="Z927" s="100">
        <f t="shared" si="156"/>
        <v>4003542</v>
      </c>
      <c r="AA927" s="7"/>
      <c r="AB927" s="7"/>
      <c r="AC927" s="7"/>
      <c r="AD927" s="7"/>
      <c r="AE927" s="100">
        <f t="shared" si="157"/>
        <v>4151</v>
      </c>
      <c r="AF927" s="7"/>
      <c r="AG927" s="100">
        <f t="shared" si="158"/>
        <v>50036154</v>
      </c>
    </row>
    <row r="928" spans="1:33" x14ac:dyDescent="0.35">
      <c r="A928" s="7" t="str">
        <f t="shared" si="161"/>
        <v>Manaus39,70,4</v>
      </c>
      <c r="B928" s="100" t="s">
        <v>187</v>
      </c>
      <c r="C928" s="7">
        <v>4151</v>
      </c>
      <c r="D928" s="7" t="s">
        <v>40</v>
      </c>
      <c r="E928">
        <v>4003542</v>
      </c>
      <c r="F928" s="101"/>
      <c r="G928" s="111">
        <v>50036154</v>
      </c>
      <c r="H928" t="s">
        <v>223</v>
      </c>
      <c r="I928" s="101" t="str">
        <f t="shared" si="153"/>
        <v>39,7</v>
      </c>
      <c r="J928" s="164">
        <v>0.4</v>
      </c>
      <c r="K928" s="7" t="s">
        <v>50</v>
      </c>
      <c r="L928" s="103" t="e">
        <f>HLOOKUP(K928,'ABR''26'!$DE$4:$EH$65,MATCH(Carga!A928,'ABR''26'!$DE$4:$DE$65,0),0)</f>
        <v>#N/A</v>
      </c>
      <c r="M928" s="7"/>
      <c r="O928" s="7" t="str">
        <f t="shared" si="154"/>
        <v>ZBOP</v>
      </c>
      <c r="P928" s="104" t="e">
        <f t="shared" si="155"/>
        <v>#N/A</v>
      </c>
      <c r="Q928" s="102" t="s">
        <v>203</v>
      </c>
      <c r="R928" s="102" t="s">
        <v>204</v>
      </c>
      <c r="S928" s="102" t="s">
        <v>152</v>
      </c>
      <c r="T928" s="105" t="str">
        <f t="shared" ca="1" si="160"/>
        <v>04.05.Monday</v>
      </c>
      <c r="U928" s="102" t="s">
        <v>205</v>
      </c>
      <c r="V928" s="7"/>
      <c r="W928" s="7"/>
      <c r="X928" s="7"/>
      <c r="Y928" s="7"/>
      <c r="Z928" s="100">
        <f t="shared" si="156"/>
        <v>4003542</v>
      </c>
      <c r="AA928" s="7"/>
      <c r="AB928" s="7"/>
      <c r="AC928" s="7"/>
      <c r="AD928" s="7"/>
      <c r="AE928" s="100">
        <f t="shared" si="157"/>
        <v>4151</v>
      </c>
      <c r="AF928" s="7"/>
      <c r="AG928" s="100">
        <f t="shared" si="158"/>
        <v>50036154</v>
      </c>
    </row>
    <row r="929" spans="1:33" x14ac:dyDescent="0.35">
      <c r="A929" s="7" t="str">
        <f t="shared" si="161"/>
        <v>Manaus39,70,4</v>
      </c>
      <c r="B929" s="100" t="s">
        <v>187</v>
      </c>
      <c r="C929" s="7">
        <v>4151</v>
      </c>
      <c r="D929" s="7" t="s">
        <v>40</v>
      </c>
      <c r="E929">
        <v>4003542</v>
      </c>
      <c r="F929" s="101"/>
      <c r="G929" s="111">
        <v>50036154</v>
      </c>
      <c r="H929" t="s">
        <v>223</v>
      </c>
      <c r="I929" s="101" t="str">
        <f t="shared" si="153"/>
        <v>39,7</v>
      </c>
      <c r="J929" s="164">
        <v>0.4</v>
      </c>
      <c r="K929" s="7" t="s">
        <v>58</v>
      </c>
      <c r="L929" s="103" t="e">
        <f>HLOOKUP(K929,'ABR''26'!$DE$4:$EH$65,MATCH(Carga!A929,'ABR''26'!$DE$4:$DE$65,0),0)</f>
        <v>#N/A</v>
      </c>
      <c r="M929" s="7"/>
      <c r="O929" s="7" t="str">
        <f t="shared" si="154"/>
        <v>ZBOB</v>
      </c>
      <c r="P929" s="104" t="e">
        <f t="shared" si="155"/>
        <v>#N/A</v>
      </c>
      <c r="Q929" s="102" t="s">
        <v>203</v>
      </c>
      <c r="R929" s="102" t="s">
        <v>204</v>
      </c>
      <c r="S929" s="102" t="s">
        <v>152</v>
      </c>
      <c r="T929" s="105" t="str">
        <f t="shared" ca="1" si="160"/>
        <v>04.05.Monday</v>
      </c>
      <c r="U929" s="102" t="s">
        <v>205</v>
      </c>
      <c r="V929" s="7"/>
      <c r="W929" s="7"/>
      <c r="X929" s="7"/>
      <c r="Y929" s="7"/>
      <c r="Z929" s="100">
        <f t="shared" si="156"/>
        <v>4003542</v>
      </c>
      <c r="AA929" s="7"/>
      <c r="AB929" s="7"/>
      <c r="AC929" s="7"/>
      <c r="AD929" s="7"/>
      <c r="AE929" s="100">
        <f t="shared" si="157"/>
        <v>4151</v>
      </c>
      <c r="AF929" s="7"/>
      <c r="AG929" s="100">
        <f t="shared" si="158"/>
        <v>50036154</v>
      </c>
    </row>
    <row r="930" spans="1:33" x14ac:dyDescent="0.35">
      <c r="A930" s="7" t="str">
        <f t="shared" si="161"/>
        <v>Manaus39,70,4</v>
      </c>
      <c r="B930" s="100" t="s">
        <v>187</v>
      </c>
      <c r="C930" s="7">
        <v>4151</v>
      </c>
      <c r="D930" s="7" t="s">
        <v>40</v>
      </c>
      <c r="E930">
        <v>4003542</v>
      </c>
      <c r="F930" s="101"/>
      <c r="G930" s="111">
        <v>50036154</v>
      </c>
      <c r="H930" t="s">
        <v>223</v>
      </c>
      <c r="I930" s="101" t="str">
        <f t="shared" si="153"/>
        <v>39,7</v>
      </c>
      <c r="J930" s="164">
        <v>0.4</v>
      </c>
      <c r="K930" s="7" t="s">
        <v>134</v>
      </c>
      <c r="L930" s="103" t="e">
        <f>HLOOKUP(K930,'ABR''26'!$DE$4:$EH$65,MATCH(Carga!A930,'ABR''26'!$DE$4:$DE$65,0),0)</f>
        <v>#N/A</v>
      </c>
      <c r="M930" s="7"/>
      <c r="O930" s="7" t="str">
        <f t="shared" si="154"/>
        <v>ZBSG</v>
      </c>
      <c r="P930" s="104" t="e">
        <f t="shared" si="155"/>
        <v>#N/A</v>
      </c>
      <c r="Q930" s="102" t="s">
        <v>203</v>
      </c>
      <c r="R930" s="102" t="s">
        <v>204</v>
      </c>
      <c r="S930" s="102" t="s">
        <v>152</v>
      </c>
      <c r="T930" s="105" t="str">
        <f t="shared" ca="1" si="160"/>
        <v>04.05.Monday</v>
      </c>
      <c r="U930" s="102" t="s">
        <v>205</v>
      </c>
      <c r="V930" s="7"/>
      <c r="W930" s="7"/>
      <c r="X930" s="7"/>
      <c r="Y930" s="7"/>
      <c r="Z930" s="100">
        <f t="shared" si="156"/>
        <v>4003542</v>
      </c>
      <c r="AA930" s="7"/>
      <c r="AB930" s="7"/>
      <c r="AC930" s="7"/>
      <c r="AD930" s="7"/>
      <c r="AE930" s="100">
        <f t="shared" si="157"/>
        <v>4151</v>
      </c>
      <c r="AF930" s="7"/>
      <c r="AG930" s="100">
        <f t="shared" si="158"/>
        <v>50036154</v>
      </c>
    </row>
    <row r="931" spans="1:33" x14ac:dyDescent="0.35">
      <c r="A931" s="7" t="str">
        <f t="shared" si="161"/>
        <v>Manaus39,70,4</v>
      </c>
      <c r="B931" s="100" t="s">
        <v>187</v>
      </c>
      <c r="C931" s="7">
        <v>4151</v>
      </c>
      <c r="D931" s="7" t="s">
        <v>40</v>
      </c>
      <c r="E931">
        <v>4003542</v>
      </c>
      <c r="F931" s="101"/>
      <c r="G931" s="111">
        <v>50036154</v>
      </c>
      <c r="H931" t="s">
        <v>223</v>
      </c>
      <c r="I931" s="101" t="str">
        <f t="shared" ref="I931:I961" si="162">SUBSTITUTE(MID(H931,7,4),".",",")</f>
        <v>39,7</v>
      </c>
      <c r="J931" s="164">
        <v>0.4</v>
      </c>
      <c r="K931" s="7" t="s">
        <v>45</v>
      </c>
      <c r="L931" s="103" t="e">
        <f>HLOOKUP(K931,'ABR''26'!$DE$4:$EH$65,MATCH(Carga!A931,'ABR''26'!$DE$4:$DE$65,0),0)</f>
        <v>#N/A</v>
      </c>
      <c r="M931" s="7"/>
      <c r="O931" s="7" t="str">
        <f t="shared" ref="O931:O994" si="163">K931</f>
        <v>ZBFS</v>
      </c>
      <c r="P931" s="104" t="e">
        <f t="shared" ref="P931:P994" si="164">L931</f>
        <v>#N/A</v>
      </c>
      <c r="Q931" s="102" t="s">
        <v>203</v>
      </c>
      <c r="R931" s="102" t="s">
        <v>204</v>
      </c>
      <c r="S931" s="102" t="s">
        <v>152</v>
      </c>
      <c r="T931" s="105" t="str">
        <f t="shared" ca="1" si="160"/>
        <v>04.05.Monday</v>
      </c>
      <c r="U931" s="102" t="s">
        <v>205</v>
      </c>
      <c r="V931" s="7"/>
      <c r="W931" s="7"/>
      <c r="X931" s="7"/>
      <c r="Y931" s="7"/>
      <c r="Z931" s="100">
        <f t="shared" ref="Z931:Z994" si="165">E931</f>
        <v>4003542</v>
      </c>
      <c r="AA931" s="7"/>
      <c r="AB931" s="7"/>
      <c r="AC931" s="7"/>
      <c r="AD931" s="7"/>
      <c r="AE931" s="100">
        <f t="shared" ref="AE931:AE994" si="166">C931</f>
        <v>4151</v>
      </c>
      <c r="AF931" s="7"/>
      <c r="AG931" s="100">
        <f t="shared" ref="AG931:AG994" si="167">G931</f>
        <v>50036154</v>
      </c>
    </row>
    <row r="932" spans="1:33" x14ac:dyDescent="0.35">
      <c r="A932" s="7" t="str">
        <f t="shared" si="161"/>
        <v>Manaus39,70,4</v>
      </c>
      <c r="B932" s="100" t="s">
        <v>187</v>
      </c>
      <c r="C932" s="7">
        <v>4151</v>
      </c>
      <c r="D932" s="7" t="s">
        <v>40</v>
      </c>
      <c r="E932">
        <v>4003542</v>
      </c>
      <c r="F932" s="101"/>
      <c r="G932" s="111">
        <v>50036154</v>
      </c>
      <c r="H932" t="s">
        <v>223</v>
      </c>
      <c r="I932" s="101" t="str">
        <f t="shared" si="162"/>
        <v>39,7</v>
      </c>
      <c r="J932" s="164">
        <v>0.4</v>
      </c>
      <c r="K932" s="7" t="s">
        <v>47</v>
      </c>
      <c r="L932" s="103" t="e">
        <f>HLOOKUP(K932,'ABR''26'!$DE$4:$EH$65,MATCH(Carga!A932,'ABR''26'!$DE$4:$DE$65,0),0)</f>
        <v>#N/A</v>
      </c>
      <c r="M932" s="7"/>
      <c r="O932" s="7" t="str">
        <f t="shared" si="163"/>
        <v>ZBUT</v>
      </c>
      <c r="P932" s="104" t="e">
        <f t="shared" si="164"/>
        <v>#N/A</v>
      </c>
      <c r="Q932" s="102" t="s">
        <v>203</v>
      </c>
      <c r="R932" s="102" t="s">
        <v>204</v>
      </c>
      <c r="S932" s="102" t="s">
        <v>152</v>
      </c>
      <c r="T932" s="105" t="str">
        <f t="shared" ca="1" si="160"/>
        <v>04.05.Monday</v>
      </c>
      <c r="U932" s="102" t="s">
        <v>205</v>
      </c>
      <c r="V932" s="7"/>
      <c r="W932" s="7"/>
      <c r="X932" s="7"/>
      <c r="Y932" s="7"/>
      <c r="Z932" s="100">
        <f t="shared" si="165"/>
        <v>4003542</v>
      </c>
      <c r="AA932" s="7"/>
      <c r="AB932" s="7"/>
      <c r="AC932" s="7"/>
      <c r="AD932" s="7"/>
      <c r="AE932" s="100">
        <f t="shared" si="166"/>
        <v>4151</v>
      </c>
      <c r="AF932" s="7"/>
      <c r="AG932" s="100">
        <f t="shared" si="167"/>
        <v>50036154</v>
      </c>
    </row>
    <row r="933" spans="1:33" x14ac:dyDescent="0.35">
      <c r="A933" s="7" t="str">
        <f t="shared" si="161"/>
        <v>Manaus39,70,4</v>
      </c>
      <c r="B933" s="100" t="s">
        <v>187</v>
      </c>
      <c r="C933" s="7">
        <v>4151</v>
      </c>
      <c r="D933" s="7" t="s">
        <v>40</v>
      </c>
      <c r="E933">
        <v>4003542</v>
      </c>
      <c r="F933" s="101"/>
      <c r="G933" s="111">
        <v>50036154</v>
      </c>
      <c r="H933" t="s">
        <v>223</v>
      </c>
      <c r="I933" s="101" t="str">
        <f t="shared" si="162"/>
        <v>39,7</v>
      </c>
      <c r="J933" s="164">
        <v>0.4</v>
      </c>
      <c r="K933" s="7" t="s">
        <v>54</v>
      </c>
      <c r="L933" s="103" t="e">
        <f>HLOOKUP(K933,'ABR''26'!$DE$4:$EH$65,MATCH(Carga!A933,'ABR''26'!$DE$4:$DE$65,0),0)</f>
        <v>#N/A</v>
      </c>
      <c r="M933" s="7"/>
      <c r="O933" s="7" t="str">
        <f t="shared" si="163"/>
        <v>ZBUB</v>
      </c>
      <c r="P933" s="104" t="e">
        <f t="shared" si="164"/>
        <v>#N/A</v>
      </c>
      <c r="Q933" s="102" t="s">
        <v>203</v>
      </c>
      <c r="R933" s="102" t="s">
        <v>204</v>
      </c>
      <c r="S933" s="102" t="s">
        <v>152</v>
      </c>
      <c r="T933" s="105" t="str">
        <f t="shared" ca="1" si="160"/>
        <v>04.05.Monday</v>
      </c>
      <c r="U933" s="102" t="s">
        <v>205</v>
      </c>
      <c r="V933" s="7"/>
      <c r="W933" s="7"/>
      <c r="X933" s="7"/>
      <c r="Y933" s="7"/>
      <c r="Z933" s="100">
        <f t="shared" si="165"/>
        <v>4003542</v>
      </c>
      <c r="AA933" s="7"/>
      <c r="AB933" s="7"/>
      <c r="AC933" s="7"/>
      <c r="AD933" s="7"/>
      <c r="AE933" s="100">
        <f t="shared" si="166"/>
        <v>4151</v>
      </c>
      <c r="AF933" s="7"/>
      <c r="AG933" s="100">
        <f t="shared" si="167"/>
        <v>50036154</v>
      </c>
    </row>
    <row r="934" spans="1:33" x14ac:dyDescent="0.35">
      <c r="A934" s="7" t="str">
        <f t="shared" si="161"/>
        <v>Manaus39,70,4</v>
      </c>
      <c r="B934" s="100" t="s">
        <v>187</v>
      </c>
      <c r="C934" s="7">
        <v>4151</v>
      </c>
      <c r="D934" s="7" t="s">
        <v>40</v>
      </c>
      <c r="E934">
        <v>4003542</v>
      </c>
      <c r="F934" s="101"/>
      <c r="G934" s="111">
        <v>50036154</v>
      </c>
      <c r="H934" t="s">
        <v>223</v>
      </c>
      <c r="I934" s="101" t="str">
        <f t="shared" si="162"/>
        <v>39,7</v>
      </c>
      <c r="J934" s="164">
        <v>0.4</v>
      </c>
      <c r="K934" s="7" t="s">
        <v>48</v>
      </c>
      <c r="L934" s="103" t="e">
        <f>HLOOKUP(K934,'ABR''26'!$DE$4:$EH$65,MATCH(Carga!A934,'ABR''26'!$DE$4:$DE$65,0),0)</f>
        <v>#N/A</v>
      </c>
      <c r="M934" s="7"/>
      <c r="O934" s="7" t="str">
        <f t="shared" si="163"/>
        <v>ZBLA</v>
      </c>
      <c r="P934" s="104" t="e">
        <f t="shared" si="164"/>
        <v>#N/A</v>
      </c>
      <c r="Q934" s="102" t="s">
        <v>203</v>
      </c>
      <c r="R934" s="102" t="s">
        <v>204</v>
      </c>
      <c r="S934" s="102" t="s">
        <v>152</v>
      </c>
      <c r="T934" s="105" t="str">
        <f t="shared" ca="1" si="160"/>
        <v>04.05.Monday</v>
      </c>
      <c r="U934" s="102" t="s">
        <v>205</v>
      </c>
      <c r="V934" s="7"/>
      <c r="W934" s="7"/>
      <c r="X934" s="7"/>
      <c r="Y934" s="7"/>
      <c r="Z934" s="100">
        <f t="shared" si="165"/>
        <v>4003542</v>
      </c>
      <c r="AA934" s="7"/>
      <c r="AB934" s="7"/>
      <c r="AC934" s="7"/>
      <c r="AD934" s="7"/>
      <c r="AE934" s="100">
        <f t="shared" si="166"/>
        <v>4151</v>
      </c>
      <c r="AF934" s="7"/>
      <c r="AG934" s="100">
        <f t="shared" si="167"/>
        <v>50036154</v>
      </c>
    </row>
    <row r="935" spans="1:33" x14ac:dyDescent="0.35">
      <c r="A935" s="7" t="str">
        <f t="shared" si="161"/>
        <v>Manaus39,70,4</v>
      </c>
      <c r="B935" s="100" t="s">
        <v>187</v>
      </c>
      <c r="C935" s="7">
        <v>4151</v>
      </c>
      <c r="D935" s="7" t="s">
        <v>40</v>
      </c>
      <c r="E935">
        <v>4003542</v>
      </c>
      <c r="F935" s="101"/>
      <c r="G935" s="111">
        <v>50036154</v>
      </c>
      <c r="H935" t="s">
        <v>223</v>
      </c>
      <c r="I935" s="101" t="str">
        <f t="shared" si="162"/>
        <v>39,7</v>
      </c>
      <c r="J935" s="164">
        <v>0.4</v>
      </c>
      <c r="K935" s="7" t="s">
        <v>55</v>
      </c>
      <c r="L935" s="103" t="e">
        <f>HLOOKUP(K935,'ABR''26'!$DE$4:$EH$65,MATCH(Carga!A935,'ABR''26'!$DE$4:$DE$65,0),0)</f>
        <v>#N/A</v>
      </c>
      <c r="M935" s="7"/>
      <c r="O935" s="7" t="str">
        <f t="shared" si="163"/>
        <v>ZBLL</v>
      </c>
      <c r="P935" s="104" t="e">
        <f t="shared" si="164"/>
        <v>#N/A</v>
      </c>
      <c r="Q935" s="102" t="s">
        <v>203</v>
      </c>
      <c r="R935" s="102" t="s">
        <v>204</v>
      </c>
      <c r="S935" s="102" t="s">
        <v>152</v>
      </c>
      <c r="T935" s="105" t="str">
        <f t="shared" ca="1" si="160"/>
        <v>04.05.Monday</v>
      </c>
      <c r="U935" s="102" t="s">
        <v>205</v>
      </c>
      <c r="V935" s="7"/>
      <c r="W935" s="7"/>
      <c r="X935" s="7"/>
      <c r="Y935" s="7"/>
      <c r="Z935" s="100">
        <f t="shared" si="165"/>
        <v>4003542</v>
      </c>
      <c r="AA935" s="7"/>
      <c r="AB935" s="7"/>
      <c r="AC935" s="7"/>
      <c r="AD935" s="7"/>
      <c r="AE935" s="100">
        <f t="shared" si="166"/>
        <v>4151</v>
      </c>
      <c r="AF935" s="7"/>
      <c r="AG935" s="100">
        <f t="shared" si="167"/>
        <v>50036154</v>
      </c>
    </row>
    <row r="936" spans="1:33" x14ac:dyDescent="0.35">
      <c r="A936" s="7" t="str">
        <f t="shared" si="161"/>
        <v>Manaus39,70,4</v>
      </c>
      <c r="B936" s="100" t="s">
        <v>187</v>
      </c>
      <c r="C936" s="7">
        <v>4151</v>
      </c>
      <c r="D936" s="7" t="s">
        <v>40</v>
      </c>
      <c r="E936">
        <v>4003542</v>
      </c>
      <c r="F936" s="101"/>
      <c r="G936" s="111">
        <v>50036154</v>
      </c>
      <c r="H936" t="s">
        <v>223</v>
      </c>
      <c r="I936" s="101" t="str">
        <f t="shared" si="162"/>
        <v>39,7</v>
      </c>
      <c r="J936" s="164">
        <v>0.4</v>
      </c>
      <c r="K936" s="7" t="s">
        <v>135</v>
      </c>
      <c r="L936" s="103" t="e">
        <f>HLOOKUP(K936,'ABR''26'!$DE$4:$EH$65,MATCH(Carga!A936,'ABR''26'!$DE$4:$DE$65,0),0)</f>
        <v>#N/A</v>
      </c>
      <c r="M936" s="7"/>
      <c r="O936" s="7" t="str">
        <f t="shared" si="163"/>
        <v>ZBPE</v>
      </c>
      <c r="P936" s="104" t="e">
        <f t="shared" si="164"/>
        <v>#N/A</v>
      </c>
      <c r="Q936" s="102" t="s">
        <v>203</v>
      </c>
      <c r="R936" s="102" t="s">
        <v>204</v>
      </c>
      <c r="S936" s="102" t="s">
        <v>152</v>
      </c>
      <c r="T936" s="105" t="str">
        <f t="shared" ca="1" si="160"/>
        <v>04.05.Monday</v>
      </c>
      <c r="U936" s="102" t="s">
        <v>205</v>
      </c>
      <c r="V936" s="7"/>
      <c r="W936" s="7"/>
      <c r="X936" s="7"/>
      <c r="Y936" s="7"/>
      <c r="Z936" s="100">
        <f t="shared" si="165"/>
        <v>4003542</v>
      </c>
      <c r="AA936" s="7"/>
      <c r="AB936" s="7"/>
      <c r="AC936" s="7"/>
      <c r="AD936" s="7"/>
      <c r="AE936" s="100">
        <f t="shared" si="166"/>
        <v>4151</v>
      </c>
      <c r="AF936" s="7"/>
      <c r="AG936" s="100">
        <f t="shared" si="167"/>
        <v>50036154</v>
      </c>
    </row>
    <row r="937" spans="1:33" x14ac:dyDescent="0.35">
      <c r="A937" s="7" t="str">
        <f t="shared" si="161"/>
        <v>Manaus39,70,4</v>
      </c>
      <c r="B937" s="100" t="s">
        <v>187</v>
      </c>
      <c r="C937" s="7">
        <v>4151</v>
      </c>
      <c r="D937" s="7" t="s">
        <v>40</v>
      </c>
      <c r="E937">
        <v>4003542</v>
      </c>
      <c r="F937" s="101"/>
      <c r="G937" s="111">
        <v>50036154</v>
      </c>
      <c r="H937" t="s">
        <v>223</v>
      </c>
      <c r="I937" s="101" t="str">
        <f t="shared" si="162"/>
        <v>39,7</v>
      </c>
      <c r="J937" s="164">
        <v>0.4</v>
      </c>
      <c r="K937" s="7" t="s">
        <v>136</v>
      </c>
      <c r="L937" s="103" t="e">
        <f>HLOOKUP(K937,'ABR''26'!$DE$4:$EH$65,MATCH(Carga!A937,'ABR''26'!$DE$4:$DE$65,0),0)</f>
        <v>#N/A</v>
      </c>
      <c r="M937" s="7"/>
      <c r="O937" s="7" t="str">
        <f t="shared" si="163"/>
        <v>ZBPL</v>
      </c>
      <c r="P937" s="104" t="e">
        <f t="shared" si="164"/>
        <v>#N/A</v>
      </c>
      <c r="Q937" s="102" t="s">
        <v>203</v>
      </c>
      <c r="R937" s="102" t="s">
        <v>204</v>
      </c>
      <c r="S937" s="102" t="s">
        <v>152</v>
      </c>
      <c r="T937" s="105" t="str">
        <f t="shared" ca="1" si="160"/>
        <v>04.05.Monday</v>
      </c>
      <c r="U937" s="102" t="s">
        <v>205</v>
      </c>
      <c r="V937" s="7"/>
      <c r="W937" s="7"/>
      <c r="X937" s="7"/>
      <c r="Y937" s="7"/>
      <c r="Z937" s="100">
        <f t="shared" si="165"/>
        <v>4003542</v>
      </c>
      <c r="AA937" s="7"/>
      <c r="AB937" s="7"/>
      <c r="AC937" s="7"/>
      <c r="AD937" s="7"/>
      <c r="AE937" s="100">
        <f t="shared" si="166"/>
        <v>4151</v>
      </c>
      <c r="AF937" s="7"/>
      <c r="AG937" s="100">
        <f t="shared" si="167"/>
        <v>50036154</v>
      </c>
    </row>
    <row r="938" spans="1:33" x14ac:dyDescent="0.35">
      <c r="A938" s="7" t="str">
        <f>D938&amp;I938&amp;J938</f>
        <v>Suape20,60</v>
      </c>
      <c r="B938" s="100" t="s">
        <v>187</v>
      </c>
      <c r="C938" s="7">
        <v>4196</v>
      </c>
      <c r="D938" s="7" t="s">
        <v>23</v>
      </c>
      <c r="E938">
        <v>4001151</v>
      </c>
      <c r="F938" s="101"/>
      <c r="G938" s="111">
        <v>50035456</v>
      </c>
      <c r="H938" t="s">
        <v>220</v>
      </c>
      <c r="I938" s="101" t="str">
        <f t="shared" si="162"/>
        <v>20,6</v>
      </c>
      <c r="J938" s="164">
        <v>0</v>
      </c>
      <c r="K938" s="7" t="s">
        <v>43</v>
      </c>
      <c r="L938" s="103" t="e">
        <f>HLOOKUP(K938,'ABR''26'!$DE$4:$EH$65,MATCH(Carga!A938,'ABR''26'!$DE$4:$DE$65,0),0)</f>
        <v>#N/A</v>
      </c>
      <c r="M938" s="7"/>
      <c r="O938" s="7" t="str">
        <f t="shared" si="163"/>
        <v>ZBRP</v>
      </c>
      <c r="P938" s="104" t="e">
        <f t="shared" si="164"/>
        <v>#N/A</v>
      </c>
      <c r="Q938" s="102" t="s">
        <v>203</v>
      </c>
      <c r="R938" s="102" t="s">
        <v>204</v>
      </c>
      <c r="S938" s="102" t="s">
        <v>152</v>
      </c>
      <c r="T938" s="105" t="str">
        <f t="shared" ca="1" si="160"/>
        <v>04.05.Monday</v>
      </c>
      <c r="U938" s="102" t="s">
        <v>205</v>
      </c>
      <c r="V938" s="7"/>
      <c r="W938" s="7"/>
      <c r="X938" s="7"/>
      <c r="Y938" s="7"/>
      <c r="Z938" s="100">
        <f t="shared" si="165"/>
        <v>4001151</v>
      </c>
      <c r="AA938" s="7"/>
      <c r="AB938" s="7"/>
      <c r="AC938" s="7"/>
      <c r="AD938" s="7"/>
      <c r="AE938" s="100">
        <f t="shared" si="166"/>
        <v>4196</v>
      </c>
      <c r="AF938" s="7"/>
      <c r="AG938" s="100">
        <f t="shared" si="167"/>
        <v>50035456</v>
      </c>
    </row>
    <row r="939" spans="1:33" x14ac:dyDescent="0.35">
      <c r="A939" s="7" t="str">
        <f t="shared" ref="A939:A961" si="168">D939&amp;I939&amp;J939</f>
        <v>Suape20,60</v>
      </c>
      <c r="B939" s="100" t="s">
        <v>187</v>
      </c>
      <c r="C939" s="7">
        <v>4196</v>
      </c>
      <c r="D939" s="7" t="s">
        <v>23</v>
      </c>
      <c r="E939">
        <v>4001151</v>
      </c>
      <c r="F939" s="101"/>
      <c r="G939" s="111">
        <v>50035456</v>
      </c>
      <c r="H939" t="s">
        <v>220</v>
      </c>
      <c r="I939" s="101" t="str">
        <f t="shared" si="162"/>
        <v>20,6</v>
      </c>
      <c r="J939" s="164">
        <v>0</v>
      </c>
      <c r="K939" s="7" t="s">
        <v>44</v>
      </c>
      <c r="L939" s="103" t="e">
        <f>HLOOKUP(K939,'ABR''26'!$DE$4:$EH$65,MATCH(Carga!A939,'ABR''26'!$DE$4:$DE$65,0),0)</f>
        <v>#N/A</v>
      </c>
      <c r="M939" s="7"/>
      <c r="O939" s="7" t="str">
        <f t="shared" si="163"/>
        <v>ZBSR</v>
      </c>
      <c r="P939" s="104" t="e">
        <f t="shared" si="164"/>
        <v>#N/A</v>
      </c>
      <c r="Q939" s="102" t="s">
        <v>203</v>
      </c>
      <c r="R939" s="102" t="s">
        <v>204</v>
      </c>
      <c r="S939" s="102" t="s">
        <v>152</v>
      </c>
      <c r="T939" s="105" t="str">
        <f t="shared" ca="1" si="160"/>
        <v>04.05.Monday</v>
      </c>
      <c r="U939" s="102" t="s">
        <v>205</v>
      </c>
      <c r="V939" s="7"/>
      <c r="W939" s="7"/>
      <c r="X939" s="7"/>
      <c r="Y939" s="7"/>
      <c r="Z939" s="100">
        <f t="shared" si="165"/>
        <v>4001151</v>
      </c>
      <c r="AA939" s="7"/>
      <c r="AB939" s="7"/>
      <c r="AC939" s="7"/>
      <c r="AD939" s="7"/>
      <c r="AE939" s="100">
        <f t="shared" si="166"/>
        <v>4196</v>
      </c>
      <c r="AF939" s="7"/>
      <c r="AG939" s="100">
        <f t="shared" si="167"/>
        <v>50035456</v>
      </c>
    </row>
    <row r="940" spans="1:33" x14ac:dyDescent="0.35">
      <c r="A940" s="7" t="str">
        <f t="shared" si="168"/>
        <v>Suape20,60</v>
      </c>
      <c r="B940" s="100" t="s">
        <v>187</v>
      </c>
      <c r="C940" s="7">
        <v>4196</v>
      </c>
      <c r="D940" s="7" t="s">
        <v>23</v>
      </c>
      <c r="E940">
        <v>4001151</v>
      </c>
      <c r="F940" s="101"/>
      <c r="G940" s="111">
        <v>50035456</v>
      </c>
      <c r="H940" t="s">
        <v>220</v>
      </c>
      <c r="I940" s="101" t="str">
        <f t="shared" si="162"/>
        <v>20,6</v>
      </c>
      <c r="J940" s="164">
        <v>0</v>
      </c>
      <c r="K940" s="7" t="s">
        <v>56</v>
      </c>
      <c r="L940" s="103" t="e">
        <f>HLOOKUP(K940,'ABR''26'!$DE$4:$EH$65,MATCH(Carga!A940,'ABR''26'!$DE$4:$DE$65,0),0)</f>
        <v>#N/A</v>
      </c>
      <c r="M940" s="7"/>
      <c r="O940" s="7" t="str">
        <f t="shared" si="163"/>
        <v>ZBSB</v>
      </c>
      <c r="P940" s="104" t="e">
        <f t="shared" si="164"/>
        <v>#N/A</v>
      </c>
      <c r="Q940" s="102" t="s">
        <v>203</v>
      </c>
      <c r="R940" s="102" t="s">
        <v>204</v>
      </c>
      <c r="S940" s="102" t="s">
        <v>152</v>
      </c>
      <c r="T940" s="105" t="str">
        <f t="shared" ca="1" si="160"/>
        <v>04.05.Monday</v>
      </c>
      <c r="U940" s="102" t="s">
        <v>205</v>
      </c>
      <c r="V940" s="7"/>
      <c r="W940" s="7"/>
      <c r="X940" s="7"/>
      <c r="Y940" s="7"/>
      <c r="Z940" s="100">
        <f t="shared" si="165"/>
        <v>4001151</v>
      </c>
      <c r="AA940" s="7"/>
      <c r="AB940" s="7"/>
      <c r="AC940" s="7"/>
      <c r="AD940" s="7"/>
      <c r="AE940" s="100">
        <f t="shared" si="166"/>
        <v>4196</v>
      </c>
      <c r="AF940" s="7"/>
      <c r="AG940" s="100">
        <f t="shared" si="167"/>
        <v>50035456</v>
      </c>
    </row>
    <row r="941" spans="1:33" x14ac:dyDescent="0.35">
      <c r="A941" s="7" t="str">
        <f t="shared" si="168"/>
        <v>Suape20,60</v>
      </c>
      <c r="B941" s="100" t="s">
        <v>187</v>
      </c>
      <c r="C941" s="7">
        <v>4196</v>
      </c>
      <c r="D941" s="7" t="s">
        <v>23</v>
      </c>
      <c r="E941">
        <v>4001151</v>
      </c>
      <c r="F941" s="101"/>
      <c r="G941" s="111">
        <v>50035456</v>
      </c>
      <c r="H941" t="s">
        <v>220</v>
      </c>
      <c r="I941" s="101" t="str">
        <f t="shared" si="162"/>
        <v>20,6</v>
      </c>
      <c r="J941" s="164">
        <v>0</v>
      </c>
      <c r="K941" s="7" t="s">
        <v>46</v>
      </c>
      <c r="L941" s="103" t="e">
        <f>HLOOKUP(K941,'ABR''26'!$DE$4:$EH$65,MATCH(Carga!A941,'ABR''26'!$DE$4:$DE$65,0),0)</f>
        <v>#N/A</v>
      </c>
      <c r="M941" s="7"/>
      <c r="O941" s="7" t="str">
        <f t="shared" si="163"/>
        <v>ZBCP</v>
      </c>
      <c r="P941" s="104" t="e">
        <f t="shared" si="164"/>
        <v>#N/A</v>
      </c>
      <c r="Q941" s="102" t="s">
        <v>203</v>
      </c>
      <c r="R941" s="102" t="s">
        <v>204</v>
      </c>
      <c r="S941" s="102" t="s">
        <v>152</v>
      </c>
      <c r="T941" s="105" t="str">
        <f t="shared" ca="1" si="160"/>
        <v>04.05.Monday</v>
      </c>
      <c r="U941" s="102" t="s">
        <v>205</v>
      </c>
      <c r="V941" s="7"/>
      <c r="W941" s="7"/>
      <c r="X941" s="7"/>
      <c r="Y941" s="7"/>
      <c r="Z941" s="100">
        <f t="shared" si="165"/>
        <v>4001151</v>
      </c>
      <c r="AA941" s="7"/>
      <c r="AB941" s="7"/>
      <c r="AC941" s="7"/>
      <c r="AD941" s="7"/>
      <c r="AE941" s="100">
        <f t="shared" si="166"/>
        <v>4196</v>
      </c>
      <c r="AF941" s="7"/>
      <c r="AG941" s="100">
        <f t="shared" si="167"/>
        <v>50035456</v>
      </c>
    </row>
    <row r="942" spans="1:33" x14ac:dyDescent="0.35">
      <c r="A942" s="7" t="str">
        <f t="shared" si="168"/>
        <v>Suape20,60</v>
      </c>
      <c r="B942" s="100" t="s">
        <v>187</v>
      </c>
      <c r="C942" s="7">
        <v>4196</v>
      </c>
      <c r="D942" s="7" t="s">
        <v>23</v>
      </c>
      <c r="E942">
        <v>4001151</v>
      </c>
      <c r="F942" s="101"/>
      <c r="G942" s="111">
        <v>50035456</v>
      </c>
      <c r="H942" t="s">
        <v>220</v>
      </c>
      <c r="I942" s="101" t="str">
        <f t="shared" si="162"/>
        <v>20,6</v>
      </c>
      <c r="J942" s="164">
        <v>0</v>
      </c>
      <c r="K942" s="7" t="s">
        <v>131</v>
      </c>
      <c r="L942" s="103" t="e">
        <f>HLOOKUP(K942,'ABR''26'!$DE$4:$EH$65,MATCH(Carga!A942,'ABR''26'!$DE$4:$DE$65,0),0)</f>
        <v>#N/A</v>
      </c>
      <c r="M942" s="7"/>
      <c r="O942" s="7" t="str">
        <f t="shared" si="163"/>
        <v>ZBFP</v>
      </c>
      <c r="P942" s="104" t="e">
        <f t="shared" si="164"/>
        <v>#N/A</v>
      </c>
      <c r="Q942" s="102" t="s">
        <v>203</v>
      </c>
      <c r="R942" s="102" t="s">
        <v>204</v>
      </c>
      <c r="S942" s="102" t="s">
        <v>152</v>
      </c>
      <c r="T942" s="105" t="str">
        <f t="shared" ca="1" si="160"/>
        <v>04.05.Monday</v>
      </c>
      <c r="U942" s="102" t="s">
        <v>205</v>
      </c>
      <c r="V942" s="7"/>
      <c r="W942" s="7"/>
      <c r="X942" s="7"/>
      <c r="Y942" s="7"/>
      <c r="Z942" s="100">
        <f t="shared" si="165"/>
        <v>4001151</v>
      </c>
      <c r="AA942" s="7"/>
      <c r="AB942" s="7"/>
      <c r="AC942" s="7"/>
      <c r="AD942" s="7"/>
      <c r="AE942" s="100">
        <f t="shared" si="166"/>
        <v>4196</v>
      </c>
      <c r="AF942" s="7"/>
      <c r="AG942" s="100">
        <f t="shared" si="167"/>
        <v>50035456</v>
      </c>
    </row>
    <row r="943" spans="1:33" x14ac:dyDescent="0.35">
      <c r="A943" s="7" t="str">
        <f t="shared" si="168"/>
        <v>Suape20,60</v>
      </c>
      <c r="B943" s="100" t="s">
        <v>187</v>
      </c>
      <c r="C943" s="7">
        <v>4196</v>
      </c>
      <c r="D943" s="7" t="s">
        <v>23</v>
      </c>
      <c r="E943">
        <v>4001151</v>
      </c>
      <c r="F943" s="101"/>
      <c r="G943" s="111">
        <v>50035456</v>
      </c>
      <c r="H943" t="s">
        <v>220</v>
      </c>
      <c r="I943" s="101" t="str">
        <f t="shared" si="162"/>
        <v>20,6</v>
      </c>
      <c r="J943" s="164">
        <v>0</v>
      </c>
      <c r="K943" s="7" t="s">
        <v>51</v>
      </c>
      <c r="L943" s="103" t="e">
        <f>HLOOKUP(K943,'ABR''26'!$DE$4:$EH$65,MATCH(Carga!A943,'ABR''26'!$DE$4:$DE$65,0),0)</f>
        <v>#N/A</v>
      </c>
      <c r="M943" s="7"/>
      <c r="O943" s="7" t="str">
        <f t="shared" si="163"/>
        <v>ZBFC</v>
      </c>
      <c r="P943" s="104" t="e">
        <f t="shared" si="164"/>
        <v>#N/A</v>
      </c>
      <c r="Q943" s="102" t="s">
        <v>203</v>
      </c>
      <c r="R943" s="102" t="s">
        <v>204</v>
      </c>
      <c r="S943" s="102" t="s">
        <v>152</v>
      </c>
      <c r="T943" s="105" t="str">
        <f t="shared" ca="1" si="160"/>
        <v>04.05.Monday</v>
      </c>
      <c r="U943" s="102" t="s">
        <v>205</v>
      </c>
      <c r="V943" s="7"/>
      <c r="W943" s="7"/>
      <c r="X943" s="7"/>
      <c r="Y943" s="7"/>
      <c r="Z943" s="100">
        <f t="shared" si="165"/>
        <v>4001151</v>
      </c>
      <c r="AA943" s="7"/>
      <c r="AB943" s="7"/>
      <c r="AC943" s="7"/>
      <c r="AD943" s="7"/>
      <c r="AE943" s="100">
        <f t="shared" si="166"/>
        <v>4196</v>
      </c>
      <c r="AF943" s="7"/>
      <c r="AG943" s="100">
        <f t="shared" si="167"/>
        <v>50035456</v>
      </c>
    </row>
    <row r="944" spans="1:33" x14ac:dyDescent="0.35">
      <c r="A944" s="7" t="str">
        <f t="shared" si="168"/>
        <v>Suape20,60</v>
      </c>
      <c r="B944" s="100" t="s">
        <v>187</v>
      </c>
      <c r="C944" s="7">
        <v>4196</v>
      </c>
      <c r="D944" s="7" t="s">
        <v>23</v>
      </c>
      <c r="E944">
        <v>4001151</v>
      </c>
      <c r="F944" s="101"/>
      <c r="G944" s="111">
        <v>50035456</v>
      </c>
      <c r="H944" t="s">
        <v>220</v>
      </c>
      <c r="I944" s="101" t="str">
        <f t="shared" si="162"/>
        <v>20,6</v>
      </c>
      <c r="J944" s="164">
        <v>0</v>
      </c>
      <c r="K944" s="7" t="s">
        <v>59</v>
      </c>
      <c r="L944" s="103" t="e">
        <f>HLOOKUP(K944,'ABR''26'!$DE$4:$EH$65,MATCH(Carga!A944,'ABR''26'!$DE$4:$DE$65,0),0)</f>
        <v>#N/A</v>
      </c>
      <c r="M944" s="7"/>
      <c r="O944" s="7" t="str">
        <f t="shared" si="163"/>
        <v>ZBFB</v>
      </c>
      <c r="P944" s="104" t="e">
        <f t="shared" si="164"/>
        <v>#N/A</v>
      </c>
      <c r="Q944" s="102" t="s">
        <v>203</v>
      </c>
      <c r="R944" s="102" t="s">
        <v>204</v>
      </c>
      <c r="S944" s="102" t="s">
        <v>152</v>
      </c>
      <c r="T944" s="105" t="str">
        <f t="shared" ca="1" si="160"/>
        <v>04.05.Monday</v>
      </c>
      <c r="U944" s="102" t="s">
        <v>205</v>
      </c>
      <c r="V944" s="7"/>
      <c r="W944" s="7"/>
      <c r="X944" s="7"/>
      <c r="Y944" s="7"/>
      <c r="Z944" s="100">
        <f t="shared" si="165"/>
        <v>4001151</v>
      </c>
      <c r="AA944" s="7"/>
      <c r="AB944" s="7"/>
      <c r="AC944" s="7"/>
      <c r="AD944" s="7"/>
      <c r="AE944" s="100">
        <f t="shared" si="166"/>
        <v>4196</v>
      </c>
      <c r="AF944" s="7"/>
      <c r="AG944" s="100">
        <f t="shared" si="167"/>
        <v>50035456</v>
      </c>
    </row>
    <row r="945" spans="1:33" x14ac:dyDescent="0.35">
      <c r="A945" s="7" t="str">
        <f t="shared" si="168"/>
        <v>Suape20,60</v>
      </c>
      <c r="B945" s="100" t="s">
        <v>187</v>
      </c>
      <c r="C945" s="7">
        <v>4196</v>
      </c>
      <c r="D945" s="7" t="s">
        <v>23</v>
      </c>
      <c r="E945">
        <v>4001151</v>
      </c>
      <c r="F945" s="101"/>
      <c r="G945" s="111">
        <v>50035456</v>
      </c>
      <c r="H945" t="s">
        <v>220</v>
      </c>
      <c r="I945" s="101" t="str">
        <f t="shared" si="162"/>
        <v>20,6</v>
      </c>
      <c r="J945" s="164">
        <v>0</v>
      </c>
      <c r="K945" s="7" t="s">
        <v>138</v>
      </c>
      <c r="L945" s="103" t="e">
        <f>HLOOKUP(K945,'ABR''26'!$DE$4:$EH$65,MATCH(Carga!A945,'ABR''26'!$DE$4:$DE$65,0),0)</f>
        <v>#N/A</v>
      </c>
      <c r="M945" s="7"/>
      <c r="O945" s="7" t="str">
        <f t="shared" si="163"/>
        <v>ZBTM</v>
      </c>
      <c r="P945" s="104" t="e">
        <f t="shared" si="164"/>
        <v>#N/A</v>
      </c>
      <c r="Q945" s="102" t="s">
        <v>203</v>
      </c>
      <c r="R945" s="102" t="s">
        <v>204</v>
      </c>
      <c r="S945" s="102" t="s">
        <v>152</v>
      </c>
      <c r="T945" s="105" t="str">
        <f t="shared" ca="1" si="160"/>
        <v>04.05.Monday</v>
      </c>
      <c r="U945" s="102" t="s">
        <v>205</v>
      </c>
      <c r="V945" s="7"/>
      <c r="W945" s="7"/>
      <c r="X945" s="7"/>
      <c r="Y945" s="7"/>
      <c r="Z945" s="100">
        <f t="shared" si="165"/>
        <v>4001151</v>
      </c>
      <c r="AA945" s="7"/>
      <c r="AB945" s="7"/>
      <c r="AC945" s="7"/>
      <c r="AD945" s="7"/>
      <c r="AE945" s="100">
        <f t="shared" si="166"/>
        <v>4196</v>
      </c>
      <c r="AF945" s="7"/>
      <c r="AG945" s="100">
        <f t="shared" si="167"/>
        <v>50035456</v>
      </c>
    </row>
    <row r="946" spans="1:33" x14ac:dyDescent="0.35">
      <c r="A946" s="7" t="str">
        <f t="shared" si="168"/>
        <v>Suape20,60</v>
      </c>
      <c r="B946" s="100" t="s">
        <v>187</v>
      </c>
      <c r="C946" s="7">
        <v>4196</v>
      </c>
      <c r="D946" s="7" t="s">
        <v>23</v>
      </c>
      <c r="E946">
        <v>4001151</v>
      </c>
      <c r="F946" s="101"/>
      <c r="G946" s="111">
        <v>50035456</v>
      </c>
      <c r="H946" t="s">
        <v>220</v>
      </c>
      <c r="I946" s="101" t="str">
        <f t="shared" si="162"/>
        <v>20,6</v>
      </c>
      <c r="J946" s="164">
        <v>0</v>
      </c>
      <c r="K946" s="7" t="s">
        <v>139</v>
      </c>
      <c r="L946" s="103" t="e">
        <f>HLOOKUP(K946,'ABR''26'!$DE$4:$EH$65,MATCH(Carga!A946,'ABR''26'!$DE$4:$DE$65,0),0)</f>
        <v>#N/A</v>
      </c>
      <c r="M946" s="7"/>
      <c r="O946" s="7" t="str">
        <f t="shared" si="163"/>
        <v>ZBCT</v>
      </c>
      <c r="P946" s="104" t="e">
        <f t="shared" si="164"/>
        <v>#N/A</v>
      </c>
      <c r="Q946" s="102" t="s">
        <v>203</v>
      </c>
      <c r="R946" s="102" t="s">
        <v>204</v>
      </c>
      <c r="S946" s="102" t="s">
        <v>152</v>
      </c>
      <c r="T946" s="105" t="str">
        <f t="shared" ca="1" si="160"/>
        <v>04.05.Monday</v>
      </c>
      <c r="U946" s="102" t="s">
        <v>205</v>
      </c>
      <c r="V946" s="7"/>
      <c r="W946" s="7"/>
      <c r="X946" s="7"/>
      <c r="Y946" s="7"/>
      <c r="Z946" s="100">
        <f t="shared" si="165"/>
        <v>4001151</v>
      </c>
      <c r="AA946" s="7"/>
      <c r="AB946" s="7"/>
      <c r="AC946" s="7"/>
      <c r="AD946" s="7"/>
      <c r="AE946" s="100">
        <f t="shared" si="166"/>
        <v>4196</v>
      </c>
      <c r="AF946" s="7"/>
      <c r="AG946" s="100">
        <f t="shared" si="167"/>
        <v>50035456</v>
      </c>
    </row>
    <row r="947" spans="1:33" x14ac:dyDescent="0.35">
      <c r="A947" s="7" t="str">
        <f t="shared" si="168"/>
        <v>Suape20,60</v>
      </c>
      <c r="B947" s="100" t="s">
        <v>187</v>
      </c>
      <c r="C947" s="7">
        <v>4196</v>
      </c>
      <c r="D947" s="7" t="s">
        <v>23</v>
      </c>
      <c r="E947">
        <v>4001151</v>
      </c>
      <c r="F947" s="101"/>
      <c r="G947" s="111">
        <v>50035456</v>
      </c>
      <c r="H947" t="s">
        <v>220</v>
      </c>
      <c r="I947" s="101" t="str">
        <f t="shared" si="162"/>
        <v>20,6</v>
      </c>
      <c r="J947" s="164">
        <v>0</v>
      </c>
      <c r="K947" s="7" t="s">
        <v>57</v>
      </c>
      <c r="L947" s="103" t="e">
        <f>HLOOKUP(K947,'ABR''26'!$DE$4:$EH$65,MATCH(Carga!A947,'ABR''26'!$DE$4:$DE$65,0),0)</f>
        <v>#N/A</v>
      </c>
      <c r="M947" s="7"/>
      <c r="O947" s="7" t="str">
        <f t="shared" si="163"/>
        <v>ZBLB</v>
      </c>
      <c r="P947" s="104" t="e">
        <f t="shared" si="164"/>
        <v>#N/A</v>
      </c>
      <c r="Q947" s="102" t="s">
        <v>203</v>
      </c>
      <c r="R947" s="102" t="s">
        <v>204</v>
      </c>
      <c r="S947" s="102" t="s">
        <v>152</v>
      </c>
      <c r="T947" s="105" t="str">
        <f t="shared" ca="1" si="160"/>
        <v>04.05.Monday</v>
      </c>
      <c r="U947" s="102" t="s">
        <v>205</v>
      </c>
      <c r="V947" s="7"/>
      <c r="W947" s="7"/>
      <c r="X947" s="7"/>
      <c r="Y947" s="7"/>
      <c r="Z947" s="100">
        <f t="shared" si="165"/>
        <v>4001151</v>
      </c>
      <c r="AA947" s="7"/>
      <c r="AB947" s="7"/>
      <c r="AC947" s="7"/>
      <c r="AD947" s="7"/>
      <c r="AE947" s="100">
        <f t="shared" si="166"/>
        <v>4196</v>
      </c>
      <c r="AF947" s="7"/>
      <c r="AG947" s="100">
        <f t="shared" si="167"/>
        <v>50035456</v>
      </c>
    </row>
    <row r="948" spans="1:33" x14ac:dyDescent="0.35">
      <c r="A948" s="7" t="str">
        <f t="shared" si="168"/>
        <v>Suape20,60</v>
      </c>
      <c r="B948" s="100" t="s">
        <v>187</v>
      </c>
      <c r="C948" s="7">
        <v>4196</v>
      </c>
      <c r="D948" s="7" t="s">
        <v>23</v>
      </c>
      <c r="E948">
        <v>4001151</v>
      </c>
      <c r="F948" s="101"/>
      <c r="G948" s="111">
        <v>50035456</v>
      </c>
      <c r="H948" t="s">
        <v>220</v>
      </c>
      <c r="I948" s="101" t="str">
        <f t="shared" si="162"/>
        <v>20,6</v>
      </c>
      <c r="J948" s="164">
        <v>0</v>
      </c>
      <c r="K948" s="7" t="s">
        <v>132</v>
      </c>
      <c r="L948" s="103" t="e">
        <f>HLOOKUP(K948,'ABR''26'!$DE$4:$EH$65,MATCH(Carga!A948,'ABR''26'!$DE$4:$DE$65,0),0)</f>
        <v>#N/A</v>
      </c>
      <c r="M948" s="7"/>
      <c r="O948" s="7" t="str">
        <f t="shared" si="163"/>
        <v>ZBMR</v>
      </c>
      <c r="P948" s="104" t="e">
        <f t="shared" si="164"/>
        <v>#N/A</v>
      </c>
      <c r="Q948" s="102" t="s">
        <v>203</v>
      </c>
      <c r="R948" s="102" t="s">
        <v>204</v>
      </c>
      <c r="S948" s="102" t="s">
        <v>152</v>
      </c>
      <c r="T948" s="105" t="str">
        <f t="shared" ca="1" si="160"/>
        <v>04.05.Monday</v>
      </c>
      <c r="U948" s="102" t="s">
        <v>205</v>
      </c>
      <c r="V948" s="7"/>
      <c r="W948" s="7"/>
      <c r="X948" s="7"/>
      <c r="Y948" s="7"/>
      <c r="Z948" s="100">
        <f t="shared" si="165"/>
        <v>4001151</v>
      </c>
      <c r="AA948" s="7"/>
      <c r="AB948" s="7"/>
      <c r="AC948" s="7"/>
      <c r="AD948" s="7"/>
      <c r="AE948" s="100">
        <f t="shared" si="166"/>
        <v>4196</v>
      </c>
      <c r="AF948" s="7"/>
      <c r="AG948" s="100">
        <f t="shared" si="167"/>
        <v>50035456</v>
      </c>
    </row>
    <row r="949" spans="1:33" x14ac:dyDescent="0.35">
      <c r="A949" s="7" t="str">
        <f t="shared" si="168"/>
        <v>Suape20,60</v>
      </c>
      <c r="B949" s="100" t="s">
        <v>187</v>
      </c>
      <c r="C949" s="7">
        <v>4196</v>
      </c>
      <c r="D949" s="7" t="s">
        <v>23</v>
      </c>
      <c r="E949">
        <v>4001151</v>
      </c>
      <c r="F949" s="101"/>
      <c r="G949" s="111">
        <v>50035456</v>
      </c>
      <c r="H949" t="s">
        <v>220</v>
      </c>
      <c r="I949" s="101" t="str">
        <f t="shared" si="162"/>
        <v>20,6</v>
      </c>
      <c r="J949" s="164">
        <v>0</v>
      </c>
      <c r="K949" s="7" t="s">
        <v>133</v>
      </c>
      <c r="L949" s="103" t="e">
        <f>HLOOKUP(K949,'ABR''26'!$DE$4:$EH$65,MATCH(Carga!A949,'ABR''26'!$DE$4:$DE$65,0),0)</f>
        <v>#N/A</v>
      </c>
      <c r="M949" s="7"/>
      <c r="O949" s="7" t="str">
        <f t="shared" si="163"/>
        <v>ZBML</v>
      </c>
      <c r="P949" s="104" t="e">
        <f t="shared" si="164"/>
        <v>#N/A</v>
      </c>
      <c r="Q949" s="102" t="s">
        <v>203</v>
      </c>
      <c r="R949" s="102" t="s">
        <v>204</v>
      </c>
      <c r="S949" s="102" t="s">
        <v>152</v>
      </c>
      <c r="T949" s="105" t="str">
        <f t="shared" ca="1" si="160"/>
        <v>04.05.Monday</v>
      </c>
      <c r="U949" s="102" t="s">
        <v>205</v>
      </c>
      <c r="V949" s="7"/>
      <c r="W949" s="7"/>
      <c r="X949" s="7"/>
      <c r="Y949" s="7"/>
      <c r="Z949" s="100">
        <f t="shared" si="165"/>
        <v>4001151</v>
      </c>
      <c r="AA949" s="7"/>
      <c r="AB949" s="7"/>
      <c r="AC949" s="7"/>
      <c r="AD949" s="7"/>
      <c r="AE949" s="100">
        <f t="shared" si="166"/>
        <v>4196</v>
      </c>
      <c r="AF949" s="7"/>
      <c r="AG949" s="100">
        <f t="shared" si="167"/>
        <v>50035456</v>
      </c>
    </row>
    <row r="950" spans="1:33" x14ac:dyDescent="0.35">
      <c r="A950" s="7" t="str">
        <f t="shared" si="168"/>
        <v>Suape20,60</v>
      </c>
      <c r="B950" s="100" t="s">
        <v>187</v>
      </c>
      <c r="C950" s="7">
        <v>4196</v>
      </c>
      <c r="D950" s="7" t="s">
        <v>23</v>
      </c>
      <c r="E950">
        <v>4001151</v>
      </c>
      <c r="F950" s="101"/>
      <c r="G950" s="111">
        <v>50035456</v>
      </c>
      <c r="H950" t="s">
        <v>220</v>
      </c>
      <c r="I950" s="101" t="str">
        <f t="shared" si="162"/>
        <v>20,6</v>
      </c>
      <c r="J950" s="164">
        <v>0</v>
      </c>
      <c r="K950" s="7" t="s">
        <v>52</v>
      </c>
      <c r="L950" s="103" t="e">
        <f>HLOOKUP(K950,'ABR''26'!$DE$4:$EH$65,MATCH(Carga!A950,'ABR''26'!$DE$4:$DE$65,0),0)</f>
        <v>#N/A</v>
      </c>
      <c r="M950" s="7"/>
      <c r="O950" s="7" t="str">
        <f t="shared" si="163"/>
        <v>ZBPP</v>
      </c>
      <c r="P950" s="104" t="e">
        <f t="shared" si="164"/>
        <v>#N/A</v>
      </c>
      <c r="Q950" s="102" t="s">
        <v>203</v>
      </c>
      <c r="R950" s="102" t="s">
        <v>204</v>
      </c>
      <c r="S950" s="102" t="s">
        <v>152</v>
      </c>
      <c r="T950" s="105" t="str">
        <f t="shared" ca="1" si="160"/>
        <v>04.05.Monday</v>
      </c>
      <c r="U950" s="102" t="s">
        <v>205</v>
      </c>
      <c r="V950" s="7"/>
      <c r="W950" s="7"/>
      <c r="X950" s="7"/>
      <c r="Y950" s="7"/>
      <c r="Z950" s="100">
        <f t="shared" si="165"/>
        <v>4001151</v>
      </c>
      <c r="AA950" s="7"/>
      <c r="AB950" s="7"/>
      <c r="AC950" s="7"/>
      <c r="AD950" s="7"/>
      <c r="AE950" s="100">
        <f t="shared" si="166"/>
        <v>4196</v>
      </c>
      <c r="AF950" s="7"/>
      <c r="AG950" s="100">
        <f t="shared" si="167"/>
        <v>50035456</v>
      </c>
    </row>
    <row r="951" spans="1:33" x14ac:dyDescent="0.35">
      <c r="A951" s="7" t="str">
        <f t="shared" si="168"/>
        <v>Suape20,60</v>
      </c>
      <c r="B951" s="100" t="s">
        <v>187</v>
      </c>
      <c r="C951" s="7">
        <v>4196</v>
      </c>
      <c r="D951" s="7" t="s">
        <v>23</v>
      </c>
      <c r="E951">
        <v>4001151</v>
      </c>
      <c r="F951" s="101"/>
      <c r="G951" s="111">
        <v>50035456</v>
      </c>
      <c r="H951" t="s">
        <v>220</v>
      </c>
      <c r="I951" s="101" t="str">
        <f t="shared" si="162"/>
        <v>20,6</v>
      </c>
      <c r="J951" s="164">
        <v>0</v>
      </c>
      <c r="K951" s="7" t="s">
        <v>60</v>
      </c>
      <c r="L951" s="103" t="e">
        <f>HLOOKUP(K951,'ABR''26'!$DE$4:$EH$65,MATCH(Carga!A951,'ABR''26'!$DE$4:$DE$65,0),0)</f>
        <v>#N/A</v>
      </c>
      <c r="M951" s="7"/>
      <c r="O951" s="7" t="str">
        <f t="shared" si="163"/>
        <v>ZBPB</v>
      </c>
      <c r="P951" s="104" t="e">
        <f t="shared" si="164"/>
        <v>#N/A</v>
      </c>
      <c r="Q951" s="102" t="s">
        <v>203</v>
      </c>
      <c r="R951" s="102" t="s">
        <v>204</v>
      </c>
      <c r="S951" s="102" t="s">
        <v>152</v>
      </c>
      <c r="T951" s="105" t="str">
        <f t="shared" ca="1" si="160"/>
        <v>04.05.Monday</v>
      </c>
      <c r="U951" s="102" t="s">
        <v>205</v>
      </c>
      <c r="V951" s="7"/>
      <c r="W951" s="7"/>
      <c r="X951" s="7"/>
      <c r="Y951" s="7"/>
      <c r="Z951" s="100">
        <f t="shared" si="165"/>
        <v>4001151</v>
      </c>
      <c r="AA951" s="7"/>
      <c r="AB951" s="7"/>
      <c r="AC951" s="7"/>
      <c r="AD951" s="7"/>
      <c r="AE951" s="100">
        <f t="shared" si="166"/>
        <v>4196</v>
      </c>
      <c r="AF951" s="7"/>
      <c r="AG951" s="100">
        <f t="shared" si="167"/>
        <v>50035456</v>
      </c>
    </row>
    <row r="952" spans="1:33" x14ac:dyDescent="0.35">
      <c r="A952" s="7" t="str">
        <f t="shared" si="168"/>
        <v>Suape20,60</v>
      </c>
      <c r="B952" s="100" t="s">
        <v>187</v>
      </c>
      <c r="C952" s="7">
        <v>4196</v>
      </c>
      <c r="D952" s="7" t="s">
        <v>23</v>
      </c>
      <c r="E952">
        <v>4001151</v>
      </c>
      <c r="F952" s="101"/>
      <c r="G952" s="111">
        <v>50035456</v>
      </c>
      <c r="H952" t="s">
        <v>220</v>
      </c>
      <c r="I952" s="101" t="str">
        <f t="shared" si="162"/>
        <v>20,6</v>
      </c>
      <c r="J952" s="164">
        <v>0</v>
      </c>
      <c r="K952" s="7" t="s">
        <v>50</v>
      </c>
      <c r="L952" s="103" t="e">
        <f>HLOOKUP(K952,'ABR''26'!$DE$4:$EH$65,MATCH(Carga!A952,'ABR''26'!$DE$4:$DE$65,0),0)</f>
        <v>#N/A</v>
      </c>
      <c r="M952" s="7"/>
      <c r="O952" s="7" t="str">
        <f t="shared" si="163"/>
        <v>ZBOP</v>
      </c>
      <c r="P952" s="104" t="e">
        <f t="shared" si="164"/>
        <v>#N/A</v>
      </c>
      <c r="Q952" s="102" t="s">
        <v>203</v>
      </c>
      <c r="R952" s="102" t="s">
        <v>204</v>
      </c>
      <c r="S952" s="102" t="s">
        <v>152</v>
      </c>
      <c r="T952" s="105" t="str">
        <f t="shared" ca="1" si="160"/>
        <v>04.05.Monday</v>
      </c>
      <c r="U952" s="102" t="s">
        <v>205</v>
      </c>
      <c r="V952" s="7"/>
      <c r="W952" s="7"/>
      <c r="X952" s="7"/>
      <c r="Y952" s="7"/>
      <c r="Z952" s="100">
        <f t="shared" si="165"/>
        <v>4001151</v>
      </c>
      <c r="AA952" s="7"/>
      <c r="AB952" s="7"/>
      <c r="AC952" s="7"/>
      <c r="AD952" s="7"/>
      <c r="AE952" s="100">
        <f t="shared" si="166"/>
        <v>4196</v>
      </c>
      <c r="AF952" s="7"/>
      <c r="AG952" s="100">
        <f t="shared" si="167"/>
        <v>50035456</v>
      </c>
    </row>
    <row r="953" spans="1:33" x14ac:dyDescent="0.35">
      <c r="A953" s="7" t="str">
        <f t="shared" si="168"/>
        <v>Suape20,60</v>
      </c>
      <c r="B953" s="100" t="s">
        <v>187</v>
      </c>
      <c r="C953" s="7">
        <v>4196</v>
      </c>
      <c r="D953" s="7" t="s">
        <v>23</v>
      </c>
      <c r="E953">
        <v>4001151</v>
      </c>
      <c r="F953" s="101"/>
      <c r="G953" s="111">
        <v>50035456</v>
      </c>
      <c r="H953" t="s">
        <v>220</v>
      </c>
      <c r="I953" s="101" t="str">
        <f t="shared" si="162"/>
        <v>20,6</v>
      </c>
      <c r="J953" s="164">
        <v>0</v>
      </c>
      <c r="K953" s="7" t="s">
        <v>58</v>
      </c>
      <c r="L953" s="103" t="e">
        <f>HLOOKUP(K953,'ABR''26'!$DE$4:$EH$65,MATCH(Carga!A953,'ABR''26'!$DE$4:$DE$65,0),0)</f>
        <v>#N/A</v>
      </c>
      <c r="M953" s="7"/>
      <c r="O953" s="7" t="str">
        <f t="shared" si="163"/>
        <v>ZBOB</v>
      </c>
      <c r="P953" s="104" t="e">
        <f t="shared" si="164"/>
        <v>#N/A</v>
      </c>
      <c r="Q953" s="102" t="s">
        <v>203</v>
      </c>
      <c r="R953" s="102" t="s">
        <v>204</v>
      </c>
      <c r="S953" s="102" t="s">
        <v>152</v>
      </c>
      <c r="T953" s="105" t="str">
        <f t="shared" ca="1" si="160"/>
        <v>04.05.Monday</v>
      </c>
      <c r="U953" s="102" t="s">
        <v>205</v>
      </c>
      <c r="V953" s="7"/>
      <c r="W953" s="7"/>
      <c r="X953" s="7"/>
      <c r="Y953" s="7"/>
      <c r="Z953" s="100">
        <f t="shared" si="165"/>
        <v>4001151</v>
      </c>
      <c r="AA953" s="7"/>
      <c r="AB953" s="7"/>
      <c r="AC953" s="7"/>
      <c r="AD953" s="7"/>
      <c r="AE953" s="100">
        <f t="shared" si="166"/>
        <v>4196</v>
      </c>
      <c r="AF953" s="7"/>
      <c r="AG953" s="100">
        <f t="shared" si="167"/>
        <v>50035456</v>
      </c>
    </row>
    <row r="954" spans="1:33" x14ac:dyDescent="0.35">
      <c r="A954" s="7" t="str">
        <f t="shared" si="168"/>
        <v>Suape20,60</v>
      </c>
      <c r="B954" s="100" t="s">
        <v>187</v>
      </c>
      <c r="C954" s="7">
        <v>4196</v>
      </c>
      <c r="D954" s="7" t="s">
        <v>23</v>
      </c>
      <c r="E954">
        <v>4001151</v>
      </c>
      <c r="F954" s="101"/>
      <c r="G954" s="111">
        <v>50035456</v>
      </c>
      <c r="H954" t="s">
        <v>220</v>
      </c>
      <c r="I954" s="101" t="str">
        <f t="shared" si="162"/>
        <v>20,6</v>
      </c>
      <c r="J954" s="164">
        <v>0</v>
      </c>
      <c r="K954" s="7" t="s">
        <v>134</v>
      </c>
      <c r="L954" s="103" t="e">
        <f>HLOOKUP(K954,'ABR''26'!$DE$4:$EH$65,MATCH(Carga!A954,'ABR''26'!$DE$4:$DE$65,0),0)</f>
        <v>#N/A</v>
      </c>
      <c r="M954" s="7"/>
      <c r="O954" s="7" t="str">
        <f t="shared" si="163"/>
        <v>ZBSG</v>
      </c>
      <c r="P954" s="104" t="e">
        <f t="shared" si="164"/>
        <v>#N/A</v>
      </c>
      <c r="Q954" s="102" t="s">
        <v>203</v>
      </c>
      <c r="R954" s="102" t="s">
        <v>204</v>
      </c>
      <c r="S954" s="102" t="s">
        <v>152</v>
      </c>
      <c r="T954" s="105" t="str">
        <f t="shared" ca="1" si="160"/>
        <v>04.05.Monday</v>
      </c>
      <c r="U954" s="102" t="s">
        <v>205</v>
      </c>
      <c r="V954" s="7"/>
      <c r="W954" s="7"/>
      <c r="X954" s="7"/>
      <c r="Y954" s="7"/>
      <c r="Z954" s="100">
        <f t="shared" si="165"/>
        <v>4001151</v>
      </c>
      <c r="AA954" s="7"/>
      <c r="AB954" s="7"/>
      <c r="AC954" s="7"/>
      <c r="AD954" s="7"/>
      <c r="AE954" s="100">
        <f t="shared" si="166"/>
        <v>4196</v>
      </c>
      <c r="AF954" s="7"/>
      <c r="AG954" s="100">
        <f t="shared" si="167"/>
        <v>50035456</v>
      </c>
    </row>
    <row r="955" spans="1:33" x14ac:dyDescent="0.35">
      <c r="A955" s="7" t="str">
        <f t="shared" si="168"/>
        <v>Suape20,60</v>
      </c>
      <c r="B955" s="100" t="s">
        <v>187</v>
      </c>
      <c r="C955" s="7">
        <v>4196</v>
      </c>
      <c r="D955" s="7" t="s">
        <v>23</v>
      </c>
      <c r="E955">
        <v>4001151</v>
      </c>
      <c r="F955" s="101"/>
      <c r="G955" s="111">
        <v>50035456</v>
      </c>
      <c r="H955" t="s">
        <v>220</v>
      </c>
      <c r="I955" s="101" t="str">
        <f t="shared" si="162"/>
        <v>20,6</v>
      </c>
      <c r="J955" s="164">
        <v>0</v>
      </c>
      <c r="K955" s="7" t="s">
        <v>45</v>
      </c>
      <c r="L955" s="103" t="e">
        <f>HLOOKUP(K955,'ABR''26'!$DE$4:$EH$65,MATCH(Carga!A955,'ABR''26'!$DE$4:$DE$65,0),0)</f>
        <v>#N/A</v>
      </c>
      <c r="M955" s="7"/>
      <c r="O955" s="7" t="str">
        <f t="shared" si="163"/>
        <v>ZBFS</v>
      </c>
      <c r="P955" s="104" t="e">
        <f t="shared" si="164"/>
        <v>#N/A</v>
      </c>
      <c r="Q955" s="102" t="s">
        <v>203</v>
      </c>
      <c r="R955" s="102" t="s">
        <v>204</v>
      </c>
      <c r="S955" s="102" t="s">
        <v>152</v>
      </c>
      <c r="T955" s="105" t="str">
        <f t="shared" ca="1" si="160"/>
        <v>04.05.Monday</v>
      </c>
      <c r="U955" s="102" t="s">
        <v>205</v>
      </c>
      <c r="V955" s="7"/>
      <c r="W955" s="7"/>
      <c r="X955" s="7"/>
      <c r="Y955" s="7"/>
      <c r="Z955" s="100">
        <f t="shared" si="165"/>
        <v>4001151</v>
      </c>
      <c r="AA955" s="7"/>
      <c r="AB955" s="7"/>
      <c r="AC955" s="7"/>
      <c r="AD955" s="7"/>
      <c r="AE955" s="100">
        <f t="shared" si="166"/>
        <v>4196</v>
      </c>
      <c r="AF955" s="7"/>
      <c r="AG955" s="100">
        <f t="shared" si="167"/>
        <v>50035456</v>
      </c>
    </row>
    <row r="956" spans="1:33" x14ac:dyDescent="0.35">
      <c r="A956" s="7" t="str">
        <f t="shared" si="168"/>
        <v>Suape20,60</v>
      </c>
      <c r="B956" s="100" t="s">
        <v>187</v>
      </c>
      <c r="C956" s="7">
        <v>4196</v>
      </c>
      <c r="D956" s="7" t="s">
        <v>23</v>
      </c>
      <c r="E956">
        <v>4001151</v>
      </c>
      <c r="F956" s="101"/>
      <c r="G956" s="111">
        <v>50035456</v>
      </c>
      <c r="H956" t="s">
        <v>220</v>
      </c>
      <c r="I956" s="101" t="str">
        <f t="shared" si="162"/>
        <v>20,6</v>
      </c>
      <c r="J956" s="164">
        <v>0</v>
      </c>
      <c r="K956" s="7" t="s">
        <v>47</v>
      </c>
      <c r="L956" s="103" t="e">
        <f>HLOOKUP(K956,'ABR''26'!$DE$4:$EH$65,MATCH(Carga!A956,'ABR''26'!$DE$4:$DE$65,0),0)</f>
        <v>#N/A</v>
      </c>
      <c r="M956" s="7"/>
      <c r="O956" s="7" t="str">
        <f t="shared" si="163"/>
        <v>ZBUT</v>
      </c>
      <c r="P956" s="104" t="e">
        <f t="shared" si="164"/>
        <v>#N/A</v>
      </c>
      <c r="Q956" s="102" t="s">
        <v>203</v>
      </c>
      <c r="R956" s="102" t="s">
        <v>204</v>
      </c>
      <c r="S956" s="102" t="s">
        <v>152</v>
      </c>
      <c r="T956" s="105" t="str">
        <f t="shared" ca="1" si="160"/>
        <v>04.05.Monday</v>
      </c>
      <c r="U956" s="102" t="s">
        <v>205</v>
      </c>
      <c r="V956" s="7"/>
      <c r="W956" s="7"/>
      <c r="X956" s="7"/>
      <c r="Y956" s="7"/>
      <c r="Z956" s="100">
        <f t="shared" si="165"/>
        <v>4001151</v>
      </c>
      <c r="AA956" s="7"/>
      <c r="AB956" s="7"/>
      <c r="AC956" s="7"/>
      <c r="AD956" s="7"/>
      <c r="AE956" s="100">
        <f t="shared" si="166"/>
        <v>4196</v>
      </c>
      <c r="AF956" s="7"/>
      <c r="AG956" s="100">
        <f t="shared" si="167"/>
        <v>50035456</v>
      </c>
    </row>
    <row r="957" spans="1:33" x14ac:dyDescent="0.35">
      <c r="A957" s="7" t="str">
        <f t="shared" si="168"/>
        <v>Suape20,60</v>
      </c>
      <c r="B957" s="100" t="s">
        <v>187</v>
      </c>
      <c r="C957" s="7">
        <v>4196</v>
      </c>
      <c r="D957" s="7" t="s">
        <v>23</v>
      </c>
      <c r="E957">
        <v>4001151</v>
      </c>
      <c r="F957" s="101"/>
      <c r="G957" s="111">
        <v>50035456</v>
      </c>
      <c r="H957" t="s">
        <v>220</v>
      </c>
      <c r="I957" s="101" t="str">
        <f t="shared" si="162"/>
        <v>20,6</v>
      </c>
      <c r="J957" s="164">
        <v>0</v>
      </c>
      <c r="K957" s="7" t="s">
        <v>54</v>
      </c>
      <c r="L957" s="103" t="e">
        <f>HLOOKUP(K957,'ABR''26'!$DE$4:$EH$65,MATCH(Carga!A957,'ABR''26'!$DE$4:$DE$65,0),0)</f>
        <v>#N/A</v>
      </c>
      <c r="M957" s="7"/>
      <c r="O957" s="7" t="str">
        <f t="shared" si="163"/>
        <v>ZBUB</v>
      </c>
      <c r="P957" s="104" t="e">
        <f t="shared" si="164"/>
        <v>#N/A</v>
      </c>
      <c r="Q957" s="102" t="s">
        <v>203</v>
      </c>
      <c r="R957" s="102" t="s">
        <v>204</v>
      </c>
      <c r="S957" s="102" t="s">
        <v>152</v>
      </c>
      <c r="T957" s="105" t="str">
        <f t="shared" ca="1" si="160"/>
        <v>04.05.Monday</v>
      </c>
      <c r="U957" s="102" t="s">
        <v>205</v>
      </c>
      <c r="V957" s="7"/>
      <c r="W957" s="7"/>
      <c r="X957" s="7"/>
      <c r="Y957" s="7"/>
      <c r="Z957" s="100">
        <f t="shared" si="165"/>
        <v>4001151</v>
      </c>
      <c r="AA957" s="7"/>
      <c r="AB957" s="7"/>
      <c r="AC957" s="7"/>
      <c r="AD957" s="7"/>
      <c r="AE957" s="100">
        <f t="shared" si="166"/>
        <v>4196</v>
      </c>
      <c r="AF957" s="7"/>
      <c r="AG957" s="100">
        <f t="shared" si="167"/>
        <v>50035456</v>
      </c>
    </row>
    <row r="958" spans="1:33" x14ac:dyDescent="0.35">
      <c r="A958" s="7" t="str">
        <f t="shared" si="168"/>
        <v>Suape20,60</v>
      </c>
      <c r="B958" s="100" t="s">
        <v>187</v>
      </c>
      <c r="C958" s="7">
        <v>4196</v>
      </c>
      <c r="D958" s="7" t="s">
        <v>23</v>
      </c>
      <c r="E958">
        <v>4001151</v>
      </c>
      <c r="F958" s="101"/>
      <c r="G958" s="111">
        <v>50035456</v>
      </c>
      <c r="H958" t="s">
        <v>220</v>
      </c>
      <c r="I958" s="101" t="str">
        <f t="shared" si="162"/>
        <v>20,6</v>
      </c>
      <c r="J958" s="164">
        <v>0</v>
      </c>
      <c r="K958" s="7" t="s">
        <v>48</v>
      </c>
      <c r="L958" s="103" t="e">
        <f>HLOOKUP(K958,'ABR''26'!$DE$4:$EH$65,MATCH(Carga!A958,'ABR''26'!$DE$4:$DE$65,0),0)</f>
        <v>#N/A</v>
      </c>
      <c r="M958" s="7"/>
      <c r="O958" s="7" t="str">
        <f t="shared" si="163"/>
        <v>ZBLA</v>
      </c>
      <c r="P958" s="104" t="e">
        <f t="shared" si="164"/>
        <v>#N/A</v>
      </c>
      <c r="Q958" s="102" t="s">
        <v>203</v>
      </c>
      <c r="R958" s="102" t="s">
        <v>204</v>
      </c>
      <c r="S958" s="102" t="s">
        <v>152</v>
      </c>
      <c r="T958" s="105" t="str">
        <f t="shared" ca="1" si="160"/>
        <v>04.05.Monday</v>
      </c>
      <c r="U958" s="102" t="s">
        <v>205</v>
      </c>
      <c r="V958" s="7"/>
      <c r="W958" s="7"/>
      <c r="X958" s="7"/>
      <c r="Y958" s="7"/>
      <c r="Z958" s="100">
        <f t="shared" si="165"/>
        <v>4001151</v>
      </c>
      <c r="AA958" s="7"/>
      <c r="AB958" s="7"/>
      <c r="AC958" s="7"/>
      <c r="AD958" s="7"/>
      <c r="AE958" s="100">
        <f t="shared" si="166"/>
        <v>4196</v>
      </c>
      <c r="AF958" s="7"/>
      <c r="AG958" s="100">
        <f t="shared" si="167"/>
        <v>50035456</v>
      </c>
    </row>
    <row r="959" spans="1:33" x14ac:dyDescent="0.35">
      <c r="A959" s="7" t="str">
        <f t="shared" si="168"/>
        <v>Suape20,60</v>
      </c>
      <c r="B959" s="100" t="s">
        <v>187</v>
      </c>
      <c r="C959" s="7">
        <v>4196</v>
      </c>
      <c r="D959" s="7" t="s">
        <v>23</v>
      </c>
      <c r="E959">
        <v>4001151</v>
      </c>
      <c r="F959" s="101"/>
      <c r="G959" s="111">
        <v>50035456</v>
      </c>
      <c r="H959" t="s">
        <v>220</v>
      </c>
      <c r="I959" s="101" t="str">
        <f t="shared" si="162"/>
        <v>20,6</v>
      </c>
      <c r="J959" s="164">
        <v>0</v>
      </c>
      <c r="K959" s="7" t="s">
        <v>55</v>
      </c>
      <c r="L959" s="103" t="e">
        <f>HLOOKUP(K959,'ABR''26'!$DE$4:$EH$65,MATCH(Carga!A959,'ABR''26'!$DE$4:$DE$65,0),0)</f>
        <v>#N/A</v>
      </c>
      <c r="M959" s="7"/>
      <c r="O959" s="7" t="str">
        <f t="shared" si="163"/>
        <v>ZBLL</v>
      </c>
      <c r="P959" s="104" t="e">
        <f t="shared" si="164"/>
        <v>#N/A</v>
      </c>
      <c r="Q959" s="102" t="s">
        <v>203</v>
      </c>
      <c r="R959" s="102" t="s">
        <v>204</v>
      </c>
      <c r="S959" s="102" t="s">
        <v>152</v>
      </c>
      <c r="T959" s="105" t="str">
        <f t="shared" ca="1" si="160"/>
        <v>04.05.Monday</v>
      </c>
      <c r="U959" s="102" t="s">
        <v>205</v>
      </c>
      <c r="V959" s="7"/>
      <c r="W959" s="7"/>
      <c r="X959" s="7"/>
      <c r="Y959" s="7"/>
      <c r="Z959" s="100">
        <f t="shared" si="165"/>
        <v>4001151</v>
      </c>
      <c r="AA959" s="7"/>
      <c r="AB959" s="7"/>
      <c r="AC959" s="7"/>
      <c r="AD959" s="7"/>
      <c r="AE959" s="100">
        <f t="shared" si="166"/>
        <v>4196</v>
      </c>
      <c r="AF959" s="7"/>
      <c r="AG959" s="100">
        <f t="shared" si="167"/>
        <v>50035456</v>
      </c>
    </row>
    <row r="960" spans="1:33" x14ac:dyDescent="0.35">
      <c r="A960" s="7" t="str">
        <f t="shared" si="168"/>
        <v>Suape20,60</v>
      </c>
      <c r="B960" s="100" t="s">
        <v>187</v>
      </c>
      <c r="C960" s="7">
        <v>4196</v>
      </c>
      <c r="D960" s="7" t="s">
        <v>23</v>
      </c>
      <c r="E960">
        <v>4001151</v>
      </c>
      <c r="F960" s="101"/>
      <c r="G960" s="111">
        <v>50035456</v>
      </c>
      <c r="H960" t="s">
        <v>220</v>
      </c>
      <c r="I960" s="101" t="str">
        <f t="shared" si="162"/>
        <v>20,6</v>
      </c>
      <c r="J960" s="164">
        <v>0</v>
      </c>
      <c r="K960" s="7" t="s">
        <v>135</v>
      </c>
      <c r="L960" s="103" t="e">
        <f>HLOOKUP(K960,'ABR''26'!$DE$4:$EH$65,MATCH(Carga!A960,'ABR''26'!$DE$4:$DE$65,0),0)</f>
        <v>#N/A</v>
      </c>
      <c r="M960" s="7"/>
      <c r="O960" s="7" t="str">
        <f t="shared" si="163"/>
        <v>ZBPE</v>
      </c>
      <c r="P960" s="104" t="e">
        <f t="shared" si="164"/>
        <v>#N/A</v>
      </c>
      <c r="Q960" s="102" t="s">
        <v>203</v>
      </c>
      <c r="R960" s="102" t="s">
        <v>204</v>
      </c>
      <c r="S960" s="102" t="s">
        <v>152</v>
      </c>
      <c r="T960" s="105" t="str">
        <f t="shared" ca="1" si="160"/>
        <v>04.05.Monday</v>
      </c>
      <c r="U960" s="102" t="s">
        <v>205</v>
      </c>
      <c r="V960" s="7"/>
      <c r="W960" s="7"/>
      <c r="X960" s="7"/>
      <c r="Y960" s="7"/>
      <c r="Z960" s="100">
        <f t="shared" si="165"/>
        <v>4001151</v>
      </c>
      <c r="AA960" s="7"/>
      <c r="AB960" s="7"/>
      <c r="AC960" s="7"/>
      <c r="AD960" s="7"/>
      <c r="AE960" s="100">
        <f t="shared" si="166"/>
        <v>4196</v>
      </c>
      <c r="AF960" s="7"/>
      <c r="AG960" s="100">
        <f t="shared" si="167"/>
        <v>50035456</v>
      </c>
    </row>
    <row r="961" spans="1:33" x14ac:dyDescent="0.35">
      <c r="A961" s="7" t="str">
        <f t="shared" si="168"/>
        <v>Suape20,60</v>
      </c>
      <c r="B961" s="100" t="s">
        <v>187</v>
      </c>
      <c r="C961" s="7">
        <v>4196</v>
      </c>
      <c r="D961" s="7" t="s">
        <v>23</v>
      </c>
      <c r="E961">
        <v>4001151</v>
      </c>
      <c r="F961" s="101"/>
      <c r="G961" s="111">
        <v>50035456</v>
      </c>
      <c r="H961" t="s">
        <v>220</v>
      </c>
      <c r="I961" s="101" t="str">
        <f t="shared" si="162"/>
        <v>20,6</v>
      </c>
      <c r="J961" s="164">
        <v>0</v>
      </c>
      <c r="K961" s="7" t="s">
        <v>136</v>
      </c>
      <c r="L961" s="103" t="e">
        <f>HLOOKUP(K961,'ABR''26'!$DE$4:$EH$65,MATCH(Carga!A961,'ABR''26'!$DE$4:$DE$65,0),0)</f>
        <v>#N/A</v>
      </c>
      <c r="M961" s="7"/>
      <c r="O961" s="7" t="str">
        <f t="shared" si="163"/>
        <v>ZBPL</v>
      </c>
      <c r="P961" s="104" t="e">
        <f t="shared" si="164"/>
        <v>#N/A</v>
      </c>
      <c r="Q961" s="102" t="s">
        <v>203</v>
      </c>
      <c r="R961" s="102" t="s">
        <v>204</v>
      </c>
      <c r="S961" s="102" t="s">
        <v>152</v>
      </c>
      <c r="T961" s="105" t="str">
        <f t="shared" ca="1" si="160"/>
        <v>04.05.Monday</v>
      </c>
      <c r="U961" s="102" t="s">
        <v>205</v>
      </c>
      <c r="V961" s="7"/>
      <c r="W961" s="7"/>
      <c r="X961" s="7"/>
      <c r="Y961" s="7"/>
      <c r="Z961" s="100">
        <f t="shared" si="165"/>
        <v>4001151</v>
      </c>
      <c r="AA961" s="7"/>
      <c r="AB961" s="7"/>
      <c r="AC961" s="7"/>
      <c r="AD961" s="7"/>
      <c r="AE961" s="100">
        <f t="shared" si="166"/>
        <v>4196</v>
      </c>
      <c r="AF961" s="7"/>
      <c r="AG961" s="100">
        <f t="shared" si="167"/>
        <v>50035456</v>
      </c>
    </row>
    <row r="962" spans="1:33" x14ac:dyDescent="0.35">
      <c r="A962" s="7" t="str">
        <f>D962&amp;I962&amp;J962</f>
        <v>Manaus381</v>
      </c>
      <c r="B962" s="100" t="s">
        <v>187</v>
      </c>
      <c r="C962" s="7">
        <v>4151</v>
      </c>
      <c r="D962" s="7" t="s">
        <v>40</v>
      </c>
      <c r="E962">
        <v>4001212</v>
      </c>
      <c r="F962" s="101"/>
      <c r="G962" s="111">
        <v>50036852</v>
      </c>
      <c r="H962" t="s">
        <v>225</v>
      </c>
      <c r="I962" s="101">
        <v>38</v>
      </c>
      <c r="J962" s="164">
        <v>1</v>
      </c>
      <c r="K962" s="7" t="s">
        <v>43</v>
      </c>
      <c r="L962" s="103">
        <f>HLOOKUP(K962,'ABR''26'!$DE$4:$EH$65,MATCH(Carga!A962,'ABR''26'!$DE$4:$DE$65,0),0)</f>
        <v>318.37</v>
      </c>
      <c r="M962" s="7"/>
      <c r="O962" s="7" t="str">
        <f t="shared" si="163"/>
        <v>ZBRP</v>
      </c>
      <c r="P962" s="104">
        <f t="shared" si="164"/>
        <v>318.37</v>
      </c>
      <c r="Q962" s="102" t="s">
        <v>203</v>
      </c>
      <c r="R962" s="102" t="s">
        <v>204</v>
      </c>
      <c r="S962" s="102" t="s">
        <v>152</v>
      </c>
      <c r="T962" s="105" t="str">
        <f t="shared" ref="T962:T1025" ca="1" si="169">$T$1</f>
        <v>04.05.Monday</v>
      </c>
      <c r="U962" s="102" t="s">
        <v>205</v>
      </c>
      <c r="V962" s="7"/>
      <c r="W962" s="7"/>
      <c r="X962" s="7"/>
      <c r="Y962" s="7"/>
      <c r="Z962" s="100">
        <f t="shared" si="165"/>
        <v>4001212</v>
      </c>
      <c r="AA962" s="7"/>
      <c r="AB962" s="7"/>
      <c r="AC962" s="7"/>
      <c r="AD962" s="7"/>
      <c r="AE962" s="100">
        <f t="shared" si="166"/>
        <v>4151</v>
      </c>
      <c r="AF962" s="7"/>
      <c r="AG962" s="100">
        <f t="shared" si="167"/>
        <v>50036852</v>
      </c>
    </row>
    <row r="963" spans="1:33" x14ac:dyDescent="0.35">
      <c r="A963" s="7" t="str">
        <f t="shared" ref="A963:A985" si="170">D963&amp;I963&amp;J963</f>
        <v>Manaus381</v>
      </c>
      <c r="B963" s="100" t="s">
        <v>187</v>
      </c>
      <c r="C963" s="7">
        <v>4151</v>
      </c>
      <c r="D963" s="7" t="s">
        <v>40</v>
      </c>
      <c r="E963">
        <v>4001212</v>
      </c>
      <c r="F963" s="101"/>
      <c r="G963" s="111">
        <v>50036852</v>
      </c>
      <c r="H963" t="s">
        <v>225</v>
      </c>
      <c r="I963" s="101">
        <v>38</v>
      </c>
      <c r="J963" s="164">
        <v>1</v>
      </c>
      <c r="K963" s="7" t="s">
        <v>44</v>
      </c>
      <c r="L963" s="103">
        <f>HLOOKUP(K963,'ABR''26'!$DE$4:$EH$65,MATCH(Carga!A963,'ABR''26'!$DE$4:$DE$65,0),0)</f>
        <v>1.95</v>
      </c>
      <c r="M963" s="7"/>
      <c r="O963" s="7" t="str">
        <f t="shared" si="163"/>
        <v>ZBSR</v>
      </c>
      <c r="P963" s="104">
        <f t="shared" si="164"/>
        <v>1.95</v>
      </c>
      <c r="Q963" s="102" t="s">
        <v>203</v>
      </c>
      <c r="R963" s="102" t="s">
        <v>204</v>
      </c>
      <c r="S963" s="102" t="s">
        <v>152</v>
      </c>
      <c r="T963" s="105" t="str">
        <f t="shared" ca="1" si="169"/>
        <v>04.05.Monday</v>
      </c>
      <c r="U963" s="102" t="s">
        <v>205</v>
      </c>
      <c r="V963" s="7"/>
      <c r="W963" s="7"/>
      <c r="X963" s="7"/>
      <c r="Y963" s="7"/>
      <c r="Z963" s="100">
        <f t="shared" si="165"/>
        <v>4001212</v>
      </c>
      <c r="AA963" s="7"/>
      <c r="AB963" s="7"/>
      <c r="AC963" s="7"/>
      <c r="AD963" s="7"/>
      <c r="AE963" s="100">
        <f t="shared" si="166"/>
        <v>4151</v>
      </c>
      <c r="AF963" s="7"/>
      <c r="AG963" s="100">
        <f t="shared" si="167"/>
        <v>50036852</v>
      </c>
    </row>
    <row r="964" spans="1:33" x14ac:dyDescent="0.35">
      <c r="A964" s="7" t="str">
        <f t="shared" si="170"/>
        <v>Manaus381</v>
      </c>
      <c r="B964" s="100" t="s">
        <v>187</v>
      </c>
      <c r="C964" s="7">
        <v>4151</v>
      </c>
      <c r="D964" s="7" t="s">
        <v>40</v>
      </c>
      <c r="E964">
        <v>4001212</v>
      </c>
      <c r="F964" s="101"/>
      <c r="G964" s="111">
        <v>50036852</v>
      </c>
      <c r="H964" t="s">
        <v>225</v>
      </c>
      <c r="I964" s="101">
        <v>38</v>
      </c>
      <c r="J964" s="164">
        <v>1</v>
      </c>
      <c r="K964" s="7" t="s">
        <v>56</v>
      </c>
      <c r="L964" s="103">
        <f>HLOOKUP(K964,'ABR''26'!$DE$4:$EH$65,MATCH(Carga!A964,'ABR''26'!$DE$4:$DE$65,0),0)</f>
        <v>0</v>
      </c>
      <c r="M964" s="7"/>
      <c r="O964" s="7" t="str">
        <f t="shared" si="163"/>
        <v>ZBSB</v>
      </c>
      <c r="P964" s="104">
        <f t="shared" si="164"/>
        <v>0</v>
      </c>
      <c r="Q964" s="102" t="s">
        <v>203</v>
      </c>
      <c r="R964" s="102" t="s">
        <v>204</v>
      </c>
      <c r="S964" s="102" t="s">
        <v>152</v>
      </c>
      <c r="T964" s="105" t="str">
        <f t="shared" ca="1" si="169"/>
        <v>04.05.Monday</v>
      </c>
      <c r="U964" s="102" t="s">
        <v>205</v>
      </c>
      <c r="V964" s="7"/>
      <c r="W964" s="7"/>
      <c r="X964" s="7"/>
      <c r="Y964" s="7"/>
      <c r="Z964" s="100">
        <f t="shared" si="165"/>
        <v>4001212</v>
      </c>
      <c r="AA964" s="7"/>
      <c r="AB964" s="7"/>
      <c r="AC964" s="7"/>
      <c r="AD964" s="7"/>
      <c r="AE964" s="100">
        <f t="shared" si="166"/>
        <v>4151</v>
      </c>
      <c r="AF964" s="7"/>
      <c r="AG964" s="100">
        <f t="shared" si="167"/>
        <v>50036852</v>
      </c>
    </row>
    <row r="965" spans="1:33" x14ac:dyDescent="0.35">
      <c r="A965" s="7" t="str">
        <f t="shared" si="170"/>
        <v>Manaus381</v>
      </c>
      <c r="B965" s="100" t="s">
        <v>187</v>
      </c>
      <c r="C965" s="7">
        <v>4151</v>
      </c>
      <c r="D965" s="7" t="s">
        <v>40</v>
      </c>
      <c r="E965">
        <v>4001212</v>
      </c>
      <c r="F965" s="101"/>
      <c r="G965" s="111">
        <v>50036852</v>
      </c>
      <c r="H965" t="s">
        <v>225</v>
      </c>
      <c r="I965" s="101">
        <v>38</v>
      </c>
      <c r="J965" s="164">
        <v>1</v>
      </c>
      <c r="K965" s="7" t="s">
        <v>46</v>
      </c>
      <c r="L965" s="103">
        <f>HLOOKUP(K965,'ABR''26'!$DE$4:$EH$65,MATCH(Carga!A965,'ABR''26'!$DE$4:$DE$65,0),0)</f>
        <v>0</v>
      </c>
      <c r="M965" s="7"/>
      <c r="O965" s="7" t="str">
        <f t="shared" si="163"/>
        <v>ZBCP</v>
      </c>
      <c r="P965" s="104">
        <f t="shared" si="164"/>
        <v>0</v>
      </c>
      <c r="Q965" s="102" t="s">
        <v>203</v>
      </c>
      <c r="R965" s="102" t="s">
        <v>204</v>
      </c>
      <c r="S965" s="102" t="s">
        <v>152</v>
      </c>
      <c r="T965" s="105" t="str">
        <f t="shared" ca="1" si="169"/>
        <v>04.05.Monday</v>
      </c>
      <c r="U965" s="102" t="s">
        <v>205</v>
      </c>
      <c r="V965" s="7"/>
      <c r="W965" s="7"/>
      <c r="X965" s="7"/>
      <c r="Y965" s="7"/>
      <c r="Z965" s="100">
        <f t="shared" si="165"/>
        <v>4001212</v>
      </c>
      <c r="AA965" s="7"/>
      <c r="AB965" s="7"/>
      <c r="AC965" s="7"/>
      <c r="AD965" s="7"/>
      <c r="AE965" s="100">
        <f t="shared" si="166"/>
        <v>4151</v>
      </c>
      <c r="AF965" s="7"/>
      <c r="AG965" s="100">
        <f t="shared" si="167"/>
        <v>50036852</v>
      </c>
    </row>
    <row r="966" spans="1:33" x14ac:dyDescent="0.35">
      <c r="A966" s="7" t="str">
        <f t="shared" si="170"/>
        <v>Manaus381</v>
      </c>
      <c r="B966" s="100" t="s">
        <v>187</v>
      </c>
      <c r="C966" s="7">
        <v>4151</v>
      </c>
      <c r="D966" s="7" t="s">
        <v>40</v>
      </c>
      <c r="E966">
        <v>4001212</v>
      </c>
      <c r="F966" s="101"/>
      <c r="G966" s="111">
        <v>50036852</v>
      </c>
      <c r="H966" t="s">
        <v>225</v>
      </c>
      <c r="I966" s="101">
        <v>38</v>
      </c>
      <c r="J966" s="164">
        <v>1</v>
      </c>
      <c r="K966" s="7" t="s">
        <v>131</v>
      </c>
      <c r="L966" s="103">
        <f>HLOOKUP(K966,'ABR''26'!$DE$4:$EH$65,MATCH(Carga!A966,'ABR''26'!$DE$4:$DE$65,0),0)</f>
        <v>0</v>
      </c>
      <c r="M966" s="7"/>
      <c r="O966" s="7" t="str">
        <f t="shared" si="163"/>
        <v>ZBFP</v>
      </c>
      <c r="P966" s="104">
        <f t="shared" si="164"/>
        <v>0</v>
      </c>
      <c r="Q966" s="102" t="s">
        <v>203</v>
      </c>
      <c r="R966" s="102" t="s">
        <v>204</v>
      </c>
      <c r="S966" s="102" t="s">
        <v>152</v>
      </c>
      <c r="T966" s="105" t="str">
        <f t="shared" ca="1" si="169"/>
        <v>04.05.Monday</v>
      </c>
      <c r="U966" s="102" t="s">
        <v>205</v>
      </c>
      <c r="V966" s="7"/>
      <c r="W966" s="7"/>
      <c r="X966" s="7"/>
      <c r="Y966" s="7"/>
      <c r="Z966" s="100">
        <f t="shared" si="165"/>
        <v>4001212</v>
      </c>
      <c r="AA966" s="7"/>
      <c r="AB966" s="7"/>
      <c r="AC966" s="7"/>
      <c r="AD966" s="7"/>
      <c r="AE966" s="100">
        <f t="shared" si="166"/>
        <v>4151</v>
      </c>
      <c r="AF966" s="7"/>
      <c r="AG966" s="100">
        <f t="shared" si="167"/>
        <v>50036852</v>
      </c>
    </row>
    <row r="967" spans="1:33" x14ac:dyDescent="0.35">
      <c r="A967" s="7" t="str">
        <f t="shared" si="170"/>
        <v>Manaus381</v>
      </c>
      <c r="B967" s="100" t="s">
        <v>187</v>
      </c>
      <c r="C967" s="7">
        <v>4151</v>
      </c>
      <c r="D967" s="7" t="s">
        <v>40</v>
      </c>
      <c r="E967">
        <v>4001212</v>
      </c>
      <c r="F967" s="101"/>
      <c r="G967" s="111">
        <v>50036852</v>
      </c>
      <c r="H967" t="s">
        <v>225</v>
      </c>
      <c r="I967" s="101">
        <v>38</v>
      </c>
      <c r="J967" s="164">
        <v>1</v>
      </c>
      <c r="K967" s="7" t="s">
        <v>51</v>
      </c>
      <c r="L967" s="103">
        <f>HLOOKUP(K967,'ABR''26'!$DE$4:$EH$65,MATCH(Carga!A967,'ABR''26'!$DE$4:$DE$65,0),0)</f>
        <v>0</v>
      </c>
      <c r="M967" s="7"/>
      <c r="O967" s="7" t="str">
        <f t="shared" si="163"/>
        <v>ZBFC</v>
      </c>
      <c r="P967" s="104">
        <f t="shared" si="164"/>
        <v>0</v>
      </c>
      <c r="Q967" s="102" t="s">
        <v>203</v>
      </c>
      <c r="R967" s="102" t="s">
        <v>204</v>
      </c>
      <c r="S967" s="102" t="s">
        <v>152</v>
      </c>
      <c r="T967" s="105" t="str">
        <f t="shared" ca="1" si="169"/>
        <v>04.05.Monday</v>
      </c>
      <c r="U967" s="102" t="s">
        <v>205</v>
      </c>
      <c r="V967" s="7"/>
      <c r="W967" s="7"/>
      <c r="X967" s="7"/>
      <c r="Y967" s="7"/>
      <c r="Z967" s="100">
        <f t="shared" si="165"/>
        <v>4001212</v>
      </c>
      <c r="AA967" s="7"/>
      <c r="AB967" s="7"/>
      <c r="AC967" s="7"/>
      <c r="AD967" s="7"/>
      <c r="AE967" s="100">
        <f t="shared" si="166"/>
        <v>4151</v>
      </c>
      <c r="AF967" s="7"/>
      <c r="AG967" s="100">
        <f t="shared" si="167"/>
        <v>50036852</v>
      </c>
    </row>
    <row r="968" spans="1:33" x14ac:dyDescent="0.35">
      <c r="A968" s="7" t="str">
        <f t="shared" si="170"/>
        <v>Manaus381</v>
      </c>
      <c r="B968" s="100" t="s">
        <v>187</v>
      </c>
      <c r="C968" s="7">
        <v>4151</v>
      </c>
      <c r="D968" s="7" t="s">
        <v>40</v>
      </c>
      <c r="E968">
        <v>4001212</v>
      </c>
      <c r="F968" s="101"/>
      <c r="G968" s="111">
        <v>50036852</v>
      </c>
      <c r="H968" t="s">
        <v>225</v>
      </c>
      <c r="I968" s="101">
        <v>38</v>
      </c>
      <c r="J968" s="164">
        <v>1</v>
      </c>
      <c r="K968" s="7" t="s">
        <v>59</v>
      </c>
      <c r="L968" s="103">
        <f>HLOOKUP(K968,'ABR''26'!$DE$4:$EH$65,MATCH(Carga!A968,'ABR''26'!$DE$4:$DE$65,0),0)</f>
        <v>0</v>
      </c>
      <c r="M968" s="7"/>
      <c r="O968" s="7" t="str">
        <f t="shared" si="163"/>
        <v>ZBFB</v>
      </c>
      <c r="P968" s="104">
        <f t="shared" si="164"/>
        <v>0</v>
      </c>
      <c r="Q968" s="102" t="s">
        <v>203</v>
      </c>
      <c r="R968" s="102" t="s">
        <v>204</v>
      </c>
      <c r="S968" s="102" t="s">
        <v>152</v>
      </c>
      <c r="T968" s="105" t="str">
        <f t="shared" ca="1" si="169"/>
        <v>04.05.Monday</v>
      </c>
      <c r="U968" s="102" t="s">
        <v>205</v>
      </c>
      <c r="V968" s="7"/>
      <c r="W968" s="7"/>
      <c r="X968" s="7"/>
      <c r="Y968" s="7"/>
      <c r="Z968" s="100">
        <f t="shared" si="165"/>
        <v>4001212</v>
      </c>
      <c r="AA968" s="7"/>
      <c r="AB968" s="7"/>
      <c r="AC968" s="7"/>
      <c r="AD968" s="7"/>
      <c r="AE968" s="100">
        <f t="shared" si="166"/>
        <v>4151</v>
      </c>
      <c r="AF968" s="7"/>
      <c r="AG968" s="100">
        <f t="shared" si="167"/>
        <v>50036852</v>
      </c>
    </row>
    <row r="969" spans="1:33" x14ac:dyDescent="0.35">
      <c r="A969" s="7" t="str">
        <f t="shared" si="170"/>
        <v>Manaus381</v>
      </c>
      <c r="B969" s="100" t="s">
        <v>187</v>
      </c>
      <c r="C969" s="7">
        <v>4151</v>
      </c>
      <c r="D969" s="7" t="s">
        <v>40</v>
      </c>
      <c r="E969">
        <v>4001212</v>
      </c>
      <c r="F969" s="101"/>
      <c r="G969" s="111">
        <v>50036852</v>
      </c>
      <c r="H969" t="s">
        <v>225</v>
      </c>
      <c r="I969" s="101">
        <v>38</v>
      </c>
      <c r="J969" s="164">
        <v>1</v>
      </c>
      <c r="K969" s="7" t="s">
        <v>138</v>
      </c>
      <c r="L969" s="103">
        <f>HLOOKUP(K969,'ABR''26'!$DE$4:$EH$65,MATCH(Carga!A969,'ABR''26'!$DE$4:$DE$65,0),0)</f>
        <v>57.12</v>
      </c>
      <c r="M969" s="7"/>
      <c r="O969" s="7" t="str">
        <f t="shared" si="163"/>
        <v>ZBTM</v>
      </c>
      <c r="P969" s="104">
        <f t="shared" si="164"/>
        <v>57.12</v>
      </c>
      <c r="Q969" s="102" t="s">
        <v>203</v>
      </c>
      <c r="R969" s="102" t="s">
        <v>204</v>
      </c>
      <c r="S969" s="102" t="s">
        <v>152</v>
      </c>
      <c r="T969" s="105" t="str">
        <f t="shared" ca="1" si="169"/>
        <v>04.05.Monday</v>
      </c>
      <c r="U969" s="102" t="s">
        <v>205</v>
      </c>
      <c r="V969" s="7"/>
      <c r="W969" s="7"/>
      <c r="X969" s="7"/>
      <c r="Y969" s="7"/>
      <c r="Z969" s="100">
        <f t="shared" si="165"/>
        <v>4001212</v>
      </c>
      <c r="AA969" s="7"/>
      <c r="AB969" s="7"/>
      <c r="AC969" s="7"/>
      <c r="AD969" s="7"/>
      <c r="AE969" s="100">
        <f t="shared" si="166"/>
        <v>4151</v>
      </c>
      <c r="AF969" s="7"/>
      <c r="AG969" s="100">
        <f t="shared" si="167"/>
        <v>50036852</v>
      </c>
    </row>
    <row r="970" spans="1:33" x14ac:dyDescent="0.35">
      <c r="A970" s="7" t="str">
        <f t="shared" si="170"/>
        <v>Manaus381</v>
      </c>
      <c r="B970" s="100" t="s">
        <v>187</v>
      </c>
      <c r="C970" s="7">
        <v>4151</v>
      </c>
      <c r="D970" s="7" t="s">
        <v>40</v>
      </c>
      <c r="E970">
        <v>4001212</v>
      </c>
      <c r="F970" s="101"/>
      <c r="G970" s="111">
        <v>50036852</v>
      </c>
      <c r="H970" t="s">
        <v>225</v>
      </c>
      <c r="I970" s="101">
        <v>38</v>
      </c>
      <c r="J970" s="164">
        <v>1</v>
      </c>
      <c r="K970" s="7" t="s">
        <v>139</v>
      </c>
      <c r="L970" s="103">
        <f>HLOOKUP(K970,'ABR''26'!$DE$4:$EH$65,MATCH(Carga!A970,'ABR''26'!$DE$4:$DE$65,0),0)</f>
        <v>0</v>
      </c>
      <c r="M970" s="7"/>
      <c r="O970" s="7" t="str">
        <f t="shared" si="163"/>
        <v>ZBCT</v>
      </c>
      <c r="P970" s="104">
        <f t="shared" si="164"/>
        <v>0</v>
      </c>
      <c r="Q970" s="102" t="s">
        <v>203</v>
      </c>
      <c r="R970" s="102" t="s">
        <v>204</v>
      </c>
      <c r="S970" s="102" t="s">
        <v>152</v>
      </c>
      <c r="T970" s="105" t="str">
        <f t="shared" ca="1" si="169"/>
        <v>04.05.Monday</v>
      </c>
      <c r="U970" s="102" t="s">
        <v>205</v>
      </c>
      <c r="V970" s="7"/>
      <c r="W970" s="7"/>
      <c r="X970" s="7"/>
      <c r="Y970" s="7"/>
      <c r="Z970" s="100">
        <f t="shared" si="165"/>
        <v>4001212</v>
      </c>
      <c r="AA970" s="7"/>
      <c r="AB970" s="7"/>
      <c r="AC970" s="7"/>
      <c r="AD970" s="7"/>
      <c r="AE970" s="100">
        <f t="shared" si="166"/>
        <v>4151</v>
      </c>
      <c r="AF970" s="7"/>
      <c r="AG970" s="100">
        <f t="shared" si="167"/>
        <v>50036852</v>
      </c>
    </row>
    <row r="971" spans="1:33" x14ac:dyDescent="0.35">
      <c r="A971" s="7" t="str">
        <f t="shared" si="170"/>
        <v>Manaus381</v>
      </c>
      <c r="B971" s="100" t="s">
        <v>187</v>
      </c>
      <c r="C971" s="7">
        <v>4151</v>
      </c>
      <c r="D971" s="7" t="s">
        <v>40</v>
      </c>
      <c r="E971">
        <v>4001212</v>
      </c>
      <c r="F971" s="101"/>
      <c r="G971" s="111">
        <v>50036852</v>
      </c>
      <c r="H971" t="s">
        <v>225</v>
      </c>
      <c r="I971" s="101">
        <v>38</v>
      </c>
      <c r="J971" s="164">
        <v>1</v>
      </c>
      <c r="K971" s="7" t="s">
        <v>57</v>
      </c>
      <c r="L971" s="103">
        <f>HLOOKUP(K971,'ABR''26'!$DE$4:$EH$65,MATCH(Carga!A971,'ABR''26'!$DE$4:$DE$65,0),0)</f>
        <v>0</v>
      </c>
      <c r="M971" s="7"/>
      <c r="O971" s="7" t="str">
        <f t="shared" si="163"/>
        <v>ZBLB</v>
      </c>
      <c r="P971" s="104">
        <f t="shared" si="164"/>
        <v>0</v>
      </c>
      <c r="Q971" s="102" t="s">
        <v>203</v>
      </c>
      <c r="R971" s="102" t="s">
        <v>204</v>
      </c>
      <c r="S971" s="102" t="s">
        <v>152</v>
      </c>
      <c r="T971" s="105" t="str">
        <f t="shared" ca="1" si="169"/>
        <v>04.05.Monday</v>
      </c>
      <c r="U971" s="102" t="s">
        <v>205</v>
      </c>
      <c r="V971" s="7"/>
      <c r="W971" s="7"/>
      <c r="X971" s="7"/>
      <c r="Y971" s="7"/>
      <c r="Z971" s="100">
        <f t="shared" si="165"/>
        <v>4001212</v>
      </c>
      <c r="AA971" s="7"/>
      <c r="AB971" s="7"/>
      <c r="AC971" s="7"/>
      <c r="AD971" s="7"/>
      <c r="AE971" s="100">
        <f t="shared" si="166"/>
        <v>4151</v>
      </c>
      <c r="AF971" s="7"/>
      <c r="AG971" s="100">
        <f t="shared" si="167"/>
        <v>50036852</v>
      </c>
    </row>
    <row r="972" spans="1:33" x14ac:dyDescent="0.35">
      <c r="A972" s="7" t="str">
        <f t="shared" si="170"/>
        <v>Manaus381</v>
      </c>
      <c r="B972" s="100" t="s">
        <v>187</v>
      </c>
      <c r="C972" s="7">
        <v>4151</v>
      </c>
      <c r="D972" s="7" t="s">
        <v>40</v>
      </c>
      <c r="E972">
        <v>4001212</v>
      </c>
      <c r="F972" s="101"/>
      <c r="G972" s="111">
        <v>50036852</v>
      </c>
      <c r="H972" t="s">
        <v>225</v>
      </c>
      <c r="I972" s="101">
        <v>38</v>
      </c>
      <c r="J972" s="164">
        <v>1</v>
      </c>
      <c r="K972" s="7" t="s">
        <v>132</v>
      </c>
      <c r="L972" s="103">
        <f>HLOOKUP(K972,'ABR''26'!$DE$4:$EH$65,MATCH(Carga!A972,'ABR''26'!$DE$4:$DE$65,0),0)</f>
        <v>0</v>
      </c>
      <c r="M972" s="7"/>
      <c r="O972" s="7" t="str">
        <f t="shared" si="163"/>
        <v>ZBMR</v>
      </c>
      <c r="P972" s="104">
        <f t="shared" si="164"/>
        <v>0</v>
      </c>
      <c r="Q972" s="102" t="s">
        <v>203</v>
      </c>
      <c r="R972" s="102" t="s">
        <v>204</v>
      </c>
      <c r="S972" s="102" t="s">
        <v>152</v>
      </c>
      <c r="T972" s="105" t="str">
        <f t="shared" ca="1" si="169"/>
        <v>04.05.Monday</v>
      </c>
      <c r="U972" s="102" t="s">
        <v>205</v>
      </c>
      <c r="V972" s="7"/>
      <c r="W972" s="7"/>
      <c r="X972" s="7"/>
      <c r="Y972" s="7"/>
      <c r="Z972" s="100">
        <f t="shared" si="165"/>
        <v>4001212</v>
      </c>
      <c r="AA972" s="7"/>
      <c r="AB972" s="7"/>
      <c r="AC972" s="7"/>
      <c r="AD972" s="7"/>
      <c r="AE972" s="100">
        <f t="shared" si="166"/>
        <v>4151</v>
      </c>
      <c r="AF972" s="7"/>
      <c r="AG972" s="100">
        <f t="shared" si="167"/>
        <v>50036852</v>
      </c>
    </row>
    <row r="973" spans="1:33" x14ac:dyDescent="0.35">
      <c r="A973" s="7" t="str">
        <f t="shared" si="170"/>
        <v>Manaus381</v>
      </c>
      <c r="B973" s="100" t="s">
        <v>187</v>
      </c>
      <c r="C973" s="7">
        <v>4151</v>
      </c>
      <c r="D973" s="7" t="s">
        <v>40</v>
      </c>
      <c r="E973">
        <v>4001212</v>
      </c>
      <c r="F973" s="101"/>
      <c r="G973" s="111">
        <v>50036852</v>
      </c>
      <c r="H973" t="s">
        <v>225</v>
      </c>
      <c r="I973" s="101">
        <v>38</v>
      </c>
      <c r="J973" s="164">
        <v>1</v>
      </c>
      <c r="K973" s="7" t="s">
        <v>133</v>
      </c>
      <c r="L973" s="103">
        <f>HLOOKUP(K973,'ABR''26'!$DE$4:$EH$65,MATCH(Carga!A973,'ABR''26'!$DE$4:$DE$65,0),0)</f>
        <v>0</v>
      </c>
      <c r="M973" s="7"/>
      <c r="O973" s="7" t="str">
        <f t="shared" si="163"/>
        <v>ZBML</v>
      </c>
      <c r="P973" s="104">
        <f t="shared" si="164"/>
        <v>0</v>
      </c>
      <c r="Q973" s="102" t="s">
        <v>203</v>
      </c>
      <c r="R973" s="102" t="s">
        <v>204</v>
      </c>
      <c r="S973" s="102" t="s">
        <v>152</v>
      </c>
      <c r="T973" s="105" t="str">
        <f t="shared" ca="1" si="169"/>
        <v>04.05.Monday</v>
      </c>
      <c r="U973" s="102" t="s">
        <v>205</v>
      </c>
      <c r="V973" s="7"/>
      <c r="W973" s="7"/>
      <c r="X973" s="7"/>
      <c r="Y973" s="7"/>
      <c r="Z973" s="100">
        <f t="shared" si="165"/>
        <v>4001212</v>
      </c>
      <c r="AA973" s="7"/>
      <c r="AB973" s="7"/>
      <c r="AC973" s="7"/>
      <c r="AD973" s="7"/>
      <c r="AE973" s="100">
        <f t="shared" si="166"/>
        <v>4151</v>
      </c>
      <c r="AF973" s="7"/>
      <c r="AG973" s="100">
        <f t="shared" si="167"/>
        <v>50036852</v>
      </c>
    </row>
    <row r="974" spans="1:33" x14ac:dyDescent="0.35">
      <c r="A974" s="7" t="str">
        <f t="shared" si="170"/>
        <v>Manaus381</v>
      </c>
      <c r="B974" s="100" t="s">
        <v>187</v>
      </c>
      <c r="C974" s="7">
        <v>4151</v>
      </c>
      <c r="D974" s="7" t="s">
        <v>40</v>
      </c>
      <c r="E974">
        <v>4001212</v>
      </c>
      <c r="F974" s="101"/>
      <c r="G974" s="111">
        <v>50036852</v>
      </c>
      <c r="H974" t="s">
        <v>225</v>
      </c>
      <c r="I974" s="101">
        <v>38</v>
      </c>
      <c r="J974" s="164">
        <v>1</v>
      </c>
      <c r="K974" s="7" t="s">
        <v>52</v>
      </c>
      <c r="L974" s="103">
        <f>HLOOKUP(K974,'ABR''26'!$DE$4:$EH$65,MATCH(Carga!A974,'ABR''26'!$DE$4:$DE$65,0),0)</f>
        <v>0</v>
      </c>
      <c r="M974" s="7"/>
      <c r="O974" s="7" t="str">
        <f t="shared" si="163"/>
        <v>ZBPP</v>
      </c>
      <c r="P974" s="104">
        <f t="shared" si="164"/>
        <v>0</v>
      </c>
      <c r="Q974" s="102" t="s">
        <v>203</v>
      </c>
      <c r="R974" s="102" t="s">
        <v>204</v>
      </c>
      <c r="S974" s="102" t="s">
        <v>152</v>
      </c>
      <c r="T974" s="105" t="str">
        <f t="shared" ca="1" si="169"/>
        <v>04.05.Monday</v>
      </c>
      <c r="U974" s="102" t="s">
        <v>205</v>
      </c>
      <c r="V974" s="7"/>
      <c r="W974" s="7"/>
      <c r="X974" s="7"/>
      <c r="Y974" s="7"/>
      <c r="Z974" s="100">
        <f t="shared" si="165"/>
        <v>4001212</v>
      </c>
      <c r="AA974" s="7"/>
      <c r="AB974" s="7"/>
      <c r="AC974" s="7"/>
      <c r="AD974" s="7"/>
      <c r="AE974" s="100">
        <f t="shared" si="166"/>
        <v>4151</v>
      </c>
      <c r="AF974" s="7"/>
      <c r="AG974" s="100">
        <f t="shared" si="167"/>
        <v>50036852</v>
      </c>
    </row>
    <row r="975" spans="1:33" x14ac:dyDescent="0.35">
      <c r="A975" s="7" t="str">
        <f t="shared" si="170"/>
        <v>Manaus381</v>
      </c>
      <c r="B975" s="100" t="s">
        <v>187</v>
      </c>
      <c r="C975" s="7">
        <v>4151</v>
      </c>
      <c r="D975" s="7" t="s">
        <v>40</v>
      </c>
      <c r="E975">
        <v>4001212</v>
      </c>
      <c r="F975" s="101"/>
      <c r="G975" s="111">
        <v>50036852</v>
      </c>
      <c r="H975" t="s">
        <v>225</v>
      </c>
      <c r="I975" s="101">
        <v>38</v>
      </c>
      <c r="J975" s="164">
        <v>1</v>
      </c>
      <c r="K975" s="7" t="s">
        <v>60</v>
      </c>
      <c r="L975" s="103">
        <f>HLOOKUP(K975,'ABR''26'!$DE$4:$EH$65,MATCH(Carga!A975,'ABR''26'!$DE$4:$DE$65,0),0)</f>
        <v>0</v>
      </c>
      <c r="M975" s="7"/>
      <c r="O975" s="7" t="str">
        <f t="shared" si="163"/>
        <v>ZBPB</v>
      </c>
      <c r="P975" s="104">
        <f t="shared" si="164"/>
        <v>0</v>
      </c>
      <c r="Q975" s="102" t="s">
        <v>203</v>
      </c>
      <c r="R975" s="102" t="s">
        <v>204</v>
      </c>
      <c r="S975" s="102" t="s">
        <v>152</v>
      </c>
      <c r="T975" s="105" t="str">
        <f t="shared" ca="1" si="169"/>
        <v>04.05.Monday</v>
      </c>
      <c r="U975" s="102" t="s">
        <v>205</v>
      </c>
      <c r="V975" s="7"/>
      <c r="W975" s="7"/>
      <c r="X975" s="7"/>
      <c r="Y975" s="7"/>
      <c r="Z975" s="100">
        <f t="shared" si="165"/>
        <v>4001212</v>
      </c>
      <c r="AA975" s="7"/>
      <c r="AB975" s="7"/>
      <c r="AC975" s="7"/>
      <c r="AD975" s="7"/>
      <c r="AE975" s="100">
        <f t="shared" si="166"/>
        <v>4151</v>
      </c>
      <c r="AF975" s="7"/>
      <c r="AG975" s="100">
        <f t="shared" si="167"/>
        <v>50036852</v>
      </c>
    </row>
    <row r="976" spans="1:33" x14ac:dyDescent="0.35">
      <c r="A976" s="7" t="str">
        <f t="shared" si="170"/>
        <v>Manaus381</v>
      </c>
      <c r="B976" s="100" t="s">
        <v>187</v>
      </c>
      <c r="C976" s="7">
        <v>4151</v>
      </c>
      <c r="D976" s="7" t="s">
        <v>40</v>
      </c>
      <c r="E976">
        <v>4001212</v>
      </c>
      <c r="F976" s="101"/>
      <c r="G976" s="111">
        <v>50036852</v>
      </c>
      <c r="H976" t="s">
        <v>225</v>
      </c>
      <c r="I976" s="101">
        <v>38</v>
      </c>
      <c r="J976" s="164">
        <v>1</v>
      </c>
      <c r="K976" s="7" t="s">
        <v>50</v>
      </c>
      <c r="L976" s="103">
        <f>HLOOKUP(K976,'ABR''26'!$DE$4:$EH$65,MATCH(Carga!A976,'ABR''26'!$DE$4:$DE$65,0),0)</f>
        <v>0</v>
      </c>
      <c r="M976" s="7"/>
      <c r="O976" s="7" t="str">
        <f t="shared" si="163"/>
        <v>ZBOP</v>
      </c>
      <c r="P976" s="104">
        <f t="shared" si="164"/>
        <v>0</v>
      </c>
      <c r="Q976" s="102" t="s">
        <v>203</v>
      </c>
      <c r="R976" s="102" t="s">
        <v>204</v>
      </c>
      <c r="S976" s="102" t="s">
        <v>152</v>
      </c>
      <c r="T976" s="105" t="str">
        <f t="shared" ca="1" si="169"/>
        <v>04.05.Monday</v>
      </c>
      <c r="U976" s="102" t="s">
        <v>205</v>
      </c>
      <c r="V976" s="7"/>
      <c r="W976" s="7"/>
      <c r="X976" s="7"/>
      <c r="Y976" s="7"/>
      <c r="Z976" s="100">
        <f t="shared" si="165"/>
        <v>4001212</v>
      </c>
      <c r="AA976" s="7"/>
      <c r="AB976" s="7"/>
      <c r="AC976" s="7"/>
      <c r="AD976" s="7"/>
      <c r="AE976" s="100">
        <f t="shared" si="166"/>
        <v>4151</v>
      </c>
      <c r="AF976" s="7"/>
      <c r="AG976" s="100">
        <f t="shared" si="167"/>
        <v>50036852</v>
      </c>
    </row>
    <row r="977" spans="1:33" x14ac:dyDescent="0.35">
      <c r="A977" s="7" t="str">
        <f t="shared" si="170"/>
        <v>Manaus381</v>
      </c>
      <c r="B977" s="100" t="s">
        <v>187</v>
      </c>
      <c r="C977" s="7">
        <v>4151</v>
      </c>
      <c r="D977" s="7" t="s">
        <v>40</v>
      </c>
      <c r="E977">
        <v>4001212</v>
      </c>
      <c r="F977" s="101"/>
      <c r="G977" s="111">
        <v>50036852</v>
      </c>
      <c r="H977" t="s">
        <v>225</v>
      </c>
      <c r="I977" s="101">
        <v>38</v>
      </c>
      <c r="J977" s="164">
        <v>1</v>
      </c>
      <c r="K977" s="7" t="s">
        <v>58</v>
      </c>
      <c r="L977" s="103">
        <f>HLOOKUP(K977,'ABR''26'!$DE$4:$EH$65,MATCH(Carga!A977,'ABR''26'!$DE$4:$DE$65,0),0)</f>
        <v>0</v>
      </c>
      <c r="M977" s="7"/>
      <c r="O977" s="7" t="str">
        <f t="shared" si="163"/>
        <v>ZBOB</v>
      </c>
      <c r="P977" s="104">
        <f t="shared" si="164"/>
        <v>0</v>
      </c>
      <c r="Q977" s="102" t="s">
        <v>203</v>
      </c>
      <c r="R977" s="102" t="s">
        <v>204</v>
      </c>
      <c r="S977" s="102" t="s">
        <v>152</v>
      </c>
      <c r="T977" s="105" t="str">
        <f t="shared" ca="1" si="169"/>
        <v>04.05.Monday</v>
      </c>
      <c r="U977" s="102" t="s">
        <v>205</v>
      </c>
      <c r="V977" s="7"/>
      <c r="W977" s="7"/>
      <c r="X977" s="7"/>
      <c r="Y977" s="7"/>
      <c r="Z977" s="100">
        <f t="shared" si="165"/>
        <v>4001212</v>
      </c>
      <c r="AA977" s="7"/>
      <c r="AB977" s="7"/>
      <c r="AC977" s="7"/>
      <c r="AD977" s="7"/>
      <c r="AE977" s="100">
        <f t="shared" si="166"/>
        <v>4151</v>
      </c>
      <c r="AF977" s="7"/>
      <c r="AG977" s="100">
        <f t="shared" si="167"/>
        <v>50036852</v>
      </c>
    </row>
    <row r="978" spans="1:33" x14ac:dyDescent="0.35">
      <c r="A978" s="7" t="str">
        <f t="shared" si="170"/>
        <v>Manaus381</v>
      </c>
      <c r="B978" s="100" t="s">
        <v>187</v>
      </c>
      <c r="C978" s="7">
        <v>4151</v>
      </c>
      <c r="D978" s="7" t="s">
        <v>40</v>
      </c>
      <c r="E978">
        <v>4001212</v>
      </c>
      <c r="F978" s="101"/>
      <c r="G978" s="111">
        <v>50036852</v>
      </c>
      <c r="H978" t="s">
        <v>225</v>
      </c>
      <c r="I978" s="101">
        <v>38</v>
      </c>
      <c r="J978" s="164">
        <v>1</v>
      </c>
      <c r="K978" s="7" t="s">
        <v>134</v>
      </c>
      <c r="L978" s="103">
        <f>HLOOKUP(K978,'ABR''26'!$DE$4:$EH$65,MATCH(Carga!A978,'ABR''26'!$DE$4:$DE$65,0),0)</f>
        <v>0</v>
      </c>
      <c r="M978" s="7"/>
      <c r="O978" s="7" t="str">
        <f t="shared" si="163"/>
        <v>ZBSG</v>
      </c>
      <c r="P978" s="104">
        <f t="shared" si="164"/>
        <v>0</v>
      </c>
      <c r="Q978" s="102" t="s">
        <v>203</v>
      </c>
      <c r="R978" s="102" t="s">
        <v>204</v>
      </c>
      <c r="S978" s="102" t="s">
        <v>152</v>
      </c>
      <c r="T978" s="105" t="str">
        <f t="shared" ca="1" si="169"/>
        <v>04.05.Monday</v>
      </c>
      <c r="U978" s="102" t="s">
        <v>205</v>
      </c>
      <c r="V978" s="7"/>
      <c r="W978" s="7"/>
      <c r="X978" s="7"/>
      <c r="Y978" s="7"/>
      <c r="Z978" s="100">
        <f t="shared" si="165"/>
        <v>4001212</v>
      </c>
      <c r="AA978" s="7"/>
      <c r="AB978" s="7"/>
      <c r="AC978" s="7"/>
      <c r="AD978" s="7"/>
      <c r="AE978" s="100">
        <f t="shared" si="166"/>
        <v>4151</v>
      </c>
      <c r="AF978" s="7"/>
      <c r="AG978" s="100">
        <f t="shared" si="167"/>
        <v>50036852</v>
      </c>
    </row>
    <row r="979" spans="1:33" x14ac:dyDescent="0.35">
      <c r="A979" s="7" t="str">
        <f t="shared" si="170"/>
        <v>Manaus381</v>
      </c>
      <c r="B979" s="100" t="s">
        <v>187</v>
      </c>
      <c r="C979" s="7">
        <v>4151</v>
      </c>
      <c r="D979" s="7" t="s">
        <v>40</v>
      </c>
      <c r="E979">
        <v>4001212</v>
      </c>
      <c r="F979" s="101"/>
      <c r="G979" s="111">
        <v>50036852</v>
      </c>
      <c r="H979" t="s">
        <v>225</v>
      </c>
      <c r="I979" s="101">
        <v>38</v>
      </c>
      <c r="J979" s="164">
        <v>1</v>
      </c>
      <c r="K979" s="7" t="s">
        <v>45</v>
      </c>
      <c r="L979" s="103">
        <f>HLOOKUP(K979,'ABR''26'!$DE$4:$EH$65,MATCH(Carga!A979,'ABR''26'!$DE$4:$DE$65,0),0)</f>
        <v>0</v>
      </c>
      <c r="M979" s="7"/>
      <c r="O979" s="7" t="str">
        <f t="shared" si="163"/>
        <v>ZBFS</v>
      </c>
      <c r="P979" s="104">
        <f t="shared" si="164"/>
        <v>0</v>
      </c>
      <c r="Q979" s="102" t="s">
        <v>203</v>
      </c>
      <c r="R979" s="102" t="s">
        <v>204</v>
      </c>
      <c r="S979" s="102" t="s">
        <v>152</v>
      </c>
      <c r="T979" s="105" t="str">
        <f t="shared" ca="1" si="169"/>
        <v>04.05.Monday</v>
      </c>
      <c r="U979" s="102" t="s">
        <v>205</v>
      </c>
      <c r="V979" s="7"/>
      <c r="W979" s="7"/>
      <c r="X979" s="7"/>
      <c r="Y979" s="7"/>
      <c r="Z979" s="100">
        <f t="shared" si="165"/>
        <v>4001212</v>
      </c>
      <c r="AA979" s="7"/>
      <c r="AB979" s="7"/>
      <c r="AC979" s="7"/>
      <c r="AD979" s="7"/>
      <c r="AE979" s="100">
        <f t="shared" si="166"/>
        <v>4151</v>
      </c>
      <c r="AF979" s="7"/>
      <c r="AG979" s="100">
        <f t="shared" si="167"/>
        <v>50036852</v>
      </c>
    </row>
    <row r="980" spans="1:33" x14ac:dyDescent="0.35">
      <c r="A980" s="7" t="str">
        <f t="shared" si="170"/>
        <v>Manaus381</v>
      </c>
      <c r="B980" s="100" t="s">
        <v>187</v>
      </c>
      <c r="C980" s="7">
        <v>4151</v>
      </c>
      <c r="D980" s="7" t="s">
        <v>40</v>
      </c>
      <c r="E980">
        <v>4001212</v>
      </c>
      <c r="F980" s="101"/>
      <c r="G980" s="111">
        <v>50036852</v>
      </c>
      <c r="H980" t="s">
        <v>225</v>
      </c>
      <c r="I980" s="101">
        <v>38</v>
      </c>
      <c r="J980" s="164">
        <v>1</v>
      </c>
      <c r="K980" s="7" t="s">
        <v>47</v>
      </c>
      <c r="L980" s="103">
        <f>HLOOKUP(K980,'ABR''26'!$DE$4:$EH$65,MATCH(Carga!A980,'ABR''26'!$DE$4:$DE$65,0),0)</f>
        <v>14.28</v>
      </c>
      <c r="M980" s="7"/>
      <c r="O980" s="7" t="str">
        <f t="shared" si="163"/>
        <v>ZBUT</v>
      </c>
      <c r="P980" s="104">
        <f t="shared" si="164"/>
        <v>14.28</v>
      </c>
      <c r="Q980" s="102" t="s">
        <v>203</v>
      </c>
      <c r="R980" s="102" t="s">
        <v>204</v>
      </c>
      <c r="S980" s="102" t="s">
        <v>152</v>
      </c>
      <c r="T980" s="105" t="str">
        <f t="shared" ca="1" si="169"/>
        <v>04.05.Monday</v>
      </c>
      <c r="U980" s="102" t="s">
        <v>205</v>
      </c>
      <c r="V980" s="7"/>
      <c r="W980" s="7"/>
      <c r="X980" s="7"/>
      <c r="Y980" s="7"/>
      <c r="Z980" s="100">
        <f t="shared" si="165"/>
        <v>4001212</v>
      </c>
      <c r="AA980" s="7"/>
      <c r="AB980" s="7"/>
      <c r="AC980" s="7"/>
      <c r="AD980" s="7"/>
      <c r="AE980" s="100">
        <f t="shared" si="166"/>
        <v>4151</v>
      </c>
      <c r="AF980" s="7"/>
      <c r="AG980" s="100">
        <f t="shared" si="167"/>
        <v>50036852</v>
      </c>
    </row>
    <row r="981" spans="1:33" x14ac:dyDescent="0.35">
      <c r="A981" s="7" t="str">
        <f t="shared" si="170"/>
        <v>Manaus381</v>
      </c>
      <c r="B981" s="100" t="s">
        <v>187</v>
      </c>
      <c r="C981" s="7">
        <v>4151</v>
      </c>
      <c r="D981" s="7" t="s">
        <v>40</v>
      </c>
      <c r="E981">
        <v>4001212</v>
      </c>
      <c r="F981" s="101"/>
      <c r="G981" s="111">
        <v>50036852</v>
      </c>
      <c r="H981" t="s">
        <v>225</v>
      </c>
      <c r="I981" s="101">
        <v>38</v>
      </c>
      <c r="J981" s="164">
        <v>1</v>
      </c>
      <c r="K981" s="7" t="s">
        <v>54</v>
      </c>
      <c r="L981" s="103">
        <f>HLOOKUP(K981,'ABR''26'!$DE$4:$EH$65,MATCH(Carga!A981,'ABR''26'!$DE$4:$DE$65,0),0)</f>
        <v>0</v>
      </c>
      <c r="M981" s="7"/>
      <c r="O981" s="7" t="str">
        <f t="shared" si="163"/>
        <v>ZBUB</v>
      </c>
      <c r="P981" s="104">
        <f t="shared" si="164"/>
        <v>0</v>
      </c>
      <c r="Q981" s="102" t="s">
        <v>203</v>
      </c>
      <c r="R981" s="102" t="s">
        <v>204</v>
      </c>
      <c r="S981" s="102" t="s">
        <v>152</v>
      </c>
      <c r="T981" s="105" t="str">
        <f t="shared" ca="1" si="169"/>
        <v>04.05.Monday</v>
      </c>
      <c r="U981" s="102" t="s">
        <v>205</v>
      </c>
      <c r="V981" s="7"/>
      <c r="W981" s="7"/>
      <c r="X981" s="7"/>
      <c r="Y981" s="7"/>
      <c r="Z981" s="100">
        <f t="shared" si="165"/>
        <v>4001212</v>
      </c>
      <c r="AA981" s="7"/>
      <c r="AB981" s="7"/>
      <c r="AC981" s="7"/>
      <c r="AD981" s="7"/>
      <c r="AE981" s="100">
        <f t="shared" si="166"/>
        <v>4151</v>
      </c>
      <c r="AF981" s="7"/>
      <c r="AG981" s="100">
        <f t="shared" si="167"/>
        <v>50036852</v>
      </c>
    </row>
    <row r="982" spans="1:33" x14ac:dyDescent="0.35">
      <c r="A982" s="7" t="str">
        <f t="shared" si="170"/>
        <v>Manaus381</v>
      </c>
      <c r="B982" s="100" t="s">
        <v>187</v>
      </c>
      <c r="C982" s="7">
        <v>4151</v>
      </c>
      <c r="D982" s="7" t="s">
        <v>40</v>
      </c>
      <c r="E982">
        <v>4001212</v>
      </c>
      <c r="F982" s="101"/>
      <c r="G982" s="111">
        <v>50036852</v>
      </c>
      <c r="H982" t="s">
        <v>225</v>
      </c>
      <c r="I982" s="101">
        <v>38</v>
      </c>
      <c r="J982" s="164">
        <v>1</v>
      </c>
      <c r="K982" s="7" t="s">
        <v>48</v>
      </c>
      <c r="L982" s="103">
        <f>HLOOKUP(K982,'ABR''26'!$DE$4:$EH$65,MATCH(Carga!A982,'ABR''26'!$DE$4:$DE$65,0),0)</f>
        <v>0</v>
      </c>
      <c r="M982" s="7"/>
      <c r="O982" s="7" t="str">
        <f t="shared" si="163"/>
        <v>ZBLA</v>
      </c>
      <c r="P982" s="104">
        <f t="shared" si="164"/>
        <v>0</v>
      </c>
      <c r="Q982" s="102" t="s">
        <v>203</v>
      </c>
      <c r="R982" s="102" t="s">
        <v>204</v>
      </c>
      <c r="S982" s="102" t="s">
        <v>152</v>
      </c>
      <c r="T982" s="105" t="str">
        <f t="shared" ca="1" si="169"/>
        <v>04.05.Monday</v>
      </c>
      <c r="U982" s="102" t="s">
        <v>205</v>
      </c>
      <c r="V982" s="7"/>
      <c r="W982" s="7"/>
      <c r="X982" s="7"/>
      <c r="Y982" s="7"/>
      <c r="Z982" s="100">
        <f t="shared" si="165"/>
        <v>4001212</v>
      </c>
      <c r="AA982" s="7"/>
      <c r="AB982" s="7"/>
      <c r="AC982" s="7"/>
      <c r="AD982" s="7"/>
      <c r="AE982" s="100">
        <f t="shared" si="166"/>
        <v>4151</v>
      </c>
      <c r="AF982" s="7"/>
      <c r="AG982" s="100">
        <f t="shared" si="167"/>
        <v>50036852</v>
      </c>
    </row>
    <row r="983" spans="1:33" x14ac:dyDescent="0.35">
      <c r="A983" s="7" t="str">
        <f t="shared" si="170"/>
        <v>Manaus381</v>
      </c>
      <c r="B983" s="100" t="s">
        <v>187</v>
      </c>
      <c r="C983" s="7">
        <v>4151</v>
      </c>
      <c r="D983" s="7" t="s">
        <v>40</v>
      </c>
      <c r="E983">
        <v>4001212</v>
      </c>
      <c r="F983" s="101"/>
      <c r="G983" s="111">
        <v>50036852</v>
      </c>
      <c r="H983" t="s">
        <v>225</v>
      </c>
      <c r="I983" s="101">
        <v>38</v>
      </c>
      <c r="J983" s="164">
        <v>1</v>
      </c>
      <c r="K983" s="7" t="s">
        <v>55</v>
      </c>
      <c r="L983" s="103">
        <f>HLOOKUP(K983,'ABR''26'!$DE$4:$EH$65,MATCH(Carga!A983,'ABR''26'!$DE$4:$DE$65,0),0)</f>
        <v>0</v>
      </c>
      <c r="M983" s="7"/>
      <c r="O983" s="7" t="str">
        <f t="shared" si="163"/>
        <v>ZBLL</v>
      </c>
      <c r="P983" s="104">
        <f t="shared" si="164"/>
        <v>0</v>
      </c>
      <c r="Q983" s="102" t="s">
        <v>203</v>
      </c>
      <c r="R983" s="102" t="s">
        <v>204</v>
      </c>
      <c r="S983" s="102" t="s">
        <v>152</v>
      </c>
      <c r="T983" s="105" t="str">
        <f t="shared" ca="1" si="169"/>
        <v>04.05.Monday</v>
      </c>
      <c r="U983" s="102" t="s">
        <v>205</v>
      </c>
      <c r="V983" s="7"/>
      <c r="W983" s="7"/>
      <c r="X983" s="7"/>
      <c r="Y983" s="7"/>
      <c r="Z983" s="100">
        <f t="shared" si="165"/>
        <v>4001212</v>
      </c>
      <c r="AA983" s="7"/>
      <c r="AB983" s="7"/>
      <c r="AC983" s="7"/>
      <c r="AD983" s="7"/>
      <c r="AE983" s="100">
        <f t="shared" si="166"/>
        <v>4151</v>
      </c>
      <c r="AF983" s="7"/>
      <c r="AG983" s="100">
        <f t="shared" si="167"/>
        <v>50036852</v>
      </c>
    </row>
    <row r="984" spans="1:33" x14ac:dyDescent="0.35">
      <c r="A984" s="7" t="str">
        <f t="shared" si="170"/>
        <v>Manaus381</v>
      </c>
      <c r="B984" s="100" t="s">
        <v>187</v>
      </c>
      <c r="C984" s="7">
        <v>4151</v>
      </c>
      <c r="D984" s="7" t="s">
        <v>40</v>
      </c>
      <c r="E984">
        <v>4001212</v>
      </c>
      <c r="F984" s="101"/>
      <c r="G984" s="111">
        <v>50036852</v>
      </c>
      <c r="H984" t="s">
        <v>225</v>
      </c>
      <c r="I984" s="101">
        <v>38</v>
      </c>
      <c r="J984" s="164">
        <v>1</v>
      </c>
      <c r="K984" s="7" t="s">
        <v>135</v>
      </c>
      <c r="L984" s="103">
        <f>HLOOKUP(K984,'ABR''26'!$DE$4:$EH$65,MATCH(Carga!A984,'ABR''26'!$DE$4:$DE$65,0),0)</f>
        <v>0</v>
      </c>
      <c r="M984" s="7"/>
      <c r="O984" s="7" t="str">
        <f t="shared" si="163"/>
        <v>ZBPE</v>
      </c>
      <c r="P984" s="104">
        <f t="shared" si="164"/>
        <v>0</v>
      </c>
      <c r="Q984" s="102" t="s">
        <v>203</v>
      </c>
      <c r="R984" s="102" t="s">
        <v>204</v>
      </c>
      <c r="S984" s="102" t="s">
        <v>152</v>
      </c>
      <c r="T984" s="105" t="str">
        <f t="shared" ca="1" si="169"/>
        <v>04.05.Monday</v>
      </c>
      <c r="U984" s="102" t="s">
        <v>205</v>
      </c>
      <c r="V984" s="7"/>
      <c r="W984" s="7"/>
      <c r="X984" s="7"/>
      <c r="Y984" s="7"/>
      <c r="Z984" s="100">
        <f t="shared" si="165"/>
        <v>4001212</v>
      </c>
      <c r="AA984" s="7"/>
      <c r="AB984" s="7"/>
      <c r="AC984" s="7"/>
      <c r="AD984" s="7"/>
      <c r="AE984" s="100">
        <f t="shared" si="166"/>
        <v>4151</v>
      </c>
      <c r="AF984" s="7"/>
      <c r="AG984" s="100">
        <f t="shared" si="167"/>
        <v>50036852</v>
      </c>
    </row>
    <row r="985" spans="1:33" x14ac:dyDescent="0.35">
      <c r="A985" s="7" t="str">
        <f t="shared" si="170"/>
        <v>Manaus381</v>
      </c>
      <c r="B985" s="100" t="s">
        <v>187</v>
      </c>
      <c r="C985" s="7">
        <v>4151</v>
      </c>
      <c r="D985" s="7" t="s">
        <v>40</v>
      </c>
      <c r="E985">
        <v>4001212</v>
      </c>
      <c r="F985" s="101"/>
      <c r="G985" s="111">
        <v>50036852</v>
      </c>
      <c r="H985" t="s">
        <v>225</v>
      </c>
      <c r="I985" s="101">
        <v>38</v>
      </c>
      <c r="J985" s="164">
        <v>1</v>
      </c>
      <c r="K985" s="7" t="s">
        <v>136</v>
      </c>
      <c r="L985" s="103">
        <f>HLOOKUP(K985,'ABR''26'!$DE$4:$EH$65,MATCH(Carga!A985,'ABR''26'!$DE$4:$DE$65,0),0)</f>
        <v>0</v>
      </c>
      <c r="M985" s="7"/>
      <c r="O985" s="7" t="str">
        <f t="shared" si="163"/>
        <v>ZBPL</v>
      </c>
      <c r="P985" s="104">
        <f t="shared" si="164"/>
        <v>0</v>
      </c>
      <c r="Q985" s="102" t="s">
        <v>203</v>
      </c>
      <c r="R985" s="102" t="s">
        <v>204</v>
      </c>
      <c r="S985" s="102" t="s">
        <v>152</v>
      </c>
      <c r="T985" s="105" t="str">
        <f t="shared" ca="1" si="169"/>
        <v>04.05.Monday</v>
      </c>
      <c r="U985" s="102" t="s">
        <v>205</v>
      </c>
      <c r="V985" s="7"/>
      <c r="W985" s="7"/>
      <c r="X985" s="7"/>
      <c r="Y985" s="7"/>
      <c r="Z985" s="100">
        <f t="shared" si="165"/>
        <v>4001212</v>
      </c>
      <c r="AA985" s="7"/>
      <c r="AB985" s="7"/>
      <c r="AC985" s="7"/>
      <c r="AD985" s="7"/>
      <c r="AE985" s="100">
        <f t="shared" si="166"/>
        <v>4151</v>
      </c>
      <c r="AF985" s="7"/>
      <c r="AG985" s="100">
        <f t="shared" si="167"/>
        <v>50036852</v>
      </c>
    </row>
    <row r="986" spans="1:33" x14ac:dyDescent="0.35">
      <c r="A986" s="7" t="str">
        <f>D986&amp;I986&amp;J986</f>
        <v>Manaus381</v>
      </c>
      <c r="B986" s="100" t="s">
        <v>187</v>
      </c>
      <c r="C986" s="7">
        <v>4151</v>
      </c>
      <c r="D986" s="7" t="s">
        <v>40</v>
      </c>
      <c r="E986">
        <v>4001155</v>
      </c>
      <c r="F986" s="101"/>
      <c r="G986" s="111">
        <v>50036852</v>
      </c>
      <c r="H986" t="s">
        <v>225</v>
      </c>
      <c r="I986" s="101">
        <v>38</v>
      </c>
      <c r="J986" s="164">
        <v>1</v>
      </c>
      <c r="K986" s="7" t="s">
        <v>43</v>
      </c>
      <c r="L986" s="103">
        <f>HLOOKUP(K986,'ABR''26'!$DE$4:$EH$65,MATCH(Carga!A986,'ABR''26'!$DE$4:$DE$65,0),0)</f>
        <v>318.37</v>
      </c>
      <c r="M986" s="7"/>
      <c r="O986" s="7" t="str">
        <f t="shared" si="163"/>
        <v>ZBRP</v>
      </c>
      <c r="P986" s="104">
        <f t="shared" si="164"/>
        <v>318.37</v>
      </c>
      <c r="Q986" s="102" t="s">
        <v>203</v>
      </c>
      <c r="R986" s="102" t="s">
        <v>204</v>
      </c>
      <c r="S986" s="102" t="s">
        <v>152</v>
      </c>
      <c r="T986" s="105" t="str">
        <f t="shared" ca="1" si="169"/>
        <v>04.05.Monday</v>
      </c>
      <c r="U986" s="102" t="s">
        <v>205</v>
      </c>
      <c r="V986" s="7"/>
      <c r="W986" s="7"/>
      <c r="X986" s="7"/>
      <c r="Y986" s="7"/>
      <c r="Z986" s="100">
        <f t="shared" si="165"/>
        <v>4001155</v>
      </c>
      <c r="AA986" s="7"/>
      <c r="AB986" s="7"/>
      <c r="AC986" s="7"/>
      <c r="AD986" s="7"/>
      <c r="AE986" s="100">
        <f t="shared" si="166"/>
        <v>4151</v>
      </c>
      <c r="AF986" s="7"/>
      <c r="AG986" s="100">
        <f t="shared" si="167"/>
        <v>50036852</v>
      </c>
    </row>
    <row r="987" spans="1:33" x14ac:dyDescent="0.35">
      <c r="A987" s="7" t="str">
        <f t="shared" ref="A987:A1009" si="171">D987&amp;I987&amp;J987</f>
        <v>Manaus381</v>
      </c>
      <c r="B987" s="100" t="s">
        <v>187</v>
      </c>
      <c r="C987" s="7">
        <v>4151</v>
      </c>
      <c r="D987" s="7" t="s">
        <v>40</v>
      </c>
      <c r="E987">
        <v>4001155</v>
      </c>
      <c r="F987" s="101"/>
      <c r="G987" s="111">
        <v>50036852</v>
      </c>
      <c r="H987" t="s">
        <v>225</v>
      </c>
      <c r="I987" s="101">
        <v>38</v>
      </c>
      <c r="J987" s="164">
        <v>1</v>
      </c>
      <c r="K987" s="7" t="s">
        <v>44</v>
      </c>
      <c r="L987" s="103">
        <f>HLOOKUP(K987,'ABR''26'!$DE$4:$EH$65,MATCH(Carga!A987,'ABR''26'!$DE$4:$DE$65,0),0)</f>
        <v>1.95</v>
      </c>
      <c r="M987" s="7"/>
      <c r="O987" s="7" t="str">
        <f t="shared" si="163"/>
        <v>ZBSR</v>
      </c>
      <c r="P987" s="104">
        <f t="shared" si="164"/>
        <v>1.95</v>
      </c>
      <c r="Q987" s="102" t="s">
        <v>203</v>
      </c>
      <c r="R987" s="102" t="s">
        <v>204</v>
      </c>
      <c r="S987" s="102" t="s">
        <v>152</v>
      </c>
      <c r="T987" s="105" t="str">
        <f t="shared" ca="1" si="169"/>
        <v>04.05.Monday</v>
      </c>
      <c r="U987" s="102" t="s">
        <v>205</v>
      </c>
      <c r="V987" s="7"/>
      <c r="W987" s="7"/>
      <c r="X987" s="7"/>
      <c r="Y987" s="7"/>
      <c r="Z987" s="100">
        <f t="shared" si="165"/>
        <v>4001155</v>
      </c>
      <c r="AA987" s="7"/>
      <c r="AB987" s="7"/>
      <c r="AC987" s="7"/>
      <c r="AD987" s="7"/>
      <c r="AE987" s="100">
        <f t="shared" si="166"/>
        <v>4151</v>
      </c>
      <c r="AF987" s="7"/>
      <c r="AG987" s="100">
        <f t="shared" si="167"/>
        <v>50036852</v>
      </c>
    </row>
    <row r="988" spans="1:33" x14ac:dyDescent="0.35">
      <c r="A988" s="7" t="str">
        <f t="shared" si="171"/>
        <v>Manaus381</v>
      </c>
      <c r="B988" s="100" t="s">
        <v>187</v>
      </c>
      <c r="C988" s="7">
        <v>4151</v>
      </c>
      <c r="D988" s="7" t="s">
        <v>40</v>
      </c>
      <c r="E988">
        <v>4001155</v>
      </c>
      <c r="F988" s="101"/>
      <c r="G988" s="111">
        <v>50036852</v>
      </c>
      <c r="H988" t="s">
        <v>225</v>
      </c>
      <c r="I988" s="101">
        <v>38</v>
      </c>
      <c r="J988" s="164">
        <v>1</v>
      </c>
      <c r="K988" s="7" t="s">
        <v>56</v>
      </c>
      <c r="L988" s="103">
        <f>HLOOKUP(K988,'ABR''26'!$DE$4:$EH$65,MATCH(Carga!A988,'ABR''26'!$DE$4:$DE$65,0),0)</f>
        <v>0</v>
      </c>
      <c r="M988" s="7"/>
      <c r="O988" s="7" t="str">
        <f t="shared" si="163"/>
        <v>ZBSB</v>
      </c>
      <c r="P988" s="104">
        <f t="shared" si="164"/>
        <v>0</v>
      </c>
      <c r="Q988" s="102" t="s">
        <v>203</v>
      </c>
      <c r="R988" s="102" t="s">
        <v>204</v>
      </c>
      <c r="S988" s="102" t="s">
        <v>152</v>
      </c>
      <c r="T988" s="105" t="str">
        <f t="shared" ca="1" si="169"/>
        <v>04.05.Monday</v>
      </c>
      <c r="U988" s="102" t="s">
        <v>205</v>
      </c>
      <c r="V988" s="7"/>
      <c r="W988" s="7"/>
      <c r="X988" s="7"/>
      <c r="Y988" s="7"/>
      <c r="Z988" s="100">
        <f t="shared" si="165"/>
        <v>4001155</v>
      </c>
      <c r="AA988" s="7"/>
      <c r="AB988" s="7"/>
      <c r="AC988" s="7"/>
      <c r="AD988" s="7"/>
      <c r="AE988" s="100">
        <f t="shared" si="166"/>
        <v>4151</v>
      </c>
      <c r="AF988" s="7"/>
      <c r="AG988" s="100">
        <f t="shared" si="167"/>
        <v>50036852</v>
      </c>
    </row>
    <row r="989" spans="1:33" x14ac:dyDescent="0.35">
      <c r="A989" s="7" t="str">
        <f t="shared" si="171"/>
        <v>Manaus381</v>
      </c>
      <c r="B989" s="100" t="s">
        <v>187</v>
      </c>
      <c r="C989" s="7">
        <v>4151</v>
      </c>
      <c r="D989" s="7" t="s">
        <v>40</v>
      </c>
      <c r="E989">
        <v>4001155</v>
      </c>
      <c r="F989" s="101"/>
      <c r="G989" s="111">
        <v>50036852</v>
      </c>
      <c r="H989" t="s">
        <v>225</v>
      </c>
      <c r="I989" s="101">
        <v>38</v>
      </c>
      <c r="J989" s="164">
        <v>1</v>
      </c>
      <c r="K989" s="7" t="s">
        <v>46</v>
      </c>
      <c r="L989" s="103">
        <f>HLOOKUP(K989,'ABR''26'!$DE$4:$EH$65,MATCH(Carga!A989,'ABR''26'!$DE$4:$DE$65,0),0)</f>
        <v>0</v>
      </c>
      <c r="M989" s="7"/>
      <c r="O989" s="7" t="str">
        <f t="shared" si="163"/>
        <v>ZBCP</v>
      </c>
      <c r="P989" s="104">
        <f t="shared" si="164"/>
        <v>0</v>
      </c>
      <c r="Q989" s="102" t="s">
        <v>203</v>
      </c>
      <c r="R989" s="102" t="s">
        <v>204</v>
      </c>
      <c r="S989" s="102" t="s">
        <v>152</v>
      </c>
      <c r="T989" s="105" t="str">
        <f t="shared" ca="1" si="169"/>
        <v>04.05.Monday</v>
      </c>
      <c r="U989" s="102" t="s">
        <v>205</v>
      </c>
      <c r="V989" s="7"/>
      <c r="W989" s="7"/>
      <c r="X989" s="7"/>
      <c r="Y989" s="7"/>
      <c r="Z989" s="100">
        <f t="shared" si="165"/>
        <v>4001155</v>
      </c>
      <c r="AA989" s="7"/>
      <c r="AB989" s="7"/>
      <c r="AC989" s="7"/>
      <c r="AD989" s="7"/>
      <c r="AE989" s="100">
        <f t="shared" si="166"/>
        <v>4151</v>
      </c>
      <c r="AF989" s="7"/>
      <c r="AG989" s="100">
        <f t="shared" si="167"/>
        <v>50036852</v>
      </c>
    </row>
    <row r="990" spans="1:33" x14ac:dyDescent="0.35">
      <c r="A990" s="7" t="str">
        <f t="shared" si="171"/>
        <v>Manaus381</v>
      </c>
      <c r="B990" s="100" t="s">
        <v>187</v>
      </c>
      <c r="C990" s="7">
        <v>4151</v>
      </c>
      <c r="D990" s="7" t="s">
        <v>40</v>
      </c>
      <c r="E990">
        <v>4001155</v>
      </c>
      <c r="F990" s="101"/>
      <c r="G990" s="111">
        <v>50036852</v>
      </c>
      <c r="H990" t="s">
        <v>225</v>
      </c>
      <c r="I990" s="101">
        <v>38</v>
      </c>
      <c r="J990" s="164">
        <v>1</v>
      </c>
      <c r="K990" s="7" t="s">
        <v>131</v>
      </c>
      <c r="L990" s="103">
        <f>HLOOKUP(K990,'ABR''26'!$DE$4:$EH$65,MATCH(Carga!A990,'ABR''26'!$DE$4:$DE$65,0),0)</f>
        <v>0</v>
      </c>
      <c r="M990" s="7"/>
      <c r="O990" s="7" t="str">
        <f t="shared" si="163"/>
        <v>ZBFP</v>
      </c>
      <c r="P990" s="104">
        <f t="shared" si="164"/>
        <v>0</v>
      </c>
      <c r="Q990" s="102" t="s">
        <v>203</v>
      </c>
      <c r="R990" s="102" t="s">
        <v>204</v>
      </c>
      <c r="S990" s="102" t="s">
        <v>152</v>
      </c>
      <c r="T990" s="105" t="str">
        <f t="shared" ca="1" si="169"/>
        <v>04.05.Monday</v>
      </c>
      <c r="U990" s="102" t="s">
        <v>205</v>
      </c>
      <c r="V990" s="7"/>
      <c r="W990" s="7"/>
      <c r="X990" s="7"/>
      <c r="Y990" s="7"/>
      <c r="Z990" s="100">
        <f t="shared" si="165"/>
        <v>4001155</v>
      </c>
      <c r="AA990" s="7"/>
      <c r="AB990" s="7"/>
      <c r="AC990" s="7"/>
      <c r="AD990" s="7"/>
      <c r="AE990" s="100">
        <f t="shared" si="166"/>
        <v>4151</v>
      </c>
      <c r="AF990" s="7"/>
      <c r="AG990" s="100">
        <f t="shared" si="167"/>
        <v>50036852</v>
      </c>
    </row>
    <row r="991" spans="1:33" x14ac:dyDescent="0.35">
      <c r="A991" s="7" t="str">
        <f t="shared" si="171"/>
        <v>Manaus381</v>
      </c>
      <c r="B991" s="100" t="s">
        <v>187</v>
      </c>
      <c r="C991" s="7">
        <v>4151</v>
      </c>
      <c r="D991" s="7" t="s">
        <v>40</v>
      </c>
      <c r="E991">
        <v>4001155</v>
      </c>
      <c r="F991" s="101"/>
      <c r="G991" s="111">
        <v>50036852</v>
      </c>
      <c r="H991" t="s">
        <v>225</v>
      </c>
      <c r="I991" s="101">
        <v>38</v>
      </c>
      <c r="J991" s="164">
        <v>1</v>
      </c>
      <c r="K991" s="7" t="s">
        <v>51</v>
      </c>
      <c r="L991" s="103">
        <f>HLOOKUP(K991,'ABR''26'!$DE$4:$EH$65,MATCH(Carga!A991,'ABR''26'!$DE$4:$DE$65,0),0)</f>
        <v>0</v>
      </c>
      <c r="M991" s="7"/>
      <c r="O991" s="7" t="str">
        <f t="shared" si="163"/>
        <v>ZBFC</v>
      </c>
      <c r="P991" s="104">
        <f t="shared" si="164"/>
        <v>0</v>
      </c>
      <c r="Q991" s="102" t="s">
        <v>203</v>
      </c>
      <c r="R991" s="102" t="s">
        <v>204</v>
      </c>
      <c r="S991" s="102" t="s">
        <v>152</v>
      </c>
      <c r="T991" s="105" t="str">
        <f t="shared" ca="1" si="169"/>
        <v>04.05.Monday</v>
      </c>
      <c r="U991" s="102" t="s">
        <v>205</v>
      </c>
      <c r="V991" s="7"/>
      <c r="W991" s="7"/>
      <c r="X991" s="7"/>
      <c r="Y991" s="7"/>
      <c r="Z991" s="100">
        <f t="shared" si="165"/>
        <v>4001155</v>
      </c>
      <c r="AA991" s="7"/>
      <c r="AB991" s="7"/>
      <c r="AC991" s="7"/>
      <c r="AD991" s="7"/>
      <c r="AE991" s="100">
        <f t="shared" si="166"/>
        <v>4151</v>
      </c>
      <c r="AF991" s="7"/>
      <c r="AG991" s="100">
        <f t="shared" si="167"/>
        <v>50036852</v>
      </c>
    </row>
    <row r="992" spans="1:33" x14ac:dyDescent="0.35">
      <c r="A992" s="7" t="str">
        <f t="shared" si="171"/>
        <v>Manaus381</v>
      </c>
      <c r="B992" s="100" t="s">
        <v>187</v>
      </c>
      <c r="C992" s="7">
        <v>4151</v>
      </c>
      <c r="D992" s="7" t="s">
        <v>40</v>
      </c>
      <c r="E992">
        <v>4001155</v>
      </c>
      <c r="F992" s="101"/>
      <c r="G992" s="111">
        <v>50036852</v>
      </c>
      <c r="H992" t="s">
        <v>225</v>
      </c>
      <c r="I992" s="101">
        <v>38</v>
      </c>
      <c r="J992" s="164">
        <v>1</v>
      </c>
      <c r="K992" s="7" t="s">
        <v>59</v>
      </c>
      <c r="L992" s="103">
        <f>HLOOKUP(K992,'ABR''26'!$DE$4:$EH$65,MATCH(Carga!A992,'ABR''26'!$DE$4:$DE$65,0),0)</f>
        <v>0</v>
      </c>
      <c r="M992" s="7"/>
      <c r="O992" s="7" t="str">
        <f t="shared" si="163"/>
        <v>ZBFB</v>
      </c>
      <c r="P992" s="104">
        <f t="shared" si="164"/>
        <v>0</v>
      </c>
      <c r="Q992" s="102" t="s">
        <v>203</v>
      </c>
      <c r="R992" s="102" t="s">
        <v>204</v>
      </c>
      <c r="S992" s="102" t="s">
        <v>152</v>
      </c>
      <c r="T992" s="105" t="str">
        <f t="shared" ca="1" si="169"/>
        <v>04.05.Monday</v>
      </c>
      <c r="U992" s="102" t="s">
        <v>205</v>
      </c>
      <c r="V992" s="7"/>
      <c r="W992" s="7"/>
      <c r="X992" s="7"/>
      <c r="Y992" s="7"/>
      <c r="Z992" s="100">
        <f t="shared" si="165"/>
        <v>4001155</v>
      </c>
      <c r="AA992" s="7"/>
      <c r="AB992" s="7"/>
      <c r="AC992" s="7"/>
      <c r="AD992" s="7"/>
      <c r="AE992" s="100">
        <f t="shared" si="166"/>
        <v>4151</v>
      </c>
      <c r="AF992" s="7"/>
      <c r="AG992" s="100">
        <f t="shared" si="167"/>
        <v>50036852</v>
      </c>
    </row>
    <row r="993" spans="1:33" x14ac:dyDescent="0.35">
      <c r="A993" s="7" t="str">
        <f t="shared" si="171"/>
        <v>Manaus381</v>
      </c>
      <c r="B993" s="100" t="s">
        <v>187</v>
      </c>
      <c r="C993" s="7">
        <v>4151</v>
      </c>
      <c r="D993" s="7" t="s">
        <v>40</v>
      </c>
      <c r="E993">
        <v>4001155</v>
      </c>
      <c r="F993" s="101"/>
      <c r="G993" s="111">
        <v>50036852</v>
      </c>
      <c r="H993" t="s">
        <v>225</v>
      </c>
      <c r="I993" s="101">
        <v>38</v>
      </c>
      <c r="J993" s="164">
        <v>1</v>
      </c>
      <c r="K993" s="7" t="s">
        <v>138</v>
      </c>
      <c r="L993" s="103">
        <f>HLOOKUP(K993,'ABR''26'!$DE$4:$EH$65,MATCH(Carga!A993,'ABR''26'!$DE$4:$DE$65,0),0)</f>
        <v>57.12</v>
      </c>
      <c r="M993" s="7"/>
      <c r="O993" s="7" t="str">
        <f t="shared" si="163"/>
        <v>ZBTM</v>
      </c>
      <c r="P993" s="104">
        <f t="shared" si="164"/>
        <v>57.12</v>
      </c>
      <c r="Q993" s="102" t="s">
        <v>203</v>
      </c>
      <c r="R993" s="102" t="s">
        <v>204</v>
      </c>
      <c r="S993" s="102" t="s">
        <v>152</v>
      </c>
      <c r="T993" s="105" t="str">
        <f t="shared" ca="1" si="169"/>
        <v>04.05.Monday</v>
      </c>
      <c r="U993" s="102" t="s">
        <v>205</v>
      </c>
      <c r="V993" s="7"/>
      <c r="W993" s="7"/>
      <c r="X993" s="7"/>
      <c r="Y993" s="7"/>
      <c r="Z993" s="100">
        <f t="shared" si="165"/>
        <v>4001155</v>
      </c>
      <c r="AA993" s="7"/>
      <c r="AB993" s="7"/>
      <c r="AC993" s="7"/>
      <c r="AD993" s="7"/>
      <c r="AE993" s="100">
        <f t="shared" si="166"/>
        <v>4151</v>
      </c>
      <c r="AF993" s="7"/>
      <c r="AG993" s="100">
        <f t="shared" si="167"/>
        <v>50036852</v>
      </c>
    </row>
    <row r="994" spans="1:33" x14ac:dyDescent="0.35">
      <c r="A994" s="7" t="str">
        <f t="shared" si="171"/>
        <v>Manaus381</v>
      </c>
      <c r="B994" s="100" t="s">
        <v>187</v>
      </c>
      <c r="C994" s="7">
        <v>4151</v>
      </c>
      <c r="D994" s="7" t="s">
        <v>40</v>
      </c>
      <c r="E994">
        <v>4001155</v>
      </c>
      <c r="F994" s="101"/>
      <c r="G994" s="111">
        <v>50036852</v>
      </c>
      <c r="H994" t="s">
        <v>225</v>
      </c>
      <c r="I994" s="101">
        <v>38</v>
      </c>
      <c r="J994" s="164">
        <v>1</v>
      </c>
      <c r="K994" s="7" t="s">
        <v>139</v>
      </c>
      <c r="L994" s="103">
        <f>HLOOKUP(K994,'ABR''26'!$DE$4:$EH$65,MATCH(Carga!A994,'ABR''26'!$DE$4:$DE$65,0),0)</f>
        <v>0</v>
      </c>
      <c r="M994" s="7"/>
      <c r="O994" s="7" t="str">
        <f t="shared" si="163"/>
        <v>ZBCT</v>
      </c>
      <c r="P994" s="104">
        <f t="shared" si="164"/>
        <v>0</v>
      </c>
      <c r="Q994" s="102" t="s">
        <v>203</v>
      </c>
      <c r="R994" s="102" t="s">
        <v>204</v>
      </c>
      <c r="S994" s="102" t="s">
        <v>152</v>
      </c>
      <c r="T994" s="105" t="str">
        <f t="shared" ca="1" si="169"/>
        <v>04.05.Monday</v>
      </c>
      <c r="U994" s="102" t="s">
        <v>205</v>
      </c>
      <c r="V994" s="7"/>
      <c r="W994" s="7"/>
      <c r="X994" s="7"/>
      <c r="Y994" s="7"/>
      <c r="Z994" s="100">
        <f t="shared" si="165"/>
        <v>4001155</v>
      </c>
      <c r="AA994" s="7"/>
      <c r="AB994" s="7"/>
      <c r="AC994" s="7"/>
      <c r="AD994" s="7"/>
      <c r="AE994" s="100">
        <f t="shared" si="166"/>
        <v>4151</v>
      </c>
      <c r="AF994" s="7"/>
      <c r="AG994" s="100">
        <f t="shared" si="167"/>
        <v>50036852</v>
      </c>
    </row>
    <row r="995" spans="1:33" x14ac:dyDescent="0.35">
      <c r="A995" s="7" t="str">
        <f t="shared" si="171"/>
        <v>Manaus381</v>
      </c>
      <c r="B995" s="100" t="s">
        <v>187</v>
      </c>
      <c r="C995" s="7">
        <v>4151</v>
      </c>
      <c r="D995" s="7" t="s">
        <v>40</v>
      </c>
      <c r="E995">
        <v>4001155</v>
      </c>
      <c r="F995" s="101"/>
      <c r="G995" s="111">
        <v>50036852</v>
      </c>
      <c r="H995" t="s">
        <v>225</v>
      </c>
      <c r="I995" s="101">
        <v>38</v>
      </c>
      <c r="J995" s="164">
        <v>1</v>
      </c>
      <c r="K995" s="7" t="s">
        <v>57</v>
      </c>
      <c r="L995" s="103">
        <f>HLOOKUP(K995,'ABR''26'!$DE$4:$EH$65,MATCH(Carga!A995,'ABR''26'!$DE$4:$DE$65,0),0)</f>
        <v>0</v>
      </c>
      <c r="M995" s="7"/>
      <c r="O995" s="7" t="str">
        <f t="shared" ref="O995:O1058" si="172">K995</f>
        <v>ZBLB</v>
      </c>
      <c r="P995" s="104">
        <f t="shared" ref="P995:P1058" si="173">L995</f>
        <v>0</v>
      </c>
      <c r="Q995" s="102" t="s">
        <v>203</v>
      </c>
      <c r="R995" s="102" t="s">
        <v>204</v>
      </c>
      <c r="S995" s="102" t="s">
        <v>152</v>
      </c>
      <c r="T995" s="105" t="str">
        <f t="shared" ca="1" si="169"/>
        <v>04.05.Monday</v>
      </c>
      <c r="U995" s="102" t="s">
        <v>205</v>
      </c>
      <c r="V995" s="7"/>
      <c r="W995" s="7"/>
      <c r="X995" s="7"/>
      <c r="Y995" s="7"/>
      <c r="Z995" s="100">
        <f t="shared" ref="Z995:Z1058" si="174">E995</f>
        <v>4001155</v>
      </c>
      <c r="AA995" s="7"/>
      <c r="AB995" s="7"/>
      <c r="AC995" s="7"/>
      <c r="AD995" s="7"/>
      <c r="AE995" s="100">
        <f t="shared" ref="AE995:AE1058" si="175">C995</f>
        <v>4151</v>
      </c>
      <c r="AF995" s="7"/>
      <c r="AG995" s="100">
        <f t="shared" ref="AG995:AG1058" si="176">G995</f>
        <v>50036852</v>
      </c>
    </row>
    <row r="996" spans="1:33" x14ac:dyDescent="0.35">
      <c r="A996" s="7" t="str">
        <f t="shared" si="171"/>
        <v>Manaus381</v>
      </c>
      <c r="B996" s="100" t="s">
        <v>187</v>
      </c>
      <c r="C996" s="7">
        <v>4151</v>
      </c>
      <c r="D996" s="7" t="s">
        <v>40</v>
      </c>
      <c r="E996">
        <v>4001155</v>
      </c>
      <c r="F996" s="101"/>
      <c r="G996" s="111">
        <v>50036852</v>
      </c>
      <c r="H996" t="s">
        <v>225</v>
      </c>
      <c r="I996" s="101">
        <v>38</v>
      </c>
      <c r="J996" s="164">
        <v>1</v>
      </c>
      <c r="K996" s="7" t="s">
        <v>132</v>
      </c>
      <c r="L996" s="103">
        <f>HLOOKUP(K996,'ABR''26'!$DE$4:$EH$65,MATCH(Carga!A996,'ABR''26'!$DE$4:$DE$65,0),0)</f>
        <v>0</v>
      </c>
      <c r="M996" s="7"/>
      <c r="O996" s="7" t="str">
        <f t="shared" si="172"/>
        <v>ZBMR</v>
      </c>
      <c r="P996" s="104">
        <f t="shared" si="173"/>
        <v>0</v>
      </c>
      <c r="Q996" s="102" t="s">
        <v>203</v>
      </c>
      <c r="R996" s="102" t="s">
        <v>204</v>
      </c>
      <c r="S996" s="102" t="s">
        <v>152</v>
      </c>
      <c r="T996" s="105" t="str">
        <f t="shared" ca="1" si="169"/>
        <v>04.05.Monday</v>
      </c>
      <c r="U996" s="102" t="s">
        <v>205</v>
      </c>
      <c r="V996" s="7"/>
      <c r="W996" s="7"/>
      <c r="X996" s="7"/>
      <c r="Y996" s="7"/>
      <c r="Z996" s="100">
        <f t="shared" si="174"/>
        <v>4001155</v>
      </c>
      <c r="AA996" s="7"/>
      <c r="AB996" s="7"/>
      <c r="AC996" s="7"/>
      <c r="AD996" s="7"/>
      <c r="AE996" s="100">
        <f t="shared" si="175"/>
        <v>4151</v>
      </c>
      <c r="AF996" s="7"/>
      <c r="AG996" s="100">
        <f t="shared" si="176"/>
        <v>50036852</v>
      </c>
    </row>
    <row r="997" spans="1:33" x14ac:dyDescent="0.35">
      <c r="A997" s="7" t="str">
        <f t="shared" si="171"/>
        <v>Manaus381</v>
      </c>
      <c r="B997" s="100" t="s">
        <v>187</v>
      </c>
      <c r="C997" s="7">
        <v>4151</v>
      </c>
      <c r="D997" s="7" t="s">
        <v>40</v>
      </c>
      <c r="E997">
        <v>4001155</v>
      </c>
      <c r="F997" s="101"/>
      <c r="G997" s="111">
        <v>50036852</v>
      </c>
      <c r="H997" t="s">
        <v>225</v>
      </c>
      <c r="I997" s="101">
        <v>38</v>
      </c>
      <c r="J997" s="164">
        <v>1</v>
      </c>
      <c r="K997" s="7" t="s">
        <v>133</v>
      </c>
      <c r="L997" s="103">
        <f>HLOOKUP(K997,'ABR''26'!$DE$4:$EH$65,MATCH(Carga!A997,'ABR''26'!$DE$4:$DE$65,0),0)</f>
        <v>0</v>
      </c>
      <c r="M997" s="7"/>
      <c r="O997" s="7" t="str">
        <f t="shared" si="172"/>
        <v>ZBML</v>
      </c>
      <c r="P997" s="104">
        <f t="shared" si="173"/>
        <v>0</v>
      </c>
      <c r="Q997" s="102" t="s">
        <v>203</v>
      </c>
      <c r="R997" s="102" t="s">
        <v>204</v>
      </c>
      <c r="S997" s="102" t="s">
        <v>152</v>
      </c>
      <c r="T997" s="105" t="str">
        <f t="shared" ca="1" si="169"/>
        <v>04.05.Monday</v>
      </c>
      <c r="U997" s="102" t="s">
        <v>205</v>
      </c>
      <c r="V997" s="7"/>
      <c r="W997" s="7"/>
      <c r="X997" s="7"/>
      <c r="Y997" s="7"/>
      <c r="Z997" s="100">
        <f t="shared" si="174"/>
        <v>4001155</v>
      </c>
      <c r="AA997" s="7"/>
      <c r="AB997" s="7"/>
      <c r="AC997" s="7"/>
      <c r="AD997" s="7"/>
      <c r="AE997" s="100">
        <f t="shared" si="175"/>
        <v>4151</v>
      </c>
      <c r="AF997" s="7"/>
      <c r="AG997" s="100">
        <f t="shared" si="176"/>
        <v>50036852</v>
      </c>
    </row>
    <row r="998" spans="1:33" x14ac:dyDescent="0.35">
      <c r="A998" s="7" t="str">
        <f t="shared" si="171"/>
        <v>Manaus381</v>
      </c>
      <c r="B998" s="100" t="s">
        <v>187</v>
      </c>
      <c r="C998" s="7">
        <v>4151</v>
      </c>
      <c r="D998" s="7" t="s">
        <v>40</v>
      </c>
      <c r="E998">
        <v>4001155</v>
      </c>
      <c r="F998" s="101"/>
      <c r="G998" s="111">
        <v>50036852</v>
      </c>
      <c r="H998" t="s">
        <v>225</v>
      </c>
      <c r="I998" s="101">
        <v>38</v>
      </c>
      <c r="J998" s="164">
        <v>1</v>
      </c>
      <c r="K998" s="7" t="s">
        <v>52</v>
      </c>
      <c r="L998" s="103">
        <f>HLOOKUP(K998,'ABR''26'!$DE$4:$EH$65,MATCH(Carga!A998,'ABR''26'!$DE$4:$DE$65,0),0)</f>
        <v>0</v>
      </c>
      <c r="M998" s="7"/>
      <c r="O998" s="7" t="str">
        <f t="shared" si="172"/>
        <v>ZBPP</v>
      </c>
      <c r="P998" s="104">
        <f t="shared" si="173"/>
        <v>0</v>
      </c>
      <c r="Q998" s="102" t="s">
        <v>203</v>
      </c>
      <c r="R998" s="102" t="s">
        <v>204</v>
      </c>
      <c r="S998" s="102" t="s">
        <v>152</v>
      </c>
      <c r="T998" s="105" t="str">
        <f t="shared" ca="1" si="169"/>
        <v>04.05.Monday</v>
      </c>
      <c r="U998" s="102" t="s">
        <v>205</v>
      </c>
      <c r="V998" s="7"/>
      <c r="W998" s="7"/>
      <c r="X998" s="7"/>
      <c r="Y998" s="7"/>
      <c r="Z998" s="100">
        <f t="shared" si="174"/>
        <v>4001155</v>
      </c>
      <c r="AA998" s="7"/>
      <c r="AB998" s="7"/>
      <c r="AC998" s="7"/>
      <c r="AD998" s="7"/>
      <c r="AE998" s="100">
        <f t="shared" si="175"/>
        <v>4151</v>
      </c>
      <c r="AF998" s="7"/>
      <c r="AG998" s="100">
        <f t="shared" si="176"/>
        <v>50036852</v>
      </c>
    </row>
    <row r="999" spans="1:33" x14ac:dyDescent="0.35">
      <c r="A999" s="7" t="str">
        <f t="shared" si="171"/>
        <v>Manaus381</v>
      </c>
      <c r="B999" s="100" t="s">
        <v>187</v>
      </c>
      <c r="C999" s="7">
        <v>4151</v>
      </c>
      <c r="D999" s="7" t="s">
        <v>40</v>
      </c>
      <c r="E999">
        <v>4001155</v>
      </c>
      <c r="F999" s="101"/>
      <c r="G999" s="111">
        <v>50036852</v>
      </c>
      <c r="H999" t="s">
        <v>225</v>
      </c>
      <c r="I999" s="101">
        <v>38</v>
      </c>
      <c r="J999" s="164">
        <v>1</v>
      </c>
      <c r="K999" s="7" t="s">
        <v>60</v>
      </c>
      <c r="L999" s="103">
        <f>HLOOKUP(K999,'ABR''26'!$DE$4:$EH$65,MATCH(Carga!A999,'ABR''26'!$DE$4:$DE$65,0),0)</f>
        <v>0</v>
      </c>
      <c r="M999" s="7"/>
      <c r="O999" s="7" t="str">
        <f t="shared" si="172"/>
        <v>ZBPB</v>
      </c>
      <c r="P999" s="104">
        <f t="shared" si="173"/>
        <v>0</v>
      </c>
      <c r="Q999" s="102" t="s">
        <v>203</v>
      </c>
      <c r="R999" s="102" t="s">
        <v>204</v>
      </c>
      <c r="S999" s="102" t="s">
        <v>152</v>
      </c>
      <c r="T999" s="105" t="str">
        <f t="shared" ca="1" si="169"/>
        <v>04.05.Monday</v>
      </c>
      <c r="U999" s="102" t="s">
        <v>205</v>
      </c>
      <c r="V999" s="7"/>
      <c r="W999" s="7"/>
      <c r="X999" s="7"/>
      <c r="Y999" s="7"/>
      <c r="Z999" s="100">
        <f t="shared" si="174"/>
        <v>4001155</v>
      </c>
      <c r="AA999" s="7"/>
      <c r="AB999" s="7"/>
      <c r="AC999" s="7"/>
      <c r="AD999" s="7"/>
      <c r="AE999" s="100">
        <f t="shared" si="175"/>
        <v>4151</v>
      </c>
      <c r="AF999" s="7"/>
      <c r="AG999" s="100">
        <f t="shared" si="176"/>
        <v>50036852</v>
      </c>
    </row>
    <row r="1000" spans="1:33" x14ac:dyDescent="0.35">
      <c r="A1000" s="7" t="str">
        <f t="shared" si="171"/>
        <v>Manaus381</v>
      </c>
      <c r="B1000" s="100" t="s">
        <v>187</v>
      </c>
      <c r="C1000" s="7">
        <v>4151</v>
      </c>
      <c r="D1000" s="7" t="s">
        <v>40</v>
      </c>
      <c r="E1000">
        <v>4001155</v>
      </c>
      <c r="F1000" s="101"/>
      <c r="G1000" s="111">
        <v>50036852</v>
      </c>
      <c r="H1000" t="s">
        <v>225</v>
      </c>
      <c r="I1000" s="101">
        <v>38</v>
      </c>
      <c r="J1000" s="164">
        <v>1</v>
      </c>
      <c r="K1000" s="7" t="s">
        <v>50</v>
      </c>
      <c r="L1000" s="103">
        <f>HLOOKUP(K1000,'ABR''26'!$DE$4:$EH$65,MATCH(Carga!A1000,'ABR''26'!$DE$4:$DE$65,0),0)</f>
        <v>0</v>
      </c>
      <c r="M1000" s="7"/>
      <c r="O1000" s="7" t="str">
        <f t="shared" si="172"/>
        <v>ZBOP</v>
      </c>
      <c r="P1000" s="104">
        <f t="shared" si="173"/>
        <v>0</v>
      </c>
      <c r="Q1000" s="102" t="s">
        <v>203</v>
      </c>
      <c r="R1000" s="102" t="s">
        <v>204</v>
      </c>
      <c r="S1000" s="102" t="s">
        <v>152</v>
      </c>
      <c r="T1000" s="105" t="str">
        <f t="shared" ca="1" si="169"/>
        <v>04.05.Monday</v>
      </c>
      <c r="U1000" s="102" t="s">
        <v>205</v>
      </c>
      <c r="V1000" s="7"/>
      <c r="W1000" s="7"/>
      <c r="X1000" s="7"/>
      <c r="Y1000" s="7"/>
      <c r="Z1000" s="100">
        <f t="shared" si="174"/>
        <v>4001155</v>
      </c>
      <c r="AA1000" s="7"/>
      <c r="AB1000" s="7"/>
      <c r="AC1000" s="7"/>
      <c r="AD1000" s="7"/>
      <c r="AE1000" s="100">
        <f t="shared" si="175"/>
        <v>4151</v>
      </c>
      <c r="AF1000" s="7"/>
      <c r="AG1000" s="100">
        <f t="shared" si="176"/>
        <v>50036852</v>
      </c>
    </row>
    <row r="1001" spans="1:33" x14ac:dyDescent="0.35">
      <c r="A1001" s="7" t="str">
        <f t="shared" si="171"/>
        <v>Manaus381</v>
      </c>
      <c r="B1001" s="100" t="s">
        <v>187</v>
      </c>
      <c r="C1001" s="7">
        <v>4151</v>
      </c>
      <c r="D1001" s="7" t="s">
        <v>40</v>
      </c>
      <c r="E1001">
        <v>4001155</v>
      </c>
      <c r="F1001" s="101"/>
      <c r="G1001" s="111">
        <v>50036852</v>
      </c>
      <c r="H1001" t="s">
        <v>225</v>
      </c>
      <c r="I1001" s="101">
        <v>38</v>
      </c>
      <c r="J1001" s="164">
        <v>1</v>
      </c>
      <c r="K1001" s="7" t="s">
        <v>58</v>
      </c>
      <c r="L1001" s="103">
        <f>HLOOKUP(K1001,'ABR''26'!$DE$4:$EH$65,MATCH(Carga!A1001,'ABR''26'!$DE$4:$DE$65,0),0)</f>
        <v>0</v>
      </c>
      <c r="M1001" s="7"/>
      <c r="O1001" s="7" t="str">
        <f t="shared" si="172"/>
        <v>ZBOB</v>
      </c>
      <c r="P1001" s="104">
        <f t="shared" si="173"/>
        <v>0</v>
      </c>
      <c r="Q1001" s="102" t="s">
        <v>203</v>
      </c>
      <c r="R1001" s="102" t="s">
        <v>204</v>
      </c>
      <c r="S1001" s="102" t="s">
        <v>152</v>
      </c>
      <c r="T1001" s="105" t="str">
        <f t="shared" ca="1" si="169"/>
        <v>04.05.Monday</v>
      </c>
      <c r="U1001" s="102" t="s">
        <v>205</v>
      </c>
      <c r="V1001" s="7"/>
      <c r="W1001" s="7"/>
      <c r="X1001" s="7"/>
      <c r="Y1001" s="7"/>
      <c r="Z1001" s="100">
        <f t="shared" si="174"/>
        <v>4001155</v>
      </c>
      <c r="AA1001" s="7"/>
      <c r="AB1001" s="7"/>
      <c r="AC1001" s="7"/>
      <c r="AD1001" s="7"/>
      <c r="AE1001" s="100">
        <f t="shared" si="175"/>
        <v>4151</v>
      </c>
      <c r="AF1001" s="7"/>
      <c r="AG1001" s="100">
        <f t="shared" si="176"/>
        <v>50036852</v>
      </c>
    </row>
    <row r="1002" spans="1:33" x14ac:dyDescent="0.35">
      <c r="A1002" s="7" t="str">
        <f t="shared" si="171"/>
        <v>Manaus381</v>
      </c>
      <c r="B1002" s="100" t="s">
        <v>187</v>
      </c>
      <c r="C1002" s="7">
        <v>4151</v>
      </c>
      <c r="D1002" s="7" t="s">
        <v>40</v>
      </c>
      <c r="E1002">
        <v>4001155</v>
      </c>
      <c r="F1002" s="101"/>
      <c r="G1002" s="111">
        <v>50036852</v>
      </c>
      <c r="H1002" t="s">
        <v>225</v>
      </c>
      <c r="I1002" s="101">
        <v>38</v>
      </c>
      <c r="J1002" s="164">
        <v>1</v>
      </c>
      <c r="K1002" s="7" t="s">
        <v>134</v>
      </c>
      <c r="L1002" s="103">
        <f>HLOOKUP(K1002,'ABR''26'!$DE$4:$EH$65,MATCH(Carga!A1002,'ABR''26'!$DE$4:$DE$65,0),0)</f>
        <v>0</v>
      </c>
      <c r="M1002" s="7"/>
      <c r="O1002" s="7" t="str">
        <f t="shared" si="172"/>
        <v>ZBSG</v>
      </c>
      <c r="P1002" s="104">
        <f t="shared" si="173"/>
        <v>0</v>
      </c>
      <c r="Q1002" s="102" t="s">
        <v>203</v>
      </c>
      <c r="R1002" s="102" t="s">
        <v>204</v>
      </c>
      <c r="S1002" s="102" t="s">
        <v>152</v>
      </c>
      <c r="T1002" s="105" t="str">
        <f t="shared" ca="1" si="169"/>
        <v>04.05.Monday</v>
      </c>
      <c r="U1002" s="102" t="s">
        <v>205</v>
      </c>
      <c r="V1002" s="7"/>
      <c r="W1002" s="7"/>
      <c r="X1002" s="7"/>
      <c r="Y1002" s="7"/>
      <c r="Z1002" s="100">
        <f t="shared" si="174"/>
        <v>4001155</v>
      </c>
      <c r="AA1002" s="7"/>
      <c r="AB1002" s="7"/>
      <c r="AC1002" s="7"/>
      <c r="AD1002" s="7"/>
      <c r="AE1002" s="100">
        <f t="shared" si="175"/>
        <v>4151</v>
      </c>
      <c r="AF1002" s="7"/>
      <c r="AG1002" s="100">
        <f t="shared" si="176"/>
        <v>50036852</v>
      </c>
    </row>
    <row r="1003" spans="1:33" x14ac:dyDescent="0.35">
      <c r="A1003" s="7" t="str">
        <f t="shared" si="171"/>
        <v>Manaus381</v>
      </c>
      <c r="B1003" s="100" t="s">
        <v>187</v>
      </c>
      <c r="C1003" s="7">
        <v>4151</v>
      </c>
      <c r="D1003" s="7" t="s">
        <v>40</v>
      </c>
      <c r="E1003">
        <v>4001155</v>
      </c>
      <c r="F1003" s="101"/>
      <c r="G1003" s="111">
        <v>50036852</v>
      </c>
      <c r="H1003" t="s">
        <v>225</v>
      </c>
      <c r="I1003" s="101">
        <v>38</v>
      </c>
      <c r="J1003" s="164">
        <v>1</v>
      </c>
      <c r="K1003" s="7" t="s">
        <v>45</v>
      </c>
      <c r="L1003" s="103">
        <f>HLOOKUP(K1003,'ABR''26'!$DE$4:$EH$65,MATCH(Carga!A1003,'ABR''26'!$DE$4:$DE$65,0),0)</f>
        <v>0</v>
      </c>
      <c r="M1003" s="7"/>
      <c r="O1003" s="7" t="str">
        <f t="shared" si="172"/>
        <v>ZBFS</v>
      </c>
      <c r="P1003" s="104">
        <f t="shared" si="173"/>
        <v>0</v>
      </c>
      <c r="Q1003" s="102" t="s">
        <v>203</v>
      </c>
      <c r="R1003" s="102" t="s">
        <v>204</v>
      </c>
      <c r="S1003" s="102" t="s">
        <v>152</v>
      </c>
      <c r="T1003" s="105" t="str">
        <f t="shared" ca="1" si="169"/>
        <v>04.05.Monday</v>
      </c>
      <c r="U1003" s="102" t="s">
        <v>205</v>
      </c>
      <c r="V1003" s="7"/>
      <c r="W1003" s="7"/>
      <c r="X1003" s="7"/>
      <c r="Y1003" s="7"/>
      <c r="Z1003" s="100">
        <f t="shared" si="174"/>
        <v>4001155</v>
      </c>
      <c r="AA1003" s="7"/>
      <c r="AB1003" s="7"/>
      <c r="AC1003" s="7"/>
      <c r="AD1003" s="7"/>
      <c r="AE1003" s="100">
        <f t="shared" si="175"/>
        <v>4151</v>
      </c>
      <c r="AF1003" s="7"/>
      <c r="AG1003" s="100">
        <f t="shared" si="176"/>
        <v>50036852</v>
      </c>
    </row>
    <row r="1004" spans="1:33" x14ac:dyDescent="0.35">
      <c r="A1004" s="7" t="str">
        <f t="shared" si="171"/>
        <v>Manaus381</v>
      </c>
      <c r="B1004" s="100" t="s">
        <v>187</v>
      </c>
      <c r="C1004" s="7">
        <v>4151</v>
      </c>
      <c r="D1004" s="7" t="s">
        <v>40</v>
      </c>
      <c r="E1004">
        <v>4001155</v>
      </c>
      <c r="F1004" s="101"/>
      <c r="G1004" s="111">
        <v>50036852</v>
      </c>
      <c r="H1004" t="s">
        <v>225</v>
      </c>
      <c r="I1004" s="101">
        <v>38</v>
      </c>
      <c r="J1004" s="164">
        <v>1</v>
      </c>
      <c r="K1004" s="7" t="s">
        <v>47</v>
      </c>
      <c r="L1004" s="103">
        <f>HLOOKUP(K1004,'ABR''26'!$DE$4:$EH$65,MATCH(Carga!A1004,'ABR''26'!$DE$4:$DE$65,0),0)</f>
        <v>14.28</v>
      </c>
      <c r="M1004" s="7"/>
      <c r="O1004" s="7" t="str">
        <f t="shared" si="172"/>
        <v>ZBUT</v>
      </c>
      <c r="P1004" s="104">
        <f t="shared" si="173"/>
        <v>14.28</v>
      </c>
      <c r="Q1004" s="102" t="s">
        <v>203</v>
      </c>
      <c r="R1004" s="102" t="s">
        <v>204</v>
      </c>
      <c r="S1004" s="102" t="s">
        <v>152</v>
      </c>
      <c r="T1004" s="105" t="str">
        <f t="shared" ca="1" si="169"/>
        <v>04.05.Monday</v>
      </c>
      <c r="U1004" s="102" t="s">
        <v>205</v>
      </c>
      <c r="V1004" s="7"/>
      <c r="W1004" s="7"/>
      <c r="X1004" s="7"/>
      <c r="Y1004" s="7"/>
      <c r="Z1004" s="100">
        <f t="shared" si="174"/>
        <v>4001155</v>
      </c>
      <c r="AA1004" s="7"/>
      <c r="AB1004" s="7"/>
      <c r="AC1004" s="7"/>
      <c r="AD1004" s="7"/>
      <c r="AE1004" s="100">
        <f t="shared" si="175"/>
        <v>4151</v>
      </c>
      <c r="AF1004" s="7"/>
      <c r="AG1004" s="100">
        <f t="shared" si="176"/>
        <v>50036852</v>
      </c>
    </row>
    <row r="1005" spans="1:33" x14ac:dyDescent="0.35">
      <c r="A1005" s="7" t="str">
        <f t="shared" si="171"/>
        <v>Manaus381</v>
      </c>
      <c r="B1005" s="100" t="s">
        <v>187</v>
      </c>
      <c r="C1005" s="7">
        <v>4151</v>
      </c>
      <c r="D1005" s="7" t="s">
        <v>40</v>
      </c>
      <c r="E1005">
        <v>4001155</v>
      </c>
      <c r="F1005" s="101"/>
      <c r="G1005" s="111">
        <v>50036852</v>
      </c>
      <c r="H1005" t="s">
        <v>225</v>
      </c>
      <c r="I1005" s="101">
        <v>38</v>
      </c>
      <c r="J1005" s="164">
        <v>1</v>
      </c>
      <c r="K1005" s="7" t="s">
        <v>54</v>
      </c>
      <c r="L1005" s="103">
        <f>HLOOKUP(K1005,'ABR''26'!$DE$4:$EH$65,MATCH(Carga!A1005,'ABR''26'!$DE$4:$DE$65,0),0)</f>
        <v>0</v>
      </c>
      <c r="M1005" s="7"/>
      <c r="O1005" s="7" t="str">
        <f t="shared" si="172"/>
        <v>ZBUB</v>
      </c>
      <c r="P1005" s="104">
        <f t="shared" si="173"/>
        <v>0</v>
      </c>
      <c r="Q1005" s="102" t="s">
        <v>203</v>
      </c>
      <c r="R1005" s="102" t="s">
        <v>204</v>
      </c>
      <c r="S1005" s="102" t="s">
        <v>152</v>
      </c>
      <c r="T1005" s="105" t="str">
        <f t="shared" ca="1" si="169"/>
        <v>04.05.Monday</v>
      </c>
      <c r="U1005" s="102" t="s">
        <v>205</v>
      </c>
      <c r="V1005" s="7"/>
      <c r="W1005" s="7"/>
      <c r="X1005" s="7"/>
      <c r="Y1005" s="7"/>
      <c r="Z1005" s="100">
        <f t="shared" si="174"/>
        <v>4001155</v>
      </c>
      <c r="AA1005" s="7"/>
      <c r="AB1005" s="7"/>
      <c r="AC1005" s="7"/>
      <c r="AD1005" s="7"/>
      <c r="AE1005" s="100">
        <f t="shared" si="175"/>
        <v>4151</v>
      </c>
      <c r="AF1005" s="7"/>
      <c r="AG1005" s="100">
        <f t="shared" si="176"/>
        <v>50036852</v>
      </c>
    </row>
    <row r="1006" spans="1:33" x14ac:dyDescent="0.35">
      <c r="A1006" s="7" t="str">
        <f t="shared" si="171"/>
        <v>Manaus381</v>
      </c>
      <c r="B1006" s="100" t="s">
        <v>187</v>
      </c>
      <c r="C1006" s="7">
        <v>4151</v>
      </c>
      <c r="D1006" s="7" t="s">
        <v>40</v>
      </c>
      <c r="E1006">
        <v>4001155</v>
      </c>
      <c r="F1006" s="101"/>
      <c r="G1006" s="111">
        <v>50036852</v>
      </c>
      <c r="H1006" t="s">
        <v>225</v>
      </c>
      <c r="I1006" s="101">
        <v>38</v>
      </c>
      <c r="J1006" s="164">
        <v>1</v>
      </c>
      <c r="K1006" s="7" t="s">
        <v>48</v>
      </c>
      <c r="L1006" s="103">
        <f>HLOOKUP(K1006,'ABR''26'!$DE$4:$EH$65,MATCH(Carga!A1006,'ABR''26'!$DE$4:$DE$65,0),0)</f>
        <v>0</v>
      </c>
      <c r="M1006" s="7"/>
      <c r="O1006" s="7" t="str">
        <f t="shared" si="172"/>
        <v>ZBLA</v>
      </c>
      <c r="P1006" s="104">
        <f t="shared" si="173"/>
        <v>0</v>
      </c>
      <c r="Q1006" s="102" t="s">
        <v>203</v>
      </c>
      <c r="R1006" s="102" t="s">
        <v>204</v>
      </c>
      <c r="S1006" s="102" t="s">
        <v>152</v>
      </c>
      <c r="T1006" s="105" t="str">
        <f t="shared" ca="1" si="169"/>
        <v>04.05.Monday</v>
      </c>
      <c r="U1006" s="102" t="s">
        <v>205</v>
      </c>
      <c r="V1006" s="7"/>
      <c r="W1006" s="7"/>
      <c r="X1006" s="7"/>
      <c r="Y1006" s="7"/>
      <c r="Z1006" s="100">
        <f t="shared" si="174"/>
        <v>4001155</v>
      </c>
      <c r="AA1006" s="7"/>
      <c r="AB1006" s="7"/>
      <c r="AC1006" s="7"/>
      <c r="AD1006" s="7"/>
      <c r="AE1006" s="100">
        <f t="shared" si="175"/>
        <v>4151</v>
      </c>
      <c r="AF1006" s="7"/>
      <c r="AG1006" s="100">
        <f t="shared" si="176"/>
        <v>50036852</v>
      </c>
    </row>
    <row r="1007" spans="1:33" x14ac:dyDescent="0.35">
      <c r="A1007" s="7" t="str">
        <f t="shared" si="171"/>
        <v>Manaus381</v>
      </c>
      <c r="B1007" s="100" t="s">
        <v>187</v>
      </c>
      <c r="C1007" s="7">
        <v>4151</v>
      </c>
      <c r="D1007" s="7" t="s">
        <v>40</v>
      </c>
      <c r="E1007">
        <v>4001155</v>
      </c>
      <c r="F1007" s="101"/>
      <c r="G1007" s="111">
        <v>50036852</v>
      </c>
      <c r="H1007" t="s">
        <v>225</v>
      </c>
      <c r="I1007" s="101">
        <v>38</v>
      </c>
      <c r="J1007" s="164">
        <v>1</v>
      </c>
      <c r="K1007" s="7" t="s">
        <v>55</v>
      </c>
      <c r="L1007" s="103">
        <f>HLOOKUP(K1007,'ABR''26'!$DE$4:$EH$65,MATCH(Carga!A1007,'ABR''26'!$DE$4:$DE$65,0),0)</f>
        <v>0</v>
      </c>
      <c r="M1007" s="7"/>
      <c r="O1007" s="7" t="str">
        <f t="shared" si="172"/>
        <v>ZBLL</v>
      </c>
      <c r="P1007" s="104">
        <f t="shared" si="173"/>
        <v>0</v>
      </c>
      <c r="Q1007" s="102" t="s">
        <v>203</v>
      </c>
      <c r="R1007" s="102" t="s">
        <v>204</v>
      </c>
      <c r="S1007" s="102" t="s">
        <v>152</v>
      </c>
      <c r="T1007" s="105" t="str">
        <f t="shared" ca="1" si="169"/>
        <v>04.05.Monday</v>
      </c>
      <c r="U1007" s="102" t="s">
        <v>205</v>
      </c>
      <c r="V1007" s="7"/>
      <c r="W1007" s="7"/>
      <c r="X1007" s="7"/>
      <c r="Y1007" s="7"/>
      <c r="Z1007" s="100">
        <f t="shared" si="174"/>
        <v>4001155</v>
      </c>
      <c r="AA1007" s="7"/>
      <c r="AB1007" s="7"/>
      <c r="AC1007" s="7"/>
      <c r="AD1007" s="7"/>
      <c r="AE1007" s="100">
        <f t="shared" si="175"/>
        <v>4151</v>
      </c>
      <c r="AF1007" s="7"/>
      <c r="AG1007" s="100">
        <f t="shared" si="176"/>
        <v>50036852</v>
      </c>
    </row>
    <row r="1008" spans="1:33" x14ac:dyDescent="0.35">
      <c r="A1008" s="7" t="str">
        <f t="shared" si="171"/>
        <v>Manaus381</v>
      </c>
      <c r="B1008" s="100" t="s">
        <v>187</v>
      </c>
      <c r="C1008" s="7">
        <v>4151</v>
      </c>
      <c r="D1008" s="7" t="s">
        <v>40</v>
      </c>
      <c r="E1008">
        <v>4001155</v>
      </c>
      <c r="F1008" s="101"/>
      <c r="G1008" s="111">
        <v>50036852</v>
      </c>
      <c r="H1008" t="s">
        <v>225</v>
      </c>
      <c r="I1008" s="101">
        <v>38</v>
      </c>
      <c r="J1008" s="164">
        <v>1</v>
      </c>
      <c r="K1008" s="7" t="s">
        <v>135</v>
      </c>
      <c r="L1008" s="103">
        <f>HLOOKUP(K1008,'ABR''26'!$DE$4:$EH$65,MATCH(Carga!A1008,'ABR''26'!$DE$4:$DE$65,0),0)</f>
        <v>0</v>
      </c>
      <c r="M1008" s="7"/>
      <c r="O1008" s="7" t="str">
        <f t="shared" si="172"/>
        <v>ZBPE</v>
      </c>
      <c r="P1008" s="104">
        <f t="shared" si="173"/>
        <v>0</v>
      </c>
      <c r="Q1008" s="102" t="s">
        <v>203</v>
      </c>
      <c r="R1008" s="102" t="s">
        <v>204</v>
      </c>
      <c r="S1008" s="102" t="s">
        <v>152</v>
      </c>
      <c r="T1008" s="105" t="str">
        <f t="shared" ca="1" si="169"/>
        <v>04.05.Monday</v>
      </c>
      <c r="U1008" s="102" t="s">
        <v>205</v>
      </c>
      <c r="V1008" s="7"/>
      <c r="W1008" s="7"/>
      <c r="X1008" s="7"/>
      <c r="Y1008" s="7"/>
      <c r="Z1008" s="100">
        <f t="shared" si="174"/>
        <v>4001155</v>
      </c>
      <c r="AA1008" s="7"/>
      <c r="AB1008" s="7"/>
      <c r="AC1008" s="7"/>
      <c r="AD1008" s="7"/>
      <c r="AE1008" s="100">
        <f t="shared" si="175"/>
        <v>4151</v>
      </c>
      <c r="AF1008" s="7"/>
      <c r="AG1008" s="100">
        <f t="shared" si="176"/>
        <v>50036852</v>
      </c>
    </row>
    <row r="1009" spans="1:33" x14ac:dyDescent="0.35">
      <c r="A1009" s="7" t="str">
        <f t="shared" si="171"/>
        <v>Manaus381</v>
      </c>
      <c r="B1009" s="100" t="s">
        <v>187</v>
      </c>
      <c r="C1009" s="7">
        <v>4151</v>
      </c>
      <c r="D1009" s="7" t="s">
        <v>40</v>
      </c>
      <c r="E1009">
        <v>4001155</v>
      </c>
      <c r="F1009" s="101"/>
      <c r="G1009" s="111">
        <v>50036852</v>
      </c>
      <c r="H1009" t="s">
        <v>225</v>
      </c>
      <c r="I1009" s="101">
        <v>38</v>
      </c>
      <c r="J1009" s="164">
        <v>1</v>
      </c>
      <c r="K1009" s="7" t="s">
        <v>136</v>
      </c>
      <c r="L1009" s="103">
        <f>HLOOKUP(K1009,'ABR''26'!$DE$4:$EH$65,MATCH(Carga!A1009,'ABR''26'!$DE$4:$DE$65,0),0)</f>
        <v>0</v>
      </c>
      <c r="M1009" s="7"/>
      <c r="O1009" s="7" t="str">
        <f t="shared" si="172"/>
        <v>ZBPL</v>
      </c>
      <c r="P1009" s="104">
        <f t="shared" si="173"/>
        <v>0</v>
      </c>
      <c r="Q1009" s="102" t="s">
        <v>203</v>
      </c>
      <c r="R1009" s="102" t="s">
        <v>204</v>
      </c>
      <c r="S1009" s="102" t="s">
        <v>152</v>
      </c>
      <c r="T1009" s="105" t="str">
        <f t="shared" ca="1" si="169"/>
        <v>04.05.Monday</v>
      </c>
      <c r="U1009" s="102" t="s">
        <v>205</v>
      </c>
      <c r="V1009" s="7"/>
      <c r="W1009" s="7"/>
      <c r="X1009" s="7"/>
      <c r="Y1009" s="7"/>
      <c r="Z1009" s="100">
        <f t="shared" si="174"/>
        <v>4001155</v>
      </c>
      <c r="AA1009" s="7"/>
      <c r="AB1009" s="7"/>
      <c r="AC1009" s="7"/>
      <c r="AD1009" s="7"/>
      <c r="AE1009" s="100">
        <f t="shared" si="175"/>
        <v>4151</v>
      </c>
      <c r="AF1009" s="7"/>
      <c r="AG1009" s="100">
        <f t="shared" si="176"/>
        <v>50036852</v>
      </c>
    </row>
    <row r="1010" spans="1:33" x14ac:dyDescent="0.35">
      <c r="A1010" s="7" t="str">
        <f>D1010&amp;I1010&amp;J1010</f>
        <v>Suape39,70,4</v>
      </c>
      <c r="B1010" s="100" t="s">
        <v>187</v>
      </c>
      <c r="C1010" s="7">
        <v>4196</v>
      </c>
      <c r="D1010" s="7" t="s">
        <v>23</v>
      </c>
      <c r="E1010">
        <v>4001153</v>
      </c>
      <c r="F1010" s="101"/>
      <c r="G1010" s="111">
        <v>50036154</v>
      </c>
      <c r="H1010" t="s">
        <v>223</v>
      </c>
      <c r="I1010" s="101" t="str">
        <f t="shared" ref="I1010:I1058" si="177">SUBSTITUTE(MID(H1010,7,4),".",",")</f>
        <v>39,7</v>
      </c>
      <c r="J1010" s="164">
        <v>0.4</v>
      </c>
      <c r="K1010" s="7" t="s">
        <v>43</v>
      </c>
      <c r="L1010" s="103" t="e">
        <f>HLOOKUP(K1010,'ABR''26'!$DE$4:$EH$65,MATCH(Carga!A1010,'ABR''26'!$DE$4:$DE$65,0),0)</f>
        <v>#N/A</v>
      </c>
      <c r="M1010" s="7"/>
      <c r="O1010" s="7" t="str">
        <f t="shared" si="172"/>
        <v>ZBRP</v>
      </c>
      <c r="P1010" s="104" t="e">
        <f t="shared" si="173"/>
        <v>#N/A</v>
      </c>
      <c r="Q1010" s="102" t="s">
        <v>203</v>
      </c>
      <c r="R1010" s="102" t="s">
        <v>204</v>
      </c>
      <c r="S1010" s="102" t="s">
        <v>152</v>
      </c>
      <c r="T1010" s="105" t="str">
        <f t="shared" ca="1" si="169"/>
        <v>04.05.Monday</v>
      </c>
      <c r="U1010" s="102" t="s">
        <v>205</v>
      </c>
      <c r="V1010" s="7"/>
      <c r="W1010" s="7"/>
      <c r="X1010" s="7"/>
      <c r="Y1010" s="7"/>
      <c r="Z1010" s="100">
        <f t="shared" si="174"/>
        <v>4001153</v>
      </c>
      <c r="AA1010" s="7"/>
      <c r="AB1010" s="7"/>
      <c r="AC1010" s="7"/>
      <c r="AD1010" s="7"/>
      <c r="AE1010" s="100">
        <f t="shared" si="175"/>
        <v>4196</v>
      </c>
      <c r="AF1010" s="7"/>
      <c r="AG1010" s="100">
        <f t="shared" si="176"/>
        <v>50036154</v>
      </c>
    </row>
    <row r="1011" spans="1:33" x14ac:dyDescent="0.35">
      <c r="A1011" s="7" t="str">
        <f t="shared" ref="A1011:A1033" si="178">D1011&amp;I1011&amp;J1011</f>
        <v>Suape39,70,4</v>
      </c>
      <c r="B1011" s="100" t="s">
        <v>187</v>
      </c>
      <c r="C1011" s="7">
        <v>4196</v>
      </c>
      <c r="D1011" s="7" t="s">
        <v>23</v>
      </c>
      <c r="E1011">
        <v>4001153</v>
      </c>
      <c r="F1011" s="101"/>
      <c r="G1011" s="111">
        <v>50036154</v>
      </c>
      <c r="H1011" t="s">
        <v>223</v>
      </c>
      <c r="I1011" s="101" t="str">
        <f t="shared" si="177"/>
        <v>39,7</v>
      </c>
      <c r="J1011" s="164">
        <v>0.4</v>
      </c>
      <c r="K1011" s="7" t="s">
        <v>44</v>
      </c>
      <c r="L1011" s="103" t="e">
        <f>HLOOKUP(K1011,'ABR''26'!$DE$4:$EH$65,MATCH(Carga!A1011,'ABR''26'!$DE$4:$DE$65,0),0)</f>
        <v>#N/A</v>
      </c>
      <c r="M1011" s="7"/>
      <c r="O1011" s="7" t="str">
        <f t="shared" si="172"/>
        <v>ZBSR</v>
      </c>
      <c r="P1011" s="104" t="e">
        <f t="shared" si="173"/>
        <v>#N/A</v>
      </c>
      <c r="Q1011" s="102" t="s">
        <v>203</v>
      </c>
      <c r="R1011" s="102" t="s">
        <v>204</v>
      </c>
      <c r="S1011" s="102" t="s">
        <v>152</v>
      </c>
      <c r="T1011" s="105" t="str">
        <f t="shared" ca="1" si="169"/>
        <v>04.05.Monday</v>
      </c>
      <c r="U1011" s="102" t="s">
        <v>205</v>
      </c>
      <c r="V1011" s="7"/>
      <c r="W1011" s="7"/>
      <c r="X1011" s="7"/>
      <c r="Y1011" s="7"/>
      <c r="Z1011" s="100">
        <f t="shared" si="174"/>
        <v>4001153</v>
      </c>
      <c r="AA1011" s="7"/>
      <c r="AB1011" s="7"/>
      <c r="AC1011" s="7"/>
      <c r="AD1011" s="7"/>
      <c r="AE1011" s="100">
        <f t="shared" si="175"/>
        <v>4196</v>
      </c>
      <c r="AF1011" s="7"/>
      <c r="AG1011" s="100">
        <f t="shared" si="176"/>
        <v>50036154</v>
      </c>
    </row>
    <row r="1012" spans="1:33" x14ac:dyDescent="0.35">
      <c r="A1012" s="7" t="str">
        <f t="shared" si="178"/>
        <v>Suape39,70,4</v>
      </c>
      <c r="B1012" s="100" t="s">
        <v>187</v>
      </c>
      <c r="C1012" s="7">
        <v>4196</v>
      </c>
      <c r="D1012" s="7" t="s">
        <v>23</v>
      </c>
      <c r="E1012">
        <v>4001153</v>
      </c>
      <c r="F1012" s="101"/>
      <c r="G1012" s="111">
        <v>50036154</v>
      </c>
      <c r="H1012" t="s">
        <v>223</v>
      </c>
      <c r="I1012" s="101" t="str">
        <f t="shared" si="177"/>
        <v>39,7</v>
      </c>
      <c r="J1012" s="164">
        <v>0.4</v>
      </c>
      <c r="K1012" s="7" t="s">
        <v>56</v>
      </c>
      <c r="L1012" s="103" t="e">
        <f>HLOOKUP(K1012,'ABR''26'!$DE$4:$EH$65,MATCH(Carga!A1012,'ABR''26'!$DE$4:$DE$65,0),0)</f>
        <v>#N/A</v>
      </c>
      <c r="M1012" s="7"/>
      <c r="O1012" s="7" t="str">
        <f t="shared" si="172"/>
        <v>ZBSB</v>
      </c>
      <c r="P1012" s="104" t="e">
        <f t="shared" si="173"/>
        <v>#N/A</v>
      </c>
      <c r="Q1012" s="102" t="s">
        <v>203</v>
      </c>
      <c r="R1012" s="102" t="s">
        <v>204</v>
      </c>
      <c r="S1012" s="102" t="s">
        <v>152</v>
      </c>
      <c r="T1012" s="105" t="str">
        <f t="shared" ca="1" si="169"/>
        <v>04.05.Monday</v>
      </c>
      <c r="U1012" s="102" t="s">
        <v>205</v>
      </c>
      <c r="V1012" s="7"/>
      <c r="W1012" s="7"/>
      <c r="X1012" s="7"/>
      <c r="Y1012" s="7"/>
      <c r="Z1012" s="100">
        <f t="shared" si="174"/>
        <v>4001153</v>
      </c>
      <c r="AA1012" s="7"/>
      <c r="AB1012" s="7"/>
      <c r="AC1012" s="7"/>
      <c r="AD1012" s="7"/>
      <c r="AE1012" s="100">
        <f t="shared" si="175"/>
        <v>4196</v>
      </c>
      <c r="AF1012" s="7"/>
      <c r="AG1012" s="100">
        <f t="shared" si="176"/>
        <v>50036154</v>
      </c>
    </row>
    <row r="1013" spans="1:33" x14ac:dyDescent="0.35">
      <c r="A1013" s="7" t="str">
        <f t="shared" si="178"/>
        <v>Suape39,70,4</v>
      </c>
      <c r="B1013" s="100" t="s">
        <v>187</v>
      </c>
      <c r="C1013" s="7">
        <v>4196</v>
      </c>
      <c r="D1013" s="7" t="s">
        <v>23</v>
      </c>
      <c r="E1013">
        <v>4001153</v>
      </c>
      <c r="F1013" s="101"/>
      <c r="G1013" s="111">
        <v>50036154</v>
      </c>
      <c r="H1013" t="s">
        <v>223</v>
      </c>
      <c r="I1013" s="101" t="str">
        <f t="shared" si="177"/>
        <v>39,7</v>
      </c>
      <c r="J1013" s="164">
        <v>0.4</v>
      </c>
      <c r="K1013" s="7" t="s">
        <v>46</v>
      </c>
      <c r="L1013" s="103" t="e">
        <f>HLOOKUP(K1013,'ABR''26'!$DE$4:$EH$65,MATCH(Carga!A1013,'ABR''26'!$DE$4:$DE$65,0),0)</f>
        <v>#N/A</v>
      </c>
      <c r="M1013" s="7"/>
      <c r="O1013" s="7" t="str">
        <f t="shared" si="172"/>
        <v>ZBCP</v>
      </c>
      <c r="P1013" s="104" t="e">
        <f t="shared" si="173"/>
        <v>#N/A</v>
      </c>
      <c r="Q1013" s="102" t="s">
        <v>203</v>
      </c>
      <c r="R1013" s="102" t="s">
        <v>204</v>
      </c>
      <c r="S1013" s="102" t="s">
        <v>152</v>
      </c>
      <c r="T1013" s="105" t="str">
        <f t="shared" ca="1" si="169"/>
        <v>04.05.Monday</v>
      </c>
      <c r="U1013" s="102" t="s">
        <v>205</v>
      </c>
      <c r="V1013" s="7"/>
      <c r="W1013" s="7"/>
      <c r="X1013" s="7"/>
      <c r="Y1013" s="7"/>
      <c r="Z1013" s="100">
        <f t="shared" si="174"/>
        <v>4001153</v>
      </c>
      <c r="AA1013" s="7"/>
      <c r="AB1013" s="7"/>
      <c r="AC1013" s="7"/>
      <c r="AD1013" s="7"/>
      <c r="AE1013" s="100">
        <f t="shared" si="175"/>
        <v>4196</v>
      </c>
      <c r="AF1013" s="7"/>
      <c r="AG1013" s="100">
        <f t="shared" si="176"/>
        <v>50036154</v>
      </c>
    </row>
    <row r="1014" spans="1:33" x14ac:dyDescent="0.35">
      <c r="A1014" s="7" t="str">
        <f t="shared" si="178"/>
        <v>Suape39,70,4</v>
      </c>
      <c r="B1014" s="100" t="s">
        <v>187</v>
      </c>
      <c r="C1014" s="7">
        <v>4196</v>
      </c>
      <c r="D1014" s="7" t="s">
        <v>23</v>
      </c>
      <c r="E1014">
        <v>4001153</v>
      </c>
      <c r="F1014" s="101"/>
      <c r="G1014" s="111">
        <v>50036154</v>
      </c>
      <c r="H1014" t="s">
        <v>223</v>
      </c>
      <c r="I1014" s="101" t="str">
        <f t="shared" si="177"/>
        <v>39,7</v>
      </c>
      <c r="J1014" s="164">
        <v>0.4</v>
      </c>
      <c r="K1014" s="7" t="s">
        <v>131</v>
      </c>
      <c r="L1014" s="103" t="e">
        <f>HLOOKUP(K1014,'ABR''26'!$DE$4:$EH$65,MATCH(Carga!A1014,'ABR''26'!$DE$4:$DE$65,0),0)</f>
        <v>#N/A</v>
      </c>
      <c r="M1014" s="7"/>
      <c r="O1014" s="7" t="str">
        <f t="shared" si="172"/>
        <v>ZBFP</v>
      </c>
      <c r="P1014" s="104" t="e">
        <f t="shared" si="173"/>
        <v>#N/A</v>
      </c>
      <c r="Q1014" s="102" t="s">
        <v>203</v>
      </c>
      <c r="R1014" s="102" t="s">
        <v>204</v>
      </c>
      <c r="S1014" s="102" t="s">
        <v>152</v>
      </c>
      <c r="T1014" s="105" t="str">
        <f t="shared" ca="1" si="169"/>
        <v>04.05.Monday</v>
      </c>
      <c r="U1014" s="102" t="s">
        <v>205</v>
      </c>
      <c r="V1014" s="7"/>
      <c r="W1014" s="7"/>
      <c r="X1014" s="7"/>
      <c r="Y1014" s="7"/>
      <c r="Z1014" s="100">
        <f t="shared" si="174"/>
        <v>4001153</v>
      </c>
      <c r="AA1014" s="7"/>
      <c r="AB1014" s="7"/>
      <c r="AC1014" s="7"/>
      <c r="AD1014" s="7"/>
      <c r="AE1014" s="100">
        <f t="shared" si="175"/>
        <v>4196</v>
      </c>
      <c r="AF1014" s="7"/>
      <c r="AG1014" s="100">
        <f t="shared" si="176"/>
        <v>50036154</v>
      </c>
    </row>
    <row r="1015" spans="1:33" x14ac:dyDescent="0.35">
      <c r="A1015" s="7" t="str">
        <f t="shared" si="178"/>
        <v>Suape39,70,4</v>
      </c>
      <c r="B1015" s="100" t="s">
        <v>187</v>
      </c>
      <c r="C1015" s="7">
        <v>4196</v>
      </c>
      <c r="D1015" s="7" t="s">
        <v>23</v>
      </c>
      <c r="E1015">
        <v>4001153</v>
      </c>
      <c r="F1015" s="101"/>
      <c r="G1015" s="111">
        <v>50036154</v>
      </c>
      <c r="H1015" t="s">
        <v>223</v>
      </c>
      <c r="I1015" s="101" t="str">
        <f t="shared" si="177"/>
        <v>39,7</v>
      </c>
      <c r="J1015" s="164">
        <v>0.4</v>
      </c>
      <c r="K1015" s="7" t="s">
        <v>51</v>
      </c>
      <c r="L1015" s="103" t="e">
        <f>HLOOKUP(K1015,'ABR''26'!$DE$4:$EH$65,MATCH(Carga!A1015,'ABR''26'!$DE$4:$DE$65,0),0)</f>
        <v>#N/A</v>
      </c>
      <c r="M1015" s="7"/>
      <c r="O1015" s="7" t="str">
        <f t="shared" si="172"/>
        <v>ZBFC</v>
      </c>
      <c r="P1015" s="104" t="e">
        <f t="shared" si="173"/>
        <v>#N/A</v>
      </c>
      <c r="Q1015" s="102" t="s">
        <v>203</v>
      </c>
      <c r="R1015" s="102" t="s">
        <v>204</v>
      </c>
      <c r="S1015" s="102" t="s">
        <v>152</v>
      </c>
      <c r="T1015" s="105" t="str">
        <f t="shared" ca="1" si="169"/>
        <v>04.05.Monday</v>
      </c>
      <c r="U1015" s="102" t="s">
        <v>205</v>
      </c>
      <c r="V1015" s="7"/>
      <c r="W1015" s="7"/>
      <c r="X1015" s="7"/>
      <c r="Y1015" s="7"/>
      <c r="Z1015" s="100">
        <f t="shared" si="174"/>
        <v>4001153</v>
      </c>
      <c r="AA1015" s="7"/>
      <c r="AB1015" s="7"/>
      <c r="AC1015" s="7"/>
      <c r="AD1015" s="7"/>
      <c r="AE1015" s="100">
        <f t="shared" si="175"/>
        <v>4196</v>
      </c>
      <c r="AF1015" s="7"/>
      <c r="AG1015" s="100">
        <f t="shared" si="176"/>
        <v>50036154</v>
      </c>
    </row>
    <row r="1016" spans="1:33" x14ac:dyDescent="0.35">
      <c r="A1016" s="7" t="str">
        <f t="shared" si="178"/>
        <v>Suape39,70,4</v>
      </c>
      <c r="B1016" s="100" t="s">
        <v>187</v>
      </c>
      <c r="C1016" s="7">
        <v>4196</v>
      </c>
      <c r="D1016" s="7" t="s">
        <v>23</v>
      </c>
      <c r="E1016">
        <v>4001153</v>
      </c>
      <c r="F1016" s="101"/>
      <c r="G1016" s="111">
        <v>50036154</v>
      </c>
      <c r="H1016" t="s">
        <v>223</v>
      </c>
      <c r="I1016" s="101" t="str">
        <f t="shared" si="177"/>
        <v>39,7</v>
      </c>
      <c r="J1016" s="164">
        <v>0.4</v>
      </c>
      <c r="K1016" s="7" t="s">
        <v>59</v>
      </c>
      <c r="L1016" s="103" t="e">
        <f>HLOOKUP(K1016,'ABR''26'!$DE$4:$EH$65,MATCH(Carga!A1016,'ABR''26'!$DE$4:$DE$65,0),0)</f>
        <v>#N/A</v>
      </c>
      <c r="M1016" s="7"/>
      <c r="O1016" s="7" t="str">
        <f t="shared" si="172"/>
        <v>ZBFB</v>
      </c>
      <c r="P1016" s="104" t="e">
        <f t="shared" si="173"/>
        <v>#N/A</v>
      </c>
      <c r="Q1016" s="102" t="s">
        <v>203</v>
      </c>
      <c r="R1016" s="102" t="s">
        <v>204</v>
      </c>
      <c r="S1016" s="102" t="s">
        <v>152</v>
      </c>
      <c r="T1016" s="105" t="str">
        <f t="shared" ca="1" si="169"/>
        <v>04.05.Monday</v>
      </c>
      <c r="U1016" s="102" t="s">
        <v>205</v>
      </c>
      <c r="V1016" s="7"/>
      <c r="W1016" s="7"/>
      <c r="X1016" s="7"/>
      <c r="Y1016" s="7"/>
      <c r="Z1016" s="100">
        <f t="shared" si="174"/>
        <v>4001153</v>
      </c>
      <c r="AA1016" s="7"/>
      <c r="AB1016" s="7"/>
      <c r="AC1016" s="7"/>
      <c r="AD1016" s="7"/>
      <c r="AE1016" s="100">
        <f t="shared" si="175"/>
        <v>4196</v>
      </c>
      <c r="AF1016" s="7"/>
      <c r="AG1016" s="100">
        <f t="shared" si="176"/>
        <v>50036154</v>
      </c>
    </row>
    <row r="1017" spans="1:33" x14ac:dyDescent="0.35">
      <c r="A1017" s="7" t="str">
        <f t="shared" si="178"/>
        <v>Suape39,70,4</v>
      </c>
      <c r="B1017" s="100" t="s">
        <v>187</v>
      </c>
      <c r="C1017" s="7">
        <v>4196</v>
      </c>
      <c r="D1017" s="7" t="s">
        <v>23</v>
      </c>
      <c r="E1017">
        <v>4001153</v>
      </c>
      <c r="F1017" s="101"/>
      <c r="G1017" s="111">
        <v>50036154</v>
      </c>
      <c r="H1017" t="s">
        <v>223</v>
      </c>
      <c r="I1017" s="101" t="str">
        <f t="shared" si="177"/>
        <v>39,7</v>
      </c>
      <c r="J1017" s="164">
        <v>0.4</v>
      </c>
      <c r="K1017" s="7" t="s">
        <v>138</v>
      </c>
      <c r="L1017" s="103" t="e">
        <f>HLOOKUP(K1017,'ABR''26'!$DE$4:$EH$65,MATCH(Carga!A1017,'ABR''26'!$DE$4:$DE$65,0),0)</f>
        <v>#N/A</v>
      </c>
      <c r="M1017" s="7"/>
      <c r="O1017" s="7" t="str">
        <f t="shared" si="172"/>
        <v>ZBTM</v>
      </c>
      <c r="P1017" s="104" t="e">
        <f t="shared" si="173"/>
        <v>#N/A</v>
      </c>
      <c r="Q1017" s="102" t="s">
        <v>203</v>
      </c>
      <c r="R1017" s="102" t="s">
        <v>204</v>
      </c>
      <c r="S1017" s="102" t="s">
        <v>152</v>
      </c>
      <c r="T1017" s="105" t="str">
        <f t="shared" ca="1" si="169"/>
        <v>04.05.Monday</v>
      </c>
      <c r="U1017" s="102" t="s">
        <v>205</v>
      </c>
      <c r="V1017" s="7"/>
      <c r="W1017" s="7"/>
      <c r="X1017" s="7"/>
      <c r="Y1017" s="7"/>
      <c r="Z1017" s="100">
        <f t="shared" si="174"/>
        <v>4001153</v>
      </c>
      <c r="AA1017" s="7"/>
      <c r="AB1017" s="7"/>
      <c r="AC1017" s="7"/>
      <c r="AD1017" s="7"/>
      <c r="AE1017" s="100">
        <f t="shared" si="175"/>
        <v>4196</v>
      </c>
      <c r="AF1017" s="7"/>
      <c r="AG1017" s="100">
        <f t="shared" si="176"/>
        <v>50036154</v>
      </c>
    </row>
    <row r="1018" spans="1:33" x14ac:dyDescent="0.35">
      <c r="A1018" s="7" t="str">
        <f t="shared" si="178"/>
        <v>Suape39,70,4</v>
      </c>
      <c r="B1018" s="100" t="s">
        <v>187</v>
      </c>
      <c r="C1018" s="7">
        <v>4196</v>
      </c>
      <c r="D1018" s="7" t="s">
        <v>23</v>
      </c>
      <c r="E1018">
        <v>4001153</v>
      </c>
      <c r="F1018" s="101"/>
      <c r="G1018" s="111">
        <v>50036154</v>
      </c>
      <c r="H1018" t="s">
        <v>223</v>
      </c>
      <c r="I1018" s="101" t="str">
        <f t="shared" si="177"/>
        <v>39,7</v>
      </c>
      <c r="J1018" s="164">
        <v>0.4</v>
      </c>
      <c r="K1018" s="7" t="s">
        <v>139</v>
      </c>
      <c r="L1018" s="103" t="e">
        <f>HLOOKUP(K1018,'ABR''26'!$DE$4:$EH$65,MATCH(Carga!A1018,'ABR''26'!$DE$4:$DE$65,0),0)</f>
        <v>#N/A</v>
      </c>
      <c r="M1018" s="7"/>
      <c r="O1018" s="7" t="str">
        <f t="shared" si="172"/>
        <v>ZBCT</v>
      </c>
      <c r="P1018" s="104" t="e">
        <f t="shared" si="173"/>
        <v>#N/A</v>
      </c>
      <c r="Q1018" s="102" t="s">
        <v>203</v>
      </c>
      <c r="R1018" s="102" t="s">
        <v>204</v>
      </c>
      <c r="S1018" s="102" t="s">
        <v>152</v>
      </c>
      <c r="T1018" s="105" t="str">
        <f t="shared" ca="1" si="169"/>
        <v>04.05.Monday</v>
      </c>
      <c r="U1018" s="102" t="s">
        <v>205</v>
      </c>
      <c r="V1018" s="7"/>
      <c r="W1018" s="7"/>
      <c r="X1018" s="7"/>
      <c r="Y1018" s="7"/>
      <c r="Z1018" s="100">
        <f t="shared" si="174"/>
        <v>4001153</v>
      </c>
      <c r="AA1018" s="7"/>
      <c r="AB1018" s="7"/>
      <c r="AC1018" s="7"/>
      <c r="AD1018" s="7"/>
      <c r="AE1018" s="100">
        <f t="shared" si="175"/>
        <v>4196</v>
      </c>
      <c r="AF1018" s="7"/>
      <c r="AG1018" s="100">
        <f t="shared" si="176"/>
        <v>50036154</v>
      </c>
    </row>
    <row r="1019" spans="1:33" x14ac:dyDescent="0.35">
      <c r="A1019" s="7" t="str">
        <f t="shared" si="178"/>
        <v>Suape39,70,4</v>
      </c>
      <c r="B1019" s="100" t="s">
        <v>187</v>
      </c>
      <c r="C1019" s="7">
        <v>4196</v>
      </c>
      <c r="D1019" s="7" t="s">
        <v>23</v>
      </c>
      <c r="E1019">
        <v>4001153</v>
      </c>
      <c r="F1019" s="101"/>
      <c r="G1019" s="111">
        <v>50036154</v>
      </c>
      <c r="H1019" t="s">
        <v>223</v>
      </c>
      <c r="I1019" s="101" t="str">
        <f t="shared" si="177"/>
        <v>39,7</v>
      </c>
      <c r="J1019" s="164">
        <v>0.4</v>
      </c>
      <c r="K1019" s="7" t="s">
        <v>57</v>
      </c>
      <c r="L1019" s="103" t="e">
        <f>HLOOKUP(K1019,'ABR''26'!$DE$4:$EH$65,MATCH(Carga!A1019,'ABR''26'!$DE$4:$DE$65,0),0)</f>
        <v>#N/A</v>
      </c>
      <c r="M1019" s="7"/>
      <c r="O1019" s="7" t="str">
        <f t="shared" si="172"/>
        <v>ZBLB</v>
      </c>
      <c r="P1019" s="104" t="e">
        <f t="shared" si="173"/>
        <v>#N/A</v>
      </c>
      <c r="Q1019" s="102" t="s">
        <v>203</v>
      </c>
      <c r="R1019" s="102" t="s">
        <v>204</v>
      </c>
      <c r="S1019" s="102" t="s">
        <v>152</v>
      </c>
      <c r="T1019" s="105" t="str">
        <f t="shared" ca="1" si="169"/>
        <v>04.05.Monday</v>
      </c>
      <c r="U1019" s="102" t="s">
        <v>205</v>
      </c>
      <c r="V1019" s="7"/>
      <c r="W1019" s="7"/>
      <c r="X1019" s="7"/>
      <c r="Y1019" s="7"/>
      <c r="Z1019" s="100">
        <f t="shared" si="174"/>
        <v>4001153</v>
      </c>
      <c r="AA1019" s="7"/>
      <c r="AB1019" s="7"/>
      <c r="AC1019" s="7"/>
      <c r="AD1019" s="7"/>
      <c r="AE1019" s="100">
        <f t="shared" si="175"/>
        <v>4196</v>
      </c>
      <c r="AF1019" s="7"/>
      <c r="AG1019" s="100">
        <f t="shared" si="176"/>
        <v>50036154</v>
      </c>
    </row>
    <row r="1020" spans="1:33" x14ac:dyDescent="0.35">
      <c r="A1020" s="7" t="str">
        <f t="shared" si="178"/>
        <v>Suape39,70,4</v>
      </c>
      <c r="B1020" s="100" t="s">
        <v>187</v>
      </c>
      <c r="C1020" s="7">
        <v>4196</v>
      </c>
      <c r="D1020" s="7" t="s">
        <v>23</v>
      </c>
      <c r="E1020">
        <v>4001153</v>
      </c>
      <c r="F1020" s="101"/>
      <c r="G1020" s="111">
        <v>50036154</v>
      </c>
      <c r="H1020" t="s">
        <v>223</v>
      </c>
      <c r="I1020" s="101" t="str">
        <f t="shared" si="177"/>
        <v>39,7</v>
      </c>
      <c r="J1020" s="164">
        <v>0.4</v>
      </c>
      <c r="K1020" s="7" t="s">
        <v>132</v>
      </c>
      <c r="L1020" s="103" t="e">
        <f>HLOOKUP(K1020,'ABR''26'!$DE$4:$EH$65,MATCH(Carga!A1020,'ABR''26'!$DE$4:$DE$65,0),0)</f>
        <v>#N/A</v>
      </c>
      <c r="M1020" s="7"/>
      <c r="O1020" s="7" t="str">
        <f t="shared" si="172"/>
        <v>ZBMR</v>
      </c>
      <c r="P1020" s="104" t="e">
        <f t="shared" si="173"/>
        <v>#N/A</v>
      </c>
      <c r="Q1020" s="102" t="s">
        <v>203</v>
      </c>
      <c r="R1020" s="102" t="s">
        <v>204</v>
      </c>
      <c r="S1020" s="102" t="s">
        <v>152</v>
      </c>
      <c r="T1020" s="105" t="str">
        <f t="shared" ca="1" si="169"/>
        <v>04.05.Monday</v>
      </c>
      <c r="U1020" s="102" t="s">
        <v>205</v>
      </c>
      <c r="V1020" s="7"/>
      <c r="W1020" s="7"/>
      <c r="X1020" s="7"/>
      <c r="Y1020" s="7"/>
      <c r="Z1020" s="100">
        <f t="shared" si="174"/>
        <v>4001153</v>
      </c>
      <c r="AA1020" s="7"/>
      <c r="AB1020" s="7"/>
      <c r="AC1020" s="7"/>
      <c r="AD1020" s="7"/>
      <c r="AE1020" s="100">
        <f t="shared" si="175"/>
        <v>4196</v>
      </c>
      <c r="AF1020" s="7"/>
      <c r="AG1020" s="100">
        <f t="shared" si="176"/>
        <v>50036154</v>
      </c>
    </row>
    <row r="1021" spans="1:33" x14ac:dyDescent="0.35">
      <c r="A1021" s="7" t="str">
        <f t="shared" si="178"/>
        <v>Suape39,70,4</v>
      </c>
      <c r="B1021" s="100" t="s">
        <v>187</v>
      </c>
      <c r="C1021" s="7">
        <v>4196</v>
      </c>
      <c r="D1021" s="7" t="s">
        <v>23</v>
      </c>
      <c r="E1021">
        <v>4001153</v>
      </c>
      <c r="F1021" s="101"/>
      <c r="G1021" s="111">
        <v>50036154</v>
      </c>
      <c r="H1021" t="s">
        <v>223</v>
      </c>
      <c r="I1021" s="101" t="str">
        <f t="shared" si="177"/>
        <v>39,7</v>
      </c>
      <c r="J1021" s="164">
        <v>0.4</v>
      </c>
      <c r="K1021" s="7" t="s">
        <v>133</v>
      </c>
      <c r="L1021" s="103" t="e">
        <f>HLOOKUP(K1021,'ABR''26'!$DE$4:$EH$65,MATCH(Carga!A1021,'ABR''26'!$DE$4:$DE$65,0),0)</f>
        <v>#N/A</v>
      </c>
      <c r="M1021" s="7"/>
      <c r="O1021" s="7" t="str">
        <f t="shared" si="172"/>
        <v>ZBML</v>
      </c>
      <c r="P1021" s="104" t="e">
        <f t="shared" si="173"/>
        <v>#N/A</v>
      </c>
      <c r="Q1021" s="102" t="s">
        <v>203</v>
      </c>
      <c r="R1021" s="102" t="s">
        <v>204</v>
      </c>
      <c r="S1021" s="102" t="s">
        <v>152</v>
      </c>
      <c r="T1021" s="105" t="str">
        <f t="shared" ca="1" si="169"/>
        <v>04.05.Monday</v>
      </c>
      <c r="U1021" s="102" t="s">
        <v>205</v>
      </c>
      <c r="V1021" s="7"/>
      <c r="W1021" s="7"/>
      <c r="X1021" s="7"/>
      <c r="Y1021" s="7"/>
      <c r="Z1021" s="100">
        <f t="shared" si="174"/>
        <v>4001153</v>
      </c>
      <c r="AA1021" s="7"/>
      <c r="AB1021" s="7"/>
      <c r="AC1021" s="7"/>
      <c r="AD1021" s="7"/>
      <c r="AE1021" s="100">
        <f t="shared" si="175"/>
        <v>4196</v>
      </c>
      <c r="AF1021" s="7"/>
      <c r="AG1021" s="100">
        <f t="shared" si="176"/>
        <v>50036154</v>
      </c>
    </row>
    <row r="1022" spans="1:33" x14ac:dyDescent="0.35">
      <c r="A1022" s="7" t="str">
        <f t="shared" si="178"/>
        <v>Suape39,70,4</v>
      </c>
      <c r="B1022" s="100" t="s">
        <v>187</v>
      </c>
      <c r="C1022" s="7">
        <v>4196</v>
      </c>
      <c r="D1022" s="7" t="s">
        <v>23</v>
      </c>
      <c r="E1022">
        <v>4001153</v>
      </c>
      <c r="F1022" s="101"/>
      <c r="G1022" s="111">
        <v>50036154</v>
      </c>
      <c r="H1022" t="s">
        <v>223</v>
      </c>
      <c r="I1022" s="101" t="str">
        <f t="shared" si="177"/>
        <v>39,7</v>
      </c>
      <c r="J1022" s="164">
        <v>0.4</v>
      </c>
      <c r="K1022" s="7" t="s">
        <v>52</v>
      </c>
      <c r="L1022" s="103" t="e">
        <f>HLOOKUP(K1022,'ABR''26'!$DE$4:$EH$65,MATCH(Carga!A1022,'ABR''26'!$DE$4:$DE$65,0),0)</f>
        <v>#N/A</v>
      </c>
      <c r="M1022" s="7"/>
      <c r="O1022" s="7" t="str">
        <f t="shared" si="172"/>
        <v>ZBPP</v>
      </c>
      <c r="P1022" s="104" t="e">
        <f t="shared" si="173"/>
        <v>#N/A</v>
      </c>
      <c r="Q1022" s="102" t="s">
        <v>203</v>
      </c>
      <c r="R1022" s="102" t="s">
        <v>204</v>
      </c>
      <c r="S1022" s="102" t="s">
        <v>152</v>
      </c>
      <c r="T1022" s="105" t="str">
        <f t="shared" ca="1" si="169"/>
        <v>04.05.Monday</v>
      </c>
      <c r="U1022" s="102" t="s">
        <v>205</v>
      </c>
      <c r="V1022" s="7"/>
      <c r="W1022" s="7"/>
      <c r="X1022" s="7"/>
      <c r="Y1022" s="7"/>
      <c r="Z1022" s="100">
        <f t="shared" si="174"/>
        <v>4001153</v>
      </c>
      <c r="AA1022" s="7"/>
      <c r="AB1022" s="7"/>
      <c r="AC1022" s="7"/>
      <c r="AD1022" s="7"/>
      <c r="AE1022" s="100">
        <f t="shared" si="175"/>
        <v>4196</v>
      </c>
      <c r="AF1022" s="7"/>
      <c r="AG1022" s="100">
        <f t="shared" si="176"/>
        <v>50036154</v>
      </c>
    </row>
    <row r="1023" spans="1:33" x14ac:dyDescent="0.35">
      <c r="A1023" s="7" t="str">
        <f t="shared" si="178"/>
        <v>Suape39,70,4</v>
      </c>
      <c r="B1023" s="100" t="s">
        <v>187</v>
      </c>
      <c r="C1023" s="7">
        <v>4196</v>
      </c>
      <c r="D1023" s="7" t="s">
        <v>23</v>
      </c>
      <c r="E1023">
        <v>4001153</v>
      </c>
      <c r="F1023" s="101"/>
      <c r="G1023" s="111">
        <v>50036154</v>
      </c>
      <c r="H1023" t="s">
        <v>223</v>
      </c>
      <c r="I1023" s="101" t="str">
        <f t="shared" si="177"/>
        <v>39,7</v>
      </c>
      <c r="J1023" s="164">
        <v>0.4</v>
      </c>
      <c r="K1023" s="7" t="s">
        <v>60</v>
      </c>
      <c r="L1023" s="103" t="e">
        <f>HLOOKUP(K1023,'ABR''26'!$DE$4:$EH$65,MATCH(Carga!A1023,'ABR''26'!$DE$4:$DE$65,0),0)</f>
        <v>#N/A</v>
      </c>
      <c r="M1023" s="7"/>
      <c r="O1023" s="7" t="str">
        <f t="shared" si="172"/>
        <v>ZBPB</v>
      </c>
      <c r="P1023" s="104" t="e">
        <f t="shared" si="173"/>
        <v>#N/A</v>
      </c>
      <c r="Q1023" s="102" t="s">
        <v>203</v>
      </c>
      <c r="R1023" s="102" t="s">
        <v>204</v>
      </c>
      <c r="S1023" s="102" t="s">
        <v>152</v>
      </c>
      <c r="T1023" s="105" t="str">
        <f t="shared" ca="1" si="169"/>
        <v>04.05.Monday</v>
      </c>
      <c r="U1023" s="102" t="s">
        <v>205</v>
      </c>
      <c r="V1023" s="7"/>
      <c r="W1023" s="7"/>
      <c r="X1023" s="7"/>
      <c r="Y1023" s="7"/>
      <c r="Z1023" s="100">
        <f t="shared" si="174"/>
        <v>4001153</v>
      </c>
      <c r="AA1023" s="7"/>
      <c r="AB1023" s="7"/>
      <c r="AC1023" s="7"/>
      <c r="AD1023" s="7"/>
      <c r="AE1023" s="100">
        <f t="shared" si="175"/>
        <v>4196</v>
      </c>
      <c r="AF1023" s="7"/>
      <c r="AG1023" s="100">
        <f t="shared" si="176"/>
        <v>50036154</v>
      </c>
    </row>
    <row r="1024" spans="1:33" x14ac:dyDescent="0.35">
      <c r="A1024" s="7" t="str">
        <f t="shared" si="178"/>
        <v>Suape39,70,4</v>
      </c>
      <c r="B1024" s="100" t="s">
        <v>187</v>
      </c>
      <c r="C1024" s="7">
        <v>4196</v>
      </c>
      <c r="D1024" s="7" t="s">
        <v>23</v>
      </c>
      <c r="E1024">
        <v>4001153</v>
      </c>
      <c r="F1024" s="101"/>
      <c r="G1024" s="111">
        <v>50036154</v>
      </c>
      <c r="H1024" t="s">
        <v>223</v>
      </c>
      <c r="I1024" s="101" t="str">
        <f t="shared" si="177"/>
        <v>39,7</v>
      </c>
      <c r="J1024" s="164">
        <v>0.4</v>
      </c>
      <c r="K1024" s="7" t="s">
        <v>50</v>
      </c>
      <c r="L1024" s="103" t="e">
        <f>HLOOKUP(K1024,'ABR''26'!$DE$4:$EH$65,MATCH(Carga!A1024,'ABR''26'!$DE$4:$DE$65,0),0)</f>
        <v>#N/A</v>
      </c>
      <c r="M1024" s="7"/>
      <c r="O1024" s="7" t="str">
        <f t="shared" si="172"/>
        <v>ZBOP</v>
      </c>
      <c r="P1024" s="104" t="e">
        <f t="shared" si="173"/>
        <v>#N/A</v>
      </c>
      <c r="Q1024" s="102" t="s">
        <v>203</v>
      </c>
      <c r="R1024" s="102" t="s">
        <v>204</v>
      </c>
      <c r="S1024" s="102" t="s">
        <v>152</v>
      </c>
      <c r="T1024" s="105" t="str">
        <f t="shared" ca="1" si="169"/>
        <v>04.05.Monday</v>
      </c>
      <c r="U1024" s="102" t="s">
        <v>205</v>
      </c>
      <c r="V1024" s="7"/>
      <c r="W1024" s="7"/>
      <c r="X1024" s="7"/>
      <c r="Y1024" s="7"/>
      <c r="Z1024" s="100">
        <f t="shared" si="174"/>
        <v>4001153</v>
      </c>
      <c r="AA1024" s="7"/>
      <c r="AB1024" s="7"/>
      <c r="AC1024" s="7"/>
      <c r="AD1024" s="7"/>
      <c r="AE1024" s="100">
        <f t="shared" si="175"/>
        <v>4196</v>
      </c>
      <c r="AF1024" s="7"/>
      <c r="AG1024" s="100">
        <f t="shared" si="176"/>
        <v>50036154</v>
      </c>
    </row>
    <row r="1025" spans="1:33" x14ac:dyDescent="0.35">
      <c r="A1025" s="7" t="str">
        <f t="shared" si="178"/>
        <v>Suape39,70,4</v>
      </c>
      <c r="B1025" s="100" t="s">
        <v>187</v>
      </c>
      <c r="C1025" s="7">
        <v>4196</v>
      </c>
      <c r="D1025" s="7" t="s">
        <v>23</v>
      </c>
      <c r="E1025">
        <v>4001153</v>
      </c>
      <c r="F1025" s="101"/>
      <c r="G1025" s="111">
        <v>50036154</v>
      </c>
      <c r="H1025" t="s">
        <v>223</v>
      </c>
      <c r="I1025" s="101" t="str">
        <f t="shared" si="177"/>
        <v>39,7</v>
      </c>
      <c r="J1025" s="164">
        <v>0.4</v>
      </c>
      <c r="K1025" s="7" t="s">
        <v>58</v>
      </c>
      <c r="L1025" s="103" t="e">
        <f>HLOOKUP(K1025,'ABR''26'!$DE$4:$EH$65,MATCH(Carga!A1025,'ABR''26'!$DE$4:$DE$65,0),0)</f>
        <v>#N/A</v>
      </c>
      <c r="M1025" s="7"/>
      <c r="O1025" s="7" t="str">
        <f t="shared" si="172"/>
        <v>ZBOB</v>
      </c>
      <c r="P1025" s="104" t="e">
        <f t="shared" si="173"/>
        <v>#N/A</v>
      </c>
      <c r="Q1025" s="102" t="s">
        <v>203</v>
      </c>
      <c r="R1025" s="102" t="s">
        <v>204</v>
      </c>
      <c r="S1025" s="102" t="s">
        <v>152</v>
      </c>
      <c r="T1025" s="105" t="str">
        <f t="shared" ca="1" si="169"/>
        <v>04.05.Monday</v>
      </c>
      <c r="U1025" s="102" t="s">
        <v>205</v>
      </c>
      <c r="V1025" s="7"/>
      <c r="W1025" s="7"/>
      <c r="X1025" s="7"/>
      <c r="Y1025" s="7"/>
      <c r="Z1025" s="100">
        <f t="shared" si="174"/>
        <v>4001153</v>
      </c>
      <c r="AA1025" s="7"/>
      <c r="AB1025" s="7"/>
      <c r="AC1025" s="7"/>
      <c r="AD1025" s="7"/>
      <c r="AE1025" s="100">
        <f t="shared" si="175"/>
        <v>4196</v>
      </c>
      <c r="AF1025" s="7"/>
      <c r="AG1025" s="100">
        <f t="shared" si="176"/>
        <v>50036154</v>
      </c>
    </row>
    <row r="1026" spans="1:33" x14ac:dyDescent="0.35">
      <c r="A1026" s="7" t="str">
        <f t="shared" si="178"/>
        <v>Suape39,70,4</v>
      </c>
      <c r="B1026" s="100" t="s">
        <v>187</v>
      </c>
      <c r="C1026" s="7">
        <v>4196</v>
      </c>
      <c r="D1026" s="7" t="s">
        <v>23</v>
      </c>
      <c r="E1026">
        <v>4001153</v>
      </c>
      <c r="F1026" s="101"/>
      <c r="G1026" s="111">
        <v>50036154</v>
      </c>
      <c r="H1026" t="s">
        <v>223</v>
      </c>
      <c r="I1026" s="101" t="str">
        <f t="shared" si="177"/>
        <v>39,7</v>
      </c>
      <c r="J1026" s="164">
        <v>0.4</v>
      </c>
      <c r="K1026" s="7" t="s">
        <v>134</v>
      </c>
      <c r="L1026" s="103" t="e">
        <f>HLOOKUP(K1026,'ABR''26'!$DE$4:$EH$65,MATCH(Carga!A1026,'ABR''26'!$DE$4:$DE$65,0),0)</f>
        <v>#N/A</v>
      </c>
      <c r="M1026" s="7"/>
      <c r="O1026" s="7" t="str">
        <f t="shared" si="172"/>
        <v>ZBSG</v>
      </c>
      <c r="P1026" s="104" t="e">
        <f t="shared" si="173"/>
        <v>#N/A</v>
      </c>
      <c r="Q1026" s="102" t="s">
        <v>203</v>
      </c>
      <c r="R1026" s="102" t="s">
        <v>204</v>
      </c>
      <c r="S1026" s="102" t="s">
        <v>152</v>
      </c>
      <c r="T1026" s="105" t="str">
        <f t="shared" ref="T1026:T1089" ca="1" si="179">$T$1</f>
        <v>04.05.Monday</v>
      </c>
      <c r="U1026" s="102" t="s">
        <v>205</v>
      </c>
      <c r="V1026" s="7"/>
      <c r="W1026" s="7"/>
      <c r="X1026" s="7"/>
      <c r="Y1026" s="7"/>
      <c r="Z1026" s="100">
        <f t="shared" si="174"/>
        <v>4001153</v>
      </c>
      <c r="AA1026" s="7"/>
      <c r="AB1026" s="7"/>
      <c r="AC1026" s="7"/>
      <c r="AD1026" s="7"/>
      <c r="AE1026" s="100">
        <f t="shared" si="175"/>
        <v>4196</v>
      </c>
      <c r="AF1026" s="7"/>
      <c r="AG1026" s="100">
        <f t="shared" si="176"/>
        <v>50036154</v>
      </c>
    </row>
    <row r="1027" spans="1:33" x14ac:dyDescent="0.35">
      <c r="A1027" s="7" t="str">
        <f t="shared" si="178"/>
        <v>Suape39,70,4</v>
      </c>
      <c r="B1027" s="100" t="s">
        <v>187</v>
      </c>
      <c r="C1027" s="7">
        <v>4196</v>
      </c>
      <c r="D1027" s="7" t="s">
        <v>23</v>
      </c>
      <c r="E1027">
        <v>4001153</v>
      </c>
      <c r="F1027" s="101"/>
      <c r="G1027" s="111">
        <v>50036154</v>
      </c>
      <c r="H1027" t="s">
        <v>223</v>
      </c>
      <c r="I1027" s="101" t="str">
        <f t="shared" si="177"/>
        <v>39,7</v>
      </c>
      <c r="J1027" s="164">
        <v>0.4</v>
      </c>
      <c r="K1027" s="7" t="s">
        <v>45</v>
      </c>
      <c r="L1027" s="103" t="e">
        <f>HLOOKUP(K1027,'ABR''26'!$DE$4:$EH$65,MATCH(Carga!A1027,'ABR''26'!$DE$4:$DE$65,0),0)</f>
        <v>#N/A</v>
      </c>
      <c r="M1027" s="7"/>
      <c r="O1027" s="7" t="str">
        <f t="shared" si="172"/>
        <v>ZBFS</v>
      </c>
      <c r="P1027" s="104" t="e">
        <f t="shared" si="173"/>
        <v>#N/A</v>
      </c>
      <c r="Q1027" s="102" t="s">
        <v>203</v>
      </c>
      <c r="R1027" s="102" t="s">
        <v>204</v>
      </c>
      <c r="S1027" s="102" t="s">
        <v>152</v>
      </c>
      <c r="T1027" s="105" t="str">
        <f t="shared" ca="1" si="179"/>
        <v>04.05.Monday</v>
      </c>
      <c r="U1027" s="102" t="s">
        <v>205</v>
      </c>
      <c r="V1027" s="7"/>
      <c r="W1027" s="7"/>
      <c r="X1027" s="7"/>
      <c r="Y1027" s="7"/>
      <c r="Z1027" s="100">
        <f t="shared" si="174"/>
        <v>4001153</v>
      </c>
      <c r="AA1027" s="7"/>
      <c r="AB1027" s="7"/>
      <c r="AC1027" s="7"/>
      <c r="AD1027" s="7"/>
      <c r="AE1027" s="100">
        <f t="shared" si="175"/>
        <v>4196</v>
      </c>
      <c r="AF1027" s="7"/>
      <c r="AG1027" s="100">
        <f t="shared" si="176"/>
        <v>50036154</v>
      </c>
    </row>
    <row r="1028" spans="1:33" x14ac:dyDescent="0.35">
      <c r="A1028" s="7" t="str">
        <f t="shared" si="178"/>
        <v>Suape39,70,4</v>
      </c>
      <c r="B1028" s="100" t="s">
        <v>187</v>
      </c>
      <c r="C1028" s="7">
        <v>4196</v>
      </c>
      <c r="D1028" s="7" t="s">
        <v>23</v>
      </c>
      <c r="E1028">
        <v>4001153</v>
      </c>
      <c r="F1028" s="101"/>
      <c r="G1028" s="111">
        <v>50036154</v>
      </c>
      <c r="H1028" t="s">
        <v>223</v>
      </c>
      <c r="I1028" s="101" t="str">
        <f t="shared" si="177"/>
        <v>39,7</v>
      </c>
      <c r="J1028" s="164">
        <v>0.4</v>
      </c>
      <c r="K1028" s="7" t="s">
        <v>47</v>
      </c>
      <c r="L1028" s="103" t="e">
        <f>HLOOKUP(K1028,'ABR''26'!$DE$4:$EH$65,MATCH(Carga!A1028,'ABR''26'!$DE$4:$DE$65,0),0)</f>
        <v>#N/A</v>
      </c>
      <c r="M1028" s="7"/>
      <c r="O1028" s="7" t="str">
        <f t="shared" si="172"/>
        <v>ZBUT</v>
      </c>
      <c r="P1028" s="104" t="e">
        <f t="shared" si="173"/>
        <v>#N/A</v>
      </c>
      <c r="Q1028" s="102" t="s">
        <v>203</v>
      </c>
      <c r="R1028" s="102" t="s">
        <v>204</v>
      </c>
      <c r="S1028" s="102" t="s">
        <v>152</v>
      </c>
      <c r="T1028" s="105" t="str">
        <f t="shared" ca="1" si="179"/>
        <v>04.05.Monday</v>
      </c>
      <c r="U1028" s="102" t="s">
        <v>205</v>
      </c>
      <c r="V1028" s="7"/>
      <c r="W1028" s="7"/>
      <c r="X1028" s="7"/>
      <c r="Y1028" s="7"/>
      <c r="Z1028" s="100">
        <f t="shared" si="174"/>
        <v>4001153</v>
      </c>
      <c r="AA1028" s="7"/>
      <c r="AB1028" s="7"/>
      <c r="AC1028" s="7"/>
      <c r="AD1028" s="7"/>
      <c r="AE1028" s="100">
        <f t="shared" si="175"/>
        <v>4196</v>
      </c>
      <c r="AF1028" s="7"/>
      <c r="AG1028" s="100">
        <f t="shared" si="176"/>
        <v>50036154</v>
      </c>
    </row>
    <row r="1029" spans="1:33" x14ac:dyDescent="0.35">
      <c r="A1029" s="7" t="str">
        <f t="shared" si="178"/>
        <v>Suape39,70,4</v>
      </c>
      <c r="B1029" s="100" t="s">
        <v>187</v>
      </c>
      <c r="C1029" s="7">
        <v>4196</v>
      </c>
      <c r="D1029" s="7" t="s">
        <v>23</v>
      </c>
      <c r="E1029">
        <v>4001153</v>
      </c>
      <c r="F1029" s="101"/>
      <c r="G1029" s="111">
        <v>50036154</v>
      </c>
      <c r="H1029" t="s">
        <v>223</v>
      </c>
      <c r="I1029" s="101" t="str">
        <f t="shared" si="177"/>
        <v>39,7</v>
      </c>
      <c r="J1029" s="164">
        <v>0.4</v>
      </c>
      <c r="K1029" s="7" t="s">
        <v>54</v>
      </c>
      <c r="L1029" s="103" t="e">
        <f>HLOOKUP(K1029,'ABR''26'!$DE$4:$EH$65,MATCH(Carga!A1029,'ABR''26'!$DE$4:$DE$65,0),0)</f>
        <v>#N/A</v>
      </c>
      <c r="M1029" s="7"/>
      <c r="O1029" s="7" t="str">
        <f t="shared" si="172"/>
        <v>ZBUB</v>
      </c>
      <c r="P1029" s="104" t="e">
        <f t="shared" si="173"/>
        <v>#N/A</v>
      </c>
      <c r="Q1029" s="102" t="s">
        <v>203</v>
      </c>
      <c r="R1029" s="102" t="s">
        <v>204</v>
      </c>
      <c r="S1029" s="102" t="s">
        <v>152</v>
      </c>
      <c r="T1029" s="105" t="str">
        <f t="shared" ca="1" si="179"/>
        <v>04.05.Monday</v>
      </c>
      <c r="U1029" s="102" t="s">
        <v>205</v>
      </c>
      <c r="V1029" s="7"/>
      <c r="W1029" s="7"/>
      <c r="X1029" s="7"/>
      <c r="Y1029" s="7"/>
      <c r="Z1029" s="100">
        <f t="shared" si="174"/>
        <v>4001153</v>
      </c>
      <c r="AA1029" s="7"/>
      <c r="AB1029" s="7"/>
      <c r="AC1029" s="7"/>
      <c r="AD1029" s="7"/>
      <c r="AE1029" s="100">
        <f t="shared" si="175"/>
        <v>4196</v>
      </c>
      <c r="AF1029" s="7"/>
      <c r="AG1029" s="100">
        <f t="shared" si="176"/>
        <v>50036154</v>
      </c>
    </row>
    <row r="1030" spans="1:33" x14ac:dyDescent="0.35">
      <c r="A1030" s="7" t="str">
        <f t="shared" si="178"/>
        <v>Suape39,70,4</v>
      </c>
      <c r="B1030" s="100" t="s">
        <v>187</v>
      </c>
      <c r="C1030" s="7">
        <v>4196</v>
      </c>
      <c r="D1030" s="7" t="s">
        <v>23</v>
      </c>
      <c r="E1030">
        <v>4001153</v>
      </c>
      <c r="F1030" s="101"/>
      <c r="G1030" s="111">
        <v>50036154</v>
      </c>
      <c r="H1030" t="s">
        <v>223</v>
      </c>
      <c r="I1030" s="101" t="str">
        <f t="shared" si="177"/>
        <v>39,7</v>
      </c>
      <c r="J1030" s="164">
        <v>0.4</v>
      </c>
      <c r="K1030" s="7" t="s">
        <v>48</v>
      </c>
      <c r="L1030" s="103" t="e">
        <f>HLOOKUP(K1030,'ABR''26'!$DE$4:$EH$65,MATCH(Carga!A1030,'ABR''26'!$DE$4:$DE$65,0),0)</f>
        <v>#N/A</v>
      </c>
      <c r="M1030" s="7"/>
      <c r="O1030" s="7" t="str">
        <f t="shared" si="172"/>
        <v>ZBLA</v>
      </c>
      <c r="P1030" s="104" t="e">
        <f t="shared" si="173"/>
        <v>#N/A</v>
      </c>
      <c r="Q1030" s="102" t="s">
        <v>203</v>
      </c>
      <c r="R1030" s="102" t="s">
        <v>204</v>
      </c>
      <c r="S1030" s="102" t="s">
        <v>152</v>
      </c>
      <c r="T1030" s="105" t="str">
        <f t="shared" ca="1" si="179"/>
        <v>04.05.Monday</v>
      </c>
      <c r="U1030" s="102" t="s">
        <v>205</v>
      </c>
      <c r="V1030" s="7"/>
      <c r="W1030" s="7"/>
      <c r="X1030" s="7"/>
      <c r="Y1030" s="7"/>
      <c r="Z1030" s="100">
        <f t="shared" si="174"/>
        <v>4001153</v>
      </c>
      <c r="AA1030" s="7"/>
      <c r="AB1030" s="7"/>
      <c r="AC1030" s="7"/>
      <c r="AD1030" s="7"/>
      <c r="AE1030" s="100">
        <f t="shared" si="175"/>
        <v>4196</v>
      </c>
      <c r="AF1030" s="7"/>
      <c r="AG1030" s="100">
        <f t="shared" si="176"/>
        <v>50036154</v>
      </c>
    </row>
    <row r="1031" spans="1:33" x14ac:dyDescent="0.35">
      <c r="A1031" s="7" t="str">
        <f t="shared" si="178"/>
        <v>Suape39,70,4</v>
      </c>
      <c r="B1031" s="100" t="s">
        <v>187</v>
      </c>
      <c r="C1031" s="7">
        <v>4196</v>
      </c>
      <c r="D1031" s="7" t="s">
        <v>23</v>
      </c>
      <c r="E1031">
        <v>4001153</v>
      </c>
      <c r="F1031" s="101"/>
      <c r="G1031" s="111">
        <v>50036154</v>
      </c>
      <c r="H1031" t="s">
        <v>223</v>
      </c>
      <c r="I1031" s="101" t="str">
        <f t="shared" si="177"/>
        <v>39,7</v>
      </c>
      <c r="J1031" s="164">
        <v>0.4</v>
      </c>
      <c r="K1031" s="7" t="s">
        <v>55</v>
      </c>
      <c r="L1031" s="103" t="e">
        <f>HLOOKUP(K1031,'ABR''26'!$DE$4:$EH$65,MATCH(Carga!A1031,'ABR''26'!$DE$4:$DE$65,0),0)</f>
        <v>#N/A</v>
      </c>
      <c r="M1031" s="7"/>
      <c r="O1031" s="7" t="str">
        <f t="shared" si="172"/>
        <v>ZBLL</v>
      </c>
      <c r="P1031" s="104" t="e">
        <f t="shared" si="173"/>
        <v>#N/A</v>
      </c>
      <c r="Q1031" s="102" t="s">
        <v>203</v>
      </c>
      <c r="R1031" s="102" t="s">
        <v>204</v>
      </c>
      <c r="S1031" s="102" t="s">
        <v>152</v>
      </c>
      <c r="T1031" s="105" t="str">
        <f t="shared" ca="1" si="179"/>
        <v>04.05.Monday</v>
      </c>
      <c r="U1031" s="102" t="s">
        <v>205</v>
      </c>
      <c r="V1031" s="7"/>
      <c r="W1031" s="7"/>
      <c r="X1031" s="7"/>
      <c r="Y1031" s="7"/>
      <c r="Z1031" s="100">
        <f t="shared" si="174"/>
        <v>4001153</v>
      </c>
      <c r="AA1031" s="7"/>
      <c r="AB1031" s="7"/>
      <c r="AC1031" s="7"/>
      <c r="AD1031" s="7"/>
      <c r="AE1031" s="100">
        <f t="shared" si="175"/>
        <v>4196</v>
      </c>
      <c r="AF1031" s="7"/>
      <c r="AG1031" s="100">
        <f t="shared" si="176"/>
        <v>50036154</v>
      </c>
    </row>
    <row r="1032" spans="1:33" x14ac:dyDescent="0.35">
      <c r="A1032" s="7" t="str">
        <f t="shared" si="178"/>
        <v>Suape39,70,4</v>
      </c>
      <c r="B1032" s="100" t="s">
        <v>187</v>
      </c>
      <c r="C1032" s="7">
        <v>4196</v>
      </c>
      <c r="D1032" s="7" t="s">
        <v>23</v>
      </c>
      <c r="E1032">
        <v>4001153</v>
      </c>
      <c r="F1032" s="101"/>
      <c r="G1032" s="111">
        <v>50036154</v>
      </c>
      <c r="H1032" t="s">
        <v>223</v>
      </c>
      <c r="I1032" s="101" t="str">
        <f t="shared" si="177"/>
        <v>39,7</v>
      </c>
      <c r="J1032" s="164">
        <v>0.4</v>
      </c>
      <c r="K1032" s="7" t="s">
        <v>135</v>
      </c>
      <c r="L1032" s="103" t="e">
        <f>HLOOKUP(K1032,'ABR''26'!$DE$4:$EH$65,MATCH(Carga!A1032,'ABR''26'!$DE$4:$DE$65,0),0)</f>
        <v>#N/A</v>
      </c>
      <c r="M1032" s="7"/>
      <c r="O1032" s="7" t="str">
        <f t="shared" si="172"/>
        <v>ZBPE</v>
      </c>
      <c r="P1032" s="104" t="e">
        <f t="shared" si="173"/>
        <v>#N/A</v>
      </c>
      <c r="Q1032" s="102" t="s">
        <v>203</v>
      </c>
      <c r="R1032" s="102" t="s">
        <v>204</v>
      </c>
      <c r="S1032" s="102" t="s">
        <v>152</v>
      </c>
      <c r="T1032" s="105" t="str">
        <f t="shared" ca="1" si="179"/>
        <v>04.05.Monday</v>
      </c>
      <c r="U1032" s="102" t="s">
        <v>205</v>
      </c>
      <c r="V1032" s="7"/>
      <c r="W1032" s="7"/>
      <c r="X1032" s="7"/>
      <c r="Y1032" s="7"/>
      <c r="Z1032" s="100">
        <f t="shared" si="174"/>
        <v>4001153</v>
      </c>
      <c r="AA1032" s="7"/>
      <c r="AB1032" s="7"/>
      <c r="AC1032" s="7"/>
      <c r="AD1032" s="7"/>
      <c r="AE1032" s="100">
        <f t="shared" si="175"/>
        <v>4196</v>
      </c>
      <c r="AF1032" s="7"/>
      <c r="AG1032" s="100">
        <f t="shared" si="176"/>
        <v>50036154</v>
      </c>
    </row>
    <row r="1033" spans="1:33" x14ac:dyDescent="0.35">
      <c r="A1033" s="7" t="str">
        <f t="shared" si="178"/>
        <v>Suape39,70,4</v>
      </c>
      <c r="B1033" s="100" t="s">
        <v>187</v>
      </c>
      <c r="C1033" s="7">
        <v>4196</v>
      </c>
      <c r="D1033" s="7" t="s">
        <v>23</v>
      </c>
      <c r="E1033">
        <v>4001153</v>
      </c>
      <c r="F1033" s="101"/>
      <c r="G1033" s="111">
        <v>50036154</v>
      </c>
      <c r="H1033" t="s">
        <v>223</v>
      </c>
      <c r="I1033" s="101" t="str">
        <f t="shared" si="177"/>
        <v>39,7</v>
      </c>
      <c r="J1033" s="164">
        <v>0.4</v>
      </c>
      <c r="K1033" s="7" t="s">
        <v>136</v>
      </c>
      <c r="L1033" s="103" t="e">
        <f>HLOOKUP(K1033,'ABR''26'!$DE$4:$EH$65,MATCH(Carga!A1033,'ABR''26'!$DE$4:$DE$65,0),0)</f>
        <v>#N/A</v>
      </c>
      <c r="M1033" s="7"/>
      <c r="O1033" s="7" t="str">
        <f t="shared" si="172"/>
        <v>ZBPL</v>
      </c>
      <c r="P1033" s="104" t="e">
        <f t="shared" si="173"/>
        <v>#N/A</v>
      </c>
      <c r="Q1033" s="102" t="s">
        <v>203</v>
      </c>
      <c r="R1033" s="102" t="s">
        <v>204</v>
      </c>
      <c r="S1033" s="102" t="s">
        <v>152</v>
      </c>
      <c r="T1033" s="105" t="str">
        <f t="shared" ca="1" si="179"/>
        <v>04.05.Monday</v>
      </c>
      <c r="U1033" s="102" t="s">
        <v>205</v>
      </c>
      <c r="V1033" s="7"/>
      <c r="W1033" s="7"/>
      <c r="X1033" s="7"/>
      <c r="Y1033" s="7"/>
      <c r="Z1033" s="100">
        <f t="shared" si="174"/>
        <v>4001153</v>
      </c>
      <c r="AA1033" s="7"/>
      <c r="AB1033" s="7"/>
      <c r="AC1033" s="7"/>
      <c r="AD1033" s="7"/>
      <c r="AE1033" s="100">
        <f t="shared" si="175"/>
        <v>4196</v>
      </c>
      <c r="AF1033" s="7"/>
      <c r="AG1033" s="100">
        <f t="shared" si="176"/>
        <v>50036154</v>
      </c>
    </row>
    <row r="1034" spans="1:33" x14ac:dyDescent="0.35">
      <c r="A1034" s="7" t="str">
        <f>D1034&amp;I1034&amp;J1034</f>
        <v>Suape39,70,4</v>
      </c>
      <c r="B1034" s="100" t="s">
        <v>187</v>
      </c>
      <c r="C1034" s="7">
        <v>4196</v>
      </c>
      <c r="D1034" s="7" t="s">
        <v>23</v>
      </c>
      <c r="E1034">
        <v>4001152</v>
      </c>
      <c r="F1034" s="101"/>
      <c r="G1034" s="111">
        <v>50036154</v>
      </c>
      <c r="H1034" t="s">
        <v>223</v>
      </c>
      <c r="I1034" s="101" t="str">
        <f t="shared" si="177"/>
        <v>39,7</v>
      </c>
      <c r="J1034" s="164">
        <v>0.4</v>
      </c>
      <c r="K1034" s="7" t="s">
        <v>43</v>
      </c>
      <c r="L1034" s="103" t="e">
        <f>HLOOKUP(K1034,'ABR''26'!$DE$4:$EH$65,MATCH(Carga!A1034,'ABR''26'!$DE$4:$DE$65,0),0)</f>
        <v>#N/A</v>
      </c>
      <c r="M1034" s="7"/>
      <c r="O1034" s="7" t="str">
        <f t="shared" si="172"/>
        <v>ZBRP</v>
      </c>
      <c r="P1034" s="104" t="e">
        <f t="shared" si="173"/>
        <v>#N/A</v>
      </c>
      <c r="Q1034" s="102" t="s">
        <v>203</v>
      </c>
      <c r="R1034" s="102" t="s">
        <v>204</v>
      </c>
      <c r="S1034" s="102" t="s">
        <v>152</v>
      </c>
      <c r="T1034" s="105" t="str">
        <f t="shared" ca="1" si="179"/>
        <v>04.05.Monday</v>
      </c>
      <c r="U1034" s="102" t="s">
        <v>205</v>
      </c>
      <c r="V1034" s="7"/>
      <c r="W1034" s="7"/>
      <c r="X1034" s="7"/>
      <c r="Y1034" s="7"/>
      <c r="Z1034" s="100">
        <f t="shared" si="174"/>
        <v>4001152</v>
      </c>
      <c r="AA1034" s="7"/>
      <c r="AB1034" s="7"/>
      <c r="AC1034" s="7"/>
      <c r="AD1034" s="7"/>
      <c r="AE1034" s="100">
        <f t="shared" si="175"/>
        <v>4196</v>
      </c>
      <c r="AF1034" s="7"/>
      <c r="AG1034" s="100">
        <f t="shared" si="176"/>
        <v>50036154</v>
      </c>
    </row>
    <row r="1035" spans="1:33" x14ac:dyDescent="0.35">
      <c r="A1035" s="7" t="str">
        <f t="shared" ref="A1035:A1057" si="180">D1035&amp;I1035&amp;J1035</f>
        <v>Suape39,70,4</v>
      </c>
      <c r="B1035" s="100" t="s">
        <v>187</v>
      </c>
      <c r="C1035" s="7">
        <v>4196</v>
      </c>
      <c r="D1035" s="7" t="s">
        <v>23</v>
      </c>
      <c r="E1035">
        <v>4001152</v>
      </c>
      <c r="F1035" s="101"/>
      <c r="G1035" s="111">
        <v>50036154</v>
      </c>
      <c r="H1035" t="s">
        <v>223</v>
      </c>
      <c r="I1035" s="101" t="str">
        <f t="shared" si="177"/>
        <v>39,7</v>
      </c>
      <c r="J1035" s="164">
        <v>0.4</v>
      </c>
      <c r="K1035" s="7" t="s">
        <v>44</v>
      </c>
      <c r="L1035" s="103" t="e">
        <f>HLOOKUP(K1035,'ABR''26'!$DE$4:$EH$65,MATCH(Carga!A1035,'ABR''26'!$DE$4:$DE$65,0),0)</f>
        <v>#N/A</v>
      </c>
      <c r="M1035" s="7"/>
      <c r="O1035" s="7" t="str">
        <f t="shared" si="172"/>
        <v>ZBSR</v>
      </c>
      <c r="P1035" s="104" t="e">
        <f t="shared" si="173"/>
        <v>#N/A</v>
      </c>
      <c r="Q1035" s="102" t="s">
        <v>203</v>
      </c>
      <c r="R1035" s="102" t="s">
        <v>204</v>
      </c>
      <c r="S1035" s="102" t="s">
        <v>152</v>
      </c>
      <c r="T1035" s="105" t="str">
        <f t="shared" ca="1" si="179"/>
        <v>04.05.Monday</v>
      </c>
      <c r="U1035" s="102" t="s">
        <v>205</v>
      </c>
      <c r="V1035" s="7"/>
      <c r="W1035" s="7"/>
      <c r="X1035" s="7"/>
      <c r="Y1035" s="7"/>
      <c r="Z1035" s="100">
        <f t="shared" si="174"/>
        <v>4001152</v>
      </c>
      <c r="AA1035" s="7"/>
      <c r="AB1035" s="7"/>
      <c r="AC1035" s="7"/>
      <c r="AD1035" s="7"/>
      <c r="AE1035" s="100">
        <f t="shared" si="175"/>
        <v>4196</v>
      </c>
      <c r="AF1035" s="7"/>
      <c r="AG1035" s="100">
        <f t="shared" si="176"/>
        <v>50036154</v>
      </c>
    </row>
    <row r="1036" spans="1:33" x14ac:dyDescent="0.35">
      <c r="A1036" s="7" t="str">
        <f t="shared" si="180"/>
        <v>Suape39,70,4</v>
      </c>
      <c r="B1036" s="100" t="s">
        <v>187</v>
      </c>
      <c r="C1036" s="7">
        <v>4196</v>
      </c>
      <c r="D1036" s="7" t="s">
        <v>23</v>
      </c>
      <c r="E1036">
        <v>4001152</v>
      </c>
      <c r="F1036" s="101"/>
      <c r="G1036" s="111">
        <v>50036154</v>
      </c>
      <c r="H1036" t="s">
        <v>223</v>
      </c>
      <c r="I1036" s="101" t="str">
        <f t="shared" si="177"/>
        <v>39,7</v>
      </c>
      <c r="J1036" s="164">
        <v>0.4</v>
      </c>
      <c r="K1036" s="7" t="s">
        <v>56</v>
      </c>
      <c r="L1036" s="103" t="e">
        <f>HLOOKUP(K1036,'ABR''26'!$DE$4:$EH$65,MATCH(Carga!A1036,'ABR''26'!$DE$4:$DE$65,0),0)</f>
        <v>#N/A</v>
      </c>
      <c r="M1036" s="7"/>
      <c r="O1036" s="7" t="str">
        <f t="shared" si="172"/>
        <v>ZBSB</v>
      </c>
      <c r="P1036" s="104" t="e">
        <f t="shared" si="173"/>
        <v>#N/A</v>
      </c>
      <c r="Q1036" s="102" t="s">
        <v>203</v>
      </c>
      <c r="R1036" s="102" t="s">
        <v>204</v>
      </c>
      <c r="S1036" s="102" t="s">
        <v>152</v>
      </c>
      <c r="T1036" s="105" t="str">
        <f t="shared" ca="1" si="179"/>
        <v>04.05.Monday</v>
      </c>
      <c r="U1036" s="102" t="s">
        <v>205</v>
      </c>
      <c r="V1036" s="7"/>
      <c r="W1036" s="7"/>
      <c r="X1036" s="7"/>
      <c r="Y1036" s="7"/>
      <c r="Z1036" s="100">
        <f t="shared" si="174"/>
        <v>4001152</v>
      </c>
      <c r="AA1036" s="7"/>
      <c r="AB1036" s="7"/>
      <c r="AC1036" s="7"/>
      <c r="AD1036" s="7"/>
      <c r="AE1036" s="100">
        <f t="shared" si="175"/>
        <v>4196</v>
      </c>
      <c r="AF1036" s="7"/>
      <c r="AG1036" s="100">
        <f t="shared" si="176"/>
        <v>50036154</v>
      </c>
    </row>
    <row r="1037" spans="1:33" x14ac:dyDescent="0.35">
      <c r="A1037" s="7" t="str">
        <f t="shared" si="180"/>
        <v>Suape39,70,4</v>
      </c>
      <c r="B1037" s="100" t="s">
        <v>187</v>
      </c>
      <c r="C1037" s="7">
        <v>4196</v>
      </c>
      <c r="D1037" s="7" t="s">
        <v>23</v>
      </c>
      <c r="E1037">
        <v>4001152</v>
      </c>
      <c r="F1037" s="101"/>
      <c r="G1037" s="111">
        <v>50036154</v>
      </c>
      <c r="H1037" t="s">
        <v>223</v>
      </c>
      <c r="I1037" s="101" t="str">
        <f t="shared" si="177"/>
        <v>39,7</v>
      </c>
      <c r="J1037" s="164">
        <v>0.4</v>
      </c>
      <c r="K1037" s="7" t="s">
        <v>46</v>
      </c>
      <c r="L1037" s="103" t="e">
        <f>HLOOKUP(K1037,'ABR''26'!$DE$4:$EH$65,MATCH(Carga!A1037,'ABR''26'!$DE$4:$DE$65,0),0)</f>
        <v>#N/A</v>
      </c>
      <c r="M1037" s="7"/>
      <c r="O1037" s="7" t="str">
        <f t="shared" si="172"/>
        <v>ZBCP</v>
      </c>
      <c r="P1037" s="104" t="e">
        <f t="shared" si="173"/>
        <v>#N/A</v>
      </c>
      <c r="Q1037" s="102" t="s">
        <v>203</v>
      </c>
      <c r="R1037" s="102" t="s">
        <v>204</v>
      </c>
      <c r="S1037" s="102" t="s">
        <v>152</v>
      </c>
      <c r="T1037" s="105" t="str">
        <f t="shared" ca="1" si="179"/>
        <v>04.05.Monday</v>
      </c>
      <c r="U1037" s="102" t="s">
        <v>205</v>
      </c>
      <c r="V1037" s="7"/>
      <c r="W1037" s="7"/>
      <c r="X1037" s="7"/>
      <c r="Y1037" s="7"/>
      <c r="Z1037" s="100">
        <f t="shared" si="174"/>
        <v>4001152</v>
      </c>
      <c r="AA1037" s="7"/>
      <c r="AB1037" s="7"/>
      <c r="AC1037" s="7"/>
      <c r="AD1037" s="7"/>
      <c r="AE1037" s="100">
        <f t="shared" si="175"/>
        <v>4196</v>
      </c>
      <c r="AF1037" s="7"/>
      <c r="AG1037" s="100">
        <f t="shared" si="176"/>
        <v>50036154</v>
      </c>
    </row>
    <row r="1038" spans="1:33" x14ac:dyDescent="0.35">
      <c r="A1038" s="7" t="str">
        <f t="shared" si="180"/>
        <v>Suape39,70,4</v>
      </c>
      <c r="B1038" s="100" t="s">
        <v>187</v>
      </c>
      <c r="C1038" s="7">
        <v>4196</v>
      </c>
      <c r="D1038" s="7" t="s">
        <v>23</v>
      </c>
      <c r="E1038">
        <v>4001152</v>
      </c>
      <c r="F1038" s="101"/>
      <c r="G1038" s="111">
        <v>50036154</v>
      </c>
      <c r="H1038" t="s">
        <v>223</v>
      </c>
      <c r="I1038" s="101" t="str">
        <f t="shared" si="177"/>
        <v>39,7</v>
      </c>
      <c r="J1038" s="164">
        <v>0.4</v>
      </c>
      <c r="K1038" s="7" t="s">
        <v>131</v>
      </c>
      <c r="L1038" s="103" t="e">
        <f>HLOOKUP(K1038,'ABR''26'!$DE$4:$EH$65,MATCH(Carga!A1038,'ABR''26'!$DE$4:$DE$65,0),0)</f>
        <v>#N/A</v>
      </c>
      <c r="M1038" s="7"/>
      <c r="O1038" s="7" t="str">
        <f t="shared" si="172"/>
        <v>ZBFP</v>
      </c>
      <c r="P1038" s="104" t="e">
        <f t="shared" si="173"/>
        <v>#N/A</v>
      </c>
      <c r="Q1038" s="102" t="s">
        <v>203</v>
      </c>
      <c r="R1038" s="102" t="s">
        <v>204</v>
      </c>
      <c r="S1038" s="102" t="s">
        <v>152</v>
      </c>
      <c r="T1038" s="105" t="str">
        <f t="shared" ca="1" si="179"/>
        <v>04.05.Monday</v>
      </c>
      <c r="U1038" s="102" t="s">
        <v>205</v>
      </c>
      <c r="V1038" s="7"/>
      <c r="W1038" s="7"/>
      <c r="X1038" s="7"/>
      <c r="Y1038" s="7"/>
      <c r="Z1038" s="100">
        <f t="shared" si="174"/>
        <v>4001152</v>
      </c>
      <c r="AA1038" s="7"/>
      <c r="AB1038" s="7"/>
      <c r="AC1038" s="7"/>
      <c r="AD1038" s="7"/>
      <c r="AE1038" s="100">
        <f t="shared" si="175"/>
        <v>4196</v>
      </c>
      <c r="AF1038" s="7"/>
      <c r="AG1038" s="100">
        <f t="shared" si="176"/>
        <v>50036154</v>
      </c>
    </row>
    <row r="1039" spans="1:33" x14ac:dyDescent="0.35">
      <c r="A1039" s="7" t="str">
        <f t="shared" si="180"/>
        <v>Suape39,70,4</v>
      </c>
      <c r="B1039" s="100" t="s">
        <v>187</v>
      </c>
      <c r="C1039" s="7">
        <v>4196</v>
      </c>
      <c r="D1039" s="7" t="s">
        <v>23</v>
      </c>
      <c r="E1039">
        <v>4001152</v>
      </c>
      <c r="F1039" s="101"/>
      <c r="G1039" s="111">
        <v>50036154</v>
      </c>
      <c r="H1039" t="s">
        <v>223</v>
      </c>
      <c r="I1039" s="101" t="str">
        <f t="shared" si="177"/>
        <v>39,7</v>
      </c>
      <c r="J1039" s="164">
        <v>0.4</v>
      </c>
      <c r="K1039" s="7" t="s">
        <v>51</v>
      </c>
      <c r="L1039" s="103" t="e">
        <f>HLOOKUP(K1039,'ABR''26'!$DE$4:$EH$65,MATCH(Carga!A1039,'ABR''26'!$DE$4:$DE$65,0),0)</f>
        <v>#N/A</v>
      </c>
      <c r="M1039" s="7"/>
      <c r="O1039" s="7" t="str">
        <f t="shared" si="172"/>
        <v>ZBFC</v>
      </c>
      <c r="P1039" s="104" t="e">
        <f t="shared" si="173"/>
        <v>#N/A</v>
      </c>
      <c r="Q1039" s="102" t="s">
        <v>203</v>
      </c>
      <c r="R1039" s="102" t="s">
        <v>204</v>
      </c>
      <c r="S1039" s="102" t="s">
        <v>152</v>
      </c>
      <c r="T1039" s="105" t="str">
        <f t="shared" ca="1" si="179"/>
        <v>04.05.Monday</v>
      </c>
      <c r="U1039" s="102" t="s">
        <v>205</v>
      </c>
      <c r="V1039" s="7"/>
      <c r="W1039" s="7"/>
      <c r="X1039" s="7"/>
      <c r="Y1039" s="7"/>
      <c r="Z1039" s="100">
        <f t="shared" si="174"/>
        <v>4001152</v>
      </c>
      <c r="AA1039" s="7"/>
      <c r="AB1039" s="7"/>
      <c r="AC1039" s="7"/>
      <c r="AD1039" s="7"/>
      <c r="AE1039" s="100">
        <f t="shared" si="175"/>
        <v>4196</v>
      </c>
      <c r="AF1039" s="7"/>
      <c r="AG1039" s="100">
        <f t="shared" si="176"/>
        <v>50036154</v>
      </c>
    </row>
    <row r="1040" spans="1:33" x14ac:dyDescent="0.35">
      <c r="A1040" s="7" t="str">
        <f t="shared" si="180"/>
        <v>Suape39,70,4</v>
      </c>
      <c r="B1040" s="100" t="s">
        <v>187</v>
      </c>
      <c r="C1040" s="7">
        <v>4196</v>
      </c>
      <c r="D1040" s="7" t="s">
        <v>23</v>
      </c>
      <c r="E1040">
        <v>4001152</v>
      </c>
      <c r="F1040" s="101"/>
      <c r="G1040" s="111">
        <v>50036154</v>
      </c>
      <c r="H1040" t="s">
        <v>223</v>
      </c>
      <c r="I1040" s="101" t="str">
        <f t="shared" si="177"/>
        <v>39,7</v>
      </c>
      <c r="J1040" s="164">
        <v>0.4</v>
      </c>
      <c r="K1040" s="7" t="s">
        <v>59</v>
      </c>
      <c r="L1040" s="103" t="e">
        <f>HLOOKUP(K1040,'ABR''26'!$DE$4:$EH$65,MATCH(Carga!A1040,'ABR''26'!$DE$4:$DE$65,0),0)</f>
        <v>#N/A</v>
      </c>
      <c r="M1040" s="7"/>
      <c r="O1040" s="7" t="str">
        <f t="shared" si="172"/>
        <v>ZBFB</v>
      </c>
      <c r="P1040" s="104" t="e">
        <f t="shared" si="173"/>
        <v>#N/A</v>
      </c>
      <c r="Q1040" s="102" t="s">
        <v>203</v>
      </c>
      <c r="R1040" s="102" t="s">
        <v>204</v>
      </c>
      <c r="S1040" s="102" t="s">
        <v>152</v>
      </c>
      <c r="T1040" s="105" t="str">
        <f t="shared" ca="1" si="179"/>
        <v>04.05.Monday</v>
      </c>
      <c r="U1040" s="102" t="s">
        <v>205</v>
      </c>
      <c r="V1040" s="7"/>
      <c r="W1040" s="7"/>
      <c r="X1040" s="7"/>
      <c r="Y1040" s="7"/>
      <c r="Z1040" s="100">
        <f t="shared" si="174"/>
        <v>4001152</v>
      </c>
      <c r="AA1040" s="7"/>
      <c r="AB1040" s="7"/>
      <c r="AC1040" s="7"/>
      <c r="AD1040" s="7"/>
      <c r="AE1040" s="100">
        <f t="shared" si="175"/>
        <v>4196</v>
      </c>
      <c r="AF1040" s="7"/>
      <c r="AG1040" s="100">
        <f t="shared" si="176"/>
        <v>50036154</v>
      </c>
    </row>
    <row r="1041" spans="1:33" x14ac:dyDescent="0.35">
      <c r="A1041" s="7" t="str">
        <f t="shared" si="180"/>
        <v>Suape39,70,4</v>
      </c>
      <c r="B1041" s="100" t="s">
        <v>187</v>
      </c>
      <c r="C1041" s="7">
        <v>4196</v>
      </c>
      <c r="D1041" s="7" t="s">
        <v>23</v>
      </c>
      <c r="E1041">
        <v>4001152</v>
      </c>
      <c r="F1041" s="101"/>
      <c r="G1041" s="111">
        <v>50036154</v>
      </c>
      <c r="H1041" t="s">
        <v>223</v>
      </c>
      <c r="I1041" s="101" t="str">
        <f t="shared" si="177"/>
        <v>39,7</v>
      </c>
      <c r="J1041" s="164">
        <v>0.4</v>
      </c>
      <c r="K1041" s="7" t="s">
        <v>138</v>
      </c>
      <c r="L1041" s="103" t="e">
        <f>HLOOKUP(K1041,'ABR''26'!$DE$4:$EH$65,MATCH(Carga!A1041,'ABR''26'!$DE$4:$DE$65,0),0)</f>
        <v>#N/A</v>
      </c>
      <c r="M1041" s="7"/>
      <c r="O1041" s="7" t="str">
        <f t="shared" si="172"/>
        <v>ZBTM</v>
      </c>
      <c r="P1041" s="104" t="e">
        <f t="shared" si="173"/>
        <v>#N/A</v>
      </c>
      <c r="Q1041" s="102" t="s">
        <v>203</v>
      </c>
      <c r="R1041" s="102" t="s">
        <v>204</v>
      </c>
      <c r="S1041" s="102" t="s">
        <v>152</v>
      </c>
      <c r="T1041" s="105" t="str">
        <f t="shared" ca="1" si="179"/>
        <v>04.05.Monday</v>
      </c>
      <c r="U1041" s="102" t="s">
        <v>205</v>
      </c>
      <c r="V1041" s="7"/>
      <c r="W1041" s="7"/>
      <c r="X1041" s="7"/>
      <c r="Y1041" s="7"/>
      <c r="Z1041" s="100">
        <f t="shared" si="174"/>
        <v>4001152</v>
      </c>
      <c r="AA1041" s="7"/>
      <c r="AB1041" s="7"/>
      <c r="AC1041" s="7"/>
      <c r="AD1041" s="7"/>
      <c r="AE1041" s="100">
        <f t="shared" si="175"/>
        <v>4196</v>
      </c>
      <c r="AF1041" s="7"/>
      <c r="AG1041" s="100">
        <f t="shared" si="176"/>
        <v>50036154</v>
      </c>
    </row>
    <row r="1042" spans="1:33" x14ac:dyDescent="0.35">
      <c r="A1042" s="7" t="str">
        <f t="shared" si="180"/>
        <v>Suape39,70,4</v>
      </c>
      <c r="B1042" s="100" t="s">
        <v>187</v>
      </c>
      <c r="C1042" s="7">
        <v>4196</v>
      </c>
      <c r="D1042" s="7" t="s">
        <v>23</v>
      </c>
      <c r="E1042">
        <v>4001152</v>
      </c>
      <c r="F1042" s="101"/>
      <c r="G1042" s="111">
        <v>50036154</v>
      </c>
      <c r="H1042" t="s">
        <v>223</v>
      </c>
      <c r="I1042" s="101" t="str">
        <f t="shared" si="177"/>
        <v>39,7</v>
      </c>
      <c r="J1042" s="164">
        <v>0.4</v>
      </c>
      <c r="K1042" s="7" t="s">
        <v>139</v>
      </c>
      <c r="L1042" s="103" t="e">
        <f>HLOOKUP(K1042,'ABR''26'!$DE$4:$EH$65,MATCH(Carga!A1042,'ABR''26'!$DE$4:$DE$65,0),0)</f>
        <v>#N/A</v>
      </c>
      <c r="M1042" s="7"/>
      <c r="O1042" s="7" t="str">
        <f t="shared" si="172"/>
        <v>ZBCT</v>
      </c>
      <c r="P1042" s="104" t="e">
        <f t="shared" si="173"/>
        <v>#N/A</v>
      </c>
      <c r="Q1042" s="102" t="s">
        <v>203</v>
      </c>
      <c r="R1042" s="102" t="s">
        <v>204</v>
      </c>
      <c r="S1042" s="102" t="s">
        <v>152</v>
      </c>
      <c r="T1042" s="105" t="str">
        <f t="shared" ca="1" si="179"/>
        <v>04.05.Monday</v>
      </c>
      <c r="U1042" s="102" t="s">
        <v>205</v>
      </c>
      <c r="V1042" s="7"/>
      <c r="W1042" s="7"/>
      <c r="X1042" s="7"/>
      <c r="Y1042" s="7"/>
      <c r="Z1042" s="100">
        <f t="shared" si="174"/>
        <v>4001152</v>
      </c>
      <c r="AA1042" s="7"/>
      <c r="AB1042" s="7"/>
      <c r="AC1042" s="7"/>
      <c r="AD1042" s="7"/>
      <c r="AE1042" s="100">
        <f t="shared" si="175"/>
        <v>4196</v>
      </c>
      <c r="AF1042" s="7"/>
      <c r="AG1042" s="100">
        <f t="shared" si="176"/>
        <v>50036154</v>
      </c>
    </row>
    <row r="1043" spans="1:33" x14ac:dyDescent="0.35">
      <c r="A1043" s="7" t="str">
        <f t="shared" si="180"/>
        <v>Suape39,70,4</v>
      </c>
      <c r="B1043" s="100" t="s">
        <v>187</v>
      </c>
      <c r="C1043" s="7">
        <v>4196</v>
      </c>
      <c r="D1043" s="7" t="s">
        <v>23</v>
      </c>
      <c r="E1043">
        <v>4001152</v>
      </c>
      <c r="F1043" s="101"/>
      <c r="G1043" s="111">
        <v>50036154</v>
      </c>
      <c r="H1043" t="s">
        <v>223</v>
      </c>
      <c r="I1043" s="101" t="str">
        <f t="shared" si="177"/>
        <v>39,7</v>
      </c>
      <c r="J1043" s="164">
        <v>0.4</v>
      </c>
      <c r="K1043" s="7" t="s">
        <v>57</v>
      </c>
      <c r="L1043" s="103" t="e">
        <f>HLOOKUP(K1043,'ABR''26'!$DE$4:$EH$65,MATCH(Carga!A1043,'ABR''26'!$DE$4:$DE$65,0),0)</f>
        <v>#N/A</v>
      </c>
      <c r="M1043" s="7"/>
      <c r="O1043" s="7" t="str">
        <f t="shared" si="172"/>
        <v>ZBLB</v>
      </c>
      <c r="P1043" s="104" t="e">
        <f t="shared" si="173"/>
        <v>#N/A</v>
      </c>
      <c r="Q1043" s="102" t="s">
        <v>203</v>
      </c>
      <c r="R1043" s="102" t="s">
        <v>204</v>
      </c>
      <c r="S1043" s="102" t="s">
        <v>152</v>
      </c>
      <c r="T1043" s="105" t="str">
        <f t="shared" ca="1" si="179"/>
        <v>04.05.Monday</v>
      </c>
      <c r="U1043" s="102" t="s">
        <v>205</v>
      </c>
      <c r="V1043" s="7"/>
      <c r="W1043" s="7"/>
      <c r="X1043" s="7"/>
      <c r="Y1043" s="7"/>
      <c r="Z1043" s="100">
        <f t="shared" si="174"/>
        <v>4001152</v>
      </c>
      <c r="AA1043" s="7"/>
      <c r="AB1043" s="7"/>
      <c r="AC1043" s="7"/>
      <c r="AD1043" s="7"/>
      <c r="AE1043" s="100">
        <f t="shared" si="175"/>
        <v>4196</v>
      </c>
      <c r="AF1043" s="7"/>
      <c r="AG1043" s="100">
        <f t="shared" si="176"/>
        <v>50036154</v>
      </c>
    </row>
    <row r="1044" spans="1:33" x14ac:dyDescent="0.35">
      <c r="A1044" s="7" t="str">
        <f t="shared" si="180"/>
        <v>Suape39,70,4</v>
      </c>
      <c r="B1044" s="100" t="s">
        <v>187</v>
      </c>
      <c r="C1044" s="7">
        <v>4196</v>
      </c>
      <c r="D1044" s="7" t="s">
        <v>23</v>
      </c>
      <c r="E1044">
        <v>4001152</v>
      </c>
      <c r="F1044" s="101"/>
      <c r="G1044" s="111">
        <v>50036154</v>
      </c>
      <c r="H1044" t="s">
        <v>223</v>
      </c>
      <c r="I1044" s="101" t="str">
        <f t="shared" si="177"/>
        <v>39,7</v>
      </c>
      <c r="J1044" s="164">
        <v>0.4</v>
      </c>
      <c r="K1044" s="7" t="s">
        <v>132</v>
      </c>
      <c r="L1044" s="103" t="e">
        <f>HLOOKUP(K1044,'ABR''26'!$DE$4:$EH$65,MATCH(Carga!A1044,'ABR''26'!$DE$4:$DE$65,0),0)</f>
        <v>#N/A</v>
      </c>
      <c r="M1044" s="7"/>
      <c r="O1044" s="7" t="str">
        <f t="shared" si="172"/>
        <v>ZBMR</v>
      </c>
      <c r="P1044" s="104" t="e">
        <f t="shared" si="173"/>
        <v>#N/A</v>
      </c>
      <c r="Q1044" s="102" t="s">
        <v>203</v>
      </c>
      <c r="R1044" s="102" t="s">
        <v>204</v>
      </c>
      <c r="S1044" s="102" t="s">
        <v>152</v>
      </c>
      <c r="T1044" s="105" t="str">
        <f t="shared" ca="1" si="179"/>
        <v>04.05.Monday</v>
      </c>
      <c r="U1044" s="102" t="s">
        <v>205</v>
      </c>
      <c r="V1044" s="7"/>
      <c r="W1044" s="7"/>
      <c r="X1044" s="7"/>
      <c r="Y1044" s="7"/>
      <c r="Z1044" s="100">
        <f t="shared" si="174"/>
        <v>4001152</v>
      </c>
      <c r="AA1044" s="7"/>
      <c r="AB1044" s="7"/>
      <c r="AC1044" s="7"/>
      <c r="AD1044" s="7"/>
      <c r="AE1044" s="100">
        <f t="shared" si="175"/>
        <v>4196</v>
      </c>
      <c r="AF1044" s="7"/>
      <c r="AG1044" s="100">
        <f t="shared" si="176"/>
        <v>50036154</v>
      </c>
    </row>
    <row r="1045" spans="1:33" x14ac:dyDescent="0.35">
      <c r="A1045" s="7" t="str">
        <f t="shared" si="180"/>
        <v>Suape39,70,4</v>
      </c>
      <c r="B1045" s="100" t="s">
        <v>187</v>
      </c>
      <c r="C1045" s="7">
        <v>4196</v>
      </c>
      <c r="D1045" s="7" t="s">
        <v>23</v>
      </c>
      <c r="E1045">
        <v>4001152</v>
      </c>
      <c r="F1045" s="101"/>
      <c r="G1045" s="111">
        <v>50036154</v>
      </c>
      <c r="H1045" t="s">
        <v>223</v>
      </c>
      <c r="I1045" s="101" t="str">
        <f t="shared" si="177"/>
        <v>39,7</v>
      </c>
      <c r="J1045" s="164">
        <v>0.4</v>
      </c>
      <c r="K1045" s="7" t="s">
        <v>133</v>
      </c>
      <c r="L1045" s="103" t="e">
        <f>HLOOKUP(K1045,'ABR''26'!$DE$4:$EH$65,MATCH(Carga!A1045,'ABR''26'!$DE$4:$DE$65,0),0)</f>
        <v>#N/A</v>
      </c>
      <c r="M1045" s="7"/>
      <c r="O1045" s="7" t="str">
        <f t="shared" si="172"/>
        <v>ZBML</v>
      </c>
      <c r="P1045" s="104" t="e">
        <f t="shared" si="173"/>
        <v>#N/A</v>
      </c>
      <c r="Q1045" s="102" t="s">
        <v>203</v>
      </c>
      <c r="R1045" s="102" t="s">
        <v>204</v>
      </c>
      <c r="S1045" s="102" t="s">
        <v>152</v>
      </c>
      <c r="T1045" s="105" t="str">
        <f t="shared" ca="1" si="179"/>
        <v>04.05.Monday</v>
      </c>
      <c r="U1045" s="102" t="s">
        <v>205</v>
      </c>
      <c r="V1045" s="7"/>
      <c r="W1045" s="7"/>
      <c r="X1045" s="7"/>
      <c r="Y1045" s="7"/>
      <c r="Z1045" s="100">
        <f t="shared" si="174"/>
        <v>4001152</v>
      </c>
      <c r="AA1045" s="7"/>
      <c r="AB1045" s="7"/>
      <c r="AC1045" s="7"/>
      <c r="AD1045" s="7"/>
      <c r="AE1045" s="100">
        <f t="shared" si="175"/>
        <v>4196</v>
      </c>
      <c r="AF1045" s="7"/>
      <c r="AG1045" s="100">
        <f t="shared" si="176"/>
        <v>50036154</v>
      </c>
    </row>
    <row r="1046" spans="1:33" x14ac:dyDescent="0.35">
      <c r="A1046" s="7" t="str">
        <f t="shared" si="180"/>
        <v>Suape39,70,4</v>
      </c>
      <c r="B1046" s="100" t="s">
        <v>187</v>
      </c>
      <c r="C1046" s="7">
        <v>4196</v>
      </c>
      <c r="D1046" s="7" t="s">
        <v>23</v>
      </c>
      <c r="E1046">
        <v>4001152</v>
      </c>
      <c r="F1046" s="101"/>
      <c r="G1046" s="111">
        <v>50036154</v>
      </c>
      <c r="H1046" t="s">
        <v>223</v>
      </c>
      <c r="I1046" s="101" t="str">
        <f t="shared" si="177"/>
        <v>39,7</v>
      </c>
      <c r="J1046" s="164">
        <v>0.4</v>
      </c>
      <c r="K1046" s="7" t="s">
        <v>52</v>
      </c>
      <c r="L1046" s="103" t="e">
        <f>HLOOKUP(K1046,'ABR''26'!$DE$4:$EH$65,MATCH(Carga!A1046,'ABR''26'!$DE$4:$DE$65,0),0)</f>
        <v>#N/A</v>
      </c>
      <c r="M1046" s="7"/>
      <c r="O1046" s="7" t="str">
        <f t="shared" si="172"/>
        <v>ZBPP</v>
      </c>
      <c r="P1046" s="104" t="e">
        <f t="shared" si="173"/>
        <v>#N/A</v>
      </c>
      <c r="Q1046" s="102" t="s">
        <v>203</v>
      </c>
      <c r="R1046" s="102" t="s">
        <v>204</v>
      </c>
      <c r="S1046" s="102" t="s">
        <v>152</v>
      </c>
      <c r="T1046" s="105" t="str">
        <f t="shared" ca="1" si="179"/>
        <v>04.05.Monday</v>
      </c>
      <c r="U1046" s="102" t="s">
        <v>205</v>
      </c>
      <c r="V1046" s="7"/>
      <c r="W1046" s="7"/>
      <c r="X1046" s="7"/>
      <c r="Y1046" s="7"/>
      <c r="Z1046" s="100">
        <f t="shared" si="174"/>
        <v>4001152</v>
      </c>
      <c r="AA1046" s="7"/>
      <c r="AB1046" s="7"/>
      <c r="AC1046" s="7"/>
      <c r="AD1046" s="7"/>
      <c r="AE1046" s="100">
        <f t="shared" si="175"/>
        <v>4196</v>
      </c>
      <c r="AF1046" s="7"/>
      <c r="AG1046" s="100">
        <f t="shared" si="176"/>
        <v>50036154</v>
      </c>
    </row>
    <row r="1047" spans="1:33" x14ac:dyDescent="0.35">
      <c r="A1047" s="7" t="str">
        <f t="shared" si="180"/>
        <v>Suape39,70,4</v>
      </c>
      <c r="B1047" s="100" t="s">
        <v>187</v>
      </c>
      <c r="C1047" s="7">
        <v>4196</v>
      </c>
      <c r="D1047" s="7" t="s">
        <v>23</v>
      </c>
      <c r="E1047">
        <v>4001152</v>
      </c>
      <c r="F1047" s="101"/>
      <c r="G1047" s="111">
        <v>50036154</v>
      </c>
      <c r="H1047" t="s">
        <v>223</v>
      </c>
      <c r="I1047" s="101" t="str">
        <f t="shared" si="177"/>
        <v>39,7</v>
      </c>
      <c r="J1047" s="164">
        <v>0.4</v>
      </c>
      <c r="K1047" s="7" t="s">
        <v>60</v>
      </c>
      <c r="L1047" s="103" t="e">
        <f>HLOOKUP(K1047,'ABR''26'!$DE$4:$EH$65,MATCH(Carga!A1047,'ABR''26'!$DE$4:$DE$65,0),0)</f>
        <v>#N/A</v>
      </c>
      <c r="M1047" s="7"/>
      <c r="O1047" s="7" t="str">
        <f t="shared" si="172"/>
        <v>ZBPB</v>
      </c>
      <c r="P1047" s="104" t="e">
        <f t="shared" si="173"/>
        <v>#N/A</v>
      </c>
      <c r="Q1047" s="102" t="s">
        <v>203</v>
      </c>
      <c r="R1047" s="102" t="s">
        <v>204</v>
      </c>
      <c r="S1047" s="102" t="s">
        <v>152</v>
      </c>
      <c r="T1047" s="105" t="str">
        <f t="shared" ca="1" si="179"/>
        <v>04.05.Monday</v>
      </c>
      <c r="U1047" s="102" t="s">
        <v>205</v>
      </c>
      <c r="V1047" s="7"/>
      <c r="W1047" s="7"/>
      <c r="X1047" s="7"/>
      <c r="Y1047" s="7"/>
      <c r="Z1047" s="100">
        <f t="shared" si="174"/>
        <v>4001152</v>
      </c>
      <c r="AA1047" s="7"/>
      <c r="AB1047" s="7"/>
      <c r="AC1047" s="7"/>
      <c r="AD1047" s="7"/>
      <c r="AE1047" s="100">
        <f t="shared" si="175"/>
        <v>4196</v>
      </c>
      <c r="AF1047" s="7"/>
      <c r="AG1047" s="100">
        <f t="shared" si="176"/>
        <v>50036154</v>
      </c>
    </row>
    <row r="1048" spans="1:33" x14ac:dyDescent="0.35">
      <c r="A1048" s="7" t="str">
        <f t="shared" si="180"/>
        <v>Suape39,70,4</v>
      </c>
      <c r="B1048" s="100" t="s">
        <v>187</v>
      </c>
      <c r="C1048" s="7">
        <v>4196</v>
      </c>
      <c r="D1048" s="7" t="s">
        <v>23</v>
      </c>
      <c r="E1048">
        <v>4001152</v>
      </c>
      <c r="F1048" s="101"/>
      <c r="G1048" s="111">
        <v>50036154</v>
      </c>
      <c r="H1048" t="s">
        <v>223</v>
      </c>
      <c r="I1048" s="101" t="str">
        <f t="shared" si="177"/>
        <v>39,7</v>
      </c>
      <c r="J1048" s="164">
        <v>0.4</v>
      </c>
      <c r="K1048" s="7" t="s">
        <v>50</v>
      </c>
      <c r="L1048" s="103" t="e">
        <f>HLOOKUP(K1048,'ABR''26'!$DE$4:$EH$65,MATCH(Carga!A1048,'ABR''26'!$DE$4:$DE$65,0),0)</f>
        <v>#N/A</v>
      </c>
      <c r="M1048" s="7"/>
      <c r="O1048" s="7" t="str">
        <f t="shared" si="172"/>
        <v>ZBOP</v>
      </c>
      <c r="P1048" s="104" t="e">
        <f t="shared" si="173"/>
        <v>#N/A</v>
      </c>
      <c r="Q1048" s="102" t="s">
        <v>203</v>
      </c>
      <c r="R1048" s="102" t="s">
        <v>204</v>
      </c>
      <c r="S1048" s="102" t="s">
        <v>152</v>
      </c>
      <c r="T1048" s="105" t="str">
        <f t="shared" ca="1" si="179"/>
        <v>04.05.Monday</v>
      </c>
      <c r="U1048" s="102" t="s">
        <v>205</v>
      </c>
      <c r="V1048" s="7"/>
      <c r="W1048" s="7"/>
      <c r="X1048" s="7"/>
      <c r="Y1048" s="7"/>
      <c r="Z1048" s="100">
        <f t="shared" si="174"/>
        <v>4001152</v>
      </c>
      <c r="AA1048" s="7"/>
      <c r="AB1048" s="7"/>
      <c r="AC1048" s="7"/>
      <c r="AD1048" s="7"/>
      <c r="AE1048" s="100">
        <f t="shared" si="175"/>
        <v>4196</v>
      </c>
      <c r="AF1048" s="7"/>
      <c r="AG1048" s="100">
        <f t="shared" si="176"/>
        <v>50036154</v>
      </c>
    </row>
    <row r="1049" spans="1:33" x14ac:dyDescent="0.35">
      <c r="A1049" s="7" t="str">
        <f t="shared" si="180"/>
        <v>Suape39,70,4</v>
      </c>
      <c r="B1049" s="100" t="s">
        <v>187</v>
      </c>
      <c r="C1049" s="7">
        <v>4196</v>
      </c>
      <c r="D1049" s="7" t="s">
        <v>23</v>
      </c>
      <c r="E1049">
        <v>4001152</v>
      </c>
      <c r="F1049" s="101"/>
      <c r="G1049" s="111">
        <v>50036154</v>
      </c>
      <c r="H1049" t="s">
        <v>223</v>
      </c>
      <c r="I1049" s="101" t="str">
        <f t="shared" si="177"/>
        <v>39,7</v>
      </c>
      <c r="J1049" s="164">
        <v>0.4</v>
      </c>
      <c r="K1049" s="7" t="s">
        <v>58</v>
      </c>
      <c r="L1049" s="103" t="e">
        <f>HLOOKUP(K1049,'ABR''26'!$DE$4:$EH$65,MATCH(Carga!A1049,'ABR''26'!$DE$4:$DE$65,0),0)</f>
        <v>#N/A</v>
      </c>
      <c r="M1049" s="7"/>
      <c r="O1049" s="7" t="str">
        <f t="shared" si="172"/>
        <v>ZBOB</v>
      </c>
      <c r="P1049" s="104" t="e">
        <f t="shared" si="173"/>
        <v>#N/A</v>
      </c>
      <c r="Q1049" s="102" t="s">
        <v>203</v>
      </c>
      <c r="R1049" s="102" t="s">
        <v>204</v>
      </c>
      <c r="S1049" s="102" t="s">
        <v>152</v>
      </c>
      <c r="T1049" s="105" t="str">
        <f t="shared" ca="1" si="179"/>
        <v>04.05.Monday</v>
      </c>
      <c r="U1049" s="102" t="s">
        <v>205</v>
      </c>
      <c r="V1049" s="7"/>
      <c r="W1049" s="7"/>
      <c r="X1049" s="7"/>
      <c r="Y1049" s="7"/>
      <c r="Z1049" s="100">
        <f t="shared" si="174"/>
        <v>4001152</v>
      </c>
      <c r="AA1049" s="7"/>
      <c r="AB1049" s="7"/>
      <c r="AC1049" s="7"/>
      <c r="AD1049" s="7"/>
      <c r="AE1049" s="100">
        <f t="shared" si="175"/>
        <v>4196</v>
      </c>
      <c r="AF1049" s="7"/>
      <c r="AG1049" s="100">
        <f t="shared" si="176"/>
        <v>50036154</v>
      </c>
    </row>
    <row r="1050" spans="1:33" x14ac:dyDescent="0.35">
      <c r="A1050" s="7" t="str">
        <f t="shared" si="180"/>
        <v>Suape39,70,4</v>
      </c>
      <c r="B1050" s="100" t="s">
        <v>187</v>
      </c>
      <c r="C1050" s="7">
        <v>4196</v>
      </c>
      <c r="D1050" s="7" t="s">
        <v>23</v>
      </c>
      <c r="E1050">
        <v>4001152</v>
      </c>
      <c r="F1050" s="101"/>
      <c r="G1050" s="111">
        <v>50036154</v>
      </c>
      <c r="H1050" t="s">
        <v>223</v>
      </c>
      <c r="I1050" s="101" t="str">
        <f t="shared" si="177"/>
        <v>39,7</v>
      </c>
      <c r="J1050" s="164">
        <v>0.4</v>
      </c>
      <c r="K1050" s="7" t="s">
        <v>134</v>
      </c>
      <c r="L1050" s="103" t="e">
        <f>HLOOKUP(K1050,'ABR''26'!$DE$4:$EH$65,MATCH(Carga!A1050,'ABR''26'!$DE$4:$DE$65,0),0)</f>
        <v>#N/A</v>
      </c>
      <c r="M1050" s="7"/>
      <c r="O1050" s="7" t="str">
        <f t="shared" si="172"/>
        <v>ZBSG</v>
      </c>
      <c r="P1050" s="104" t="e">
        <f t="shared" si="173"/>
        <v>#N/A</v>
      </c>
      <c r="Q1050" s="102" t="s">
        <v>203</v>
      </c>
      <c r="R1050" s="102" t="s">
        <v>204</v>
      </c>
      <c r="S1050" s="102" t="s">
        <v>152</v>
      </c>
      <c r="T1050" s="105" t="str">
        <f t="shared" ca="1" si="179"/>
        <v>04.05.Monday</v>
      </c>
      <c r="U1050" s="102" t="s">
        <v>205</v>
      </c>
      <c r="V1050" s="7"/>
      <c r="W1050" s="7"/>
      <c r="X1050" s="7"/>
      <c r="Y1050" s="7"/>
      <c r="Z1050" s="100">
        <f t="shared" si="174"/>
        <v>4001152</v>
      </c>
      <c r="AA1050" s="7"/>
      <c r="AB1050" s="7"/>
      <c r="AC1050" s="7"/>
      <c r="AD1050" s="7"/>
      <c r="AE1050" s="100">
        <f t="shared" si="175"/>
        <v>4196</v>
      </c>
      <c r="AF1050" s="7"/>
      <c r="AG1050" s="100">
        <f t="shared" si="176"/>
        <v>50036154</v>
      </c>
    </row>
    <row r="1051" spans="1:33" x14ac:dyDescent="0.35">
      <c r="A1051" s="7" t="str">
        <f t="shared" si="180"/>
        <v>Suape39,70,4</v>
      </c>
      <c r="B1051" s="100" t="s">
        <v>187</v>
      </c>
      <c r="C1051" s="7">
        <v>4196</v>
      </c>
      <c r="D1051" s="7" t="s">
        <v>23</v>
      </c>
      <c r="E1051">
        <v>4001152</v>
      </c>
      <c r="F1051" s="101"/>
      <c r="G1051" s="111">
        <v>50036154</v>
      </c>
      <c r="H1051" t="s">
        <v>223</v>
      </c>
      <c r="I1051" s="101" t="str">
        <f t="shared" si="177"/>
        <v>39,7</v>
      </c>
      <c r="J1051" s="164">
        <v>0.4</v>
      </c>
      <c r="K1051" s="7" t="s">
        <v>45</v>
      </c>
      <c r="L1051" s="103" t="e">
        <f>HLOOKUP(K1051,'ABR''26'!$DE$4:$EH$65,MATCH(Carga!A1051,'ABR''26'!$DE$4:$DE$65,0),0)</f>
        <v>#N/A</v>
      </c>
      <c r="M1051" s="7"/>
      <c r="O1051" s="7" t="str">
        <f t="shared" si="172"/>
        <v>ZBFS</v>
      </c>
      <c r="P1051" s="104" t="e">
        <f t="shared" si="173"/>
        <v>#N/A</v>
      </c>
      <c r="Q1051" s="102" t="s">
        <v>203</v>
      </c>
      <c r="R1051" s="102" t="s">
        <v>204</v>
      </c>
      <c r="S1051" s="102" t="s">
        <v>152</v>
      </c>
      <c r="T1051" s="105" t="str">
        <f t="shared" ca="1" si="179"/>
        <v>04.05.Monday</v>
      </c>
      <c r="U1051" s="102" t="s">
        <v>205</v>
      </c>
      <c r="V1051" s="7"/>
      <c r="W1051" s="7"/>
      <c r="X1051" s="7"/>
      <c r="Y1051" s="7"/>
      <c r="Z1051" s="100">
        <f t="shared" si="174"/>
        <v>4001152</v>
      </c>
      <c r="AA1051" s="7"/>
      <c r="AB1051" s="7"/>
      <c r="AC1051" s="7"/>
      <c r="AD1051" s="7"/>
      <c r="AE1051" s="100">
        <f t="shared" si="175"/>
        <v>4196</v>
      </c>
      <c r="AF1051" s="7"/>
      <c r="AG1051" s="100">
        <f t="shared" si="176"/>
        <v>50036154</v>
      </c>
    </row>
    <row r="1052" spans="1:33" x14ac:dyDescent="0.35">
      <c r="A1052" s="7" t="str">
        <f t="shared" si="180"/>
        <v>Suape39,70,4</v>
      </c>
      <c r="B1052" s="100" t="s">
        <v>187</v>
      </c>
      <c r="C1052" s="7">
        <v>4196</v>
      </c>
      <c r="D1052" s="7" t="s">
        <v>23</v>
      </c>
      <c r="E1052">
        <v>4001152</v>
      </c>
      <c r="F1052" s="101"/>
      <c r="G1052" s="111">
        <v>50036154</v>
      </c>
      <c r="H1052" t="s">
        <v>223</v>
      </c>
      <c r="I1052" s="101" t="str">
        <f t="shared" si="177"/>
        <v>39,7</v>
      </c>
      <c r="J1052" s="164">
        <v>0.4</v>
      </c>
      <c r="K1052" s="7" t="s">
        <v>47</v>
      </c>
      <c r="L1052" s="103" t="e">
        <f>HLOOKUP(K1052,'ABR''26'!$DE$4:$EH$65,MATCH(Carga!A1052,'ABR''26'!$DE$4:$DE$65,0),0)</f>
        <v>#N/A</v>
      </c>
      <c r="M1052" s="7"/>
      <c r="O1052" s="7" t="str">
        <f t="shared" si="172"/>
        <v>ZBUT</v>
      </c>
      <c r="P1052" s="104" t="e">
        <f t="shared" si="173"/>
        <v>#N/A</v>
      </c>
      <c r="Q1052" s="102" t="s">
        <v>203</v>
      </c>
      <c r="R1052" s="102" t="s">
        <v>204</v>
      </c>
      <c r="S1052" s="102" t="s">
        <v>152</v>
      </c>
      <c r="T1052" s="105" t="str">
        <f t="shared" ca="1" si="179"/>
        <v>04.05.Monday</v>
      </c>
      <c r="U1052" s="102" t="s">
        <v>205</v>
      </c>
      <c r="V1052" s="7"/>
      <c r="W1052" s="7"/>
      <c r="X1052" s="7"/>
      <c r="Y1052" s="7"/>
      <c r="Z1052" s="100">
        <f t="shared" si="174"/>
        <v>4001152</v>
      </c>
      <c r="AA1052" s="7"/>
      <c r="AB1052" s="7"/>
      <c r="AC1052" s="7"/>
      <c r="AD1052" s="7"/>
      <c r="AE1052" s="100">
        <f t="shared" si="175"/>
        <v>4196</v>
      </c>
      <c r="AF1052" s="7"/>
      <c r="AG1052" s="100">
        <f t="shared" si="176"/>
        <v>50036154</v>
      </c>
    </row>
    <row r="1053" spans="1:33" x14ac:dyDescent="0.35">
      <c r="A1053" s="7" t="str">
        <f t="shared" si="180"/>
        <v>Suape39,70,4</v>
      </c>
      <c r="B1053" s="100" t="s">
        <v>187</v>
      </c>
      <c r="C1053" s="7">
        <v>4196</v>
      </c>
      <c r="D1053" s="7" t="s">
        <v>23</v>
      </c>
      <c r="E1053">
        <v>4001152</v>
      </c>
      <c r="F1053" s="101"/>
      <c r="G1053" s="111">
        <v>50036154</v>
      </c>
      <c r="H1053" t="s">
        <v>223</v>
      </c>
      <c r="I1053" s="101" t="str">
        <f t="shared" si="177"/>
        <v>39,7</v>
      </c>
      <c r="J1053" s="164">
        <v>0.4</v>
      </c>
      <c r="K1053" s="7" t="s">
        <v>54</v>
      </c>
      <c r="L1053" s="103" t="e">
        <f>HLOOKUP(K1053,'ABR''26'!$DE$4:$EH$65,MATCH(Carga!A1053,'ABR''26'!$DE$4:$DE$65,0),0)</f>
        <v>#N/A</v>
      </c>
      <c r="M1053" s="7"/>
      <c r="O1053" s="7" t="str">
        <f t="shared" si="172"/>
        <v>ZBUB</v>
      </c>
      <c r="P1053" s="104" t="e">
        <f t="shared" si="173"/>
        <v>#N/A</v>
      </c>
      <c r="Q1053" s="102" t="s">
        <v>203</v>
      </c>
      <c r="R1053" s="102" t="s">
        <v>204</v>
      </c>
      <c r="S1053" s="102" t="s">
        <v>152</v>
      </c>
      <c r="T1053" s="105" t="str">
        <f t="shared" ca="1" si="179"/>
        <v>04.05.Monday</v>
      </c>
      <c r="U1053" s="102" t="s">
        <v>205</v>
      </c>
      <c r="V1053" s="7"/>
      <c r="W1053" s="7"/>
      <c r="X1053" s="7"/>
      <c r="Y1053" s="7"/>
      <c r="Z1053" s="100">
        <f t="shared" si="174"/>
        <v>4001152</v>
      </c>
      <c r="AA1053" s="7"/>
      <c r="AB1053" s="7"/>
      <c r="AC1053" s="7"/>
      <c r="AD1053" s="7"/>
      <c r="AE1053" s="100">
        <f t="shared" si="175"/>
        <v>4196</v>
      </c>
      <c r="AF1053" s="7"/>
      <c r="AG1053" s="100">
        <f t="shared" si="176"/>
        <v>50036154</v>
      </c>
    </row>
    <row r="1054" spans="1:33" x14ac:dyDescent="0.35">
      <c r="A1054" s="7" t="str">
        <f t="shared" si="180"/>
        <v>Suape39,70,4</v>
      </c>
      <c r="B1054" s="100" t="s">
        <v>187</v>
      </c>
      <c r="C1054" s="7">
        <v>4196</v>
      </c>
      <c r="D1054" s="7" t="s">
        <v>23</v>
      </c>
      <c r="E1054">
        <v>4001152</v>
      </c>
      <c r="F1054" s="101"/>
      <c r="G1054" s="111">
        <v>50036154</v>
      </c>
      <c r="H1054" t="s">
        <v>223</v>
      </c>
      <c r="I1054" s="101" t="str">
        <f t="shared" si="177"/>
        <v>39,7</v>
      </c>
      <c r="J1054" s="164">
        <v>0.4</v>
      </c>
      <c r="K1054" s="7" t="s">
        <v>48</v>
      </c>
      <c r="L1054" s="103" t="e">
        <f>HLOOKUP(K1054,'ABR''26'!$DE$4:$EH$65,MATCH(Carga!A1054,'ABR''26'!$DE$4:$DE$65,0),0)</f>
        <v>#N/A</v>
      </c>
      <c r="M1054" s="7"/>
      <c r="O1054" s="7" t="str">
        <f t="shared" si="172"/>
        <v>ZBLA</v>
      </c>
      <c r="P1054" s="104" t="e">
        <f t="shared" si="173"/>
        <v>#N/A</v>
      </c>
      <c r="Q1054" s="102" t="s">
        <v>203</v>
      </c>
      <c r="R1054" s="102" t="s">
        <v>204</v>
      </c>
      <c r="S1054" s="102" t="s">
        <v>152</v>
      </c>
      <c r="T1054" s="105" t="str">
        <f t="shared" ca="1" si="179"/>
        <v>04.05.Monday</v>
      </c>
      <c r="U1054" s="102" t="s">
        <v>205</v>
      </c>
      <c r="V1054" s="7"/>
      <c r="W1054" s="7"/>
      <c r="X1054" s="7"/>
      <c r="Y1054" s="7"/>
      <c r="Z1054" s="100">
        <f t="shared" si="174"/>
        <v>4001152</v>
      </c>
      <c r="AA1054" s="7"/>
      <c r="AB1054" s="7"/>
      <c r="AC1054" s="7"/>
      <c r="AD1054" s="7"/>
      <c r="AE1054" s="100">
        <f t="shared" si="175"/>
        <v>4196</v>
      </c>
      <c r="AF1054" s="7"/>
      <c r="AG1054" s="100">
        <f t="shared" si="176"/>
        <v>50036154</v>
      </c>
    </row>
    <row r="1055" spans="1:33" x14ac:dyDescent="0.35">
      <c r="A1055" s="7" t="str">
        <f t="shared" si="180"/>
        <v>Suape39,70,4</v>
      </c>
      <c r="B1055" s="100" t="s">
        <v>187</v>
      </c>
      <c r="C1055" s="7">
        <v>4196</v>
      </c>
      <c r="D1055" s="7" t="s">
        <v>23</v>
      </c>
      <c r="E1055">
        <v>4001152</v>
      </c>
      <c r="F1055" s="101"/>
      <c r="G1055" s="111">
        <v>50036154</v>
      </c>
      <c r="H1055" t="s">
        <v>223</v>
      </c>
      <c r="I1055" s="101" t="str">
        <f t="shared" si="177"/>
        <v>39,7</v>
      </c>
      <c r="J1055" s="164">
        <v>0.4</v>
      </c>
      <c r="K1055" s="7" t="s">
        <v>55</v>
      </c>
      <c r="L1055" s="103" t="e">
        <f>HLOOKUP(K1055,'ABR''26'!$DE$4:$EH$65,MATCH(Carga!A1055,'ABR''26'!$DE$4:$DE$65,0),0)</f>
        <v>#N/A</v>
      </c>
      <c r="M1055" s="7"/>
      <c r="O1055" s="7" t="str">
        <f t="shared" si="172"/>
        <v>ZBLL</v>
      </c>
      <c r="P1055" s="104" t="e">
        <f t="shared" si="173"/>
        <v>#N/A</v>
      </c>
      <c r="Q1055" s="102" t="s">
        <v>203</v>
      </c>
      <c r="R1055" s="102" t="s">
        <v>204</v>
      </c>
      <c r="S1055" s="102" t="s">
        <v>152</v>
      </c>
      <c r="T1055" s="105" t="str">
        <f t="shared" ca="1" si="179"/>
        <v>04.05.Monday</v>
      </c>
      <c r="U1055" s="102" t="s">
        <v>205</v>
      </c>
      <c r="V1055" s="7"/>
      <c r="W1055" s="7"/>
      <c r="X1055" s="7"/>
      <c r="Y1055" s="7"/>
      <c r="Z1055" s="100">
        <f t="shared" si="174"/>
        <v>4001152</v>
      </c>
      <c r="AA1055" s="7"/>
      <c r="AB1055" s="7"/>
      <c r="AC1055" s="7"/>
      <c r="AD1055" s="7"/>
      <c r="AE1055" s="100">
        <f t="shared" si="175"/>
        <v>4196</v>
      </c>
      <c r="AF1055" s="7"/>
      <c r="AG1055" s="100">
        <f t="shared" si="176"/>
        <v>50036154</v>
      </c>
    </row>
    <row r="1056" spans="1:33" x14ac:dyDescent="0.35">
      <c r="A1056" s="7" t="str">
        <f t="shared" si="180"/>
        <v>Suape39,70,4</v>
      </c>
      <c r="B1056" s="100" t="s">
        <v>187</v>
      </c>
      <c r="C1056" s="7">
        <v>4196</v>
      </c>
      <c r="D1056" s="7" t="s">
        <v>23</v>
      </c>
      <c r="E1056">
        <v>4001152</v>
      </c>
      <c r="F1056" s="101"/>
      <c r="G1056" s="111">
        <v>50036154</v>
      </c>
      <c r="H1056" t="s">
        <v>223</v>
      </c>
      <c r="I1056" s="101" t="str">
        <f t="shared" si="177"/>
        <v>39,7</v>
      </c>
      <c r="J1056" s="164">
        <v>0.4</v>
      </c>
      <c r="K1056" s="7" t="s">
        <v>135</v>
      </c>
      <c r="L1056" s="103" t="e">
        <f>HLOOKUP(K1056,'ABR''26'!$DE$4:$EH$65,MATCH(Carga!A1056,'ABR''26'!$DE$4:$DE$65,0),0)</f>
        <v>#N/A</v>
      </c>
      <c r="M1056" s="7"/>
      <c r="O1056" s="7" t="str">
        <f t="shared" si="172"/>
        <v>ZBPE</v>
      </c>
      <c r="P1056" s="104" t="e">
        <f t="shared" si="173"/>
        <v>#N/A</v>
      </c>
      <c r="Q1056" s="102" t="s">
        <v>203</v>
      </c>
      <c r="R1056" s="102" t="s">
        <v>204</v>
      </c>
      <c r="S1056" s="102" t="s">
        <v>152</v>
      </c>
      <c r="T1056" s="105" t="str">
        <f t="shared" ca="1" si="179"/>
        <v>04.05.Monday</v>
      </c>
      <c r="U1056" s="102" t="s">
        <v>205</v>
      </c>
      <c r="V1056" s="7"/>
      <c r="W1056" s="7"/>
      <c r="X1056" s="7"/>
      <c r="Y1056" s="7"/>
      <c r="Z1056" s="100">
        <f t="shared" si="174"/>
        <v>4001152</v>
      </c>
      <c r="AA1056" s="7"/>
      <c r="AB1056" s="7"/>
      <c r="AC1056" s="7"/>
      <c r="AD1056" s="7"/>
      <c r="AE1056" s="100">
        <f t="shared" si="175"/>
        <v>4196</v>
      </c>
      <c r="AF1056" s="7"/>
      <c r="AG1056" s="100">
        <f t="shared" si="176"/>
        <v>50036154</v>
      </c>
    </row>
    <row r="1057" spans="1:33" x14ac:dyDescent="0.35">
      <c r="A1057" s="7" t="str">
        <f t="shared" si="180"/>
        <v>Suape39,70,4</v>
      </c>
      <c r="B1057" s="100" t="s">
        <v>187</v>
      </c>
      <c r="C1057" s="7">
        <v>4196</v>
      </c>
      <c r="D1057" s="7" t="s">
        <v>23</v>
      </c>
      <c r="E1057">
        <v>4001152</v>
      </c>
      <c r="F1057" s="101"/>
      <c r="G1057" s="111">
        <v>50036154</v>
      </c>
      <c r="H1057" t="s">
        <v>223</v>
      </c>
      <c r="I1057" s="101" t="str">
        <f t="shared" si="177"/>
        <v>39,7</v>
      </c>
      <c r="J1057" s="164">
        <v>0.4</v>
      </c>
      <c r="K1057" s="7" t="s">
        <v>136</v>
      </c>
      <c r="L1057" s="103" t="e">
        <f>HLOOKUP(K1057,'ABR''26'!$DE$4:$EH$65,MATCH(Carga!A1057,'ABR''26'!$DE$4:$DE$65,0),0)</f>
        <v>#N/A</v>
      </c>
      <c r="M1057" s="7"/>
      <c r="O1057" s="7" t="str">
        <f t="shared" si="172"/>
        <v>ZBPL</v>
      </c>
      <c r="P1057" s="104" t="e">
        <f t="shared" si="173"/>
        <v>#N/A</v>
      </c>
      <c r="Q1057" s="102" t="s">
        <v>203</v>
      </c>
      <c r="R1057" s="102" t="s">
        <v>204</v>
      </c>
      <c r="S1057" s="102" t="s">
        <v>152</v>
      </c>
      <c r="T1057" s="105" t="str">
        <f t="shared" ca="1" si="179"/>
        <v>04.05.Monday</v>
      </c>
      <c r="U1057" s="102" t="s">
        <v>205</v>
      </c>
      <c r="V1057" s="7"/>
      <c r="W1057" s="7"/>
      <c r="X1057" s="7"/>
      <c r="Y1057" s="7"/>
      <c r="Z1057" s="100">
        <f t="shared" si="174"/>
        <v>4001152</v>
      </c>
      <c r="AA1057" s="7"/>
      <c r="AB1057" s="7"/>
      <c r="AC1057" s="7"/>
      <c r="AD1057" s="7"/>
      <c r="AE1057" s="100">
        <f t="shared" si="175"/>
        <v>4196</v>
      </c>
      <c r="AF1057" s="7"/>
      <c r="AG1057" s="100">
        <f t="shared" si="176"/>
        <v>50036154</v>
      </c>
    </row>
    <row r="1058" spans="1:33" x14ac:dyDescent="0.35">
      <c r="A1058" s="7" t="str">
        <f>D1058&amp;I1058&amp;J1058</f>
        <v>Manaus39,70</v>
      </c>
      <c r="B1058" s="100" t="s">
        <v>187</v>
      </c>
      <c r="C1058" s="7">
        <v>4151</v>
      </c>
      <c r="D1058" s="7" t="s">
        <v>40</v>
      </c>
      <c r="E1058">
        <v>4003542</v>
      </c>
      <c r="F1058" s="101"/>
      <c r="G1058" s="111">
        <v>50035281</v>
      </c>
      <c r="H1058" t="s">
        <v>221</v>
      </c>
      <c r="I1058" s="101" t="str">
        <f t="shared" si="177"/>
        <v>39,7</v>
      </c>
      <c r="J1058" s="164">
        <v>0</v>
      </c>
      <c r="K1058" s="7" t="s">
        <v>43</v>
      </c>
      <c r="L1058" s="103" t="e">
        <f>HLOOKUP(K1058,'ABR''26'!$DE$4:$EH$65,MATCH(Carga!A1058,'ABR''26'!$DE$4:$DE$65,0),0)</f>
        <v>#N/A</v>
      </c>
      <c r="M1058" s="7"/>
      <c r="O1058" s="7" t="str">
        <f t="shared" si="172"/>
        <v>ZBRP</v>
      </c>
      <c r="P1058" s="104" t="e">
        <f t="shared" si="173"/>
        <v>#N/A</v>
      </c>
      <c r="Q1058" s="102" t="s">
        <v>203</v>
      </c>
      <c r="R1058" s="102" t="s">
        <v>204</v>
      </c>
      <c r="S1058" s="102" t="s">
        <v>152</v>
      </c>
      <c r="T1058" s="105" t="str">
        <f t="shared" ca="1" si="179"/>
        <v>04.05.Monday</v>
      </c>
      <c r="U1058" s="102" t="s">
        <v>205</v>
      </c>
      <c r="V1058" s="7"/>
      <c r="W1058" s="7"/>
      <c r="X1058" s="7"/>
      <c r="Y1058" s="7"/>
      <c r="Z1058" s="100">
        <f t="shared" si="174"/>
        <v>4003542</v>
      </c>
      <c r="AA1058" s="7"/>
      <c r="AB1058" s="7"/>
      <c r="AC1058" s="7"/>
      <c r="AD1058" s="7"/>
      <c r="AE1058" s="100">
        <f t="shared" si="175"/>
        <v>4151</v>
      </c>
      <c r="AF1058" s="7"/>
      <c r="AG1058" s="100">
        <f t="shared" si="176"/>
        <v>50035281</v>
      </c>
    </row>
    <row r="1059" spans="1:33" x14ac:dyDescent="0.35">
      <c r="A1059" s="7" t="str">
        <f t="shared" ref="A1059:A1081" si="181">D1059&amp;I1059&amp;J1059</f>
        <v>Manaus39,70</v>
      </c>
      <c r="B1059" s="100" t="s">
        <v>187</v>
      </c>
      <c r="C1059" s="7">
        <v>4151</v>
      </c>
      <c r="D1059" s="7" t="s">
        <v>40</v>
      </c>
      <c r="E1059">
        <v>4003542</v>
      </c>
      <c r="F1059" s="101"/>
      <c r="G1059" s="111">
        <v>50035281</v>
      </c>
      <c r="H1059" t="s">
        <v>221</v>
      </c>
      <c r="I1059" s="101" t="str">
        <f t="shared" ref="I1059:I1122" si="182">SUBSTITUTE(MID(H1059,7,4),".",",")</f>
        <v>39,7</v>
      </c>
      <c r="J1059" s="164">
        <v>0</v>
      </c>
      <c r="K1059" s="7" t="s">
        <v>44</v>
      </c>
      <c r="L1059" s="103" t="e">
        <f>HLOOKUP(K1059,'ABR''26'!$DE$4:$EH$65,MATCH(Carga!A1059,'ABR''26'!$DE$4:$DE$65,0),0)</f>
        <v>#N/A</v>
      </c>
      <c r="M1059" s="7"/>
      <c r="O1059" s="7" t="str">
        <f t="shared" ref="O1059:O1122" si="183">K1059</f>
        <v>ZBSR</v>
      </c>
      <c r="P1059" s="104" t="e">
        <f t="shared" ref="P1059:P1122" si="184">L1059</f>
        <v>#N/A</v>
      </c>
      <c r="Q1059" s="102" t="s">
        <v>203</v>
      </c>
      <c r="R1059" s="102" t="s">
        <v>204</v>
      </c>
      <c r="S1059" s="102" t="s">
        <v>152</v>
      </c>
      <c r="T1059" s="105" t="str">
        <f t="shared" ca="1" si="179"/>
        <v>04.05.Monday</v>
      </c>
      <c r="U1059" s="102" t="s">
        <v>205</v>
      </c>
      <c r="V1059" s="7"/>
      <c r="W1059" s="7"/>
      <c r="X1059" s="7"/>
      <c r="Y1059" s="7"/>
      <c r="Z1059" s="100">
        <f t="shared" ref="Z1059:Z1122" si="185">E1059</f>
        <v>4003542</v>
      </c>
      <c r="AA1059" s="7"/>
      <c r="AB1059" s="7"/>
      <c r="AC1059" s="7"/>
      <c r="AD1059" s="7"/>
      <c r="AE1059" s="100">
        <f t="shared" ref="AE1059:AE1122" si="186">C1059</f>
        <v>4151</v>
      </c>
      <c r="AF1059" s="7"/>
      <c r="AG1059" s="100">
        <f t="shared" ref="AG1059:AG1122" si="187">G1059</f>
        <v>50035281</v>
      </c>
    </row>
    <row r="1060" spans="1:33" x14ac:dyDescent="0.35">
      <c r="A1060" s="7" t="str">
        <f t="shared" si="181"/>
        <v>Manaus39,70</v>
      </c>
      <c r="B1060" s="100" t="s">
        <v>187</v>
      </c>
      <c r="C1060" s="7">
        <v>4151</v>
      </c>
      <c r="D1060" s="7" t="s">
        <v>40</v>
      </c>
      <c r="E1060">
        <v>4003542</v>
      </c>
      <c r="F1060" s="101"/>
      <c r="G1060" s="111">
        <v>50035281</v>
      </c>
      <c r="H1060" t="s">
        <v>221</v>
      </c>
      <c r="I1060" s="101" t="str">
        <f t="shared" si="182"/>
        <v>39,7</v>
      </c>
      <c r="J1060" s="164">
        <v>0</v>
      </c>
      <c r="K1060" s="7" t="s">
        <v>56</v>
      </c>
      <c r="L1060" s="103" t="e">
        <f>HLOOKUP(K1060,'ABR''26'!$DE$4:$EH$65,MATCH(Carga!A1060,'ABR''26'!$DE$4:$DE$65,0),0)</f>
        <v>#N/A</v>
      </c>
      <c r="M1060" s="7"/>
      <c r="O1060" s="7" t="str">
        <f t="shared" si="183"/>
        <v>ZBSB</v>
      </c>
      <c r="P1060" s="104" t="e">
        <f t="shared" si="184"/>
        <v>#N/A</v>
      </c>
      <c r="Q1060" s="102" t="s">
        <v>203</v>
      </c>
      <c r="R1060" s="102" t="s">
        <v>204</v>
      </c>
      <c r="S1060" s="102" t="s">
        <v>152</v>
      </c>
      <c r="T1060" s="105" t="str">
        <f t="shared" ca="1" si="179"/>
        <v>04.05.Monday</v>
      </c>
      <c r="U1060" s="102" t="s">
        <v>205</v>
      </c>
      <c r="V1060" s="7"/>
      <c r="W1060" s="7"/>
      <c r="X1060" s="7"/>
      <c r="Y1060" s="7"/>
      <c r="Z1060" s="100">
        <f t="shared" si="185"/>
        <v>4003542</v>
      </c>
      <c r="AA1060" s="7"/>
      <c r="AB1060" s="7"/>
      <c r="AC1060" s="7"/>
      <c r="AD1060" s="7"/>
      <c r="AE1060" s="100">
        <f t="shared" si="186"/>
        <v>4151</v>
      </c>
      <c r="AF1060" s="7"/>
      <c r="AG1060" s="100">
        <f t="shared" si="187"/>
        <v>50035281</v>
      </c>
    </row>
    <row r="1061" spans="1:33" x14ac:dyDescent="0.35">
      <c r="A1061" s="7" t="str">
        <f t="shared" si="181"/>
        <v>Manaus39,70</v>
      </c>
      <c r="B1061" s="100" t="s">
        <v>187</v>
      </c>
      <c r="C1061" s="7">
        <v>4151</v>
      </c>
      <c r="D1061" s="7" t="s">
        <v>40</v>
      </c>
      <c r="E1061">
        <v>4003542</v>
      </c>
      <c r="F1061" s="101"/>
      <c r="G1061" s="111">
        <v>50035281</v>
      </c>
      <c r="H1061" t="s">
        <v>221</v>
      </c>
      <c r="I1061" s="101" t="str">
        <f t="shared" si="182"/>
        <v>39,7</v>
      </c>
      <c r="J1061" s="164">
        <v>0</v>
      </c>
      <c r="K1061" s="7" t="s">
        <v>46</v>
      </c>
      <c r="L1061" s="103" t="e">
        <f>HLOOKUP(K1061,'ABR''26'!$DE$4:$EH$65,MATCH(Carga!A1061,'ABR''26'!$DE$4:$DE$65,0),0)</f>
        <v>#N/A</v>
      </c>
      <c r="M1061" s="7"/>
      <c r="O1061" s="7" t="str">
        <f t="shared" si="183"/>
        <v>ZBCP</v>
      </c>
      <c r="P1061" s="104" t="e">
        <f t="shared" si="184"/>
        <v>#N/A</v>
      </c>
      <c r="Q1061" s="102" t="s">
        <v>203</v>
      </c>
      <c r="R1061" s="102" t="s">
        <v>204</v>
      </c>
      <c r="S1061" s="102" t="s">
        <v>152</v>
      </c>
      <c r="T1061" s="105" t="str">
        <f t="shared" ca="1" si="179"/>
        <v>04.05.Monday</v>
      </c>
      <c r="U1061" s="102" t="s">
        <v>205</v>
      </c>
      <c r="V1061" s="7"/>
      <c r="W1061" s="7"/>
      <c r="X1061" s="7"/>
      <c r="Y1061" s="7"/>
      <c r="Z1061" s="100">
        <f t="shared" si="185"/>
        <v>4003542</v>
      </c>
      <c r="AA1061" s="7"/>
      <c r="AB1061" s="7"/>
      <c r="AC1061" s="7"/>
      <c r="AD1061" s="7"/>
      <c r="AE1061" s="100">
        <f t="shared" si="186"/>
        <v>4151</v>
      </c>
      <c r="AF1061" s="7"/>
      <c r="AG1061" s="100">
        <f t="shared" si="187"/>
        <v>50035281</v>
      </c>
    </row>
    <row r="1062" spans="1:33" x14ac:dyDescent="0.35">
      <c r="A1062" s="7" t="str">
        <f t="shared" si="181"/>
        <v>Manaus39,70</v>
      </c>
      <c r="B1062" s="100" t="s">
        <v>187</v>
      </c>
      <c r="C1062" s="7">
        <v>4151</v>
      </c>
      <c r="D1062" s="7" t="s">
        <v>40</v>
      </c>
      <c r="E1062">
        <v>4003542</v>
      </c>
      <c r="F1062" s="101"/>
      <c r="G1062" s="111">
        <v>50035281</v>
      </c>
      <c r="H1062" t="s">
        <v>221</v>
      </c>
      <c r="I1062" s="101" t="str">
        <f t="shared" si="182"/>
        <v>39,7</v>
      </c>
      <c r="J1062" s="164">
        <v>0</v>
      </c>
      <c r="K1062" s="7" t="s">
        <v>131</v>
      </c>
      <c r="L1062" s="103" t="e">
        <f>HLOOKUP(K1062,'ABR''26'!$DE$4:$EH$65,MATCH(Carga!A1062,'ABR''26'!$DE$4:$DE$65,0),0)</f>
        <v>#N/A</v>
      </c>
      <c r="M1062" s="7"/>
      <c r="O1062" s="7" t="str">
        <f t="shared" si="183"/>
        <v>ZBFP</v>
      </c>
      <c r="P1062" s="104" t="e">
        <f t="shared" si="184"/>
        <v>#N/A</v>
      </c>
      <c r="Q1062" s="102" t="s">
        <v>203</v>
      </c>
      <c r="R1062" s="102" t="s">
        <v>204</v>
      </c>
      <c r="S1062" s="102" t="s">
        <v>152</v>
      </c>
      <c r="T1062" s="105" t="str">
        <f t="shared" ca="1" si="179"/>
        <v>04.05.Monday</v>
      </c>
      <c r="U1062" s="102" t="s">
        <v>205</v>
      </c>
      <c r="V1062" s="7"/>
      <c r="W1062" s="7"/>
      <c r="X1062" s="7"/>
      <c r="Y1062" s="7"/>
      <c r="Z1062" s="100">
        <f t="shared" si="185"/>
        <v>4003542</v>
      </c>
      <c r="AA1062" s="7"/>
      <c r="AB1062" s="7"/>
      <c r="AC1062" s="7"/>
      <c r="AD1062" s="7"/>
      <c r="AE1062" s="100">
        <f t="shared" si="186"/>
        <v>4151</v>
      </c>
      <c r="AF1062" s="7"/>
      <c r="AG1062" s="100">
        <f t="shared" si="187"/>
        <v>50035281</v>
      </c>
    </row>
    <row r="1063" spans="1:33" x14ac:dyDescent="0.35">
      <c r="A1063" s="7" t="str">
        <f t="shared" si="181"/>
        <v>Manaus39,70</v>
      </c>
      <c r="B1063" s="100" t="s">
        <v>187</v>
      </c>
      <c r="C1063" s="7">
        <v>4151</v>
      </c>
      <c r="D1063" s="7" t="s">
        <v>40</v>
      </c>
      <c r="E1063">
        <v>4003542</v>
      </c>
      <c r="F1063" s="101"/>
      <c r="G1063" s="111">
        <v>50035281</v>
      </c>
      <c r="H1063" t="s">
        <v>221</v>
      </c>
      <c r="I1063" s="101" t="str">
        <f t="shared" si="182"/>
        <v>39,7</v>
      </c>
      <c r="J1063" s="164">
        <v>0</v>
      </c>
      <c r="K1063" s="7" t="s">
        <v>51</v>
      </c>
      <c r="L1063" s="103" t="e">
        <f>HLOOKUP(K1063,'ABR''26'!$DE$4:$EH$65,MATCH(Carga!A1063,'ABR''26'!$DE$4:$DE$65,0),0)</f>
        <v>#N/A</v>
      </c>
      <c r="M1063" s="7"/>
      <c r="O1063" s="7" t="str">
        <f t="shared" si="183"/>
        <v>ZBFC</v>
      </c>
      <c r="P1063" s="104" t="e">
        <f t="shared" si="184"/>
        <v>#N/A</v>
      </c>
      <c r="Q1063" s="102" t="s">
        <v>203</v>
      </c>
      <c r="R1063" s="102" t="s">
        <v>204</v>
      </c>
      <c r="S1063" s="102" t="s">
        <v>152</v>
      </c>
      <c r="T1063" s="105" t="str">
        <f t="shared" ca="1" si="179"/>
        <v>04.05.Monday</v>
      </c>
      <c r="U1063" s="102" t="s">
        <v>205</v>
      </c>
      <c r="V1063" s="7"/>
      <c r="W1063" s="7"/>
      <c r="X1063" s="7"/>
      <c r="Y1063" s="7"/>
      <c r="Z1063" s="100">
        <f t="shared" si="185"/>
        <v>4003542</v>
      </c>
      <c r="AA1063" s="7"/>
      <c r="AB1063" s="7"/>
      <c r="AC1063" s="7"/>
      <c r="AD1063" s="7"/>
      <c r="AE1063" s="100">
        <f t="shared" si="186"/>
        <v>4151</v>
      </c>
      <c r="AF1063" s="7"/>
      <c r="AG1063" s="100">
        <f t="shared" si="187"/>
        <v>50035281</v>
      </c>
    </row>
    <row r="1064" spans="1:33" x14ac:dyDescent="0.35">
      <c r="A1064" s="7" t="str">
        <f t="shared" si="181"/>
        <v>Manaus39,70</v>
      </c>
      <c r="B1064" s="100" t="s">
        <v>187</v>
      </c>
      <c r="C1064" s="7">
        <v>4151</v>
      </c>
      <c r="D1064" s="7" t="s">
        <v>40</v>
      </c>
      <c r="E1064">
        <v>4003542</v>
      </c>
      <c r="F1064" s="101"/>
      <c r="G1064" s="111">
        <v>50035281</v>
      </c>
      <c r="H1064" t="s">
        <v>221</v>
      </c>
      <c r="I1064" s="101" t="str">
        <f t="shared" si="182"/>
        <v>39,7</v>
      </c>
      <c r="J1064" s="164">
        <v>0</v>
      </c>
      <c r="K1064" s="7" t="s">
        <v>59</v>
      </c>
      <c r="L1064" s="103" t="e">
        <f>HLOOKUP(K1064,'ABR''26'!$DE$4:$EH$65,MATCH(Carga!A1064,'ABR''26'!$DE$4:$DE$65,0),0)</f>
        <v>#N/A</v>
      </c>
      <c r="M1064" s="7"/>
      <c r="O1064" s="7" t="str">
        <f t="shared" si="183"/>
        <v>ZBFB</v>
      </c>
      <c r="P1064" s="104" t="e">
        <f t="shared" si="184"/>
        <v>#N/A</v>
      </c>
      <c r="Q1064" s="102" t="s">
        <v>203</v>
      </c>
      <c r="R1064" s="102" t="s">
        <v>204</v>
      </c>
      <c r="S1064" s="102" t="s">
        <v>152</v>
      </c>
      <c r="T1064" s="105" t="str">
        <f t="shared" ca="1" si="179"/>
        <v>04.05.Monday</v>
      </c>
      <c r="U1064" s="102" t="s">
        <v>205</v>
      </c>
      <c r="V1064" s="7"/>
      <c r="W1064" s="7"/>
      <c r="X1064" s="7"/>
      <c r="Y1064" s="7"/>
      <c r="Z1064" s="100">
        <f t="shared" si="185"/>
        <v>4003542</v>
      </c>
      <c r="AA1064" s="7"/>
      <c r="AB1064" s="7"/>
      <c r="AC1064" s="7"/>
      <c r="AD1064" s="7"/>
      <c r="AE1064" s="100">
        <f t="shared" si="186"/>
        <v>4151</v>
      </c>
      <c r="AF1064" s="7"/>
      <c r="AG1064" s="100">
        <f t="shared" si="187"/>
        <v>50035281</v>
      </c>
    </row>
    <row r="1065" spans="1:33" x14ac:dyDescent="0.35">
      <c r="A1065" s="7" t="str">
        <f t="shared" si="181"/>
        <v>Manaus39,70</v>
      </c>
      <c r="B1065" s="100" t="s">
        <v>187</v>
      </c>
      <c r="C1065" s="7">
        <v>4151</v>
      </c>
      <c r="D1065" s="7" t="s">
        <v>40</v>
      </c>
      <c r="E1065">
        <v>4003542</v>
      </c>
      <c r="F1065" s="101"/>
      <c r="G1065" s="111">
        <v>50035281</v>
      </c>
      <c r="H1065" t="s">
        <v>221</v>
      </c>
      <c r="I1065" s="101" t="str">
        <f t="shared" si="182"/>
        <v>39,7</v>
      </c>
      <c r="J1065" s="164">
        <v>0</v>
      </c>
      <c r="K1065" s="7" t="s">
        <v>138</v>
      </c>
      <c r="L1065" s="103" t="e">
        <f>HLOOKUP(K1065,'ABR''26'!$DE$4:$EH$65,MATCH(Carga!A1065,'ABR''26'!$DE$4:$DE$65,0),0)</f>
        <v>#N/A</v>
      </c>
      <c r="M1065" s="7"/>
      <c r="O1065" s="7" t="str">
        <f t="shared" si="183"/>
        <v>ZBTM</v>
      </c>
      <c r="P1065" s="104" t="e">
        <f t="shared" si="184"/>
        <v>#N/A</v>
      </c>
      <c r="Q1065" s="102" t="s">
        <v>203</v>
      </c>
      <c r="R1065" s="102" t="s">
        <v>204</v>
      </c>
      <c r="S1065" s="102" t="s">
        <v>152</v>
      </c>
      <c r="T1065" s="105" t="str">
        <f t="shared" ca="1" si="179"/>
        <v>04.05.Monday</v>
      </c>
      <c r="U1065" s="102" t="s">
        <v>205</v>
      </c>
      <c r="V1065" s="7"/>
      <c r="W1065" s="7"/>
      <c r="X1065" s="7"/>
      <c r="Y1065" s="7"/>
      <c r="Z1065" s="100">
        <f t="shared" si="185"/>
        <v>4003542</v>
      </c>
      <c r="AA1065" s="7"/>
      <c r="AB1065" s="7"/>
      <c r="AC1065" s="7"/>
      <c r="AD1065" s="7"/>
      <c r="AE1065" s="100">
        <f t="shared" si="186"/>
        <v>4151</v>
      </c>
      <c r="AF1065" s="7"/>
      <c r="AG1065" s="100">
        <f t="shared" si="187"/>
        <v>50035281</v>
      </c>
    </row>
    <row r="1066" spans="1:33" x14ac:dyDescent="0.35">
      <c r="A1066" s="7" t="str">
        <f t="shared" si="181"/>
        <v>Manaus39,70</v>
      </c>
      <c r="B1066" s="100" t="s">
        <v>187</v>
      </c>
      <c r="C1066" s="7">
        <v>4151</v>
      </c>
      <c r="D1066" s="7" t="s">
        <v>40</v>
      </c>
      <c r="E1066">
        <v>4003542</v>
      </c>
      <c r="F1066" s="101"/>
      <c r="G1066" s="111">
        <v>50035281</v>
      </c>
      <c r="H1066" t="s">
        <v>221</v>
      </c>
      <c r="I1066" s="101" t="str">
        <f t="shared" si="182"/>
        <v>39,7</v>
      </c>
      <c r="J1066" s="164">
        <v>0</v>
      </c>
      <c r="K1066" s="7" t="s">
        <v>139</v>
      </c>
      <c r="L1066" s="103" t="e">
        <f>HLOOKUP(K1066,'ABR''26'!$DE$4:$EH$65,MATCH(Carga!A1066,'ABR''26'!$DE$4:$DE$65,0),0)</f>
        <v>#N/A</v>
      </c>
      <c r="M1066" s="7"/>
      <c r="O1066" s="7" t="str">
        <f t="shared" si="183"/>
        <v>ZBCT</v>
      </c>
      <c r="P1066" s="104" t="e">
        <f t="shared" si="184"/>
        <v>#N/A</v>
      </c>
      <c r="Q1066" s="102" t="s">
        <v>203</v>
      </c>
      <c r="R1066" s="102" t="s">
        <v>204</v>
      </c>
      <c r="S1066" s="102" t="s">
        <v>152</v>
      </c>
      <c r="T1066" s="105" t="str">
        <f t="shared" ca="1" si="179"/>
        <v>04.05.Monday</v>
      </c>
      <c r="U1066" s="102" t="s">
        <v>205</v>
      </c>
      <c r="V1066" s="7"/>
      <c r="W1066" s="7"/>
      <c r="X1066" s="7"/>
      <c r="Y1066" s="7"/>
      <c r="Z1066" s="100">
        <f t="shared" si="185"/>
        <v>4003542</v>
      </c>
      <c r="AA1066" s="7"/>
      <c r="AB1066" s="7"/>
      <c r="AC1066" s="7"/>
      <c r="AD1066" s="7"/>
      <c r="AE1066" s="100">
        <f t="shared" si="186"/>
        <v>4151</v>
      </c>
      <c r="AF1066" s="7"/>
      <c r="AG1066" s="100">
        <f t="shared" si="187"/>
        <v>50035281</v>
      </c>
    </row>
    <row r="1067" spans="1:33" x14ac:dyDescent="0.35">
      <c r="A1067" s="7" t="str">
        <f t="shared" si="181"/>
        <v>Manaus39,70</v>
      </c>
      <c r="B1067" s="100" t="s">
        <v>187</v>
      </c>
      <c r="C1067" s="7">
        <v>4151</v>
      </c>
      <c r="D1067" s="7" t="s">
        <v>40</v>
      </c>
      <c r="E1067">
        <v>4003542</v>
      </c>
      <c r="F1067" s="101"/>
      <c r="G1067" s="111">
        <v>50035281</v>
      </c>
      <c r="H1067" t="s">
        <v>221</v>
      </c>
      <c r="I1067" s="101" t="str">
        <f t="shared" si="182"/>
        <v>39,7</v>
      </c>
      <c r="J1067" s="164">
        <v>0</v>
      </c>
      <c r="K1067" s="7" t="s">
        <v>57</v>
      </c>
      <c r="L1067" s="103" t="e">
        <f>HLOOKUP(K1067,'ABR''26'!$DE$4:$EH$65,MATCH(Carga!A1067,'ABR''26'!$DE$4:$DE$65,0),0)</f>
        <v>#N/A</v>
      </c>
      <c r="M1067" s="7"/>
      <c r="O1067" s="7" t="str">
        <f t="shared" si="183"/>
        <v>ZBLB</v>
      </c>
      <c r="P1067" s="104" t="e">
        <f t="shared" si="184"/>
        <v>#N/A</v>
      </c>
      <c r="Q1067" s="102" t="s">
        <v>203</v>
      </c>
      <c r="R1067" s="102" t="s">
        <v>204</v>
      </c>
      <c r="S1067" s="102" t="s">
        <v>152</v>
      </c>
      <c r="T1067" s="105" t="str">
        <f t="shared" ca="1" si="179"/>
        <v>04.05.Monday</v>
      </c>
      <c r="U1067" s="102" t="s">
        <v>205</v>
      </c>
      <c r="V1067" s="7"/>
      <c r="W1067" s="7"/>
      <c r="X1067" s="7"/>
      <c r="Y1067" s="7"/>
      <c r="Z1067" s="100">
        <f t="shared" si="185"/>
        <v>4003542</v>
      </c>
      <c r="AA1067" s="7"/>
      <c r="AB1067" s="7"/>
      <c r="AC1067" s="7"/>
      <c r="AD1067" s="7"/>
      <c r="AE1067" s="100">
        <f t="shared" si="186"/>
        <v>4151</v>
      </c>
      <c r="AF1067" s="7"/>
      <c r="AG1067" s="100">
        <f t="shared" si="187"/>
        <v>50035281</v>
      </c>
    </row>
    <row r="1068" spans="1:33" x14ac:dyDescent="0.35">
      <c r="A1068" s="7" t="str">
        <f t="shared" si="181"/>
        <v>Manaus39,70</v>
      </c>
      <c r="B1068" s="100" t="s">
        <v>187</v>
      </c>
      <c r="C1068" s="7">
        <v>4151</v>
      </c>
      <c r="D1068" s="7" t="s">
        <v>40</v>
      </c>
      <c r="E1068">
        <v>4003542</v>
      </c>
      <c r="F1068" s="101"/>
      <c r="G1068" s="111">
        <v>50035281</v>
      </c>
      <c r="H1068" t="s">
        <v>221</v>
      </c>
      <c r="I1068" s="101" t="str">
        <f t="shared" si="182"/>
        <v>39,7</v>
      </c>
      <c r="J1068" s="164">
        <v>0</v>
      </c>
      <c r="K1068" s="7" t="s">
        <v>132</v>
      </c>
      <c r="L1068" s="103" t="e">
        <f>HLOOKUP(K1068,'ABR''26'!$DE$4:$EH$65,MATCH(Carga!A1068,'ABR''26'!$DE$4:$DE$65,0),0)</f>
        <v>#N/A</v>
      </c>
      <c r="M1068" s="7"/>
      <c r="O1068" s="7" t="str">
        <f t="shared" si="183"/>
        <v>ZBMR</v>
      </c>
      <c r="P1068" s="104" t="e">
        <f t="shared" si="184"/>
        <v>#N/A</v>
      </c>
      <c r="Q1068" s="102" t="s">
        <v>203</v>
      </c>
      <c r="R1068" s="102" t="s">
        <v>204</v>
      </c>
      <c r="S1068" s="102" t="s">
        <v>152</v>
      </c>
      <c r="T1068" s="105" t="str">
        <f t="shared" ca="1" si="179"/>
        <v>04.05.Monday</v>
      </c>
      <c r="U1068" s="102" t="s">
        <v>205</v>
      </c>
      <c r="V1068" s="7"/>
      <c r="W1068" s="7"/>
      <c r="X1068" s="7"/>
      <c r="Y1068" s="7"/>
      <c r="Z1068" s="100">
        <f t="shared" si="185"/>
        <v>4003542</v>
      </c>
      <c r="AA1068" s="7"/>
      <c r="AB1068" s="7"/>
      <c r="AC1068" s="7"/>
      <c r="AD1068" s="7"/>
      <c r="AE1068" s="100">
        <f t="shared" si="186"/>
        <v>4151</v>
      </c>
      <c r="AF1068" s="7"/>
      <c r="AG1068" s="100">
        <f t="shared" si="187"/>
        <v>50035281</v>
      </c>
    </row>
    <row r="1069" spans="1:33" x14ac:dyDescent="0.35">
      <c r="A1069" s="7" t="str">
        <f t="shared" si="181"/>
        <v>Manaus39,70</v>
      </c>
      <c r="B1069" s="100" t="s">
        <v>187</v>
      </c>
      <c r="C1069" s="7">
        <v>4151</v>
      </c>
      <c r="D1069" s="7" t="s">
        <v>40</v>
      </c>
      <c r="E1069">
        <v>4003542</v>
      </c>
      <c r="F1069" s="101"/>
      <c r="G1069" s="111">
        <v>50035281</v>
      </c>
      <c r="H1069" t="s">
        <v>221</v>
      </c>
      <c r="I1069" s="101" t="str">
        <f t="shared" si="182"/>
        <v>39,7</v>
      </c>
      <c r="J1069" s="164">
        <v>0</v>
      </c>
      <c r="K1069" s="7" t="s">
        <v>133</v>
      </c>
      <c r="L1069" s="103" t="e">
        <f>HLOOKUP(K1069,'ABR''26'!$DE$4:$EH$65,MATCH(Carga!A1069,'ABR''26'!$DE$4:$DE$65,0),0)</f>
        <v>#N/A</v>
      </c>
      <c r="M1069" s="7"/>
      <c r="O1069" s="7" t="str">
        <f t="shared" si="183"/>
        <v>ZBML</v>
      </c>
      <c r="P1069" s="104" t="e">
        <f t="shared" si="184"/>
        <v>#N/A</v>
      </c>
      <c r="Q1069" s="102" t="s">
        <v>203</v>
      </c>
      <c r="R1069" s="102" t="s">
        <v>204</v>
      </c>
      <c r="S1069" s="102" t="s">
        <v>152</v>
      </c>
      <c r="T1069" s="105" t="str">
        <f t="shared" ca="1" si="179"/>
        <v>04.05.Monday</v>
      </c>
      <c r="U1069" s="102" t="s">
        <v>205</v>
      </c>
      <c r="V1069" s="7"/>
      <c r="W1069" s="7"/>
      <c r="X1069" s="7"/>
      <c r="Y1069" s="7"/>
      <c r="Z1069" s="100">
        <f t="shared" si="185"/>
        <v>4003542</v>
      </c>
      <c r="AA1069" s="7"/>
      <c r="AB1069" s="7"/>
      <c r="AC1069" s="7"/>
      <c r="AD1069" s="7"/>
      <c r="AE1069" s="100">
        <f t="shared" si="186"/>
        <v>4151</v>
      </c>
      <c r="AF1069" s="7"/>
      <c r="AG1069" s="100">
        <f t="shared" si="187"/>
        <v>50035281</v>
      </c>
    </row>
    <row r="1070" spans="1:33" x14ac:dyDescent="0.35">
      <c r="A1070" s="7" t="str">
        <f t="shared" si="181"/>
        <v>Manaus39,70</v>
      </c>
      <c r="B1070" s="100" t="s">
        <v>187</v>
      </c>
      <c r="C1070" s="7">
        <v>4151</v>
      </c>
      <c r="D1070" s="7" t="s">
        <v>40</v>
      </c>
      <c r="E1070">
        <v>4003542</v>
      </c>
      <c r="F1070" s="101"/>
      <c r="G1070" s="111">
        <v>50035281</v>
      </c>
      <c r="H1070" t="s">
        <v>221</v>
      </c>
      <c r="I1070" s="101" t="str">
        <f t="shared" si="182"/>
        <v>39,7</v>
      </c>
      <c r="J1070" s="164">
        <v>0</v>
      </c>
      <c r="K1070" s="7" t="s">
        <v>52</v>
      </c>
      <c r="L1070" s="103" t="e">
        <f>HLOOKUP(K1070,'ABR''26'!$DE$4:$EH$65,MATCH(Carga!A1070,'ABR''26'!$DE$4:$DE$65,0),0)</f>
        <v>#N/A</v>
      </c>
      <c r="M1070" s="7"/>
      <c r="O1070" s="7" t="str">
        <f t="shared" si="183"/>
        <v>ZBPP</v>
      </c>
      <c r="P1070" s="104" t="e">
        <f t="shared" si="184"/>
        <v>#N/A</v>
      </c>
      <c r="Q1070" s="102" t="s">
        <v>203</v>
      </c>
      <c r="R1070" s="102" t="s">
        <v>204</v>
      </c>
      <c r="S1070" s="102" t="s">
        <v>152</v>
      </c>
      <c r="T1070" s="105" t="str">
        <f t="shared" ca="1" si="179"/>
        <v>04.05.Monday</v>
      </c>
      <c r="U1070" s="102" t="s">
        <v>205</v>
      </c>
      <c r="V1070" s="7"/>
      <c r="W1070" s="7"/>
      <c r="X1070" s="7"/>
      <c r="Y1070" s="7"/>
      <c r="Z1070" s="100">
        <f t="shared" si="185"/>
        <v>4003542</v>
      </c>
      <c r="AA1070" s="7"/>
      <c r="AB1070" s="7"/>
      <c r="AC1070" s="7"/>
      <c r="AD1070" s="7"/>
      <c r="AE1070" s="100">
        <f t="shared" si="186"/>
        <v>4151</v>
      </c>
      <c r="AF1070" s="7"/>
      <c r="AG1070" s="100">
        <f t="shared" si="187"/>
        <v>50035281</v>
      </c>
    </row>
    <row r="1071" spans="1:33" x14ac:dyDescent="0.35">
      <c r="A1071" s="7" t="str">
        <f t="shared" si="181"/>
        <v>Manaus39,70</v>
      </c>
      <c r="B1071" s="100" t="s">
        <v>187</v>
      </c>
      <c r="C1071" s="7">
        <v>4151</v>
      </c>
      <c r="D1071" s="7" t="s">
        <v>40</v>
      </c>
      <c r="E1071">
        <v>4003542</v>
      </c>
      <c r="F1071" s="101"/>
      <c r="G1071" s="111">
        <v>50035281</v>
      </c>
      <c r="H1071" t="s">
        <v>221</v>
      </c>
      <c r="I1071" s="101" t="str">
        <f t="shared" si="182"/>
        <v>39,7</v>
      </c>
      <c r="J1071" s="164">
        <v>0</v>
      </c>
      <c r="K1071" s="7" t="s">
        <v>60</v>
      </c>
      <c r="L1071" s="103" t="e">
        <f>HLOOKUP(K1071,'ABR''26'!$DE$4:$EH$65,MATCH(Carga!A1071,'ABR''26'!$DE$4:$DE$65,0),0)</f>
        <v>#N/A</v>
      </c>
      <c r="M1071" s="7"/>
      <c r="O1071" s="7" t="str">
        <f t="shared" si="183"/>
        <v>ZBPB</v>
      </c>
      <c r="P1071" s="104" t="e">
        <f t="shared" si="184"/>
        <v>#N/A</v>
      </c>
      <c r="Q1071" s="102" t="s">
        <v>203</v>
      </c>
      <c r="R1071" s="102" t="s">
        <v>204</v>
      </c>
      <c r="S1071" s="102" t="s">
        <v>152</v>
      </c>
      <c r="T1071" s="105" t="str">
        <f t="shared" ca="1" si="179"/>
        <v>04.05.Monday</v>
      </c>
      <c r="U1071" s="102" t="s">
        <v>205</v>
      </c>
      <c r="V1071" s="7"/>
      <c r="W1071" s="7"/>
      <c r="X1071" s="7"/>
      <c r="Y1071" s="7"/>
      <c r="Z1071" s="100">
        <f t="shared" si="185"/>
        <v>4003542</v>
      </c>
      <c r="AA1071" s="7"/>
      <c r="AB1071" s="7"/>
      <c r="AC1071" s="7"/>
      <c r="AD1071" s="7"/>
      <c r="AE1071" s="100">
        <f t="shared" si="186"/>
        <v>4151</v>
      </c>
      <c r="AF1071" s="7"/>
      <c r="AG1071" s="100">
        <f t="shared" si="187"/>
        <v>50035281</v>
      </c>
    </row>
    <row r="1072" spans="1:33" x14ac:dyDescent="0.35">
      <c r="A1072" s="7" t="str">
        <f t="shared" si="181"/>
        <v>Manaus39,70</v>
      </c>
      <c r="B1072" s="100" t="s">
        <v>187</v>
      </c>
      <c r="C1072" s="7">
        <v>4151</v>
      </c>
      <c r="D1072" s="7" t="s">
        <v>40</v>
      </c>
      <c r="E1072">
        <v>4003542</v>
      </c>
      <c r="F1072" s="101"/>
      <c r="G1072" s="111">
        <v>50035281</v>
      </c>
      <c r="H1072" t="s">
        <v>221</v>
      </c>
      <c r="I1072" s="101" t="str">
        <f t="shared" si="182"/>
        <v>39,7</v>
      </c>
      <c r="J1072" s="164">
        <v>0</v>
      </c>
      <c r="K1072" s="7" t="s">
        <v>50</v>
      </c>
      <c r="L1072" s="103" t="e">
        <f>HLOOKUP(K1072,'ABR''26'!$DE$4:$EH$65,MATCH(Carga!A1072,'ABR''26'!$DE$4:$DE$65,0),0)</f>
        <v>#N/A</v>
      </c>
      <c r="M1072" s="7"/>
      <c r="O1072" s="7" t="str">
        <f t="shared" si="183"/>
        <v>ZBOP</v>
      </c>
      <c r="P1072" s="104" t="e">
        <f t="shared" si="184"/>
        <v>#N/A</v>
      </c>
      <c r="Q1072" s="102" t="s">
        <v>203</v>
      </c>
      <c r="R1072" s="102" t="s">
        <v>204</v>
      </c>
      <c r="S1072" s="102" t="s">
        <v>152</v>
      </c>
      <c r="T1072" s="105" t="str">
        <f t="shared" ca="1" si="179"/>
        <v>04.05.Monday</v>
      </c>
      <c r="U1072" s="102" t="s">
        <v>205</v>
      </c>
      <c r="V1072" s="7"/>
      <c r="W1072" s="7"/>
      <c r="X1072" s="7"/>
      <c r="Y1072" s="7"/>
      <c r="Z1072" s="100">
        <f t="shared" si="185"/>
        <v>4003542</v>
      </c>
      <c r="AA1072" s="7"/>
      <c r="AB1072" s="7"/>
      <c r="AC1072" s="7"/>
      <c r="AD1072" s="7"/>
      <c r="AE1072" s="100">
        <f t="shared" si="186"/>
        <v>4151</v>
      </c>
      <c r="AF1072" s="7"/>
      <c r="AG1072" s="100">
        <f t="shared" si="187"/>
        <v>50035281</v>
      </c>
    </row>
    <row r="1073" spans="1:33" x14ac:dyDescent="0.35">
      <c r="A1073" s="7" t="str">
        <f t="shared" si="181"/>
        <v>Manaus39,70</v>
      </c>
      <c r="B1073" s="100" t="s">
        <v>187</v>
      </c>
      <c r="C1073" s="7">
        <v>4151</v>
      </c>
      <c r="D1073" s="7" t="s">
        <v>40</v>
      </c>
      <c r="E1073">
        <v>4003542</v>
      </c>
      <c r="F1073" s="101"/>
      <c r="G1073" s="111">
        <v>50035281</v>
      </c>
      <c r="H1073" t="s">
        <v>221</v>
      </c>
      <c r="I1073" s="101" t="str">
        <f t="shared" si="182"/>
        <v>39,7</v>
      </c>
      <c r="J1073" s="164">
        <v>0</v>
      </c>
      <c r="K1073" s="7" t="s">
        <v>58</v>
      </c>
      <c r="L1073" s="103" t="e">
        <f>HLOOKUP(K1073,'ABR''26'!$DE$4:$EH$65,MATCH(Carga!A1073,'ABR''26'!$DE$4:$DE$65,0),0)</f>
        <v>#N/A</v>
      </c>
      <c r="M1073" s="7"/>
      <c r="O1073" s="7" t="str">
        <f t="shared" si="183"/>
        <v>ZBOB</v>
      </c>
      <c r="P1073" s="104" t="e">
        <f t="shared" si="184"/>
        <v>#N/A</v>
      </c>
      <c r="Q1073" s="102" t="s">
        <v>203</v>
      </c>
      <c r="R1073" s="102" t="s">
        <v>204</v>
      </c>
      <c r="S1073" s="102" t="s">
        <v>152</v>
      </c>
      <c r="T1073" s="105" t="str">
        <f t="shared" ca="1" si="179"/>
        <v>04.05.Monday</v>
      </c>
      <c r="U1073" s="102" t="s">
        <v>205</v>
      </c>
      <c r="V1073" s="7"/>
      <c r="W1073" s="7"/>
      <c r="X1073" s="7"/>
      <c r="Y1073" s="7"/>
      <c r="Z1073" s="100">
        <f t="shared" si="185"/>
        <v>4003542</v>
      </c>
      <c r="AA1073" s="7"/>
      <c r="AB1073" s="7"/>
      <c r="AC1073" s="7"/>
      <c r="AD1073" s="7"/>
      <c r="AE1073" s="100">
        <f t="shared" si="186"/>
        <v>4151</v>
      </c>
      <c r="AF1073" s="7"/>
      <c r="AG1073" s="100">
        <f t="shared" si="187"/>
        <v>50035281</v>
      </c>
    </row>
    <row r="1074" spans="1:33" x14ac:dyDescent="0.35">
      <c r="A1074" s="7" t="str">
        <f t="shared" si="181"/>
        <v>Manaus39,70</v>
      </c>
      <c r="B1074" s="100" t="s">
        <v>187</v>
      </c>
      <c r="C1074" s="7">
        <v>4151</v>
      </c>
      <c r="D1074" s="7" t="s">
        <v>40</v>
      </c>
      <c r="E1074">
        <v>4003542</v>
      </c>
      <c r="F1074" s="101"/>
      <c r="G1074" s="111">
        <v>50035281</v>
      </c>
      <c r="H1074" t="s">
        <v>221</v>
      </c>
      <c r="I1074" s="101" t="str">
        <f t="shared" si="182"/>
        <v>39,7</v>
      </c>
      <c r="J1074" s="164">
        <v>0</v>
      </c>
      <c r="K1074" s="7" t="s">
        <v>134</v>
      </c>
      <c r="L1074" s="103" t="e">
        <f>HLOOKUP(K1074,'ABR''26'!$DE$4:$EH$65,MATCH(Carga!A1074,'ABR''26'!$DE$4:$DE$65,0),0)</f>
        <v>#N/A</v>
      </c>
      <c r="M1074" s="7"/>
      <c r="O1074" s="7" t="str">
        <f t="shared" si="183"/>
        <v>ZBSG</v>
      </c>
      <c r="P1074" s="104" t="e">
        <f t="shared" si="184"/>
        <v>#N/A</v>
      </c>
      <c r="Q1074" s="102" t="s">
        <v>203</v>
      </c>
      <c r="R1074" s="102" t="s">
        <v>204</v>
      </c>
      <c r="S1074" s="102" t="s">
        <v>152</v>
      </c>
      <c r="T1074" s="105" t="str">
        <f t="shared" ca="1" si="179"/>
        <v>04.05.Monday</v>
      </c>
      <c r="U1074" s="102" t="s">
        <v>205</v>
      </c>
      <c r="V1074" s="7"/>
      <c r="W1074" s="7"/>
      <c r="X1074" s="7"/>
      <c r="Y1074" s="7"/>
      <c r="Z1074" s="100">
        <f t="shared" si="185"/>
        <v>4003542</v>
      </c>
      <c r="AA1074" s="7"/>
      <c r="AB1074" s="7"/>
      <c r="AC1074" s="7"/>
      <c r="AD1074" s="7"/>
      <c r="AE1074" s="100">
        <f t="shared" si="186"/>
        <v>4151</v>
      </c>
      <c r="AF1074" s="7"/>
      <c r="AG1074" s="100">
        <f t="shared" si="187"/>
        <v>50035281</v>
      </c>
    </row>
    <row r="1075" spans="1:33" x14ac:dyDescent="0.35">
      <c r="A1075" s="7" t="str">
        <f t="shared" si="181"/>
        <v>Manaus39,70</v>
      </c>
      <c r="B1075" s="100" t="s">
        <v>187</v>
      </c>
      <c r="C1075" s="7">
        <v>4151</v>
      </c>
      <c r="D1075" s="7" t="s">
        <v>40</v>
      </c>
      <c r="E1075">
        <v>4003542</v>
      </c>
      <c r="F1075" s="101"/>
      <c r="G1075" s="111">
        <v>50035281</v>
      </c>
      <c r="H1075" t="s">
        <v>221</v>
      </c>
      <c r="I1075" s="101" t="str">
        <f t="shared" si="182"/>
        <v>39,7</v>
      </c>
      <c r="J1075" s="164">
        <v>0</v>
      </c>
      <c r="K1075" s="7" t="s">
        <v>45</v>
      </c>
      <c r="L1075" s="103" t="e">
        <f>HLOOKUP(K1075,'ABR''26'!$DE$4:$EH$65,MATCH(Carga!A1075,'ABR''26'!$DE$4:$DE$65,0),0)</f>
        <v>#N/A</v>
      </c>
      <c r="M1075" s="7"/>
      <c r="O1075" s="7" t="str">
        <f t="shared" si="183"/>
        <v>ZBFS</v>
      </c>
      <c r="P1075" s="104" t="e">
        <f t="shared" si="184"/>
        <v>#N/A</v>
      </c>
      <c r="Q1075" s="102" t="s">
        <v>203</v>
      </c>
      <c r="R1075" s="102" t="s">
        <v>204</v>
      </c>
      <c r="S1075" s="102" t="s">
        <v>152</v>
      </c>
      <c r="T1075" s="105" t="str">
        <f t="shared" ca="1" si="179"/>
        <v>04.05.Monday</v>
      </c>
      <c r="U1075" s="102" t="s">
        <v>205</v>
      </c>
      <c r="V1075" s="7"/>
      <c r="W1075" s="7"/>
      <c r="X1075" s="7"/>
      <c r="Y1075" s="7"/>
      <c r="Z1075" s="100">
        <f t="shared" si="185"/>
        <v>4003542</v>
      </c>
      <c r="AA1075" s="7"/>
      <c r="AB1075" s="7"/>
      <c r="AC1075" s="7"/>
      <c r="AD1075" s="7"/>
      <c r="AE1075" s="100">
        <f t="shared" si="186"/>
        <v>4151</v>
      </c>
      <c r="AF1075" s="7"/>
      <c r="AG1075" s="100">
        <f t="shared" si="187"/>
        <v>50035281</v>
      </c>
    </row>
    <row r="1076" spans="1:33" x14ac:dyDescent="0.35">
      <c r="A1076" s="7" t="str">
        <f t="shared" si="181"/>
        <v>Manaus39,70</v>
      </c>
      <c r="B1076" s="100" t="s">
        <v>187</v>
      </c>
      <c r="C1076" s="7">
        <v>4151</v>
      </c>
      <c r="D1076" s="7" t="s">
        <v>40</v>
      </c>
      <c r="E1076">
        <v>4003542</v>
      </c>
      <c r="F1076" s="101"/>
      <c r="G1076" s="111">
        <v>50035281</v>
      </c>
      <c r="H1076" t="s">
        <v>221</v>
      </c>
      <c r="I1076" s="101" t="str">
        <f t="shared" si="182"/>
        <v>39,7</v>
      </c>
      <c r="J1076" s="164">
        <v>0</v>
      </c>
      <c r="K1076" s="7" t="s">
        <v>47</v>
      </c>
      <c r="L1076" s="103" t="e">
        <f>HLOOKUP(K1076,'ABR''26'!$DE$4:$EH$65,MATCH(Carga!A1076,'ABR''26'!$DE$4:$DE$65,0),0)</f>
        <v>#N/A</v>
      </c>
      <c r="M1076" s="7"/>
      <c r="O1076" s="7" t="str">
        <f t="shared" si="183"/>
        <v>ZBUT</v>
      </c>
      <c r="P1076" s="104" t="e">
        <f t="shared" si="184"/>
        <v>#N/A</v>
      </c>
      <c r="Q1076" s="102" t="s">
        <v>203</v>
      </c>
      <c r="R1076" s="102" t="s">
        <v>204</v>
      </c>
      <c r="S1076" s="102" t="s">
        <v>152</v>
      </c>
      <c r="T1076" s="105" t="str">
        <f t="shared" ca="1" si="179"/>
        <v>04.05.Monday</v>
      </c>
      <c r="U1076" s="102" t="s">
        <v>205</v>
      </c>
      <c r="V1076" s="7"/>
      <c r="W1076" s="7"/>
      <c r="X1076" s="7"/>
      <c r="Y1076" s="7"/>
      <c r="Z1076" s="100">
        <f t="shared" si="185"/>
        <v>4003542</v>
      </c>
      <c r="AA1076" s="7"/>
      <c r="AB1076" s="7"/>
      <c r="AC1076" s="7"/>
      <c r="AD1076" s="7"/>
      <c r="AE1076" s="100">
        <f t="shared" si="186"/>
        <v>4151</v>
      </c>
      <c r="AF1076" s="7"/>
      <c r="AG1076" s="100">
        <f t="shared" si="187"/>
        <v>50035281</v>
      </c>
    </row>
    <row r="1077" spans="1:33" x14ac:dyDescent="0.35">
      <c r="A1077" s="7" t="str">
        <f t="shared" si="181"/>
        <v>Manaus39,70</v>
      </c>
      <c r="B1077" s="100" t="s">
        <v>187</v>
      </c>
      <c r="C1077" s="7">
        <v>4151</v>
      </c>
      <c r="D1077" s="7" t="s">
        <v>40</v>
      </c>
      <c r="E1077">
        <v>4003542</v>
      </c>
      <c r="F1077" s="101"/>
      <c r="G1077" s="111">
        <v>50035281</v>
      </c>
      <c r="H1077" t="s">
        <v>221</v>
      </c>
      <c r="I1077" s="101" t="str">
        <f t="shared" si="182"/>
        <v>39,7</v>
      </c>
      <c r="J1077" s="164">
        <v>0</v>
      </c>
      <c r="K1077" s="7" t="s">
        <v>54</v>
      </c>
      <c r="L1077" s="103" t="e">
        <f>HLOOKUP(K1077,'ABR''26'!$DE$4:$EH$65,MATCH(Carga!A1077,'ABR''26'!$DE$4:$DE$65,0),0)</f>
        <v>#N/A</v>
      </c>
      <c r="M1077" s="7"/>
      <c r="O1077" s="7" t="str">
        <f t="shared" si="183"/>
        <v>ZBUB</v>
      </c>
      <c r="P1077" s="104" t="e">
        <f t="shared" si="184"/>
        <v>#N/A</v>
      </c>
      <c r="Q1077" s="102" t="s">
        <v>203</v>
      </c>
      <c r="R1077" s="102" t="s">
        <v>204</v>
      </c>
      <c r="S1077" s="102" t="s">
        <v>152</v>
      </c>
      <c r="T1077" s="105" t="str">
        <f t="shared" ca="1" si="179"/>
        <v>04.05.Monday</v>
      </c>
      <c r="U1077" s="102" t="s">
        <v>205</v>
      </c>
      <c r="V1077" s="7"/>
      <c r="W1077" s="7"/>
      <c r="X1077" s="7"/>
      <c r="Y1077" s="7"/>
      <c r="Z1077" s="100">
        <f t="shared" si="185"/>
        <v>4003542</v>
      </c>
      <c r="AA1077" s="7"/>
      <c r="AB1077" s="7"/>
      <c r="AC1077" s="7"/>
      <c r="AD1077" s="7"/>
      <c r="AE1077" s="100">
        <f t="shared" si="186"/>
        <v>4151</v>
      </c>
      <c r="AF1077" s="7"/>
      <c r="AG1077" s="100">
        <f t="shared" si="187"/>
        <v>50035281</v>
      </c>
    </row>
    <row r="1078" spans="1:33" x14ac:dyDescent="0.35">
      <c r="A1078" s="7" t="str">
        <f t="shared" si="181"/>
        <v>Manaus39,70</v>
      </c>
      <c r="B1078" s="100" t="s">
        <v>187</v>
      </c>
      <c r="C1078" s="7">
        <v>4151</v>
      </c>
      <c r="D1078" s="7" t="s">
        <v>40</v>
      </c>
      <c r="E1078">
        <v>4003542</v>
      </c>
      <c r="F1078" s="101"/>
      <c r="G1078" s="111">
        <v>50035281</v>
      </c>
      <c r="H1078" t="s">
        <v>221</v>
      </c>
      <c r="I1078" s="101" t="str">
        <f t="shared" si="182"/>
        <v>39,7</v>
      </c>
      <c r="J1078" s="164">
        <v>0</v>
      </c>
      <c r="K1078" s="7" t="s">
        <v>48</v>
      </c>
      <c r="L1078" s="103" t="e">
        <f>HLOOKUP(K1078,'ABR''26'!$DE$4:$EH$65,MATCH(Carga!A1078,'ABR''26'!$DE$4:$DE$65,0),0)</f>
        <v>#N/A</v>
      </c>
      <c r="M1078" s="7"/>
      <c r="O1078" s="7" t="str">
        <f t="shared" si="183"/>
        <v>ZBLA</v>
      </c>
      <c r="P1078" s="104" t="e">
        <f t="shared" si="184"/>
        <v>#N/A</v>
      </c>
      <c r="Q1078" s="102" t="s">
        <v>203</v>
      </c>
      <c r="R1078" s="102" t="s">
        <v>204</v>
      </c>
      <c r="S1078" s="102" t="s">
        <v>152</v>
      </c>
      <c r="T1078" s="105" t="str">
        <f t="shared" ca="1" si="179"/>
        <v>04.05.Monday</v>
      </c>
      <c r="U1078" s="102" t="s">
        <v>205</v>
      </c>
      <c r="V1078" s="7"/>
      <c r="W1078" s="7"/>
      <c r="X1078" s="7"/>
      <c r="Y1078" s="7"/>
      <c r="Z1078" s="100">
        <f t="shared" si="185"/>
        <v>4003542</v>
      </c>
      <c r="AA1078" s="7"/>
      <c r="AB1078" s="7"/>
      <c r="AC1078" s="7"/>
      <c r="AD1078" s="7"/>
      <c r="AE1078" s="100">
        <f t="shared" si="186"/>
        <v>4151</v>
      </c>
      <c r="AF1078" s="7"/>
      <c r="AG1078" s="100">
        <f t="shared" si="187"/>
        <v>50035281</v>
      </c>
    </row>
    <row r="1079" spans="1:33" x14ac:dyDescent="0.35">
      <c r="A1079" s="7" t="str">
        <f t="shared" si="181"/>
        <v>Manaus39,70</v>
      </c>
      <c r="B1079" s="100" t="s">
        <v>187</v>
      </c>
      <c r="C1079" s="7">
        <v>4151</v>
      </c>
      <c r="D1079" s="7" t="s">
        <v>40</v>
      </c>
      <c r="E1079">
        <v>4003542</v>
      </c>
      <c r="F1079" s="101"/>
      <c r="G1079" s="111">
        <v>50035281</v>
      </c>
      <c r="H1079" t="s">
        <v>221</v>
      </c>
      <c r="I1079" s="101" t="str">
        <f t="shared" si="182"/>
        <v>39,7</v>
      </c>
      <c r="J1079" s="164">
        <v>0</v>
      </c>
      <c r="K1079" s="7" t="s">
        <v>55</v>
      </c>
      <c r="L1079" s="103" t="e">
        <f>HLOOKUP(K1079,'ABR''26'!$DE$4:$EH$65,MATCH(Carga!A1079,'ABR''26'!$DE$4:$DE$65,0),0)</f>
        <v>#N/A</v>
      </c>
      <c r="M1079" s="7"/>
      <c r="O1079" s="7" t="str">
        <f t="shared" si="183"/>
        <v>ZBLL</v>
      </c>
      <c r="P1079" s="104" t="e">
        <f t="shared" si="184"/>
        <v>#N/A</v>
      </c>
      <c r="Q1079" s="102" t="s">
        <v>203</v>
      </c>
      <c r="R1079" s="102" t="s">
        <v>204</v>
      </c>
      <c r="S1079" s="102" t="s">
        <v>152</v>
      </c>
      <c r="T1079" s="105" t="str">
        <f t="shared" ca="1" si="179"/>
        <v>04.05.Monday</v>
      </c>
      <c r="U1079" s="102" t="s">
        <v>205</v>
      </c>
      <c r="V1079" s="7"/>
      <c r="W1079" s="7"/>
      <c r="X1079" s="7"/>
      <c r="Y1079" s="7"/>
      <c r="Z1079" s="100">
        <f t="shared" si="185"/>
        <v>4003542</v>
      </c>
      <c r="AA1079" s="7"/>
      <c r="AB1079" s="7"/>
      <c r="AC1079" s="7"/>
      <c r="AD1079" s="7"/>
      <c r="AE1079" s="100">
        <f t="shared" si="186"/>
        <v>4151</v>
      </c>
      <c r="AF1079" s="7"/>
      <c r="AG1079" s="100">
        <f t="shared" si="187"/>
        <v>50035281</v>
      </c>
    </row>
    <row r="1080" spans="1:33" x14ac:dyDescent="0.35">
      <c r="A1080" s="7" t="str">
        <f t="shared" si="181"/>
        <v>Manaus39,70</v>
      </c>
      <c r="B1080" s="100" t="s">
        <v>187</v>
      </c>
      <c r="C1080" s="7">
        <v>4151</v>
      </c>
      <c r="D1080" s="7" t="s">
        <v>40</v>
      </c>
      <c r="E1080">
        <v>4003542</v>
      </c>
      <c r="F1080" s="101"/>
      <c r="G1080" s="111">
        <v>50035281</v>
      </c>
      <c r="H1080" t="s">
        <v>221</v>
      </c>
      <c r="I1080" s="101" t="str">
        <f t="shared" si="182"/>
        <v>39,7</v>
      </c>
      <c r="J1080" s="164">
        <v>0</v>
      </c>
      <c r="K1080" s="7" t="s">
        <v>135</v>
      </c>
      <c r="L1080" s="103" t="e">
        <f>HLOOKUP(K1080,'ABR''26'!$DE$4:$EH$65,MATCH(Carga!A1080,'ABR''26'!$DE$4:$DE$65,0),0)</f>
        <v>#N/A</v>
      </c>
      <c r="M1080" s="7"/>
      <c r="O1080" s="7" t="str">
        <f t="shared" si="183"/>
        <v>ZBPE</v>
      </c>
      <c r="P1080" s="104" t="e">
        <f t="shared" si="184"/>
        <v>#N/A</v>
      </c>
      <c r="Q1080" s="102" t="s">
        <v>203</v>
      </c>
      <c r="R1080" s="102" t="s">
        <v>204</v>
      </c>
      <c r="S1080" s="102" t="s">
        <v>152</v>
      </c>
      <c r="T1080" s="105" t="str">
        <f t="shared" ca="1" si="179"/>
        <v>04.05.Monday</v>
      </c>
      <c r="U1080" s="102" t="s">
        <v>205</v>
      </c>
      <c r="V1080" s="7"/>
      <c r="W1080" s="7"/>
      <c r="X1080" s="7"/>
      <c r="Y1080" s="7"/>
      <c r="Z1080" s="100">
        <f t="shared" si="185"/>
        <v>4003542</v>
      </c>
      <c r="AA1080" s="7"/>
      <c r="AB1080" s="7"/>
      <c r="AC1080" s="7"/>
      <c r="AD1080" s="7"/>
      <c r="AE1080" s="100">
        <f t="shared" si="186"/>
        <v>4151</v>
      </c>
      <c r="AF1080" s="7"/>
      <c r="AG1080" s="100">
        <f t="shared" si="187"/>
        <v>50035281</v>
      </c>
    </row>
    <row r="1081" spans="1:33" x14ac:dyDescent="0.35">
      <c r="A1081" s="7" t="str">
        <f t="shared" si="181"/>
        <v>Manaus39,70</v>
      </c>
      <c r="B1081" s="100" t="s">
        <v>187</v>
      </c>
      <c r="C1081" s="7">
        <v>4151</v>
      </c>
      <c r="D1081" s="7" t="s">
        <v>40</v>
      </c>
      <c r="E1081">
        <v>4003542</v>
      </c>
      <c r="F1081" s="101"/>
      <c r="G1081" s="111">
        <v>50035281</v>
      </c>
      <c r="H1081" t="s">
        <v>221</v>
      </c>
      <c r="I1081" s="101" t="str">
        <f t="shared" si="182"/>
        <v>39,7</v>
      </c>
      <c r="J1081" s="164">
        <v>0</v>
      </c>
      <c r="K1081" s="7" t="s">
        <v>136</v>
      </c>
      <c r="L1081" s="103" t="e">
        <f>HLOOKUP(K1081,'ABR''26'!$DE$4:$EH$65,MATCH(Carga!A1081,'ABR''26'!$DE$4:$DE$65,0),0)</f>
        <v>#N/A</v>
      </c>
      <c r="M1081" s="7"/>
      <c r="O1081" s="7" t="str">
        <f t="shared" si="183"/>
        <v>ZBPL</v>
      </c>
      <c r="P1081" s="104" t="e">
        <f t="shared" si="184"/>
        <v>#N/A</v>
      </c>
      <c r="Q1081" s="102" t="s">
        <v>203</v>
      </c>
      <c r="R1081" s="102" t="s">
        <v>204</v>
      </c>
      <c r="S1081" s="102" t="s">
        <v>152</v>
      </c>
      <c r="T1081" s="105" t="str">
        <f t="shared" ca="1" si="179"/>
        <v>04.05.Monday</v>
      </c>
      <c r="U1081" s="102" t="s">
        <v>205</v>
      </c>
      <c r="V1081" s="7"/>
      <c r="W1081" s="7"/>
      <c r="X1081" s="7"/>
      <c r="Y1081" s="7"/>
      <c r="Z1081" s="100">
        <f t="shared" si="185"/>
        <v>4003542</v>
      </c>
      <c r="AA1081" s="7"/>
      <c r="AB1081" s="7"/>
      <c r="AC1081" s="7"/>
      <c r="AD1081" s="7"/>
      <c r="AE1081" s="100">
        <f t="shared" si="186"/>
        <v>4151</v>
      </c>
      <c r="AF1081" s="7"/>
      <c r="AG1081" s="100">
        <f t="shared" si="187"/>
        <v>50035281</v>
      </c>
    </row>
    <row r="1082" spans="1:33" x14ac:dyDescent="0.35">
      <c r="A1082" s="7" t="str">
        <f>D1082&amp;I1082&amp;J1082</f>
        <v>Manaus39,70</v>
      </c>
      <c r="B1082" s="100" t="s">
        <v>187</v>
      </c>
      <c r="C1082" s="7">
        <v>4151</v>
      </c>
      <c r="D1082" s="7" t="s">
        <v>40</v>
      </c>
      <c r="E1082">
        <v>4001152</v>
      </c>
      <c r="F1082" s="101"/>
      <c r="G1082" s="111">
        <v>50035281</v>
      </c>
      <c r="H1082" t="s">
        <v>221</v>
      </c>
      <c r="I1082" s="101" t="str">
        <f t="shared" si="182"/>
        <v>39,7</v>
      </c>
      <c r="J1082" s="164">
        <v>0</v>
      </c>
      <c r="K1082" s="7" t="s">
        <v>43</v>
      </c>
      <c r="L1082" s="103" t="e">
        <f>HLOOKUP(K1082,'ABR''26'!$DE$4:$EH$65,MATCH(Carga!A1082,'ABR''26'!$DE$4:$DE$65,0),0)</f>
        <v>#N/A</v>
      </c>
      <c r="M1082" s="7"/>
      <c r="O1082" s="7" t="str">
        <f t="shared" si="183"/>
        <v>ZBRP</v>
      </c>
      <c r="P1082" s="104" t="e">
        <f t="shared" si="184"/>
        <v>#N/A</v>
      </c>
      <c r="Q1082" s="102" t="s">
        <v>203</v>
      </c>
      <c r="R1082" s="102" t="s">
        <v>204</v>
      </c>
      <c r="S1082" s="102" t="s">
        <v>152</v>
      </c>
      <c r="T1082" s="105" t="str">
        <f t="shared" ca="1" si="179"/>
        <v>04.05.Monday</v>
      </c>
      <c r="U1082" s="102" t="s">
        <v>205</v>
      </c>
      <c r="V1082" s="7"/>
      <c r="W1082" s="7"/>
      <c r="X1082" s="7"/>
      <c r="Y1082" s="7"/>
      <c r="Z1082" s="100">
        <f t="shared" si="185"/>
        <v>4001152</v>
      </c>
      <c r="AA1082" s="7"/>
      <c r="AB1082" s="7"/>
      <c r="AC1082" s="7"/>
      <c r="AD1082" s="7"/>
      <c r="AE1082" s="100">
        <f t="shared" si="186"/>
        <v>4151</v>
      </c>
      <c r="AF1082" s="7"/>
      <c r="AG1082" s="100">
        <f t="shared" si="187"/>
        <v>50035281</v>
      </c>
    </row>
    <row r="1083" spans="1:33" x14ac:dyDescent="0.35">
      <c r="A1083" s="7" t="str">
        <f t="shared" ref="A1083:A1105" si="188">D1083&amp;I1083&amp;J1083</f>
        <v>Manaus39,70</v>
      </c>
      <c r="B1083" s="100" t="s">
        <v>187</v>
      </c>
      <c r="C1083" s="7">
        <v>4151</v>
      </c>
      <c r="D1083" s="7" t="s">
        <v>40</v>
      </c>
      <c r="E1083">
        <v>4001152</v>
      </c>
      <c r="F1083" s="101"/>
      <c r="G1083" s="111">
        <v>50035281</v>
      </c>
      <c r="H1083" t="s">
        <v>221</v>
      </c>
      <c r="I1083" s="101" t="str">
        <f t="shared" si="182"/>
        <v>39,7</v>
      </c>
      <c r="J1083" s="164">
        <v>0</v>
      </c>
      <c r="K1083" s="7" t="s">
        <v>44</v>
      </c>
      <c r="L1083" s="103" t="e">
        <f>HLOOKUP(K1083,'ABR''26'!$DE$4:$EH$65,MATCH(Carga!A1083,'ABR''26'!$DE$4:$DE$65,0),0)</f>
        <v>#N/A</v>
      </c>
      <c r="M1083" s="7"/>
      <c r="O1083" s="7" t="str">
        <f t="shared" si="183"/>
        <v>ZBSR</v>
      </c>
      <c r="P1083" s="104" t="e">
        <f t="shared" si="184"/>
        <v>#N/A</v>
      </c>
      <c r="Q1083" s="102" t="s">
        <v>203</v>
      </c>
      <c r="R1083" s="102" t="s">
        <v>204</v>
      </c>
      <c r="S1083" s="102" t="s">
        <v>152</v>
      </c>
      <c r="T1083" s="105" t="str">
        <f t="shared" ca="1" si="179"/>
        <v>04.05.Monday</v>
      </c>
      <c r="U1083" s="102" t="s">
        <v>205</v>
      </c>
      <c r="V1083" s="7"/>
      <c r="W1083" s="7"/>
      <c r="X1083" s="7"/>
      <c r="Y1083" s="7"/>
      <c r="Z1083" s="100">
        <f t="shared" si="185"/>
        <v>4001152</v>
      </c>
      <c r="AA1083" s="7"/>
      <c r="AB1083" s="7"/>
      <c r="AC1083" s="7"/>
      <c r="AD1083" s="7"/>
      <c r="AE1083" s="100">
        <f t="shared" si="186"/>
        <v>4151</v>
      </c>
      <c r="AF1083" s="7"/>
      <c r="AG1083" s="100">
        <f t="shared" si="187"/>
        <v>50035281</v>
      </c>
    </row>
    <row r="1084" spans="1:33" x14ac:dyDescent="0.35">
      <c r="A1084" s="7" t="str">
        <f t="shared" si="188"/>
        <v>Manaus39,70</v>
      </c>
      <c r="B1084" s="100" t="s">
        <v>187</v>
      </c>
      <c r="C1084" s="7">
        <v>4151</v>
      </c>
      <c r="D1084" s="7" t="s">
        <v>40</v>
      </c>
      <c r="E1084">
        <v>4001152</v>
      </c>
      <c r="F1084" s="101"/>
      <c r="G1084" s="111">
        <v>50035281</v>
      </c>
      <c r="H1084" t="s">
        <v>221</v>
      </c>
      <c r="I1084" s="101" t="str">
        <f t="shared" si="182"/>
        <v>39,7</v>
      </c>
      <c r="J1084" s="164">
        <v>0</v>
      </c>
      <c r="K1084" s="7" t="s">
        <v>56</v>
      </c>
      <c r="L1084" s="103" t="e">
        <f>HLOOKUP(K1084,'ABR''26'!$DE$4:$EH$65,MATCH(Carga!A1084,'ABR''26'!$DE$4:$DE$65,0),0)</f>
        <v>#N/A</v>
      </c>
      <c r="M1084" s="7"/>
      <c r="O1084" s="7" t="str">
        <f t="shared" si="183"/>
        <v>ZBSB</v>
      </c>
      <c r="P1084" s="104" t="e">
        <f t="shared" si="184"/>
        <v>#N/A</v>
      </c>
      <c r="Q1084" s="102" t="s">
        <v>203</v>
      </c>
      <c r="R1084" s="102" t="s">
        <v>204</v>
      </c>
      <c r="S1084" s="102" t="s">
        <v>152</v>
      </c>
      <c r="T1084" s="105" t="str">
        <f t="shared" ca="1" si="179"/>
        <v>04.05.Monday</v>
      </c>
      <c r="U1084" s="102" t="s">
        <v>205</v>
      </c>
      <c r="V1084" s="7"/>
      <c r="W1084" s="7"/>
      <c r="X1084" s="7"/>
      <c r="Y1084" s="7"/>
      <c r="Z1084" s="100">
        <f t="shared" si="185"/>
        <v>4001152</v>
      </c>
      <c r="AA1084" s="7"/>
      <c r="AB1084" s="7"/>
      <c r="AC1084" s="7"/>
      <c r="AD1084" s="7"/>
      <c r="AE1084" s="100">
        <f t="shared" si="186"/>
        <v>4151</v>
      </c>
      <c r="AF1084" s="7"/>
      <c r="AG1084" s="100">
        <f t="shared" si="187"/>
        <v>50035281</v>
      </c>
    </row>
    <row r="1085" spans="1:33" x14ac:dyDescent="0.35">
      <c r="A1085" s="7" t="str">
        <f t="shared" si="188"/>
        <v>Manaus39,70</v>
      </c>
      <c r="B1085" s="100" t="s">
        <v>187</v>
      </c>
      <c r="C1085" s="7">
        <v>4151</v>
      </c>
      <c r="D1085" s="7" t="s">
        <v>40</v>
      </c>
      <c r="E1085">
        <v>4001152</v>
      </c>
      <c r="F1085" s="101"/>
      <c r="G1085" s="111">
        <v>50035281</v>
      </c>
      <c r="H1085" t="s">
        <v>221</v>
      </c>
      <c r="I1085" s="101" t="str">
        <f t="shared" si="182"/>
        <v>39,7</v>
      </c>
      <c r="J1085" s="164">
        <v>0</v>
      </c>
      <c r="K1085" s="7" t="s">
        <v>46</v>
      </c>
      <c r="L1085" s="103" t="e">
        <f>HLOOKUP(K1085,'ABR''26'!$DE$4:$EH$65,MATCH(Carga!A1085,'ABR''26'!$DE$4:$DE$65,0),0)</f>
        <v>#N/A</v>
      </c>
      <c r="M1085" s="7"/>
      <c r="O1085" s="7" t="str">
        <f t="shared" si="183"/>
        <v>ZBCP</v>
      </c>
      <c r="P1085" s="104" t="e">
        <f t="shared" si="184"/>
        <v>#N/A</v>
      </c>
      <c r="Q1085" s="102" t="s">
        <v>203</v>
      </c>
      <c r="R1085" s="102" t="s">
        <v>204</v>
      </c>
      <c r="S1085" s="102" t="s">
        <v>152</v>
      </c>
      <c r="T1085" s="105" t="str">
        <f t="shared" ca="1" si="179"/>
        <v>04.05.Monday</v>
      </c>
      <c r="U1085" s="102" t="s">
        <v>205</v>
      </c>
      <c r="V1085" s="7"/>
      <c r="W1085" s="7"/>
      <c r="X1085" s="7"/>
      <c r="Y1085" s="7"/>
      <c r="Z1085" s="100">
        <f t="shared" si="185"/>
        <v>4001152</v>
      </c>
      <c r="AA1085" s="7"/>
      <c r="AB1085" s="7"/>
      <c r="AC1085" s="7"/>
      <c r="AD1085" s="7"/>
      <c r="AE1085" s="100">
        <f t="shared" si="186"/>
        <v>4151</v>
      </c>
      <c r="AF1085" s="7"/>
      <c r="AG1085" s="100">
        <f t="shared" si="187"/>
        <v>50035281</v>
      </c>
    </row>
    <row r="1086" spans="1:33" x14ac:dyDescent="0.35">
      <c r="A1086" s="7" t="str">
        <f t="shared" si="188"/>
        <v>Manaus39,70</v>
      </c>
      <c r="B1086" s="100" t="s">
        <v>187</v>
      </c>
      <c r="C1086" s="7">
        <v>4151</v>
      </c>
      <c r="D1086" s="7" t="s">
        <v>40</v>
      </c>
      <c r="E1086">
        <v>4001152</v>
      </c>
      <c r="F1086" s="101"/>
      <c r="G1086" s="111">
        <v>50035281</v>
      </c>
      <c r="H1086" t="s">
        <v>221</v>
      </c>
      <c r="I1086" s="101" t="str">
        <f t="shared" si="182"/>
        <v>39,7</v>
      </c>
      <c r="J1086" s="164">
        <v>0</v>
      </c>
      <c r="K1086" s="7" t="s">
        <v>131</v>
      </c>
      <c r="L1086" s="103" t="e">
        <f>HLOOKUP(K1086,'ABR''26'!$DE$4:$EH$65,MATCH(Carga!A1086,'ABR''26'!$DE$4:$DE$65,0),0)</f>
        <v>#N/A</v>
      </c>
      <c r="M1086" s="7"/>
      <c r="O1086" s="7" t="str">
        <f t="shared" si="183"/>
        <v>ZBFP</v>
      </c>
      <c r="P1086" s="104" t="e">
        <f t="shared" si="184"/>
        <v>#N/A</v>
      </c>
      <c r="Q1086" s="102" t="s">
        <v>203</v>
      </c>
      <c r="R1086" s="102" t="s">
        <v>204</v>
      </c>
      <c r="S1086" s="102" t="s">
        <v>152</v>
      </c>
      <c r="T1086" s="105" t="str">
        <f t="shared" ca="1" si="179"/>
        <v>04.05.Monday</v>
      </c>
      <c r="U1086" s="102" t="s">
        <v>205</v>
      </c>
      <c r="V1086" s="7"/>
      <c r="W1086" s="7"/>
      <c r="X1086" s="7"/>
      <c r="Y1086" s="7"/>
      <c r="Z1086" s="100">
        <f t="shared" si="185"/>
        <v>4001152</v>
      </c>
      <c r="AA1086" s="7"/>
      <c r="AB1086" s="7"/>
      <c r="AC1086" s="7"/>
      <c r="AD1086" s="7"/>
      <c r="AE1086" s="100">
        <f t="shared" si="186"/>
        <v>4151</v>
      </c>
      <c r="AF1086" s="7"/>
      <c r="AG1086" s="100">
        <f t="shared" si="187"/>
        <v>50035281</v>
      </c>
    </row>
    <row r="1087" spans="1:33" x14ac:dyDescent="0.35">
      <c r="A1087" s="7" t="str">
        <f t="shared" si="188"/>
        <v>Manaus39,70</v>
      </c>
      <c r="B1087" s="100" t="s">
        <v>187</v>
      </c>
      <c r="C1087" s="7">
        <v>4151</v>
      </c>
      <c r="D1087" s="7" t="s">
        <v>40</v>
      </c>
      <c r="E1087">
        <v>4001152</v>
      </c>
      <c r="F1087" s="101"/>
      <c r="G1087" s="111">
        <v>50035281</v>
      </c>
      <c r="H1087" t="s">
        <v>221</v>
      </c>
      <c r="I1087" s="101" t="str">
        <f t="shared" si="182"/>
        <v>39,7</v>
      </c>
      <c r="J1087" s="164">
        <v>0</v>
      </c>
      <c r="K1087" s="7" t="s">
        <v>51</v>
      </c>
      <c r="L1087" s="103" t="e">
        <f>HLOOKUP(K1087,'ABR''26'!$DE$4:$EH$65,MATCH(Carga!A1087,'ABR''26'!$DE$4:$DE$65,0),0)</f>
        <v>#N/A</v>
      </c>
      <c r="M1087" s="7"/>
      <c r="O1087" s="7" t="str">
        <f t="shared" si="183"/>
        <v>ZBFC</v>
      </c>
      <c r="P1087" s="104" t="e">
        <f t="shared" si="184"/>
        <v>#N/A</v>
      </c>
      <c r="Q1087" s="102" t="s">
        <v>203</v>
      </c>
      <c r="R1087" s="102" t="s">
        <v>204</v>
      </c>
      <c r="S1087" s="102" t="s">
        <v>152</v>
      </c>
      <c r="T1087" s="105" t="str">
        <f t="shared" ca="1" si="179"/>
        <v>04.05.Monday</v>
      </c>
      <c r="U1087" s="102" t="s">
        <v>205</v>
      </c>
      <c r="V1087" s="7"/>
      <c r="W1087" s="7"/>
      <c r="X1087" s="7"/>
      <c r="Y1087" s="7"/>
      <c r="Z1087" s="100">
        <f t="shared" si="185"/>
        <v>4001152</v>
      </c>
      <c r="AA1087" s="7"/>
      <c r="AB1087" s="7"/>
      <c r="AC1087" s="7"/>
      <c r="AD1087" s="7"/>
      <c r="AE1087" s="100">
        <f t="shared" si="186"/>
        <v>4151</v>
      </c>
      <c r="AF1087" s="7"/>
      <c r="AG1087" s="100">
        <f t="shared" si="187"/>
        <v>50035281</v>
      </c>
    </row>
    <row r="1088" spans="1:33" x14ac:dyDescent="0.35">
      <c r="A1088" s="7" t="str">
        <f t="shared" si="188"/>
        <v>Manaus39,70</v>
      </c>
      <c r="B1088" s="100" t="s">
        <v>187</v>
      </c>
      <c r="C1088" s="7">
        <v>4151</v>
      </c>
      <c r="D1088" s="7" t="s">
        <v>40</v>
      </c>
      <c r="E1088">
        <v>4001152</v>
      </c>
      <c r="F1088" s="101"/>
      <c r="G1088" s="111">
        <v>50035281</v>
      </c>
      <c r="H1088" t="s">
        <v>221</v>
      </c>
      <c r="I1088" s="101" t="str">
        <f t="shared" si="182"/>
        <v>39,7</v>
      </c>
      <c r="J1088" s="164">
        <v>0</v>
      </c>
      <c r="K1088" s="7" t="s">
        <v>59</v>
      </c>
      <c r="L1088" s="103" t="e">
        <f>HLOOKUP(K1088,'ABR''26'!$DE$4:$EH$65,MATCH(Carga!A1088,'ABR''26'!$DE$4:$DE$65,0),0)</f>
        <v>#N/A</v>
      </c>
      <c r="M1088" s="7"/>
      <c r="O1088" s="7" t="str">
        <f t="shared" si="183"/>
        <v>ZBFB</v>
      </c>
      <c r="P1088" s="104" t="e">
        <f t="shared" si="184"/>
        <v>#N/A</v>
      </c>
      <c r="Q1088" s="102" t="s">
        <v>203</v>
      </c>
      <c r="R1088" s="102" t="s">
        <v>204</v>
      </c>
      <c r="S1088" s="102" t="s">
        <v>152</v>
      </c>
      <c r="T1088" s="105" t="str">
        <f t="shared" ca="1" si="179"/>
        <v>04.05.Monday</v>
      </c>
      <c r="U1088" s="102" t="s">
        <v>205</v>
      </c>
      <c r="V1088" s="7"/>
      <c r="W1088" s="7"/>
      <c r="X1088" s="7"/>
      <c r="Y1088" s="7"/>
      <c r="Z1088" s="100">
        <f t="shared" si="185"/>
        <v>4001152</v>
      </c>
      <c r="AA1088" s="7"/>
      <c r="AB1088" s="7"/>
      <c r="AC1088" s="7"/>
      <c r="AD1088" s="7"/>
      <c r="AE1088" s="100">
        <f t="shared" si="186"/>
        <v>4151</v>
      </c>
      <c r="AF1088" s="7"/>
      <c r="AG1088" s="100">
        <f t="shared" si="187"/>
        <v>50035281</v>
      </c>
    </row>
    <row r="1089" spans="1:33" x14ac:dyDescent="0.35">
      <c r="A1089" s="7" t="str">
        <f t="shared" si="188"/>
        <v>Manaus39,70</v>
      </c>
      <c r="B1089" s="100" t="s">
        <v>187</v>
      </c>
      <c r="C1089" s="7">
        <v>4151</v>
      </c>
      <c r="D1089" s="7" t="s">
        <v>40</v>
      </c>
      <c r="E1089">
        <v>4001152</v>
      </c>
      <c r="F1089" s="101"/>
      <c r="G1089" s="111">
        <v>50035281</v>
      </c>
      <c r="H1089" t="s">
        <v>221</v>
      </c>
      <c r="I1089" s="101" t="str">
        <f t="shared" si="182"/>
        <v>39,7</v>
      </c>
      <c r="J1089" s="164">
        <v>0</v>
      </c>
      <c r="K1089" s="7" t="s">
        <v>138</v>
      </c>
      <c r="L1089" s="103" t="e">
        <f>HLOOKUP(K1089,'ABR''26'!$DE$4:$EH$65,MATCH(Carga!A1089,'ABR''26'!$DE$4:$DE$65,0),0)</f>
        <v>#N/A</v>
      </c>
      <c r="M1089" s="7"/>
      <c r="O1089" s="7" t="str">
        <f t="shared" si="183"/>
        <v>ZBTM</v>
      </c>
      <c r="P1089" s="104" t="e">
        <f t="shared" si="184"/>
        <v>#N/A</v>
      </c>
      <c r="Q1089" s="102" t="s">
        <v>203</v>
      </c>
      <c r="R1089" s="102" t="s">
        <v>204</v>
      </c>
      <c r="S1089" s="102" t="s">
        <v>152</v>
      </c>
      <c r="T1089" s="105" t="str">
        <f t="shared" ca="1" si="179"/>
        <v>04.05.Monday</v>
      </c>
      <c r="U1089" s="102" t="s">
        <v>205</v>
      </c>
      <c r="V1089" s="7"/>
      <c r="W1089" s="7"/>
      <c r="X1089" s="7"/>
      <c r="Y1089" s="7"/>
      <c r="Z1089" s="100">
        <f t="shared" si="185"/>
        <v>4001152</v>
      </c>
      <c r="AA1089" s="7"/>
      <c r="AB1089" s="7"/>
      <c r="AC1089" s="7"/>
      <c r="AD1089" s="7"/>
      <c r="AE1089" s="100">
        <f t="shared" si="186"/>
        <v>4151</v>
      </c>
      <c r="AF1089" s="7"/>
      <c r="AG1089" s="100">
        <f t="shared" si="187"/>
        <v>50035281</v>
      </c>
    </row>
    <row r="1090" spans="1:33" x14ac:dyDescent="0.35">
      <c r="A1090" s="7" t="str">
        <f t="shared" si="188"/>
        <v>Manaus39,70</v>
      </c>
      <c r="B1090" s="100" t="s">
        <v>187</v>
      </c>
      <c r="C1090" s="7">
        <v>4151</v>
      </c>
      <c r="D1090" s="7" t="s">
        <v>40</v>
      </c>
      <c r="E1090">
        <v>4001152</v>
      </c>
      <c r="F1090" s="101"/>
      <c r="G1090" s="111">
        <v>50035281</v>
      </c>
      <c r="H1090" t="s">
        <v>221</v>
      </c>
      <c r="I1090" s="101" t="str">
        <f t="shared" si="182"/>
        <v>39,7</v>
      </c>
      <c r="J1090" s="164">
        <v>0</v>
      </c>
      <c r="K1090" s="7" t="s">
        <v>139</v>
      </c>
      <c r="L1090" s="103" t="e">
        <f>HLOOKUP(K1090,'ABR''26'!$DE$4:$EH$65,MATCH(Carga!A1090,'ABR''26'!$DE$4:$DE$65,0),0)</f>
        <v>#N/A</v>
      </c>
      <c r="M1090" s="7"/>
      <c r="O1090" s="7" t="str">
        <f t="shared" si="183"/>
        <v>ZBCT</v>
      </c>
      <c r="P1090" s="104" t="e">
        <f t="shared" si="184"/>
        <v>#N/A</v>
      </c>
      <c r="Q1090" s="102" t="s">
        <v>203</v>
      </c>
      <c r="R1090" s="102" t="s">
        <v>204</v>
      </c>
      <c r="S1090" s="102" t="s">
        <v>152</v>
      </c>
      <c r="T1090" s="105" t="str">
        <f t="shared" ref="T1090:T1153" ca="1" si="189">$T$1</f>
        <v>04.05.Monday</v>
      </c>
      <c r="U1090" s="102" t="s">
        <v>205</v>
      </c>
      <c r="V1090" s="7"/>
      <c r="W1090" s="7"/>
      <c r="X1090" s="7"/>
      <c r="Y1090" s="7"/>
      <c r="Z1090" s="100">
        <f t="shared" si="185"/>
        <v>4001152</v>
      </c>
      <c r="AA1090" s="7"/>
      <c r="AB1090" s="7"/>
      <c r="AC1090" s="7"/>
      <c r="AD1090" s="7"/>
      <c r="AE1090" s="100">
        <f t="shared" si="186"/>
        <v>4151</v>
      </c>
      <c r="AF1090" s="7"/>
      <c r="AG1090" s="100">
        <f t="shared" si="187"/>
        <v>50035281</v>
      </c>
    </row>
    <row r="1091" spans="1:33" x14ac:dyDescent="0.35">
      <c r="A1091" s="7" t="str">
        <f t="shared" si="188"/>
        <v>Manaus39,70</v>
      </c>
      <c r="B1091" s="100" t="s">
        <v>187</v>
      </c>
      <c r="C1091" s="7">
        <v>4151</v>
      </c>
      <c r="D1091" s="7" t="s">
        <v>40</v>
      </c>
      <c r="E1091">
        <v>4001152</v>
      </c>
      <c r="F1091" s="101"/>
      <c r="G1091" s="111">
        <v>50035281</v>
      </c>
      <c r="H1091" t="s">
        <v>221</v>
      </c>
      <c r="I1091" s="101" t="str">
        <f t="shared" si="182"/>
        <v>39,7</v>
      </c>
      <c r="J1091" s="164">
        <v>0</v>
      </c>
      <c r="K1091" s="7" t="s">
        <v>57</v>
      </c>
      <c r="L1091" s="103" t="e">
        <f>HLOOKUP(K1091,'ABR''26'!$DE$4:$EH$65,MATCH(Carga!A1091,'ABR''26'!$DE$4:$DE$65,0),0)</f>
        <v>#N/A</v>
      </c>
      <c r="M1091" s="7"/>
      <c r="O1091" s="7" t="str">
        <f t="shared" si="183"/>
        <v>ZBLB</v>
      </c>
      <c r="P1091" s="104" t="e">
        <f t="shared" si="184"/>
        <v>#N/A</v>
      </c>
      <c r="Q1091" s="102" t="s">
        <v>203</v>
      </c>
      <c r="R1091" s="102" t="s">
        <v>204</v>
      </c>
      <c r="S1091" s="102" t="s">
        <v>152</v>
      </c>
      <c r="T1091" s="105" t="str">
        <f t="shared" ca="1" si="189"/>
        <v>04.05.Monday</v>
      </c>
      <c r="U1091" s="102" t="s">
        <v>205</v>
      </c>
      <c r="V1091" s="7"/>
      <c r="W1091" s="7"/>
      <c r="X1091" s="7"/>
      <c r="Y1091" s="7"/>
      <c r="Z1091" s="100">
        <f t="shared" si="185"/>
        <v>4001152</v>
      </c>
      <c r="AA1091" s="7"/>
      <c r="AB1091" s="7"/>
      <c r="AC1091" s="7"/>
      <c r="AD1091" s="7"/>
      <c r="AE1091" s="100">
        <f t="shared" si="186"/>
        <v>4151</v>
      </c>
      <c r="AF1091" s="7"/>
      <c r="AG1091" s="100">
        <f t="shared" si="187"/>
        <v>50035281</v>
      </c>
    </row>
    <row r="1092" spans="1:33" x14ac:dyDescent="0.35">
      <c r="A1092" s="7" t="str">
        <f t="shared" si="188"/>
        <v>Manaus39,70</v>
      </c>
      <c r="B1092" s="100" t="s">
        <v>187</v>
      </c>
      <c r="C1092" s="7">
        <v>4151</v>
      </c>
      <c r="D1092" s="7" t="s">
        <v>40</v>
      </c>
      <c r="E1092">
        <v>4001152</v>
      </c>
      <c r="F1092" s="101"/>
      <c r="G1092" s="111">
        <v>50035281</v>
      </c>
      <c r="H1092" t="s">
        <v>221</v>
      </c>
      <c r="I1092" s="101" t="str">
        <f t="shared" si="182"/>
        <v>39,7</v>
      </c>
      <c r="J1092" s="164">
        <v>0</v>
      </c>
      <c r="K1092" s="7" t="s">
        <v>132</v>
      </c>
      <c r="L1092" s="103" t="e">
        <f>HLOOKUP(K1092,'ABR''26'!$DE$4:$EH$65,MATCH(Carga!A1092,'ABR''26'!$DE$4:$DE$65,0),0)</f>
        <v>#N/A</v>
      </c>
      <c r="M1092" s="7"/>
      <c r="O1092" s="7" t="str">
        <f t="shared" si="183"/>
        <v>ZBMR</v>
      </c>
      <c r="P1092" s="104" t="e">
        <f t="shared" si="184"/>
        <v>#N/A</v>
      </c>
      <c r="Q1092" s="102" t="s">
        <v>203</v>
      </c>
      <c r="R1092" s="102" t="s">
        <v>204</v>
      </c>
      <c r="S1092" s="102" t="s">
        <v>152</v>
      </c>
      <c r="T1092" s="105" t="str">
        <f t="shared" ca="1" si="189"/>
        <v>04.05.Monday</v>
      </c>
      <c r="U1092" s="102" t="s">
        <v>205</v>
      </c>
      <c r="V1092" s="7"/>
      <c r="W1092" s="7"/>
      <c r="X1092" s="7"/>
      <c r="Y1092" s="7"/>
      <c r="Z1092" s="100">
        <f t="shared" si="185"/>
        <v>4001152</v>
      </c>
      <c r="AA1092" s="7"/>
      <c r="AB1092" s="7"/>
      <c r="AC1092" s="7"/>
      <c r="AD1092" s="7"/>
      <c r="AE1092" s="100">
        <f t="shared" si="186"/>
        <v>4151</v>
      </c>
      <c r="AF1092" s="7"/>
      <c r="AG1092" s="100">
        <f t="shared" si="187"/>
        <v>50035281</v>
      </c>
    </row>
    <row r="1093" spans="1:33" x14ac:dyDescent="0.35">
      <c r="A1093" s="7" t="str">
        <f t="shared" si="188"/>
        <v>Manaus39,70</v>
      </c>
      <c r="B1093" s="100" t="s">
        <v>187</v>
      </c>
      <c r="C1093" s="7">
        <v>4151</v>
      </c>
      <c r="D1093" s="7" t="s">
        <v>40</v>
      </c>
      <c r="E1093">
        <v>4001152</v>
      </c>
      <c r="F1093" s="101"/>
      <c r="G1093" s="111">
        <v>50035281</v>
      </c>
      <c r="H1093" t="s">
        <v>221</v>
      </c>
      <c r="I1093" s="101" t="str">
        <f t="shared" si="182"/>
        <v>39,7</v>
      </c>
      <c r="J1093" s="164">
        <v>0</v>
      </c>
      <c r="K1093" s="7" t="s">
        <v>133</v>
      </c>
      <c r="L1093" s="103" t="e">
        <f>HLOOKUP(K1093,'ABR''26'!$DE$4:$EH$65,MATCH(Carga!A1093,'ABR''26'!$DE$4:$DE$65,0),0)</f>
        <v>#N/A</v>
      </c>
      <c r="M1093" s="7"/>
      <c r="O1093" s="7" t="str">
        <f t="shared" si="183"/>
        <v>ZBML</v>
      </c>
      <c r="P1093" s="104" t="e">
        <f t="shared" si="184"/>
        <v>#N/A</v>
      </c>
      <c r="Q1093" s="102" t="s">
        <v>203</v>
      </c>
      <c r="R1093" s="102" t="s">
        <v>204</v>
      </c>
      <c r="S1093" s="102" t="s">
        <v>152</v>
      </c>
      <c r="T1093" s="105" t="str">
        <f t="shared" ca="1" si="189"/>
        <v>04.05.Monday</v>
      </c>
      <c r="U1093" s="102" t="s">
        <v>205</v>
      </c>
      <c r="V1093" s="7"/>
      <c r="W1093" s="7"/>
      <c r="X1093" s="7"/>
      <c r="Y1093" s="7"/>
      <c r="Z1093" s="100">
        <f t="shared" si="185"/>
        <v>4001152</v>
      </c>
      <c r="AA1093" s="7"/>
      <c r="AB1093" s="7"/>
      <c r="AC1093" s="7"/>
      <c r="AD1093" s="7"/>
      <c r="AE1093" s="100">
        <f t="shared" si="186"/>
        <v>4151</v>
      </c>
      <c r="AF1093" s="7"/>
      <c r="AG1093" s="100">
        <f t="shared" si="187"/>
        <v>50035281</v>
      </c>
    </row>
    <row r="1094" spans="1:33" x14ac:dyDescent="0.35">
      <c r="A1094" s="7" t="str">
        <f t="shared" si="188"/>
        <v>Manaus39,70</v>
      </c>
      <c r="B1094" s="100" t="s">
        <v>187</v>
      </c>
      <c r="C1094" s="7">
        <v>4151</v>
      </c>
      <c r="D1094" s="7" t="s">
        <v>40</v>
      </c>
      <c r="E1094">
        <v>4001152</v>
      </c>
      <c r="F1094" s="101"/>
      <c r="G1094" s="111">
        <v>50035281</v>
      </c>
      <c r="H1094" t="s">
        <v>221</v>
      </c>
      <c r="I1094" s="101" t="str">
        <f t="shared" si="182"/>
        <v>39,7</v>
      </c>
      <c r="J1094" s="164">
        <v>0</v>
      </c>
      <c r="K1094" s="7" t="s">
        <v>52</v>
      </c>
      <c r="L1094" s="103" t="e">
        <f>HLOOKUP(K1094,'ABR''26'!$DE$4:$EH$65,MATCH(Carga!A1094,'ABR''26'!$DE$4:$DE$65,0),0)</f>
        <v>#N/A</v>
      </c>
      <c r="M1094" s="7"/>
      <c r="O1094" s="7" t="str">
        <f t="shared" si="183"/>
        <v>ZBPP</v>
      </c>
      <c r="P1094" s="104" t="e">
        <f t="shared" si="184"/>
        <v>#N/A</v>
      </c>
      <c r="Q1094" s="102" t="s">
        <v>203</v>
      </c>
      <c r="R1094" s="102" t="s">
        <v>204</v>
      </c>
      <c r="S1094" s="102" t="s">
        <v>152</v>
      </c>
      <c r="T1094" s="105" t="str">
        <f t="shared" ca="1" si="189"/>
        <v>04.05.Monday</v>
      </c>
      <c r="U1094" s="102" t="s">
        <v>205</v>
      </c>
      <c r="V1094" s="7"/>
      <c r="W1094" s="7"/>
      <c r="X1094" s="7"/>
      <c r="Y1094" s="7"/>
      <c r="Z1094" s="100">
        <f t="shared" si="185"/>
        <v>4001152</v>
      </c>
      <c r="AA1094" s="7"/>
      <c r="AB1094" s="7"/>
      <c r="AC1094" s="7"/>
      <c r="AD1094" s="7"/>
      <c r="AE1094" s="100">
        <f t="shared" si="186"/>
        <v>4151</v>
      </c>
      <c r="AF1094" s="7"/>
      <c r="AG1094" s="100">
        <f t="shared" si="187"/>
        <v>50035281</v>
      </c>
    </row>
    <row r="1095" spans="1:33" x14ac:dyDescent="0.35">
      <c r="A1095" s="7" t="str">
        <f t="shared" si="188"/>
        <v>Manaus39,70</v>
      </c>
      <c r="B1095" s="100" t="s">
        <v>187</v>
      </c>
      <c r="C1095" s="7">
        <v>4151</v>
      </c>
      <c r="D1095" s="7" t="s">
        <v>40</v>
      </c>
      <c r="E1095">
        <v>4001152</v>
      </c>
      <c r="F1095" s="101"/>
      <c r="G1095" s="111">
        <v>50035281</v>
      </c>
      <c r="H1095" t="s">
        <v>221</v>
      </c>
      <c r="I1095" s="101" t="str">
        <f t="shared" si="182"/>
        <v>39,7</v>
      </c>
      <c r="J1095" s="164">
        <v>0</v>
      </c>
      <c r="K1095" s="7" t="s">
        <v>60</v>
      </c>
      <c r="L1095" s="103" t="e">
        <f>HLOOKUP(K1095,'ABR''26'!$DE$4:$EH$65,MATCH(Carga!A1095,'ABR''26'!$DE$4:$DE$65,0),0)</f>
        <v>#N/A</v>
      </c>
      <c r="M1095" s="7"/>
      <c r="O1095" s="7" t="str">
        <f t="shared" si="183"/>
        <v>ZBPB</v>
      </c>
      <c r="P1095" s="104" t="e">
        <f t="shared" si="184"/>
        <v>#N/A</v>
      </c>
      <c r="Q1095" s="102" t="s">
        <v>203</v>
      </c>
      <c r="R1095" s="102" t="s">
        <v>204</v>
      </c>
      <c r="S1095" s="102" t="s">
        <v>152</v>
      </c>
      <c r="T1095" s="105" t="str">
        <f t="shared" ca="1" si="189"/>
        <v>04.05.Monday</v>
      </c>
      <c r="U1095" s="102" t="s">
        <v>205</v>
      </c>
      <c r="V1095" s="7"/>
      <c r="W1095" s="7"/>
      <c r="X1095" s="7"/>
      <c r="Y1095" s="7"/>
      <c r="Z1095" s="100">
        <f t="shared" si="185"/>
        <v>4001152</v>
      </c>
      <c r="AA1095" s="7"/>
      <c r="AB1095" s="7"/>
      <c r="AC1095" s="7"/>
      <c r="AD1095" s="7"/>
      <c r="AE1095" s="100">
        <f t="shared" si="186"/>
        <v>4151</v>
      </c>
      <c r="AF1095" s="7"/>
      <c r="AG1095" s="100">
        <f t="shared" si="187"/>
        <v>50035281</v>
      </c>
    </row>
    <row r="1096" spans="1:33" x14ac:dyDescent="0.35">
      <c r="A1096" s="7" t="str">
        <f t="shared" si="188"/>
        <v>Manaus39,70</v>
      </c>
      <c r="B1096" s="100" t="s">
        <v>187</v>
      </c>
      <c r="C1096" s="7">
        <v>4151</v>
      </c>
      <c r="D1096" s="7" t="s">
        <v>40</v>
      </c>
      <c r="E1096">
        <v>4001152</v>
      </c>
      <c r="F1096" s="101"/>
      <c r="G1096" s="111">
        <v>50035281</v>
      </c>
      <c r="H1096" t="s">
        <v>221</v>
      </c>
      <c r="I1096" s="101" t="str">
        <f t="shared" si="182"/>
        <v>39,7</v>
      </c>
      <c r="J1096" s="164">
        <v>0</v>
      </c>
      <c r="K1096" s="7" t="s">
        <v>50</v>
      </c>
      <c r="L1096" s="103" t="e">
        <f>HLOOKUP(K1096,'ABR''26'!$DE$4:$EH$65,MATCH(Carga!A1096,'ABR''26'!$DE$4:$DE$65,0),0)</f>
        <v>#N/A</v>
      </c>
      <c r="M1096" s="7"/>
      <c r="O1096" s="7" t="str">
        <f t="shared" si="183"/>
        <v>ZBOP</v>
      </c>
      <c r="P1096" s="104" t="e">
        <f t="shared" si="184"/>
        <v>#N/A</v>
      </c>
      <c r="Q1096" s="102" t="s">
        <v>203</v>
      </c>
      <c r="R1096" s="102" t="s">
        <v>204</v>
      </c>
      <c r="S1096" s="102" t="s">
        <v>152</v>
      </c>
      <c r="T1096" s="105" t="str">
        <f t="shared" ca="1" si="189"/>
        <v>04.05.Monday</v>
      </c>
      <c r="U1096" s="102" t="s">
        <v>205</v>
      </c>
      <c r="V1096" s="7"/>
      <c r="W1096" s="7"/>
      <c r="X1096" s="7"/>
      <c r="Y1096" s="7"/>
      <c r="Z1096" s="100">
        <f t="shared" si="185"/>
        <v>4001152</v>
      </c>
      <c r="AA1096" s="7"/>
      <c r="AB1096" s="7"/>
      <c r="AC1096" s="7"/>
      <c r="AD1096" s="7"/>
      <c r="AE1096" s="100">
        <f t="shared" si="186"/>
        <v>4151</v>
      </c>
      <c r="AF1096" s="7"/>
      <c r="AG1096" s="100">
        <f t="shared" si="187"/>
        <v>50035281</v>
      </c>
    </row>
    <row r="1097" spans="1:33" x14ac:dyDescent="0.35">
      <c r="A1097" s="7" t="str">
        <f t="shared" si="188"/>
        <v>Manaus39,70</v>
      </c>
      <c r="B1097" s="100" t="s">
        <v>187</v>
      </c>
      <c r="C1097" s="7">
        <v>4151</v>
      </c>
      <c r="D1097" s="7" t="s">
        <v>40</v>
      </c>
      <c r="E1097">
        <v>4001152</v>
      </c>
      <c r="F1097" s="101"/>
      <c r="G1097" s="111">
        <v>50035281</v>
      </c>
      <c r="H1097" t="s">
        <v>221</v>
      </c>
      <c r="I1097" s="101" t="str">
        <f t="shared" si="182"/>
        <v>39,7</v>
      </c>
      <c r="J1097" s="164">
        <v>0</v>
      </c>
      <c r="K1097" s="7" t="s">
        <v>58</v>
      </c>
      <c r="L1097" s="103" t="e">
        <f>HLOOKUP(K1097,'ABR''26'!$DE$4:$EH$65,MATCH(Carga!A1097,'ABR''26'!$DE$4:$DE$65,0),0)</f>
        <v>#N/A</v>
      </c>
      <c r="M1097" s="7"/>
      <c r="O1097" s="7" t="str">
        <f t="shared" si="183"/>
        <v>ZBOB</v>
      </c>
      <c r="P1097" s="104" t="e">
        <f t="shared" si="184"/>
        <v>#N/A</v>
      </c>
      <c r="Q1097" s="102" t="s">
        <v>203</v>
      </c>
      <c r="R1097" s="102" t="s">
        <v>204</v>
      </c>
      <c r="S1097" s="102" t="s">
        <v>152</v>
      </c>
      <c r="T1097" s="105" t="str">
        <f t="shared" ca="1" si="189"/>
        <v>04.05.Monday</v>
      </c>
      <c r="U1097" s="102" t="s">
        <v>205</v>
      </c>
      <c r="V1097" s="7"/>
      <c r="W1097" s="7"/>
      <c r="X1097" s="7"/>
      <c r="Y1097" s="7"/>
      <c r="Z1097" s="100">
        <f t="shared" si="185"/>
        <v>4001152</v>
      </c>
      <c r="AA1097" s="7"/>
      <c r="AB1097" s="7"/>
      <c r="AC1097" s="7"/>
      <c r="AD1097" s="7"/>
      <c r="AE1097" s="100">
        <f t="shared" si="186"/>
        <v>4151</v>
      </c>
      <c r="AF1097" s="7"/>
      <c r="AG1097" s="100">
        <f t="shared" si="187"/>
        <v>50035281</v>
      </c>
    </row>
    <row r="1098" spans="1:33" x14ac:dyDescent="0.35">
      <c r="A1098" s="7" t="str">
        <f t="shared" si="188"/>
        <v>Manaus39,70</v>
      </c>
      <c r="B1098" s="100" t="s">
        <v>187</v>
      </c>
      <c r="C1098" s="7">
        <v>4151</v>
      </c>
      <c r="D1098" s="7" t="s">
        <v>40</v>
      </c>
      <c r="E1098">
        <v>4001152</v>
      </c>
      <c r="F1098" s="101"/>
      <c r="G1098" s="111">
        <v>50035281</v>
      </c>
      <c r="H1098" t="s">
        <v>221</v>
      </c>
      <c r="I1098" s="101" t="str">
        <f t="shared" si="182"/>
        <v>39,7</v>
      </c>
      <c r="J1098" s="164">
        <v>0</v>
      </c>
      <c r="K1098" s="7" t="s">
        <v>134</v>
      </c>
      <c r="L1098" s="103" t="e">
        <f>HLOOKUP(K1098,'ABR''26'!$DE$4:$EH$65,MATCH(Carga!A1098,'ABR''26'!$DE$4:$DE$65,0),0)</f>
        <v>#N/A</v>
      </c>
      <c r="M1098" s="7"/>
      <c r="O1098" s="7" t="str">
        <f t="shared" si="183"/>
        <v>ZBSG</v>
      </c>
      <c r="P1098" s="104" t="e">
        <f t="shared" si="184"/>
        <v>#N/A</v>
      </c>
      <c r="Q1098" s="102" t="s">
        <v>203</v>
      </c>
      <c r="R1098" s="102" t="s">
        <v>204</v>
      </c>
      <c r="S1098" s="102" t="s">
        <v>152</v>
      </c>
      <c r="T1098" s="105" t="str">
        <f t="shared" ca="1" si="189"/>
        <v>04.05.Monday</v>
      </c>
      <c r="U1098" s="102" t="s">
        <v>205</v>
      </c>
      <c r="V1098" s="7"/>
      <c r="W1098" s="7"/>
      <c r="X1098" s="7"/>
      <c r="Y1098" s="7"/>
      <c r="Z1098" s="100">
        <f t="shared" si="185"/>
        <v>4001152</v>
      </c>
      <c r="AA1098" s="7"/>
      <c r="AB1098" s="7"/>
      <c r="AC1098" s="7"/>
      <c r="AD1098" s="7"/>
      <c r="AE1098" s="100">
        <f t="shared" si="186"/>
        <v>4151</v>
      </c>
      <c r="AF1098" s="7"/>
      <c r="AG1098" s="100">
        <f t="shared" si="187"/>
        <v>50035281</v>
      </c>
    </row>
    <row r="1099" spans="1:33" x14ac:dyDescent="0.35">
      <c r="A1099" s="7" t="str">
        <f t="shared" si="188"/>
        <v>Manaus39,70</v>
      </c>
      <c r="B1099" s="100" t="s">
        <v>187</v>
      </c>
      <c r="C1099" s="7">
        <v>4151</v>
      </c>
      <c r="D1099" s="7" t="s">
        <v>40</v>
      </c>
      <c r="E1099">
        <v>4001152</v>
      </c>
      <c r="F1099" s="101"/>
      <c r="G1099" s="111">
        <v>50035281</v>
      </c>
      <c r="H1099" t="s">
        <v>221</v>
      </c>
      <c r="I1099" s="101" t="str">
        <f t="shared" si="182"/>
        <v>39,7</v>
      </c>
      <c r="J1099" s="164">
        <v>0</v>
      </c>
      <c r="K1099" s="7" t="s">
        <v>45</v>
      </c>
      <c r="L1099" s="103" t="e">
        <f>HLOOKUP(K1099,'ABR''26'!$DE$4:$EH$65,MATCH(Carga!A1099,'ABR''26'!$DE$4:$DE$65,0),0)</f>
        <v>#N/A</v>
      </c>
      <c r="M1099" s="7"/>
      <c r="O1099" s="7" t="str">
        <f t="shared" si="183"/>
        <v>ZBFS</v>
      </c>
      <c r="P1099" s="104" t="e">
        <f t="shared" si="184"/>
        <v>#N/A</v>
      </c>
      <c r="Q1099" s="102" t="s">
        <v>203</v>
      </c>
      <c r="R1099" s="102" t="s">
        <v>204</v>
      </c>
      <c r="S1099" s="102" t="s">
        <v>152</v>
      </c>
      <c r="T1099" s="105" t="str">
        <f t="shared" ca="1" si="189"/>
        <v>04.05.Monday</v>
      </c>
      <c r="U1099" s="102" t="s">
        <v>205</v>
      </c>
      <c r="V1099" s="7"/>
      <c r="W1099" s="7"/>
      <c r="X1099" s="7"/>
      <c r="Y1099" s="7"/>
      <c r="Z1099" s="100">
        <f t="shared" si="185"/>
        <v>4001152</v>
      </c>
      <c r="AA1099" s="7"/>
      <c r="AB1099" s="7"/>
      <c r="AC1099" s="7"/>
      <c r="AD1099" s="7"/>
      <c r="AE1099" s="100">
        <f t="shared" si="186"/>
        <v>4151</v>
      </c>
      <c r="AF1099" s="7"/>
      <c r="AG1099" s="100">
        <f t="shared" si="187"/>
        <v>50035281</v>
      </c>
    </row>
    <row r="1100" spans="1:33" x14ac:dyDescent="0.35">
      <c r="A1100" s="7" t="str">
        <f t="shared" si="188"/>
        <v>Manaus39,70</v>
      </c>
      <c r="B1100" s="100" t="s">
        <v>187</v>
      </c>
      <c r="C1100" s="7">
        <v>4151</v>
      </c>
      <c r="D1100" s="7" t="s">
        <v>40</v>
      </c>
      <c r="E1100">
        <v>4001152</v>
      </c>
      <c r="F1100" s="101"/>
      <c r="G1100" s="111">
        <v>50035281</v>
      </c>
      <c r="H1100" t="s">
        <v>221</v>
      </c>
      <c r="I1100" s="101" t="str">
        <f t="shared" si="182"/>
        <v>39,7</v>
      </c>
      <c r="J1100" s="164">
        <v>0</v>
      </c>
      <c r="K1100" s="7" t="s">
        <v>47</v>
      </c>
      <c r="L1100" s="103" t="e">
        <f>HLOOKUP(K1100,'ABR''26'!$DE$4:$EH$65,MATCH(Carga!A1100,'ABR''26'!$DE$4:$DE$65,0),0)</f>
        <v>#N/A</v>
      </c>
      <c r="M1100" s="7"/>
      <c r="O1100" s="7" t="str">
        <f t="shared" si="183"/>
        <v>ZBUT</v>
      </c>
      <c r="P1100" s="104" t="e">
        <f t="shared" si="184"/>
        <v>#N/A</v>
      </c>
      <c r="Q1100" s="102" t="s">
        <v>203</v>
      </c>
      <c r="R1100" s="102" t="s">
        <v>204</v>
      </c>
      <c r="S1100" s="102" t="s">
        <v>152</v>
      </c>
      <c r="T1100" s="105" t="str">
        <f t="shared" ca="1" si="189"/>
        <v>04.05.Monday</v>
      </c>
      <c r="U1100" s="102" t="s">
        <v>205</v>
      </c>
      <c r="V1100" s="7"/>
      <c r="W1100" s="7"/>
      <c r="X1100" s="7"/>
      <c r="Y1100" s="7"/>
      <c r="Z1100" s="100">
        <f t="shared" si="185"/>
        <v>4001152</v>
      </c>
      <c r="AA1100" s="7"/>
      <c r="AB1100" s="7"/>
      <c r="AC1100" s="7"/>
      <c r="AD1100" s="7"/>
      <c r="AE1100" s="100">
        <f t="shared" si="186"/>
        <v>4151</v>
      </c>
      <c r="AF1100" s="7"/>
      <c r="AG1100" s="100">
        <f t="shared" si="187"/>
        <v>50035281</v>
      </c>
    </row>
    <row r="1101" spans="1:33" x14ac:dyDescent="0.35">
      <c r="A1101" s="7" t="str">
        <f t="shared" si="188"/>
        <v>Manaus39,70</v>
      </c>
      <c r="B1101" s="100" t="s">
        <v>187</v>
      </c>
      <c r="C1101" s="7">
        <v>4151</v>
      </c>
      <c r="D1101" s="7" t="s">
        <v>40</v>
      </c>
      <c r="E1101">
        <v>4001152</v>
      </c>
      <c r="F1101" s="101"/>
      <c r="G1101" s="111">
        <v>50035281</v>
      </c>
      <c r="H1101" t="s">
        <v>221</v>
      </c>
      <c r="I1101" s="101" t="str">
        <f t="shared" si="182"/>
        <v>39,7</v>
      </c>
      <c r="J1101" s="164">
        <v>0</v>
      </c>
      <c r="K1101" s="7" t="s">
        <v>54</v>
      </c>
      <c r="L1101" s="103" t="e">
        <f>HLOOKUP(K1101,'ABR''26'!$DE$4:$EH$65,MATCH(Carga!A1101,'ABR''26'!$DE$4:$DE$65,0),0)</f>
        <v>#N/A</v>
      </c>
      <c r="M1101" s="7"/>
      <c r="O1101" s="7" t="str">
        <f t="shared" si="183"/>
        <v>ZBUB</v>
      </c>
      <c r="P1101" s="104" t="e">
        <f t="shared" si="184"/>
        <v>#N/A</v>
      </c>
      <c r="Q1101" s="102" t="s">
        <v>203</v>
      </c>
      <c r="R1101" s="102" t="s">
        <v>204</v>
      </c>
      <c r="S1101" s="102" t="s">
        <v>152</v>
      </c>
      <c r="T1101" s="105" t="str">
        <f t="shared" ca="1" si="189"/>
        <v>04.05.Monday</v>
      </c>
      <c r="U1101" s="102" t="s">
        <v>205</v>
      </c>
      <c r="V1101" s="7"/>
      <c r="W1101" s="7"/>
      <c r="X1101" s="7"/>
      <c r="Y1101" s="7"/>
      <c r="Z1101" s="100">
        <f t="shared" si="185"/>
        <v>4001152</v>
      </c>
      <c r="AA1101" s="7"/>
      <c r="AB1101" s="7"/>
      <c r="AC1101" s="7"/>
      <c r="AD1101" s="7"/>
      <c r="AE1101" s="100">
        <f t="shared" si="186"/>
        <v>4151</v>
      </c>
      <c r="AF1101" s="7"/>
      <c r="AG1101" s="100">
        <f t="shared" si="187"/>
        <v>50035281</v>
      </c>
    </row>
    <row r="1102" spans="1:33" x14ac:dyDescent="0.35">
      <c r="A1102" s="7" t="str">
        <f t="shared" si="188"/>
        <v>Manaus39,70</v>
      </c>
      <c r="B1102" s="100" t="s">
        <v>187</v>
      </c>
      <c r="C1102" s="7">
        <v>4151</v>
      </c>
      <c r="D1102" s="7" t="s">
        <v>40</v>
      </c>
      <c r="E1102">
        <v>4001152</v>
      </c>
      <c r="F1102" s="101"/>
      <c r="G1102" s="111">
        <v>50035281</v>
      </c>
      <c r="H1102" t="s">
        <v>221</v>
      </c>
      <c r="I1102" s="101" t="str">
        <f t="shared" si="182"/>
        <v>39,7</v>
      </c>
      <c r="J1102" s="164">
        <v>0</v>
      </c>
      <c r="K1102" s="7" t="s">
        <v>48</v>
      </c>
      <c r="L1102" s="103" t="e">
        <f>HLOOKUP(K1102,'ABR''26'!$DE$4:$EH$65,MATCH(Carga!A1102,'ABR''26'!$DE$4:$DE$65,0),0)</f>
        <v>#N/A</v>
      </c>
      <c r="M1102" s="7"/>
      <c r="O1102" s="7" t="str">
        <f t="shared" si="183"/>
        <v>ZBLA</v>
      </c>
      <c r="P1102" s="104" t="e">
        <f t="shared" si="184"/>
        <v>#N/A</v>
      </c>
      <c r="Q1102" s="102" t="s">
        <v>203</v>
      </c>
      <c r="R1102" s="102" t="s">
        <v>204</v>
      </c>
      <c r="S1102" s="102" t="s">
        <v>152</v>
      </c>
      <c r="T1102" s="105" t="str">
        <f t="shared" ca="1" si="189"/>
        <v>04.05.Monday</v>
      </c>
      <c r="U1102" s="102" t="s">
        <v>205</v>
      </c>
      <c r="V1102" s="7"/>
      <c r="W1102" s="7"/>
      <c r="X1102" s="7"/>
      <c r="Y1102" s="7"/>
      <c r="Z1102" s="100">
        <f t="shared" si="185"/>
        <v>4001152</v>
      </c>
      <c r="AA1102" s="7"/>
      <c r="AB1102" s="7"/>
      <c r="AC1102" s="7"/>
      <c r="AD1102" s="7"/>
      <c r="AE1102" s="100">
        <f t="shared" si="186"/>
        <v>4151</v>
      </c>
      <c r="AF1102" s="7"/>
      <c r="AG1102" s="100">
        <f t="shared" si="187"/>
        <v>50035281</v>
      </c>
    </row>
    <row r="1103" spans="1:33" x14ac:dyDescent="0.35">
      <c r="A1103" s="7" t="str">
        <f t="shared" si="188"/>
        <v>Manaus39,70</v>
      </c>
      <c r="B1103" s="100" t="s">
        <v>187</v>
      </c>
      <c r="C1103" s="7">
        <v>4151</v>
      </c>
      <c r="D1103" s="7" t="s">
        <v>40</v>
      </c>
      <c r="E1103">
        <v>4001152</v>
      </c>
      <c r="F1103" s="101"/>
      <c r="G1103" s="111">
        <v>50035281</v>
      </c>
      <c r="H1103" t="s">
        <v>221</v>
      </c>
      <c r="I1103" s="101" t="str">
        <f t="shared" si="182"/>
        <v>39,7</v>
      </c>
      <c r="J1103" s="164">
        <v>0</v>
      </c>
      <c r="K1103" s="7" t="s">
        <v>55</v>
      </c>
      <c r="L1103" s="103" t="e">
        <f>HLOOKUP(K1103,'ABR''26'!$DE$4:$EH$65,MATCH(Carga!A1103,'ABR''26'!$DE$4:$DE$65,0),0)</f>
        <v>#N/A</v>
      </c>
      <c r="M1103" s="7"/>
      <c r="O1103" s="7" t="str">
        <f t="shared" si="183"/>
        <v>ZBLL</v>
      </c>
      <c r="P1103" s="104" t="e">
        <f t="shared" si="184"/>
        <v>#N/A</v>
      </c>
      <c r="Q1103" s="102" t="s">
        <v>203</v>
      </c>
      <c r="R1103" s="102" t="s">
        <v>204</v>
      </c>
      <c r="S1103" s="102" t="s">
        <v>152</v>
      </c>
      <c r="T1103" s="105" t="str">
        <f t="shared" ca="1" si="189"/>
        <v>04.05.Monday</v>
      </c>
      <c r="U1103" s="102" t="s">
        <v>205</v>
      </c>
      <c r="V1103" s="7"/>
      <c r="W1103" s="7"/>
      <c r="X1103" s="7"/>
      <c r="Y1103" s="7"/>
      <c r="Z1103" s="100">
        <f t="shared" si="185"/>
        <v>4001152</v>
      </c>
      <c r="AA1103" s="7"/>
      <c r="AB1103" s="7"/>
      <c r="AC1103" s="7"/>
      <c r="AD1103" s="7"/>
      <c r="AE1103" s="100">
        <f t="shared" si="186"/>
        <v>4151</v>
      </c>
      <c r="AF1103" s="7"/>
      <c r="AG1103" s="100">
        <f t="shared" si="187"/>
        <v>50035281</v>
      </c>
    </row>
    <row r="1104" spans="1:33" x14ac:dyDescent="0.35">
      <c r="A1104" s="7" t="str">
        <f t="shared" si="188"/>
        <v>Manaus39,70</v>
      </c>
      <c r="B1104" s="100" t="s">
        <v>187</v>
      </c>
      <c r="C1104" s="7">
        <v>4151</v>
      </c>
      <c r="D1104" s="7" t="s">
        <v>40</v>
      </c>
      <c r="E1104">
        <v>4001152</v>
      </c>
      <c r="F1104" s="101"/>
      <c r="G1104" s="111">
        <v>50035281</v>
      </c>
      <c r="H1104" t="s">
        <v>221</v>
      </c>
      <c r="I1104" s="101" t="str">
        <f t="shared" si="182"/>
        <v>39,7</v>
      </c>
      <c r="J1104" s="164">
        <v>0</v>
      </c>
      <c r="K1104" s="7" t="s">
        <v>135</v>
      </c>
      <c r="L1104" s="103" t="e">
        <f>HLOOKUP(K1104,'ABR''26'!$DE$4:$EH$65,MATCH(Carga!A1104,'ABR''26'!$DE$4:$DE$65,0),0)</f>
        <v>#N/A</v>
      </c>
      <c r="M1104" s="7"/>
      <c r="O1104" s="7" t="str">
        <f t="shared" si="183"/>
        <v>ZBPE</v>
      </c>
      <c r="P1104" s="104" t="e">
        <f t="shared" si="184"/>
        <v>#N/A</v>
      </c>
      <c r="Q1104" s="102" t="s">
        <v>203</v>
      </c>
      <c r="R1104" s="102" t="s">
        <v>204</v>
      </c>
      <c r="S1104" s="102" t="s">
        <v>152</v>
      </c>
      <c r="T1104" s="105" t="str">
        <f t="shared" ca="1" si="189"/>
        <v>04.05.Monday</v>
      </c>
      <c r="U1104" s="102" t="s">
        <v>205</v>
      </c>
      <c r="V1104" s="7"/>
      <c r="W1104" s="7"/>
      <c r="X1104" s="7"/>
      <c r="Y1104" s="7"/>
      <c r="Z1104" s="100">
        <f t="shared" si="185"/>
        <v>4001152</v>
      </c>
      <c r="AA1104" s="7"/>
      <c r="AB1104" s="7"/>
      <c r="AC1104" s="7"/>
      <c r="AD1104" s="7"/>
      <c r="AE1104" s="100">
        <f t="shared" si="186"/>
        <v>4151</v>
      </c>
      <c r="AF1104" s="7"/>
      <c r="AG1104" s="100">
        <f t="shared" si="187"/>
        <v>50035281</v>
      </c>
    </row>
    <row r="1105" spans="1:33" x14ac:dyDescent="0.35">
      <c r="A1105" s="7" t="str">
        <f t="shared" si="188"/>
        <v>Manaus39,70</v>
      </c>
      <c r="B1105" s="100" t="s">
        <v>187</v>
      </c>
      <c r="C1105" s="7">
        <v>4151</v>
      </c>
      <c r="D1105" s="7" t="s">
        <v>40</v>
      </c>
      <c r="E1105">
        <v>4001152</v>
      </c>
      <c r="F1105" s="101"/>
      <c r="G1105" s="111">
        <v>50035281</v>
      </c>
      <c r="H1105" t="s">
        <v>221</v>
      </c>
      <c r="I1105" s="101" t="str">
        <f t="shared" si="182"/>
        <v>39,7</v>
      </c>
      <c r="J1105" s="164">
        <v>0</v>
      </c>
      <c r="K1105" s="7" t="s">
        <v>136</v>
      </c>
      <c r="L1105" s="103" t="e">
        <f>HLOOKUP(K1105,'ABR''26'!$DE$4:$EH$65,MATCH(Carga!A1105,'ABR''26'!$DE$4:$DE$65,0),0)</f>
        <v>#N/A</v>
      </c>
      <c r="M1105" s="7"/>
      <c r="O1105" s="7" t="str">
        <f t="shared" si="183"/>
        <v>ZBPL</v>
      </c>
      <c r="P1105" s="104" t="e">
        <f t="shared" si="184"/>
        <v>#N/A</v>
      </c>
      <c r="Q1105" s="102" t="s">
        <v>203</v>
      </c>
      <c r="R1105" s="102" t="s">
        <v>204</v>
      </c>
      <c r="S1105" s="102" t="s">
        <v>152</v>
      </c>
      <c r="T1105" s="105" t="str">
        <f t="shared" ca="1" si="189"/>
        <v>04.05.Monday</v>
      </c>
      <c r="U1105" s="102" t="s">
        <v>205</v>
      </c>
      <c r="V1105" s="7"/>
      <c r="W1105" s="7"/>
      <c r="X1105" s="7"/>
      <c r="Y1105" s="7"/>
      <c r="Z1105" s="100">
        <f t="shared" si="185"/>
        <v>4001152</v>
      </c>
      <c r="AA1105" s="7"/>
      <c r="AB1105" s="7"/>
      <c r="AC1105" s="7"/>
      <c r="AD1105" s="7"/>
      <c r="AE1105" s="100">
        <f t="shared" si="186"/>
        <v>4151</v>
      </c>
      <c r="AF1105" s="7"/>
      <c r="AG1105" s="100">
        <f t="shared" si="187"/>
        <v>50035281</v>
      </c>
    </row>
    <row r="1106" spans="1:33" x14ac:dyDescent="0.35">
      <c r="A1106" s="7" t="str">
        <f>D1106&amp;I1106&amp;J1106</f>
        <v>Suape39,71</v>
      </c>
      <c r="B1106" s="100" t="s">
        <v>187</v>
      </c>
      <c r="C1106" s="7">
        <v>4196</v>
      </c>
      <c r="D1106" s="7" t="s">
        <v>23</v>
      </c>
      <c r="E1106">
        <v>4001155</v>
      </c>
      <c r="F1106" s="101"/>
      <c r="G1106" s="111">
        <v>50034033</v>
      </c>
      <c r="H1106" t="s">
        <v>219</v>
      </c>
      <c r="I1106" s="101" t="str">
        <f t="shared" si="182"/>
        <v>39,7</v>
      </c>
      <c r="J1106" s="164">
        <v>1</v>
      </c>
      <c r="K1106" s="7" t="s">
        <v>43</v>
      </c>
      <c r="L1106" s="103" t="e">
        <f>HLOOKUP(K1106,'ABR''26'!$DE$4:$EH$65,MATCH(Carga!A1106,'ABR''26'!$DE$4:$DE$65,0),0)</f>
        <v>#N/A</v>
      </c>
      <c r="M1106" s="7"/>
      <c r="O1106" s="7" t="str">
        <f t="shared" si="183"/>
        <v>ZBRP</v>
      </c>
      <c r="P1106" s="104" t="e">
        <f t="shared" si="184"/>
        <v>#N/A</v>
      </c>
      <c r="Q1106" s="102" t="s">
        <v>203</v>
      </c>
      <c r="R1106" s="102" t="s">
        <v>204</v>
      </c>
      <c r="S1106" s="102" t="s">
        <v>152</v>
      </c>
      <c r="T1106" s="105" t="str">
        <f t="shared" ca="1" si="189"/>
        <v>04.05.Monday</v>
      </c>
      <c r="U1106" s="102" t="s">
        <v>205</v>
      </c>
      <c r="V1106" s="7"/>
      <c r="W1106" s="7"/>
      <c r="X1106" s="7"/>
      <c r="Y1106" s="7"/>
      <c r="Z1106" s="100">
        <f t="shared" si="185"/>
        <v>4001155</v>
      </c>
      <c r="AA1106" s="7"/>
      <c r="AB1106" s="7"/>
      <c r="AC1106" s="7"/>
      <c r="AD1106" s="7"/>
      <c r="AE1106" s="100">
        <f t="shared" si="186"/>
        <v>4196</v>
      </c>
      <c r="AF1106" s="7"/>
      <c r="AG1106" s="100">
        <f t="shared" si="187"/>
        <v>50034033</v>
      </c>
    </row>
    <row r="1107" spans="1:33" x14ac:dyDescent="0.35">
      <c r="A1107" s="7" t="str">
        <f t="shared" ref="A1107:A1129" si="190">D1107&amp;I1107&amp;J1107</f>
        <v>Suape39,71</v>
      </c>
      <c r="B1107" s="100" t="s">
        <v>187</v>
      </c>
      <c r="C1107" s="7">
        <v>4196</v>
      </c>
      <c r="D1107" s="7" t="s">
        <v>23</v>
      </c>
      <c r="E1107">
        <v>4001155</v>
      </c>
      <c r="F1107" s="101"/>
      <c r="G1107" s="111">
        <v>50034033</v>
      </c>
      <c r="H1107" t="s">
        <v>219</v>
      </c>
      <c r="I1107" s="101" t="str">
        <f t="shared" si="182"/>
        <v>39,7</v>
      </c>
      <c r="J1107" s="164">
        <v>1</v>
      </c>
      <c r="K1107" s="7" t="s">
        <v>44</v>
      </c>
      <c r="L1107" s="103" t="e">
        <f>HLOOKUP(K1107,'ABR''26'!$DE$4:$EH$65,MATCH(Carga!A1107,'ABR''26'!$DE$4:$DE$65,0),0)</f>
        <v>#N/A</v>
      </c>
      <c r="M1107" s="7"/>
      <c r="O1107" s="7" t="str">
        <f t="shared" si="183"/>
        <v>ZBSR</v>
      </c>
      <c r="P1107" s="104" t="e">
        <f t="shared" si="184"/>
        <v>#N/A</v>
      </c>
      <c r="Q1107" s="102" t="s">
        <v>203</v>
      </c>
      <c r="R1107" s="102" t="s">
        <v>204</v>
      </c>
      <c r="S1107" s="102" t="s">
        <v>152</v>
      </c>
      <c r="T1107" s="105" t="str">
        <f t="shared" ca="1" si="189"/>
        <v>04.05.Monday</v>
      </c>
      <c r="U1107" s="102" t="s">
        <v>205</v>
      </c>
      <c r="V1107" s="7"/>
      <c r="W1107" s="7"/>
      <c r="X1107" s="7"/>
      <c r="Y1107" s="7"/>
      <c r="Z1107" s="100">
        <f t="shared" si="185"/>
        <v>4001155</v>
      </c>
      <c r="AA1107" s="7"/>
      <c r="AB1107" s="7"/>
      <c r="AC1107" s="7"/>
      <c r="AD1107" s="7"/>
      <c r="AE1107" s="100">
        <f t="shared" si="186"/>
        <v>4196</v>
      </c>
      <c r="AF1107" s="7"/>
      <c r="AG1107" s="100">
        <f t="shared" si="187"/>
        <v>50034033</v>
      </c>
    </row>
    <row r="1108" spans="1:33" x14ac:dyDescent="0.35">
      <c r="A1108" s="7" t="str">
        <f t="shared" si="190"/>
        <v>Suape39,71</v>
      </c>
      <c r="B1108" s="100" t="s">
        <v>187</v>
      </c>
      <c r="C1108" s="7">
        <v>4196</v>
      </c>
      <c r="D1108" s="7" t="s">
        <v>23</v>
      </c>
      <c r="E1108">
        <v>4001155</v>
      </c>
      <c r="F1108" s="101"/>
      <c r="G1108" s="111">
        <v>50034033</v>
      </c>
      <c r="H1108" t="s">
        <v>219</v>
      </c>
      <c r="I1108" s="101" t="str">
        <f t="shared" si="182"/>
        <v>39,7</v>
      </c>
      <c r="J1108" s="164">
        <v>1</v>
      </c>
      <c r="K1108" s="7" t="s">
        <v>56</v>
      </c>
      <c r="L1108" s="103" t="e">
        <f>HLOOKUP(K1108,'ABR''26'!$DE$4:$EH$65,MATCH(Carga!A1108,'ABR''26'!$DE$4:$DE$65,0),0)</f>
        <v>#N/A</v>
      </c>
      <c r="M1108" s="7"/>
      <c r="O1108" s="7" t="str">
        <f t="shared" si="183"/>
        <v>ZBSB</v>
      </c>
      <c r="P1108" s="104" t="e">
        <f t="shared" si="184"/>
        <v>#N/A</v>
      </c>
      <c r="Q1108" s="102" t="s">
        <v>203</v>
      </c>
      <c r="R1108" s="102" t="s">
        <v>204</v>
      </c>
      <c r="S1108" s="102" t="s">
        <v>152</v>
      </c>
      <c r="T1108" s="105" t="str">
        <f t="shared" ca="1" si="189"/>
        <v>04.05.Monday</v>
      </c>
      <c r="U1108" s="102" t="s">
        <v>205</v>
      </c>
      <c r="V1108" s="7"/>
      <c r="W1108" s="7"/>
      <c r="X1108" s="7"/>
      <c r="Y1108" s="7"/>
      <c r="Z1108" s="100">
        <f t="shared" si="185"/>
        <v>4001155</v>
      </c>
      <c r="AA1108" s="7"/>
      <c r="AB1108" s="7"/>
      <c r="AC1108" s="7"/>
      <c r="AD1108" s="7"/>
      <c r="AE1108" s="100">
        <f t="shared" si="186"/>
        <v>4196</v>
      </c>
      <c r="AF1108" s="7"/>
      <c r="AG1108" s="100">
        <f t="shared" si="187"/>
        <v>50034033</v>
      </c>
    </row>
    <row r="1109" spans="1:33" x14ac:dyDescent="0.35">
      <c r="A1109" s="7" t="str">
        <f t="shared" si="190"/>
        <v>Suape39,71</v>
      </c>
      <c r="B1109" s="100" t="s">
        <v>187</v>
      </c>
      <c r="C1109" s="7">
        <v>4196</v>
      </c>
      <c r="D1109" s="7" t="s">
        <v>23</v>
      </c>
      <c r="E1109">
        <v>4001155</v>
      </c>
      <c r="F1109" s="101"/>
      <c r="G1109" s="111">
        <v>50034033</v>
      </c>
      <c r="H1109" t="s">
        <v>219</v>
      </c>
      <c r="I1109" s="101" t="str">
        <f t="shared" si="182"/>
        <v>39,7</v>
      </c>
      <c r="J1109" s="164">
        <v>1</v>
      </c>
      <c r="K1109" s="7" t="s">
        <v>46</v>
      </c>
      <c r="L1109" s="103" t="e">
        <f>HLOOKUP(K1109,'ABR''26'!$DE$4:$EH$65,MATCH(Carga!A1109,'ABR''26'!$DE$4:$DE$65,0),0)</f>
        <v>#N/A</v>
      </c>
      <c r="M1109" s="7"/>
      <c r="O1109" s="7" t="str">
        <f t="shared" si="183"/>
        <v>ZBCP</v>
      </c>
      <c r="P1109" s="104" t="e">
        <f t="shared" si="184"/>
        <v>#N/A</v>
      </c>
      <c r="Q1109" s="102" t="s">
        <v>203</v>
      </c>
      <c r="R1109" s="102" t="s">
        <v>204</v>
      </c>
      <c r="S1109" s="102" t="s">
        <v>152</v>
      </c>
      <c r="T1109" s="105" t="str">
        <f t="shared" ca="1" si="189"/>
        <v>04.05.Monday</v>
      </c>
      <c r="U1109" s="102" t="s">
        <v>205</v>
      </c>
      <c r="V1109" s="7"/>
      <c r="W1109" s="7"/>
      <c r="X1109" s="7"/>
      <c r="Y1109" s="7"/>
      <c r="Z1109" s="100">
        <f t="shared" si="185"/>
        <v>4001155</v>
      </c>
      <c r="AA1109" s="7"/>
      <c r="AB1109" s="7"/>
      <c r="AC1109" s="7"/>
      <c r="AD1109" s="7"/>
      <c r="AE1109" s="100">
        <f t="shared" si="186"/>
        <v>4196</v>
      </c>
      <c r="AF1109" s="7"/>
      <c r="AG1109" s="100">
        <f t="shared" si="187"/>
        <v>50034033</v>
      </c>
    </row>
    <row r="1110" spans="1:33" x14ac:dyDescent="0.35">
      <c r="A1110" s="7" t="str">
        <f t="shared" si="190"/>
        <v>Suape39,71</v>
      </c>
      <c r="B1110" s="100" t="s">
        <v>187</v>
      </c>
      <c r="C1110" s="7">
        <v>4196</v>
      </c>
      <c r="D1110" s="7" t="s">
        <v>23</v>
      </c>
      <c r="E1110">
        <v>4001155</v>
      </c>
      <c r="F1110" s="101"/>
      <c r="G1110" s="111">
        <v>50034033</v>
      </c>
      <c r="H1110" t="s">
        <v>219</v>
      </c>
      <c r="I1110" s="101" t="str">
        <f t="shared" si="182"/>
        <v>39,7</v>
      </c>
      <c r="J1110" s="164">
        <v>1</v>
      </c>
      <c r="K1110" s="7" t="s">
        <v>131</v>
      </c>
      <c r="L1110" s="103" t="e">
        <f>HLOOKUP(K1110,'ABR''26'!$DE$4:$EH$65,MATCH(Carga!A1110,'ABR''26'!$DE$4:$DE$65,0),0)</f>
        <v>#N/A</v>
      </c>
      <c r="M1110" s="7"/>
      <c r="O1110" s="7" t="str">
        <f t="shared" si="183"/>
        <v>ZBFP</v>
      </c>
      <c r="P1110" s="104" t="e">
        <f t="shared" si="184"/>
        <v>#N/A</v>
      </c>
      <c r="Q1110" s="102" t="s">
        <v>203</v>
      </c>
      <c r="R1110" s="102" t="s">
        <v>204</v>
      </c>
      <c r="S1110" s="102" t="s">
        <v>152</v>
      </c>
      <c r="T1110" s="105" t="str">
        <f t="shared" ca="1" si="189"/>
        <v>04.05.Monday</v>
      </c>
      <c r="U1110" s="102" t="s">
        <v>205</v>
      </c>
      <c r="V1110" s="7"/>
      <c r="W1110" s="7"/>
      <c r="X1110" s="7"/>
      <c r="Y1110" s="7"/>
      <c r="Z1110" s="100">
        <f t="shared" si="185"/>
        <v>4001155</v>
      </c>
      <c r="AA1110" s="7"/>
      <c r="AB1110" s="7"/>
      <c r="AC1110" s="7"/>
      <c r="AD1110" s="7"/>
      <c r="AE1110" s="100">
        <f t="shared" si="186"/>
        <v>4196</v>
      </c>
      <c r="AF1110" s="7"/>
      <c r="AG1110" s="100">
        <f t="shared" si="187"/>
        <v>50034033</v>
      </c>
    </row>
    <row r="1111" spans="1:33" x14ac:dyDescent="0.35">
      <c r="A1111" s="7" t="str">
        <f t="shared" si="190"/>
        <v>Suape39,71</v>
      </c>
      <c r="B1111" s="100" t="s">
        <v>187</v>
      </c>
      <c r="C1111" s="7">
        <v>4196</v>
      </c>
      <c r="D1111" s="7" t="s">
        <v>23</v>
      </c>
      <c r="E1111">
        <v>4001155</v>
      </c>
      <c r="F1111" s="101"/>
      <c r="G1111" s="111">
        <v>50034033</v>
      </c>
      <c r="H1111" t="s">
        <v>219</v>
      </c>
      <c r="I1111" s="101" t="str">
        <f t="shared" si="182"/>
        <v>39,7</v>
      </c>
      <c r="J1111" s="164">
        <v>1</v>
      </c>
      <c r="K1111" s="7" t="s">
        <v>51</v>
      </c>
      <c r="L1111" s="103" t="e">
        <f>HLOOKUP(K1111,'ABR''26'!$DE$4:$EH$65,MATCH(Carga!A1111,'ABR''26'!$DE$4:$DE$65,0),0)</f>
        <v>#N/A</v>
      </c>
      <c r="M1111" s="7"/>
      <c r="O1111" s="7" t="str">
        <f t="shared" si="183"/>
        <v>ZBFC</v>
      </c>
      <c r="P1111" s="104" t="e">
        <f t="shared" si="184"/>
        <v>#N/A</v>
      </c>
      <c r="Q1111" s="102" t="s">
        <v>203</v>
      </c>
      <c r="R1111" s="102" t="s">
        <v>204</v>
      </c>
      <c r="S1111" s="102" t="s">
        <v>152</v>
      </c>
      <c r="T1111" s="105" t="str">
        <f t="shared" ca="1" si="189"/>
        <v>04.05.Monday</v>
      </c>
      <c r="U1111" s="102" t="s">
        <v>205</v>
      </c>
      <c r="V1111" s="7"/>
      <c r="W1111" s="7"/>
      <c r="X1111" s="7"/>
      <c r="Y1111" s="7"/>
      <c r="Z1111" s="100">
        <f t="shared" si="185"/>
        <v>4001155</v>
      </c>
      <c r="AA1111" s="7"/>
      <c r="AB1111" s="7"/>
      <c r="AC1111" s="7"/>
      <c r="AD1111" s="7"/>
      <c r="AE1111" s="100">
        <f t="shared" si="186"/>
        <v>4196</v>
      </c>
      <c r="AF1111" s="7"/>
      <c r="AG1111" s="100">
        <f t="shared" si="187"/>
        <v>50034033</v>
      </c>
    </row>
    <row r="1112" spans="1:33" x14ac:dyDescent="0.35">
      <c r="A1112" s="7" t="str">
        <f t="shared" si="190"/>
        <v>Suape39,71</v>
      </c>
      <c r="B1112" s="100" t="s">
        <v>187</v>
      </c>
      <c r="C1112" s="7">
        <v>4196</v>
      </c>
      <c r="D1112" s="7" t="s">
        <v>23</v>
      </c>
      <c r="E1112">
        <v>4001155</v>
      </c>
      <c r="F1112" s="101"/>
      <c r="G1112" s="111">
        <v>50034033</v>
      </c>
      <c r="H1112" t="s">
        <v>219</v>
      </c>
      <c r="I1112" s="101" t="str">
        <f t="shared" si="182"/>
        <v>39,7</v>
      </c>
      <c r="J1112" s="164">
        <v>1</v>
      </c>
      <c r="K1112" s="7" t="s">
        <v>59</v>
      </c>
      <c r="L1112" s="103" t="e">
        <f>HLOOKUP(K1112,'ABR''26'!$DE$4:$EH$65,MATCH(Carga!A1112,'ABR''26'!$DE$4:$DE$65,0),0)</f>
        <v>#N/A</v>
      </c>
      <c r="M1112" s="7"/>
      <c r="O1112" s="7" t="str">
        <f t="shared" si="183"/>
        <v>ZBFB</v>
      </c>
      <c r="P1112" s="104" t="e">
        <f t="shared" si="184"/>
        <v>#N/A</v>
      </c>
      <c r="Q1112" s="102" t="s">
        <v>203</v>
      </c>
      <c r="R1112" s="102" t="s">
        <v>204</v>
      </c>
      <c r="S1112" s="102" t="s">
        <v>152</v>
      </c>
      <c r="T1112" s="105" t="str">
        <f t="shared" ca="1" si="189"/>
        <v>04.05.Monday</v>
      </c>
      <c r="U1112" s="102" t="s">
        <v>205</v>
      </c>
      <c r="V1112" s="7"/>
      <c r="W1112" s="7"/>
      <c r="X1112" s="7"/>
      <c r="Y1112" s="7"/>
      <c r="Z1112" s="100">
        <f t="shared" si="185"/>
        <v>4001155</v>
      </c>
      <c r="AA1112" s="7"/>
      <c r="AB1112" s="7"/>
      <c r="AC1112" s="7"/>
      <c r="AD1112" s="7"/>
      <c r="AE1112" s="100">
        <f t="shared" si="186"/>
        <v>4196</v>
      </c>
      <c r="AF1112" s="7"/>
      <c r="AG1112" s="100">
        <f t="shared" si="187"/>
        <v>50034033</v>
      </c>
    </row>
    <row r="1113" spans="1:33" x14ac:dyDescent="0.35">
      <c r="A1113" s="7" t="str">
        <f t="shared" si="190"/>
        <v>Suape39,71</v>
      </c>
      <c r="B1113" s="100" t="s">
        <v>187</v>
      </c>
      <c r="C1113" s="7">
        <v>4196</v>
      </c>
      <c r="D1113" s="7" t="s">
        <v>23</v>
      </c>
      <c r="E1113">
        <v>4001155</v>
      </c>
      <c r="F1113" s="101"/>
      <c r="G1113" s="111">
        <v>50034033</v>
      </c>
      <c r="H1113" t="s">
        <v>219</v>
      </c>
      <c r="I1113" s="101" t="str">
        <f t="shared" si="182"/>
        <v>39,7</v>
      </c>
      <c r="J1113" s="164">
        <v>1</v>
      </c>
      <c r="K1113" s="7" t="s">
        <v>138</v>
      </c>
      <c r="L1113" s="103" t="e">
        <f>HLOOKUP(K1113,'ABR''26'!$DE$4:$EH$65,MATCH(Carga!A1113,'ABR''26'!$DE$4:$DE$65,0),0)</f>
        <v>#N/A</v>
      </c>
      <c r="M1113" s="7"/>
      <c r="O1113" s="7" t="str">
        <f t="shared" si="183"/>
        <v>ZBTM</v>
      </c>
      <c r="P1113" s="104" t="e">
        <f t="shared" si="184"/>
        <v>#N/A</v>
      </c>
      <c r="Q1113" s="102" t="s">
        <v>203</v>
      </c>
      <c r="R1113" s="102" t="s">
        <v>204</v>
      </c>
      <c r="S1113" s="102" t="s">
        <v>152</v>
      </c>
      <c r="T1113" s="105" t="str">
        <f t="shared" ca="1" si="189"/>
        <v>04.05.Monday</v>
      </c>
      <c r="U1113" s="102" t="s">
        <v>205</v>
      </c>
      <c r="V1113" s="7"/>
      <c r="W1113" s="7"/>
      <c r="X1113" s="7"/>
      <c r="Y1113" s="7"/>
      <c r="Z1113" s="100">
        <f t="shared" si="185"/>
        <v>4001155</v>
      </c>
      <c r="AA1113" s="7"/>
      <c r="AB1113" s="7"/>
      <c r="AC1113" s="7"/>
      <c r="AD1113" s="7"/>
      <c r="AE1113" s="100">
        <f t="shared" si="186"/>
        <v>4196</v>
      </c>
      <c r="AF1113" s="7"/>
      <c r="AG1113" s="100">
        <f t="shared" si="187"/>
        <v>50034033</v>
      </c>
    </row>
    <row r="1114" spans="1:33" x14ac:dyDescent="0.35">
      <c r="A1114" s="7" t="str">
        <f t="shared" si="190"/>
        <v>Suape39,71</v>
      </c>
      <c r="B1114" s="100" t="s">
        <v>187</v>
      </c>
      <c r="C1114" s="7">
        <v>4196</v>
      </c>
      <c r="D1114" s="7" t="s">
        <v>23</v>
      </c>
      <c r="E1114">
        <v>4001155</v>
      </c>
      <c r="F1114" s="101"/>
      <c r="G1114" s="111">
        <v>50034033</v>
      </c>
      <c r="H1114" t="s">
        <v>219</v>
      </c>
      <c r="I1114" s="101" t="str">
        <f t="shared" si="182"/>
        <v>39,7</v>
      </c>
      <c r="J1114" s="164">
        <v>1</v>
      </c>
      <c r="K1114" s="7" t="s">
        <v>139</v>
      </c>
      <c r="L1114" s="103" t="e">
        <f>HLOOKUP(K1114,'ABR''26'!$DE$4:$EH$65,MATCH(Carga!A1114,'ABR''26'!$DE$4:$DE$65,0),0)</f>
        <v>#N/A</v>
      </c>
      <c r="M1114" s="7"/>
      <c r="O1114" s="7" t="str">
        <f t="shared" si="183"/>
        <v>ZBCT</v>
      </c>
      <c r="P1114" s="104" t="e">
        <f t="shared" si="184"/>
        <v>#N/A</v>
      </c>
      <c r="Q1114" s="102" t="s">
        <v>203</v>
      </c>
      <c r="R1114" s="102" t="s">
        <v>204</v>
      </c>
      <c r="S1114" s="102" t="s">
        <v>152</v>
      </c>
      <c r="T1114" s="105" t="str">
        <f t="shared" ca="1" si="189"/>
        <v>04.05.Monday</v>
      </c>
      <c r="U1114" s="102" t="s">
        <v>205</v>
      </c>
      <c r="V1114" s="7"/>
      <c r="W1114" s="7"/>
      <c r="X1114" s="7"/>
      <c r="Y1114" s="7"/>
      <c r="Z1114" s="100">
        <f t="shared" si="185"/>
        <v>4001155</v>
      </c>
      <c r="AA1114" s="7"/>
      <c r="AB1114" s="7"/>
      <c r="AC1114" s="7"/>
      <c r="AD1114" s="7"/>
      <c r="AE1114" s="100">
        <f t="shared" si="186"/>
        <v>4196</v>
      </c>
      <c r="AF1114" s="7"/>
      <c r="AG1114" s="100">
        <f t="shared" si="187"/>
        <v>50034033</v>
      </c>
    </row>
    <row r="1115" spans="1:33" x14ac:dyDescent="0.35">
      <c r="A1115" s="7" t="str">
        <f t="shared" si="190"/>
        <v>Suape39,71</v>
      </c>
      <c r="B1115" s="100" t="s">
        <v>187</v>
      </c>
      <c r="C1115" s="7">
        <v>4196</v>
      </c>
      <c r="D1115" s="7" t="s">
        <v>23</v>
      </c>
      <c r="E1115">
        <v>4001155</v>
      </c>
      <c r="F1115" s="101"/>
      <c r="G1115" s="111">
        <v>50034033</v>
      </c>
      <c r="H1115" t="s">
        <v>219</v>
      </c>
      <c r="I1115" s="101" t="str">
        <f t="shared" si="182"/>
        <v>39,7</v>
      </c>
      <c r="J1115" s="164">
        <v>1</v>
      </c>
      <c r="K1115" s="7" t="s">
        <v>57</v>
      </c>
      <c r="L1115" s="103" t="e">
        <f>HLOOKUP(K1115,'ABR''26'!$DE$4:$EH$65,MATCH(Carga!A1115,'ABR''26'!$DE$4:$DE$65,0),0)</f>
        <v>#N/A</v>
      </c>
      <c r="M1115" s="7"/>
      <c r="O1115" s="7" t="str">
        <f t="shared" si="183"/>
        <v>ZBLB</v>
      </c>
      <c r="P1115" s="104" t="e">
        <f t="shared" si="184"/>
        <v>#N/A</v>
      </c>
      <c r="Q1115" s="102" t="s">
        <v>203</v>
      </c>
      <c r="R1115" s="102" t="s">
        <v>204</v>
      </c>
      <c r="S1115" s="102" t="s">
        <v>152</v>
      </c>
      <c r="T1115" s="105" t="str">
        <f t="shared" ca="1" si="189"/>
        <v>04.05.Monday</v>
      </c>
      <c r="U1115" s="102" t="s">
        <v>205</v>
      </c>
      <c r="V1115" s="7"/>
      <c r="W1115" s="7"/>
      <c r="X1115" s="7"/>
      <c r="Y1115" s="7"/>
      <c r="Z1115" s="100">
        <f t="shared" si="185"/>
        <v>4001155</v>
      </c>
      <c r="AA1115" s="7"/>
      <c r="AB1115" s="7"/>
      <c r="AC1115" s="7"/>
      <c r="AD1115" s="7"/>
      <c r="AE1115" s="100">
        <f t="shared" si="186"/>
        <v>4196</v>
      </c>
      <c r="AF1115" s="7"/>
      <c r="AG1115" s="100">
        <f t="shared" si="187"/>
        <v>50034033</v>
      </c>
    </row>
    <row r="1116" spans="1:33" x14ac:dyDescent="0.35">
      <c r="A1116" s="7" t="str">
        <f t="shared" si="190"/>
        <v>Suape39,71</v>
      </c>
      <c r="B1116" s="100" t="s">
        <v>187</v>
      </c>
      <c r="C1116" s="7">
        <v>4196</v>
      </c>
      <c r="D1116" s="7" t="s">
        <v>23</v>
      </c>
      <c r="E1116">
        <v>4001155</v>
      </c>
      <c r="F1116" s="101"/>
      <c r="G1116" s="111">
        <v>50034033</v>
      </c>
      <c r="H1116" t="s">
        <v>219</v>
      </c>
      <c r="I1116" s="101" t="str">
        <f t="shared" si="182"/>
        <v>39,7</v>
      </c>
      <c r="J1116" s="164">
        <v>1</v>
      </c>
      <c r="K1116" s="7" t="s">
        <v>132</v>
      </c>
      <c r="L1116" s="103" t="e">
        <f>HLOOKUP(K1116,'ABR''26'!$DE$4:$EH$65,MATCH(Carga!A1116,'ABR''26'!$DE$4:$DE$65,0),0)</f>
        <v>#N/A</v>
      </c>
      <c r="M1116" s="7"/>
      <c r="O1116" s="7" t="str">
        <f t="shared" si="183"/>
        <v>ZBMR</v>
      </c>
      <c r="P1116" s="104" t="e">
        <f t="shared" si="184"/>
        <v>#N/A</v>
      </c>
      <c r="Q1116" s="102" t="s">
        <v>203</v>
      </c>
      <c r="R1116" s="102" t="s">
        <v>204</v>
      </c>
      <c r="S1116" s="102" t="s">
        <v>152</v>
      </c>
      <c r="T1116" s="105" t="str">
        <f t="shared" ca="1" si="189"/>
        <v>04.05.Monday</v>
      </c>
      <c r="U1116" s="102" t="s">
        <v>205</v>
      </c>
      <c r="V1116" s="7"/>
      <c r="W1116" s="7"/>
      <c r="X1116" s="7"/>
      <c r="Y1116" s="7"/>
      <c r="Z1116" s="100">
        <f t="shared" si="185"/>
        <v>4001155</v>
      </c>
      <c r="AA1116" s="7"/>
      <c r="AB1116" s="7"/>
      <c r="AC1116" s="7"/>
      <c r="AD1116" s="7"/>
      <c r="AE1116" s="100">
        <f t="shared" si="186"/>
        <v>4196</v>
      </c>
      <c r="AF1116" s="7"/>
      <c r="AG1116" s="100">
        <f t="shared" si="187"/>
        <v>50034033</v>
      </c>
    </row>
    <row r="1117" spans="1:33" x14ac:dyDescent="0.35">
      <c r="A1117" s="7" t="str">
        <f t="shared" si="190"/>
        <v>Suape39,71</v>
      </c>
      <c r="B1117" s="100" t="s">
        <v>187</v>
      </c>
      <c r="C1117" s="7">
        <v>4196</v>
      </c>
      <c r="D1117" s="7" t="s">
        <v>23</v>
      </c>
      <c r="E1117">
        <v>4001155</v>
      </c>
      <c r="F1117" s="101"/>
      <c r="G1117" s="111">
        <v>50034033</v>
      </c>
      <c r="H1117" t="s">
        <v>219</v>
      </c>
      <c r="I1117" s="101" t="str">
        <f t="shared" si="182"/>
        <v>39,7</v>
      </c>
      <c r="J1117" s="164">
        <v>1</v>
      </c>
      <c r="K1117" s="7" t="s">
        <v>133</v>
      </c>
      <c r="L1117" s="103" t="e">
        <f>HLOOKUP(K1117,'ABR''26'!$DE$4:$EH$65,MATCH(Carga!A1117,'ABR''26'!$DE$4:$DE$65,0),0)</f>
        <v>#N/A</v>
      </c>
      <c r="M1117" s="7"/>
      <c r="O1117" s="7" t="str">
        <f t="shared" si="183"/>
        <v>ZBML</v>
      </c>
      <c r="P1117" s="104" t="e">
        <f t="shared" si="184"/>
        <v>#N/A</v>
      </c>
      <c r="Q1117" s="102" t="s">
        <v>203</v>
      </c>
      <c r="R1117" s="102" t="s">
        <v>204</v>
      </c>
      <c r="S1117" s="102" t="s">
        <v>152</v>
      </c>
      <c r="T1117" s="105" t="str">
        <f t="shared" ca="1" si="189"/>
        <v>04.05.Monday</v>
      </c>
      <c r="U1117" s="102" t="s">
        <v>205</v>
      </c>
      <c r="V1117" s="7"/>
      <c r="W1117" s="7"/>
      <c r="X1117" s="7"/>
      <c r="Y1117" s="7"/>
      <c r="Z1117" s="100">
        <f t="shared" si="185"/>
        <v>4001155</v>
      </c>
      <c r="AA1117" s="7"/>
      <c r="AB1117" s="7"/>
      <c r="AC1117" s="7"/>
      <c r="AD1117" s="7"/>
      <c r="AE1117" s="100">
        <f t="shared" si="186"/>
        <v>4196</v>
      </c>
      <c r="AF1117" s="7"/>
      <c r="AG1117" s="100">
        <f t="shared" si="187"/>
        <v>50034033</v>
      </c>
    </row>
    <row r="1118" spans="1:33" x14ac:dyDescent="0.35">
      <c r="A1118" s="7" t="str">
        <f t="shared" si="190"/>
        <v>Suape39,71</v>
      </c>
      <c r="B1118" s="100" t="s">
        <v>187</v>
      </c>
      <c r="C1118" s="7">
        <v>4196</v>
      </c>
      <c r="D1118" s="7" t="s">
        <v>23</v>
      </c>
      <c r="E1118">
        <v>4001155</v>
      </c>
      <c r="F1118" s="101"/>
      <c r="G1118" s="111">
        <v>50034033</v>
      </c>
      <c r="H1118" t="s">
        <v>219</v>
      </c>
      <c r="I1118" s="101" t="str">
        <f t="shared" si="182"/>
        <v>39,7</v>
      </c>
      <c r="J1118" s="164">
        <v>1</v>
      </c>
      <c r="K1118" s="7" t="s">
        <v>52</v>
      </c>
      <c r="L1118" s="103" t="e">
        <f>HLOOKUP(K1118,'ABR''26'!$DE$4:$EH$65,MATCH(Carga!A1118,'ABR''26'!$DE$4:$DE$65,0),0)</f>
        <v>#N/A</v>
      </c>
      <c r="M1118" s="7"/>
      <c r="O1118" s="7" t="str">
        <f t="shared" si="183"/>
        <v>ZBPP</v>
      </c>
      <c r="P1118" s="104" t="e">
        <f t="shared" si="184"/>
        <v>#N/A</v>
      </c>
      <c r="Q1118" s="102" t="s">
        <v>203</v>
      </c>
      <c r="R1118" s="102" t="s">
        <v>204</v>
      </c>
      <c r="S1118" s="102" t="s">
        <v>152</v>
      </c>
      <c r="T1118" s="105" t="str">
        <f t="shared" ca="1" si="189"/>
        <v>04.05.Monday</v>
      </c>
      <c r="U1118" s="102" t="s">
        <v>205</v>
      </c>
      <c r="V1118" s="7"/>
      <c r="W1118" s="7"/>
      <c r="X1118" s="7"/>
      <c r="Y1118" s="7"/>
      <c r="Z1118" s="100">
        <f t="shared" si="185"/>
        <v>4001155</v>
      </c>
      <c r="AA1118" s="7"/>
      <c r="AB1118" s="7"/>
      <c r="AC1118" s="7"/>
      <c r="AD1118" s="7"/>
      <c r="AE1118" s="100">
        <f t="shared" si="186"/>
        <v>4196</v>
      </c>
      <c r="AF1118" s="7"/>
      <c r="AG1118" s="100">
        <f t="shared" si="187"/>
        <v>50034033</v>
      </c>
    </row>
    <row r="1119" spans="1:33" x14ac:dyDescent="0.35">
      <c r="A1119" s="7" t="str">
        <f t="shared" si="190"/>
        <v>Suape39,71</v>
      </c>
      <c r="B1119" s="100" t="s">
        <v>187</v>
      </c>
      <c r="C1119" s="7">
        <v>4196</v>
      </c>
      <c r="D1119" s="7" t="s">
        <v>23</v>
      </c>
      <c r="E1119">
        <v>4001155</v>
      </c>
      <c r="F1119" s="101"/>
      <c r="G1119" s="111">
        <v>50034033</v>
      </c>
      <c r="H1119" t="s">
        <v>219</v>
      </c>
      <c r="I1119" s="101" t="str">
        <f t="shared" si="182"/>
        <v>39,7</v>
      </c>
      <c r="J1119" s="164">
        <v>1</v>
      </c>
      <c r="K1119" s="7" t="s">
        <v>60</v>
      </c>
      <c r="L1119" s="103" t="e">
        <f>HLOOKUP(K1119,'ABR''26'!$DE$4:$EH$65,MATCH(Carga!A1119,'ABR''26'!$DE$4:$DE$65,0),0)</f>
        <v>#N/A</v>
      </c>
      <c r="M1119" s="7"/>
      <c r="O1119" s="7" t="str">
        <f t="shared" si="183"/>
        <v>ZBPB</v>
      </c>
      <c r="P1119" s="104" t="e">
        <f t="shared" si="184"/>
        <v>#N/A</v>
      </c>
      <c r="Q1119" s="102" t="s">
        <v>203</v>
      </c>
      <c r="R1119" s="102" t="s">
        <v>204</v>
      </c>
      <c r="S1119" s="102" t="s">
        <v>152</v>
      </c>
      <c r="T1119" s="105" t="str">
        <f t="shared" ca="1" si="189"/>
        <v>04.05.Monday</v>
      </c>
      <c r="U1119" s="102" t="s">
        <v>205</v>
      </c>
      <c r="V1119" s="7"/>
      <c r="W1119" s="7"/>
      <c r="X1119" s="7"/>
      <c r="Y1119" s="7"/>
      <c r="Z1119" s="100">
        <f t="shared" si="185"/>
        <v>4001155</v>
      </c>
      <c r="AA1119" s="7"/>
      <c r="AB1119" s="7"/>
      <c r="AC1119" s="7"/>
      <c r="AD1119" s="7"/>
      <c r="AE1119" s="100">
        <f t="shared" si="186"/>
        <v>4196</v>
      </c>
      <c r="AF1119" s="7"/>
      <c r="AG1119" s="100">
        <f t="shared" si="187"/>
        <v>50034033</v>
      </c>
    </row>
    <row r="1120" spans="1:33" x14ac:dyDescent="0.35">
      <c r="A1120" s="7" t="str">
        <f t="shared" si="190"/>
        <v>Suape39,71</v>
      </c>
      <c r="B1120" s="100" t="s">
        <v>187</v>
      </c>
      <c r="C1120" s="7">
        <v>4196</v>
      </c>
      <c r="D1120" s="7" t="s">
        <v>23</v>
      </c>
      <c r="E1120">
        <v>4001155</v>
      </c>
      <c r="F1120" s="101"/>
      <c r="G1120" s="111">
        <v>50034033</v>
      </c>
      <c r="H1120" t="s">
        <v>219</v>
      </c>
      <c r="I1120" s="101" t="str">
        <f t="shared" si="182"/>
        <v>39,7</v>
      </c>
      <c r="J1120" s="164">
        <v>1</v>
      </c>
      <c r="K1120" s="7" t="s">
        <v>50</v>
      </c>
      <c r="L1120" s="103" t="e">
        <f>HLOOKUP(K1120,'ABR''26'!$DE$4:$EH$65,MATCH(Carga!A1120,'ABR''26'!$DE$4:$DE$65,0),0)</f>
        <v>#N/A</v>
      </c>
      <c r="M1120" s="7"/>
      <c r="O1120" s="7" t="str">
        <f t="shared" si="183"/>
        <v>ZBOP</v>
      </c>
      <c r="P1120" s="104" t="e">
        <f t="shared" si="184"/>
        <v>#N/A</v>
      </c>
      <c r="Q1120" s="102" t="s">
        <v>203</v>
      </c>
      <c r="R1120" s="102" t="s">
        <v>204</v>
      </c>
      <c r="S1120" s="102" t="s">
        <v>152</v>
      </c>
      <c r="T1120" s="105" t="str">
        <f t="shared" ca="1" si="189"/>
        <v>04.05.Monday</v>
      </c>
      <c r="U1120" s="102" t="s">
        <v>205</v>
      </c>
      <c r="V1120" s="7"/>
      <c r="W1120" s="7"/>
      <c r="X1120" s="7"/>
      <c r="Y1120" s="7"/>
      <c r="Z1120" s="100">
        <f t="shared" si="185"/>
        <v>4001155</v>
      </c>
      <c r="AA1120" s="7"/>
      <c r="AB1120" s="7"/>
      <c r="AC1120" s="7"/>
      <c r="AD1120" s="7"/>
      <c r="AE1120" s="100">
        <f t="shared" si="186"/>
        <v>4196</v>
      </c>
      <c r="AF1120" s="7"/>
      <c r="AG1120" s="100">
        <f t="shared" si="187"/>
        <v>50034033</v>
      </c>
    </row>
    <row r="1121" spans="1:33" x14ac:dyDescent="0.35">
      <c r="A1121" s="7" t="str">
        <f t="shared" si="190"/>
        <v>Suape39,71</v>
      </c>
      <c r="B1121" s="100" t="s">
        <v>187</v>
      </c>
      <c r="C1121" s="7">
        <v>4196</v>
      </c>
      <c r="D1121" s="7" t="s">
        <v>23</v>
      </c>
      <c r="E1121">
        <v>4001155</v>
      </c>
      <c r="F1121" s="101"/>
      <c r="G1121" s="111">
        <v>50034033</v>
      </c>
      <c r="H1121" t="s">
        <v>219</v>
      </c>
      <c r="I1121" s="101" t="str">
        <f t="shared" si="182"/>
        <v>39,7</v>
      </c>
      <c r="J1121" s="164">
        <v>1</v>
      </c>
      <c r="K1121" s="7" t="s">
        <v>58</v>
      </c>
      <c r="L1121" s="103" t="e">
        <f>HLOOKUP(K1121,'ABR''26'!$DE$4:$EH$65,MATCH(Carga!A1121,'ABR''26'!$DE$4:$DE$65,0),0)</f>
        <v>#N/A</v>
      </c>
      <c r="M1121" s="7"/>
      <c r="O1121" s="7" t="str">
        <f t="shared" si="183"/>
        <v>ZBOB</v>
      </c>
      <c r="P1121" s="104" t="e">
        <f t="shared" si="184"/>
        <v>#N/A</v>
      </c>
      <c r="Q1121" s="102" t="s">
        <v>203</v>
      </c>
      <c r="R1121" s="102" t="s">
        <v>204</v>
      </c>
      <c r="S1121" s="102" t="s">
        <v>152</v>
      </c>
      <c r="T1121" s="105" t="str">
        <f t="shared" ca="1" si="189"/>
        <v>04.05.Monday</v>
      </c>
      <c r="U1121" s="102" t="s">
        <v>205</v>
      </c>
      <c r="V1121" s="7"/>
      <c r="W1121" s="7"/>
      <c r="X1121" s="7"/>
      <c r="Y1121" s="7"/>
      <c r="Z1121" s="100">
        <f t="shared" si="185"/>
        <v>4001155</v>
      </c>
      <c r="AA1121" s="7"/>
      <c r="AB1121" s="7"/>
      <c r="AC1121" s="7"/>
      <c r="AD1121" s="7"/>
      <c r="AE1121" s="100">
        <f t="shared" si="186"/>
        <v>4196</v>
      </c>
      <c r="AF1121" s="7"/>
      <c r="AG1121" s="100">
        <f t="shared" si="187"/>
        <v>50034033</v>
      </c>
    </row>
    <row r="1122" spans="1:33" x14ac:dyDescent="0.35">
      <c r="A1122" s="7" t="str">
        <f t="shared" si="190"/>
        <v>Suape39,71</v>
      </c>
      <c r="B1122" s="100" t="s">
        <v>187</v>
      </c>
      <c r="C1122" s="7">
        <v>4196</v>
      </c>
      <c r="D1122" s="7" t="s">
        <v>23</v>
      </c>
      <c r="E1122">
        <v>4001155</v>
      </c>
      <c r="F1122" s="101"/>
      <c r="G1122" s="111">
        <v>50034033</v>
      </c>
      <c r="H1122" t="s">
        <v>219</v>
      </c>
      <c r="I1122" s="101" t="str">
        <f t="shared" si="182"/>
        <v>39,7</v>
      </c>
      <c r="J1122" s="164">
        <v>1</v>
      </c>
      <c r="K1122" s="7" t="s">
        <v>134</v>
      </c>
      <c r="L1122" s="103" t="e">
        <f>HLOOKUP(K1122,'ABR''26'!$DE$4:$EH$65,MATCH(Carga!A1122,'ABR''26'!$DE$4:$DE$65,0),0)</f>
        <v>#N/A</v>
      </c>
      <c r="M1122" s="7"/>
      <c r="O1122" s="7" t="str">
        <f t="shared" si="183"/>
        <v>ZBSG</v>
      </c>
      <c r="P1122" s="104" t="e">
        <f t="shared" si="184"/>
        <v>#N/A</v>
      </c>
      <c r="Q1122" s="102" t="s">
        <v>203</v>
      </c>
      <c r="R1122" s="102" t="s">
        <v>204</v>
      </c>
      <c r="S1122" s="102" t="s">
        <v>152</v>
      </c>
      <c r="T1122" s="105" t="str">
        <f t="shared" ca="1" si="189"/>
        <v>04.05.Monday</v>
      </c>
      <c r="U1122" s="102" t="s">
        <v>205</v>
      </c>
      <c r="V1122" s="7"/>
      <c r="W1122" s="7"/>
      <c r="X1122" s="7"/>
      <c r="Y1122" s="7"/>
      <c r="Z1122" s="100">
        <f t="shared" si="185"/>
        <v>4001155</v>
      </c>
      <c r="AA1122" s="7"/>
      <c r="AB1122" s="7"/>
      <c r="AC1122" s="7"/>
      <c r="AD1122" s="7"/>
      <c r="AE1122" s="100">
        <f t="shared" si="186"/>
        <v>4196</v>
      </c>
      <c r="AF1122" s="7"/>
      <c r="AG1122" s="100">
        <f t="shared" si="187"/>
        <v>50034033</v>
      </c>
    </row>
    <row r="1123" spans="1:33" x14ac:dyDescent="0.35">
      <c r="A1123" s="7" t="str">
        <f t="shared" si="190"/>
        <v>Suape39,71</v>
      </c>
      <c r="B1123" s="100" t="s">
        <v>187</v>
      </c>
      <c r="C1123" s="7">
        <v>4196</v>
      </c>
      <c r="D1123" s="7" t="s">
        <v>23</v>
      </c>
      <c r="E1123">
        <v>4001155</v>
      </c>
      <c r="F1123" s="101"/>
      <c r="G1123" s="111">
        <v>50034033</v>
      </c>
      <c r="H1123" t="s">
        <v>219</v>
      </c>
      <c r="I1123" s="101" t="str">
        <f t="shared" ref="I1123:I1129" si="191">SUBSTITUTE(MID(H1123,7,4),".",",")</f>
        <v>39,7</v>
      </c>
      <c r="J1123" s="164">
        <v>1</v>
      </c>
      <c r="K1123" s="7" t="s">
        <v>45</v>
      </c>
      <c r="L1123" s="103" t="e">
        <f>HLOOKUP(K1123,'ABR''26'!$DE$4:$EH$65,MATCH(Carga!A1123,'ABR''26'!$DE$4:$DE$65,0),0)</f>
        <v>#N/A</v>
      </c>
      <c r="M1123" s="7"/>
      <c r="O1123" s="7" t="str">
        <f t="shared" ref="O1123:O1186" si="192">K1123</f>
        <v>ZBFS</v>
      </c>
      <c r="P1123" s="104" t="e">
        <f t="shared" ref="P1123:P1186" si="193">L1123</f>
        <v>#N/A</v>
      </c>
      <c r="Q1123" s="102" t="s">
        <v>203</v>
      </c>
      <c r="R1123" s="102" t="s">
        <v>204</v>
      </c>
      <c r="S1123" s="102" t="s">
        <v>152</v>
      </c>
      <c r="T1123" s="105" t="str">
        <f t="shared" ca="1" si="189"/>
        <v>04.05.Monday</v>
      </c>
      <c r="U1123" s="102" t="s">
        <v>205</v>
      </c>
      <c r="V1123" s="7"/>
      <c r="W1123" s="7"/>
      <c r="X1123" s="7"/>
      <c r="Y1123" s="7"/>
      <c r="Z1123" s="100">
        <f t="shared" ref="Z1123:Z1186" si="194">E1123</f>
        <v>4001155</v>
      </c>
      <c r="AA1123" s="7"/>
      <c r="AB1123" s="7"/>
      <c r="AC1123" s="7"/>
      <c r="AD1123" s="7"/>
      <c r="AE1123" s="100">
        <f t="shared" ref="AE1123:AE1186" si="195">C1123</f>
        <v>4196</v>
      </c>
      <c r="AF1123" s="7"/>
      <c r="AG1123" s="100">
        <f t="shared" ref="AG1123:AG1186" si="196">G1123</f>
        <v>50034033</v>
      </c>
    </row>
    <row r="1124" spans="1:33" x14ac:dyDescent="0.35">
      <c r="A1124" s="7" t="str">
        <f t="shared" si="190"/>
        <v>Suape39,71</v>
      </c>
      <c r="B1124" s="100" t="s">
        <v>187</v>
      </c>
      <c r="C1124" s="7">
        <v>4196</v>
      </c>
      <c r="D1124" s="7" t="s">
        <v>23</v>
      </c>
      <c r="E1124">
        <v>4001155</v>
      </c>
      <c r="F1124" s="101"/>
      <c r="G1124" s="111">
        <v>50034033</v>
      </c>
      <c r="H1124" t="s">
        <v>219</v>
      </c>
      <c r="I1124" s="101" t="str">
        <f t="shared" si="191"/>
        <v>39,7</v>
      </c>
      <c r="J1124" s="164">
        <v>1</v>
      </c>
      <c r="K1124" s="7" t="s">
        <v>47</v>
      </c>
      <c r="L1124" s="103" t="e">
        <f>HLOOKUP(K1124,'ABR''26'!$DE$4:$EH$65,MATCH(Carga!A1124,'ABR''26'!$DE$4:$DE$65,0),0)</f>
        <v>#N/A</v>
      </c>
      <c r="M1124" s="7"/>
      <c r="O1124" s="7" t="str">
        <f t="shared" si="192"/>
        <v>ZBUT</v>
      </c>
      <c r="P1124" s="104" t="e">
        <f t="shared" si="193"/>
        <v>#N/A</v>
      </c>
      <c r="Q1124" s="102" t="s">
        <v>203</v>
      </c>
      <c r="R1124" s="102" t="s">
        <v>204</v>
      </c>
      <c r="S1124" s="102" t="s">
        <v>152</v>
      </c>
      <c r="T1124" s="105" t="str">
        <f t="shared" ca="1" si="189"/>
        <v>04.05.Monday</v>
      </c>
      <c r="U1124" s="102" t="s">
        <v>205</v>
      </c>
      <c r="V1124" s="7"/>
      <c r="W1124" s="7"/>
      <c r="X1124" s="7"/>
      <c r="Y1124" s="7"/>
      <c r="Z1124" s="100">
        <f t="shared" si="194"/>
        <v>4001155</v>
      </c>
      <c r="AA1124" s="7"/>
      <c r="AB1124" s="7"/>
      <c r="AC1124" s="7"/>
      <c r="AD1124" s="7"/>
      <c r="AE1124" s="100">
        <f t="shared" si="195"/>
        <v>4196</v>
      </c>
      <c r="AF1124" s="7"/>
      <c r="AG1124" s="100">
        <f t="shared" si="196"/>
        <v>50034033</v>
      </c>
    </row>
    <row r="1125" spans="1:33" x14ac:dyDescent="0.35">
      <c r="A1125" s="7" t="str">
        <f t="shared" si="190"/>
        <v>Suape39,71</v>
      </c>
      <c r="B1125" s="100" t="s">
        <v>187</v>
      </c>
      <c r="C1125" s="7">
        <v>4196</v>
      </c>
      <c r="D1125" s="7" t="s">
        <v>23</v>
      </c>
      <c r="E1125">
        <v>4001155</v>
      </c>
      <c r="F1125" s="101"/>
      <c r="G1125" s="111">
        <v>50034033</v>
      </c>
      <c r="H1125" t="s">
        <v>219</v>
      </c>
      <c r="I1125" s="101" t="str">
        <f t="shared" si="191"/>
        <v>39,7</v>
      </c>
      <c r="J1125" s="164">
        <v>1</v>
      </c>
      <c r="K1125" s="7" t="s">
        <v>54</v>
      </c>
      <c r="L1125" s="103" t="e">
        <f>HLOOKUP(K1125,'ABR''26'!$DE$4:$EH$65,MATCH(Carga!A1125,'ABR''26'!$DE$4:$DE$65,0),0)</f>
        <v>#N/A</v>
      </c>
      <c r="M1125" s="7"/>
      <c r="O1125" s="7" t="str">
        <f t="shared" si="192"/>
        <v>ZBUB</v>
      </c>
      <c r="P1125" s="104" t="e">
        <f t="shared" si="193"/>
        <v>#N/A</v>
      </c>
      <c r="Q1125" s="102" t="s">
        <v>203</v>
      </c>
      <c r="R1125" s="102" t="s">
        <v>204</v>
      </c>
      <c r="S1125" s="102" t="s">
        <v>152</v>
      </c>
      <c r="T1125" s="105" t="str">
        <f t="shared" ca="1" si="189"/>
        <v>04.05.Monday</v>
      </c>
      <c r="U1125" s="102" t="s">
        <v>205</v>
      </c>
      <c r="V1125" s="7"/>
      <c r="W1125" s="7"/>
      <c r="X1125" s="7"/>
      <c r="Y1125" s="7"/>
      <c r="Z1125" s="100">
        <f t="shared" si="194"/>
        <v>4001155</v>
      </c>
      <c r="AA1125" s="7"/>
      <c r="AB1125" s="7"/>
      <c r="AC1125" s="7"/>
      <c r="AD1125" s="7"/>
      <c r="AE1125" s="100">
        <f t="shared" si="195"/>
        <v>4196</v>
      </c>
      <c r="AF1125" s="7"/>
      <c r="AG1125" s="100">
        <f t="shared" si="196"/>
        <v>50034033</v>
      </c>
    </row>
    <row r="1126" spans="1:33" x14ac:dyDescent="0.35">
      <c r="A1126" s="7" t="str">
        <f t="shared" si="190"/>
        <v>Suape39,71</v>
      </c>
      <c r="B1126" s="100" t="s">
        <v>187</v>
      </c>
      <c r="C1126" s="7">
        <v>4196</v>
      </c>
      <c r="D1126" s="7" t="s">
        <v>23</v>
      </c>
      <c r="E1126">
        <v>4001155</v>
      </c>
      <c r="F1126" s="101"/>
      <c r="G1126" s="111">
        <v>50034033</v>
      </c>
      <c r="H1126" t="s">
        <v>219</v>
      </c>
      <c r="I1126" s="101" t="str">
        <f t="shared" si="191"/>
        <v>39,7</v>
      </c>
      <c r="J1126" s="164">
        <v>1</v>
      </c>
      <c r="K1126" s="7" t="s">
        <v>48</v>
      </c>
      <c r="L1126" s="103" t="e">
        <f>HLOOKUP(K1126,'ABR''26'!$DE$4:$EH$65,MATCH(Carga!A1126,'ABR''26'!$DE$4:$DE$65,0),0)</f>
        <v>#N/A</v>
      </c>
      <c r="M1126" s="7"/>
      <c r="O1126" s="7" t="str">
        <f t="shared" si="192"/>
        <v>ZBLA</v>
      </c>
      <c r="P1126" s="104" t="e">
        <f t="shared" si="193"/>
        <v>#N/A</v>
      </c>
      <c r="Q1126" s="102" t="s">
        <v>203</v>
      </c>
      <c r="R1126" s="102" t="s">
        <v>204</v>
      </c>
      <c r="S1126" s="102" t="s">
        <v>152</v>
      </c>
      <c r="T1126" s="105" t="str">
        <f t="shared" ca="1" si="189"/>
        <v>04.05.Monday</v>
      </c>
      <c r="U1126" s="102" t="s">
        <v>205</v>
      </c>
      <c r="V1126" s="7"/>
      <c r="W1126" s="7"/>
      <c r="X1126" s="7"/>
      <c r="Y1126" s="7"/>
      <c r="Z1126" s="100">
        <f t="shared" si="194"/>
        <v>4001155</v>
      </c>
      <c r="AA1126" s="7"/>
      <c r="AB1126" s="7"/>
      <c r="AC1126" s="7"/>
      <c r="AD1126" s="7"/>
      <c r="AE1126" s="100">
        <f t="shared" si="195"/>
        <v>4196</v>
      </c>
      <c r="AF1126" s="7"/>
      <c r="AG1126" s="100">
        <f t="shared" si="196"/>
        <v>50034033</v>
      </c>
    </row>
    <row r="1127" spans="1:33" x14ac:dyDescent="0.35">
      <c r="A1127" s="7" t="str">
        <f t="shared" si="190"/>
        <v>Suape39,71</v>
      </c>
      <c r="B1127" s="100" t="s">
        <v>187</v>
      </c>
      <c r="C1127" s="7">
        <v>4196</v>
      </c>
      <c r="D1127" s="7" t="s">
        <v>23</v>
      </c>
      <c r="E1127">
        <v>4001155</v>
      </c>
      <c r="F1127" s="101"/>
      <c r="G1127" s="111">
        <v>50034033</v>
      </c>
      <c r="H1127" t="s">
        <v>219</v>
      </c>
      <c r="I1127" s="101" t="str">
        <f t="shared" si="191"/>
        <v>39,7</v>
      </c>
      <c r="J1127" s="164">
        <v>1</v>
      </c>
      <c r="K1127" s="7" t="s">
        <v>55</v>
      </c>
      <c r="L1127" s="103" t="e">
        <f>HLOOKUP(K1127,'ABR''26'!$DE$4:$EH$65,MATCH(Carga!A1127,'ABR''26'!$DE$4:$DE$65,0),0)</f>
        <v>#N/A</v>
      </c>
      <c r="M1127" s="7"/>
      <c r="O1127" s="7" t="str">
        <f t="shared" si="192"/>
        <v>ZBLL</v>
      </c>
      <c r="P1127" s="104" t="e">
        <f t="shared" si="193"/>
        <v>#N/A</v>
      </c>
      <c r="Q1127" s="102" t="s">
        <v>203</v>
      </c>
      <c r="R1127" s="102" t="s">
        <v>204</v>
      </c>
      <c r="S1127" s="102" t="s">
        <v>152</v>
      </c>
      <c r="T1127" s="105" t="str">
        <f t="shared" ca="1" si="189"/>
        <v>04.05.Monday</v>
      </c>
      <c r="U1127" s="102" t="s">
        <v>205</v>
      </c>
      <c r="V1127" s="7"/>
      <c r="W1127" s="7"/>
      <c r="X1127" s="7"/>
      <c r="Y1127" s="7"/>
      <c r="Z1127" s="100">
        <f t="shared" si="194"/>
        <v>4001155</v>
      </c>
      <c r="AA1127" s="7"/>
      <c r="AB1127" s="7"/>
      <c r="AC1127" s="7"/>
      <c r="AD1127" s="7"/>
      <c r="AE1127" s="100">
        <f t="shared" si="195"/>
        <v>4196</v>
      </c>
      <c r="AF1127" s="7"/>
      <c r="AG1127" s="100">
        <f t="shared" si="196"/>
        <v>50034033</v>
      </c>
    </row>
    <row r="1128" spans="1:33" x14ac:dyDescent="0.35">
      <c r="A1128" s="7" t="str">
        <f t="shared" si="190"/>
        <v>Suape39,71</v>
      </c>
      <c r="B1128" s="100" t="s">
        <v>187</v>
      </c>
      <c r="C1128" s="7">
        <v>4196</v>
      </c>
      <c r="D1128" s="7" t="s">
        <v>23</v>
      </c>
      <c r="E1128">
        <v>4001155</v>
      </c>
      <c r="F1128" s="101"/>
      <c r="G1128" s="111">
        <v>50034033</v>
      </c>
      <c r="H1128" t="s">
        <v>219</v>
      </c>
      <c r="I1128" s="101" t="str">
        <f t="shared" si="191"/>
        <v>39,7</v>
      </c>
      <c r="J1128" s="164">
        <v>1</v>
      </c>
      <c r="K1128" s="7" t="s">
        <v>135</v>
      </c>
      <c r="L1128" s="103" t="e">
        <f>HLOOKUP(K1128,'ABR''26'!$DE$4:$EH$65,MATCH(Carga!A1128,'ABR''26'!$DE$4:$DE$65,0),0)</f>
        <v>#N/A</v>
      </c>
      <c r="M1128" s="7"/>
      <c r="O1128" s="7" t="str">
        <f t="shared" si="192"/>
        <v>ZBPE</v>
      </c>
      <c r="P1128" s="104" t="e">
        <f t="shared" si="193"/>
        <v>#N/A</v>
      </c>
      <c r="Q1128" s="102" t="s">
        <v>203</v>
      </c>
      <c r="R1128" s="102" t="s">
        <v>204</v>
      </c>
      <c r="S1128" s="102" t="s">
        <v>152</v>
      </c>
      <c r="T1128" s="105" t="str">
        <f t="shared" ca="1" si="189"/>
        <v>04.05.Monday</v>
      </c>
      <c r="U1128" s="102" t="s">
        <v>205</v>
      </c>
      <c r="V1128" s="7"/>
      <c r="W1128" s="7"/>
      <c r="X1128" s="7"/>
      <c r="Y1128" s="7"/>
      <c r="Z1128" s="100">
        <f t="shared" si="194"/>
        <v>4001155</v>
      </c>
      <c r="AA1128" s="7"/>
      <c r="AB1128" s="7"/>
      <c r="AC1128" s="7"/>
      <c r="AD1128" s="7"/>
      <c r="AE1128" s="100">
        <f t="shared" si="195"/>
        <v>4196</v>
      </c>
      <c r="AF1128" s="7"/>
      <c r="AG1128" s="100">
        <f t="shared" si="196"/>
        <v>50034033</v>
      </c>
    </row>
    <row r="1129" spans="1:33" x14ac:dyDescent="0.35">
      <c r="A1129" s="7" t="str">
        <f t="shared" si="190"/>
        <v>Suape39,71</v>
      </c>
      <c r="B1129" s="100" t="s">
        <v>187</v>
      </c>
      <c r="C1129" s="7">
        <v>4196</v>
      </c>
      <c r="D1129" s="7" t="s">
        <v>23</v>
      </c>
      <c r="E1129">
        <v>4001155</v>
      </c>
      <c r="F1129" s="101"/>
      <c r="G1129" s="111">
        <v>50034033</v>
      </c>
      <c r="H1129" t="s">
        <v>219</v>
      </c>
      <c r="I1129" s="101" t="str">
        <f t="shared" si="191"/>
        <v>39,7</v>
      </c>
      <c r="J1129" s="164">
        <v>1</v>
      </c>
      <c r="K1129" s="7" t="s">
        <v>136</v>
      </c>
      <c r="L1129" s="103" t="e">
        <f>HLOOKUP(K1129,'ABR''26'!$DE$4:$EH$65,MATCH(Carga!A1129,'ABR''26'!$DE$4:$DE$65,0),0)</f>
        <v>#N/A</v>
      </c>
      <c r="M1129" s="7"/>
      <c r="O1129" s="7" t="str">
        <f t="shared" si="192"/>
        <v>ZBPL</v>
      </c>
      <c r="P1129" s="104" t="e">
        <f t="shared" si="193"/>
        <v>#N/A</v>
      </c>
      <c r="Q1129" s="102" t="s">
        <v>203</v>
      </c>
      <c r="R1129" s="102" t="s">
        <v>204</v>
      </c>
      <c r="S1129" s="102" t="s">
        <v>152</v>
      </c>
      <c r="T1129" s="105" t="str">
        <f t="shared" ca="1" si="189"/>
        <v>04.05.Monday</v>
      </c>
      <c r="U1129" s="102" t="s">
        <v>205</v>
      </c>
      <c r="V1129" s="7"/>
      <c r="W1129" s="7"/>
      <c r="X1129" s="7"/>
      <c r="Y1129" s="7"/>
      <c r="Z1129" s="100">
        <f t="shared" si="194"/>
        <v>4001155</v>
      </c>
      <c r="AA1129" s="7"/>
      <c r="AB1129" s="7"/>
      <c r="AC1129" s="7"/>
      <c r="AD1129" s="7"/>
      <c r="AE1129" s="100">
        <f t="shared" si="195"/>
        <v>4196</v>
      </c>
      <c r="AF1129" s="7"/>
      <c r="AG1129" s="100">
        <f t="shared" si="196"/>
        <v>50034033</v>
      </c>
    </row>
    <row r="1130" spans="1:33" x14ac:dyDescent="0.35">
      <c r="A1130" s="7" t="str">
        <f>D1130&amp;I1130&amp;J1130</f>
        <v>Manaus381</v>
      </c>
      <c r="B1130" s="100" t="s">
        <v>187</v>
      </c>
      <c r="C1130" s="7">
        <v>4151</v>
      </c>
      <c r="D1130" s="7" t="s">
        <v>40</v>
      </c>
      <c r="E1130">
        <v>4001152</v>
      </c>
      <c r="F1130" s="101"/>
      <c r="G1130" s="111">
        <v>50039643</v>
      </c>
      <c r="H1130" t="s">
        <v>226</v>
      </c>
      <c r="I1130" s="101">
        <v>38</v>
      </c>
      <c r="J1130" s="164">
        <v>1</v>
      </c>
      <c r="K1130" s="7" t="s">
        <v>43</v>
      </c>
      <c r="L1130" s="103">
        <f>HLOOKUP(K1130,'ABR''26'!$DE$4:$EH$65,MATCH(Carga!A1130,'ABR''26'!$DE$4:$DE$65,0),0)</f>
        <v>318.37</v>
      </c>
      <c r="M1130" s="7"/>
      <c r="O1130" s="7" t="str">
        <f t="shared" si="192"/>
        <v>ZBRP</v>
      </c>
      <c r="P1130" s="104">
        <f t="shared" si="193"/>
        <v>318.37</v>
      </c>
      <c r="Q1130" s="102" t="s">
        <v>203</v>
      </c>
      <c r="R1130" s="102" t="s">
        <v>204</v>
      </c>
      <c r="S1130" s="102" t="s">
        <v>152</v>
      </c>
      <c r="T1130" s="105" t="str">
        <f t="shared" ca="1" si="189"/>
        <v>04.05.Monday</v>
      </c>
      <c r="U1130" s="102" t="s">
        <v>205</v>
      </c>
      <c r="V1130" s="7"/>
      <c r="W1130" s="7"/>
      <c r="X1130" s="7"/>
      <c r="Y1130" s="7"/>
      <c r="Z1130" s="100">
        <f t="shared" si="194"/>
        <v>4001152</v>
      </c>
      <c r="AA1130" s="7"/>
      <c r="AB1130" s="7"/>
      <c r="AC1130" s="7"/>
      <c r="AD1130" s="7"/>
      <c r="AE1130" s="100">
        <f t="shared" si="195"/>
        <v>4151</v>
      </c>
      <c r="AF1130" s="7"/>
      <c r="AG1130" s="100">
        <f t="shared" si="196"/>
        <v>50039643</v>
      </c>
    </row>
    <row r="1131" spans="1:33" x14ac:dyDescent="0.35">
      <c r="A1131" s="7" t="str">
        <f t="shared" ref="A1131:A1153" si="197">D1131&amp;I1131&amp;J1131</f>
        <v>Manaus381</v>
      </c>
      <c r="B1131" s="100" t="s">
        <v>187</v>
      </c>
      <c r="C1131" s="7">
        <v>4151</v>
      </c>
      <c r="D1131" s="7" t="s">
        <v>40</v>
      </c>
      <c r="E1131">
        <v>4001152</v>
      </c>
      <c r="F1131" s="101"/>
      <c r="G1131" s="111">
        <v>50039643</v>
      </c>
      <c r="H1131" t="s">
        <v>226</v>
      </c>
      <c r="I1131" s="101">
        <v>38</v>
      </c>
      <c r="J1131" s="164">
        <v>1</v>
      </c>
      <c r="K1131" s="7" t="s">
        <v>44</v>
      </c>
      <c r="L1131" s="103">
        <f>HLOOKUP(K1131,'ABR''26'!$DE$4:$EH$65,MATCH(Carga!A1131,'ABR''26'!$DE$4:$DE$65,0),0)</f>
        <v>1.95</v>
      </c>
      <c r="M1131" s="7"/>
      <c r="O1131" s="7" t="str">
        <f t="shared" si="192"/>
        <v>ZBSR</v>
      </c>
      <c r="P1131" s="104">
        <f t="shared" si="193"/>
        <v>1.95</v>
      </c>
      <c r="Q1131" s="102" t="s">
        <v>203</v>
      </c>
      <c r="R1131" s="102" t="s">
        <v>204</v>
      </c>
      <c r="S1131" s="102" t="s">
        <v>152</v>
      </c>
      <c r="T1131" s="105" t="str">
        <f t="shared" ca="1" si="189"/>
        <v>04.05.Monday</v>
      </c>
      <c r="U1131" s="102" t="s">
        <v>205</v>
      </c>
      <c r="V1131" s="7"/>
      <c r="W1131" s="7"/>
      <c r="X1131" s="7"/>
      <c r="Y1131" s="7"/>
      <c r="Z1131" s="100">
        <f t="shared" si="194"/>
        <v>4001152</v>
      </c>
      <c r="AA1131" s="7"/>
      <c r="AB1131" s="7"/>
      <c r="AC1131" s="7"/>
      <c r="AD1131" s="7"/>
      <c r="AE1131" s="100">
        <f t="shared" si="195"/>
        <v>4151</v>
      </c>
      <c r="AF1131" s="7"/>
      <c r="AG1131" s="100">
        <f t="shared" si="196"/>
        <v>50039643</v>
      </c>
    </row>
    <row r="1132" spans="1:33" x14ac:dyDescent="0.35">
      <c r="A1132" s="7" t="str">
        <f t="shared" si="197"/>
        <v>Manaus381</v>
      </c>
      <c r="B1132" s="100" t="s">
        <v>187</v>
      </c>
      <c r="C1132" s="7">
        <v>4151</v>
      </c>
      <c r="D1132" s="7" t="s">
        <v>40</v>
      </c>
      <c r="E1132">
        <v>4001152</v>
      </c>
      <c r="F1132" s="101"/>
      <c r="G1132" s="111">
        <v>50039643</v>
      </c>
      <c r="H1132" t="s">
        <v>226</v>
      </c>
      <c r="I1132" s="101">
        <v>38</v>
      </c>
      <c r="J1132" s="164">
        <v>1</v>
      </c>
      <c r="K1132" s="7" t="s">
        <v>56</v>
      </c>
      <c r="L1132" s="103">
        <f>HLOOKUP(K1132,'ABR''26'!$DE$4:$EH$65,MATCH(Carga!A1132,'ABR''26'!$DE$4:$DE$65,0),0)</f>
        <v>0</v>
      </c>
      <c r="M1132" s="7"/>
      <c r="O1132" s="7" t="str">
        <f t="shared" si="192"/>
        <v>ZBSB</v>
      </c>
      <c r="P1132" s="104">
        <f t="shared" si="193"/>
        <v>0</v>
      </c>
      <c r="Q1132" s="102" t="s">
        <v>203</v>
      </c>
      <c r="R1132" s="102" t="s">
        <v>204</v>
      </c>
      <c r="S1132" s="102" t="s">
        <v>152</v>
      </c>
      <c r="T1132" s="105" t="str">
        <f t="shared" ca="1" si="189"/>
        <v>04.05.Monday</v>
      </c>
      <c r="U1132" s="102" t="s">
        <v>205</v>
      </c>
      <c r="V1132" s="7"/>
      <c r="W1132" s="7"/>
      <c r="X1132" s="7"/>
      <c r="Y1132" s="7"/>
      <c r="Z1132" s="100">
        <f t="shared" si="194"/>
        <v>4001152</v>
      </c>
      <c r="AA1132" s="7"/>
      <c r="AB1132" s="7"/>
      <c r="AC1132" s="7"/>
      <c r="AD1132" s="7"/>
      <c r="AE1132" s="100">
        <f t="shared" si="195"/>
        <v>4151</v>
      </c>
      <c r="AF1132" s="7"/>
      <c r="AG1132" s="100">
        <f t="shared" si="196"/>
        <v>50039643</v>
      </c>
    </row>
    <row r="1133" spans="1:33" x14ac:dyDescent="0.35">
      <c r="A1133" s="7" t="str">
        <f t="shared" si="197"/>
        <v>Manaus381</v>
      </c>
      <c r="B1133" s="100" t="s">
        <v>187</v>
      </c>
      <c r="C1133" s="7">
        <v>4151</v>
      </c>
      <c r="D1133" s="7" t="s">
        <v>40</v>
      </c>
      <c r="E1133">
        <v>4001152</v>
      </c>
      <c r="F1133" s="101"/>
      <c r="G1133" s="111">
        <v>50039643</v>
      </c>
      <c r="H1133" t="s">
        <v>226</v>
      </c>
      <c r="I1133" s="101">
        <v>38</v>
      </c>
      <c r="J1133" s="164">
        <v>1</v>
      </c>
      <c r="K1133" s="7" t="s">
        <v>46</v>
      </c>
      <c r="L1133" s="103">
        <f>HLOOKUP(K1133,'ABR''26'!$DE$4:$EH$65,MATCH(Carga!A1133,'ABR''26'!$DE$4:$DE$65,0),0)</f>
        <v>0</v>
      </c>
      <c r="M1133" s="7"/>
      <c r="O1133" s="7" t="str">
        <f t="shared" si="192"/>
        <v>ZBCP</v>
      </c>
      <c r="P1133" s="104">
        <f t="shared" si="193"/>
        <v>0</v>
      </c>
      <c r="Q1133" s="102" t="s">
        <v>203</v>
      </c>
      <c r="R1133" s="102" t="s">
        <v>204</v>
      </c>
      <c r="S1133" s="102" t="s">
        <v>152</v>
      </c>
      <c r="T1133" s="105" t="str">
        <f t="shared" ca="1" si="189"/>
        <v>04.05.Monday</v>
      </c>
      <c r="U1133" s="102" t="s">
        <v>205</v>
      </c>
      <c r="V1133" s="7"/>
      <c r="W1133" s="7"/>
      <c r="X1133" s="7"/>
      <c r="Y1133" s="7"/>
      <c r="Z1133" s="100">
        <f t="shared" si="194"/>
        <v>4001152</v>
      </c>
      <c r="AA1133" s="7"/>
      <c r="AB1133" s="7"/>
      <c r="AC1133" s="7"/>
      <c r="AD1133" s="7"/>
      <c r="AE1133" s="100">
        <f t="shared" si="195"/>
        <v>4151</v>
      </c>
      <c r="AF1133" s="7"/>
      <c r="AG1133" s="100">
        <f t="shared" si="196"/>
        <v>50039643</v>
      </c>
    </row>
    <row r="1134" spans="1:33" x14ac:dyDescent="0.35">
      <c r="A1134" s="7" t="str">
        <f t="shared" si="197"/>
        <v>Manaus381</v>
      </c>
      <c r="B1134" s="100" t="s">
        <v>187</v>
      </c>
      <c r="C1134" s="7">
        <v>4151</v>
      </c>
      <c r="D1134" s="7" t="s">
        <v>40</v>
      </c>
      <c r="E1134">
        <v>4001152</v>
      </c>
      <c r="F1134" s="101"/>
      <c r="G1134" s="111">
        <v>50039643</v>
      </c>
      <c r="H1134" t="s">
        <v>226</v>
      </c>
      <c r="I1134" s="101">
        <v>38</v>
      </c>
      <c r="J1134" s="164">
        <v>1</v>
      </c>
      <c r="K1134" s="7" t="s">
        <v>131</v>
      </c>
      <c r="L1134" s="103">
        <f>HLOOKUP(K1134,'ABR''26'!$DE$4:$EH$65,MATCH(Carga!A1134,'ABR''26'!$DE$4:$DE$65,0),0)</f>
        <v>0</v>
      </c>
      <c r="M1134" s="7"/>
      <c r="O1134" s="7" t="str">
        <f t="shared" si="192"/>
        <v>ZBFP</v>
      </c>
      <c r="P1134" s="104">
        <f t="shared" si="193"/>
        <v>0</v>
      </c>
      <c r="Q1134" s="102" t="s">
        <v>203</v>
      </c>
      <c r="R1134" s="102" t="s">
        <v>204</v>
      </c>
      <c r="S1134" s="102" t="s">
        <v>152</v>
      </c>
      <c r="T1134" s="105" t="str">
        <f t="shared" ca="1" si="189"/>
        <v>04.05.Monday</v>
      </c>
      <c r="U1134" s="102" t="s">
        <v>205</v>
      </c>
      <c r="V1134" s="7"/>
      <c r="W1134" s="7"/>
      <c r="X1134" s="7"/>
      <c r="Y1134" s="7"/>
      <c r="Z1134" s="100">
        <f t="shared" si="194"/>
        <v>4001152</v>
      </c>
      <c r="AA1134" s="7"/>
      <c r="AB1134" s="7"/>
      <c r="AC1134" s="7"/>
      <c r="AD1134" s="7"/>
      <c r="AE1134" s="100">
        <f t="shared" si="195"/>
        <v>4151</v>
      </c>
      <c r="AF1134" s="7"/>
      <c r="AG1134" s="100">
        <f t="shared" si="196"/>
        <v>50039643</v>
      </c>
    </row>
    <row r="1135" spans="1:33" x14ac:dyDescent="0.35">
      <c r="A1135" s="7" t="str">
        <f t="shared" si="197"/>
        <v>Manaus381</v>
      </c>
      <c r="B1135" s="100" t="s">
        <v>187</v>
      </c>
      <c r="C1135" s="7">
        <v>4151</v>
      </c>
      <c r="D1135" s="7" t="s">
        <v>40</v>
      </c>
      <c r="E1135">
        <v>4001152</v>
      </c>
      <c r="F1135" s="101"/>
      <c r="G1135" s="111">
        <v>50039643</v>
      </c>
      <c r="H1135" t="s">
        <v>226</v>
      </c>
      <c r="I1135" s="101">
        <v>38</v>
      </c>
      <c r="J1135" s="164">
        <v>1</v>
      </c>
      <c r="K1135" s="7" t="s">
        <v>51</v>
      </c>
      <c r="L1135" s="103">
        <f>HLOOKUP(K1135,'ABR''26'!$DE$4:$EH$65,MATCH(Carga!A1135,'ABR''26'!$DE$4:$DE$65,0),0)</f>
        <v>0</v>
      </c>
      <c r="M1135" s="7"/>
      <c r="O1135" s="7" t="str">
        <f t="shared" si="192"/>
        <v>ZBFC</v>
      </c>
      <c r="P1135" s="104">
        <f t="shared" si="193"/>
        <v>0</v>
      </c>
      <c r="Q1135" s="102" t="s">
        <v>203</v>
      </c>
      <c r="R1135" s="102" t="s">
        <v>204</v>
      </c>
      <c r="S1135" s="102" t="s">
        <v>152</v>
      </c>
      <c r="T1135" s="105" t="str">
        <f t="shared" ca="1" si="189"/>
        <v>04.05.Monday</v>
      </c>
      <c r="U1135" s="102" t="s">
        <v>205</v>
      </c>
      <c r="V1135" s="7"/>
      <c r="W1135" s="7"/>
      <c r="X1135" s="7"/>
      <c r="Y1135" s="7"/>
      <c r="Z1135" s="100">
        <f t="shared" si="194"/>
        <v>4001152</v>
      </c>
      <c r="AA1135" s="7"/>
      <c r="AB1135" s="7"/>
      <c r="AC1135" s="7"/>
      <c r="AD1135" s="7"/>
      <c r="AE1135" s="100">
        <f t="shared" si="195"/>
        <v>4151</v>
      </c>
      <c r="AF1135" s="7"/>
      <c r="AG1135" s="100">
        <f t="shared" si="196"/>
        <v>50039643</v>
      </c>
    </row>
    <row r="1136" spans="1:33" x14ac:dyDescent="0.35">
      <c r="A1136" s="7" t="str">
        <f t="shared" si="197"/>
        <v>Manaus381</v>
      </c>
      <c r="B1136" s="100" t="s">
        <v>187</v>
      </c>
      <c r="C1136" s="7">
        <v>4151</v>
      </c>
      <c r="D1136" s="7" t="s">
        <v>40</v>
      </c>
      <c r="E1136">
        <v>4001152</v>
      </c>
      <c r="F1136" s="101"/>
      <c r="G1136" s="111">
        <v>50039643</v>
      </c>
      <c r="H1136" t="s">
        <v>226</v>
      </c>
      <c r="I1136" s="101">
        <v>38</v>
      </c>
      <c r="J1136" s="164">
        <v>1</v>
      </c>
      <c r="K1136" s="7" t="s">
        <v>59</v>
      </c>
      <c r="L1136" s="103">
        <f>HLOOKUP(K1136,'ABR''26'!$DE$4:$EH$65,MATCH(Carga!A1136,'ABR''26'!$DE$4:$DE$65,0),0)</f>
        <v>0</v>
      </c>
      <c r="M1136" s="7"/>
      <c r="O1136" s="7" t="str">
        <f t="shared" si="192"/>
        <v>ZBFB</v>
      </c>
      <c r="P1136" s="104">
        <f t="shared" si="193"/>
        <v>0</v>
      </c>
      <c r="Q1136" s="102" t="s">
        <v>203</v>
      </c>
      <c r="R1136" s="102" t="s">
        <v>204</v>
      </c>
      <c r="S1136" s="102" t="s">
        <v>152</v>
      </c>
      <c r="T1136" s="105" t="str">
        <f t="shared" ca="1" si="189"/>
        <v>04.05.Monday</v>
      </c>
      <c r="U1136" s="102" t="s">
        <v>205</v>
      </c>
      <c r="V1136" s="7"/>
      <c r="W1136" s="7"/>
      <c r="X1136" s="7"/>
      <c r="Y1136" s="7"/>
      <c r="Z1136" s="100">
        <f t="shared" si="194"/>
        <v>4001152</v>
      </c>
      <c r="AA1136" s="7"/>
      <c r="AB1136" s="7"/>
      <c r="AC1136" s="7"/>
      <c r="AD1136" s="7"/>
      <c r="AE1136" s="100">
        <f t="shared" si="195"/>
        <v>4151</v>
      </c>
      <c r="AF1136" s="7"/>
      <c r="AG1136" s="100">
        <f t="shared" si="196"/>
        <v>50039643</v>
      </c>
    </row>
    <row r="1137" spans="1:33" x14ac:dyDescent="0.35">
      <c r="A1137" s="7" t="str">
        <f t="shared" si="197"/>
        <v>Manaus381</v>
      </c>
      <c r="B1137" s="100" t="s">
        <v>187</v>
      </c>
      <c r="C1137" s="7">
        <v>4151</v>
      </c>
      <c r="D1137" s="7" t="s">
        <v>40</v>
      </c>
      <c r="E1137">
        <v>4001152</v>
      </c>
      <c r="F1137" s="101"/>
      <c r="G1137" s="111">
        <v>50039643</v>
      </c>
      <c r="H1137" t="s">
        <v>226</v>
      </c>
      <c r="I1137" s="101">
        <v>38</v>
      </c>
      <c r="J1137" s="164">
        <v>1</v>
      </c>
      <c r="K1137" s="7" t="s">
        <v>138</v>
      </c>
      <c r="L1137" s="103">
        <f>HLOOKUP(K1137,'ABR''26'!$DE$4:$EH$65,MATCH(Carga!A1137,'ABR''26'!$DE$4:$DE$65,0),0)</f>
        <v>57.12</v>
      </c>
      <c r="M1137" s="7"/>
      <c r="O1137" s="7" t="str">
        <f t="shared" si="192"/>
        <v>ZBTM</v>
      </c>
      <c r="P1137" s="104">
        <f t="shared" si="193"/>
        <v>57.12</v>
      </c>
      <c r="Q1137" s="102" t="s">
        <v>203</v>
      </c>
      <c r="R1137" s="102" t="s">
        <v>204</v>
      </c>
      <c r="S1137" s="102" t="s">
        <v>152</v>
      </c>
      <c r="T1137" s="105" t="str">
        <f t="shared" ca="1" si="189"/>
        <v>04.05.Monday</v>
      </c>
      <c r="U1137" s="102" t="s">
        <v>205</v>
      </c>
      <c r="V1137" s="7"/>
      <c r="W1137" s="7"/>
      <c r="X1137" s="7"/>
      <c r="Y1137" s="7"/>
      <c r="Z1137" s="100">
        <f t="shared" si="194"/>
        <v>4001152</v>
      </c>
      <c r="AA1137" s="7"/>
      <c r="AB1137" s="7"/>
      <c r="AC1137" s="7"/>
      <c r="AD1137" s="7"/>
      <c r="AE1137" s="100">
        <f t="shared" si="195"/>
        <v>4151</v>
      </c>
      <c r="AF1137" s="7"/>
      <c r="AG1137" s="100">
        <f t="shared" si="196"/>
        <v>50039643</v>
      </c>
    </row>
    <row r="1138" spans="1:33" x14ac:dyDescent="0.35">
      <c r="A1138" s="7" t="str">
        <f t="shared" si="197"/>
        <v>Manaus381</v>
      </c>
      <c r="B1138" s="100" t="s">
        <v>187</v>
      </c>
      <c r="C1138" s="7">
        <v>4151</v>
      </c>
      <c r="D1138" s="7" t="s">
        <v>40</v>
      </c>
      <c r="E1138">
        <v>4001152</v>
      </c>
      <c r="F1138" s="101"/>
      <c r="G1138" s="111">
        <v>50039643</v>
      </c>
      <c r="H1138" t="s">
        <v>226</v>
      </c>
      <c r="I1138" s="101">
        <v>38</v>
      </c>
      <c r="J1138" s="164">
        <v>1</v>
      </c>
      <c r="K1138" s="7" t="s">
        <v>139</v>
      </c>
      <c r="L1138" s="103">
        <f>HLOOKUP(K1138,'ABR''26'!$DE$4:$EH$65,MATCH(Carga!A1138,'ABR''26'!$DE$4:$DE$65,0),0)</f>
        <v>0</v>
      </c>
      <c r="M1138" s="7"/>
      <c r="O1138" s="7" t="str">
        <f t="shared" si="192"/>
        <v>ZBCT</v>
      </c>
      <c r="P1138" s="104">
        <f t="shared" si="193"/>
        <v>0</v>
      </c>
      <c r="Q1138" s="102" t="s">
        <v>203</v>
      </c>
      <c r="R1138" s="102" t="s">
        <v>204</v>
      </c>
      <c r="S1138" s="102" t="s">
        <v>152</v>
      </c>
      <c r="T1138" s="105" t="str">
        <f t="shared" ca="1" si="189"/>
        <v>04.05.Monday</v>
      </c>
      <c r="U1138" s="102" t="s">
        <v>205</v>
      </c>
      <c r="V1138" s="7"/>
      <c r="W1138" s="7"/>
      <c r="X1138" s="7"/>
      <c r="Y1138" s="7"/>
      <c r="Z1138" s="100">
        <f t="shared" si="194"/>
        <v>4001152</v>
      </c>
      <c r="AA1138" s="7"/>
      <c r="AB1138" s="7"/>
      <c r="AC1138" s="7"/>
      <c r="AD1138" s="7"/>
      <c r="AE1138" s="100">
        <f t="shared" si="195"/>
        <v>4151</v>
      </c>
      <c r="AF1138" s="7"/>
      <c r="AG1138" s="100">
        <f t="shared" si="196"/>
        <v>50039643</v>
      </c>
    </row>
    <row r="1139" spans="1:33" x14ac:dyDescent="0.35">
      <c r="A1139" s="7" t="str">
        <f t="shared" si="197"/>
        <v>Manaus381</v>
      </c>
      <c r="B1139" s="100" t="s">
        <v>187</v>
      </c>
      <c r="C1139" s="7">
        <v>4151</v>
      </c>
      <c r="D1139" s="7" t="s">
        <v>40</v>
      </c>
      <c r="E1139">
        <v>4001152</v>
      </c>
      <c r="F1139" s="101"/>
      <c r="G1139" s="111">
        <v>50039643</v>
      </c>
      <c r="H1139" t="s">
        <v>226</v>
      </c>
      <c r="I1139" s="101">
        <v>38</v>
      </c>
      <c r="J1139" s="164">
        <v>1</v>
      </c>
      <c r="K1139" s="7" t="s">
        <v>57</v>
      </c>
      <c r="L1139" s="103">
        <f>HLOOKUP(K1139,'ABR''26'!$DE$4:$EH$65,MATCH(Carga!A1139,'ABR''26'!$DE$4:$DE$65,0),0)</f>
        <v>0</v>
      </c>
      <c r="M1139" s="7"/>
      <c r="O1139" s="7" t="str">
        <f t="shared" si="192"/>
        <v>ZBLB</v>
      </c>
      <c r="P1139" s="104">
        <f t="shared" si="193"/>
        <v>0</v>
      </c>
      <c r="Q1139" s="102" t="s">
        <v>203</v>
      </c>
      <c r="R1139" s="102" t="s">
        <v>204</v>
      </c>
      <c r="S1139" s="102" t="s">
        <v>152</v>
      </c>
      <c r="T1139" s="105" t="str">
        <f t="shared" ca="1" si="189"/>
        <v>04.05.Monday</v>
      </c>
      <c r="U1139" s="102" t="s">
        <v>205</v>
      </c>
      <c r="V1139" s="7"/>
      <c r="W1139" s="7"/>
      <c r="X1139" s="7"/>
      <c r="Y1139" s="7"/>
      <c r="Z1139" s="100">
        <f t="shared" si="194"/>
        <v>4001152</v>
      </c>
      <c r="AA1139" s="7"/>
      <c r="AB1139" s="7"/>
      <c r="AC1139" s="7"/>
      <c r="AD1139" s="7"/>
      <c r="AE1139" s="100">
        <f t="shared" si="195"/>
        <v>4151</v>
      </c>
      <c r="AF1139" s="7"/>
      <c r="AG1139" s="100">
        <f t="shared" si="196"/>
        <v>50039643</v>
      </c>
    </row>
    <row r="1140" spans="1:33" x14ac:dyDescent="0.35">
      <c r="A1140" s="7" t="str">
        <f t="shared" si="197"/>
        <v>Manaus381</v>
      </c>
      <c r="B1140" s="100" t="s">
        <v>187</v>
      </c>
      <c r="C1140" s="7">
        <v>4151</v>
      </c>
      <c r="D1140" s="7" t="s">
        <v>40</v>
      </c>
      <c r="E1140">
        <v>4001152</v>
      </c>
      <c r="F1140" s="101"/>
      <c r="G1140" s="111">
        <v>50039643</v>
      </c>
      <c r="H1140" t="s">
        <v>226</v>
      </c>
      <c r="I1140" s="101">
        <v>38</v>
      </c>
      <c r="J1140" s="164">
        <v>1</v>
      </c>
      <c r="K1140" s="7" t="s">
        <v>132</v>
      </c>
      <c r="L1140" s="103">
        <f>HLOOKUP(K1140,'ABR''26'!$DE$4:$EH$65,MATCH(Carga!A1140,'ABR''26'!$DE$4:$DE$65,0),0)</f>
        <v>0</v>
      </c>
      <c r="M1140" s="7"/>
      <c r="O1140" s="7" t="str">
        <f t="shared" si="192"/>
        <v>ZBMR</v>
      </c>
      <c r="P1140" s="104">
        <f t="shared" si="193"/>
        <v>0</v>
      </c>
      <c r="Q1140" s="102" t="s">
        <v>203</v>
      </c>
      <c r="R1140" s="102" t="s">
        <v>204</v>
      </c>
      <c r="S1140" s="102" t="s">
        <v>152</v>
      </c>
      <c r="T1140" s="105" t="str">
        <f t="shared" ca="1" si="189"/>
        <v>04.05.Monday</v>
      </c>
      <c r="U1140" s="102" t="s">
        <v>205</v>
      </c>
      <c r="V1140" s="7"/>
      <c r="W1140" s="7"/>
      <c r="X1140" s="7"/>
      <c r="Y1140" s="7"/>
      <c r="Z1140" s="100">
        <f t="shared" si="194"/>
        <v>4001152</v>
      </c>
      <c r="AA1140" s="7"/>
      <c r="AB1140" s="7"/>
      <c r="AC1140" s="7"/>
      <c r="AD1140" s="7"/>
      <c r="AE1140" s="100">
        <f t="shared" si="195"/>
        <v>4151</v>
      </c>
      <c r="AF1140" s="7"/>
      <c r="AG1140" s="100">
        <f t="shared" si="196"/>
        <v>50039643</v>
      </c>
    </row>
    <row r="1141" spans="1:33" x14ac:dyDescent="0.35">
      <c r="A1141" s="7" t="str">
        <f t="shared" si="197"/>
        <v>Manaus381</v>
      </c>
      <c r="B1141" s="100" t="s">
        <v>187</v>
      </c>
      <c r="C1141" s="7">
        <v>4151</v>
      </c>
      <c r="D1141" s="7" t="s">
        <v>40</v>
      </c>
      <c r="E1141">
        <v>4001152</v>
      </c>
      <c r="F1141" s="101"/>
      <c r="G1141" s="111">
        <v>50039643</v>
      </c>
      <c r="H1141" t="s">
        <v>226</v>
      </c>
      <c r="I1141" s="101">
        <v>38</v>
      </c>
      <c r="J1141" s="164">
        <v>1</v>
      </c>
      <c r="K1141" s="7" t="s">
        <v>133</v>
      </c>
      <c r="L1141" s="103">
        <f>HLOOKUP(K1141,'ABR''26'!$DE$4:$EH$65,MATCH(Carga!A1141,'ABR''26'!$DE$4:$DE$65,0),0)</f>
        <v>0</v>
      </c>
      <c r="M1141" s="7"/>
      <c r="O1141" s="7" t="str">
        <f t="shared" si="192"/>
        <v>ZBML</v>
      </c>
      <c r="P1141" s="104">
        <f t="shared" si="193"/>
        <v>0</v>
      </c>
      <c r="Q1141" s="102" t="s">
        <v>203</v>
      </c>
      <c r="R1141" s="102" t="s">
        <v>204</v>
      </c>
      <c r="S1141" s="102" t="s">
        <v>152</v>
      </c>
      <c r="T1141" s="105" t="str">
        <f t="shared" ca="1" si="189"/>
        <v>04.05.Monday</v>
      </c>
      <c r="U1141" s="102" t="s">
        <v>205</v>
      </c>
      <c r="V1141" s="7"/>
      <c r="W1141" s="7"/>
      <c r="X1141" s="7"/>
      <c r="Y1141" s="7"/>
      <c r="Z1141" s="100">
        <f t="shared" si="194"/>
        <v>4001152</v>
      </c>
      <c r="AA1141" s="7"/>
      <c r="AB1141" s="7"/>
      <c r="AC1141" s="7"/>
      <c r="AD1141" s="7"/>
      <c r="AE1141" s="100">
        <f t="shared" si="195"/>
        <v>4151</v>
      </c>
      <c r="AF1141" s="7"/>
      <c r="AG1141" s="100">
        <f t="shared" si="196"/>
        <v>50039643</v>
      </c>
    </row>
    <row r="1142" spans="1:33" x14ac:dyDescent="0.35">
      <c r="A1142" s="7" t="str">
        <f t="shared" si="197"/>
        <v>Manaus381</v>
      </c>
      <c r="B1142" s="100" t="s">
        <v>187</v>
      </c>
      <c r="C1142" s="7">
        <v>4151</v>
      </c>
      <c r="D1142" s="7" t="s">
        <v>40</v>
      </c>
      <c r="E1142">
        <v>4001152</v>
      </c>
      <c r="F1142" s="101"/>
      <c r="G1142" s="111">
        <v>50039643</v>
      </c>
      <c r="H1142" t="s">
        <v>226</v>
      </c>
      <c r="I1142" s="101">
        <v>38</v>
      </c>
      <c r="J1142" s="164">
        <v>1</v>
      </c>
      <c r="K1142" s="7" t="s">
        <v>52</v>
      </c>
      <c r="L1142" s="103">
        <f>HLOOKUP(K1142,'ABR''26'!$DE$4:$EH$65,MATCH(Carga!A1142,'ABR''26'!$DE$4:$DE$65,0),0)</f>
        <v>0</v>
      </c>
      <c r="M1142" s="7"/>
      <c r="O1142" s="7" t="str">
        <f t="shared" si="192"/>
        <v>ZBPP</v>
      </c>
      <c r="P1142" s="104">
        <f t="shared" si="193"/>
        <v>0</v>
      </c>
      <c r="Q1142" s="102" t="s">
        <v>203</v>
      </c>
      <c r="R1142" s="102" t="s">
        <v>204</v>
      </c>
      <c r="S1142" s="102" t="s">
        <v>152</v>
      </c>
      <c r="T1142" s="105" t="str">
        <f t="shared" ca="1" si="189"/>
        <v>04.05.Monday</v>
      </c>
      <c r="U1142" s="102" t="s">
        <v>205</v>
      </c>
      <c r="V1142" s="7"/>
      <c r="W1142" s="7"/>
      <c r="X1142" s="7"/>
      <c r="Y1142" s="7"/>
      <c r="Z1142" s="100">
        <f t="shared" si="194"/>
        <v>4001152</v>
      </c>
      <c r="AA1142" s="7"/>
      <c r="AB1142" s="7"/>
      <c r="AC1142" s="7"/>
      <c r="AD1142" s="7"/>
      <c r="AE1142" s="100">
        <f t="shared" si="195"/>
        <v>4151</v>
      </c>
      <c r="AF1142" s="7"/>
      <c r="AG1142" s="100">
        <f t="shared" si="196"/>
        <v>50039643</v>
      </c>
    </row>
    <row r="1143" spans="1:33" x14ac:dyDescent="0.35">
      <c r="A1143" s="7" t="str">
        <f t="shared" si="197"/>
        <v>Manaus381</v>
      </c>
      <c r="B1143" s="100" t="s">
        <v>187</v>
      </c>
      <c r="C1143" s="7">
        <v>4151</v>
      </c>
      <c r="D1143" s="7" t="s">
        <v>40</v>
      </c>
      <c r="E1143">
        <v>4001152</v>
      </c>
      <c r="F1143" s="101"/>
      <c r="G1143" s="111">
        <v>50039643</v>
      </c>
      <c r="H1143" t="s">
        <v>226</v>
      </c>
      <c r="I1143" s="101">
        <v>38</v>
      </c>
      <c r="J1143" s="164">
        <v>1</v>
      </c>
      <c r="K1143" s="7" t="s">
        <v>60</v>
      </c>
      <c r="L1143" s="103">
        <f>HLOOKUP(K1143,'ABR''26'!$DE$4:$EH$65,MATCH(Carga!A1143,'ABR''26'!$DE$4:$DE$65,0),0)</f>
        <v>0</v>
      </c>
      <c r="M1143" s="7"/>
      <c r="O1143" s="7" t="str">
        <f t="shared" si="192"/>
        <v>ZBPB</v>
      </c>
      <c r="P1143" s="104">
        <f t="shared" si="193"/>
        <v>0</v>
      </c>
      <c r="Q1143" s="102" t="s">
        <v>203</v>
      </c>
      <c r="R1143" s="102" t="s">
        <v>204</v>
      </c>
      <c r="S1143" s="102" t="s">
        <v>152</v>
      </c>
      <c r="T1143" s="105" t="str">
        <f t="shared" ca="1" si="189"/>
        <v>04.05.Monday</v>
      </c>
      <c r="U1143" s="102" t="s">
        <v>205</v>
      </c>
      <c r="V1143" s="7"/>
      <c r="W1143" s="7"/>
      <c r="X1143" s="7"/>
      <c r="Y1143" s="7"/>
      <c r="Z1143" s="100">
        <f t="shared" si="194"/>
        <v>4001152</v>
      </c>
      <c r="AA1143" s="7"/>
      <c r="AB1143" s="7"/>
      <c r="AC1143" s="7"/>
      <c r="AD1143" s="7"/>
      <c r="AE1143" s="100">
        <f t="shared" si="195"/>
        <v>4151</v>
      </c>
      <c r="AF1143" s="7"/>
      <c r="AG1143" s="100">
        <f t="shared" si="196"/>
        <v>50039643</v>
      </c>
    </row>
    <row r="1144" spans="1:33" x14ac:dyDescent="0.35">
      <c r="A1144" s="7" t="str">
        <f t="shared" si="197"/>
        <v>Manaus381</v>
      </c>
      <c r="B1144" s="100" t="s">
        <v>187</v>
      </c>
      <c r="C1144" s="7">
        <v>4151</v>
      </c>
      <c r="D1144" s="7" t="s">
        <v>40</v>
      </c>
      <c r="E1144">
        <v>4001152</v>
      </c>
      <c r="F1144" s="101"/>
      <c r="G1144" s="111">
        <v>50039643</v>
      </c>
      <c r="H1144" t="s">
        <v>226</v>
      </c>
      <c r="I1144" s="101">
        <v>38</v>
      </c>
      <c r="J1144" s="164">
        <v>1</v>
      </c>
      <c r="K1144" s="7" t="s">
        <v>50</v>
      </c>
      <c r="L1144" s="103">
        <f>HLOOKUP(K1144,'ABR''26'!$DE$4:$EH$65,MATCH(Carga!A1144,'ABR''26'!$DE$4:$DE$65,0),0)</f>
        <v>0</v>
      </c>
      <c r="M1144" s="7"/>
      <c r="O1144" s="7" t="str">
        <f t="shared" si="192"/>
        <v>ZBOP</v>
      </c>
      <c r="P1144" s="104">
        <f t="shared" si="193"/>
        <v>0</v>
      </c>
      <c r="Q1144" s="102" t="s">
        <v>203</v>
      </c>
      <c r="R1144" s="102" t="s">
        <v>204</v>
      </c>
      <c r="S1144" s="102" t="s">
        <v>152</v>
      </c>
      <c r="T1144" s="105" t="str">
        <f t="shared" ca="1" si="189"/>
        <v>04.05.Monday</v>
      </c>
      <c r="U1144" s="102" t="s">
        <v>205</v>
      </c>
      <c r="V1144" s="7"/>
      <c r="W1144" s="7"/>
      <c r="X1144" s="7"/>
      <c r="Y1144" s="7"/>
      <c r="Z1144" s="100">
        <f t="shared" si="194"/>
        <v>4001152</v>
      </c>
      <c r="AA1144" s="7"/>
      <c r="AB1144" s="7"/>
      <c r="AC1144" s="7"/>
      <c r="AD1144" s="7"/>
      <c r="AE1144" s="100">
        <f t="shared" si="195"/>
        <v>4151</v>
      </c>
      <c r="AF1144" s="7"/>
      <c r="AG1144" s="100">
        <f t="shared" si="196"/>
        <v>50039643</v>
      </c>
    </row>
    <row r="1145" spans="1:33" x14ac:dyDescent="0.35">
      <c r="A1145" s="7" t="str">
        <f t="shared" si="197"/>
        <v>Manaus381</v>
      </c>
      <c r="B1145" s="100" t="s">
        <v>187</v>
      </c>
      <c r="C1145" s="7">
        <v>4151</v>
      </c>
      <c r="D1145" s="7" t="s">
        <v>40</v>
      </c>
      <c r="E1145">
        <v>4001152</v>
      </c>
      <c r="F1145" s="101"/>
      <c r="G1145" s="111">
        <v>50039643</v>
      </c>
      <c r="H1145" t="s">
        <v>226</v>
      </c>
      <c r="I1145" s="101">
        <v>38</v>
      </c>
      <c r="J1145" s="164">
        <v>1</v>
      </c>
      <c r="K1145" s="7" t="s">
        <v>58</v>
      </c>
      <c r="L1145" s="103">
        <f>HLOOKUP(K1145,'ABR''26'!$DE$4:$EH$65,MATCH(Carga!A1145,'ABR''26'!$DE$4:$DE$65,0),0)</f>
        <v>0</v>
      </c>
      <c r="M1145" s="7"/>
      <c r="O1145" s="7" t="str">
        <f t="shared" si="192"/>
        <v>ZBOB</v>
      </c>
      <c r="P1145" s="104">
        <f t="shared" si="193"/>
        <v>0</v>
      </c>
      <c r="Q1145" s="102" t="s">
        <v>203</v>
      </c>
      <c r="R1145" s="102" t="s">
        <v>204</v>
      </c>
      <c r="S1145" s="102" t="s">
        <v>152</v>
      </c>
      <c r="T1145" s="105" t="str">
        <f t="shared" ca="1" si="189"/>
        <v>04.05.Monday</v>
      </c>
      <c r="U1145" s="102" t="s">
        <v>205</v>
      </c>
      <c r="V1145" s="7"/>
      <c r="W1145" s="7"/>
      <c r="X1145" s="7"/>
      <c r="Y1145" s="7"/>
      <c r="Z1145" s="100">
        <f t="shared" si="194"/>
        <v>4001152</v>
      </c>
      <c r="AA1145" s="7"/>
      <c r="AB1145" s="7"/>
      <c r="AC1145" s="7"/>
      <c r="AD1145" s="7"/>
      <c r="AE1145" s="100">
        <f t="shared" si="195"/>
        <v>4151</v>
      </c>
      <c r="AF1145" s="7"/>
      <c r="AG1145" s="100">
        <f t="shared" si="196"/>
        <v>50039643</v>
      </c>
    </row>
    <row r="1146" spans="1:33" x14ac:dyDescent="0.35">
      <c r="A1146" s="7" t="str">
        <f t="shared" si="197"/>
        <v>Manaus381</v>
      </c>
      <c r="B1146" s="100" t="s">
        <v>187</v>
      </c>
      <c r="C1146" s="7">
        <v>4151</v>
      </c>
      <c r="D1146" s="7" t="s">
        <v>40</v>
      </c>
      <c r="E1146">
        <v>4001152</v>
      </c>
      <c r="F1146" s="101"/>
      <c r="G1146" s="111">
        <v>50039643</v>
      </c>
      <c r="H1146" t="s">
        <v>226</v>
      </c>
      <c r="I1146" s="101">
        <v>38</v>
      </c>
      <c r="J1146" s="164">
        <v>1</v>
      </c>
      <c r="K1146" s="7" t="s">
        <v>134</v>
      </c>
      <c r="L1146" s="103">
        <f>HLOOKUP(K1146,'ABR''26'!$DE$4:$EH$65,MATCH(Carga!A1146,'ABR''26'!$DE$4:$DE$65,0),0)</f>
        <v>0</v>
      </c>
      <c r="M1146" s="7"/>
      <c r="O1146" s="7" t="str">
        <f t="shared" si="192"/>
        <v>ZBSG</v>
      </c>
      <c r="P1146" s="104">
        <f t="shared" si="193"/>
        <v>0</v>
      </c>
      <c r="Q1146" s="102" t="s">
        <v>203</v>
      </c>
      <c r="R1146" s="102" t="s">
        <v>204</v>
      </c>
      <c r="S1146" s="102" t="s">
        <v>152</v>
      </c>
      <c r="T1146" s="105" t="str">
        <f t="shared" ca="1" si="189"/>
        <v>04.05.Monday</v>
      </c>
      <c r="U1146" s="102" t="s">
        <v>205</v>
      </c>
      <c r="V1146" s="7"/>
      <c r="W1146" s="7"/>
      <c r="X1146" s="7"/>
      <c r="Y1146" s="7"/>
      <c r="Z1146" s="100">
        <f t="shared" si="194"/>
        <v>4001152</v>
      </c>
      <c r="AA1146" s="7"/>
      <c r="AB1146" s="7"/>
      <c r="AC1146" s="7"/>
      <c r="AD1146" s="7"/>
      <c r="AE1146" s="100">
        <f t="shared" si="195"/>
        <v>4151</v>
      </c>
      <c r="AF1146" s="7"/>
      <c r="AG1146" s="100">
        <f t="shared" si="196"/>
        <v>50039643</v>
      </c>
    </row>
    <row r="1147" spans="1:33" x14ac:dyDescent="0.35">
      <c r="A1147" s="7" t="str">
        <f t="shared" si="197"/>
        <v>Manaus381</v>
      </c>
      <c r="B1147" s="100" t="s">
        <v>187</v>
      </c>
      <c r="C1147" s="7">
        <v>4151</v>
      </c>
      <c r="D1147" s="7" t="s">
        <v>40</v>
      </c>
      <c r="E1147">
        <v>4001152</v>
      </c>
      <c r="F1147" s="101"/>
      <c r="G1147" s="111">
        <v>50039643</v>
      </c>
      <c r="H1147" t="s">
        <v>226</v>
      </c>
      <c r="I1147" s="101">
        <v>38</v>
      </c>
      <c r="J1147" s="164">
        <v>1</v>
      </c>
      <c r="K1147" s="7" t="s">
        <v>45</v>
      </c>
      <c r="L1147" s="103">
        <f>HLOOKUP(K1147,'ABR''26'!$DE$4:$EH$65,MATCH(Carga!A1147,'ABR''26'!$DE$4:$DE$65,0),0)</f>
        <v>0</v>
      </c>
      <c r="M1147" s="7"/>
      <c r="O1147" s="7" t="str">
        <f t="shared" si="192"/>
        <v>ZBFS</v>
      </c>
      <c r="P1147" s="104">
        <f t="shared" si="193"/>
        <v>0</v>
      </c>
      <c r="Q1147" s="102" t="s">
        <v>203</v>
      </c>
      <c r="R1147" s="102" t="s">
        <v>204</v>
      </c>
      <c r="S1147" s="102" t="s">
        <v>152</v>
      </c>
      <c r="T1147" s="105" t="str">
        <f t="shared" ca="1" si="189"/>
        <v>04.05.Monday</v>
      </c>
      <c r="U1147" s="102" t="s">
        <v>205</v>
      </c>
      <c r="V1147" s="7"/>
      <c r="W1147" s="7"/>
      <c r="X1147" s="7"/>
      <c r="Y1147" s="7"/>
      <c r="Z1147" s="100">
        <f t="shared" si="194"/>
        <v>4001152</v>
      </c>
      <c r="AA1147" s="7"/>
      <c r="AB1147" s="7"/>
      <c r="AC1147" s="7"/>
      <c r="AD1147" s="7"/>
      <c r="AE1147" s="100">
        <f t="shared" si="195"/>
        <v>4151</v>
      </c>
      <c r="AF1147" s="7"/>
      <c r="AG1147" s="100">
        <f t="shared" si="196"/>
        <v>50039643</v>
      </c>
    </row>
    <row r="1148" spans="1:33" x14ac:dyDescent="0.35">
      <c r="A1148" s="7" t="str">
        <f t="shared" si="197"/>
        <v>Manaus381</v>
      </c>
      <c r="B1148" s="100" t="s">
        <v>187</v>
      </c>
      <c r="C1148" s="7">
        <v>4151</v>
      </c>
      <c r="D1148" s="7" t="s">
        <v>40</v>
      </c>
      <c r="E1148">
        <v>4001152</v>
      </c>
      <c r="F1148" s="101"/>
      <c r="G1148" s="111">
        <v>50039643</v>
      </c>
      <c r="H1148" t="s">
        <v>226</v>
      </c>
      <c r="I1148" s="101">
        <v>38</v>
      </c>
      <c r="J1148" s="164">
        <v>1</v>
      </c>
      <c r="K1148" s="7" t="s">
        <v>47</v>
      </c>
      <c r="L1148" s="103">
        <f>HLOOKUP(K1148,'ABR''26'!$DE$4:$EH$65,MATCH(Carga!A1148,'ABR''26'!$DE$4:$DE$65,0),0)</f>
        <v>14.28</v>
      </c>
      <c r="M1148" s="7"/>
      <c r="O1148" s="7" t="str">
        <f t="shared" si="192"/>
        <v>ZBUT</v>
      </c>
      <c r="P1148" s="104">
        <f t="shared" si="193"/>
        <v>14.28</v>
      </c>
      <c r="Q1148" s="102" t="s">
        <v>203</v>
      </c>
      <c r="R1148" s="102" t="s">
        <v>204</v>
      </c>
      <c r="S1148" s="102" t="s">
        <v>152</v>
      </c>
      <c r="T1148" s="105" t="str">
        <f t="shared" ca="1" si="189"/>
        <v>04.05.Monday</v>
      </c>
      <c r="U1148" s="102" t="s">
        <v>205</v>
      </c>
      <c r="V1148" s="7"/>
      <c r="W1148" s="7"/>
      <c r="X1148" s="7"/>
      <c r="Y1148" s="7"/>
      <c r="Z1148" s="100">
        <f t="shared" si="194"/>
        <v>4001152</v>
      </c>
      <c r="AA1148" s="7"/>
      <c r="AB1148" s="7"/>
      <c r="AC1148" s="7"/>
      <c r="AD1148" s="7"/>
      <c r="AE1148" s="100">
        <f t="shared" si="195"/>
        <v>4151</v>
      </c>
      <c r="AF1148" s="7"/>
      <c r="AG1148" s="100">
        <f t="shared" si="196"/>
        <v>50039643</v>
      </c>
    </row>
    <row r="1149" spans="1:33" x14ac:dyDescent="0.35">
      <c r="A1149" s="7" t="str">
        <f t="shared" si="197"/>
        <v>Manaus381</v>
      </c>
      <c r="B1149" s="100" t="s">
        <v>187</v>
      </c>
      <c r="C1149" s="7">
        <v>4151</v>
      </c>
      <c r="D1149" s="7" t="s">
        <v>40</v>
      </c>
      <c r="E1149">
        <v>4001152</v>
      </c>
      <c r="F1149" s="101"/>
      <c r="G1149" s="111">
        <v>50039643</v>
      </c>
      <c r="H1149" t="s">
        <v>226</v>
      </c>
      <c r="I1149" s="101">
        <v>38</v>
      </c>
      <c r="J1149" s="164">
        <v>1</v>
      </c>
      <c r="K1149" s="7" t="s">
        <v>54</v>
      </c>
      <c r="L1149" s="103">
        <f>HLOOKUP(K1149,'ABR''26'!$DE$4:$EH$65,MATCH(Carga!A1149,'ABR''26'!$DE$4:$DE$65,0),0)</f>
        <v>0</v>
      </c>
      <c r="M1149" s="7"/>
      <c r="O1149" s="7" t="str">
        <f t="shared" si="192"/>
        <v>ZBUB</v>
      </c>
      <c r="P1149" s="104">
        <f t="shared" si="193"/>
        <v>0</v>
      </c>
      <c r="Q1149" s="102" t="s">
        <v>203</v>
      </c>
      <c r="R1149" s="102" t="s">
        <v>204</v>
      </c>
      <c r="S1149" s="102" t="s">
        <v>152</v>
      </c>
      <c r="T1149" s="105" t="str">
        <f t="shared" ca="1" si="189"/>
        <v>04.05.Monday</v>
      </c>
      <c r="U1149" s="102" t="s">
        <v>205</v>
      </c>
      <c r="V1149" s="7"/>
      <c r="W1149" s="7"/>
      <c r="X1149" s="7"/>
      <c r="Y1149" s="7"/>
      <c r="Z1149" s="100">
        <f t="shared" si="194"/>
        <v>4001152</v>
      </c>
      <c r="AA1149" s="7"/>
      <c r="AB1149" s="7"/>
      <c r="AC1149" s="7"/>
      <c r="AD1149" s="7"/>
      <c r="AE1149" s="100">
        <f t="shared" si="195"/>
        <v>4151</v>
      </c>
      <c r="AF1149" s="7"/>
      <c r="AG1149" s="100">
        <f t="shared" si="196"/>
        <v>50039643</v>
      </c>
    </row>
    <row r="1150" spans="1:33" x14ac:dyDescent="0.35">
      <c r="A1150" s="7" t="str">
        <f t="shared" si="197"/>
        <v>Manaus381</v>
      </c>
      <c r="B1150" s="100" t="s">
        <v>187</v>
      </c>
      <c r="C1150" s="7">
        <v>4151</v>
      </c>
      <c r="D1150" s="7" t="s">
        <v>40</v>
      </c>
      <c r="E1150">
        <v>4001152</v>
      </c>
      <c r="F1150" s="101"/>
      <c r="G1150" s="111">
        <v>50039643</v>
      </c>
      <c r="H1150" t="s">
        <v>226</v>
      </c>
      <c r="I1150" s="101">
        <v>38</v>
      </c>
      <c r="J1150" s="164">
        <v>1</v>
      </c>
      <c r="K1150" s="7" t="s">
        <v>48</v>
      </c>
      <c r="L1150" s="103">
        <f>HLOOKUP(K1150,'ABR''26'!$DE$4:$EH$65,MATCH(Carga!A1150,'ABR''26'!$DE$4:$DE$65,0),0)</f>
        <v>0</v>
      </c>
      <c r="M1150" s="7"/>
      <c r="O1150" s="7" t="str">
        <f t="shared" si="192"/>
        <v>ZBLA</v>
      </c>
      <c r="P1150" s="104">
        <f t="shared" si="193"/>
        <v>0</v>
      </c>
      <c r="Q1150" s="102" t="s">
        <v>203</v>
      </c>
      <c r="R1150" s="102" t="s">
        <v>204</v>
      </c>
      <c r="S1150" s="102" t="s">
        <v>152</v>
      </c>
      <c r="T1150" s="105" t="str">
        <f t="shared" ca="1" si="189"/>
        <v>04.05.Monday</v>
      </c>
      <c r="U1150" s="102" t="s">
        <v>205</v>
      </c>
      <c r="V1150" s="7"/>
      <c r="W1150" s="7"/>
      <c r="X1150" s="7"/>
      <c r="Y1150" s="7"/>
      <c r="Z1150" s="100">
        <f t="shared" si="194"/>
        <v>4001152</v>
      </c>
      <c r="AA1150" s="7"/>
      <c r="AB1150" s="7"/>
      <c r="AC1150" s="7"/>
      <c r="AD1150" s="7"/>
      <c r="AE1150" s="100">
        <f t="shared" si="195"/>
        <v>4151</v>
      </c>
      <c r="AF1150" s="7"/>
      <c r="AG1150" s="100">
        <f t="shared" si="196"/>
        <v>50039643</v>
      </c>
    </row>
    <row r="1151" spans="1:33" x14ac:dyDescent="0.35">
      <c r="A1151" s="7" t="str">
        <f t="shared" si="197"/>
        <v>Manaus381</v>
      </c>
      <c r="B1151" s="100" t="s">
        <v>187</v>
      </c>
      <c r="C1151" s="7">
        <v>4151</v>
      </c>
      <c r="D1151" s="7" t="s">
        <v>40</v>
      </c>
      <c r="E1151">
        <v>4001152</v>
      </c>
      <c r="F1151" s="101"/>
      <c r="G1151" s="111">
        <v>50039643</v>
      </c>
      <c r="H1151" t="s">
        <v>226</v>
      </c>
      <c r="I1151" s="101">
        <v>38</v>
      </c>
      <c r="J1151" s="164">
        <v>1</v>
      </c>
      <c r="K1151" s="7" t="s">
        <v>55</v>
      </c>
      <c r="L1151" s="103">
        <f>HLOOKUP(K1151,'ABR''26'!$DE$4:$EH$65,MATCH(Carga!A1151,'ABR''26'!$DE$4:$DE$65,0),0)</f>
        <v>0</v>
      </c>
      <c r="M1151" s="7"/>
      <c r="O1151" s="7" t="str">
        <f t="shared" si="192"/>
        <v>ZBLL</v>
      </c>
      <c r="P1151" s="104">
        <f t="shared" si="193"/>
        <v>0</v>
      </c>
      <c r="Q1151" s="102" t="s">
        <v>203</v>
      </c>
      <c r="R1151" s="102" t="s">
        <v>204</v>
      </c>
      <c r="S1151" s="102" t="s">
        <v>152</v>
      </c>
      <c r="T1151" s="105" t="str">
        <f t="shared" ca="1" si="189"/>
        <v>04.05.Monday</v>
      </c>
      <c r="U1151" s="102" t="s">
        <v>205</v>
      </c>
      <c r="V1151" s="7"/>
      <c r="W1151" s="7"/>
      <c r="X1151" s="7"/>
      <c r="Y1151" s="7"/>
      <c r="Z1151" s="100">
        <f t="shared" si="194"/>
        <v>4001152</v>
      </c>
      <c r="AA1151" s="7"/>
      <c r="AB1151" s="7"/>
      <c r="AC1151" s="7"/>
      <c r="AD1151" s="7"/>
      <c r="AE1151" s="100">
        <f t="shared" si="195"/>
        <v>4151</v>
      </c>
      <c r="AF1151" s="7"/>
      <c r="AG1151" s="100">
        <f t="shared" si="196"/>
        <v>50039643</v>
      </c>
    </row>
    <row r="1152" spans="1:33" x14ac:dyDescent="0.35">
      <c r="A1152" s="7" t="str">
        <f t="shared" si="197"/>
        <v>Manaus381</v>
      </c>
      <c r="B1152" s="100" t="s">
        <v>187</v>
      </c>
      <c r="C1152" s="7">
        <v>4151</v>
      </c>
      <c r="D1152" s="7" t="s">
        <v>40</v>
      </c>
      <c r="E1152">
        <v>4001152</v>
      </c>
      <c r="F1152" s="101"/>
      <c r="G1152" s="111">
        <v>50039643</v>
      </c>
      <c r="H1152" t="s">
        <v>226</v>
      </c>
      <c r="I1152" s="101">
        <v>38</v>
      </c>
      <c r="J1152" s="164">
        <v>1</v>
      </c>
      <c r="K1152" s="7" t="s">
        <v>135</v>
      </c>
      <c r="L1152" s="103">
        <f>HLOOKUP(K1152,'ABR''26'!$DE$4:$EH$65,MATCH(Carga!A1152,'ABR''26'!$DE$4:$DE$65,0),0)</f>
        <v>0</v>
      </c>
      <c r="M1152" s="7"/>
      <c r="O1152" s="7" t="str">
        <f t="shared" si="192"/>
        <v>ZBPE</v>
      </c>
      <c r="P1152" s="104">
        <f t="shared" si="193"/>
        <v>0</v>
      </c>
      <c r="Q1152" s="102" t="s">
        <v>203</v>
      </c>
      <c r="R1152" s="102" t="s">
        <v>204</v>
      </c>
      <c r="S1152" s="102" t="s">
        <v>152</v>
      </c>
      <c r="T1152" s="105" t="str">
        <f t="shared" ca="1" si="189"/>
        <v>04.05.Monday</v>
      </c>
      <c r="U1152" s="102" t="s">
        <v>205</v>
      </c>
      <c r="V1152" s="7"/>
      <c r="W1152" s="7"/>
      <c r="X1152" s="7"/>
      <c r="Y1152" s="7"/>
      <c r="Z1152" s="100">
        <f t="shared" si="194"/>
        <v>4001152</v>
      </c>
      <c r="AA1152" s="7"/>
      <c r="AB1152" s="7"/>
      <c r="AC1152" s="7"/>
      <c r="AD1152" s="7"/>
      <c r="AE1152" s="100">
        <f t="shared" si="195"/>
        <v>4151</v>
      </c>
      <c r="AF1152" s="7"/>
      <c r="AG1152" s="100">
        <f t="shared" si="196"/>
        <v>50039643</v>
      </c>
    </row>
    <row r="1153" spans="1:33" x14ac:dyDescent="0.35">
      <c r="A1153" s="7" t="str">
        <f t="shared" si="197"/>
        <v>Manaus381</v>
      </c>
      <c r="B1153" s="100" t="s">
        <v>187</v>
      </c>
      <c r="C1153" s="7">
        <v>4151</v>
      </c>
      <c r="D1153" s="7" t="s">
        <v>40</v>
      </c>
      <c r="E1153">
        <v>4001152</v>
      </c>
      <c r="F1153" s="101"/>
      <c r="G1153" s="111">
        <v>50039643</v>
      </c>
      <c r="H1153" t="s">
        <v>226</v>
      </c>
      <c r="I1153" s="101">
        <v>38</v>
      </c>
      <c r="J1153" s="164">
        <v>1</v>
      </c>
      <c r="K1153" s="7" t="s">
        <v>136</v>
      </c>
      <c r="L1153" s="103">
        <f>HLOOKUP(K1153,'ABR''26'!$DE$4:$EH$65,MATCH(Carga!A1153,'ABR''26'!$DE$4:$DE$65,0),0)</f>
        <v>0</v>
      </c>
      <c r="M1153" s="7"/>
      <c r="O1153" s="7" t="str">
        <f t="shared" si="192"/>
        <v>ZBPL</v>
      </c>
      <c r="P1153" s="104">
        <f t="shared" si="193"/>
        <v>0</v>
      </c>
      <c r="Q1153" s="102" t="s">
        <v>203</v>
      </c>
      <c r="R1153" s="102" t="s">
        <v>204</v>
      </c>
      <c r="S1153" s="102" t="s">
        <v>152</v>
      </c>
      <c r="T1153" s="105" t="str">
        <f t="shared" ca="1" si="189"/>
        <v>04.05.Monday</v>
      </c>
      <c r="U1153" s="102" t="s">
        <v>205</v>
      </c>
      <c r="V1153" s="7"/>
      <c r="W1153" s="7"/>
      <c r="X1153" s="7"/>
      <c r="Y1153" s="7"/>
      <c r="Z1153" s="100">
        <f t="shared" si="194"/>
        <v>4001152</v>
      </c>
      <c r="AA1153" s="7"/>
      <c r="AB1153" s="7"/>
      <c r="AC1153" s="7"/>
      <c r="AD1153" s="7"/>
      <c r="AE1153" s="100">
        <f t="shared" si="195"/>
        <v>4151</v>
      </c>
      <c r="AF1153" s="7"/>
      <c r="AG1153" s="100">
        <f t="shared" si="196"/>
        <v>50039643</v>
      </c>
    </row>
    <row r="1154" spans="1:33" x14ac:dyDescent="0.35">
      <c r="A1154" s="7" t="str">
        <f>D1154&amp;I1154&amp;J1154</f>
        <v>Manaus381</v>
      </c>
      <c r="B1154" s="100" t="s">
        <v>187</v>
      </c>
      <c r="C1154" s="7">
        <v>4151</v>
      </c>
      <c r="D1154" s="7" t="s">
        <v>40</v>
      </c>
      <c r="E1154">
        <v>4001185</v>
      </c>
      <c r="F1154" s="101"/>
      <c r="G1154" s="111">
        <v>50039643</v>
      </c>
      <c r="H1154" t="s">
        <v>226</v>
      </c>
      <c r="I1154" s="101">
        <v>38</v>
      </c>
      <c r="J1154" s="164">
        <v>1</v>
      </c>
      <c r="K1154" s="7" t="s">
        <v>43</v>
      </c>
      <c r="L1154" s="103">
        <f>HLOOKUP(K1154,'ABR''26'!$DE$4:$EH$65,MATCH(Carga!A1154,'ABR''26'!$DE$4:$DE$65,0),0)</f>
        <v>318.37</v>
      </c>
      <c r="M1154" s="7"/>
      <c r="O1154" s="7" t="str">
        <f t="shared" si="192"/>
        <v>ZBRP</v>
      </c>
      <c r="P1154" s="104">
        <f t="shared" si="193"/>
        <v>318.37</v>
      </c>
      <c r="Q1154" s="102" t="s">
        <v>203</v>
      </c>
      <c r="R1154" s="102" t="s">
        <v>204</v>
      </c>
      <c r="S1154" s="102" t="s">
        <v>152</v>
      </c>
      <c r="T1154" s="105" t="str">
        <f t="shared" ref="T1154:T1217" ca="1" si="198">$T$1</f>
        <v>04.05.Monday</v>
      </c>
      <c r="U1154" s="102" t="s">
        <v>205</v>
      </c>
      <c r="V1154" s="7"/>
      <c r="W1154" s="7"/>
      <c r="X1154" s="7"/>
      <c r="Y1154" s="7"/>
      <c r="Z1154" s="100">
        <f t="shared" si="194"/>
        <v>4001185</v>
      </c>
      <c r="AA1154" s="7"/>
      <c r="AB1154" s="7"/>
      <c r="AC1154" s="7"/>
      <c r="AD1154" s="7"/>
      <c r="AE1154" s="100">
        <f t="shared" si="195"/>
        <v>4151</v>
      </c>
      <c r="AF1154" s="7"/>
      <c r="AG1154" s="100">
        <f t="shared" si="196"/>
        <v>50039643</v>
      </c>
    </row>
    <row r="1155" spans="1:33" x14ac:dyDescent="0.35">
      <c r="A1155" s="7" t="str">
        <f t="shared" ref="A1155:A1177" si="199">D1155&amp;I1155&amp;J1155</f>
        <v>Manaus381</v>
      </c>
      <c r="B1155" s="100" t="s">
        <v>187</v>
      </c>
      <c r="C1155" s="7">
        <v>4151</v>
      </c>
      <c r="D1155" s="7" t="s">
        <v>40</v>
      </c>
      <c r="E1155">
        <v>4001185</v>
      </c>
      <c r="F1155" s="101"/>
      <c r="G1155" s="111">
        <v>50039643</v>
      </c>
      <c r="H1155" t="s">
        <v>226</v>
      </c>
      <c r="I1155" s="101">
        <v>38</v>
      </c>
      <c r="J1155" s="164">
        <v>1</v>
      </c>
      <c r="K1155" s="7" t="s">
        <v>44</v>
      </c>
      <c r="L1155" s="103">
        <f>HLOOKUP(K1155,'ABR''26'!$DE$4:$EH$65,MATCH(Carga!A1155,'ABR''26'!$DE$4:$DE$65,0),0)</f>
        <v>1.95</v>
      </c>
      <c r="M1155" s="7"/>
      <c r="O1155" s="7" t="str">
        <f t="shared" si="192"/>
        <v>ZBSR</v>
      </c>
      <c r="P1155" s="104">
        <f t="shared" si="193"/>
        <v>1.95</v>
      </c>
      <c r="Q1155" s="102" t="s">
        <v>203</v>
      </c>
      <c r="R1155" s="102" t="s">
        <v>204</v>
      </c>
      <c r="S1155" s="102" t="s">
        <v>152</v>
      </c>
      <c r="T1155" s="105" t="str">
        <f t="shared" ca="1" si="198"/>
        <v>04.05.Monday</v>
      </c>
      <c r="U1155" s="102" t="s">
        <v>205</v>
      </c>
      <c r="V1155" s="7"/>
      <c r="W1155" s="7"/>
      <c r="X1155" s="7"/>
      <c r="Y1155" s="7"/>
      <c r="Z1155" s="100">
        <f t="shared" si="194"/>
        <v>4001185</v>
      </c>
      <c r="AA1155" s="7"/>
      <c r="AB1155" s="7"/>
      <c r="AC1155" s="7"/>
      <c r="AD1155" s="7"/>
      <c r="AE1155" s="100">
        <f t="shared" si="195"/>
        <v>4151</v>
      </c>
      <c r="AF1155" s="7"/>
      <c r="AG1155" s="100">
        <f t="shared" si="196"/>
        <v>50039643</v>
      </c>
    </row>
    <row r="1156" spans="1:33" x14ac:dyDescent="0.35">
      <c r="A1156" s="7" t="str">
        <f t="shared" si="199"/>
        <v>Manaus381</v>
      </c>
      <c r="B1156" s="100" t="s">
        <v>187</v>
      </c>
      <c r="C1156" s="7">
        <v>4151</v>
      </c>
      <c r="D1156" s="7" t="s">
        <v>40</v>
      </c>
      <c r="E1156">
        <v>4001185</v>
      </c>
      <c r="F1156" s="101"/>
      <c r="G1156" s="111">
        <v>50039643</v>
      </c>
      <c r="H1156" t="s">
        <v>226</v>
      </c>
      <c r="I1156" s="101">
        <v>38</v>
      </c>
      <c r="J1156" s="164">
        <v>1</v>
      </c>
      <c r="K1156" s="7" t="s">
        <v>56</v>
      </c>
      <c r="L1156" s="103">
        <f>HLOOKUP(K1156,'ABR''26'!$DE$4:$EH$65,MATCH(Carga!A1156,'ABR''26'!$DE$4:$DE$65,0),0)</f>
        <v>0</v>
      </c>
      <c r="M1156" s="7"/>
      <c r="O1156" s="7" t="str">
        <f t="shared" si="192"/>
        <v>ZBSB</v>
      </c>
      <c r="P1156" s="104">
        <f t="shared" si="193"/>
        <v>0</v>
      </c>
      <c r="Q1156" s="102" t="s">
        <v>203</v>
      </c>
      <c r="R1156" s="102" t="s">
        <v>204</v>
      </c>
      <c r="S1156" s="102" t="s">
        <v>152</v>
      </c>
      <c r="T1156" s="105" t="str">
        <f t="shared" ca="1" si="198"/>
        <v>04.05.Monday</v>
      </c>
      <c r="U1156" s="102" t="s">
        <v>205</v>
      </c>
      <c r="V1156" s="7"/>
      <c r="W1156" s="7"/>
      <c r="X1156" s="7"/>
      <c r="Y1156" s="7"/>
      <c r="Z1156" s="100">
        <f t="shared" si="194"/>
        <v>4001185</v>
      </c>
      <c r="AA1156" s="7"/>
      <c r="AB1156" s="7"/>
      <c r="AC1156" s="7"/>
      <c r="AD1156" s="7"/>
      <c r="AE1156" s="100">
        <f t="shared" si="195"/>
        <v>4151</v>
      </c>
      <c r="AF1156" s="7"/>
      <c r="AG1156" s="100">
        <f t="shared" si="196"/>
        <v>50039643</v>
      </c>
    </row>
    <row r="1157" spans="1:33" x14ac:dyDescent="0.35">
      <c r="A1157" s="7" t="str">
        <f t="shared" si="199"/>
        <v>Manaus381</v>
      </c>
      <c r="B1157" s="100" t="s">
        <v>187</v>
      </c>
      <c r="C1157" s="7">
        <v>4151</v>
      </c>
      <c r="D1157" s="7" t="s">
        <v>40</v>
      </c>
      <c r="E1157">
        <v>4001185</v>
      </c>
      <c r="F1157" s="101"/>
      <c r="G1157" s="111">
        <v>50039643</v>
      </c>
      <c r="H1157" t="s">
        <v>226</v>
      </c>
      <c r="I1157" s="101">
        <v>38</v>
      </c>
      <c r="J1157" s="164">
        <v>1</v>
      </c>
      <c r="K1157" s="7" t="s">
        <v>46</v>
      </c>
      <c r="L1157" s="103">
        <f>HLOOKUP(K1157,'ABR''26'!$DE$4:$EH$65,MATCH(Carga!A1157,'ABR''26'!$DE$4:$DE$65,0),0)</f>
        <v>0</v>
      </c>
      <c r="M1157" s="7"/>
      <c r="O1157" s="7" t="str">
        <f t="shared" si="192"/>
        <v>ZBCP</v>
      </c>
      <c r="P1157" s="104">
        <f t="shared" si="193"/>
        <v>0</v>
      </c>
      <c r="Q1157" s="102" t="s">
        <v>203</v>
      </c>
      <c r="R1157" s="102" t="s">
        <v>204</v>
      </c>
      <c r="S1157" s="102" t="s">
        <v>152</v>
      </c>
      <c r="T1157" s="105" t="str">
        <f t="shared" ca="1" si="198"/>
        <v>04.05.Monday</v>
      </c>
      <c r="U1157" s="102" t="s">
        <v>205</v>
      </c>
      <c r="V1157" s="7"/>
      <c r="W1157" s="7"/>
      <c r="X1157" s="7"/>
      <c r="Y1157" s="7"/>
      <c r="Z1157" s="100">
        <f t="shared" si="194"/>
        <v>4001185</v>
      </c>
      <c r="AA1157" s="7"/>
      <c r="AB1157" s="7"/>
      <c r="AC1157" s="7"/>
      <c r="AD1157" s="7"/>
      <c r="AE1157" s="100">
        <f t="shared" si="195"/>
        <v>4151</v>
      </c>
      <c r="AF1157" s="7"/>
      <c r="AG1157" s="100">
        <f t="shared" si="196"/>
        <v>50039643</v>
      </c>
    </row>
    <row r="1158" spans="1:33" x14ac:dyDescent="0.35">
      <c r="A1158" s="7" t="str">
        <f t="shared" si="199"/>
        <v>Manaus381</v>
      </c>
      <c r="B1158" s="100" t="s">
        <v>187</v>
      </c>
      <c r="C1158" s="7">
        <v>4151</v>
      </c>
      <c r="D1158" s="7" t="s">
        <v>40</v>
      </c>
      <c r="E1158">
        <v>4001185</v>
      </c>
      <c r="F1158" s="101"/>
      <c r="G1158" s="111">
        <v>50039643</v>
      </c>
      <c r="H1158" t="s">
        <v>226</v>
      </c>
      <c r="I1158" s="101">
        <v>38</v>
      </c>
      <c r="J1158" s="164">
        <v>1</v>
      </c>
      <c r="K1158" s="7" t="s">
        <v>131</v>
      </c>
      <c r="L1158" s="103">
        <f>HLOOKUP(K1158,'ABR''26'!$DE$4:$EH$65,MATCH(Carga!A1158,'ABR''26'!$DE$4:$DE$65,0),0)</f>
        <v>0</v>
      </c>
      <c r="M1158" s="7"/>
      <c r="O1158" s="7" t="str">
        <f t="shared" si="192"/>
        <v>ZBFP</v>
      </c>
      <c r="P1158" s="104">
        <f t="shared" si="193"/>
        <v>0</v>
      </c>
      <c r="Q1158" s="102" t="s">
        <v>203</v>
      </c>
      <c r="R1158" s="102" t="s">
        <v>204</v>
      </c>
      <c r="S1158" s="102" t="s">
        <v>152</v>
      </c>
      <c r="T1158" s="105" t="str">
        <f t="shared" ca="1" si="198"/>
        <v>04.05.Monday</v>
      </c>
      <c r="U1158" s="102" t="s">
        <v>205</v>
      </c>
      <c r="V1158" s="7"/>
      <c r="W1158" s="7"/>
      <c r="X1158" s="7"/>
      <c r="Y1158" s="7"/>
      <c r="Z1158" s="100">
        <f t="shared" si="194"/>
        <v>4001185</v>
      </c>
      <c r="AA1158" s="7"/>
      <c r="AB1158" s="7"/>
      <c r="AC1158" s="7"/>
      <c r="AD1158" s="7"/>
      <c r="AE1158" s="100">
        <f t="shared" si="195"/>
        <v>4151</v>
      </c>
      <c r="AF1158" s="7"/>
      <c r="AG1158" s="100">
        <f t="shared" si="196"/>
        <v>50039643</v>
      </c>
    </row>
    <row r="1159" spans="1:33" x14ac:dyDescent="0.35">
      <c r="A1159" s="7" t="str">
        <f t="shared" si="199"/>
        <v>Manaus381</v>
      </c>
      <c r="B1159" s="100" t="s">
        <v>187</v>
      </c>
      <c r="C1159" s="7">
        <v>4151</v>
      </c>
      <c r="D1159" s="7" t="s">
        <v>40</v>
      </c>
      <c r="E1159">
        <v>4001185</v>
      </c>
      <c r="F1159" s="101"/>
      <c r="G1159" s="111">
        <v>50039643</v>
      </c>
      <c r="H1159" t="s">
        <v>226</v>
      </c>
      <c r="I1159" s="101">
        <v>38</v>
      </c>
      <c r="J1159" s="164">
        <v>1</v>
      </c>
      <c r="K1159" s="7" t="s">
        <v>51</v>
      </c>
      <c r="L1159" s="103">
        <f>HLOOKUP(K1159,'ABR''26'!$DE$4:$EH$65,MATCH(Carga!A1159,'ABR''26'!$DE$4:$DE$65,0),0)</f>
        <v>0</v>
      </c>
      <c r="M1159" s="7"/>
      <c r="O1159" s="7" t="str">
        <f t="shared" si="192"/>
        <v>ZBFC</v>
      </c>
      <c r="P1159" s="104">
        <f t="shared" si="193"/>
        <v>0</v>
      </c>
      <c r="Q1159" s="102" t="s">
        <v>203</v>
      </c>
      <c r="R1159" s="102" t="s">
        <v>204</v>
      </c>
      <c r="S1159" s="102" t="s">
        <v>152</v>
      </c>
      <c r="T1159" s="105" t="str">
        <f t="shared" ca="1" si="198"/>
        <v>04.05.Monday</v>
      </c>
      <c r="U1159" s="102" t="s">
        <v>205</v>
      </c>
      <c r="V1159" s="7"/>
      <c r="W1159" s="7"/>
      <c r="X1159" s="7"/>
      <c r="Y1159" s="7"/>
      <c r="Z1159" s="100">
        <f t="shared" si="194"/>
        <v>4001185</v>
      </c>
      <c r="AA1159" s="7"/>
      <c r="AB1159" s="7"/>
      <c r="AC1159" s="7"/>
      <c r="AD1159" s="7"/>
      <c r="AE1159" s="100">
        <f t="shared" si="195"/>
        <v>4151</v>
      </c>
      <c r="AF1159" s="7"/>
      <c r="AG1159" s="100">
        <f t="shared" si="196"/>
        <v>50039643</v>
      </c>
    </row>
    <row r="1160" spans="1:33" x14ac:dyDescent="0.35">
      <c r="A1160" s="7" t="str">
        <f t="shared" si="199"/>
        <v>Manaus381</v>
      </c>
      <c r="B1160" s="100" t="s">
        <v>187</v>
      </c>
      <c r="C1160" s="7">
        <v>4151</v>
      </c>
      <c r="D1160" s="7" t="s">
        <v>40</v>
      </c>
      <c r="E1160">
        <v>4001185</v>
      </c>
      <c r="F1160" s="101"/>
      <c r="G1160" s="111">
        <v>50039643</v>
      </c>
      <c r="H1160" t="s">
        <v>226</v>
      </c>
      <c r="I1160" s="101">
        <v>38</v>
      </c>
      <c r="J1160" s="164">
        <v>1</v>
      </c>
      <c r="K1160" s="7" t="s">
        <v>59</v>
      </c>
      <c r="L1160" s="103">
        <f>HLOOKUP(K1160,'ABR''26'!$DE$4:$EH$65,MATCH(Carga!A1160,'ABR''26'!$DE$4:$DE$65,0),0)</f>
        <v>0</v>
      </c>
      <c r="M1160" s="7"/>
      <c r="O1160" s="7" t="str">
        <f t="shared" si="192"/>
        <v>ZBFB</v>
      </c>
      <c r="P1160" s="104">
        <f t="shared" si="193"/>
        <v>0</v>
      </c>
      <c r="Q1160" s="102" t="s">
        <v>203</v>
      </c>
      <c r="R1160" s="102" t="s">
        <v>204</v>
      </c>
      <c r="S1160" s="102" t="s">
        <v>152</v>
      </c>
      <c r="T1160" s="105" t="str">
        <f t="shared" ca="1" si="198"/>
        <v>04.05.Monday</v>
      </c>
      <c r="U1160" s="102" t="s">
        <v>205</v>
      </c>
      <c r="V1160" s="7"/>
      <c r="W1160" s="7"/>
      <c r="X1160" s="7"/>
      <c r="Y1160" s="7"/>
      <c r="Z1160" s="100">
        <f t="shared" si="194"/>
        <v>4001185</v>
      </c>
      <c r="AA1160" s="7"/>
      <c r="AB1160" s="7"/>
      <c r="AC1160" s="7"/>
      <c r="AD1160" s="7"/>
      <c r="AE1160" s="100">
        <f t="shared" si="195"/>
        <v>4151</v>
      </c>
      <c r="AF1160" s="7"/>
      <c r="AG1160" s="100">
        <f t="shared" si="196"/>
        <v>50039643</v>
      </c>
    </row>
    <row r="1161" spans="1:33" x14ac:dyDescent="0.35">
      <c r="A1161" s="7" t="str">
        <f t="shared" si="199"/>
        <v>Manaus381</v>
      </c>
      <c r="B1161" s="100" t="s">
        <v>187</v>
      </c>
      <c r="C1161" s="7">
        <v>4151</v>
      </c>
      <c r="D1161" s="7" t="s">
        <v>40</v>
      </c>
      <c r="E1161">
        <v>4001185</v>
      </c>
      <c r="F1161" s="101"/>
      <c r="G1161" s="111">
        <v>50039643</v>
      </c>
      <c r="H1161" t="s">
        <v>226</v>
      </c>
      <c r="I1161" s="101">
        <v>38</v>
      </c>
      <c r="J1161" s="164">
        <v>1</v>
      </c>
      <c r="K1161" s="7" t="s">
        <v>138</v>
      </c>
      <c r="L1161" s="103">
        <f>HLOOKUP(K1161,'ABR''26'!$DE$4:$EH$65,MATCH(Carga!A1161,'ABR''26'!$DE$4:$DE$65,0),0)</f>
        <v>57.12</v>
      </c>
      <c r="M1161" s="7"/>
      <c r="O1161" s="7" t="str">
        <f t="shared" si="192"/>
        <v>ZBTM</v>
      </c>
      <c r="P1161" s="104">
        <f t="shared" si="193"/>
        <v>57.12</v>
      </c>
      <c r="Q1161" s="102" t="s">
        <v>203</v>
      </c>
      <c r="R1161" s="102" t="s">
        <v>204</v>
      </c>
      <c r="S1161" s="102" t="s">
        <v>152</v>
      </c>
      <c r="T1161" s="105" t="str">
        <f t="shared" ca="1" si="198"/>
        <v>04.05.Monday</v>
      </c>
      <c r="U1161" s="102" t="s">
        <v>205</v>
      </c>
      <c r="V1161" s="7"/>
      <c r="W1161" s="7"/>
      <c r="X1161" s="7"/>
      <c r="Y1161" s="7"/>
      <c r="Z1161" s="100">
        <f t="shared" si="194"/>
        <v>4001185</v>
      </c>
      <c r="AA1161" s="7"/>
      <c r="AB1161" s="7"/>
      <c r="AC1161" s="7"/>
      <c r="AD1161" s="7"/>
      <c r="AE1161" s="100">
        <f t="shared" si="195"/>
        <v>4151</v>
      </c>
      <c r="AF1161" s="7"/>
      <c r="AG1161" s="100">
        <f t="shared" si="196"/>
        <v>50039643</v>
      </c>
    </row>
    <row r="1162" spans="1:33" x14ac:dyDescent="0.35">
      <c r="A1162" s="7" t="str">
        <f t="shared" si="199"/>
        <v>Manaus381</v>
      </c>
      <c r="B1162" s="100" t="s">
        <v>187</v>
      </c>
      <c r="C1162" s="7">
        <v>4151</v>
      </c>
      <c r="D1162" s="7" t="s">
        <v>40</v>
      </c>
      <c r="E1162">
        <v>4001185</v>
      </c>
      <c r="F1162" s="101"/>
      <c r="G1162" s="111">
        <v>50039643</v>
      </c>
      <c r="H1162" t="s">
        <v>226</v>
      </c>
      <c r="I1162" s="101">
        <v>38</v>
      </c>
      <c r="J1162" s="164">
        <v>1</v>
      </c>
      <c r="K1162" s="7" t="s">
        <v>139</v>
      </c>
      <c r="L1162" s="103">
        <f>HLOOKUP(K1162,'ABR''26'!$DE$4:$EH$65,MATCH(Carga!A1162,'ABR''26'!$DE$4:$DE$65,0),0)</f>
        <v>0</v>
      </c>
      <c r="M1162" s="7"/>
      <c r="O1162" s="7" t="str">
        <f t="shared" si="192"/>
        <v>ZBCT</v>
      </c>
      <c r="P1162" s="104">
        <f t="shared" si="193"/>
        <v>0</v>
      </c>
      <c r="Q1162" s="102" t="s">
        <v>203</v>
      </c>
      <c r="R1162" s="102" t="s">
        <v>204</v>
      </c>
      <c r="S1162" s="102" t="s">
        <v>152</v>
      </c>
      <c r="T1162" s="105" t="str">
        <f t="shared" ca="1" si="198"/>
        <v>04.05.Monday</v>
      </c>
      <c r="U1162" s="102" t="s">
        <v>205</v>
      </c>
      <c r="V1162" s="7"/>
      <c r="W1162" s="7"/>
      <c r="X1162" s="7"/>
      <c r="Y1162" s="7"/>
      <c r="Z1162" s="100">
        <f t="shared" si="194"/>
        <v>4001185</v>
      </c>
      <c r="AA1162" s="7"/>
      <c r="AB1162" s="7"/>
      <c r="AC1162" s="7"/>
      <c r="AD1162" s="7"/>
      <c r="AE1162" s="100">
        <f t="shared" si="195"/>
        <v>4151</v>
      </c>
      <c r="AF1162" s="7"/>
      <c r="AG1162" s="100">
        <f t="shared" si="196"/>
        <v>50039643</v>
      </c>
    </row>
    <row r="1163" spans="1:33" x14ac:dyDescent="0.35">
      <c r="A1163" s="7" t="str">
        <f t="shared" si="199"/>
        <v>Manaus381</v>
      </c>
      <c r="B1163" s="100" t="s">
        <v>187</v>
      </c>
      <c r="C1163" s="7">
        <v>4151</v>
      </c>
      <c r="D1163" s="7" t="s">
        <v>40</v>
      </c>
      <c r="E1163">
        <v>4001185</v>
      </c>
      <c r="F1163" s="101"/>
      <c r="G1163" s="111">
        <v>50039643</v>
      </c>
      <c r="H1163" t="s">
        <v>226</v>
      </c>
      <c r="I1163" s="101">
        <v>38</v>
      </c>
      <c r="J1163" s="164">
        <v>1</v>
      </c>
      <c r="K1163" s="7" t="s">
        <v>57</v>
      </c>
      <c r="L1163" s="103">
        <f>HLOOKUP(K1163,'ABR''26'!$DE$4:$EH$65,MATCH(Carga!A1163,'ABR''26'!$DE$4:$DE$65,0),0)</f>
        <v>0</v>
      </c>
      <c r="M1163" s="7"/>
      <c r="O1163" s="7" t="str">
        <f t="shared" si="192"/>
        <v>ZBLB</v>
      </c>
      <c r="P1163" s="104">
        <f t="shared" si="193"/>
        <v>0</v>
      </c>
      <c r="Q1163" s="102" t="s">
        <v>203</v>
      </c>
      <c r="R1163" s="102" t="s">
        <v>204</v>
      </c>
      <c r="S1163" s="102" t="s">
        <v>152</v>
      </c>
      <c r="T1163" s="105" t="str">
        <f t="shared" ca="1" si="198"/>
        <v>04.05.Monday</v>
      </c>
      <c r="U1163" s="102" t="s">
        <v>205</v>
      </c>
      <c r="V1163" s="7"/>
      <c r="W1163" s="7"/>
      <c r="X1163" s="7"/>
      <c r="Y1163" s="7"/>
      <c r="Z1163" s="100">
        <f t="shared" si="194"/>
        <v>4001185</v>
      </c>
      <c r="AA1163" s="7"/>
      <c r="AB1163" s="7"/>
      <c r="AC1163" s="7"/>
      <c r="AD1163" s="7"/>
      <c r="AE1163" s="100">
        <f t="shared" si="195"/>
        <v>4151</v>
      </c>
      <c r="AF1163" s="7"/>
      <c r="AG1163" s="100">
        <f t="shared" si="196"/>
        <v>50039643</v>
      </c>
    </row>
    <row r="1164" spans="1:33" x14ac:dyDescent="0.35">
      <c r="A1164" s="7" t="str">
        <f t="shared" si="199"/>
        <v>Manaus381</v>
      </c>
      <c r="B1164" s="100" t="s">
        <v>187</v>
      </c>
      <c r="C1164" s="7">
        <v>4151</v>
      </c>
      <c r="D1164" s="7" t="s">
        <v>40</v>
      </c>
      <c r="E1164">
        <v>4001185</v>
      </c>
      <c r="F1164" s="101"/>
      <c r="G1164" s="111">
        <v>50039643</v>
      </c>
      <c r="H1164" t="s">
        <v>226</v>
      </c>
      <c r="I1164" s="101">
        <v>38</v>
      </c>
      <c r="J1164" s="164">
        <v>1</v>
      </c>
      <c r="K1164" s="7" t="s">
        <v>132</v>
      </c>
      <c r="L1164" s="103">
        <f>HLOOKUP(K1164,'ABR''26'!$DE$4:$EH$65,MATCH(Carga!A1164,'ABR''26'!$DE$4:$DE$65,0),0)</f>
        <v>0</v>
      </c>
      <c r="M1164" s="7"/>
      <c r="O1164" s="7" t="str">
        <f t="shared" si="192"/>
        <v>ZBMR</v>
      </c>
      <c r="P1164" s="104">
        <f t="shared" si="193"/>
        <v>0</v>
      </c>
      <c r="Q1164" s="102" t="s">
        <v>203</v>
      </c>
      <c r="R1164" s="102" t="s">
        <v>204</v>
      </c>
      <c r="S1164" s="102" t="s">
        <v>152</v>
      </c>
      <c r="T1164" s="105" t="str">
        <f t="shared" ca="1" si="198"/>
        <v>04.05.Monday</v>
      </c>
      <c r="U1164" s="102" t="s">
        <v>205</v>
      </c>
      <c r="V1164" s="7"/>
      <c r="W1164" s="7"/>
      <c r="X1164" s="7"/>
      <c r="Y1164" s="7"/>
      <c r="Z1164" s="100">
        <f t="shared" si="194"/>
        <v>4001185</v>
      </c>
      <c r="AA1164" s="7"/>
      <c r="AB1164" s="7"/>
      <c r="AC1164" s="7"/>
      <c r="AD1164" s="7"/>
      <c r="AE1164" s="100">
        <f t="shared" si="195"/>
        <v>4151</v>
      </c>
      <c r="AF1164" s="7"/>
      <c r="AG1164" s="100">
        <f t="shared" si="196"/>
        <v>50039643</v>
      </c>
    </row>
    <row r="1165" spans="1:33" x14ac:dyDescent="0.35">
      <c r="A1165" s="7" t="str">
        <f t="shared" si="199"/>
        <v>Manaus381</v>
      </c>
      <c r="B1165" s="100" t="s">
        <v>187</v>
      </c>
      <c r="C1165" s="7">
        <v>4151</v>
      </c>
      <c r="D1165" s="7" t="s">
        <v>40</v>
      </c>
      <c r="E1165">
        <v>4001185</v>
      </c>
      <c r="F1165" s="101"/>
      <c r="G1165" s="111">
        <v>50039643</v>
      </c>
      <c r="H1165" t="s">
        <v>226</v>
      </c>
      <c r="I1165" s="101">
        <v>38</v>
      </c>
      <c r="J1165" s="164">
        <v>1</v>
      </c>
      <c r="K1165" s="7" t="s">
        <v>133</v>
      </c>
      <c r="L1165" s="103">
        <f>HLOOKUP(K1165,'ABR''26'!$DE$4:$EH$65,MATCH(Carga!A1165,'ABR''26'!$DE$4:$DE$65,0),0)</f>
        <v>0</v>
      </c>
      <c r="M1165" s="7"/>
      <c r="O1165" s="7" t="str">
        <f t="shared" si="192"/>
        <v>ZBML</v>
      </c>
      <c r="P1165" s="104">
        <f t="shared" si="193"/>
        <v>0</v>
      </c>
      <c r="Q1165" s="102" t="s">
        <v>203</v>
      </c>
      <c r="R1165" s="102" t="s">
        <v>204</v>
      </c>
      <c r="S1165" s="102" t="s">
        <v>152</v>
      </c>
      <c r="T1165" s="105" t="str">
        <f t="shared" ca="1" si="198"/>
        <v>04.05.Monday</v>
      </c>
      <c r="U1165" s="102" t="s">
        <v>205</v>
      </c>
      <c r="V1165" s="7"/>
      <c r="W1165" s="7"/>
      <c r="X1165" s="7"/>
      <c r="Y1165" s="7"/>
      <c r="Z1165" s="100">
        <f t="shared" si="194"/>
        <v>4001185</v>
      </c>
      <c r="AA1165" s="7"/>
      <c r="AB1165" s="7"/>
      <c r="AC1165" s="7"/>
      <c r="AD1165" s="7"/>
      <c r="AE1165" s="100">
        <f t="shared" si="195"/>
        <v>4151</v>
      </c>
      <c r="AF1165" s="7"/>
      <c r="AG1165" s="100">
        <f t="shared" si="196"/>
        <v>50039643</v>
      </c>
    </row>
    <row r="1166" spans="1:33" x14ac:dyDescent="0.35">
      <c r="A1166" s="7" t="str">
        <f t="shared" si="199"/>
        <v>Manaus381</v>
      </c>
      <c r="B1166" s="100" t="s">
        <v>187</v>
      </c>
      <c r="C1166" s="7">
        <v>4151</v>
      </c>
      <c r="D1166" s="7" t="s">
        <v>40</v>
      </c>
      <c r="E1166">
        <v>4001185</v>
      </c>
      <c r="F1166" s="101"/>
      <c r="G1166" s="111">
        <v>50039643</v>
      </c>
      <c r="H1166" t="s">
        <v>226</v>
      </c>
      <c r="I1166" s="101">
        <v>38</v>
      </c>
      <c r="J1166" s="164">
        <v>1</v>
      </c>
      <c r="K1166" s="7" t="s">
        <v>52</v>
      </c>
      <c r="L1166" s="103">
        <f>HLOOKUP(K1166,'ABR''26'!$DE$4:$EH$65,MATCH(Carga!A1166,'ABR''26'!$DE$4:$DE$65,0),0)</f>
        <v>0</v>
      </c>
      <c r="M1166" s="7"/>
      <c r="O1166" s="7" t="str">
        <f t="shared" si="192"/>
        <v>ZBPP</v>
      </c>
      <c r="P1166" s="104">
        <f t="shared" si="193"/>
        <v>0</v>
      </c>
      <c r="Q1166" s="102" t="s">
        <v>203</v>
      </c>
      <c r="R1166" s="102" t="s">
        <v>204</v>
      </c>
      <c r="S1166" s="102" t="s">
        <v>152</v>
      </c>
      <c r="T1166" s="105" t="str">
        <f t="shared" ca="1" si="198"/>
        <v>04.05.Monday</v>
      </c>
      <c r="U1166" s="102" t="s">
        <v>205</v>
      </c>
      <c r="V1166" s="7"/>
      <c r="W1166" s="7"/>
      <c r="X1166" s="7"/>
      <c r="Y1166" s="7"/>
      <c r="Z1166" s="100">
        <f t="shared" si="194"/>
        <v>4001185</v>
      </c>
      <c r="AA1166" s="7"/>
      <c r="AB1166" s="7"/>
      <c r="AC1166" s="7"/>
      <c r="AD1166" s="7"/>
      <c r="AE1166" s="100">
        <f t="shared" si="195"/>
        <v>4151</v>
      </c>
      <c r="AF1166" s="7"/>
      <c r="AG1166" s="100">
        <f t="shared" si="196"/>
        <v>50039643</v>
      </c>
    </row>
    <row r="1167" spans="1:33" x14ac:dyDescent="0.35">
      <c r="A1167" s="7" t="str">
        <f t="shared" si="199"/>
        <v>Manaus381</v>
      </c>
      <c r="B1167" s="100" t="s">
        <v>187</v>
      </c>
      <c r="C1167" s="7">
        <v>4151</v>
      </c>
      <c r="D1167" s="7" t="s">
        <v>40</v>
      </c>
      <c r="E1167">
        <v>4001185</v>
      </c>
      <c r="F1167" s="101"/>
      <c r="G1167" s="111">
        <v>50039643</v>
      </c>
      <c r="H1167" t="s">
        <v>226</v>
      </c>
      <c r="I1167" s="101">
        <v>38</v>
      </c>
      <c r="J1167" s="164">
        <v>1</v>
      </c>
      <c r="K1167" s="7" t="s">
        <v>60</v>
      </c>
      <c r="L1167" s="103">
        <f>HLOOKUP(K1167,'ABR''26'!$DE$4:$EH$65,MATCH(Carga!A1167,'ABR''26'!$DE$4:$DE$65,0),0)</f>
        <v>0</v>
      </c>
      <c r="M1167" s="7"/>
      <c r="O1167" s="7" t="str">
        <f t="shared" si="192"/>
        <v>ZBPB</v>
      </c>
      <c r="P1167" s="104">
        <f t="shared" si="193"/>
        <v>0</v>
      </c>
      <c r="Q1167" s="102" t="s">
        <v>203</v>
      </c>
      <c r="R1167" s="102" t="s">
        <v>204</v>
      </c>
      <c r="S1167" s="102" t="s">
        <v>152</v>
      </c>
      <c r="T1167" s="105" t="str">
        <f t="shared" ca="1" si="198"/>
        <v>04.05.Monday</v>
      </c>
      <c r="U1167" s="102" t="s">
        <v>205</v>
      </c>
      <c r="V1167" s="7"/>
      <c r="W1167" s="7"/>
      <c r="X1167" s="7"/>
      <c r="Y1167" s="7"/>
      <c r="Z1167" s="100">
        <f t="shared" si="194"/>
        <v>4001185</v>
      </c>
      <c r="AA1167" s="7"/>
      <c r="AB1167" s="7"/>
      <c r="AC1167" s="7"/>
      <c r="AD1167" s="7"/>
      <c r="AE1167" s="100">
        <f t="shared" si="195"/>
        <v>4151</v>
      </c>
      <c r="AF1167" s="7"/>
      <c r="AG1167" s="100">
        <f t="shared" si="196"/>
        <v>50039643</v>
      </c>
    </row>
    <row r="1168" spans="1:33" x14ac:dyDescent="0.35">
      <c r="A1168" s="7" t="str">
        <f t="shared" si="199"/>
        <v>Manaus381</v>
      </c>
      <c r="B1168" s="100" t="s">
        <v>187</v>
      </c>
      <c r="C1168" s="7">
        <v>4151</v>
      </c>
      <c r="D1168" s="7" t="s">
        <v>40</v>
      </c>
      <c r="E1168">
        <v>4001185</v>
      </c>
      <c r="F1168" s="101"/>
      <c r="G1168" s="111">
        <v>50039643</v>
      </c>
      <c r="H1168" t="s">
        <v>226</v>
      </c>
      <c r="I1168" s="101">
        <v>38</v>
      </c>
      <c r="J1168" s="164">
        <v>1</v>
      </c>
      <c r="K1168" s="7" t="s">
        <v>50</v>
      </c>
      <c r="L1168" s="103">
        <f>HLOOKUP(K1168,'ABR''26'!$DE$4:$EH$65,MATCH(Carga!A1168,'ABR''26'!$DE$4:$DE$65,0),0)</f>
        <v>0</v>
      </c>
      <c r="M1168" s="7"/>
      <c r="O1168" s="7" t="str">
        <f t="shared" si="192"/>
        <v>ZBOP</v>
      </c>
      <c r="P1168" s="104">
        <f t="shared" si="193"/>
        <v>0</v>
      </c>
      <c r="Q1168" s="102" t="s">
        <v>203</v>
      </c>
      <c r="R1168" s="102" t="s">
        <v>204</v>
      </c>
      <c r="S1168" s="102" t="s">
        <v>152</v>
      </c>
      <c r="T1168" s="105" t="str">
        <f t="shared" ca="1" si="198"/>
        <v>04.05.Monday</v>
      </c>
      <c r="U1168" s="102" t="s">
        <v>205</v>
      </c>
      <c r="V1168" s="7"/>
      <c r="W1168" s="7"/>
      <c r="X1168" s="7"/>
      <c r="Y1168" s="7"/>
      <c r="Z1168" s="100">
        <f t="shared" si="194"/>
        <v>4001185</v>
      </c>
      <c r="AA1168" s="7"/>
      <c r="AB1168" s="7"/>
      <c r="AC1168" s="7"/>
      <c r="AD1168" s="7"/>
      <c r="AE1168" s="100">
        <f t="shared" si="195"/>
        <v>4151</v>
      </c>
      <c r="AF1168" s="7"/>
      <c r="AG1168" s="100">
        <f t="shared" si="196"/>
        <v>50039643</v>
      </c>
    </row>
    <row r="1169" spans="1:33" x14ac:dyDescent="0.35">
      <c r="A1169" s="7" t="str">
        <f t="shared" si="199"/>
        <v>Manaus381</v>
      </c>
      <c r="B1169" s="100" t="s">
        <v>187</v>
      </c>
      <c r="C1169" s="7">
        <v>4151</v>
      </c>
      <c r="D1169" s="7" t="s">
        <v>40</v>
      </c>
      <c r="E1169">
        <v>4001185</v>
      </c>
      <c r="F1169" s="101"/>
      <c r="G1169" s="111">
        <v>50039643</v>
      </c>
      <c r="H1169" t="s">
        <v>226</v>
      </c>
      <c r="I1169" s="101">
        <v>38</v>
      </c>
      <c r="J1169" s="164">
        <v>1</v>
      </c>
      <c r="K1169" s="7" t="s">
        <v>58</v>
      </c>
      <c r="L1169" s="103">
        <f>HLOOKUP(K1169,'ABR''26'!$DE$4:$EH$65,MATCH(Carga!A1169,'ABR''26'!$DE$4:$DE$65,0),0)</f>
        <v>0</v>
      </c>
      <c r="M1169" s="7"/>
      <c r="O1169" s="7" t="str">
        <f t="shared" si="192"/>
        <v>ZBOB</v>
      </c>
      <c r="P1169" s="104">
        <f t="shared" si="193"/>
        <v>0</v>
      </c>
      <c r="Q1169" s="102" t="s">
        <v>203</v>
      </c>
      <c r="R1169" s="102" t="s">
        <v>204</v>
      </c>
      <c r="S1169" s="102" t="s">
        <v>152</v>
      </c>
      <c r="T1169" s="105" t="str">
        <f t="shared" ca="1" si="198"/>
        <v>04.05.Monday</v>
      </c>
      <c r="U1169" s="102" t="s">
        <v>205</v>
      </c>
      <c r="V1169" s="7"/>
      <c r="W1169" s="7"/>
      <c r="X1169" s="7"/>
      <c r="Y1169" s="7"/>
      <c r="Z1169" s="100">
        <f t="shared" si="194"/>
        <v>4001185</v>
      </c>
      <c r="AA1169" s="7"/>
      <c r="AB1169" s="7"/>
      <c r="AC1169" s="7"/>
      <c r="AD1169" s="7"/>
      <c r="AE1169" s="100">
        <f t="shared" si="195"/>
        <v>4151</v>
      </c>
      <c r="AF1169" s="7"/>
      <c r="AG1169" s="100">
        <f t="shared" si="196"/>
        <v>50039643</v>
      </c>
    </row>
    <row r="1170" spans="1:33" x14ac:dyDescent="0.35">
      <c r="A1170" s="7" t="str">
        <f t="shared" si="199"/>
        <v>Manaus381</v>
      </c>
      <c r="B1170" s="100" t="s">
        <v>187</v>
      </c>
      <c r="C1170" s="7">
        <v>4151</v>
      </c>
      <c r="D1170" s="7" t="s">
        <v>40</v>
      </c>
      <c r="E1170">
        <v>4001185</v>
      </c>
      <c r="F1170" s="101"/>
      <c r="G1170" s="111">
        <v>50039643</v>
      </c>
      <c r="H1170" t="s">
        <v>226</v>
      </c>
      <c r="I1170" s="101">
        <v>38</v>
      </c>
      <c r="J1170" s="164">
        <v>1</v>
      </c>
      <c r="K1170" s="7" t="s">
        <v>134</v>
      </c>
      <c r="L1170" s="103">
        <f>HLOOKUP(K1170,'ABR''26'!$DE$4:$EH$65,MATCH(Carga!A1170,'ABR''26'!$DE$4:$DE$65,0),0)</f>
        <v>0</v>
      </c>
      <c r="M1170" s="7"/>
      <c r="O1170" s="7" t="str">
        <f t="shared" si="192"/>
        <v>ZBSG</v>
      </c>
      <c r="P1170" s="104">
        <f t="shared" si="193"/>
        <v>0</v>
      </c>
      <c r="Q1170" s="102" t="s">
        <v>203</v>
      </c>
      <c r="R1170" s="102" t="s">
        <v>204</v>
      </c>
      <c r="S1170" s="102" t="s">
        <v>152</v>
      </c>
      <c r="T1170" s="105" t="str">
        <f t="shared" ca="1" si="198"/>
        <v>04.05.Monday</v>
      </c>
      <c r="U1170" s="102" t="s">
        <v>205</v>
      </c>
      <c r="V1170" s="7"/>
      <c r="W1170" s="7"/>
      <c r="X1170" s="7"/>
      <c r="Y1170" s="7"/>
      <c r="Z1170" s="100">
        <f t="shared" si="194"/>
        <v>4001185</v>
      </c>
      <c r="AA1170" s="7"/>
      <c r="AB1170" s="7"/>
      <c r="AC1170" s="7"/>
      <c r="AD1170" s="7"/>
      <c r="AE1170" s="100">
        <f t="shared" si="195"/>
        <v>4151</v>
      </c>
      <c r="AF1170" s="7"/>
      <c r="AG1170" s="100">
        <f t="shared" si="196"/>
        <v>50039643</v>
      </c>
    </row>
    <row r="1171" spans="1:33" x14ac:dyDescent="0.35">
      <c r="A1171" s="7" t="str">
        <f t="shared" si="199"/>
        <v>Manaus381</v>
      </c>
      <c r="B1171" s="100" t="s">
        <v>187</v>
      </c>
      <c r="C1171" s="7">
        <v>4151</v>
      </c>
      <c r="D1171" s="7" t="s">
        <v>40</v>
      </c>
      <c r="E1171">
        <v>4001185</v>
      </c>
      <c r="F1171" s="101"/>
      <c r="G1171" s="111">
        <v>50039643</v>
      </c>
      <c r="H1171" t="s">
        <v>226</v>
      </c>
      <c r="I1171" s="101">
        <v>38</v>
      </c>
      <c r="J1171" s="164">
        <v>1</v>
      </c>
      <c r="K1171" s="7" t="s">
        <v>45</v>
      </c>
      <c r="L1171" s="103">
        <f>HLOOKUP(K1171,'ABR''26'!$DE$4:$EH$65,MATCH(Carga!A1171,'ABR''26'!$DE$4:$DE$65,0),0)</f>
        <v>0</v>
      </c>
      <c r="M1171" s="7"/>
      <c r="O1171" s="7" t="str">
        <f t="shared" si="192"/>
        <v>ZBFS</v>
      </c>
      <c r="P1171" s="104">
        <f t="shared" si="193"/>
        <v>0</v>
      </c>
      <c r="Q1171" s="102" t="s">
        <v>203</v>
      </c>
      <c r="R1171" s="102" t="s">
        <v>204</v>
      </c>
      <c r="S1171" s="102" t="s">
        <v>152</v>
      </c>
      <c r="T1171" s="105" t="str">
        <f t="shared" ca="1" si="198"/>
        <v>04.05.Monday</v>
      </c>
      <c r="U1171" s="102" t="s">
        <v>205</v>
      </c>
      <c r="V1171" s="7"/>
      <c r="W1171" s="7"/>
      <c r="X1171" s="7"/>
      <c r="Y1171" s="7"/>
      <c r="Z1171" s="100">
        <f t="shared" si="194"/>
        <v>4001185</v>
      </c>
      <c r="AA1171" s="7"/>
      <c r="AB1171" s="7"/>
      <c r="AC1171" s="7"/>
      <c r="AD1171" s="7"/>
      <c r="AE1171" s="100">
        <f t="shared" si="195"/>
        <v>4151</v>
      </c>
      <c r="AF1171" s="7"/>
      <c r="AG1171" s="100">
        <f t="shared" si="196"/>
        <v>50039643</v>
      </c>
    </row>
    <row r="1172" spans="1:33" x14ac:dyDescent="0.35">
      <c r="A1172" s="7" t="str">
        <f t="shared" si="199"/>
        <v>Manaus381</v>
      </c>
      <c r="B1172" s="100" t="s">
        <v>187</v>
      </c>
      <c r="C1172" s="7">
        <v>4151</v>
      </c>
      <c r="D1172" s="7" t="s">
        <v>40</v>
      </c>
      <c r="E1172">
        <v>4001185</v>
      </c>
      <c r="F1172" s="101"/>
      <c r="G1172" s="111">
        <v>50039643</v>
      </c>
      <c r="H1172" t="s">
        <v>226</v>
      </c>
      <c r="I1172" s="101">
        <v>38</v>
      </c>
      <c r="J1172" s="164">
        <v>1</v>
      </c>
      <c r="K1172" s="7" t="s">
        <v>47</v>
      </c>
      <c r="L1172" s="103">
        <f>HLOOKUP(K1172,'ABR''26'!$DE$4:$EH$65,MATCH(Carga!A1172,'ABR''26'!$DE$4:$DE$65,0),0)</f>
        <v>14.28</v>
      </c>
      <c r="M1172" s="7"/>
      <c r="O1172" s="7" t="str">
        <f t="shared" si="192"/>
        <v>ZBUT</v>
      </c>
      <c r="P1172" s="104">
        <f t="shared" si="193"/>
        <v>14.28</v>
      </c>
      <c r="Q1172" s="102" t="s">
        <v>203</v>
      </c>
      <c r="R1172" s="102" t="s">
        <v>204</v>
      </c>
      <c r="S1172" s="102" t="s">
        <v>152</v>
      </c>
      <c r="T1172" s="105" t="str">
        <f t="shared" ca="1" si="198"/>
        <v>04.05.Monday</v>
      </c>
      <c r="U1172" s="102" t="s">
        <v>205</v>
      </c>
      <c r="V1172" s="7"/>
      <c r="W1172" s="7"/>
      <c r="X1172" s="7"/>
      <c r="Y1172" s="7"/>
      <c r="Z1172" s="100">
        <f t="shared" si="194"/>
        <v>4001185</v>
      </c>
      <c r="AA1172" s="7"/>
      <c r="AB1172" s="7"/>
      <c r="AC1172" s="7"/>
      <c r="AD1172" s="7"/>
      <c r="AE1172" s="100">
        <f t="shared" si="195"/>
        <v>4151</v>
      </c>
      <c r="AF1172" s="7"/>
      <c r="AG1172" s="100">
        <f t="shared" si="196"/>
        <v>50039643</v>
      </c>
    </row>
    <row r="1173" spans="1:33" x14ac:dyDescent="0.35">
      <c r="A1173" s="7" t="str">
        <f t="shared" si="199"/>
        <v>Manaus381</v>
      </c>
      <c r="B1173" s="100" t="s">
        <v>187</v>
      </c>
      <c r="C1173" s="7">
        <v>4151</v>
      </c>
      <c r="D1173" s="7" t="s">
        <v>40</v>
      </c>
      <c r="E1173">
        <v>4001185</v>
      </c>
      <c r="F1173" s="101"/>
      <c r="G1173" s="111">
        <v>50039643</v>
      </c>
      <c r="H1173" t="s">
        <v>226</v>
      </c>
      <c r="I1173" s="101">
        <v>38</v>
      </c>
      <c r="J1173" s="164">
        <v>1</v>
      </c>
      <c r="K1173" s="7" t="s">
        <v>54</v>
      </c>
      <c r="L1173" s="103">
        <f>HLOOKUP(K1173,'ABR''26'!$DE$4:$EH$65,MATCH(Carga!A1173,'ABR''26'!$DE$4:$DE$65,0),0)</f>
        <v>0</v>
      </c>
      <c r="M1173" s="7"/>
      <c r="O1173" s="7" t="str">
        <f t="shared" si="192"/>
        <v>ZBUB</v>
      </c>
      <c r="P1173" s="104">
        <f t="shared" si="193"/>
        <v>0</v>
      </c>
      <c r="Q1173" s="102" t="s">
        <v>203</v>
      </c>
      <c r="R1173" s="102" t="s">
        <v>204</v>
      </c>
      <c r="S1173" s="102" t="s">
        <v>152</v>
      </c>
      <c r="T1173" s="105" t="str">
        <f t="shared" ca="1" si="198"/>
        <v>04.05.Monday</v>
      </c>
      <c r="U1173" s="102" t="s">
        <v>205</v>
      </c>
      <c r="V1173" s="7"/>
      <c r="W1173" s="7"/>
      <c r="X1173" s="7"/>
      <c r="Y1173" s="7"/>
      <c r="Z1173" s="100">
        <f t="shared" si="194"/>
        <v>4001185</v>
      </c>
      <c r="AA1173" s="7"/>
      <c r="AB1173" s="7"/>
      <c r="AC1173" s="7"/>
      <c r="AD1173" s="7"/>
      <c r="AE1173" s="100">
        <f t="shared" si="195"/>
        <v>4151</v>
      </c>
      <c r="AF1173" s="7"/>
      <c r="AG1173" s="100">
        <f t="shared" si="196"/>
        <v>50039643</v>
      </c>
    </row>
    <row r="1174" spans="1:33" x14ac:dyDescent="0.35">
      <c r="A1174" s="7" t="str">
        <f t="shared" si="199"/>
        <v>Manaus381</v>
      </c>
      <c r="B1174" s="100" t="s">
        <v>187</v>
      </c>
      <c r="C1174" s="7">
        <v>4151</v>
      </c>
      <c r="D1174" s="7" t="s">
        <v>40</v>
      </c>
      <c r="E1174">
        <v>4001185</v>
      </c>
      <c r="F1174" s="101"/>
      <c r="G1174" s="111">
        <v>50039643</v>
      </c>
      <c r="H1174" t="s">
        <v>226</v>
      </c>
      <c r="I1174" s="101">
        <v>38</v>
      </c>
      <c r="J1174" s="164">
        <v>1</v>
      </c>
      <c r="K1174" s="7" t="s">
        <v>48</v>
      </c>
      <c r="L1174" s="103">
        <f>HLOOKUP(K1174,'ABR''26'!$DE$4:$EH$65,MATCH(Carga!A1174,'ABR''26'!$DE$4:$DE$65,0),0)</f>
        <v>0</v>
      </c>
      <c r="M1174" s="7"/>
      <c r="O1174" s="7" t="str">
        <f t="shared" si="192"/>
        <v>ZBLA</v>
      </c>
      <c r="P1174" s="104">
        <f t="shared" si="193"/>
        <v>0</v>
      </c>
      <c r="Q1174" s="102" t="s">
        <v>203</v>
      </c>
      <c r="R1174" s="102" t="s">
        <v>204</v>
      </c>
      <c r="S1174" s="102" t="s">
        <v>152</v>
      </c>
      <c r="T1174" s="105" t="str">
        <f t="shared" ca="1" si="198"/>
        <v>04.05.Monday</v>
      </c>
      <c r="U1174" s="102" t="s">
        <v>205</v>
      </c>
      <c r="V1174" s="7"/>
      <c r="W1174" s="7"/>
      <c r="X1174" s="7"/>
      <c r="Y1174" s="7"/>
      <c r="Z1174" s="100">
        <f t="shared" si="194"/>
        <v>4001185</v>
      </c>
      <c r="AA1174" s="7"/>
      <c r="AB1174" s="7"/>
      <c r="AC1174" s="7"/>
      <c r="AD1174" s="7"/>
      <c r="AE1174" s="100">
        <f t="shared" si="195"/>
        <v>4151</v>
      </c>
      <c r="AF1174" s="7"/>
      <c r="AG1174" s="100">
        <f t="shared" si="196"/>
        <v>50039643</v>
      </c>
    </row>
    <row r="1175" spans="1:33" x14ac:dyDescent="0.35">
      <c r="A1175" s="7" t="str">
        <f t="shared" si="199"/>
        <v>Manaus381</v>
      </c>
      <c r="B1175" s="100" t="s">
        <v>187</v>
      </c>
      <c r="C1175" s="7">
        <v>4151</v>
      </c>
      <c r="D1175" s="7" t="s">
        <v>40</v>
      </c>
      <c r="E1175">
        <v>4001185</v>
      </c>
      <c r="F1175" s="101"/>
      <c r="G1175" s="111">
        <v>50039643</v>
      </c>
      <c r="H1175" t="s">
        <v>226</v>
      </c>
      <c r="I1175" s="101">
        <v>38</v>
      </c>
      <c r="J1175" s="164">
        <v>1</v>
      </c>
      <c r="K1175" s="7" t="s">
        <v>55</v>
      </c>
      <c r="L1175" s="103">
        <f>HLOOKUP(K1175,'ABR''26'!$DE$4:$EH$65,MATCH(Carga!A1175,'ABR''26'!$DE$4:$DE$65,0),0)</f>
        <v>0</v>
      </c>
      <c r="M1175" s="7"/>
      <c r="O1175" s="7" t="str">
        <f t="shared" si="192"/>
        <v>ZBLL</v>
      </c>
      <c r="P1175" s="104">
        <f t="shared" si="193"/>
        <v>0</v>
      </c>
      <c r="Q1175" s="102" t="s">
        <v>203</v>
      </c>
      <c r="R1175" s="102" t="s">
        <v>204</v>
      </c>
      <c r="S1175" s="102" t="s">
        <v>152</v>
      </c>
      <c r="T1175" s="105" t="str">
        <f t="shared" ca="1" si="198"/>
        <v>04.05.Monday</v>
      </c>
      <c r="U1175" s="102" t="s">
        <v>205</v>
      </c>
      <c r="V1175" s="7"/>
      <c r="W1175" s="7"/>
      <c r="X1175" s="7"/>
      <c r="Y1175" s="7"/>
      <c r="Z1175" s="100">
        <f t="shared" si="194"/>
        <v>4001185</v>
      </c>
      <c r="AA1175" s="7"/>
      <c r="AB1175" s="7"/>
      <c r="AC1175" s="7"/>
      <c r="AD1175" s="7"/>
      <c r="AE1175" s="100">
        <f t="shared" si="195"/>
        <v>4151</v>
      </c>
      <c r="AF1175" s="7"/>
      <c r="AG1175" s="100">
        <f t="shared" si="196"/>
        <v>50039643</v>
      </c>
    </row>
    <row r="1176" spans="1:33" x14ac:dyDescent="0.35">
      <c r="A1176" s="7" t="str">
        <f t="shared" si="199"/>
        <v>Manaus381</v>
      </c>
      <c r="B1176" s="100" t="s">
        <v>187</v>
      </c>
      <c r="C1176" s="7">
        <v>4151</v>
      </c>
      <c r="D1176" s="7" t="s">
        <v>40</v>
      </c>
      <c r="E1176">
        <v>4001185</v>
      </c>
      <c r="F1176" s="101"/>
      <c r="G1176" s="111">
        <v>50039643</v>
      </c>
      <c r="H1176" t="s">
        <v>226</v>
      </c>
      <c r="I1176" s="101">
        <v>38</v>
      </c>
      <c r="J1176" s="164">
        <v>1</v>
      </c>
      <c r="K1176" s="7" t="s">
        <v>135</v>
      </c>
      <c r="L1176" s="103">
        <f>HLOOKUP(K1176,'ABR''26'!$DE$4:$EH$65,MATCH(Carga!A1176,'ABR''26'!$DE$4:$DE$65,0),0)</f>
        <v>0</v>
      </c>
      <c r="M1176" s="7"/>
      <c r="O1176" s="7" t="str">
        <f t="shared" si="192"/>
        <v>ZBPE</v>
      </c>
      <c r="P1176" s="104">
        <f t="shared" si="193"/>
        <v>0</v>
      </c>
      <c r="Q1176" s="102" t="s">
        <v>203</v>
      </c>
      <c r="R1176" s="102" t="s">
        <v>204</v>
      </c>
      <c r="S1176" s="102" t="s">
        <v>152</v>
      </c>
      <c r="T1176" s="105" t="str">
        <f t="shared" ca="1" si="198"/>
        <v>04.05.Monday</v>
      </c>
      <c r="U1176" s="102" t="s">
        <v>205</v>
      </c>
      <c r="V1176" s="7"/>
      <c r="W1176" s="7"/>
      <c r="X1176" s="7"/>
      <c r="Y1176" s="7"/>
      <c r="Z1176" s="100">
        <f t="shared" si="194"/>
        <v>4001185</v>
      </c>
      <c r="AA1176" s="7"/>
      <c r="AB1176" s="7"/>
      <c r="AC1176" s="7"/>
      <c r="AD1176" s="7"/>
      <c r="AE1176" s="100">
        <f t="shared" si="195"/>
        <v>4151</v>
      </c>
      <c r="AF1176" s="7"/>
      <c r="AG1176" s="100">
        <f t="shared" si="196"/>
        <v>50039643</v>
      </c>
    </row>
    <row r="1177" spans="1:33" x14ac:dyDescent="0.35">
      <c r="A1177" s="7" t="str">
        <f t="shared" si="199"/>
        <v>Manaus381</v>
      </c>
      <c r="B1177" s="100" t="s">
        <v>187</v>
      </c>
      <c r="C1177" s="7">
        <v>4151</v>
      </c>
      <c r="D1177" s="7" t="s">
        <v>40</v>
      </c>
      <c r="E1177">
        <v>4001185</v>
      </c>
      <c r="F1177" s="101"/>
      <c r="G1177" s="111">
        <v>50039643</v>
      </c>
      <c r="H1177" t="s">
        <v>226</v>
      </c>
      <c r="I1177" s="101">
        <v>38</v>
      </c>
      <c r="J1177" s="164">
        <v>1</v>
      </c>
      <c r="K1177" s="7" t="s">
        <v>136</v>
      </c>
      <c r="L1177" s="103">
        <f>HLOOKUP(K1177,'ABR''26'!$DE$4:$EH$65,MATCH(Carga!A1177,'ABR''26'!$DE$4:$DE$65,0),0)</f>
        <v>0</v>
      </c>
      <c r="M1177" s="7"/>
      <c r="O1177" s="7" t="str">
        <f t="shared" si="192"/>
        <v>ZBPL</v>
      </c>
      <c r="P1177" s="104">
        <f t="shared" si="193"/>
        <v>0</v>
      </c>
      <c r="Q1177" s="102" t="s">
        <v>203</v>
      </c>
      <c r="R1177" s="102" t="s">
        <v>204</v>
      </c>
      <c r="S1177" s="102" t="s">
        <v>152</v>
      </c>
      <c r="T1177" s="105" t="str">
        <f t="shared" ca="1" si="198"/>
        <v>04.05.Monday</v>
      </c>
      <c r="U1177" s="102" t="s">
        <v>205</v>
      </c>
      <c r="V1177" s="7"/>
      <c r="W1177" s="7"/>
      <c r="X1177" s="7"/>
      <c r="Y1177" s="7"/>
      <c r="Z1177" s="100">
        <f t="shared" si="194"/>
        <v>4001185</v>
      </c>
      <c r="AA1177" s="7"/>
      <c r="AB1177" s="7"/>
      <c r="AC1177" s="7"/>
      <c r="AD1177" s="7"/>
      <c r="AE1177" s="100">
        <f t="shared" si="195"/>
        <v>4151</v>
      </c>
      <c r="AF1177" s="7"/>
      <c r="AG1177" s="100">
        <f t="shared" si="196"/>
        <v>50039643</v>
      </c>
    </row>
    <row r="1178" spans="1:33" x14ac:dyDescent="0.35">
      <c r="A1178" s="7" t="str">
        <f>D1178&amp;I1178&amp;J1178</f>
        <v>Manaus381</v>
      </c>
      <c r="B1178" s="100" t="s">
        <v>187</v>
      </c>
      <c r="C1178" s="7">
        <v>4151</v>
      </c>
      <c r="D1178" s="7" t="s">
        <v>40</v>
      </c>
      <c r="E1178">
        <v>4001154</v>
      </c>
      <c r="F1178" s="101"/>
      <c r="G1178" s="111">
        <v>50039643</v>
      </c>
      <c r="H1178" t="s">
        <v>226</v>
      </c>
      <c r="I1178" s="101">
        <v>38</v>
      </c>
      <c r="J1178" s="164">
        <v>1</v>
      </c>
      <c r="K1178" s="7" t="s">
        <v>43</v>
      </c>
      <c r="L1178" s="103">
        <f>HLOOKUP(K1178,'ABR''26'!$DE$4:$EH$65,MATCH(Carga!A1178,'ABR''26'!$DE$4:$DE$65,0),0)</f>
        <v>318.37</v>
      </c>
      <c r="M1178" s="7"/>
      <c r="O1178" s="7" t="str">
        <f t="shared" si="192"/>
        <v>ZBRP</v>
      </c>
      <c r="P1178" s="104">
        <f t="shared" si="193"/>
        <v>318.37</v>
      </c>
      <c r="Q1178" s="102" t="s">
        <v>203</v>
      </c>
      <c r="R1178" s="102" t="s">
        <v>204</v>
      </c>
      <c r="S1178" s="102" t="s">
        <v>152</v>
      </c>
      <c r="T1178" s="105" t="str">
        <f t="shared" ca="1" si="198"/>
        <v>04.05.Monday</v>
      </c>
      <c r="U1178" s="102" t="s">
        <v>205</v>
      </c>
      <c r="V1178" s="7"/>
      <c r="W1178" s="7"/>
      <c r="X1178" s="7"/>
      <c r="Y1178" s="7"/>
      <c r="Z1178" s="100">
        <f t="shared" si="194"/>
        <v>4001154</v>
      </c>
      <c r="AA1178" s="7"/>
      <c r="AB1178" s="7"/>
      <c r="AC1178" s="7"/>
      <c r="AD1178" s="7"/>
      <c r="AE1178" s="100">
        <f t="shared" si="195"/>
        <v>4151</v>
      </c>
      <c r="AF1178" s="7"/>
      <c r="AG1178" s="100">
        <f t="shared" si="196"/>
        <v>50039643</v>
      </c>
    </row>
    <row r="1179" spans="1:33" x14ac:dyDescent="0.35">
      <c r="A1179" s="7" t="str">
        <f t="shared" ref="A1179:A1201" si="200">D1179&amp;I1179&amp;J1179</f>
        <v>Manaus381</v>
      </c>
      <c r="B1179" s="100" t="s">
        <v>187</v>
      </c>
      <c r="C1179" s="7">
        <v>4151</v>
      </c>
      <c r="D1179" s="7" t="s">
        <v>40</v>
      </c>
      <c r="E1179">
        <v>4001154</v>
      </c>
      <c r="F1179" s="101"/>
      <c r="G1179" s="111">
        <v>50039643</v>
      </c>
      <c r="H1179" t="s">
        <v>226</v>
      </c>
      <c r="I1179" s="101">
        <v>38</v>
      </c>
      <c r="J1179" s="164">
        <v>1</v>
      </c>
      <c r="K1179" s="7" t="s">
        <v>44</v>
      </c>
      <c r="L1179" s="103">
        <f>HLOOKUP(K1179,'ABR''26'!$DE$4:$EH$65,MATCH(Carga!A1179,'ABR''26'!$DE$4:$DE$65,0),0)</f>
        <v>1.95</v>
      </c>
      <c r="M1179" s="7"/>
      <c r="O1179" s="7" t="str">
        <f t="shared" si="192"/>
        <v>ZBSR</v>
      </c>
      <c r="P1179" s="104">
        <f t="shared" si="193"/>
        <v>1.95</v>
      </c>
      <c r="Q1179" s="102" t="s">
        <v>203</v>
      </c>
      <c r="R1179" s="102" t="s">
        <v>204</v>
      </c>
      <c r="S1179" s="102" t="s">
        <v>152</v>
      </c>
      <c r="T1179" s="105" t="str">
        <f t="shared" ca="1" si="198"/>
        <v>04.05.Monday</v>
      </c>
      <c r="U1179" s="102" t="s">
        <v>205</v>
      </c>
      <c r="V1179" s="7"/>
      <c r="W1179" s="7"/>
      <c r="X1179" s="7"/>
      <c r="Y1179" s="7"/>
      <c r="Z1179" s="100">
        <f t="shared" si="194"/>
        <v>4001154</v>
      </c>
      <c r="AA1179" s="7"/>
      <c r="AB1179" s="7"/>
      <c r="AC1179" s="7"/>
      <c r="AD1179" s="7"/>
      <c r="AE1179" s="100">
        <f t="shared" si="195"/>
        <v>4151</v>
      </c>
      <c r="AF1179" s="7"/>
      <c r="AG1179" s="100">
        <f t="shared" si="196"/>
        <v>50039643</v>
      </c>
    </row>
    <row r="1180" spans="1:33" x14ac:dyDescent="0.35">
      <c r="A1180" s="7" t="str">
        <f t="shared" si="200"/>
        <v>Manaus381</v>
      </c>
      <c r="B1180" s="100" t="s">
        <v>187</v>
      </c>
      <c r="C1180" s="7">
        <v>4151</v>
      </c>
      <c r="D1180" s="7" t="s">
        <v>40</v>
      </c>
      <c r="E1180">
        <v>4001154</v>
      </c>
      <c r="F1180" s="101"/>
      <c r="G1180" s="111">
        <v>50039643</v>
      </c>
      <c r="H1180" t="s">
        <v>226</v>
      </c>
      <c r="I1180" s="101">
        <v>38</v>
      </c>
      <c r="J1180" s="164">
        <v>1</v>
      </c>
      <c r="K1180" s="7" t="s">
        <v>56</v>
      </c>
      <c r="L1180" s="103">
        <f>HLOOKUP(K1180,'ABR''26'!$DE$4:$EH$65,MATCH(Carga!A1180,'ABR''26'!$DE$4:$DE$65,0),0)</f>
        <v>0</v>
      </c>
      <c r="M1180" s="7"/>
      <c r="O1180" s="7" t="str">
        <f t="shared" si="192"/>
        <v>ZBSB</v>
      </c>
      <c r="P1180" s="104">
        <f t="shared" si="193"/>
        <v>0</v>
      </c>
      <c r="Q1180" s="102" t="s">
        <v>203</v>
      </c>
      <c r="R1180" s="102" t="s">
        <v>204</v>
      </c>
      <c r="S1180" s="102" t="s">
        <v>152</v>
      </c>
      <c r="T1180" s="105" t="str">
        <f t="shared" ca="1" si="198"/>
        <v>04.05.Monday</v>
      </c>
      <c r="U1180" s="102" t="s">
        <v>205</v>
      </c>
      <c r="V1180" s="7"/>
      <c r="W1180" s="7"/>
      <c r="X1180" s="7"/>
      <c r="Y1180" s="7"/>
      <c r="Z1180" s="100">
        <f t="shared" si="194"/>
        <v>4001154</v>
      </c>
      <c r="AA1180" s="7"/>
      <c r="AB1180" s="7"/>
      <c r="AC1180" s="7"/>
      <c r="AD1180" s="7"/>
      <c r="AE1180" s="100">
        <f t="shared" si="195"/>
        <v>4151</v>
      </c>
      <c r="AF1180" s="7"/>
      <c r="AG1180" s="100">
        <f t="shared" si="196"/>
        <v>50039643</v>
      </c>
    </row>
    <row r="1181" spans="1:33" x14ac:dyDescent="0.35">
      <c r="A1181" s="7" t="str">
        <f t="shared" si="200"/>
        <v>Manaus381</v>
      </c>
      <c r="B1181" s="100" t="s">
        <v>187</v>
      </c>
      <c r="C1181" s="7">
        <v>4151</v>
      </c>
      <c r="D1181" s="7" t="s">
        <v>40</v>
      </c>
      <c r="E1181">
        <v>4001154</v>
      </c>
      <c r="F1181" s="101"/>
      <c r="G1181" s="111">
        <v>50039643</v>
      </c>
      <c r="H1181" t="s">
        <v>226</v>
      </c>
      <c r="I1181" s="101">
        <v>38</v>
      </c>
      <c r="J1181" s="164">
        <v>1</v>
      </c>
      <c r="K1181" s="7" t="s">
        <v>46</v>
      </c>
      <c r="L1181" s="103">
        <f>HLOOKUP(K1181,'ABR''26'!$DE$4:$EH$65,MATCH(Carga!A1181,'ABR''26'!$DE$4:$DE$65,0),0)</f>
        <v>0</v>
      </c>
      <c r="M1181" s="7"/>
      <c r="O1181" s="7" t="str">
        <f t="shared" si="192"/>
        <v>ZBCP</v>
      </c>
      <c r="P1181" s="104">
        <f t="shared" si="193"/>
        <v>0</v>
      </c>
      <c r="Q1181" s="102" t="s">
        <v>203</v>
      </c>
      <c r="R1181" s="102" t="s">
        <v>204</v>
      </c>
      <c r="S1181" s="102" t="s">
        <v>152</v>
      </c>
      <c r="T1181" s="105" t="str">
        <f t="shared" ca="1" si="198"/>
        <v>04.05.Monday</v>
      </c>
      <c r="U1181" s="102" t="s">
        <v>205</v>
      </c>
      <c r="V1181" s="7"/>
      <c r="W1181" s="7"/>
      <c r="X1181" s="7"/>
      <c r="Y1181" s="7"/>
      <c r="Z1181" s="100">
        <f t="shared" si="194"/>
        <v>4001154</v>
      </c>
      <c r="AA1181" s="7"/>
      <c r="AB1181" s="7"/>
      <c r="AC1181" s="7"/>
      <c r="AD1181" s="7"/>
      <c r="AE1181" s="100">
        <f t="shared" si="195"/>
        <v>4151</v>
      </c>
      <c r="AF1181" s="7"/>
      <c r="AG1181" s="100">
        <f t="shared" si="196"/>
        <v>50039643</v>
      </c>
    </row>
    <row r="1182" spans="1:33" x14ac:dyDescent="0.35">
      <c r="A1182" s="7" t="str">
        <f t="shared" si="200"/>
        <v>Manaus381</v>
      </c>
      <c r="B1182" s="100" t="s">
        <v>187</v>
      </c>
      <c r="C1182" s="7">
        <v>4151</v>
      </c>
      <c r="D1182" s="7" t="s">
        <v>40</v>
      </c>
      <c r="E1182">
        <v>4001154</v>
      </c>
      <c r="F1182" s="101"/>
      <c r="G1182" s="111">
        <v>50039643</v>
      </c>
      <c r="H1182" t="s">
        <v>226</v>
      </c>
      <c r="I1182" s="101">
        <v>38</v>
      </c>
      <c r="J1182" s="164">
        <v>1</v>
      </c>
      <c r="K1182" s="7" t="s">
        <v>131</v>
      </c>
      <c r="L1182" s="103">
        <f>HLOOKUP(K1182,'ABR''26'!$DE$4:$EH$65,MATCH(Carga!A1182,'ABR''26'!$DE$4:$DE$65,0),0)</f>
        <v>0</v>
      </c>
      <c r="M1182" s="7"/>
      <c r="O1182" s="7" t="str">
        <f t="shared" si="192"/>
        <v>ZBFP</v>
      </c>
      <c r="P1182" s="104">
        <f t="shared" si="193"/>
        <v>0</v>
      </c>
      <c r="Q1182" s="102" t="s">
        <v>203</v>
      </c>
      <c r="R1182" s="102" t="s">
        <v>204</v>
      </c>
      <c r="S1182" s="102" t="s">
        <v>152</v>
      </c>
      <c r="T1182" s="105" t="str">
        <f t="shared" ca="1" si="198"/>
        <v>04.05.Monday</v>
      </c>
      <c r="U1182" s="102" t="s">
        <v>205</v>
      </c>
      <c r="V1182" s="7"/>
      <c r="W1182" s="7"/>
      <c r="X1182" s="7"/>
      <c r="Y1182" s="7"/>
      <c r="Z1182" s="100">
        <f t="shared" si="194"/>
        <v>4001154</v>
      </c>
      <c r="AA1182" s="7"/>
      <c r="AB1182" s="7"/>
      <c r="AC1182" s="7"/>
      <c r="AD1182" s="7"/>
      <c r="AE1182" s="100">
        <f t="shared" si="195"/>
        <v>4151</v>
      </c>
      <c r="AF1182" s="7"/>
      <c r="AG1182" s="100">
        <f t="shared" si="196"/>
        <v>50039643</v>
      </c>
    </row>
    <row r="1183" spans="1:33" x14ac:dyDescent="0.35">
      <c r="A1183" s="7" t="str">
        <f t="shared" si="200"/>
        <v>Manaus381</v>
      </c>
      <c r="B1183" s="100" t="s">
        <v>187</v>
      </c>
      <c r="C1183" s="7">
        <v>4151</v>
      </c>
      <c r="D1183" s="7" t="s">
        <v>40</v>
      </c>
      <c r="E1183">
        <v>4001154</v>
      </c>
      <c r="F1183" s="101"/>
      <c r="G1183" s="111">
        <v>50039643</v>
      </c>
      <c r="H1183" t="s">
        <v>226</v>
      </c>
      <c r="I1183" s="101">
        <v>38</v>
      </c>
      <c r="J1183" s="164">
        <v>1</v>
      </c>
      <c r="K1183" s="7" t="s">
        <v>51</v>
      </c>
      <c r="L1183" s="103">
        <f>HLOOKUP(K1183,'ABR''26'!$DE$4:$EH$65,MATCH(Carga!A1183,'ABR''26'!$DE$4:$DE$65,0),0)</f>
        <v>0</v>
      </c>
      <c r="M1183" s="7"/>
      <c r="O1183" s="7" t="str">
        <f t="shared" si="192"/>
        <v>ZBFC</v>
      </c>
      <c r="P1183" s="104">
        <f t="shared" si="193"/>
        <v>0</v>
      </c>
      <c r="Q1183" s="102" t="s">
        <v>203</v>
      </c>
      <c r="R1183" s="102" t="s">
        <v>204</v>
      </c>
      <c r="S1183" s="102" t="s">
        <v>152</v>
      </c>
      <c r="T1183" s="105" t="str">
        <f t="shared" ca="1" si="198"/>
        <v>04.05.Monday</v>
      </c>
      <c r="U1183" s="102" t="s">
        <v>205</v>
      </c>
      <c r="V1183" s="7"/>
      <c r="W1183" s="7"/>
      <c r="X1183" s="7"/>
      <c r="Y1183" s="7"/>
      <c r="Z1183" s="100">
        <f t="shared" si="194"/>
        <v>4001154</v>
      </c>
      <c r="AA1183" s="7"/>
      <c r="AB1183" s="7"/>
      <c r="AC1183" s="7"/>
      <c r="AD1183" s="7"/>
      <c r="AE1183" s="100">
        <f t="shared" si="195"/>
        <v>4151</v>
      </c>
      <c r="AF1183" s="7"/>
      <c r="AG1183" s="100">
        <f t="shared" si="196"/>
        <v>50039643</v>
      </c>
    </row>
    <row r="1184" spans="1:33" x14ac:dyDescent="0.35">
      <c r="A1184" s="7" t="str">
        <f t="shared" si="200"/>
        <v>Manaus381</v>
      </c>
      <c r="B1184" s="100" t="s">
        <v>187</v>
      </c>
      <c r="C1184" s="7">
        <v>4151</v>
      </c>
      <c r="D1184" s="7" t="s">
        <v>40</v>
      </c>
      <c r="E1184">
        <v>4001154</v>
      </c>
      <c r="F1184" s="101"/>
      <c r="G1184" s="111">
        <v>50039643</v>
      </c>
      <c r="H1184" t="s">
        <v>226</v>
      </c>
      <c r="I1184" s="101">
        <v>38</v>
      </c>
      <c r="J1184" s="164">
        <v>1</v>
      </c>
      <c r="K1184" s="7" t="s">
        <v>59</v>
      </c>
      <c r="L1184" s="103">
        <f>HLOOKUP(K1184,'ABR''26'!$DE$4:$EH$65,MATCH(Carga!A1184,'ABR''26'!$DE$4:$DE$65,0),0)</f>
        <v>0</v>
      </c>
      <c r="M1184" s="7"/>
      <c r="O1184" s="7" t="str">
        <f t="shared" si="192"/>
        <v>ZBFB</v>
      </c>
      <c r="P1184" s="104">
        <f t="shared" si="193"/>
        <v>0</v>
      </c>
      <c r="Q1184" s="102" t="s">
        <v>203</v>
      </c>
      <c r="R1184" s="102" t="s">
        <v>204</v>
      </c>
      <c r="S1184" s="102" t="s">
        <v>152</v>
      </c>
      <c r="T1184" s="105" t="str">
        <f t="shared" ca="1" si="198"/>
        <v>04.05.Monday</v>
      </c>
      <c r="U1184" s="102" t="s">
        <v>205</v>
      </c>
      <c r="V1184" s="7"/>
      <c r="W1184" s="7"/>
      <c r="X1184" s="7"/>
      <c r="Y1184" s="7"/>
      <c r="Z1184" s="100">
        <f t="shared" si="194"/>
        <v>4001154</v>
      </c>
      <c r="AA1184" s="7"/>
      <c r="AB1184" s="7"/>
      <c r="AC1184" s="7"/>
      <c r="AD1184" s="7"/>
      <c r="AE1184" s="100">
        <f t="shared" si="195"/>
        <v>4151</v>
      </c>
      <c r="AF1184" s="7"/>
      <c r="AG1184" s="100">
        <f t="shared" si="196"/>
        <v>50039643</v>
      </c>
    </row>
    <row r="1185" spans="1:33" x14ac:dyDescent="0.35">
      <c r="A1185" s="7" t="str">
        <f t="shared" si="200"/>
        <v>Manaus381</v>
      </c>
      <c r="B1185" s="100" t="s">
        <v>187</v>
      </c>
      <c r="C1185" s="7">
        <v>4151</v>
      </c>
      <c r="D1185" s="7" t="s">
        <v>40</v>
      </c>
      <c r="E1185">
        <v>4001154</v>
      </c>
      <c r="F1185" s="101"/>
      <c r="G1185" s="111">
        <v>50039643</v>
      </c>
      <c r="H1185" t="s">
        <v>226</v>
      </c>
      <c r="I1185" s="101">
        <v>38</v>
      </c>
      <c r="J1185" s="164">
        <v>1</v>
      </c>
      <c r="K1185" s="7" t="s">
        <v>138</v>
      </c>
      <c r="L1185" s="103">
        <f>HLOOKUP(K1185,'ABR''26'!$DE$4:$EH$65,MATCH(Carga!A1185,'ABR''26'!$DE$4:$DE$65,0),0)</f>
        <v>57.12</v>
      </c>
      <c r="M1185" s="7"/>
      <c r="O1185" s="7" t="str">
        <f t="shared" si="192"/>
        <v>ZBTM</v>
      </c>
      <c r="P1185" s="104">
        <f t="shared" si="193"/>
        <v>57.12</v>
      </c>
      <c r="Q1185" s="102" t="s">
        <v>203</v>
      </c>
      <c r="R1185" s="102" t="s">
        <v>204</v>
      </c>
      <c r="S1185" s="102" t="s">
        <v>152</v>
      </c>
      <c r="T1185" s="105" t="str">
        <f t="shared" ca="1" si="198"/>
        <v>04.05.Monday</v>
      </c>
      <c r="U1185" s="102" t="s">
        <v>205</v>
      </c>
      <c r="V1185" s="7"/>
      <c r="W1185" s="7"/>
      <c r="X1185" s="7"/>
      <c r="Y1185" s="7"/>
      <c r="Z1185" s="100">
        <f t="shared" si="194"/>
        <v>4001154</v>
      </c>
      <c r="AA1185" s="7"/>
      <c r="AB1185" s="7"/>
      <c r="AC1185" s="7"/>
      <c r="AD1185" s="7"/>
      <c r="AE1185" s="100">
        <f t="shared" si="195"/>
        <v>4151</v>
      </c>
      <c r="AF1185" s="7"/>
      <c r="AG1185" s="100">
        <f t="shared" si="196"/>
        <v>50039643</v>
      </c>
    </row>
    <row r="1186" spans="1:33" x14ac:dyDescent="0.35">
      <c r="A1186" s="7" t="str">
        <f t="shared" si="200"/>
        <v>Manaus381</v>
      </c>
      <c r="B1186" s="100" t="s">
        <v>187</v>
      </c>
      <c r="C1186" s="7">
        <v>4151</v>
      </c>
      <c r="D1186" s="7" t="s">
        <v>40</v>
      </c>
      <c r="E1186">
        <v>4001154</v>
      </c>
      <c r="F1186" s="101"/>
      <c r="G1186" s="111">
        <v>50039643</v>
      </c>
      <c r="H1186" t="s">
        <v>226</v>
      </c>
      <c r="I1186" s="101">
        <v>38</v>
      </c>
      <c r="J1186" s="164">
        <v>1</v>
      </c>
      <c r="K1186" s="7" t="s">
        <v>139</v>
      </c>
      <c r="L1186" s="103">
        <f>HLOOKUP(K1186,'ABR''26'!$DE$4:$EH$65,MATCH(Carga!A1186,'ABR''26'!$DE$4:$DE$65,0),0)</f>
        <v>0</v>
      </c>
      <c r="M1186" s="7"/>
      <c r="O1186" s="7" t="str">
        <f t="shared" si="192"/>
        <v>ZBCT</v>
      </c>
      <c r="P1186" s="104">
        <f t="shared" si="193"/>
        <v>0</v>
      </c>
      <c r="Q1186" s="102" t="s">
        <v>203</v>
      </c>
      <c r="R1186" s="102" t="s">
        <v>204</v>
      </c>
      <c r="S1186" s="102" t="s">
        <v>152</v>
      </c>
      <c r="T1186" s="105" t="str">
        <f t="shared" ca="1" si="198"/>
        <v>04.05.Monday</v>
      </c>
      <c r="U1186" s="102" t="s">
        <v>205</v>
      </c>
      <c r="V1186" s="7"/>
      <c r="W1186" s="7"/>
      <c r="X1186" s="7"/>
      <c r="Y1186" s="7"/>
      <c r="Z1186" s="100">
        <f t="shared" si="194"/>
        <v>4001154</v>
      </c>
      <c r="AA1186" s="7"/>
      <c r="AB1186" s="7"/>
      <c r="AC1186" s="7"/>
      <c r="AD1186" s="7"/>
      <c r="AE1186" s="100">
        <f t="shared" si="195"/>
        <v>4151</v>
      </c>
      <c r="AF1186" s="7"/>
      <c r="AG1186" s="100">
        <f t="shared" si="196"/>
        <v>50039643</v>
      </c>
    </row>
    <row r="1187" spans="1:33" x14ac:dyDescent="0.35">
      <c r="A1187" s="7" t="str">
        <f t="shared" si="200"/>
        <v>Manaus381</v>
      </c>
      <c r="B1187" s="100" t="s">
        <v>187</v>
      </c>
      <c r="C1187" s="7">
        <v>4151</v>
      </c>
      <c r="D1187" s="7" t="s">
        <v>40</v>
      </c>
      <c r="E1187">
        <v>4001154</v>
      </c>
      <c r="F1187" s="101"/>
      <c r="G1187" s="111">
        <v>50039643</v>
      </c>
      <c r="H1187" t="s">
        <v>226</v>
      </c>
      <c r="I1187" s="101">
        <v>38</v>
      </c>
      <c r="J1187" s="164">
        <v>1</v>
      </c>
      <c r="K1187" s="7" t="s">
        <v>57</v>
      </c>
      <c r="L1187" s="103">
        <f>HLOOKUP(K1187,'ABR''26'!$DE$4:$EH$65,MATCH(Carga!A1187,'ABR''26'!$DE$4:$DE$65,0),0)</f>
        <v>0</v>
      </c>
      <c r="M1187" s="7"/>
      <c r="O1187" s="7" t="str">
        <f t="shared" ref="O1187:O1249" si="201">K1187</f>
        <v>ZBLB</v>
      </c>
      <c r="P1187" s="104">
        <f t="shared" ref="P1187:P1249" si="202">L1187</f>
        <v>0</v>
      </c>
      <c r="Q1187" s="102" t="s">
        <v>203</v>
      </c>
      <c r="R1187" s="102" t="s">
        <v>204</v>
      </c>
      <c r="S1187" s="102" t="s">
        <v>152</v>
      </c>
      <c r="T1187" s="105" t="str">
        <f t="shared" ca="1" si="198"/>
        <v>04.05.Monday</v>
      </c>
      <c r="U1187" s="102" t="s">
        <v>205</v>
      </c>
      <c r="V1187" s="7"/>
      <c r="W1187" s="7"/>
      <c r="X1187" s="7"/>
      <c r="Y1187" s="7"/>
      <c r="Z1187" s="100">
        <f t="shared" ref="Z1187:Z1249" si="203">E1187</f>
        <v>4001154</v>
      </c>
      <c r="AA1187" s="7"/>
      <c r="AB1187" s="7"/>
      <c r="AC1187" s="7"/>
      <c r="AD1187" s="7"/>
      <c r="AE1187" s="100">
        <f t="shared" ref="AE1187:AE1249" si="204">C1187</f>
        <v>4151</v>
      </c>
      <c r="AF1187" s="7"/>
      <c r="AG1187" s="100">
        <f t="shared" ref="AG1187:AG1249" si="205">G1187</f>
        <v>50039643</v>
      </c>
    </row>
    <row r="1188" spans="1:33" x14ac:dyDescent="0.35">
      <c r="A1188" s="7" t="str">
        <f t="shared" si="200"/>
        <v>Manaus381</v>
      </c>
      <c r="B1188" s="100" t="s">
        <v>187</v>
      </c>
      <c r="C1188" s="7">
        <v>4151</v>
      </c>
      <c r="D1188" s="7" t="s">
        <v>40</v>
      </c>
      <c r="E1188">
        <v>4001154</v>
      </c>
      <c r="F1188" s="101"/>
      <c r="G1188" s="111">
        <v>50039643</v>
      </c>
      <c r="H1188" t="s">
        <v>226</v>
      </c>
      <c r="I1188" s="101">
        <v>38</v>
      </c>
      <c r="J1188" s="164">
        <v>1</v>
      </c>
      <c r="K1188" s="7" t="s">
        <v>132</v>
      </c>
      <c r="L1188" s="103">
        <f>HLOOKUP(K1188,'ABR''26'!$DE$4:$EH$65,MATCH(Carga!A1188,'ABR''26'!$DE$4:$DE$65,0),0)</f>
        <v>0</v>
      </c>
      <c r="M1188" s="7"/>
      <c r="O1188" s="7" t="str">
        <f t="shared" si="201"/>
        <v>ZBMR</v>
      </c>
      <c r="P1188" s="104">
        <f t="shared" si="202"/>
        <v>0</v>
      </c>
      <c r="Q1188" s="102" t="s">
        <v>203</v>
      </c>
      <c r="R1188" s="102" t="s">
        <v>204</v>
      </c>
      <c r="S1188" s="102" t="s">
        <v>152</v>
      </c>
      <c r="T1188" s="105" t="str">
        <f t="shared" ca="1" si="198"/>
        <v>04.05.Monday</v>
      </c>
      <c r="U1188" s="102" t="s">
        <v>205</v>
      </c>
      <c r="V1188" s="7"/>
      <c r="W1188" s="7"/>
      <c r="X1188" s="7"/>
      <c r="Y1188" s="7"/>
      <c r="Z1188" s="100">
        <f t="shared" si="203"/>
        <v>4001154</v>
      </c>
      <c r="AA1188" s="7"/>
      <c r="AB1188" s="7"/>
      <c r="AC1188" s="7"/>
      <c r="AD1188" s="7"/>
      <c r="AE1188" s="100">
        <f t="shared" si="204"/>
        <v>4151</v>
      </c>
      <c r="AF1188" s="7"/>
      <c r="AG1188" s="100">
        <f t="shared" si="205"/>
        <v>50039643</v>
      </c>
    </row>
    <row r="1189" spans="1:33" x14ac:dyDescent="0.35">
      <c r="A1189" s="7" t="str">
        <f t="shared" si="200"/>
        <v>Manaus381</v>
      </c>
      <c r="B1189" s="100" t="s">
        <v>187</v>
      </c>
      <c r="C1189" s="7">
        <v>4151</v>
      </c>
      <c r="D1189" s="7" t="s">
        <v>40</v>
      </c>
      <c r="E1189">
        <v>4001154</v>
      </c>
      <c r="F1189" s="101"/>
      <c r="G1189" s="111">
        <v>50039643</v>
      </c>
      <c r="H1189" t="s">
        <v>226</v>
      </c>
      <c r="I1189" s="101">
        <v>38</v>
      </c>
      <c r="J1189" s="164">
        <v>1</v>
      </c>
      <c r="K1189" s="7" t="s">
        <v>133</v>
      </c>
      <c r="L1189" s="103">
        <f>HLOOKUP(K1189,'ABR''26'!$DE$4:$EH$65,MATCH(Carga!A1189,'ABR''26'!$DE$4:$DE$65,0),0)</f>
        <v>0</v>
      </c>
      <c r="M1189" s="7"/>
      <c r="O1189" s="7" t="str">
        <f t="shared" si="201"/>
        <v>ZBML</v>
      </c>
      <c r="P1189" s="104">
        <f t="shared" si="202"/>
        <v>0</v>
      </c>
      <c r="Q1189" s="102" t="s">
        <v>203</v>
      </c>
      <c r="R1189" s="102" t="s">
        <v>204</v>
      </c>
      <c r="S1189" s="102" t="s">
        <v>152</v>
      </c>
      <c r="T1189" s="105" t="str">
        <f t="shared" ca="1" si="198"/>
        <v>04.05.Monday</v>
      </c>
      <c r="U1189" s="102" t="s">
        <v>205</v>
      </c>
      <c r="V1189" s="7"/>
      <c r="W1189" s="7"/>
      <c r="X1189" s="7"/>
      <c r="Y1189" s="7"/>
      <c r="Z1189" s="100">
        <f t="shared" si="203"/>
        <v>4001154</v>
      </c>
      <c r="AA1189" s="7"/>
      <c r="AB1189" s="7"/>
      <c r="AC1189" s="7"/>
      <c r="AD1189" s="7"/>
      <c r="AE1189" s="100">
        <f t="shared" si="204"/>
        <v>4151</v>
      </c>
      <c r="AF1189" s="7"/>
      <c r="AG1189" s="100">
        <f t="shared" si="205"/>
        <v>50039643</v>
      </c>
    </row>
    <row r="1190" spans="1:33" x14ac:dyDescent="0.35">
      <c r="A1190" s="7" t="str">
        <f t="shared" si="200"/>
        <v>Manaus381</v>
      </c>
      <c r="B1190" s="100" t="s">
        <v>187</v>
      </c>
      <c r="C1190" s="7">
        <v>4151</v>
      </c>
      <c r="D1190" s="7" t="s">
        <v>40</v>
      </c>
      <c r="E1190">
        <v>4001154</v>
      </c>
      <c r="F1190" s="101"/>
      <c r="G1190" s="111">
        <v>50039643</v>
      </c>
      <c r="H1190" t="s">
        <v>226</v>
      </c>
      <c r="I1190" s="101">
        <v>38</v>
      </c>
      <c r="J1190" s="164">
        <v>1</v>
      </c>
      <c r="K1190" s="7" t="s">
        <v>52</v>
      </c>
      <c r="L1190" s="103">
        <f>HLOOKUP(K1190,'ABR''26'!$DE$4:$EH$65,MATCH(Carga!A1190,'ABR''26'!$DE$4:$DE$65,0),0)</f>
        <v>0</v>
      </c>
      <c r="M1190" s="7"/>
      <c r="O1190" s="7" t="str">
        <f t="shared" si="201"/>
        <v>ZBPP</v>
      </c>
      <c r="P1190" s="104">
        <f t="shared" si="202"/>
        <v>0</v>
      </c>
      <c r="Q1190" s="102" t="s">
        <v>203</v>
      </c>
      <c r="R1190" s="102" t="s">
        <v>204</v>
      </c>
      <c r="S1190" s="102" t="s">
        <v>152</v>
      </c>
      <c r="T1190" s="105" t="str">
        <f t="shared" ca="1" si="198"/>
        <v>04.05.Monday</v>
      </c>
      <c r="U1190" s="102" t="s">
        <v>205</v>
      </c>
      <c r="V1190" s="7"/>
      <c r="W1190" s="7"/>
      <c r="X1190" s="7"/>
      <c r="Y1190" s="7"/>
      <c r="Z1190" s="100">
        <f t="shared" si="203"/>
        <v>4001154</v>
      </c>
      <c r="AA1190" s="7"/>
      <c r="AB1190" s="7"/>
      <c r="AC1190" s="7"/>
      <c r="AD1190" s="7"/>
      <c r="AE1190" s="100">
        <f t="shared" si="204"/>
        <v>4151</v>
      </c>
      <c r="AF1190" s="7"/>
      <c r="AG1190" s="100">
        <f t="shared" si="205"/>
        <v>50039643</v>
      </c>
    </row>
    <row r="1191" spans="1:33" x14ac:dyDescent="0.35">
      <c r="A1191" s="7" t="str">
        <f t="shared" si="200"/>
        <v>Manaus381</v>
      </c>
      <c r="B1191" s="100" t="s">
        <v>187</v>
      </c>
      <c r="C1191" s="7">
        <v>4151</v>
      </c>
      <c r="D1191" s="7" t="s">
        <v>40</v>
      </c>
      <c r="E1191">
        <v>4001154</v>
      </c>
      <c r="F1191" s="101"/>
      <c r="G1191" s="111">
        <v>50039643</v>
      </c>
      <c r="H1191" t="s">
        <v>226</v>
      </c>
      <c r="I1191" s="101">
        <v>38</v>
      </c>
      <c r="J1191" s="164">
        <v>1</v>
      </c>
      <c r="K1191" s="7" t="s">
        <v>60</v>
      </c>
      <c r="L1191" s="103">
        <f>HLOOKUP(K1191,'ABR''26'!$DE$4:$EH$65,MATCH(Carga!A1191,'ABR''26'!$DE$4:$DE$65,0),0)</f>
        <v>0</v>
      </c>
      <c r="M1191" s="7"/>
      <c r="O1191" s="7" t="str">
        <f t="shared" si="201"/>
        <v>ZBPB</v>
      </c>
      <c r="P1191" s="104">
        <f t="shared" si="202"/>
        <v>0</v>
      </c>
      <c r="Q1191" s="102" t="s">
        <v>203</v>
      </c>
      <c r="R1191" s="102" t="s">
        <v>204</v>
      </c>
      <c r="S1191" s="102" t="s">
        <v>152</v>
      </c>
      <c r="T1191" s="105" t="str">
        <f t="shared" ca="1" si="198"/>
        <v>04.05.Monday</v>
      </c>
      <c r="U1191" s="102" t="s">
        <v>205</v>
      </c>
      <c r="V1191" s="7"/>
      <c r="W1191" s="7"/>
      <c r="X1191" s="7"/>
      <c r="Y1191" s="7"/>
      <c r="Z1191" s="100">
        <f t="shared" si="203"/>
        <v>4001154</v>
      </c>
      <c r="AA1191" s="7"/>
      <c r="AB1191" s="7"/>
      <c r="AC1191" s="7"/>
      <c r="AD1191" s="7"/>
      <c r="AE1191" s="100">
        <f t="shared" si="204"/>
        <v>4151</v>
      </c>
      <c r="AF1191" s="7"/>
      <c r="AG1191" s="100">
        <f t="shared" si="205"/>
        <v>50039643</v>
      </c>
    </row>
    <row r="1192" spans="1:33" x14ac:dyDescent="0.35">
      <c r="A1192" s="7" t="str">
        <f t="shared" si="200"/>
        <v>Manaus381</v>
      </c>
      <c r="B1192" s="100" t="s">
        <v>187</v>
      </c>
      <c r="C1192" s="7">
        <v>4151</v>
      </c>
      <c r="D1192" s="7" t="s">
        <v>40</v>
      </c>
      <c r="E1192">
        <v>4001154</v>
      </c>
      <c r="F1192" s="101"/>
      <c r="G1192" s="111">
        <v>50039643</v>
      </c>
      <c r="H1192" t="s">
        <v>226</v>
      </c>
      <c r="I1192" s="101">
        <v>38</v>
      </c>
      <c r="J1192" s="164">
        <v>1</v>
      </c>
      <c r="K1192" s="7" t="s">
        <v>50</v>
      </c>
      <c r="L1192" s="103">
        <f>HLOOKUP(K1192,'ABR''26'!$DE$4:$EH$65,MATCH(Carga!A1192,'ABR''26'!$DE$4:$DE$65,0),0)</f>
        <v>0</v>
      </c>
      <c r="M1192" s="7"/>
      <c r="O1192" s="7" t="str">
        <f t="shared" si="201"/>
        <v>ZBOP</v>
      </c>
      <c r="P1192" s="104">
        <f t="shared" si="202"/>
        <v>0</v>
      </c>
      <c r="Q1192" s="102" t="s">
        <v>203</v>
      </c>
      <c r="R1192" s="102" t="s">
        <v>204</v>
      </c>
      <c r="S1192" s="102" t="s">
        <v>152</v>
      </c>
      <c r="T1192" s="105" t="str">
        <f t="shared" ca="1" si="198"/>
        <v>04.05.Monday</v>
      </c>
      <c r="U1192" s="102" t="s">
        <v>205</v>
      </c>
      <c r="V1192" s="7"/>
      <c r="W1192" s="7"/>
      <c r="X1192" s="7"/>
      <c r="Y1192" s="7"/>
      <c r="Z1192" s="100">
        <f t="shared" si="203"/>
        <v>4001154</v>
      </c>
      <c r="AA1192" s="7"/>
      <c r="AB1192" s="7"/>
      <c r="AC1192" s="7"/>
      <c r="AD1192" s="7"/>
      <c r="AE1192" s="100">
        <f t="shared" si="204"/>
        <v>4151</v>
      </c>
      <c r="AF1192" s="7"/>
      <c r="AG1192" s="100">
        <f t="shared" si="205"/>
        <v>50039643</v>
      </c>
    </row>
    <row r="1193" spans="1:33" x14ac:dyDescent="0.35">
      <c r="A1193" s="7" t="str">
        <f t="shared" si="200"/>
        <v>Manaus381</v>
      </c>
      <c r="B1193" s="100" t="s">
        <v>187</v>
      </c>
      <c r="C1193" s="7">
        <v>4151</v>
      </c>
      <c r="D1193" s="7" t="s">
        <v>40</v>
      </c>
      <c r="E1193">
        <v>4001154</v>
      </c>
      <c r="F1193" s="101"/>
      <c r="G1193" s="111">
        <v>50039643</v>
      </c>
      <c r="H1193" t="s">
        <v>226</v>
      </c>
      <c r="I1193" s="101">
        <v>38</v>
      </c>
      <c r="J1193" s="164">
        <v>1</v>
      </c>
      <c r="K1193" s="7" t="s">
        <v>58</v>
      </c>
      <c r="L1193" s="103">
        <f>HLOOKUP(K1193,'ABR''26'!$DE$4:$EH$65,MATCH(Carga!A1193,'ABR''26'!$DE$4:$DE$65,0),0)</f>
        <v>0</v>
      </c>
      <c r="M1193" s="7"/>
      <c r="O1193" s="7" t="str">
        <f t="shared" si="201"/>
        <v>ZBOB</v>
      </c>
      <c r="P1193" s="104">
        <f t="shared" si="202"/>
        <v>0</v>
      </c>
      <c r="Q1193" s="102" t="s">
        <v>203</v>
      </c>
      <c r="R1193" s="102" t="s">
        <v>204</v>
      </c>
      <c r="S1193" s="102" t="s">
        <v>152</v>
      </c>
      <c r="T1193" s="105" t="str">
        <f t="shared" ca="1" si="198"/>
        <v>04.05.Monday</v>
      </c>
      <c r="U1193" s="102" t="s">
        <v>205</v>
      </c>
      <c r="V1193" s="7"/>
      <c r="W1193" s="7"/>
      <c r="X1193" s="7"/>
      <c r="Y1193" s="7"/>
      <c r="Z1193" s="100">
        <f t="shared" si="203"/>
        <v>4001154</v>
      </c>
      <c r="AA1193" s="7"/>
      <c r="AB1193" s="7"/>
      <c r="AC1193" s="7"/>
      <c r="AD1193" s="7"/>
      <c r="AE1193" s="100">
        <f t="shared" si="204"/>
        <v>4151</v>
      </c>
      <c r="AF1193" s="7"/>
      <c r="AG1193" s="100">
        <f t="shared" si="205"/>
        <v>50039643</v>
      </c>
    </row>
    <row r="1194" spans="1:33" x14ac:dyDescent="0.35">
      <c r="A1194" s="7" t="str">
        <f t="shared" si="200"/>
        <v>Manaus381</v>
      </c>
      <c r="B1194" s="100" t="s">
        <v>187</v>
      </c>
      <c r="C1194" s="7">
        <v>4151</v>
      </c>
      <c r="D1194" s="7" t="s">
        <v>40</v>
      </c>
      <c r="E1194">
        <v>4001154</v>
      </c>
      <c r="F1194" s="101"/>
      <c r="G1194" s="111">
        <v>50039643</v>
      </c>
      <c r="H1194" t="s">
        <v>226</v>
      </c>
      <c r="I1194" s="101">
        <v>38</v>
      </c>
      <c r="J1194" s="164">
        <v>1</v>
      </c>
      <c r="K1194" s="7" t="s">
        <v>134</v>
      </c>
      <c r="L1194" s="103">
        <f>HLOOKUP(K1194,'ABR''26'!$DE$4:$EH$65,MATCH(Carga!A1194,'ABR''26'!$DE$4:$DE$65,0),0)</f>
        <v>0</v>
      </c>
      <c r="M1194" s="7"/>
      <c r="O1194" s="7" t="str">
        <f t="shared" si="201"/>
        <v>ZBSG</v>
      </c>
      <c r="P1194" s="104">
        <f t="shared" si="202"/>
        <v>0</v>
      </c>
      <c r="Q1194" s="102" t="s">
        <v>203</v>
      </c>
      <c r="R1194" s="102" t="s">
        <v>204</v>
      </c>
      <c r="S1194" s="102" t="s">
        <v>152</v>
      </c>
      <c r="T1194" s="105" t="str">
        <f t="shared" ca="1" si="198"/>
        <v>04.05.Monday</v>
      </c>
      <c r="U1194" s="102" t="s">
        <v>205</v>
      </c>
      <c r="V1194" s="7"/>
      <c r="W1194" s="7"/>
      <c r="X1194" s="7"/>
      <c r="Y1194" s="7"/>
      <c r="Z1194" s="100">
        <f t="shared" si="203"/>
        <v>4001154</v>
      </c>
      <c r="AA1194" s="7"/>
      <c r="AB1194" s="7"/>
      <c r="AC1194" s="7"/>
      <c r="AD1194" s="7"/>
      <c r="AE1194" s="100">
        <f t="shared" si="204"/>
        <v>4151</v>
      </c>
      <c r="AF1194" s="7"/>
      <c r="AG1194" s="100">
        <f t="shared" si="205"/>
        <v>50039643</v>
      </c>
    </row>
    <row r="1195" spans="1:33" x14ac:dyDescent="0.35">
      <c r="A1195" s="7" t="str">
        <f t="shared" si="200"/>
        <v>Manaus381</v>
      </c>
      <c r="B1195" s="100" t="s">
        <v>187</v>
      </c>
      <c r="C1195" s="7">
        <v>4151</v>
      </c>
      <c r="D1195" s="7" t="s">
        <v>40</v>
      </c>
      <c r="E1195">
        <v>4001154</v>
      </c>
      <c r="F1195" s="101"/>
      <c r="G1195" s="111">
        <v>50039643</v>
      </c>
      <c r="H1195" t="s">
        <v>226</v>
      </c>
      <c r="I1195" s="101">
        <v>38</v>
      </c>
      <c r="J1195" s="164">
        <v>1</v>
      </c>
      <c r="K1195" s="7" t="s">
        <v>45</v>
      </c>
      <c r="L1195" s="103">
        <f>HLOOKUP(K1195,'ABR''26'!$DE$4:$EH$65,MATCH(Carga!A1195,'ABR''26'!$DE$4:$DE$65,0),0)</f>
        <v>0</v>
      </c>
      <c r="M1195" s="7"/>
      <c r="O1195" s="7" t="str">
        <f t="shared" si="201"/>
        <v>ZBFS</v>
      </c>
      <c r="P1195" s="104">
        <f t="shared" si="202"/>
        <v>0</v>
      </c>
      <c r="Q1195" s="102" t="s">
        <v>203</v>
      </c>
      <c r="R1195" s="102" t="s">
        <v>204</v>
      </c>
      <c r="S1195" s="102" t="s">
        <v>152</v>
      </c>
      <c r="T1195" s="105" t="str">
        <f t="shared" ca="1" si="198"/>
        <v>04.05.Monday</v>
      </c>
      <c r="U1195" s="102" t="s">
        <v>205</v>
      </c>
      <c r="V1195" s="7"/>
      <c r="W1195" s="7"/>
      <c r="X1195" s="7"/>
      <c r="Y1195" s="7"/>
      <c r="Z1195" s="100">
        <f t="shared" si="203"/>
        <v>4001154</v>
      </c>
      <c r="AA1195" s="7"/>
      <c r="AB1195" s="7"/>
      <c r="AC1195" s="7"/>
      <c r="AD1195" s="7"/>
      <c r="AE1195" s="100">
        <f t="shared" si="204"/>
        <v>4151</v>
      </c>
      <c r="AF1195" s="7"/>
      <c r="AG1195" s="100">
        <f t="shared" si="205"/>
        <v>50039643</v>
      </c>
    </row>
    <row r="1196" spans="1:33" x14ac:dyDescent="0.35">
      <c r="A1196" s="7" t="str">
        <f t="shared" si="200"/>
        <v>Manaus381</v>
      </c>
      <c r="B1196" s="100" t="s">
        <v>187</v>
      </c>
      <c r="C1196" s="7">
        <v>4151</v>
      </c>
      <c r="D1196" s="7" t="s">
        <v>40</v>
      </c>
      <c r="E1196">
        <v>4001154</v>
      </c>
      <c r="F1196" s="101"/>
      <c r="G1196" s="111">
        <v>50039643</v>
      </c>
      <c r="H1196" t="s">
        <v>226</v>
      </c>
      <c r="I1196" s="101">
        <v>38</v>
      </c>
      <c r="J1196" s="164">
        <v>1</v>
      </c>
      <c r="K1196" s="7" t="s">
        <v>47</v>
      </c>
      <c r="L1196" s="103">
        <f>HLOOKUP(K1196,'ABR''26'!$DE$4:$EH$65,MATCH(Carga!A1196,'ABR''26'!$DE$4:$DE$65,0),0)</f>
        <v>14.28</v>
      </c>
      <c r="M1196" s="7"/>
      <c r="O1196" s="7" t="str">
        <f t="shared" si="201"/>
        <v>ZBUT</v>
      </c>
      <c r="P1196" s="104">
        <f t="shared" si="202"/>
        <v>14.28</v>
      </c>
      <c r="Q1196" s="102" t="s">
        <v>203</v>
      </c>
      <c r="R1196" s="102" t="s">
        <v>204</v>
      </c>
      <c r="S1196" s="102" t="s">
        <v>152</v>
      </c>
      <c r="T1196" s="105" t="str">
        <f t="shared" ca="1" si="198"/>
        <v>04.05.Monday</v>
      </c>
      <c r="U1196" s="102" t="s">
        <v>205</v>
      </c>
      <c r="V1196" s="7"/>
      <c r="W1196" s="7"/>
      <c r="X1196" s="7"/>
      <c r="Y1196" s="7"/>
      <c r="Z1196" s="100">
        <f t="shared" si="203"/>
        <v>4001154</v>
      </c>
      <c r="AA1196" s="7"/>
      <c r="AB1196" s="7"/>
      <c r="AC1196" s="7"/>
      <c r="AD1196" s="7"/>
      <c r="AE1196" s="100">
        <f t="shared" si="204"/>
        <v>4151</v>
      </c>
      <c r="AF1196" s="7"/>
      <c r="AG1196" s="100">
        <f t="shared" si="205"/>
        <v>50039643</v>
      </c>
    </row>
    <row r="1197" spans="1:33" x14ac:dyDescent="0.35">
      <c r="A1197" s="7" t="str">
        <f t="shared" si="200"/>
        <v>Manaus381</v>
      </c>
      <c r="B1197" s="100" t="s">
        <v>187</v>
      </c>
      <c r="C1197" s="7">
        <v>4151</v>
      </c>
      <c r="D1197" s="7" t="s">
        <v>40</v>
      </c>
      <c r="E1197">
        <v>4001154</v>
      </c>
      <c r="F1197" s="101"/>
      <c r="G1197" s="111">
        <v>50039643</v>
      </c>
      <c r="H1197" t="s">
        <v>226</v>
      </c>
      <c r="I1197" s="101">
        <v>38</v>
      </c>
      <c r="J1197" s="164">
        <v>1</v>
      </c>
      <c r="K1197" s="7" t="s">
        <v>54</v>
      </c>
      <c r="L1197" s="103">
        <f>HLOOKUP(K1197,'ABR''26'!$DE$4:$EH$65,MATCH(Carga!A1197,'ABR''26'!$DE$4:$DE$65,0),0)</f>
        <v>0</v>
      </c>
      <c r="M1197" s="7"/>
      <c r="O1197" s="7" t="str">
        <f t="shared" si="201"/>
        <v>ZBUB</v>
      </c>
      <c r="P1197" s="104">
        <f t="shared" si="202"/>
        <v>0</v>
      </c>
      <c r="Q1197" s="102" t="s">
        <v>203</v>
      </c>
      <c r="R1197" s="102" t="s">
        <v>204</v>
      </c>
      <c r="S1197" s="102" t="s">
        <v>152</v>
      </c>
      <c r="T1197" s="105" t="str">
        <f t="shared" ca="1" si="198"/>
        <v>04.05.Monday</v>
      </c>
      <c r="U1197" s="102" t="s">
        <v>205</v>
      </c>
      <c r="V1197" s="7"/>
      <c r="W1197" s="7"/>
      <c r="X1197" s="7"/>
      <c r="Y1197" s="7"/>
      <c r="Z1197" s="100">
        <f t="shared" si="203"/>
        <v>4001154</v>
      </c>
      <c r="AA1197" s="7"/>
      <c r="AB1197" s="7"/>
      <c r="AC1197" s="7"/>
      <c r="AD1197" s="7"/>
      <c r="AE1197" s="100">
        <f t="shared" si="204"/>
        <v>4151</v>
      </c>
      <c r="AF1197" s="7"/>
      <c r="AG1197" s="100">
        <f t="shared" si="205"/>
        <v>50039643</v>
      </c>
    </row>
    <row r="1198" spans="1:33" x14ac:dyDescent="0.35">
      <c r="A1198" s="7" t="str">
        <f t="shared" si="200"/>
        <v>Manaus381</v>
      </c>
      <c r="B1198" s="100" t="s">
        <v>187</v>
      </c>
      <c r="C1198" s="7">
        <v>4151</v>
      </c>
      <c r="D1198" s="7" t="s">
        <v>40</v>
      </c>
      <c r="E1198">
        <v>4001154</v>
      </c>
      <c r="F1198" s="101"/>
      <c r="G1198" s="111">
        <v>50039643</v>
      </c>
      <c r="H1198" t="s">
        <v>226</v>
      </c>
      <c r="I1198" s="101">
        <v>38</v>
      </c>
      <c r="J1198" s="164">
        <v>1</v>
      </c>
      <c r="K1198" s="7" t="s">
        <v>48</v>
      </c>
      <c r="L1198" s="103">
        <f>HLOOKUP(K1198,'ABR''26'!$DE$4:$EH$65,MATCH(Carga!A1198,'ABR''26'!$DE$4:$DE$65,0),0)</f>
        <v>0</v>
      </c>
      <c r="M1198" s="7"/>
      <c r="O1198" s="7" t="str">
        <f t="shared" si="201"/>
        <v>ZBLA</v>
      </c>
      <c r="P1198" s="104">
        <f t="shared" si="202"/>
        <v>0</v>
      </c>
      <c r="Q1198" s="102" t="s">
        <v>203</v>
      </c>
      <c r="R1198" s="102" t="s">
        <v>204</v>
      </c>
      <c r="S1198" s="102" t="s">
        <v>152</v>
      </c>
      <c r="T1198" s="105" t="str">
        <f t="shared" ca="1" si="198"/>
        <v>04.05.Monday</v>
      </c>
      <c r="U1198" s="102" t="s">
        <v>205</v>
      </c>
      <c r="V1198" s="7"/>
      <c r="W1198" s="7"/>
      <c r="X1198" s="7"/>
      <c r="Y1198" s="7"/>
      <c r="Z1198" s="100">
        <f t="shared" si="203"/>
        <v>4001154</v>
      </c>
      <c r="AA1198" s="7"/>
      <c r="AB1198" s="7"/>
      <c r="AC1198" s="7"/>
      <c r="AD1198" s="7"/>
      <c r="AE1198" s="100">
        <f t="shared" si="204"/>
        <v>4151</v>
      </c>
      <c r="AF1198" s="7"/>
      <c r="AG1198" s="100">
        <f t="shared" si="205"/>
        <v>50039643</v>
      </c>
    </row>
    <row r="1199" spans="1:33" x14ac:dyDescent="0.35">
      <c r="A1199" s="7" t="str">
        <f t="shared" si="200"/>
        <v>Manaus381</v>
      </c>
      <c r="B1199" s="100" t="s">
        <v>187</v>
      </c>
      <c r="C1199" s="7">
        <v>4151</v>
      </c>
      <c r="D1199" s="7" t="s">
        <v>40</v>
      </c>
      <c r="E1199">
        <v>4001154</v>
      </c>
      <c r="F1199" s="101"/>
      <c r="G1199" s="111">
        <v>50039643</v>
      </c>
      <c r="H1199" t="s">
        <v>226</v>
      </c>
      <c r="I1199" s="101">
        <v>38</v>
      </c>
      <c r="J1199" s="164">
        <v>1</v>
      </c>
      <c r="K1199" s="7" t="s">
        <v>55</v>
      </c>
      <c r="L1199" s="103">
        <f>HLOOKUP(K1199,'ABR''26'!$DE$4:$EH$65,MATCH(Carga!A1199,'ABR''26'!$DE$4:$DE$65,0),0)</f>
        <v>0</v>
      </c>
      <c r="M1199" s="7"/>
      <c r="O1199" s="7" t="str">
        <f t="shared" si="201"/>
        <v>ZBLL</v>
      </c>
      <c r="P1199" s="104">
        <f t="shared" si="202"/>
        <v>0</v>
      </c>
      <c r="Q1199" s="102" t="s">
        <v>203</v>
      </c>
      <c r="R1199" s="102" t="s">
        <v>204</v>
      </c>
      <c r="S1199" s="102" t="s">
        <v>152</v>
      </c>
      <c r="T1199" s="105" t="str">
        <f t="shared" ca="1" si="198"/>
        <v>04.05.Monday</v>
      </c>
      <c r="U1199" s="102" t="s">
        <v>205</v>
      </c>
      <c r="V1199" s="7"/>
      <c r="W1199" s="7"/>
      <c r="X1199" s="7"/>
      <c r="Y1199" s="7"/>
      <c r="Z1199" s="100">
        <f t="shared" si="203"/>
        <v>4001154</v>
      </c>
      <c r="AA1199" s="7"/>
      <c r="AB1199" s="7"/>
      <c r="AC1199" s="7"/>
      <c r="AD1199" s="7"/>
      <c r="AE1199" s="100">
        <f t="shared" si="204"/>
        <v>4151</v>
      </c>
      <c r="AF1199" s="7"/>
      <c r="AG1199" s="100">
        <f t="shared" si="205"/>
        <v>50039643</v>
      </c>
    </row>
    <row r="1200" spans="1:33" x14ac:dyDescent="0.35">
      <c r="A1200" s="7" t="str">
        <f t="shared" si="200"/>
        <v>Manaus381</v>
      </c>
      <c r="B1200" s="100" t="s">
        <v>187</v>
      </c>
      <c r="C1200" s="7">
        <v>4151</v>
      </c>
      <c r="D1200" s="7" t="s">
        <v>40</v>
      </c>
      <c r="E1200">
        <v>4001154</v>
      </c>
      <c r="F1200" s="101"/>
      <c r="G1200" s="111">
        <v>50039643</v>
      </c>
      <c r="H1200" t="s">
        <v>226</v>
      </c>
      <c r="I1200" s="101">
        <v>38</v>
      </c>
      <c r="J1200" s="164">
        <v>1</v>
      </c>
      <c r="K1200" s="7" t="s">
        <v>135</v>
      </c>
      <c r="L1200" s="103">
        <f>HLOOKUP(K1200,'ABR''26'!$DE$4:$EH$65,MATCH(Carga!A1200,'ABR''26'!$DE$4:$DE$65,0),0)</f>
        <v>0</v>
      </c>
      <c r="M1200" s="7"/>
      <c r="O1200" s="7" t="str">
        <f t="shared" si="201"/>
        <v>ZBPE</v>
      </c>
      <c r="P1200" s="104">
        <f t="shared" si="202"/>
        <v>0</v>
      </c>
      <c r="Q1200" s="102" t="s">
        <v>203</v>
      </c>
      <c r="R1200" s="102" t="s">
        <v>204</v>
      </c>
      <c r="S1200" s="102" t="s">
        <v>152</v>
      </c>
      <c r="T1200" s="105" t="str">
        <f t="shared" ca="1" si="198"/>
        <v>04.05.Monday</v>
      </c>
      <c r="U1200" s="102" t="s">
        <v>205</v>
      </c>
      <c r="V1200" s="7"/>
      <c r="W1200" s="7"/>
      <c r="X1200" s="7"/>
      <c r="Y1200" s="7"/>
      <c r="Z1200" s="100">
        <f t="shared" si="203"/>
        <v>4001154</v>
      </c>
      <c r="AA1200" s="7"/>
      <c r="AB1200" s="7"/>
      <c r="AC1200" s="7"/>
      <c r="AD1200" s="7"/>
      <c r="AE1200" s="100">
        <f t="shared" si="204"/>
        <v>4151</v>
      </c>
      <c r="AF1200" s="7"/>
      <c r="AG1200" s="100">
        <f t="shared" si="205"/>
        <v>50039643</v>
      </c>
    </row>
    <row r="1201" spans="1:33" x14ac:dyDescent="0.35">
      <c r="A1201" s="7" t="str">
        <f t="shared" si="200"/>
        <v>Manaus381</v>
      </c>
      <c r="B1201" s="100" t="s">
        <v>187</v>
      </c>
      <c r="C1201" s="7">
        <v>4151</v>
      </c>
      <c r="D1201" s="7" t="s">
        <v>40</v>
      </c>
      <c r="E1201">
        <v>4001154</v>
      </c>
      <c r="F1201" s="101"/>
      <c r="G1201" s="111">
        <v>50039643</v>
      </c>
      <c r="H1201" t="s">
        <v>226</v>
      </c>
      <c r="I1201" s="101">
        <v>38</v>
      </c>
      <c r="J1201" s="164">
        <v>1</v>
      </c>
      <c r="K1201" s="7" t="s">
        <v>136</v>
      </c>
      <c r="L1201" s="103">
        <f>HLOOKUP(K1201,'ABR''26'!$DE$4:$EH$65,MATCH(Carga!A1201,'ABR''26'!$DE$4:$DE$65,0),0)</f>
        <v>0</v>
      </c>
      <c r="M1201" s="7"/>
      <c r="O1201" s="7" t="str">
        <f t="shared" si="201"/>
        <v>ZBPL</v>
      </c>
      <c r="P1201" s="104">
        <f t="shared" si="202"/>
        <v>0</v>
      </c>
      <c r="Q1201" s="102" t="s">
        <v>203</v>
      </c>
      <c r="R1201" s="102" t="s">
        <v>204</v>
      </c>
      <c r="S1201" s="102" t="s">
        <v>152</v>
      </c>
      <c r="T1201" s="105" t="str">
        <f t="shared" ca="1" si="198"/>
        <v>04.05.Monday</v>
      </c>
      <c r="U1201" s="102" t="s">
        <v>205</v>
      </c>
      <c r="V1201" s="7"/>
      <c r="W1201" s="7"/>
      <c r="X1201" s="7"/>
      <c r="Y1201" s="7"/>
      <c r="Z1201" s="100">
        <f t="shared" si="203"/>
        <v>4001154</v>
      </c>
      <c r="AA1201" s="7"/>
      <c r="AB1201" s="7"/>
      <c r="AC1201" s="7"/>
      <c r="AD1201" s="7"/>
      <c r="AE1201" s="100">
        <f t="shared" si="204"/>
        <v>4151</v>
      </c>
      <c r="AF1201" s="7"/>
      <c r="AG1201" s="100">
        <f t="shared" si="205"/>
        <v>50039643</v>
      </c>
    </row>
    <row r="1202" spans="1:33" x14ac:dyDescent="0.35">
      <c r="A1202" s="7" t="str">
        <f>D1202&amp;I1202&amp;J1202</f>
        <v>Manaus381</v>
      </c>
      <c r="B1202" s="100" t="s">
        <v>187</v>
      </c>
      <c r="C1202" s="7">
        <v>4151</v>
      </c>
      <c r="D1202" s="7" t="s">
        <v>40</v>
      </c>
      <c r="E1202">
        <v>4001155</v>
      </c>
      <c r="F1202" s="101"/>
      <c r="G1202" s="111">
        <v>50039643</v>
      </c>
      <c r="H1202" t="s">
        <v>226</v>
      </c>
      <c r="I1202" s="101">
        <v>38</v>
      </c>
      <c r="J1202" s="164">
        <v>1</v>
      </c>
      <c r="K1202" s="7" t="s">
        <v>43</v>
      </c>
      <c r="L1202" s="103">
        <f>HLOOKUP(K1202,'ABR''26'!$DE$4:$EH$65,MATCH(Carga!A1202,'ABR''26'!$DE$4:$DE$65,0),0)</f>
        <v>318.37</v>
      </c>
      <c r="M1202" s="7"/>
      <c r="O1202" s="7" t="str">
        <f t="shared" si="201"/>
        <v>ZBRP</v>
      </c>
      <c r="P1202" s="104">
        <f t="shared" si="202"/>
        <v>318.37</v>
      </c>
      <c r="Q1202" s="102" t="s">
        <v>203</v>
      </c>
      <c r="R1202" s="102" t="s">
        <v>204</v>
      </c>
      <c r="S1202" s="102" t="s">
        <v>152</v>
      </c>
      <c r="T1202" s="105" t="str">
        <f t="shared" ca="1" si="198"/>
        <v>04.05.Monday</v>
      </c>
      <c r="U1202" s="102" t="s">
        <v>205</v>
      </c>
      <c r="V1202" s="7"/>
      <c r="W1202" s="7"/>
      <c r="X1202" s="7"/>
      <c r="Y1202" s="7"/>
      <c r="Z1202" s="100">
        <f t="shared" si="203"/>
        <v>4001155</v>
      </c>
      <c r="AA1202" s="7"/>
      <c r="AB1202" s="7"/>
      <c r="AC1202" s="7"/>
      <c r="AD1202" s="7"/>
      <c r="AE1202" s="100">
        <f t="shared" si="204"/>
        <v>4151</v>
      </c>
      <c r="AF1202" s="7"/>
      <c r="AG1202" s="100">
        <f t="shared" si="205"/>
        <v>50039643</v>
      </c>
    </row>
    <row r="1203" spans="1:33" x14ac:dyDescent="0.35">
      <c r="A1203" s="7" t="str">
        <f t="shared" ref="A1203:A1225" si="206">D1203&amp;I1203&amp;J1203</f>
        <v>Manaus381</v>
      </c>
      <c r="B1203" s="100" t="s">
        <v>187</v>
      </c>
      <c r="C1203" s="7">
        <v>4151</v>
      </c>
      <c r="D1203" s="7" t="s">
        <v>40</v>
      </c>
      <c r="E1203">
        <v>4001155</v>
      </c>
      <c r="F1203" s="101"/>
      <c r="G1203" s="111">
        <v>50039643</v>
      </c>
      <c r="H1203" t="s">
        <v>226</v>
      </c>
      <c r="I1203" s="101">
        <v>38</v>
      </c>
      <c r="J1203" s="164">
        <v>1</v>
      </c>
      <c r="K1203" s="7" t="s">
        <v>44</v>
      </c>
      <c r="L1203" s="103">
        <f>HLOOKUP(K1203,'ABR''26'!$DE$4:$EH$65,MATCH(Carga!A1203,'ABR''26'!$DE$4:$DE$65,0),0)</f>
        <v>1.95</v>
      </c>
      <c r="M1203" s="7"/>
      <c r="O1203" s="7" t="str">
        <f t="shared" si="201"/>
        <v>ZBSR</v>
      </c>
      <c r="P1203" s="104">
        <f t="shared" si="202"/>
        <v>1.95</v>
      </c>
      <c r="Q1203" s="102" t="s">
        <v>203</v>
      </c>
      <c r="R1203" s="102" t="s">
        <v>204</v>
      </c>
      <c r="S1203" s="102" t="s">
        <v>152</v>
      </c>
      <c r="T1203" s="105" t="str">
        <f t="shared" ca="1" si="198"/>
        <v>04.05.Monday</v>
      </c>
      <c r="U1203" s="102" t="s">
        <v>205</v>
      </c>
      <c r="V1203" s="7"/>
      <c r="W1203" s="7"/>
      <c r="X1203" s="7"/>
      <c r="Y1203" s="7"/>
      <c r="Z1203" s="100">
        <f t="shared" si="203"/>
        <v>4001155</v>
      </c>
      <c r="AA1203" s="7"/>
      <c r="AB1203" s="7"/>
      <c r="AC1203" s="7"/>
      <c r="AD1203" s="7"/>
      <c r="AE1203" s="100">
        <f t="shared" si="204"/>
        <v>4151</v>
      </c>
      <c r="AF1203" s="7"/>
      <c r="AG1203" s="100">
        <f t="shared" si="205"/>
        <v>50039643</v>
      </c>
    </row>
    <row r="1204" spans="1:33" x14ac:dyDescent="0.35">
      <c r="A1204" s="7" t="str">
        <f t="shared" si="206"/>
        <v>Manaus381</v>
      </c>
      <c r="B1204" s="100" t="s">
        <v>187</v>
      </c>
      <c r="C1204" s="7">
        <v>4151</v>
      </c>
      <c r="D1204" s="7" t="s">
        <v>40</v>
      </c>
      <c r="E1204">
        <v>4001155</v>
      </c>
      <c r="F1204" s="101"/>
      <c r="G1204" s="111">
        <v>50039643</v>
      </c>
      <c r="H1204" t="s">
        <v>226</v>
      </c>
      <c r="I1204" s="101">
        <v>38</v>
      </c>
      <c r="J1204" s="164">
        <v>1</v>
      </c>
      <c r="K1204" s="7" t="s">
        <v>56</v>
      </c>
      <c r="L1204" s="103">
        <f>HLOOKUP(K1204,'ABR''26'!$DE$4:$EH$65,MATCH(Carga!A1204,'ABR''26'!$DE$4:$DE$65,0),0)</f>
        <v>0</v>
      </c>
      <c r="M1204" s="7"/>
      <c r="O1204" s="7" t="str">
        <f t="shared" si="201"/>
        <v>ZBSB</v>
      </c>
      <c r="P1204" s="104">
        <f t="shared" si="202"/>
        <v>0</v>
      </c>
      <c r="Q1204" s="102" t="s">
        <v>203</v>
      </c>
      <c r="R1204" s="102" t="s">
        <v>204</v>
      </c>
      <c r="S1204" s="102" t="s">
        <v>152</v>
      </c>
      <c r="T1204" s="105" t="str">
        <f t="shared" ca="1" si="198"/>
        <v>04.05.Monday</v>
      </c>
      <c r="U1204" s="102" t="s">
        <v>205</v>
      </c>
      <c r="V1204" s="7"/>
      <c r="W1204" s="7"/>
      <c r="X1204" s="7"/>
      <c r="Y1204" s="7"/>
      <c r="Z1204" s="100">
        <f t="shared" si="203"/>
        <v>4001155</v>
      </c>
      <c r="AA1204" s="7"/>
      <c r="AB1204" s="7"/>
      <c r="AC1204" s="7"/>
      <c r="AD1204" s="7"/>
      <c r="AE1204" s="100">
        <f t="shared" si="204"/>
        <v>4151</v>
      </c>
      <c r="AF1204" s="7"/>
      <c r="AG1204" s="100">
        <f t="shared" si="205"/>
        <v>50039643</v>
      </c>
    </row>
    <row r="1205" spans="1:33" x14ac:dyDescent="0.35">
      <c r="A1205" s="7" t="str">
        <f t="shared" si="206"/>
        <v>Manaus381</v>
      </c>
      <c r="B1205" s="100" t="s">
        <v>187</v>
      </c>
      <c r="C1205" s="7">
        <v>4151</v>
      </c>
      <c r="D1205" s="7" t="s">
        <v>40</v>
      </c>
      <c r="E1205">
        <v>4001155</v>
      </c>
      <c r="F1205" s="101"/>
      <c r="G1205" s="111">
        <v>50039643</v>
      </c>
      <c r="H1205" t="s">
        <v>226</v>
      </c>
      <c r="I1205" s="101">
        <v>38</v>
      </c>
      <c r="J1205" s="164">
        <v>1</v>
      </c>
      <c r="K1205" s="7" t="s">
        <v>46</v>
      </c>
      <c r="L1205" s="103">
        <f>HLOOKUP(K1205,'ABR''26'!$DE$4:$EH$65,MATCH(Carga!A1205,'ABR''26'!$DE$4:$DE$65,0),0)</f>
        <v>0</v>
      </c>
      <c r="M1205" s="7"/>
      <c r="O1205" s="7" t="str">
        <f t="shared" si="201"/>
        <v>ZBCP</v>
      </c>
      <c r="P1205" s="104">
        <f t="shared" si="202"/>
        <v>0</v>
      </c>
      <c r="Q1205" s="102" t="s">
        <v>203</v>
      </c>
      <c r="R1205" s="102" t="s">
        <v>204</v>
      </c>
      <c r="S1205" s="102" t="s">
        <v>152</v>
      </c>
      <c r="T1205" s="105" t="str">
        <f t="shared" ca="1" si="198"/>
        <v>04.05.Monday</v>
      </c>
      <c r="U1205" s="102" t="s">
        <v>205</v>
      </c>
      <c r="V1205" s="7"/>
      <c r="W1205" s="7"/>
      <c r="X1205" s="7"/>
      <c r="Y1205" s="7"/>
      <c r="Z1205" s="100">
        <f t="shared" si="203"/>
        <v>4001155</v>
      </c>
      <c r="AA1205" s="7"/>
      <c r="AB1205" s="7"/>
      <c r="AC1205" s="7"/>
      <c r="AD1205" s="7"/>
      <c r="AE1205" s="100">
        <f t="shared" si="204"/>
        <v>4151</v>
      </c>
      <c r="AF1205" s="7"/>
      <c r="AG1205" s="100">
        <f t="shared" si="205"/>
        <v>50039643</v>
      </c>
    </row>
    <row r="1206" spans="1:33" x14ac:dyDescent="0.35">
      <c r="A1206" s="7" t="str">
        <f t="shared" si="206"/>
        <v>Manaus381</v>
      </c>
      <c r="B1206" s="100" t="s">
        <v>187</v>
      </c>
      <c r="C1206" s="7">
        <v>4151</v>
      </c>
      <c r="D1206" s="7" t="s">
        <v>40</v>
      </c>
      <c r="E1206">
        <v>4001155</v>
      </c>
      <c r="F1206" s="101"/>
      <c r="G1206" s="111">
        <v>50039643</v>
      </c>
      <c r="H1206" t="s">
        <v>226</v>
      </c>
      <c r="I1206" s="101">
        <v>38</v>
      </c>
      <c r="J1206" s="164">
        <v>1</v>
      </c>
      <c r="K1206" s="7" t="s">
        <v>131</v>
      </c>
      <c r="L1206" s="103">
        <f>HLOOKUP(K1206,'ABR''26'!$DE$4:$EH$65,MATCH(Carga!A1206,'ABR''26'!$DE$4:$DE$65,0),0)</f>
        <v>0</v>
      </c>
      <c r="M1206" s="7"/>
      <c r="O1206" s="7" t="str">
        <f t="shared" si="201"/>
        <v>ZBFP</v>
      </c>
      <c r="P1206" s="104">
        <f t="shared" si="202"/>
        <v>0</v>
      </c>
      <c r="Q1206" s="102" t="s">
        <v>203</v>
      </c>
      <c r="R1206" s="102" t="s">
        <v>204</v>
      </c>
      <c r="S1206" s="102" t="s">
        <v>152</v>
      </c>
      <c r="T1206" s="105" t="str">
        <f t="shared" ca="1" si="198"/>
        <v>04.05.Monday</v>
      </c>
      <c r="U1206" s="102" t="s">
        <v>205</v>
      </c>
      <c r="V1206" s="7"/>
      <c r="W1206" s="7"/>
      <c r="X1206" s="7"/>
      <c r="Y1206" s="7"/>
      <c r="Z1206" s="100">
        <f t="shared" si="203"/>
        <v>4001155</v>
      </c>
      <c r="AA1206" s="7"/>
      <c r="AB1206" s="7"/>
      <c r="AC1206" s="7"/>
      <c r="AD1206" s="7"/>
      <c r="AE1206" s="100">
        <f t="shared" si="204"/>
        <v>4151</v>
      </c>
      <c r="AF1206" s="7"/>
      <c r="AG1206" s="100">
        <f t="shared" si="205"/>
        <v>50039643</v>
      </c>
    </row>
    <row r="1207" spans="1:33" x14ac:dyDescent="0.35">
      <c r="A1207" s="7" t="str">
        <f t="shared" si="206"/>
        <v>Manaus381</v>
      </c>
      <c r="B1207" s="100" t="s">
        <v>187</v>
      </c>
      <c r="C1207" s="7">
        <v>4151</v>
      </c>
      <c r="D1207" s="7" t="s">
        <v>40</v>
      </c>
      <c r="E1207">
        <v>4001155</v>
      </c>
      <c r="F1207" s="101"/>
      <c r="G1207" s="111">
        <v>50039643</v>
      </c>
      <c r="H1207" t="s">
        <v>226</v>
      </c>
      <c r="I1207" s="101">
        <v>38</v>
      </c>
      <c r="J1207" s="164">
        <v>1</v>
      </c>
      <c r="K1207" s="7" t="s">
        <v>51</v>
      </c>
      <c r="L1207" s="103">
        <f>HLOOKUP(K1207,'ABR''26'!$DE$4:$EH$65,MATCH(Carga!A1207,'ABR''26'!$DE$4:$DE$65,0),0)</f>
        <v>0</v>
      </c>
      <c r="M1207" s="7"/>
      <c r="O1207" s="7" t="str">
        <f t="shared" si="201"/>
        <v>ZBFC</v>
      </c>
      <c r="P1207" s="104">
        <f t="shared" si="202"/>
        <v>0</v>
      </c>
      <c r="Q1207" s="102" t="s">
        <v>203</v>
      </c>
      <c r="R1207" s="102" t="s">
        <v>204</v>
      </c>
      <c r="S1207" s="102" t="s">
        <v>152</v>
      </c>
      <c r="T1207" s="105" t="str">
        <f t="shared" ca="1" si="198"/>
        <v>04.05.Monday</v>
      </c>
      <c r="U1207" s="102" t="s">
        <v>205</v>
      </c>
      <c r="V1207" s="7"/>
      <c r="W1207" s="7"/>
      <c r="X1207" s="7"/>
      <c r="Y1207" s="7"/>
      <c r="Z1207" s="100">
        <f t="shared" si="203"/>
        <v>4001155</v>
      </c>
      <c r="AA1207" s="7"/>
      <c r="AB1207" s="7"/>
      <c r="AC1207" s="7"/>
      <c r="AD1207" s="7"/>
      <c r="AE1207" s="100">
        <f t="shared" si="204"/>
        <v>4151</v>
      </c>
      <c r="AF1207" s="7"/>
      <c r="AG1207" s="100">
        <f t="shared" si="205"/>
        <v>50039643</v>
      </c>
    </row>
    <row r="1208" spans="1:33" x14ac:dyDescent="0.35">
      <c r="A1208" s="7" t="str">
        <f t="shared" si="206"/>
        <v>Manaus381</v>
      </c>
      <c r="B1208" s="100" t="s">
        <v>187</v>
      </c>
      <c r="C1208" s="7">
        <v>4151</v>
      </c>
      <c r="D1208" s="7" t="s">
        <v>40</v>
      </c>
      <c r="E1208">
        <v>4001155</v>
      </c>
      <c r="F1208" s="101"/>
      <c r="G1208" s="111">
        <v>50039643</v>
      </c>
      <c r="H1208" t="s">
        <v>226</v>
      </c>
      <c r="I1208" s="101">
        <v>38</v>
      </c>
      <c r="J1208" s="164">
        <v>1</v>
      </c>
      <c r="K1208" s="7" t="s">
        <v>59</v>
      </c>
      <c r="L1208" s="103">
        <f>HLOOKUP(K1208,'ABR''26'!$DE$4:$EH$65,MATCH(Carga!A1208,'ABR''26'!$DE$4:$DE$65,0),0)</f>
        <v>0</v>
      </c>
      <c r="M1208" s="7"/>
      <c r="O1208" s="7" t="str">
        <f t="shared" si="201"/>
        <v>ZBFB</v>
      </c>
      <c r="P1208" s="104">
        <f t="shared" si="202"/>
        <v>0</v>
      </c>
      <c r="Q1208" s="102" t="s">
        <v>203</v>
      </c>
      <c r="R1208" s="102" t="s">
        <v>204</v>
      </c>
      <c r="S1208" s="102" t="s">
        <v>152</v>
      </c>
      <c r="T1208" s="105" t="str">
        <f t="shared" ca="1" si="198"/>
        <v>04.05.Monday</v>
      </c>
      <c r="U1208" s="102" t="s">
        <v>205</v>
      </c>
      <c r="V1208" s="7"/>
      <c r="W1208" s="7"/>
      <c r="X1208" s="7"/>
      <c r="Y1208" s="7"/>
      <c r="Z1208" s="100">
        <f t="shared" si="203"/>
        <v>4001155</v>
      </c>
      <c r="AA1208" s="7"/>
      <c r="AB1208" s="7"/>
      <c r="AC1208" s="7"/>
      <c r="AD1208" s="7"/>
      <c r="AE1208" s="100">
        <f t="shared" si="204"/>
        <v>4151</v>
      </c>
      <c r="AF1208" s="7"/>
      <c r="AG1208" s="100">
        <f t="shared" si="205"/>
        <v>50039643</v>
      </c>
    </row>
    <row r="1209" spans="1:33" x14ac:dyDescent="0.35">
      <c r="A1209" s="7" t="str">
        <f t="shared" si="206"/>
        <v>Manaus381</v>
      </c>
      <c r="B1209" s="100" t="s">
        <v>187</v>
      </c>
      <c r="C1209" s="7">
        <v>4151</v>
      </c>
      <c r="D1209" s="7" t="s">
        <v>40</v>
      </c>
      <c r="E1209">
        <v>4001155</v>
      </c>
      <c r="F1209" s="101"/>
      <c r="G1209" s="111">
        <v>50039643</v>
      </c>
      <c r="H1209" t="s">
        <v>226</v>
      </c>
      <c r="I1209" s="101">
        <v>38</v>
      </c>
      <c r="J1209" s="164">
        <v>1</v>
      </c>
      <c r="K1209" s="7" t="s">
        <v>138</v>
      </c>
      <c r="L1209" s="103">
        <f>HLOOKUP(K1209,'ABR''26'!$DE$4:$EH$65,MATCH(Carga!A1209,'ABR''26'!$DE$4:$DE$65,0),0)</f>
        <v>57.12</v>
      </c>
      <c r="M1209" s="7"/>
      <c r="O1209" s="7" t="str">
        <f t="shared" si="201"/>
        <v>ZBTM</v>
      </c>
      <c r="P1209" s="104">
        <f t="shared" si="202"/>
        <v>57.12</v>
      </c>
      <c r="Q1209" s="102" t="s">
        <v>203</v>
      </c>
      <c r="R1209" s="102" t="s">
        <v>204</v>
      </c>
      <c r="S1209" s="102" t="s">
        <v>152</v>
      </c>
      <c r="T1209" s="105" t="str">
        <f t="shared" ca="1" si="198"/>
        <v>04.05.Monday</v>
      </c>
      <c r="U1209" s="102" t="s">
        <v>205</v>
      </c>
      <c r="V1209" s="7"/>
      <c r="W1209" s="7"/>
      <c r="X1209" s="7"/>
      <c r="Y1209" s="7"/>
      <c r="Z1209" s="100">
        <f t="shared" si="203"/>
        <v>4001155</v>
      </c>
      <c r="AA1209" s="7"/>
      <c r="AB1209" s="7"/>
      <c r="AC1209" s="7"/>
      <c r="AD1209" s="7"/>
      <c r="AE1209" s="100">
        <f t="shared" si="204"/>
        <v>4151</v>
      </c>
      <c r="AF1209" s="7"/>
      <c r="AG1209" s="100">
        <f t="shared" si="205"/>
        <v>50039643</v>
      </c>
    </row>
    <row r="1210" spans="1:33" x14ac:dyDescent="0.35">
      <c r="A1210" s="7" t="str">
        <f t="shared" si="206"/>
        <v>Manaus381</v>
      </c>
      <c r="B1210" s="100" t="s">
        <v>187</v>
      </c>
      <c r="C1210" s="7">
        <v>4151</v>
      </c>
      <c r="D1210" s="7" t="s">
        <v>40</v>
      </c>
      <c r="E1210">
        <v>4001155</v>
      </c>
      <c r="F1210" s="101"/>
      <c r="G1210" s="111">
        <v>50039643</v>
      </c>
      <c r="H1210" t="s">
        <v>226</v>
      </c>
      <c r="I1210" s="101">
        <v>38</v>
      </c>
      <c r="J1210" s="164">
        <v>1</v>
      </c>
      <c r="K1210" s="7" t="s">
        <v>139</v>
      </c>
      <c r="L1210" s="103">
        <f>HLOOKUP(K1210,'ABR''26'!$DE$4:$EH$65,MATCH(Carga!A1210,'ABR''26'!$DE$4:$DE$65,0),0)</f>
        <v>0</v>
      </c>
      <c r="M1210" s="7"/>
      <c r="O1210" s="7" t="str">
        <f t="shared" si="201"/>
        <v>ZBCT</v>
      </c>
      <c r="P1210" s="104">
        <f t="shared" si="202"/>
        <v>0</v>
      </c>
      <c r="Q1210" s="102" t="s">
        <v>203</v>
      </c>
      <c r="R1210" s="102" t="s">
        <v>204</v>
      </c>
      <c r="S1210" s="102" t="s">
        <v>152</v>
      </c>
      <c r="T1210" s="105" t="str">
        <f t="shared" ca="1" si="198"/>
        <v>04.05.Monday</v>
      </c>
      <c r="U1210" s="102" t="s">
        <v>205</v>
      </c>
      <c r="V1210" s="7"/>
      <c r="W1210" s="7"/>
      <c r="X1210" s="7"/>
      <c r="Y1210" s="7"/>
      <c r="Z1210" s="100">
        <f t="shared" si="203"/>
        <v>4001155</v>
      </c>
      <c r="AA1210" s="7"/>
      <c r="AB1210" s="7"/>
      <c r="AC1210" s="7"/>
      <c r="AD1210" s="7"/>
      <c r="AE1210" s="100">
        <f t="shared" si="204"/>
        <v>4151</v>
      </c>
      <c r="AF1210" s="7"/>
      <c r="AG1210" s="100">
        <f t="shared" si="205"/>
        <v>50039643</v>
      </c>
    </row>
    <row r="1211" spans="1:33" x14ac:dyDescent="0.35">
      <c r="A1211" s="7" t="str">
        <f t="shared" si="206"/>
        <v>Manaus381</v>
      </c>
      <c r="B1211" s="100" t="s">
        <v>187</v>
      </c>
      <c r="C1211" s="7">
        <v>4151</v>
      </c>
      <c r="D1211" s="7" t="s">
        <v>40</v>
      </c>
      <c r="E1211">
        <v>4001155</v>
      </c>
      <c r="F1211" s="101"/>
      <c r="G1211" s="111">
        <v>50039643</v>
      </c>
      <c r="H1211" t="s">
        <v>226</v>
      </c>
      <c r="I1211" s="101">
        <v>38</v>
      </c>
      <c r="J1211" s="164">
        <v>1</v>
      </c>
      <c r="K1211" s="7" t="s">
        <v>57</v>
      </c>
      <c r="L1211" s="103">
        <f>HLOOKUP(K1211,'ABR''26'!$DE$4:$EH$65,MATCH(Carga!A1211,'ABR''26'!$DE$4:$DE$65,0),0)</f>
        <v>0</v>
      </c>
      <c r="M1211" s="7"/>
      <c r="O1211" s="7" t="str">
        <f t="shared" si="201"/>
        <v>ZBLB</v>
      </c>
      <c r="P1211" s="104">
        <f t="shared" si="202"/>
        <v>0</v>
      </c>
      <c r="Q1211" s="102" t="s">
        <v>203</v>
      </c>
      <c r="R1211" s="102" t="s">
        <v>204</v>
      </c>
      <c r="S1211" s="102" t="s">
        <v>152</v>
      </c>
      <c r="T1211" s="105" t="str">
        <f t="shared" ca="1" si="198"/>
        <v>04.05.Monday</v>
      </c>
      <c r="U1211" s="102" t="s">
        <v>205</v>
      </c>
      <c r="V1211" s="7"/>
      <c r="W1211" s="7"/>
      <c r="X1211" s="7"/>
      <c r="Y1211" s="7"/>
      <c r="Z1211" s="100">
        <f t="shared" si="203"/>
        <v>4001155</v>
      </c>
      <c r="AA1211" s="7"/>
      <c r="AB1211" s="7"/>
      <c r="AC1211" s="7"/>
      <c r="AD1211" s="7"/>
      <c r="AE1211" s="100">
        <f t="shared" si="204"/>
        <v>4151</v>
      </c>
      <c r="AF1211" s="7"/>
      <c r="AG1211" s="100">
        <f t="shared" si="205"/>
        <v>50039643</v>
      </c>
    </row>
    <row r="1212" spans="1:33" x14ac:dyDescent="0.35">
      <c r="A1212" s="7" t="str">
        <f t="shared" si="206"/>
        <v>Manaus381</v>
      </c>
      <c r="B1212" s="100" t="s">
        <v>187</v>
      </c>
      <c r="C1212" s="7">
        <v>4151</v>
      </c>
      <c r="D1212" s="7" t="s">
        <v>40</v>
      </c>
      <c r="E1212">
        <v>4001155</v>
      </c>
      <c r="F1212" s="101"/>
      <c r="G1212" s="111">
        <v>50039643</v>
      </c>
      <c r="H1212" t="s">
        <v>226</v>
      </c>
      <c r="I1212" s="101">
        <v>38</v>
      </c>
      <c r="J1212" s="164">
        <v>1</v>
      </c>
      <c r="K1212" s="7" t="s">
        <v>132</v>
      </c>
      <c r="L1212" s="103">
        <f>HLOOKUP(K1212,'ABR''26'!$DE$4:$EH$65,MATCH(Carga!A1212,'ABR''26'!$DE$4:$DE$65,0),0)</f>
        <v>0</v>
      </c>
      <c r="M1212" s="7"/>
      <c r="O1212" s="7" t="str">
        <f t="shared" si="201"/>
        <v>ZBMR</v>
      </c>
      <c r="P1212" s="104">
        <f t="shared" si="202"/>
        <v>0</v>
      </c>
      <c r="Q1212" s="102" t="s">
        <v>203</v>
      </c>
      <c r="R1212" s="102" t="s">
        <v>204</v>
      </c>
      <c r="S1212" s="102" t="s">
        <v>152</v>
      </c>
      <c r="T1212" s="105" t="str">
        <f t="shared" ca="1" si="198"/>
        <v>04.05.Monday</v>
      </c>
      <c r="U1212" s="102" t="s">
        <v>205</v>
      </c>
      <c r="V1212" s="7"/>
      <c r="W1212" s="7"/>
      <c r="X1212" s="7"/>
      <c r="Y1212" s="7"/>
      <c r="Z1212" s="100">
        <f t="shared" si="203"/>
        <v>4001155</v>
      </c>
      <c r="AA1212" s="7"/>
      <c r="AB1212" s="7"/>
      <c r="AC1212" s="7"/>
      <c r="AD1212" s="7"/>
      <c r="AE1212" s="100">
        <f t="shared" si="204"/>
        <v>4151</v>
      </c>
      <c r="AF1212" s="7"/>
      <c r="AG1212" s="100">
        <f t="shared" si="205"/>
        <v>50039643</v>
      </c>
    </row>
    <row r="1213" spans="1:33" x14ac:dyDescent="0.35">
      <c r="A1213" s="7" t="str">
        <f t="shared" si="206"/>
        <v>Manaus381</v>
      </c>
      <c r="B1213" s="100" t="s">
        <v>187</v>
      </c>
      <c r="C1213" s="7">
        <v>4151</v>
      </c>
      <c r="D1213" s="7" t="s">
        <v>40</v>
      </c>
      <c r="E1213">
        <v>4001155</v>
      </c>
      <c r="F1213" s="101"/>
      <c r="G1213" s="111">
        <v>50039643</v>
      </c>
      <c r="H1213" t="s">
        <v>226</v>
      </c>
      <c r="I1213" s="101">
        <v>38</v>
      </c>
      <c r="J1213" s="164">
        <v>1</v>
      </c>
      <c r="K1213" s="7" t="s">
        <v>133</v>
      </c>
      <c r="L1213" s="103">
        <f>HLOOKUP(K1213,'ABR''26'!$DE$4:$EH$65,MATCH(Carga!A1213,'ABR''26'!$DE$4:$DE$65,0),0)</f>
        <v>0</v>
      </c>
      <c r="M1213" s="7"/>
      <c r="O1213" s="7" t="str">
        <f t="shared" si="201"/>
        <v>ZBML</v>
      </c>
      <c r="P1213" s="104">
        <f t="shared" si="202"/>
        <v>0</v>
      </c>
      <c r="Q1213" s="102" t="s">
        <v>203</v>
      </c>
      <c r="R1213" s="102" t="s">
        <v>204</v>
      </c>
      <c r="S1213" s="102" t="s">
        <v>152</v>
      </c>
      <c r="T1213" s="105" t="str">
        <f t="shared" ca="1" si="198"/>
        <v>04.05.Monday</v>
      </c>
      <c r="U1213" s="102" t="s">
        <v>205</v>
      </c>
      <c r="V1213" s="7"/>
      <c r="W1213" s="7"/>
      <c r="X1213" s="7"/>
      <c r="Y1213" s="7"/>
      <c r="Z1213" s="100">
        <f t="shared" si="203"/>
        <v>4001155</v>
      </c>
      <c r="AA1213" s="7"/>
      <c r="AB1213" s="7"/>
      <c r="AC1213" s="7"/>
      <c r="AD1213" s="7"/>
      <c r="AE1213" s="100">
        <f t="shared" si="204"/>
        <v>4151</v>
      </c>
      <c r="AF1213" s="7"/>
      <c r="AG1213" s="100">
        <f t="shared" si="205"/>
        <v>50039643</v>
      </c>
    </row>
    <row r="1214" spans="1:33" x14ac:dyDescent="0.35">
      <c r="A1214" s="7" t="str">
        <f t="shared" si="206"/>
        <v>Manaus381</v>
      </c>
      <c r="B1214" s="100" t="s">
        <v>187</v>
      </c>
      <c r="C1214" s="7">
        <v>4151</v>
      </c>
      <c r="D1214" s="7" t="s">
        <v>40</v>
      </c>
      <c r="E1214">
        <v>4001155</v>
      </c>
      <c r="F1214" s="101"/>
      <c r="G1214" s="111">
        <v>50039643</v>
      </c>
      <c r="H1214" t="s">
        <v>226</v>
      </c>
      <c r="I1214" s="101">
        <v>38</v>
      </c>
      <c r="J1214" s="164">
        <v>1</v>
      </c>
      <c r="K1214" s="7" t="s">
        <v>52</v>
      </c>
      <c r="L1214" s="103">
        <f>HLOOKUP(K1214,'ABR''26'!$DE$4:$EH$65,MATCH(Carga!A1214,'ABR''26'!$DE$4:$DE$65,0),0)</f>
        <v>0</v>
      </c>
      <c r="M1214" s="7"/>
      <c r="O1214" s="7" t="str">
        <f t="shared" si="201"/>
        <v>ZBPP</v>
      </c>
      <c r="P1214" s="104">
        <f t="shared" si="202"/>
        <v>0</v>
      </c>
      <c r="Q1214" s="102" t="s">
        <v>203</v>
      </c>
      <c r="R1214" s="102" t="s">
        <v>204</v>
      </c>
      <c r="S1214" s="102" t="s">
        <v>152</v>
      </c>
      <c r="T1214" s="105" t="str">
        <f t="shared" ca="1" si="198"/>
        <v>04.05.Monday</v>
      </c>
      <c r="U1214" s="102" t="s">
        <v>205</v>
      </c>
      <c r="V1214" s="7"/>
      <c r="W1214" s="7"/>
      <c r="X1214" s="7"/>
      <c r="Y1214" s="7"/>
      <c r="Z1214" s="100">
        <f t="shared" si="203"/>
        <v>4001155</v>
      </c>
      <c r="AA1214" s="7"/>
      <c r="AB1214" s="7"/>
      <c r="AC1214" s="7"/>
      <c r="AD1214" s="7"/>
      <c r="AE1214" s="100">
        <f t="shared" si="204"/>
        <v>4151</v>
      </c>
      <c r="AF1214" s="7"/>
      <c r="AG1214" s="100">
        <f t="shared" si="205"/>
        <v>50039643</v>
      </c>
    </row>
    <row r="1215" spans="1:33" x14ac:dyDescent="0.35">
      <c r="A1215" s="7" t="str">
        <f t="shared" si="206"/>
        <v>Manaus381</v>
      </c>
      <c r="B1215" s="100" t="s">
        <v>187</v>
      </c>
      <c r="C1215" s="7">
        <v>4151</v>
      </c>
      <c r="D1215" s="7" t="s">
        <v>40</v>
      </c>
      <c r="E1215">
        <v>4001155</v>
      </c>
      <c r="F1215" s="101"/>
      <c r="G1215" s="111">
        <v>50039643</v>
      </c>
      <c r="H1215" t="s">
        <v>226</v>
      </c>
      <c r="I1215" s="101">
        <v>38</v>
      </c>
      <c r="J1215" s="164">
        <v>1</v>
      </c>
      <c r="K1215" s="7" t="s">
        <v>60</v>
      </c>
      <c r="L1215" s="103">
        <f>HLOOKUP(K1215,'ABR''26'!$DE$4:$EH$65,MATCH(Carga!A1215,'ABR''26'!$DE$4:$DE$65,0),0)</f>
        <v>0</v>
      </c>
      <c r="M1215" s="7"/>
      <c r="O1215" s="7" t="str">
        <f t="shared" si="201"/>
        <v>ZBPB</v>
      </c>
      <c r="P1215" s="104">
        <f t="shared" si="202"/>
        <v>0</v>
      </c>
      <c r="Q1215" s="102" t="s">
        <v>203</v>
      </c>
      <c r="R1215" s="102" t="s">
        <v>204</v>
      </c>
      <c r="S1215" s="102" t="s">
        <v>152</v>
      </c>
      <c r="T1215" s="105" t="str">
        <f t="shared" ca="1" si="198"/>
        <v>04.05.Monday</v>
      </c>
      <c r="U1215" s="102" t="s">
        <v>205</v>
      </c>
      <c r="V1215" s="7"/>
      <c r="W1215" s="7"/>
      <c r="X1215" s="7"/>
      <c r="Y1215" s="7"/>
      <c r="Z1215" s="100">
        <f t="shared" si="203"/>
        <v>4001155</v>
      </c>
      <c r="AA1215" s="7"/>
      <c r="AB1215" s="7"/>
      <c r="AC1215" s="7"/>
      <c r="AD1215" s="7"/>
      <c r="AE1215" s="100">
        <f t="shared" si="204"/>
        <v>4151</v>
      </c>
      <c r="AF1215" s="7"/>
      <c r="AG1215" s="100">
        <f t="shared" si="205"/>
        <v>50039643</v>
      </c>
    </row>
    <row r="1216" spans="1:33" x14ac:dyDescent="0.35">
      <c r="A1216" s="7" t="str">
        <f t="shared" si="206"/>
        <v>Manaus381</v>
      </c>
      <c r="B1216" s="100" t="s">
        <v>187</v>
      </c>
      <c r="C1216" s="7">
        <v>4151</v>
      </c>
      <c r="D1216" s="7" t="s">
        <v>40</v>
      </c>
      <c r="E1216">
        <v>4001155</v>
      </c>
      <c r="F1216" s="101"/>
      <c r="G1216" s="111">
        <v>50039643</v>
      </c>
      <c r="H1216" t="s">
        <v>226</v>
      </c>
      <c r="I1216" s="101">
        <v>38</v>
      </c>
      <c r="J1216" s="164">
        <v>1</v>
      </c>
      <c r="K1216" s="7" t="s">
        <v>50</v>
      </c>
      <c r="L1216" s="103">
        <f>HLOOKUP(K1216,'ABR''26'!$DE$4:$EH$65,MATCH(Carga!A1216,'ABR''26'!$DE$4:$DE$65,0),0)</f>
        <v>0</v>
      </c>
      <c r="M1216" s="7"/>
      <c r="O1216" s="7" t="str">
        <f t="shared" si="201"/>
        <v>ZBOP</v>
      </c>
      <c r="P1216" s="104">
        <f t="shared" si="202"/>
        <v>0</v>
      </c>
      <c r="Q1216" s="102" t="s">
        <v>203</v>
      </c>
      <c r="R1216" s="102" t="s">
        <v>204</v>
      </c>
      <c r="S1216" s="102" t="s">
        <v>152</v>
      </c>
      <c r="T1216" s="105" t="str">
        <f t="shared" ca="1" si="198"/>
        <v>04.05.Monday</v>
      </c>
      <c r="U1216" s="102" t="s">
        <v>205</v>
      </c>
      <c r="V1216" s="7"/>
      <c r="W1216" s="7"/>
      <c r="X1216" s="7"/>
      <c r="Y1216" s="7"/>
      <c r="Z1216" s="100">
        <f t="shared" si="203"/>
        <v>4001155</v>
      </c>
      <c r="AA1216" s="7"/>
      <c r="AB1216" s="7"/>
      <c r="AC1216" s="7"/>
      <c r="AD1216" s="7"/>
      <c r="AE1216" s="100">
        <f t="shared" si="204"/>
        <v>4151</v>
      </c>
      <c r="AF1216" s="7"/>
      <c r="AG1216" s="100">
        <f t="shared" si="205"/>
        <v>50039643</v>
      </c>
    </row>
    <row r="1217" spans="1:33" x14ac:dyDescent="0.35">
      <c r="A1217" s="7" t="str">
        <f t="shared" si="206"/>
        <v>Manaus381</v>
      </c>
      <c r="B1217" s="100" t="s">
        <v>187</v>
      </c>
      <c r="C1217" s="7">
        <v>4151</v>
      </c>
      <c r="D1217" s="7" t="s">
        <v>40</v>
      </c>
      <c r="E1217">
        <v>4001155</v>
      </c>
      <c r="F1217" s="101"/>
      <c r="G1217" s="111">
        <v>50039643</v>
      </c>
      <c r="H1217" t="s">
        <v>226</v>
      </c>
      <c r="I1217" s="101">
        <v>38</v>
      </c>
      <c r="J1217" s="164">
        <v>1</v>
      </c>
      <c r="K1217" s="7" t="s">
        <v>58</v>
      </c>
      <c r="L1217" s="103">
        <f>HLOOKUP(K1217,'ABR''26'!$DE$4:$EH$65,MATCH(Carga!A1217,'ABR''26'!$DE$4:$DE$65,0),0)</f>
        <v>0</v>
      </c>
      <c r="M1217" s="7"/>
      <c r="O1217" s="7" t="str">
        <f t="shared" si="201"/>
        <v>ZBOB</v>
      </c>
      <c r="P1217" s="104">
        <f t="shared" si="202"/>
        <v>0</v>
      </c>
      <c r="Q1217" s="102" t="s">
        <v>203</v>
      </c>
      <c r="R1217" s="102" t="s">
        <v>204</v>
      </c>
      <c r="S1217" s="102" t="s">
        <v>152</v>
      </c>
      <c r="T1217" s="105" t="str">
        <f t="shared" ca="1" si="198"/>
        <v>04.05.Monday</v>
      </c>
      <c r="U1217" s="102" t="s">
        <v>205</v>
      </c>
      <c r="V1217" s="7"/>
      <c r="W1217" s="7"/>
      <c r="X1217" s="7"/>
      <c r="Y1217" s="7"/>
      <c r="Z1217" s="100">
        <f t="shared" si="203"/>
        <v>4001155</v>
      </c>
      <c r="AA1217" s="7"/>
      <c r="AB1217" s="7"/>
      <c r="AC1217" s="7"/>
      <c r="AD1217" s="7"/>
      <c r="AE1217" s="100">
        <f t="shared" si="204"/>
        <v>4151</v>
      </c>
      <c r="AF1217" s="7"/>
      <c r="AG1217" s="100">
        <f t="shared" si="205"/>
        <v>50039643</v>
      </c>
    </row>
    <row r="1218" spans="1:33" x14ac:dyDescent="0.35">
      <c r="A1218" s="7" t="str">
        <f t="shared" si="206"/>
        <v>Manaus381</v>
      </c>
      <c r="B1218" s="100" t="s">
        <v>187</v>
      </c>
      <c r="C1218" s="7">
        <v>4151</v>
      </c>
      <c r="D1218" s="7" t="s">
        <v>40</v>
      </c>
      <c r="E1218">
        <v>4001155</v>
      </c>
      <c r="F1218" s="101"/>
      <c r="G1218" s="111">
        <v>50039643</v>
      </c>
      <c r="H1218" t="s">
        <v>226</v>
      </c>
      <c r="I1218" s="101">
        <v>38</v>
      </c>
      <c r="J1218" s="164">
        <v>1</v>
      </c>
      <c r="K1218" s="7" t="s">
        <v>134</v>
      </c>
      <c r="L1218" s="103">
        <f>HLOOKUP(K1218,'ABR''26'!$DE$4:$EH$65,MATCH(Carga!A1218,'ABR''26'!$DE$4:$DE$65,0),0)</f>
        <v>0</v>
      </c>
      <c r="M1218" s="7"/>
      <c r="O1218" s="7" t="str">
        <f t="shared" si="201"/>
        <v>ZBSG</v>
      </c>
      <c r="P1218" s="104">
        <f t="shared" si="202"/>
        <v>0</v>
      </c>
      <c r="Q1218" s="102" t="s">
        <v>203</v>
      </c>
      <c r="R1218" s="102" t="s">
        <v>204</v>
      </c>
      <c r="S1218" s="102" t="s">
        <v>152</v>
      </c>
      <c r="T1218" s="105" t="str">
        <f t="shared" ref="T1218:T1281" ca="1" si="207">$T$1</f>
        <v>04.05.Monday</v>
      </c>
      <c r="U1218" s="102" t="s">
        <v>205</v>
      </c>
      <c r="V1218" s="7"/>
      <c r="W1218" s="7"/>
      <c r="X1218" s="7"/>
      <c r="Y1218" s="7"/>
      <c r="Z1218" s="100">
        <f t="shared" si="203"/>
        <v>4001155</v>
      </c>
      <c r="AA1218" s="7"/>
      <c r="AB1218" s="7"/>
      <c r="AC1218" s="7"/>
      <c r="AD1218" s="7"/>
      <c r="AE1218" s="100">
        <f t="shared" si="204"/>
        <v>4151</v>
      </c>
      <c r="AF1218" s="7"/>
      <c r="AG1218" s="100">
        <f t="shared" si="205"/>
        <v>50039643</v>
      </c>
    </row>
    <row r="1219" spans="1:33" x14ac:dyDescent="0.35">
      <c r="A1219" s="7" t="str">
        <f t="shared" si="206"/>
        <v>Manaus381</v>
      </c>
      <c r="B1219" s="100" t="s">
        <v>187</v>
      </c>
      <c r="C1219" s="7">
        <v>4151</v>
      </c>
      <c r="D1219" s="7" t="s">
        <v>40</v>
      </c>
      <c r="E1219">
        <v>4001155</v>
      </c>
      <c r="F1219" s="101"/>
      <c r="G1219" s="111">
        <v>50039643</v>
      </c>
      <c r="H1219" t="s">
        <v>226</v>
      </c>
      <c r="I1219" s="101">
        <v>38</v>
      </c>
      <c r="J1219" s="164">
        <v>1</v>
      </c>
      <c r="K1219" s="7" t="s">
        <v>45</v>
      </c>
      <c r="L1219" s="103">
        <f>HLOOKUP(K1219,'ABR''26'!$DE$4:$EH$65,MATCH(Carga!A1219,'ABR''26'!$DE$4:$DE$65,0),0)</f>
        <v>0</v>
      </c>
      <c r="M1219" s="7"/>
      <c r="O1219" s="7" t="str">
        <f t="shared" si="201"/>
        <v>ZBFS</v>
      </c>
      <c r="P1219" s="104">
        <f t="shared" si="202"/>
        <v>0</v>
      </c>
      <c r="Q1219" s="102" t="s">
        <v>203</v>
      </c>
      <c r="R1219" s="102" t="s">
        <v>204</v>
      </c>
      <c r="S1219" s="102" t="s">
        <v>152</v>
      </c>
      <c r="T1219" s="105" t="str">
        <f t="shared" ca="1" si="207"/>
        <v>04.05.Monday</v>
      </c>
      <c r="U1219" s="102" t="s">
        <v>205</v>
      </c>
      <c r="V1219" s="7"/>
      <c r="W1219" s="7"/>
      <c r="X1219" s="7"/>
      <c r="Y1219" s="7"/>
      <c r="Z1219" s="100">
        <f t="shared" si="203"/>
        <v>4001155</v>
      </c>
      <c r="AA1219" s="7"/>
      <c r="AB1219" s="7"/>
      <c r="AC1219" s="7"/>
      <c r="AD1219" s="7"/>
      <c r="AE1219" s="100">
        <f t="shared" si="204"/>
        <v>4151</v>
      </c>
      <c r="AF1219" s="7"/>
      <c r="AG1219" s="100">
        <f t="shared" si="205"/>
        <v>50039643</v>
      </c>
    </row>
    <row r="1220" spans="1:33" x14ac:dyDescent="0.35">
      <c r="A1220" s="7" t="str">
        <f t="shared" si="206"/>
        <v>Manaus381</v>
      </c>
      <c r="B1220" s="100" t="s">
        <v>187</v>
      </c>
      <c r="C1220" s="7">
        <v>4151</v>
      </c>
      <c r="D1220" s="7" t="s">
        <v>40</v>
      </c>
      <c r="E1220">
        <v>4001155</v>
      </c>
      <c r="F1220" s="101"/>
      <c r="G1220" s="111">
        <v>50039643</v>
      </c>
      <c r="H1220" t="s">
        <v>226</v>
      </c>
      <c r="I1220" s="101">
        <v>38</v>
      </c>
      <c r="J1220" s="164">
        <v>1</v>
      </c>
      <c r="K1220" s="7" t="s">
        <v>47</v>
      </c>
      <c r="L1220" s="103">
        <f>HLOOKUP(K1220,'ABR''26'!$DE$4:$EH$65,MATCH(Carga!A1220,'ABR''26'!$DE$4:$DE$65,0),0)</f>
        <v>14.28</v>
      </c>
      <c r="M1220" s="7"/>
      <c r="O1220" s="7" t="str">
        <f t="shared" si="201"/>
        <v>ZBUT</v>
      </c>
      <c r="P1220" s="104">
        <f t="shared" si="202"/>
        <v>14.28</v>
      </c>
      <c r="Q1220" s="102" t="s">
        <v>203</v>
      </c>
      <c r="R1220" s="102" t="s">
        <v>204</v>
      </c>
      <c r="S1220" s="102" t="s">
        <v>152</v>
      </c>
      <c r="T1220" s="105" t="str">
        <f t="shared" ca="1" si="207"/>
        <v>04.05.Monday</v>
      </c>
      <c r="U1220" s="102" t="s">
        <v>205</v>
      </c>
      <c r="V1220" s="7"/>
      <c r="W1220" s="7"/>
      <c r="X1220" s="7"/>
      <c r="Y1220" s="7"/>
      <c r="Z1220" s="100">
        <f t="shared" si="203"/>
        <v>4001155</v>
      </c>
      <c r="AA1220" s="7"/>
      <c r="AB1220" s="7"/>
      <c r="AC1220" s="7"/>
      <c r="AD1220" s="7"/>
      <c r="AE1220" s="100">
        <f t="shared" si="204"/>
        <v>4151</v>
      </c>
      <c r="AF1220" s="7"/>
      <c r="AG1220" s="100">
        <f t="shared" si="205"/>
        <v>50039643</v>
      </c>
    </row>
    <row r="1221" spans="1:33" x14ac:dyDescent="0.35">
      <c r="A1221" s="7" t="str">
        <f t="shared" si="206"/>
        <v>Manaus381</v>
      </c>
      <c r="B1221" s="100" t="s">
        <v>187</v>
      </c>
      <c r="C1221" s="7">
        <v>4151</v>
      </c>
      <c r="D1221" s="7" t="s">
        <v>40</v>
      </c>
      <c r="E1221">
        <v>4001155</v>
      </c>
      <c r="F1221" s="101"/>
      <c r="G1221" s="111">
        <v>50039643</v>
      </c>
      <c r="H1221" t="s">
        <v>226</v>
      </c>
      <c r="I1221" s="101">
        <v>38</v>
      </c>
      <c r="J1221" s="164">
        <v>1</v>
      </c>
      <c r="K1221" s="7" t="s">
        <v>54</v>
      </c>
      <c r="L1221" s="103">
        <f>HLOOKUP(K1221,'ABR''26'!$DE$4:$EH$65,MATCH(Carga!A1221,'ABR''26'!$DE$4:$DE$65,0),0)</f>
        <v>0</v>
      </c>
      <c r="M1221" s="7"/>
      <c r="O1221" s="7" t="str">
        <f t="shared" si="201"/>
        <v>ZBUB</v>
      </c>
      <c r="P1221" s="104">
        <f t="shared" si="202"/>
        <v>0</v>
      </c>
      <c r="Q1221" s="102" t="s">
        <v>203</v>
      </c>
      <c r="R1221" s="102" t="s">
        <v>204</v>
      </c>
      <c r="S1221" s="102" t="s">
        <v>152</v>
      </c>
      <c r="T1221" s="105" t="str">
        <f t="shared" ca="1" si="207"/>
        <v>04.05.Monday</v>
      </c>
      <c r="U1221" s="102" t="s">
        <v>205</v>
      </c>
      <c r="V1221" s="7"/>
      <c r="W1221" s="7"/>
      <c r="X1221" s="7"/>
      <c r="Y1221" s="7"/>
      <c r="Z1221" s="100">
        <f t="shared" si="203"/>
        <v>4001155</v>
      </c>
      <c r="AA1221" s="7"/>
      <c r="AB1221" s="7"/>
      <c r="AC1221" s="7"/>
      <c r="AD1221" s="7"/>
      <c r="AE1221" s="100">
        <f t="shared" si="204"/>
        <v>4151</v>
      </c>
      <c r="AF1221" s="7"/>
      <c r="AG1221" s="100">
        <f t="shared" si="205"/>
        <v>50039643</v>
      </c>
    </row>
    <row r="1222" spans="1:33" x14ac:dyDescent="0.35">
      <c r="A1222" s="7" t="str">
        <f t="shared" si="206"/>
        <v>Manaus381</v>
      </c>
      <c r="B1222" s="100" t="s">
        <v>187</v>
      </c>
      <c r="C1222" s="7">
        <v>4151</v>
      </c>
      <c r="D1222" s="7" t="s">
        <v>40</v>
      </c>
      <c r="E1222">
        <v>4001155</v>
      </c>
      <c r="F1222" s="101"/>
      <c r="G1222" s="111">
        <v>50039643</v>
      </c>
      <c r="H1222" t="s">
        <v>226</v>
      </c>
      <c r="I1222" s="101">
        <v>38</v>
      </c>
      <c r="J1222" s="164">
        <v>1</v>
      </c>
      <c r="K1222" s="7" t="s">
        <v>48</v>
      </c>
      <c r="L1222" s="103">
        <f>HLOOKUP(K1222,'ABR''26'!$DE$4:$EH$65,MATCH(Carga!A1222,'ABR''26'!$DE$4:$DE$65,0),0)</f>
        <v>0</v>
      </c>
      <c r="M1222" s="7"/>
      <c r="O1222" s="7" t="str">
        <f t="shared" si="201"/>
        <v>ZBLA</v>
      </c>
      <c r="P1222" s="104">
        <f t="shared" si="202"/>
        <v>0</v>
      </c>
      <c r="Q1222" s="102" t="s">
        <v>203</v>
      </c>
      <c r="R1222" s="102" t="s">
        <v>204</v>
      </c>
      <c r="S1222" s="102" t="s">
        <v>152</v>
      </c>
      <c r="T1222" s="105" t="str">
        <f t="shared" ca="1" si="207"/>
        <v>04.05.Monday</v>
      </c>
      <c r="U1222" s="102" t="s">
        <v>205</v>
      </c>
      <c r="V1222" s="7"/>
      <c r="W1222" s="7"/>
      <c r="X1222" s="7"/>
      <c r="Y1222" s="7"/>
      <c r="Z1222" s="100">
        <f t="shared" si="203"/>
        <v>4001155</v>
      </c>
      <c r="AA1222" s="7"/>
      <c r="AB1222" s="7"/>
      <c r="AC1222" s="7"/>
      <c r="AD1222" s="7"/>
      <c r="AE1222" s="100">
        <f t="shared" si="204"/>
        <v>4151</v>
      </c>
      <c r="AF1222" s="7"/>
      <c r="AG1222" s="100">
        <f t="shared" si="205"/>
        <v>50039643</v>
      </c>
    </row>
    <row r="1223" spans="1:33" x14ac:dyDescent="0.35">
      <c r="A1223" s="7" t="str">
        <f t="shared" si="206"/>
        <v>Manaus381</v>
      </c>
      <c r="B1223" s="100" t="s">
        <v>187</v>
      </c>
      <c r="C1223" s="7">
        <v>4151</v>
      </c>
      <c r="D1223" s="7" t="s">
        <v>40</v>
      </c>
      <c r="E1223">
        <v>4001155</v>
      </c>
      <c r="F1223" s="101"/>
      <c r="G1223" s="111">
        <v>50039643</v>
      </c>
      <c r="H1223" t="s">
        <v>226</v>
      </c>
      <c r="I1223" s="101">
        <v>38</v>
      </c>
      <c r="J1223" s="164">
        <v>1</v>
      </c>
      <c r="K1223" s="7" t="s">
        <v>55</v>
      </c>
      <c r="L1223" s="103">
        <f>HLOOKUP(K1223,'ABR''26'!$DE$4:$EH$65,MATCH(Carga!A1223,'ABR''26'!$DE$4:$DE$65,0),0)</f>
        <v>0</v>
      </c>
      <c r="M1223" s="7"/>
      <c r="O1223" s="7" t="str">
        <f t="shared" si="201"/>
        <v>ZBLL</v>
      </c>
      <c r="P1223" s="104">
        <f t="shared" si="202"/>
        <v>0</v>
      </c>
      <c r="Q1223" s="102" t="s">
        <v>203</v>
      </c>
      <c r="R1223" s="102" t="s">
        <v>204</v>
      </c>
      <c r="S1223" s="102" t="s">
        <v>152</v>
      </c>
      <c r="T1223" s="105" t="str">
        <f t="shared" ca="1" si="207"/>
        <v>04.05.Monday</v>
      </c>
      <c r="U1223" s="102" t="s">
        <v>205</v>
      </c>
      <c r="V1223" s="7"/>
      <c r="W1223" s="7"/>
      <c r="X1223" s="7"/>
      <c r="Y1223" s="7"/>
      <c r="Z1223" s="100">
        <f t="shared" si="203"/>
        <v>4001155</v>
      </c>
      <c r="AA1223" s="7"/>
      <c r="AB1223" s="7"/>
      <c r="AC1223" s="7"/>
      <c r="AD1223" s="7"/>
      <c r="AE1223" s="100">
        <f t="shared" si="204"/>
        <v>4151</v>
      </c>
      <c r="AF1223" s="7"/>
      <c r="AG1223" s="100">
        <f t="shared" si="205"/>
        <v>50039643</v>
      </c>
    </row>
    <row r="1224" spans="1:33" x14ac:dyDescent="0.35">
      <c r="A1224" s="7" t="str">
        <f t="shared" si="206"/>
        <v>Manaus381</v>
      </c>
      <c r="B1224" s="100" t="s">
        <v>187</v>
      </c>
      <c r="C1224" s="7">
        <v>4151</v>
      </c>
      <c r="D1224" s="7" t="s">
        <v>40</v>
      </c>
      <c r="E1224">
        <v>4001155</v>
      </c>
      <c r="F1224" s="101"/>
      <c r="G1224" s="111">
        <v>50039643</v>
      </c>
      <c r="H1224" t="s">
        <v>226</v>
      </c>
      <c r="I1224" s="101">
        <v>38</v>
      </c>
      <c r="J1224" s="164">
        <v>1</v>
      </c>
      <c r="K1224" s="7" t="s">
        <v>135</v>
      </c>
      <c r="L1224" s="103">
        <f>HLOOKUP(K1224,'ABR''26'!$DE$4:$EH$65,MATCH(Carga!A1224,'ABR''26'!$DE$4:$DE$65,0),0)</f>
        <v>0</v>
      </c>
      <c r="M1224" s="7"/>
      <c r="O1224" s="7" t="str">
        <f t="shared" si="201"/>
        <v>ZBPE</v>
      </c>
      <c r="P1224" s="104">
        <f t="shared" si="202"/>
        <v>0</v>
      </c>
      <c r="Q1224" s="102" t="s">
        <v>203</v>
      </c>
      <c r="R1224" s="102" t="s">
        <v>204</v>
      </c>
      <c r="S1224" s="102" t="s">
        <v>152</v>
      </c>
      <c r="T1224" s="105" t="str">
        <f t="shared" ca="1" si="207"/>
        <v>04.05.Monday</v>
      </c>
      <c r="U1224" s="102" t="s">
        <v>205</v>
      </c>
      <c r="V1224" s="7"/>
      <c r="W1224" s="7"/>
      <c r="X1224" s="7"/>
      <c r="Y1224" s="7"/>
      <c r="Z1224" s="100">
        <f t="shared" si="203"/>
        <v>4001155</v>
      </c>
      <c r="AA1224" s="7"/>
      <c r="AB1224" s="7"/>
      <c r="AC1224" s="7"/>
      <c r="AD1224" s="7"/>
      <c r="AE1224" s="100">
        <f t="shared" si="204"/>
        <v>4151</v>
      </c>
      <c r="AF1224" s="7"/>
      <c r="AG1224" s="100">
        <f t="shared" si="205"/>
        <v>50039643</v>
      </c>
    </row>
    <row r="1225" spans="1:33" x14ac:dyDescent="0.35">
      <c r="A1225" s="7" t="str">
        <f t="shared" si="206"/>
        <v>Manaus381</v>
      </c>
      <c r="B1225" s="100" t="s">
        <v>187</v>
      </c>
      <c r="C1225" s="7">
        <v>4151</v>
      </c>
      <c r="D1225" s="7" t="s">
        <v>40</v>
      </c>
      <c r="E1225">
        <v>4001155</v>
      </c>
      <c r="F1225" s="101"/>
      <c r="G1225" s="111">
        <v>50039643</v>
      </c>
      <c r="H1225" t="s">
        <v>226</v>
      </c>
      <c r="I1225" s="101">
        <v>38</v>
      </c>
      <c r="J1225" s="164">
        <v>1</v>
      </c>
      <c r="K1225" s="7" t="s">
        <v>136</v>
      </c>
      <c r="L1225" s="103">
        <f>HLOOKUP(K1225,'ABR''26'!$DE$4:$EH$65,MATCH(Carga!A1225,'ABR''26'!$DE$4:$DE$65,0),0)</f>
        <v>0</v>
      </c>
      <c r="M1225" s="7"/>
      <c r="O1225" s="7" t="str">
        <f t="shared" si="201"/>
        <v>ZBPL</v>
      </c>
      <c r="P1225" s="104">
        <f t="shared" si="202"/>
        <v>0</v>
      </c>
      <c r="Q1225" s="102" t="s">
        <v>203</v>
      </c>
      <c r="R1225" s="102" t="s">
        <v>204</v>
      </c>
      <c r="S1225" s="102" t="s">
        <v>152</v>
      </c>
      <c r="T1225" s="105" t="str">
        <f t="shared" ca="1" si="207"/>
        <v>04.05.Monday</v>
      </c>
      <c r="U1225" s="102" t="s">
        <v>205</v>
      </c>
      <c r="V1225" s="7"/>
      <c r="W1225" s="7"/>
      <c r="X1225" s="7"/>
      <c r="Y1225" s="7"/>
      <c r="Z1225" s="100">
        <f t="shared" si="203"/>
        <v>4001155</v>
      </c>
      <c r="AA1225" s="7"/>
      <c r="AB1225" s="7"/>
      <c r="AC1225" s="7"/>
      <c r="AD1225" s="7"/>
      <c r="AE1225" s="100">
        <f t="shared" si="204"/>
        <v>4151</v>
      </c>
      <c r="AF1225" s="7"/>
      <c r="AG1225" s="100">
        <f t="shared" si="205"/>
        <v>50039643</v>
      </c>
    </row>
    <row r="1226" spans="1:33" x14ac:dyDescent="0.35">
      <c r="A1226" s="7" t="str">
        <f>D1226&amp;I1226&amp;J1226</f>
        <v>Manaus25,50</v>
      </c>
      <c r="B1226" s="100" t="s">
        <v>187</v>
      </c>
      <c r="C1226" s="7">
        <v>4151</v>
      </c>
      <c r="D1226" s="7" t="s">
        <v>40</v>
      </c>
      <c r="E1226">
        <v>4001151</v>
      </c>
      <c r="F1226" s="101"/>
      <c r="G1226" s="111">
        <v>50033817</v>
      </c>
      <c r="H1226" t="s">
        <v>227</v>
      </c>
      <c r="I1226" s="101" t="str">
        <f t="shared" ref="I1226:I1249" si="208">SUBSTITUTE(MID(H1226,7,4),".",",")</f>
        <v>25,5</v>
      </c>
      <c r="J1226" s="164">
        <v>0</v>
      </c>
      <c r="K1226" s="7" t="s">
        <v>43</v>
      </c>
      <c r="L1226" s="103" t="e">
        <f>HLOOKUP(K1226,'ABR''26'!$DE$4:$EH$65,MATCH(Carga!A1226,'ABR''26'!$DE$4:$DE$65,0),0)</f>
        <v>#N/A</v>
      </c>
      <c r="M1226" s="7"/>
      <c r="O1226" s="7" t="str">
        <f t="shared" si="201"/>
        <v>ZBRP</v>
      </c>
      <c r="P1226" s="104" t="e">
        <f t="shared" si="202"/>
        <v>#N/A</v>
      </c>
      <c r="Q1226" s="102" t="s">
        <v>203</v>
      </c>
      <c r="R1226" s="102" t="s">
        <v>204</v>
      </c>
      <c r="S1226" s="102" t="s">
        <v>152</v>
      </c>
      <c r="T1226" s="105" t="str">
        <f t="shared" ca="1" si="207"/>
        <v>04.05.Monday</v>
      </c>
      <c r="U1226" s="102" t="s">
        <v>205</v>
      </c>
      <c r="V1226" s="7"/>
      <c r="W1226" s="7"/>
      <c r="X1226" s="7"/>
      <c r="Y1226" s="7"/>
      <c r="Z1226" s="100">
        <f t="shared" si="203"/>
        <v>4001151</v>
      </c>
      <c r="AA1226" s="7"/>
      <c r="AB1226" s="7"/>
      <c r="AC1226" s="7"/>
      <c r="AD1226" s="7"/>
      <c r="AE1226" s="100">
        <f t="shared" si="204"/>
        <v>4151</v>
      </c>
      <c r="AF1226" s="7"/>
      <c r="AG1226" s="100">
        <f t="shared" si="205"/>
        <v>50033817</v>
      </c>
    </row>
    <row r="1227" spans="1:33" x14ac:dyDescent="0.35">
      <c r="A1227" s="7" t="str">
        <f t="shared" ref="A1227:A1249" si="209">D1227&amp;I1227&amp;J1227</f>
        <v>Manaus25,50</v>
      </c>
      <c r="B1227" s="100" t="s">
        <v>187</v>
      </c>
      <c r="C1227" s="7">
        <v>4151</v>
      </c>
      <c r="D1227" s="7" t="s">
        <v>40</v>
      </c>
      <c r="E1227">
        <v>4001151</v>
      </c>
      <c r="F1227" s="101"/>
      <c r="G1227" s="111">
        <v>50033817</v>
      </c>
      <c r="H1227" t="s">
        <v>227</v>
      </c>
      <c r="I1227" s="101" t="str">
        <f t="shared" si="208"/>
        <v>25,5</v>
      </c>
      <c r="J1227" s="164">
        <v>0</v>
      </c>
      <c r="K1227" s="7" t="s">
        <v>44</v>
      </c>
      <c r="L1227" s="103" t="e">
        <f>HLOOKUP(K1227,'ABR''26'!$DE$4:$EH$65,MATCH(Carga!A1227,'ABR''26'!$DE$4:$DE$65,0),0)</f>
        <v>#N/A</v>
      </c>
      <c r="M1227" s="7"/>
      <c r="O1227" s="7" t="str">
        <f t="shared" si="201"/>
        <v>ZBSR</v>
      </c>
      <c r="P1227" s="104" t="e">
        <f t="shared" si="202"/>
        <v>#N/A</v>
      </c>
      <c r="Q1227" s="102" t="s">
        <v>203</v>
      </c>
      <c r="R1227" s="102" t="s">
        <v>204</v>
      </c>
      <c r="S1227" s="102" t="s">
        <v>152</v>
      </c>
      <c r="T1227" s="105" t="str">
        <f t="shared" ca="1" si="207"/>
        <v>04.05.Monday</v>
      </c>
      <c r="U1227" s="102" t="s">
        <v>205</v>
      </c>
      <c r="V1227" s="7"/>
      <c r="W1227" s="7"/>
      <c r="X1227" s="7"/>
      <c r="Y1227" s="7"/>
      <c r="Z1227" s="100">
        <f t="shared" si="203"/>
        <v>4001151</v>
      </c>
      <c r="AA1227" s="7"/>
      <c r="AB1227" s="7"/>
      <c r="AC1227" s="7"/>
      <c r="AD1227" s="7"/>
      <c r="AE1227" s="100">
        <f t="shared" si="204"/>
        <v>4151</v>
      </c>
      <c r="AF1227" s="7"/>
      <c r="AG1227" s="100">
        <f t="shared" si="205"/>
        <v>50033817</v>
      </c>
    </row>
    <row r="1228" spans="1:33" x14ac:dyDescent="0.35">
      <c r="A1228" s="7" t="str">
        <f t="shared" si="209"/>
        <v>Manaus25,50</v>
      </c>
      <c r="B1228" s="100" t="s">
        <v>187</v>
      </c>
      <c r="C1228" s="7">
        <v>4151</v>
      </c>
      <c r="D1228" s="7" t="s">
        <v>40</v>
      </c>
      <c r="E1228">
        <v>4001151</v>
      </c>
      <c r="F1228" s="101"/>
      <c r="G1228" s="111">
        <v>50033817</v>
      </c>
      <c r="H1228" t="s">
        <v>227</v>
      </c>
      <c r="I1228" s="101" t="str">
        <f t="shared" si="208"/>
        <v>25,5</v>
      </c>
      <c r="J1228" s="164">
        <v>0</v>
      </c>
      <c r="K1228" s="7" t="s">
        <v>56</v>
      </c>
      <c r="L1228" s="103" t="e">
        <f>HLOOKUP(K1228,'ABR''26'!$DE$4:$EH$65,MATCH(Carga!A1228,'ABR''26'!$DE$4:$DE$65,0),0)</f>
        <v>#N/A</v>
      </c>
      <c r="M1228" s="7"/>
      <c r="O1228" s="7" t="str">
        <f t="shared" si="201"/>
        <v>ZBSB</v>
      </c>
      <c r="P1228" s="104" t="e">
        <f t="shared" si="202"/>
        <v>#N/A</v>
      </c>
      <c r="Q1228" s="102" t="s">
        <v>203</v>
      </c>
      <c r="R1228" s="102" t="s">
        <v>204</v>
      </c>
      <c r="S1228" s="102" t="s">
        <v>152</v>
      </c>
      <c r="T1228" s="105" t="str">
        <f t="shared" ca="1" si="207"/>
        <v>04.05.Monday</v>
      </c>
      <c r="U1228" s="102" t="s">
        <v>205</v>
      </c>
      <c r="V1228" s="7"/>
      <c r="W1228" s="7"/>
      <c r="X1228" s="7"/>
      <c r="Y1228" s="7"/>
      <c r="Z1228" s="100">
        <f t="shared" si="203"/>
        <v>4001151</v>
      </c>
      <c r="AA1228" s="7"/>
      <c r="AB1228" s="7"/>
      <c r="AC1228" s="7"/>
      <c r="AD1228" s="7"/>
      <c r="AE1228" s="100">
        <f t="shared" si="204"/>
        <v>4151</v>
      </c>
      <c r="AF1228" s="7"/>
      <c r="AG1228" s="100">
        <f t="shared" si="205"/>
        <v>50033817</v>
      </c>
    </row>
    <row r="1229" spans="1:33" x14ac:dyDescent="0.35">
      <c r="A1229" s="7" t="str">
        <f t="shared" si="209"/>
        <v>Manaus25,50</v>
      </c>
      <c r="B1229" s="100" t="s">
        <v>187</v>
      </c>
      <c r="C1229" s="7">
        <v>4151</v>
      </c>
      <c r="D1229" s="7" t="s">
        <v>40</v>
      </c>
      <c r="E1229">
        <v>4001151</v>
      </c>
      <c r="F1229" s="101"/>
      <c r="G1229" s="111">
        <v>50033817</v>
      </c>
      <c r="H1229" t="s">
        <v>227</v>
      </c>
      <c r="I1229" s="101" t="str">
        <f t="shared" si="208"/>
        <v>25,5</v>
      </c>
      <c r="J1229" s="164">
        <v>0</v>
      </c>
      <c r="K1229" s="7" t="s">
        <v>46</v>
      </c>
      <c r="L1229" s="103" t="e">
        <f>HLOOKUP(K1229,'ABR''26'!$DE$4:$EH$65,MATCH(Carga!A1229,'ABR''26'!$DE$4:$DE$65,0),0)</f>
        <v>#N/A</v>
      </c>
      <c r="M1229" s="7"/>
      <c r="O1229" s="7" t="str">
        <f t="shared" si="201"/>
        <v>ZBCP</v>
      </c>
      <c r="P1229" s="104" t="e">
        <f t="shared" si="202"/>
        <v>#N/A</v>
      </c>
      <c r="Q1229" s="102" t="s">
        <v>203</v>
      </c>
      <c r="R1229" s="102" t="s">
        <v>204</v>
      </c>
      <c r="S1229" s="102" t="s">
        <v>152</v>
      </c>
      <c r="T1229" s="105" t="str">
        <f t="shared" ca="1" si="207"/>
        <v>04.05.Monday</v>
      </c>
      <c r="U1229" s="102" t="s">
        <v>205</v>
      </c>
      <c r="V1229" s="7"/>
      <c r="W1229" s="7"/>
      <c r="X1229" s="7"/>
      <c r="Y1229" s="7"/>
      <c r="Z1229" s="100">
        <f t="shared" si="203"/>
        <v>4001151</v>
      </c>
      <c r="AA1229" s="7"/>
      <c r="AB1229" s="7"/>
      <c r="AC1229" s="7"/>
      <c r="AD1229" s="7"/>
      <c r="AE1229" s="100">
        <f t="shared" si="204"/>
        <v>4151</v>
      </c>
      <c r="AF1229" s="7"/>
      <c r="AG1229" s="100">
        <f t="shared" si="205"/>
        <v>50033817</v>
      </c>
    </row>
    <row r="1230" spans="1:33" x14ac:dyDescent="0.35">
      <c r="A1230" s="7" t="str">
        <f t="shared" si="209"/>
        <v>Manaus25,50</v>
      </c>
      <c r="B1230" s="100" t="s">
        <v>187</v>
      </c>
      <c r="C1230" s="7">
        <v>4151</v>
      </c>
      <c r="D1230" s="7" t="s">
        <v>40</v>
      </c>
      <c r="E1230">
        <v>4001151</v>
      </c>
      <c r="F1230" s="101"/>
      <c r="G1230" s="111">
        <v>50033817</v>
      </c>
      <c r="H1230" t="s">
        <v>227</v>
      </c>
      <c r="I1230" s="101" t="str">
        <f t="shared" si="208"/>
        <v>25,5</v>
      </c>
      <c r="J1230" s="164">
        <v>0</v>
      </c>
      <c r="K1230" s="7" t="s">
        <v>131</v>
      </c>
      <c r="L1230" s="103" t="e">
        <f>HLOOKUP(K1230,'ABR''26'!$DE$4:$EH$65,MATCH(Carga!A1230,'ABR''26'!$DE$4:$DE$65,0),0)</f>
        <v>#N/A</v>
      </c>
      <c r="M1230" s="7"/>
      <c r="O1230" s="7" t="str">
        <f t="shared" si="201"/>
        <v>ZBFP</v>
      </c>
      <c r="P1230" s="104" t="e">
        <f t="shared" si="202"/>
        <v>#N/A</v>
      </c>
      <c r="Q1230" s="102" t="s">
        <v>203</v>
      </c>
      <c r="R1230" s="102" t="s">
        <v>204</v>
      </c>
      <c r="S1230" s="102" t="s">
        <v>152</v>
      </c>
      <c r="T1230" s="105" t="str">
        <f t="shared" ca="1" si="207"/>
        <v>04.05.Monday</v>
      </c>
      <c r="U1230" s="102" t="s">
        <v>205</v>
      </c>
      <c r="V1230" s="7"/>
      <c r="W1230" s="7"/>
      <c r="X1230" s="7"/>
      <c r="Y1230" s="7"/>
      <c r="Z1230" s="100">
        <f t="shared" si="203"/>
        <v>4001151</v>
      </c>
      <c r="AA1230" s="7"/>
      <c r="AB1230" s="7"/>
      <c r="AC1230" s="7"/>
      <c r="AD1230" s="7"/>
      <c r="AE1230" s="100">
        <f t="shared" si="204"/>
        <v>4151</v>
      </c>
      <c r="AF1230" s="7"/>
      <c r="AG1230" s="100">
        <f t="shared" si="205"/>
        <v>50033817</v>
      </c>
    </row>
    <row r="1231" spans="1:33" x14ac:dyDescent="0.35">
      <c r="A1231" s="7" t="str">
        <f t="shared" si="209"/>
        <v>Manaus25,50</v>
      </c>
      <c r="B1231" s="100" t="s">
        <v>187</v>
      </c>
      <c r="C1231" s="7">
        <v>4151</v>
      </c>
      <c r="D1231" s="7" t="s">
        <v>40</v>
      </c>
      <c r="E1231">
        <v>4001151</v>
      </c>
      <c r="F1231" s="101"/>
      <c r="G1231" s="111">
        <v>50033817</v>
      </c>
      <c r="H1231" t="s">
        <v>227</v>
      </c>
      <c r="I1231" s="101" t="str">
        <f t="shared" si="208"/>
        <v>25,5</v>
      </c>
      <c r="J1231" s="164">
        <v>0</v>
      </c>
      <c r="K1231" s="7" t="s">
        <v>51</v>
      </c>
      <c r="L1231" s="103" t="e">
        <f>HLOOKUP(K1231,'ABR''26'!$DE$4:$EH$65,MATCH(Carga!A1231,'ABR''26'!$DE$4:$DE$65,0),0)</f>
        <v>#N/A</v>
      </c>
      <c r="M1231" s="7"/>
      <c r="O1231" s="7" t="str">
        <f t="shared" si="201"/>
        <v>ZBFC</v>
      </c>
      <c r="P1231" s="104" t="e">
        <f t="shared" si="202"/>
        <v>#N/A</v>
      </c>
      <c r="Q1231" s="102" t="s">
        <v>203</v>
      </c>
      <c r="R1231" s="102" t="s">
        <v>204</v>
      </c>
      <c r="S1231" s="102" t="s">
        <v>152</v>
      </c>
      <c r="T1231" s="105" t="str">
        <f t="shared" ca="1" si="207"/>
        <v>04.05.Monday</v>
      </c>
      <c r="U1231" s="102" t="s">
        <v>205</v>
      </c>
      <c r="V1231" s="7"/>
      <c r="W1231" s="7"/>
      <c r="X1231" s="7"/>
      <c r="Y1231" s="7"/>
      <c r="Z1231" s="100">
        <f t="shared" si="203"/>
        <v>4001151</v>
      </c>
      <c r="AA1231" s="7"/>
      <c r="AB1231" s="7"/>
      <c r="AC1231" s="7"/>
      <c r="AD1231" s="7"/>
      <c r="AE1231" s="100">
        <f t="shared" si="204"/>
        <v>4151</v>
      </c>
      <c r="AF1231" s="7"/>
      <c r="AG1231" s="100">
        <f t="shared" si="205"/>
        <v>50033817</v>
      </c>
    </row>
    <row r="1232" spans="1:33" x14ac:dyDescent="0.35">
      <c r="A1232" s="7" t="str">
        <f t="shared" si="209"/>
        <v>Manaus25,50</v>
      </c>
      <c r="B1232" s="100" t="s">
        <v>187</v>
      </c>
      <c r="C1232" s="7">
        <v>4151</v>
      </c>
      <c r="D1232" s="7" t="s">
        <v>40</v>
      </c>
      <c r="E1232">
        <v>4001151</v>
      </c>
      <c r="F1232" s="101"/>
      <c r="G1232" s="111">
        <v>50033817</v>
      </c>
      <c r="H1232" t="s">
        <v>227</v>
      </c>
      <c r="I1232" s="101" t="str">
        <f t="shared" si="208"/>
        <v>25,5</v>
      </c>
      <c r="J1232" s="164">
        <v>0</v>
      </c>
      <c r="K1232" s="7" t="s">
        <v>59</v>
      </c>
      <c r="L1232" s="103" t="e">
        <f>HLOOKUP(K1232,'ABR''26'!$DE$4:$EH$65,MATCH(Carga!A1232,'ABR''26'!$DE$4:$DE$65,0),0)</f>
        <v>#N/A</v>
      </c>
      <c r="M1232" s="7"/>
      <c r="O1232" s="7" t="str">
        <f t="shared" si="201"/>
        <v>ZBFB</v>
      </c>
      <c r="P1232" s="104" t="e">
        <f t="shared" si="202"/>
        <v>#N/A</v>
      </c>
      <c r="Q1232" s="102" t="s">
        <v>203</v>
      </c>
      <c r="R1232" s="102" t="s">
        <v>204</v>
      </c>
      <c r="S1232" s="102" t="s">
        <v>152</v>
      </c>
      <c r="T1232" s="105" t="str">
        <f t="shared" ca="1" si="207"/>
        <v>04.05.Monday</v>
      </c>
      <c r="U1232" s="102" t="s">
        <v>205</v>
      </c>
      <c r="V1232" s="7"/>
      <c r="W1232" s="7"/>
      <c r="X1232" s="7"/>
      <c r="Y1232" s="7"/>
      <c r="Z1232" s="100">
        <f t="shared" si="203"/>
        <v>4001151</v>
      </c>
      <c r="AA1232" s="7"/>
      <c r="AB1232" s="7"/>
      <c r="AC1232" s="7"/>
      <c r="AD1232" s="7"/>
      <c r="AE1232" s="100">
        <f t="shared" si="204"/>
        <v>4151</v>
      </c>
      <c r="AF1232" s="7"/>
      <c r="AG1232" s="100">
        <f t="shared" si="205"/>
        <v>50033817</v>
      </c>
    </row>
    <row r="1233" spans="1:33" x14ac:dyDescent="0.35">
      <c r="A1233" s="7" t="str">
        <f t="shared" si="209"/>
        <v>Manaus25,50</v>
      </c>
      <c r="B1233" s="100" t="s">
        <v>187</v>
      </c>
      <c r="C1233" s="7">
        <v>4151</v>
      </c>
      <c r="D1233" s="7" t="s">
        <v>40</v>
      </c>
      <c r="E1233">
        <v>4001151</v>
      </c>
      <c r="F1233" s="101"/>
      <c r="G1233" s="111">
        <v>50033817</v>
      </c>
      <c r="H1233" t="s">
        <v>227</v>
      </c>
      <c r="I1233" s="101" t="str">
        <f t="shared" si="208"/>
        <v>25,5</v>
      </c>
      <c r="J1233" s="164">
        <v>0</v>
      </c>
      <c r="K1233" s="7" t="s">
        <v>138</v>
      </c>
      <c r="L1233" s="103" t="e">
        <f>HLOOKUP(K1233,'ABR''26'!$DE$4:$EH$65,MATCH(Carga!A1233,'ABR''26'!$DE$4:$DE$65,0),0)</f>
        <v>#N/A</v>
      </c>
      <c r="M1233" s="7"/>
      <c r="O1233" s="7" t="str">
        <f t="shared" si="201"/>
        <v>ZBTM</v>
      </c>
      <c r="P1233" s="104" t="e">
        <f t="shared" si="202"/>
        <v>#N/A</v>
      </c>
      <c r="Q1233" s="102" t="s">
        <v>203</v>
      </c>
      <c r="R1233" s="102" t="s">
        <v>204</v>
      </c>
      <c r="S1233" s="102" t="s">
        <v>152</v>
      </c>
      <c r="T1233" s="105" t="str">
        <f t="shared" ca="1" si="207"/>
        <v>04.05.Monday</v>
      </c>
      <c r="U1233" s="102" t="s">
        <v>205</v>
      </c>
      <c r="V1233" s="7"/>
      <c r="W1233" s="7"/>
      <c r="X1233" s="7"/>
      <c r="Y1233" s="7"/>
      <c r="Z1233" s="100">
        <f t="shared" si="203"/>
        <v>4001151</v>
      </c>
      <c r="AA1233" s="7"/>
      <c r="AB1233" s="7"/>
      <c r="AC1233" s="7"/>
      <c r="AD1233" s="7"/>
      <c r="AE1233" s="100">
        <f t="shared" si="204"/>
        <v>4151</v>
      </c>
      <c r="AF1233" s="7"/>
      <c r="AG1233" s="100">
        <f t="shared" si="205"/>
        <v>50033817</v>
      </c>
    </row>
    <row r="1234" spans="1:33" x14ac:dyDescent="0.35">
      <c r="A1234" s="7" t="str">
        <f t="shared" si="209"/>
        <v>Manaus25,50</v>
      </c>
      <c r="B1234" s="100" t="s">
        <v>187</v>
      </c>
      <c r="C1234" s="7">
        <v>4151</v>
      </c>
      <c r="D1234" s="7" t="s">
        <v>40</v>
      </c>
      <c r="E1234">
        <v>4001151</v>
      </c>
      <c r="F1234" s="101"/>
      <c r="G1234" s="111">
        <v>50033817</v>
      </c>
      <c r="H1234" t="s">
        <v>227</v>
      </c>
      <c r="I1234" s="101" t="str">
        <f t="shared" si="208"/>
        <v>25,5</v>
      </c>
      <c r="J1234" s="164">
        <v>0</v>
      </c>
      <c r="K1234" s="7" t="s">
        <v>139</v>
      </c>
      <c r="L1234" s="103" t="e">
        <f>HLOOKUP(K1234,'ABR''26'!$DE$4:$EH$65,MATCH(Carga!A1234,'ABR''26'!$DE$4:$DE$65,0),0)</f>
        <v>#N/A</v>
      </c>
      <c r="M1234" s="7"/>
      <c r="O1234" s="7" t="str">
        <f t="shared" si="201"/>
        <v>ZBCT</v>
      </c>
      <c r="P1234" s="104" t="e">
        <f t="shared" si="202"/>
        <v>#N/A</v>
      </c>
      <c r="Q1234" s="102" t="s">
        <v>203</v>
      </c>
      <c r="R1234" s="102" t="s">
        <v>204</v>
      </c>
      <c r="S1234" s="102" t="s">
        <v>152</v>
      </c>
      <c r="T1234" s="105" t="str">
        <f t="shared" ca="1" si="207"/>
        <v>04.05.Monday</v>
      </c>
      <c r="U1234" s="102" t="s">
        <v>205</v>
      </c>
      <c r="V1234" s="7"/>
      <c r="W1234" s="7"/>
      <c r="X1234" s="7"/>
      <c r="Y1234" s="7"/>
      <c r="Z1234" s="100">
        <f t="shared" si="203"/>
        <v>4001151</v>
      </c>
      <c r="AA1234" s="7"/>
      <c r="AB1234" s="7"/>
      <c r="AC1234" s="7"/>
      <c r="AD1234" s="7"/>
      <c r="AE1234" s="100">
        <f t="shared" si="204"/>
        <v>4151</v>
      </c>
      <c r="AF1234" s="7"/>
      <c r="AG1234" s="100">
        <f t="shared" si="205"/>
        <v>50033817</v>
      </c>
    </row>
    <row r="1235" spans="1:33" x14ac:dyDescent="0.35">
      <c r="A1235" s="7" t="str">
        <f t="shared" si="209"/>
        <v>Manaus25,50</v>
      </c>
      <c r="B1235" s="100" t="s">
        <v>187</v>
      </c>
      <c r="C1235" s="7">
        <v>4151</v>
      </c>
      <c r="D1235" s="7" t="s">
        <v>40</v>
      </c>
      <c r="E1235">
        <v>4001151</v>
      </c>
      <c r="F1235" s="101"/>
      <c r="G1235" s="111">
        <v>50033817</v>
      </c>
      <c r="H1235" t="s">
        <v>227</v>
      </c>
      <c r="I1235" s="101" t="str">
        <f t="shared" si="208"/>
        <v>25,5</v>
      </c>
      <c r="J1235" s="164">
        <v>0</v>
      </c>
      <c r="K1235" s="7" t="s">
        <v>57</v>
      </c>
      <c r="L1235" s="103" t="e">
        <f>HLOOKUP(K1235,'ABR''26'!$DE$4:$EH$65,MATCH(Carga!A1235,'ABR''26'!$DE$4:$DE$65,0),0)</f>
        <v>#N/A</v>
      </c>
      <c r="M1235" s="7"/>
      <c r="O1235" s="7" t="str">
        <f t="shared" si="201"/>
        <v>ZBLB</v>
      </c>
      <c r="P1235" s="104" t="e">
        <f t="shared" si="202"/>
        <v>#N/A</v>
      </c>
      <c r="Q1235" s="102" t="s">
        <v>203</v>
      </c>
      <c r="R1235" s="102" t="s">
        <v>204</v>
      </c>
      <c r="S1235" s="102" t="s">
        <v>152</v>
      </c>
      <c r="T1235" s="105" t="str">
        <f t="shared" ca="1" si="207"/>
        <v>04.05.Monday</v>
      </c>
      <c r="U1235" s="102" t="s">
        <v>205</v>
      </c>
      <c r="V1235" s="7"/>
      <c r="W1235" s="7"/>
      <c r="X1235" s="7"/>
      <c r="Y1235" s="7"/>
      <c r="Z1235" s="100">
        <f t="shared" si="203"/>
        <v>4001151</v>
      </c>
      <c r="AA1235" s="7"/>
      <c r="AB1235" s="7"/>
      <c r="AC1235" s="7"/>
      <c r="AD1235" s="7"/>
      <c r="AE1235" s="100">
        <f t="shared" si="204"/>
        <v>4151</v>
      </c>
      <c r="AF1235" s="7"/>
      <c r="AG1235" s="100">
        <f t="shared" si="205"/>
        <v>50033817</v>
      </c>
    </row>
    <row r="1236" spans="1:33" x14ac:dyDescent="0.35">
      <c r="A1236" s="7" t="str">
        <f t="shared" si="209"/>
        <v>Manaus25,50</v>
      </c>
      <c r="B1236" s="100" t="s">
        <v>187</v>
      </c>
      <c r="C1236" s="7">
        <v>4151</v>
      </c>
      <c r="D1236" s="7" t="s">
        <v>40</v>
      </c>
      <c r="E1236">
        <v>4001151</v>
      </c>
      <c r="F1236" s="101"/>
      <c r="G1236" s="111">
        <v>50033817</v>
      </c>
      <c r="H1236" t="s">
        <v>227</v>
      </c>
      <c r="I1236" s="101" t="str">
        <f t="shared" si="208"/>
        <v>25,5</v>
      </c>
      <c r="J1236" s="164">
        <v>0</v>
      </c>
      <c r="K1236" s="7" t="s">
        <v>132</v>
      </c>
      <c r="L1236" s="103" t="e">
        <f>HLOOKUP(K1236,'ABR''26'!$DE$4:$EH$65,MATCH(Carga!A1236,'ABR''26'!$DE$4:$DE$65,0),0)</f>
        <v>#N/A</v>
      </c>
      <c r="M1236" s="7"/>
      <c r="O1236" s="7" t="str">
        <f t="shared" si="201"/>
        <v>ZBMR</v>
      </c>
      <c r="P1236" s="104" t="e">
        <f t="shared" si="202"/>
        <v>#N/A</v>
      </c>
      <c r="Q1236" s="102" t="s">
        <v>203</v>
      </c>
      <c r="R1236" s="102" t="s">
        <v>204</v>
      </c>
      <c r="S1236" s="102" t="s">
        <v>152</v>
      </c>
      <c r="T1236" s="105" t="str">
        <f t="shared" ca="1" si="207"/>
        <v>04.05.Monday</v>
      </c>
      <c r="U1236" s="102" t="s">
        <v>205</v>
      </c>
      <c r="V1236" s="7"/>
      <c r="W1236" s="7"/>
      <c r="X1236" s="7"/>
      <c r="Y1236" s="7"/>
      <c r="Z1236" s="100">
        <f t="shared" si="203"/>
        <v>4001151</v>
      </c>
      <c r="AA1236" s="7"/>
      <c r="AB1236" s="7"/>
      <c r="AC1236" s="7"/>
      <c r="AD1236" s="7"/>
      <c r="AE1236" s="100">
        <f t="shared" si="204"/>
        <v>4151</v>
      </c>
      <c r="AF1236" s="7"/>
      <c r="AG1236" s="100">
        <f t="shared" si="205"/>
        <v>50033817</v>
      </c>
    </row>
    <row r="1237" spans="1:33" x14ac:dyDescent="0.35">
      <c r="A1237" s="7" t="str">
        <f t="shared" si="209"/>
        <v>Manaus25,50</v>
      </c>
      <c r="B1237" s="100" t="s">
        <v>187</v>
      </c>
      <c r="C1237" s="7">
        <v>4151</v>
      </c>
      <c r="D1237" s="7" t="s">
        <v>40</v>
      </c>
      <c r="E1237">
        <v>4001151</v>
      </c>
      <c r="F1237" s="101"/>
      <c r="G1237" s="111">
        <v>50033817</v>
      </c>
      <c r="H1237" t="s">
        <v>227</v>
      </c>
      <c r="I1237" s="101" t="str">
        <f t="shared" si="208"/>
        <v>25,5</v>
      </c>
      <c r="J1237" s="164">
        <v>0</v>
      </c>
      <c r="K1237" s="7" t="s">
        <v>133</v>
      </c>
      <c r="L1237" s="103" t="e">
        <f>HLOOKUP(K1237,'ABR''26'!$DE$4:$EH$65,MATCH(Carga!A1237,'ABR''26'!$DE$4:$DE$65,0),0)</f>
        <v>#N/A</v>
      </c>
      <c r="M1237" s="7"/>
      <c r="O1237" s="7" t="str">
        <f t="shared" si="201"/>
        <v>ZBML</v>
      </c>
      <c r="P1237" s="104" t="e">
        <f t="shared" si="202"/>
        <v>#N/A</v>
      </c>
      <c r="Q1237" s="102" t="s">
        <v>203</v>
      </c>
      <c r="R1237" s="102" t="s">
        <v>204</v>
      </c>
      <c r="S1237" s="102" t="s">
        <v>152</v>
      </c>
      <c r="T1237" s="105" t="str">
        <f t="shared" ca="1" si="207"/>
        <v>04.05.Monday</v>
      </c>
      <c r="U1237" s="102" t="s">
        <v>205</v>
      </c>
      <c r="V1237" s="7"/>
      <c r="W1237" s="7"/>
      <c r="X1237" s="7"/>
      <c r="Y1237" s="7"/>
      <c r="Z1237" s="100">
        <f t="shared" si="203"/>
        <v>4001151</v>
      </c>
      <c r="AA1237" s="7"/>
      <c r="AB1237" s="7"/>
      <c r="AC1237" s="7"/>
      <c r="AD1237" s="7"/>
      <c r="AE1237" s="100">
        <f t="shared" si="204"/>
        <v>4151</v>
      </c>
      <c r="AF1237" s="7"/>
      <c r="AG1237" s="100">
        <f t="shared" si="205"/>
        <v>50033817</v>
      </c>
    </row>
    <row r="1238" spans="1:33" x14ac:dyDescent="0.35">
      <c r="A1238" s="7" t="str">
        <f t="shared" si="209"/>
        <v>Manaus25,50</v>
      </c>
      <c r="B1238" s="100" t="s">
        <v>187</v>
      </c>
      <c r="C1238" s="7">
        <v>4151</v>
      </c>
      <c r="D1238" s="7" t="s">
        <v>40</v>
      </c>
      <c r="E1238">
        <v>4001151</v>
      </c>
      <c r="F1238" s="101"/>
      <c r="G1238" s="111">
        <v>50033817</v>
      </c>
      <c r="H1238" t="s">
        <v>227</v>
      </c>
      <c r="I1238" s="101" t="str">
        <f t="shared" si="208"/>
        <v>25,5</v>
      </c>
      <c r="J1238" s="164">
        <v>0</v>
      </c>
      <c r="K1238" s="7" t="s">
        <v>52</v>
      </c>
      <c r="L1238" s="103" t="e">
        <f>HLOOKUP(K1238,'ABR''26'!$DE$4:$EH$65,MATCH(Carga!A1238,'ABR''26'!$DE$4:$DE$65,0),0)</f>
        <v>#N/A</v>
      </c>
      <c r="M1238" s="7"/>
      <c r="O1238" s="7" t="str">
        <f t="shared" si="201"/>
        <v>ZBPP</v>
      </c>
      <c r="P1238" s="104" t="e">
        <f t="shared" si="202"/>
        <v>#N/A</v>
      </c>
      <c r="Q1238" s="102" t="s">
        <v>203</v>
      </c>
      <c r="R1238" s="102" t="s">
        <v>204</v>
      </c>
      <c r="S1238" s="102" t="s">
        <v>152</v>
      </c>
      <c r="T1238" s="105" t="str">
        <f t="shared" ca="1" si="207"/>
        <v>04.05.Monday</v>
      </c>
      <c r="U1238" s="102" t="s">
        <v>205</v>
      </c>
      <c r="V1238" s="7"/>
      <c r="W1238" s="7"/>
      <c r="X1238" s="7"/>
      <c r="Y1238" s="7"/>
      <c r="Z1238" s="100">
        <f t="shared" si="203"/>
        <v>4001151</v>
      </c>
      <c r="AA1238" s="7"/>
      <c r="AB1238" s="7"/>
      <c r="AC1238" s="7"/>
      <c r="AD1238" s="7"/>
      <c r="AE1238" s="100">
        <f t="shared" si="204"/>
        <v>4151</v>
      </c>
      <c r="AF1238" s="7"/>
      <c r="AG1238" s="100">
        <f t="shared" si="205"/>
        <v>50033817</v>
      </c>
    </row>
    <row r="1239" spans="1:33" x14ac:dyDescent="0.35">
      <c r="A1239" s="7" t="str">
        <f t="shared" si="209"/>
        <v>Manaus25,50</v>
      </c>
      <c r="B1239" s="100" t="s">
        <v>187</v>
      </c>
      <c r="C1239" s="7">
        <v>4151</v>
      </c>
      <c r="D1239" s="7" t="s">
        <v>40</v>
      </c>
      <c r="E1239">
        <v>4001151</v>
      </c>
      <c r="F1239" s="101"/>
      <c r="G1239" s="111">
        <v>50033817</v>
      </c>
      <c r="H1239" t="s">
        <v>227</v>
      </c>
      <c r="I1239" s="101" t="str">
        <f t="shared" si="208"/>
        <v>25,5</v>
      </c>
      <c r="J1239" s="164">
        <v>0</v>
      </c>
      <c r="K1239" s="7" t="s">
        <v>60</v>
      </c>
      <c r="L1239" s="103" t="e">
        <f>HLOOKUP(K1239,'ABR''26'!$DE$4:$EH$65,MATCH(Carga!A1239,'ABR''26'!$DE$4:$DE$65,0),0)</f>
        <v>#N/A</v>
      </c>
      <c r="M1239" s="7"/>
      <c r="O1239" s="7" t="str">
        <f t="shared" si="201"/>
        <v>ZBPB</v>
      </c>
      <c r="P1239" s="104" t="e">
        <f t="shared" si="202"/>
        <v>#N/A</v>
      </c>
      <c r="Q1239" s="102" t="s">
        <v>203</v>
      </c>
      <c r="R1239" s="102" t="s">
        <v>204</v>
      </c>
      <c r="S1239" s="102" t="s">
        <v>152</v>
      </c>
      <c r="T1239" s="105" t="str">
        <f t="shared" ca="1" si="207"/>
        <v>04.05.Monday</v>
      </c>
      <c r="U1239" s="102" t="s">
        <v>205</v>
      </c>
      <c r="V1239" s="7"/>
      <c r="W1239" s="7"/>
      <c r="X1239" s="7"/>
      <c r="Y1239" s="7"/>
      <c r="Z1239" s="100">
        <f t="shared" si="203"/>
        <v>4001151</v>
      </c>
      <c r="AA1239" s="7"/>
      <c r="AB1239" s="7"/>
      <c r="AC1239" s="7"/>
      <c r="AD1239" s="7"/>
      <c r="AE1239" s="100">
        <f t="shared" si="204"/>
        <v>4151</v>
      </c>
      <c r="AF1239" s="7"/>
      <c r="AG1239" s="100">
        <f t="shared" si="205"/>
        <v>50033817</v>
      </c>
    </row>
    <row r="1240" spans="1:33" x14ac:dyDescent="0.35">
      <c r="A1240" s="7" t="str">
        <f t="shared" si="209"/>
        <v>Manaus25,50</v>
      </c>
      <c r="B1240" s="100" t="s">
        <v>187</v>
      </c>
      <c r="C1240" s="7">
        <v>4151</v>
      </c>
      <c r="D1240" s="7" t="s">
        <v>40</v>
      </c>
      <c r="E1240">
        <v>4001151</v>
      </c>
      <c r="F1240" s="101"/>
      <c r="G1240" s="111">
        <v>50033817</v>
      </c>
      <c r="H1240" t="s">
        <v>227</v>
      </c>
      <c r="I1240" s="101" t="str">
        <f t="shared" si="208"/>
        <v>25,5</v>
      </c>
      <c r="J1240" s="164">
        <v>0</v>
      </c>
      <c r="K1240" s="7" t="s">
        <v>50</v>
      </c>
      <c r="L1240" s="103" t="e">
        <f>HLOOKUP(K1240,'ABR''26'!$DE$4:$EH$65,MATCH(Carga!A1240,'ABR''26'!$DE$4:$DE$65,0),0)</f>
        <v>#N/A</v>
      </c>
      <c r="M1240" s="7"/>
      <c r="O1240" s="7" t="str">
        <f t="shared" si="201"/>
        <v>ZBOP</v>
      </c>
      <c r="P1240" s="104" t="e">
        <f t="shared" si="202"/>
        <v>#N/A</v>
      </c>
      <c r="Q1240" s="102" t="s">
        <v>203</v>
      </c>
      <c r="R1240" s="102" t="s">
        <v>204</v>
      </c>
      <c r="S1240" s="102" t="s">
        <v>152</v>
      </c>
      <c r="T1240" s="105" t="str">
        <f t="shared" ca="1" si="207"/>
        <v>04.05.Monday</v>
      </c>
      <c r="U1240" s="102" t="s">
        <v>205</v>
      </c>
      <c r="V1240" s="7"/>
      <c r="W1240" s="7"/>
      <c r="X1240" s="7"/>
      <c r="Y1240" s="7"/>
      <c r="Z1240" s="100">
        <f t="shared" si="203"/>
        <v>4001151</v>
      </c>
      <c r="AA1240" s="7"/>
      <c r="AB1240" s="7"/>
      <c r="AC1240" s="7"/>
      <c r="AD1240" s="7"/>
      <c r="AE1240" s="100">
        <f t="shared" si="204"/>
        <v>4151</v>
      </c>
      <c r="AF1240" s="7"/>
      <c r="AG1240" s="100">
        <f t="shared" si="205"/>
        <v>50033817</v>
      </c>
    </row>
    <row r="1241" spans="1:33" x14ac:dyDescent="0.35">
      <c r="A1241" s="7" t="str">
        <f t="shared" si="209"/>
        <v>Manaus25,50</v>
      </c>
      <c r="B1241" s="100" t="s">
        <v>187</v>
      </c>
      <c r="C1241" s="7">
        <v>4151</v>
      </c>
      <c r="D1241" s="7" t="s">
        <v>40</v>
      </c>
      <c r="E1241">
        <v>4001151</v>
      </c>
      <c r="F1241" s="101"/>
      <c r="G1241" s="111">
        <v>50033817</v>
      </c>
      <c r="H1241" t="s">
        <v>227</v>
      </c>
      <c r="I1241" s="101" t="str">
        <f t="shared" si="208"/>
        <v>25,5</v>
      </c>
      <c r="J1241" s="164">
        <v>0</v>
      </c>
      <c r="K1241" s="7" t="s">
        <v>58</v>
      </c>
      <c r="L1241" s="103" t="e">
        <f>HLOOKUP(K1241,'ABR''26'!$DE$4:$EH$65,MATCH(Carga!A1241,'ABR''26'!$DE$4:$DE$65,0),0)</f>
        <v>#N/A</v>
      </c>
      <c r="M1241" s="7"/>
      <c r="O1241" s="7" t="str">
        <f t="shared" si="201"/>
        <v>ZBOB</v>
      </c>
      <c r="P1241" s="104" t="e">
        <f t="shared" si="202"/>
        <v>#N/A</v>
      </c>
      <c r="Q1241" s="102" t="s">
        <v>203</v>
      </c>
      <c r="R1241" s="102" t="s">
        <v>204</v>
      </c>
      <c r="S1241" s="102" t="s">
        <v>152</v>
      </c>
      <c r="T1241" s="105" t="str">
        <f t="shared" ca="1" si="207"/>
        <v>04.05.Monday</v>
      </c>
      <c r="U1241" s="102" t="s">
        <v>205</v>
      </c>
      <c r="V1241" s="7"/>
      <c r="W1241" s="7"/>
      <c r="X1241" s="7"/>
      <c r="Y1241" s="7"/>
      <c r="Z1241" s="100">
        <f t="shared" si="203"/>
        <v>4001151</v>
      </c>
      <c r="AA1241" s="7"/>
      <c r="AB1241" s="7"/>
      <c r="AC1241" s="7"/>
      <c r="AD1241" s="7"/>
      <c r="AE1241" s="100">
        <f t="shared" si="204"/>
        <v>4151</v>
      </c>
      <c r="AF1241" s="7"/>
      <c r="AG1241" s="100">
        <f t="shared" si="205"/>
        <v>50033817</v>
      </c>
    </row>
    <row r="1242" spans="1:33" x14ac:dyDescent="0.35">
      <c r="A1242" s="7" t="str">
        <f t="shared" si="209"/>
        <v>Manaus25,50</v>
      </c>
      <c r="B1242" s="100" t="s">
        <v>187</v>
      </c>
      <c r="C1242" s="7">
        <v>4151</v>
      </c>
      <c r="D1242" s="7" t="s">
        <v>40</v>
      </c>
      <c r="E1242">
        <v>4001151</v>
      </c>
      <c r="F1242" s="101"/>
      <c r="G1242" s="111">
        <v>50033817</v>
      </c>
      <c r="H1242" t="s">
        <v>227</v>
      </c>
      <c r="I1242" s="101" t="str">
        <f t="shared" si="208"/>
        <v>25,5</v>
      </c>
      <c r="J1242" s="164">
        <v>0</v>
      </c>
      <c r="K1242" s="7" t="s">
        <v>134</v>
      </c>
      <c r="L1242" s="103" t="e">
        <f>HLOOKUP(K1242,'ABR''26'!$DE$4:$EH$65,MATCH(Carga!A1242,'ABR''26'!$DE$4:$DE$65,0),0)</f>
        <v>#N/A</v>
      </c>
      <c r="M1242" s="7"/>
      <c r="O1242" s="7" t="str">
        <f t="shared" si="201"/>
        <v>ZBSG</v>
      </c>
      <c r="P1242" s="104" t="e">
        <f t="shared" si="202"/>
        <v>#N/A</v>
      </c>
      <c r="Q1242" s="102" t="s">
        <v>203</v>
      </c>
      <c r="R1242" s="102" t="s">
        <v>204</v>
      </c>
      <c r="S1242" s="102" t="s">
        <v>152</v>
      </c>
      <c r="T1242" s="105" t="str">
        <f t="shared" ca="1" si="207"/>
        <v>04.05.Monday</v>
      </c>
      <c r="U1242" s="102" t="s">
        <v>205</v>
      </c>
      <c r="V1242" s="7"/>
      <c r="W1242" s="7"/>
      <c r="X1242" s="7"/>
      <c r="Y1242" s="7"/>
      <c r="Z1242" s="100">
        <f t="shared" si="203"/>
        <v>4001151</v>
      </c>
      <c r="AA1242" s="7"/>
      <c r="AB1242" s="7"/>
      <c r="AC1242" s="7"/>
      <c r="AD1242" s="7"/>
      <c r="AE1242" s="100">
        <f t="shared" si="204"/>
        <v>4151</v>
      </c>
      <c r="AF1242" s="7"/>
      <c r="AG1242" s="100">
        <f t="shared" si="205"/>
        <v>50033817</v>
      </c>
    </row>
    <row r="1243" spans="1:33" x14ac:dyDescent="0.35">
      <c r="A1243" s="7" t="str">
        <f t="shared" si="209"/>
        <v>Manaus25,50</v>
      </c>
      <c r="B1243" s="100" t="s">
        <v>187</v>
      </c>
      <c r="C1243" s="7">
        <v>4151</v>
      </c>
      <c r="D1243" s="7" t="s">
        <v>40</v>
      </c>
      <c r="E1243">
        <v>4001151</v>
      </c>
      <c r="F1243" s="101"/>
      <c r="G1243" s="111">
        <v>50033817</v>
      </c>
      <c r="H1243" t="s">
        <v>227</v>
      </c>
      <c r="I1243" s="101" t="str">
        <f t="shared" si="208"/>
        <v>25,5</v>
      </c>
      <c r="J1243" s="164">
        <v>0</v>
      </c>
      <c r="K1243" s="7" t="s">
        <v>45</v>
      </c>
      <c r="L1243" s="103" t="e">
        <f>HLOOKUP(K1243,'ABR''26'!$DE$4:$EH$65,MATCH(Carga!A1243,'ABR''26'!$DE$4:$DE$65,0),0)</f>
        <v>#N/A</v>
      </c>
      <c r="M1243" s="7"/>
      <c r="O1243" s="7" t="str">
        <f t="shared" si="201"/>
        <v>ZBFS</v>
      </c>
      <c r="P1243" s="104" t="e">
        <f t="shared" si="202"/>
        <v>#N/A</v>
      </c>
      <c r="Q1243" s="102" t="s">
        <v>203</v>
      </c>
      <c r="R1243" s="102" t="s">
        <v>204</v>
      </c>
      <c r="S1243" s="102" t="s">
        <v>152</v>
      </c>
      <c r="T1243" s="105" t="str">
        <f t="shared" ca="1" si="207"/>
        <v>04.05.Monday</v>
      </c>
      <c r="U1243" s="102" t="s">
        <v>205</v>
      </c>
      <c r="V1243" s="7"/>
      <c r="W1243" s="7"/>
      <c r="X1243" s="7"/>
      <c r="Y1243" s="7"/>
      <c r="Z1243" s="100">
        <f t="shared" si="203"/>
        <v>4001151</v>
      </c>
      <c r="AA1243" s="7"/>
      <c r="AB1243" s="7"/>
      <c r="AC1243" s="7"/>
      <c r="AD1243" s="7"/>
      <c r="AE1243" s="100">
        <f t="shared" si="204"/>
        <v>4151</v>
      </c>
      <c r="AF1243" s="7"/>
      <c r="AG1243" s="100">
        <f t="shared" si="205"/>
        <v>50033817</v>
      </c>
    </row>
    <row r="1244" spans="1:33" x14ac:dyDescent="0.35">
      <c r="A1244" s="7" t="str">
        <f t="shared" si="209"/>
        <v>Manaus25,50</v>
      </c>
      <c r="B1244" s="100" t="s">
        <v>187</v>
      </c>
      <c r="C1244" s="7">
        <v>4151</v>
      </c>
      <c r="D1244" s="7" t="s">
        <v>40</v>
      </c>
      <c r="E1244">
        <v>4001151</v>
      </c>
      <c r="F1244" s="101"/>
      <c r="G1244" s="111">
        <v>50033817</v>
      </c>
      <c r="H1244" t="s">
        <v>227</v>
      </c>
      <c r="I1244" s="101" t="str">
        <f t="shared" si="208"/>
        <v>25,5</v>
      </c>
      <c r="J1244" s="164">
        <v>0</v>
      </c>
      <c r="K1244" s="7" t="s">
        <v>47</v>
      </c>
      <c r="L1244" s="103" t="e">
        <f>HLOOKUP(K1244,'ABR''26'!$DE$4:$EH$65,MATCH(Carga!A1244,'ABR''26'!$DE$4:$DE$65,0),0)</f>
        <v>#N/A</v>
      </c>
      <c r="M1244" s="7"/>
      <c r="O1244" s="7" t="str">
        <f t="shared" si="201"/>
        <v>ZBUT</v>
      </c>
      <c r="P1244" s="104" t="e">
        <f t="shared" si="202"/>
        <v>#N/A</v>
      </c>
      <c r="Q1244" s="102" t="s">
        <v>203</v>
      </c>
      <c r="R1244" s="102" t="s">
        <v>204</v>
      </c>
      <c r="S1244" s="102" t="s">
        <v>152</v>
      </c>
      <c r="T1244" s="105" t="str">
        <f t="shared" ca="1" si="207"/>
        <v>04.05.Monday</v>
      </c>
      <c r="U1244" s="102" t="s">
        <v>205</v>
      </c>
      <c r="V1244" s="7"/>
      <c r="W1244" s="7"/>
      <c r="X1244" s="7"/>
      <c r="Y1244" s="7"/>
      <c r="Z1244" s="100">
        <f t="shared" si="203"/>
        <v>4001151</v>
      </c>
      <c r="AA1244" s="7"/>
      <c r="AB1244" s="7"/>
      <c r="AC1244" s="7"/>
      <c r="AD1244" s="7"/>
      <c r="AE1244" s="100">
        <f t="shared" si="204"/>
        <v>4151</v>
      </c>
      <c r="AF1244" s="7"/>
      <c r="AG1244" s="100">
        <f t="shared" si="205"/>
        <v>50033817</v>
      </c>
    </row>
    <row r="1245" spans="1:33" x14ac:dyDescent="0.35">
      <c r="A1245" s="7" t="str">
        <f t="shared" si="209"/>
        <v>Manaus25,50</v>
      </c>
      <c r="B1245" s="100" t="s">
        <v>187</v>
      </c>
      <c r="C1245" s="7">
        <v>4151</v>
      </c>
      <c r="D1245" s="7" t="s">
        <v>40</v>
      </c>
      <c r="E1245">
        <v>4001151</v>
      </c>
      <c r="F1245" s="101"/>
      <c r="G1245" s="111">
        <v>50033817</v>
      </c>
      <c r="H1245" t="s">
        <v>227</v>
      </c>
      <c r="I1245" s="101" t="str">
        <f t="shared" si="208"/>
        <v>25,5</v>
      </c>
      <c r="J1245" s="164">
        <v>0</v>
      </c>
      <c r="K1245" s="7" t="s">
        <v>54</v>
      </c>
      <c r="L1245" s="103" t="e">
        <f>HLOOKUP(K1245,'ABR''26'!$DE$4:$EH$65,MATCH(Carga!A1245,'ABR''26'!$DE$4:$DE$65,0),0)</f>
        <v>#N/A</v>
      </c>
      <c r="M1245" s="7"/>
      <c r="O1245" s="7" t="str">
        <f t="shared" si="201"/>
        <v>ZBUB</v>
      </c>
      <c r="P1245" s="104" t="e">
        <f t="shared" si="202"/>
        <v>#N/A</v>
      </c>
      <c r="Q1245" s="102" t="s">
        <v>203</v>
      </c>
      <c r="R1245" s="102" t="s">
        <v>204</v>
      </c>
      <c r="S1245" s="102" t="s">
        <v>152</v>
      </c>
      <c r="T1245" s="105" t="str">
        <f t="shared" ca="1" si="207"/>
        <v>04.05.Monday</v>
      </c>
      <c r="U1245" s="102" t="s">
        <v>205</v>
      </c>
      <c r="V1245" s="7"/>
      <c r="W1245" s="7"/>
      <c r="X1245" s="7"/>
      <c r="Y1245" s="7"/>
      <c r="Z1245" s="100">
        <f t="shared" si="203"/>
        <v>4001151</v>
      </c>
      <c r="AA1245" s="7"/>
      <c r="AB1245" s="7"/>
      <c r="AC1245" s="7"/>
      <c r="AD1245" s="7"/>
      <c r="AE1245" s="100">
        <f t="shared" si="204"/>
        <v>4151</v>
      </c>
      <c r="AF1245" s="7"/>
      <c r="AG1245" s="100">
        <f t="shared" si="205"/>
        <v>50033817</v>
      </c>
    </row>
    <row r="1246" spans="1:33" x14ac:dyDescent="0.35">
      <c r="A1246" s="7" t="str">
        <f t="shared" si="209"/>
        <v>Manaus25,50</v>
      </c>
      <c r="B1246" s="100" t="s">
        <v>187</v>
      </c>
      <c r="C1246" s="7">
        <v>4151</v>
      </c>
      <c r="D1246" s="7" t="s">
        <v>40</v>
      </c>
      <c r="E1246">
        <v>4001151</v>
      </c>
      <c r="F1246" s="101"/>
      <c r="G1246" s="111">
        <v>50033817</v>
      </c>
      <c r="H1246" t="s">
        <v>227</v>
      </c>
      <c r="I1246" s="101" t="str">
        <f t="shared" si="208"/>
        <v>25,5</v>
      </c>
      <c r="J1246" s="164">
        <v>0</v>
      </c>
      <c r="K1246" s="7" t="s">
        <v>48</v>
      </c>
      <c r="L1246" s="103" t="e">
        <f>HLOOKUP(K1246,'ABR''26'!$DE$4:$EH$65,MATCH(Carga!A1246,'ABR''26'!$DE$4:$DE$65,0),0)</f>
        <v>#N/A</v>
      </c>
      <c r="M1246" s="7"/>
      <c r="O1246" s="7" t="str">
        <f t="shared" si="201"/>
        <v>ZBLA</v>
      </c>
      <c r="P1246" s="104" t="e">
        <f t="shared" si="202"/>
        <v>#N/A</v>
      </c>
      <c r="Q1246" s="102" t="s">
        <v>203</v>
      </c>
      <c r="R1246" s="102" t="s">
        <v>204</v>
      </c>
      <c r="S1246" s="102" t="s">
        <v>152</v>
      </c>
      <c r="T1246" s="105" t="str">
        <f t="shared" ca="1" si="207"/>
        <v>04.05.Monday</v>
      </c>
      <c r="U1246" s="102" t="s">
        <v>205</v>
      </c>
      <c r="V1246" s="7"/>
      <c r="W1246" s="7"/>
      <c r="X1246" s="7"/>
      <c r="Y1246" s="7"/>
      <c r="Z1246" s="100">
        <f t="shared" si="203"/>
        <v>4001151</v>
      </c>
      <c r="AA1246" s="7"/>
      <c r="AB1246" s="7"/>
      <c r="AC1246" s="7"/>
      <c r="AD1246" s="7"/>
      <c r="AE1246" s="100">
        <f t="shared" si="204"/>
        <v>4151</v>
      </c>
      <c r="AF1246" s="7"/>
      <c r="AG1246" s="100">
        <f t="shared" si="205"/>
        <v>50033817</v>
      </c>
    </row>
    <row r="1247" spans="1:33" x14ac:dyDescent="0.35">
      <c r="A1247" s="7" t="str">
        <f t="shared" si="209"/>
        <v>Manaus25,50</v>
      </c>
      <c r="B1247" s="100" t="s">
        <v>187</v>
      </c>
      <c r="C1247" s="7">
        <v>4151</v>
      </c>
      <c r="D1247" s="7" t="s">
        <v>40</v>
      </c>
      <c r="E1247">
        <v>4001151</v>
      </c>
      <c r="F1247" s="101"/>
      <c r="G1247" s="111">
        <v>50033817</v>
      </c>
      <c r="H1247" t="s">
        <v>227</v>
      </c>
      <c r="I1247" s="101" t="str">
        <f t="shared" si="208"/>
        <v>25,5</v>
      </c>
      <c r="J1247" s="164">
        <v>0</v>
      </c>
      <c r="K1247" s="7" t="s">
        <v>55</v>
      </c>
      <c r="L1247" s="103" t="e">
        <f>HLOOKUP(K1247,'ABR''26'!$DE$4:$EH$65,MATCH(Carga!A1247,'ABR''26'!$DE$4:$DE$65,0),0)</f>
        <v>#N/A</v>
      </c>
      <c r="M1247" s="7"/>
      <c r="O1247" s="7" t="str">
        <f t="shared" si="201"/>
        <v>ZBLL</v>
      </c>
      <c r="P1247" s="104" t="e">
        <f t="shared" si="202"/>
        <v>#N/A</v>
      </c>
      <c r="Q1247" s="102" t="s">
        <v>203</v>
      </c>
      <c r="R1247" s="102" t="s">
        <v>204</v>
      </c>
      <c r="S1247" s="102" t="s">
        <v>152</v>
      </c>
      <c r="T1247" s="105" t="str">
        <f t="shared" ca="1" si="207"/>
        <v>04.05.Monday</v>
      </c>
      <c r="U1247" s="102" t="s">
        <v>205</v>
      </c>
      <c r="V1247" s="7"/>
      <c r="W1247" s="7"/>
      <c r="X1247" s="7"/>
      <c r="Y1247" s="7"/>
      <c r="Z1247" s="100">
        <f t="shared" si="203"/>
        <v>4001151</v>
      </c>
      <c r="AA1247" s="7"/>
      <c r="AB1247" s="7"/>
      <c r="AC1247" s="7"/>
      <c r="AD1247" s="7"/>
      <c r="AE1247" s="100">
        <f t="shared" si="204"/>
        <v>4151</v>
      </c>
      <c r="AF1247" s="7"/>
      <c r="AG1247" s="100">
        <f t="shared" si="205"/>
        <v>50033817</v>
      </c>
    </row>
    <row r="1248" spans="1:33" x14ac:dyDescent="0.35">
      <c r="A1248" s="7" t="str">
        <f t="shared" si="209"/>
        <v>Manaus25,50</v>
      </c>
      <c r="B1248" s="100" t="s">
        <v>187</v>
      </c>
      <c r="C1248" s="7">
        <v>4151</v>
      </c>
      <c r="D1248" s="7" t="s">
        <v>40</v>
      </c>
      <c r="E1248">
        <v>4001151</v>
      </c>
      <c r="F1248" s="101"/>
      <c r="G1248" s="111">
        <v>50033817</v>
      </c>
      <c r="H1248" t="s">
        <v>227</v>
      </c>
      <c r="I1248" s="101" t="str">
        <f t="shared" si="208"/>
        <v>25,5</v>
      </c>
      <c r="J1248" s="164">
        <v>0</v>
      </c>
      <c r="K1248" s="7" t="s">
        <v>135</v>
      </c>
      <c r="L1248" s="103" t="e">
        <f>HLOOKUP(K1248,'ABR''26'!$DE$4:$EH$65,MATCH(Carga!A1248,'ABR''26'!$DE$4:$DE$65,0),0)</f>
        <v>#N/A</v>
      </c>
      <c r="M1248" s="7"/>
      <c r="O1248" s="7" t="str">
        <f t="shared" si="201"/>
        <v>ZBPE</v>
      </c>
      <c r="P1248" s="104" t="e">
        <f t="shared" si="202"/>
        <v>#N/A</v>
      </c>
      <c r="Q1248" s="102" t="s">
        <v>203</v>
      </c>
      <c r="R1248" s="102" t="s">
        <v>204</v>
      </c>
      <c r="S1248" s="102" t="s">
        <v>152</v>
      </c>
      <c r="T1248" s="105" t="str">
        <f t="shared" ca="1" si="207"/>
        <v>04.05.Monday</v>
      </c>
      <c r="U1248" s="102" t="s">
        <v>205</v>
      </c>
      <c r="V1248" s="7"/>
      <c r="W1248" s="7"/>
      <c r="X1248" s="7"/>
      <c r="Y1248" s="7"/>
      <c r="Z1248" s="100">
        <f t="shared" si="203"/>
        <v>4001151</v>
      </c>
      <c r="AA1248" s="7"/>
      <c r="AB1248" s="7"/>
      <c r="AC1248" s="7"/>
      <c r="AD1248" s="7"/>
      <c r="AE1248" s="100">
        <f t="shared" si="204"/>
        <v>4151</v>
      </c>
      <c r="AF1248" s="7"/>
      <c r="AG1248" s="100">
        <f t="shared" si="205"/>
        <v>50033817</v>
      </c>
    </row>
    <row r="1249" spans="1:33" x14ac:dyDescent="0.35">
      <c r="A1249" s="7" t="str">
        <f t="shared" si="209"/>
        <v>Manaus25,50</v>
      </c>
      <c r="B1249" s="100" t="s">
        <v>187</v>
      </c>
      <c r="C1249" s="7">
        <v>4151</v>
      </c>
      <c r="D1249" s="7" t="s">
        <v>40</v>
      </c>
      <c r="E1249">
        <v>4001151</v>
      </c>
      <c r="F1249" s="101"/>
      <c r="G1249" s="111">
        <v>50033817</v>
      </c>
      <c r="H1249" t="s">
        <v>227</v>
      </c>
      <c r="I1249" s="101" t="str">
        <f t="shared" si="208"/>
        <v>25,5</v>
      </c>
      <c r="J1249" s="164">
        <v>0</v>
      </c>
      <c r="K1249" s="7" t="s">
        <v>136</v>
      </c>
      <c r="L1249" s="103" t="e">
        <f>HLOOKUP(K1249,'ABR''26'!$DE$4:$EH$65,MATCH(Carga!A1249,'ABR''26'!$DE$4:$DE$65,0),0)</f>
        <v>#N/A</v>
      </c>
      <c r="M1249" s="7"/>
      <c r="O1249" s="7" t="str">
        <f t="shared" si="201"/>
        <v>ZBPL</v>
      </c>
      <c r="P1249" s="104" t="e">
        <f t="shared" si="202"/>
        <v>#N/A</v>
      </c>
      <c r="Q1249" s="102" t="s">
        <v>203</v>
      </c>
      <c r="R1249" s="102" t="s">
        <v>204</v>
      </c>
      <c r="S1249" s="102" t="s">
        <v>152</v>
      </c>
      <c r="T1249" s="105" t="str">
        <f t="shared" ca="1" si="207"/>
        <v>04.05.Monday</v>
      </c>
      <c r="U1249" s="102" t="s">
        <v>205</v>
      </c>
      <c r="V1249" s="7"/>
      <c r="W1249" s="7"/>
      <c r="X1249" s="7"/>
      <c r="Y1249" s="7"/>
      <c r="Z1249" s="100">
        <f t="shared" si="203"/>
        <v>4001151</v>
      </c>
      <c r="AA1249" s="7"/>
      <c r="AB1249" s="7"/>
      <c r="AC1249" s="7"/>
      <c r="AD1249" s="7"/>
      <c r="AE1249" s="100">
        <f t="shared" si="204"/>
        <v>4151</v>
      </c>
      <c r="AF1249" s="7"/>
      <c r="AG1249" s="100">
        <f t="shared" si="205"/>
        <v>50033817</v>
      </c>
    </row>
    <row r="1250" spans="1:33" x14ac:dyDescent="0.35">
      <c r="A1250" s="7" t="str">
        <f>D1250&amp;I1250&amp;J1250</f>
        <v>Suape39,71</v>
      </c>
      <c r="B1250" s="100" t="s">
        <v>187</v>
      </c>
      <c r="C1250" s="7">
        <v>4196</v>
      </c>
      <c r="D1250" s="7" t="s">
        <v>23</v>
      </c>
      <c r="E1250">
        <v>4001150</v>
      </c>
      <c r="F1250" s="101"/>
      <c r="G1250" s="111">
        <v>50034033</v>
      </c>
      <c r="H1250" t="s">
        <v>219</v>
      </c>
      <c r="I1250" s="101" t="str">
        <f t="shared" ref="I1250:I1313" si="210">SUBSTITUTE(MID(H1250,7,4),".",",")</f>
        <v>39,7</v>
      </c>
      <c r="J1250" s="164">
        <v>1</v>
      </c>
      <c r="K1250" s="7" t="s">
        <v>43</v>
      </c>
      <c r="L1250" s="103" t="e">
        <f>HLOOKUP(K1250,'ABR''26'!$DE$4:$EH$65,MATCH(Carga!A1250,'ABR''26'!$DE$4:$DE$65,0),0)</f>
        <v>#N/A</v>
      </c>
      <c r="M1250" s="7"/>
      <c r="O1250" s="7" t="str">
        <f t="shared" ref="O1250:O1313" si="211">K1250</f>
        <v>ZBRP</v>
      </c>
      <c r="P1250" s="104" t="e">
        <f t="shared" ref="P1250:P1313" si="212">L1250</f>
        <v>#N/A</v>
      </c>
      <c r="Q1250" s="102" t="s">
        <v>203</v>
      </c>
      <c r="R1250" s="102" t="s">
        <v>204</v>
      </c>
      <c r="S1250" s="102" t="s">
        <v>152</v>
      </c>
      <c r="T1250" s="105" t="str">
        <f t="shared" ca="1" si="207"/>
        <v>04.05.Monday</v>
      </c>
      <c r="U1250" s="102" t="s">
        <v>205</v>
      </c>
      <c r="V1250" s="7"/>
      <c r="W1250" s="7"/>
      <c r="X1250" s="7"/>
      <c r="Y1250" s="7"/>
      <c r="Z1250" s="100">
        <f t="shared" ref="Z1250:Z1313" si="213">E1250</f>
        <v>4001150</v>
      </c>
      <c r="AA1250" s="7"/>
      <c r="AB1250" s="7"/>
      <c r="AC1250" s="7"/>
      <c r="AD1250" s="7"/>
      <c r="AE1250" s="100">
        <f t="shared" ref="AE1250:AE1313" si="214">C1250</f>
        <v>4196</v>
      </c>
      <c r="AF1250" s="7"/>
      <c r="AG1250" s="100">
        <f t="shared" ref="AG1250:AG1313" si="215">G1250</f>
        <v>50034033</v>
      </c>
    </row>
    <row r="1251" spans="1:33" x14ac:dyDescent="0.35">
      <c r="A1251" s="7" t="str">
        <f t="shared" ref="A1251:A1273" si="216">D1251&amp;I1251&amp;J1251</f>
        <v>Suape39,71</v>
      </c>
      <c r="B1251" s="100" t="s">
        <v>187</v>
      </c>
      <c r="C1251" s="7">
        <v>4196</v>
      </c>
      <c r="D1251" s="7" t="s">
        <v>23</v>
      </c>
      <c r="E1251">
        <v>4001150</v>
      </c>
      <c r="F1251" s="101"/>
      <c r="G1251" s="111">
        <v>50034033</v>
      </c>
      <c r="H1251" t="s">
        <v>219</v>
      </c>
      <c r="I1251" s="101" t="str">
        <f t="shared" si="210"/>
        <v>39,7</v>
      </c>
      <c r="J1251" s="164">
        <v>1</v>
      </c>
      <c r="K1251" s="7" t="s">
        <v>44</v>
      </c>
      <c r="L1251" s="103" t="e">
        <f>HLOOKUP(K1251,'ABR''26'!$DE$4:$EH$65,MATCH(Carga!A1251,'ABR''26'!$DE$4:$DE$65,0),0)</f>
        <v>#N/A</v>
      </c>
      <c r="M1251" s="7"/>
      <c r="O1251" s="7" t="str">
        <f t="shared" si="211"/>
        <v>ZBSR</v>
      </c>
      <c r="P1251" s="104" t="e">
        <f t="shared" si="212"/>
        <v>#N/A</v>
      </c>
      <c r="Q1251" s="102" t="s">
        <v>203</v>
      </c>
      <c r="R1251" s="102" t="s">
        <v>204</v>
      </c>
      <c r="S1251" s="102" t="s">
        <v>152</v>
      </c>
      <c r="T1251" s="105" t="str">
        <f t="shared" ca="1" si="207"/>
        <v>04.05.Monday</v>
      </c>
      <c r="U1251" s="102" t="s">
        <v>205</v>
      </c>
      <c r="V1251" s="7"/>
      <c r="W1251" s="7"/>
      <c r="X1251" s="7"/>
      <c r="Y1251" s="7"/>
      <c r="Z1251" s="100">
        <f t="shared" si="213"/>
        <v>4001150</v>
      </c>
      <c r="AA1251" s="7"/>
      <c r="AB1251" s="7"/>
      <c r="AC1251" s="7"/>
      <c r="AD1251" s="7"/>
      <c r="AE1251" s="100">
        <f t="shared" si="214"/>
        <v>4196</v>
      </c>
      <c r="AF1251" s="7"/>
      <c r="AG1251" s="100">
        <f t="shared" si="215"/>
        <v>50034033</v>
      </c>
    </row>
    <row r="1252" spans="1:33" x14ac:dyDescent="0.35">
      <c r="A1252" s="7" t="str">
        <f t="shared" si="216"/>
        <v>Suape39,71</v>
      </c>
      <c r="B1252" s="100" t="s">
        <v>187</v>
      </c>
      <c r="C1252" s="7">
        <v>4196</v>
      </c>
      <c r="D1252" s="7" t="s">
        <v>23</v>
      </c>
      <c r="E1252">
        <v>4001150</v>
      </c>
      <c r="F1252" s="101"/>
      <c r="G1252" s="111">
        <v>50034033</v>
      </c>
      <c r="H1252" t="s">
        <v>219</v>
      </c>
      <c r="I1252" s="101" t="str">
        <f t="shared" si="210"/>
        <v>39,7</v>
      </c>
      <c r="J1252" s="164">
        <v>1</v>
      </c>
      <c r="K1252" s="7" t="s">
        <v>56</v>
      </c>
      <c r="L1252" s="103" t="e">
        <f>HLOOKUP(K1252,'ABR''26'!$DE$4:$EH$65,MATCH(Carga!A1252,'ABR''26'!$DE$4:$DE$65,0),0)</f>
        <v>#N/A</v>
      </c>
      <c r="M1252" s="7"/>
      <c r="O1252" s="7" t="str">
        <f t="shared" si="211"/>
        <v>ZBSB</v>
      </c>
      <c r="P1252" s="104" t="e">
        <f t="shared" si="212"/>
        <v>#N/A</v>
      </c>
      <c r="Q1252" s="102" t="s">
        <v>203</v>
      </c>
      <c r="R1252" s="102" t="s">
        <v>204</v>
      </c>
      <c r="S1252" s="102" t="s">
        <v>152</v>
      </c>
      <c r="T1252" s="105" t="str">
        <f t="shared" ca="1" si="207"/>
        <v>04.05.Monday</v>
      </c>
      <c r="U1252" s="102" t="s">
        <v>205</v>
      </c>
      <c r="V1252" s="7"/>
      <c r="W1252" s="7"/>
      <c r="X1252" s="7"/>
      <c r="Y1252" s="7"/>
      <c r="Z1252" s="100">
        <f t="shared" si="213"/>
        <v>4001150</v>
      </c>
      <c r="AA1252" s="7"/>
      <c r="AB1252" s="7"/>
      <c r="AC1252" s="7"/>
      <c r="AD1252" s="7"/>
      <c r="AE1252" s="100">
        <f t="shared" si="214"/>
        <v>4196</v>
      </c>
      <c r="AF1252" s="7"/>
      <c r="AG1252" s="100">
        <f t="shared" si="215"/>
        <v>50034033</v>
      </c>
    </row>
    <row r="1253" spans="1:33" x14ac:dyDescent="0.35">
      <c r="A1253" s="7" t="str">
        <f t="shared" si="216"/>
        <v>Suape39,71</v>
      </c>
      <c r="B1253" s="100" t="s">
        <v>187</v>
      </c>
      <c r="C1253" s="7">
        <v>4196</v>
      </c>
      <c r="D1253" s="7" t="s">
        <v>23</v>
      </c>
      <c r="E1253">
        <v>4001150</v>
      </c>
      <c r="F1253" s="101"/>
      <c r="G1253" s="111">
        <v>50034033</v>
      </c>
      <c r="H1253" t="s">
        <v>219</v>
      </c>
      <c r="I1253" s="101" t="str">
        <f t="shared" si="210"/>
        <v>39,7</v>
      </c>
      <c r="J1253" s="164">
        <v>1</v>
      </c>
      <c r="K1253" s="7" t="s">
        <v>46</v>
      </c>
      <c r="L1253" s="103" t="e">
        <f>HLOOKUP(K1253,'ABR''26'!$DE$4:$EH$65,MATCH(Carga!A1253,'ABR''26'!$DE$4:$DE$65,0),0)</f>
        <v>#N/A</v>
      </c>
      <c r="M1253" s="7"/>
      <c r="O1253" s="7" t="str">
        <f t="shared" si="211"/>
        <v>ZBCP</v>
      </c>
      <c r="P1253" s="104" t="e">
        <f t="shared" si="212"/>
        <v>#N/A</v>
      </c>
      <c r="Q1253" s="102" t="s">
        <v>203</v>
      </c>
      <c r="R1253" s="102" t="s">
        <v>204</v>
      </c>
      <c r="S1253" s="102" t="s">
        <v>152</v>
      </c>
      <c r="T1253" s="105" t="str">
        <f t="shared" ca="1" si="207"/>
        <v>04.05.Monday</v>
      </c>
      <c r="U1253" s="102" t="s">
        <v>205</v>
      </c>
      <c r="V1253" s="7"/>
      <c r="W1253" s="7"/>
      <c r="X1253" s="7"/>
      <c r="Y1253" s="7"/>
      <c r="Z1253" s="100">
        <f t="shared" si="213"/>
        <v>4001150</v>
      </c>
      <c r="AA1253" s="7"/>
      <c r="AB1253" s="7"/>
      <c r="AC1253" s="7"/>
      <c r="AD1253" s="7"/>
      <c r="AE1253" s="100">
        <f t="shared" si="214"/>
        <v>4196</v>
      </c>
      <c r="AF1253" s="7"/>
      <c r="AG1253" s="100">
        <f t="shared" si="215"/>
        <v>50034033</v>
      </c>
    </row>
    <row r="1254" spans="1:33" x14ac:dyDescent="0.35">
      <c r="A1254" s="7" t="str">
        <f t="shared" si="216"/>
        <v>Suape39,71</v>
      </c>
      <c r="B1254" s="100" t="s">
        <v>187</v>
      </c>
      <c r="C1254" s="7">
        <v>4196</v>
      </c>
      <c r="D1254" s="7" t="s">
        <v>23</v>
      </c>
      <c r="E1254">
        <v>4001150</v>
      </c>
      <c r="F1254" s="101"/>
      <c r="G1254" s="111">
        <v>50034033</v>
      </c>
      <c r="H1254" t="s">
        <v>219</v>
      </c>
      <c r="I1254" s="101" t="str">
        <f t="shared" si="210"/>
        <v>39,7</v>
      </c>
      <c r="J1254" s="164">
        <v>1</v>
      </c>
      <c r="K1254" s="7" t="s">
        <v>131</v>
      </c>
      <c r="L1254" s="103" t="e">
        <f>HLOOKUP(K1254,'ABR''26'!$DE$4:$EH$65,MATCH(Carga!A1254,'ABR''26'!$DE$4:$DE$65,0),0)</f>
        <v>#N/A</v>
      </c>
      <c r="M1254" s="7"/>
      <c r="O1254" s="7" t="str">
        <f t="shared" si="211"/>
        <v>ZBFP</v>
      </c>
      <c r="P1254" s="104" t="e">
        <f t="shared" si="212"/>
        <v>#N/A</v>
      </c>
      <c r="Q1254" s="102" t="s">
        <v>203</v>
      </c>
      <c r="R1254" s="102" t="s">
        <v>204</v>
      </c>
      <c r="S1254" s="102" t="s">
        <v>152</v>
      </c>
      <c r="T1254" s="105" t="str">
        <f t="shared" ca="1" si="207"/>
        <v>04.05.Monday</v>
      </c>
      <c r="U1254" s="102" t="s">
        <v>205</v>
      </c>
      <c r="V1254" s="7"/>
      <c r="W1254" s="7"/>
      <c r="X1254" s="7"/>
      <c r="Y1254" s="7"/>
      <c r="Z1254" s="100">
        <f t="shared" si="213"/>
        <v>4001150</v>
      </c>
      <c r="AA1254" s="7"/>
      <c r="AB1254" s="7"/>
      <c r="AC1254" s="7"/>
      <c r="AD1254" s="7"/>
      <c r="AE1254" s="100">
        <f t="shared" si="214"/>
        <v>4196</v>
      </c>
      <c r="AF1254" s="7"/>
      <c r="AG1254" s="100">
        <f t="shared" si="215"/>
        <v>50034033</v>
      </c>
    </row>
    <row r="1255" spans="1:33" x14ac:dyDescent="0.35">
      <c r="A1255" s="7" t="str">
        <f t="shared" si="216"/>
        <v>Suape39,71</v>
      </c>
      <c r="B1255" s="100" t="s">
        <v>187</v>
      </c>
      <c r="C1255" s="7">
        <v>4196</v>
      </c>
      <c r="D1255" s="7" t="s">
        <v>23</v>
      </c>
      <c r="E1255">
        <v>4001150</v>
      </c>
      <c r="F1255" s="101"/>
      <c r="G1255" s="111">
        <v>50034033</v>
      </c>
      <c r="H1255" t="s">
        <v>219</v>
      </c>
      <c r="I1255" s="101" t="str">
        <f t="shared" si="210"/>
        <v>39,7</v>
      </c>
      <c r="J1255" s="164">
        <v>1</v>
      </c>
      <c r="K1255" s="7" t="s">
        <v>51</v>
      </c>
      <c r="L1255" s="103" t="e">
        <f>HLOOKUP(K1255,'ABR''26'!$DE$4:$EH$65,MATCH(Carga!A1255,'ABR''26'!$DE$4:$DE$65,0),0)</f>
        <v>#N/A</v>
      </c>
      <c r="M1255" s="7"/>
      <c r="O1255" s="7" t="str">
        <f t="shared" si="211"/>
        <v>ZBFC</v>
      </c>
      <c r="P1255" s="104" t="e">
        <f t="shared" si="212"/>
        <v>#N/A</v>
      </c>
      <c r="Q1255" s="102" t="s">
        <v>203</v>
      </c>
      <c r="R1255" s="102" t="s">
        <v>204</v>
      </c>
      <c r="S1255" s="102" t="s">
        <v>152</v>
      </c>
      <c r="T1255" s="105" t="str">
        <f t="shared" ca="1" si="207"/>
        <v>04.05.Monday</v>
      </c>
      <c r="U1255" s="102" t="s">
        <v>205</v>
      </c>
      <c r="V1255" s="7"/>
      <c r="W1255" s="7"/>
      <c r="X1255" s="7"/>
      <c r="Y1255" s="7"/>
      <c r="Z1255" s="100">
        <f t="shared" si="213"/>
        <v>4001150</v>
      </c>
      <c r="AA1255" s="7"/>
      <c r="AB1255" s="7"/>
      <c r="AC1255" s="7"/>
      <c r="AD1255" s="7"/>
      <c r="AE1255" s="100">
        <f t="shared" si="214"/>
        <v>4196</v>
      </c>
      <c r="AF1255" s="7"/>
      <c r="AG1255" s="100">
        <f t="shared" si="215"/>
        <v>50034033</v>
      </c>
    </row>
    <row r="1256" spans="1:33" x14ac:dyDescent="0.35">
      <c r="A1256" s="7" t="str">
        <f t="shared" si="216"/>
        <v>Suape39,71</v>
      </c>
      <c r="B1256" s="100" t="s">
        <v>187</v>
      </c>
      <c r="C1256" s="7">
        <v>4196</v>
      </c>
      <c r="D1256" s="7" t="s">
        <v>23</v>
      </c>
      <c r="E1256">
        <v>4001150</v>
      </c>
      <c r="F1256" s="101"/>
      <c r="G1256" s="111">
        <v>50034033</v>
      </c>
      <c r="H1256" t="s">
        <v>219</v>
      </c>
      <c r="I1256" s="101" t="str">
        <f t="shared" si="210"/>
        <v>39,7</v>
      </c>
      <c r="J1256" s="164">
        <v>1</v>
      </c>
      <c r="K1256" s="7" t="s">
        <v>59</v>
      </c>
      <c r="L1256" s="103" t="e">
        <f>HLOOKUP(K1256,'ABR''26'!$DE$4:$EH$65,MATCH(Carga!A1256,'ABR''26'!$DE$4:$DE$65,0),0)</f>
        <v>#N/A</v>
      </c>
      <c r="M1256" s="7"/>
      <c r="O1256" s="7" t="str">
        <f t="shared" si="211"/>
        <v>ZBFB</v>
      </c>
      <c r="P1256" s="104" t="e">
        <f t="shared" si="212"/>
        <v>#N/A</v>
      </c>
      <c r="Q1256" s="102" t="s">
        <v>203</v>
      </c>
      <c r="R1256" s="102" t="s">
        <v>204</v>
      </c>
      <c r="S1256" s="102" t="s">
        <v>152</v>
      </c>
      <c r="T1256" s="105" t="str">
        <f t="shared" ca="1" si="207"/>
        <v>04.05.Monday</v>
      </c>
      <c r="U1256" s="102" t="s">
        <v>205</v>
      </c>
      <c r="V1256" s="7"/>
      <c r="W1256" s="7"/>
      <c r="X1256" s="7"/>
      <c r="Y1256" s="7"/>
      <c r="Z1256" s="100">
        <f t="shared" si="213"/>
        <v>4001150</v>
      </c>
      <c r="AA1256" s="7"/>
      <c r="AB1256" s="7"/>
      <c r="AC1256" s="7"/>
      <c r="AD1256" s="7"/>
      <c r="AE1256" s="100">
        <f t="shared" si="214"/>
        <v>4196</v>
      </c>
      <c r="AF1256" s="7"/>
      <c r="AG1256" s="100">
        <f t="shared" si="215"/>
        <v>50034033</v>
      </c>
    </row>
    <row r="1257" spans="1:33" x14ac:dyDescent="0.35">
      <c r="A1257" s="7" t="str">
        <f t="shared" si="216"/>
        <v>Suape39,71</v>
      </c>
      <c r="B1257" s="100" t="s">
        <v>187</v>
      </c>
      <c r="C1257" s="7">
        <v>4196</v>
      </c>
      <c r="D1257" s="7" t="s">
        <v>23</v>
      </c>
      <c r="E1257">
        <v>4001150</v>
      </c>
      <c r="F1257" s="101"/>
      <c r="G1257" s="111">
        <v>50034033</v>
      </c>
      <c r="H1257" t="s">
        <v>219</v>
      </c>
      <c r="I1257" s="101" t="str">
        <f t="shared" si="210"/>
        <v>39,7</v>
      </c>
      <c r="J1257" s="164">
        <v>1</v>
      </c>
      <c r="K1257" s="7" t="s">
        <v>138</v>
      </c>
      <c r="L1257" s="103" t="e">
        <f>HLOOKUP(K1257,'ABR''26'!$DE$4:$EH$65,MATCH(Carga!A1257,'ABR''26'!$DE$4:$DE$65,0),0)</f>
        <v>#N/A</v>
      </c>
      <c r="M1257" s="7"/>
      <c r="O1257" s="7" t="str">
        <f t="shared" si="211"/>
        <v>ZBTM</v>
      </c>
      <c r="P1257" s="104" t="e">
        <f t="shared" si="212"/>
        <v>#N/A</v>
      </c>
      <c r="Q1257" s="102" t="s">
        <v>203</v>
      </c>
      <c r="R1257" s="102" t="s">
        <v>204</v>
      </c>
      <c r="S1257" s="102" t="s">
        <v>152</v>
      </c>
      <c r="T1257" s="105" t="str">
        <f t="shared" ca="1" si="207"/>
        <v>04.05.Monday</v>
      </c>
      <c r="U1257" s="102" t="s">
        <v>205</v>
      </c>
      <c r="V1257" s="7"/>
      <c r="W1257" s="7"/>
      <c r="X1257" s="7"/>
      <c r="Y1257" s="7"/>
      <c r="Z1257" s="100">
        <f t="shared" si="213"/>
        <v>4001150</v>
      </c>
      <c r="AA1257" s="7"/>
      <c r="AB1257" s="7"/>
      <c r="AC1257" s="7"/>
      <c r="AD1257" s="7"/>
      <c r="AE1257" s="100">
        <f t="shared" si="214"/>
        <v>4196</v>
      </c>
      <c r="AF1257" s="7"/>
      <c r="AG1257" s="100">
        <f t="shared" si="215"/>
        <v>50034033</v>
      </c>
    </row>
    <row r="1258" spans="1:33" x14ac:dyDescent="0.35">
      <c r="A1258" s="7" t="str">
        <f t="shared" si="216"/>
        <v>Suape39,71</v>
      </c>
      <c r="B1258" s="100" t="s">
        <v>187</v>
      </c>
      <c r="C1258" s="7">
        <v>4196</v>
      </c>
      <c r="D1258" s="7" t="s">
        <v>23</v>
      </c>
      <c r="E1258">
        <v>4001150</v>
      </c>
      <c r="F1258" s="101"/>
      <c r="G1258" s="111">
        <v>50034033</v>
      </c>
      <c r="H1258" t="s">
        <v>219</v>
      </c>
      <c r="I1258" s="101" t="str">
        <f t="shared" si="210"/>
        <v>39,7</v>
      </c>
      <c r="J1258" s="164">
        <v>1</v>
      </c>
      <c r="K1258" s="7" t="s">
        <v>139</v>
      </c>
      <c r="L1258" s="103" t="e">
        <f>HLOOKUP(K1258,'ABR''26'!$DE$4:$EH$65,MATCH(Carga!A1258,'ABR''26'!$DE$4:$DE$65,0),0)</f>
        <v>#N/A</v>
      </c>
      <c r="M1258" s="7"/>
      <c r="O1258" s="7" t="str">
        <f t="shared" si="211"/>
        <v>ZBCT</v>
      </c>
      <c r="P1258" s="104" t="e">
        <f t="shared" si="212"/>
        <v>#N/A</v>
      </c>
      <c r="Q1258" s="102" t="s">
        <v>203</v>
      </c>
      <c r="R1258" s="102" t="s">
        <v>204</v>
      </c>
      <c r="S1258" s="102" t="s">
        <v>152</v>
      </c>
      <c r="T1258" s="105" t="str">
        <f t="shared" ca="1" si="207"/>
        <v>04.05.Monday</v>
      </c>
      <c r="U1258" s="102" t="s">
        <v>205</v>
      </c>
      <c r="V1258" s="7"/>
      <c r="W1258" s="7"/>
      <c r="X1258" s="7"/>
      <c r="Y1258" s="7"/>
      <c r="Z1258" s="100">
        <f t="shared" si="213"/>
        <v>4001150</v>
      </c>
      <c r="AA1258" s="7"/>
      <c r="AB1258" s="7"/>
      <c r="AC1258" s="7"/>
      <c r="AD1258" s="7"/>
      <c r="AE1258" s="100">
        <f t="shared" si="214"/>
        <v>4196</v>
      </c>
      <c r="AF1258" s="7"/>
      <c r="AG1258" s="100">
        <f t="shared" si="215"/>
        <v>50034033</v>
      </c>
    </row>
    <row r="1259" spans="1:33" x14ac:dyDescent="0.35">
      <c r="A1259" s="7" t="str">
        <f t="shared" si="216"/>
        <v>Suape39,71</v>
      </c>
      <c r="B1259" s="100" t="s">
        <v>187</v>
      </c>
      <c r="C1259" s="7">
        <v>4196</v>
      </c>
      <c r="D1259" s="7" t="s">
        <v>23</v>
      </c>
      <c r="E1259">
        <v>4001150</v>
      </c>
      <c r="F1259" s="101"/>
      <c r="G1259" s="111">
        <v>50034033</v>
      </c>
      <c r="H1259" t="s">
        <v>219</v>
      </c>
      <c r="I1259" s="101" t="str">
        <f t="shared" si="210"/>
        <v>39,7</v>
      </c>
      <c r="J1259" s="164">
        <v>1</v>
      </c>
      <c r="K1259" s="7" t="s">
        <v>57</v>
      </c>
      <c r="L1259" s="103" t="e">
        <f>HLOOKUP(K1259,'ABR''26'!$DE$4:$EH$65,MATCH(Carga!A1259,'ABR''26'!$DE$4:$DE$65,0),0)</f>
        <v>#N/A</v>
      </c>
      <c r="M1259" s="7"/>
      <c r="O1259" s="7" t="str">
        <f t="shared" si="211"/>
        <v>ZBLB</v>
      </c>
      <c r="P1259" s="104" t="e">
        <f t="shared" si="212"/>
        <v>#N/A</v>
      </c>
      <c r="Q1259" s="102" t="s">
        <v>203</v>
      </c>
      <c r="R1259" s="102" t="s">
        <v>204</v>
      </c>
      <c r="S1259" s="102" t="s">
        <v>152</v>
      </c>
      <c r="T1259" s="105" t="str">
        <f t="shared" ca="1" si="207"/>
        <v>04.05.Monday</v>
      </c>
      <c r="U1259" s="102" t="s">
        <v>205</v>
      </c>
      <c r="V1259" s="7"/>
      <c r="W1259" s="7"/>
      <c r="X1259" s="7"/>
      <c r="Y1259" s="7"/>
      <c r="Z1259" s="100">
        <f t="shared" si="213"/>
        <v>4001150</v>
      </c>
      <c r="AA1259" s="7"/>
      <c r="AB1259" s="7"/>
      <c r="AC1259" s="7"/>
      <c r="AD1259" s="7"/>
      <c r="AE1259" s="100">
        <f t="shared" si="214"/>
        <v>4196</v>
      </c>
      <c r="AF1259" s="7"/>
      <c r="AG1259" s="100">
        <f t="shared" si="215"/>
        <v>50034033</v>
      </c>
    </row>
    <row r="1260" spans="1:33" x14ac:dyDescent="0.35">
      <c r="A1260" s="7" t="str">
        <f t="shared" si="216"/>
        <v>Suape39,71</v>
      </c>
      <c r="B1260" s="100" t="s">
        <v>187</v>
      </c>
      <c r="C1260" s="7">
        <v>4196</v>
      </c>
      <c r="D1260" s="7" t="s">
        <v>23</v>
      </c>
      <c r="E1260">
        <v>4001150</v>
      </c>
      <c r="F1260" s="101"/>
      <c r="G1260" s="111">
        <v>50034033</v>
      </c>
      <c r="H1260" t="s">
        <v>219</v>
      </c>
      <c r="I1260" s="101" t="str">
        <f t="shared" si="210"/>
        <v>39,7</v>
      </c>
      <c r="J1260" s="164">
        <v>1</v>
      </c>
      <c r="K1260" s="7" t="s">
        <v>132</v>
      </c>
      <c r="L1260" s="103" t="e">
        <f>HLOOKUP(K1260,'ABR''26'!$DE$4:$EH$65,MATCH(Carga!A1260,'ABR''26'!$DE$4:$DE$65,0),0)</f>
        <v>#N/A</v>
      </c>
      <c r="M1260" s="7"/>
      <c r="O1260" s="7" t="str">
        <f t="shared" si="211"/>
        <v>ZBMR</v>
      </c>
      <c r="P1260" s="104" t="e">
        <f t="shared" si="212"/>
        <v>#N/A</v>
      </c>
      <c r="Q1260" s="102" t="s">
        <v>203</v>
      </c>
      <c r="R1260" s="102" t="s">
        <v>204</v>
      </c>
      <c r="S1260" s="102" t="s">
        <v>152</v>
      </c>
      <c r="T1260" s="105" t="str">
        <f t="shared" ca="1" si="207"/>
        <v>04.05.Monday</v>
      </c>
      <c r="U1260" s="102" t="s">
        <v>205</v>
      </c>
      <c r="V1260" s="7"/>
      <c r="W1260" s="7"/>
      <c r="X1260" s="7"/>
      <c r="Y1260" s="7"/>
      <c r="Z1260" s="100">
        <f t="shared" si="213"/>
        <v>4001150</v>
      </c>
      <c r="AA1260" s="7"/>
      <c r="AB1260" s="7"/>
      <c r="AC1260" s="7"/>
      <c r="AD1260" s="7"/>
      <c r="AE1260" s="100">
        <f t="shared" si="214"/>
        <v>4196</v>
      </c>
      <c r="AF1260" s="7"/>
      <c r="AG1260" s="100">
        <f t="shared" si="215"/>
        <v>50034033</v>
      </c>
    </row>
    <row r="1261" spans="1:33" x14ac:dyDescent="0.35">
      <c r="A1261" s="7" t="str">
        <f t="shared" si="216"/>
        <v>Suape39,71</v>
      </c>
      <c r="B1261" s="100" t="s">
        <v>187</v>
      </c>
      <c r="C1261" s="7">
        <v>4196</v>
      </c>
      <c r="D1261" s="7" t="s">
        <v>23</v>
      </c>
      <c r="E1261">
        <v>4001150</v>
      </c>
      <c r="F1261" s="101"/>
      <c r="G1261" s="111">
        <v>50034033</v>
      </c>
      <c r="H1261" t="s">
        <v>219</v>
      </c>
      <c r="I1261" s="101" t="str">
        <f t="shared" si="210"/>
        <v>39,7</v>
      </c>
      <c r="J1261" s="164">
        <v>1</v>
      </c>
      <c r="K1261" s="7" t="s">
        <v>133</v>
      </c>
      <c r="L1261" s="103" t="e">
        <f>HLOOKUP(K1261,'ABR''26'!$DE$4:$EH$65,MATCH(Carga!A1261,'ABR''26'!$DE$4:$DE$65,0),0)</f>
        <v>#N/A</v>
      </c>
      <c r="M1261" s="7"/>
      <c r="O1261" s="7" t="str">
        <f t="shared" si="211"/>
        <v>ZBML</v>
      </c>
      <c r="P1261" s="104" t="e">
        <f t="shared" si="212"/>
        <v>#N/A</v>
      </c>
      <c r="Q1261" s="102" t="s">
        <v>203</v>
      </c>
      <c r="R1261" s="102" t="s">
        <v>204</v>
      </c>
      <c r="S1261" s="102" t="s">
        <v>152</v>
      </c>
      <c r="T1261" s="105" t="str">
        <f t="shared" ca="1" si="207"/>
        <v>04.05.Monday</v>
      </c>
      <c r="U1261" s="102" t="s">
        <v>205</v>
      </c>
      <c r="V1261" s="7"/>
      <c r="W1261" s="7"/>
      <c r="X1261" s="7"/>
      <c r="Y1261" s="7"/>
      <c r="Z1261" s="100">
        <f t="shared" si="213"/>
        <v>4001150</v>
      </c>
      <c r="AA1261" s="7"/>
      <c r="AB1261" s="7"/>
      <c r="AC1261" s="7"/>
      <c r="AD1261" s="7"/>
      <c r="AE1261" s="100">
        <f t="shared" si="214"/>
        <v>4196</v>
      </c>
      <c r="AF1261" s="7"/>
      <c r="AG1261" s="100">
        <f t="shared" si="215"/>
        <v>50034033</v>
      </c>
    </row>
    <row r="1262" spans="1:33" x14ac:dyDescent="0.35">
      <c r="A1262" s="7" t="str">
        <f t="shared" si="216"/>
        <v>Suape39,71</v>
      </c>
      <c r="B1262" s="100" t="s">
        <v>187</v>
      </c>
      <c r="C1262" s="7">
        <v>4196</v>
      </c>
      <c r="D1262" s="7" t="s">
        <v>23</v>
      </c>
      <c r="E1262">
        <v>4001150</v>
      </c>
      <c r="F1262" s="101"/>
      <c r="G1262" s="111">
        <v>50034033</v>
      </c>
      <c r="H1262" t="s">
        <v>219</v>
      </c>
      <c r="I1262" s="101" t="str">
        <f t="shared" si="210"/>
        <v>39,7</v>
      </c>
      <c r="J1262" s="164">
        <v>1</v>
      </c>
      <c r="K1262" s="7" t="s">
        <v>52</v>
      </c>
      <c r="L1262" s="103" t="e">
        <f>HLOOKUP(K1262,'ABR''26'!$DE$4:$EH$65,MATCH(Carga!A1262,'ABR''26'!$DE$4:$DE$65,0),0)</f>
        <v>#N/A</v>
      </c>
      <c r="M1262" s="7"/>
      <c r="O1262" s="7" t="str">
        <f t="shared" si="211"/>
        <v>ZBPP</v>
      </c>
      <c r="P1262" s="104" t="e">
        <f t="shared" si="212"/>
        <v>#N/A</v>
      </c>
      <c r="Q1262" s="102" t="s">
        <v>203</v>
      </c>
      <c r="R1262" s="102" t="s">
        <v>204</v>
      </c>
      <c r="S1262" s="102" t="s">
        <v>152</v>
      </c>
      <c r="T1262" s="105" t="str">
        <f t="shared" ca="1" si="207"/>
        <v>04.05.Monday</v>
      </c>
      <c r="U1262" s="102" t="s">
        <v>205</v>
      </c>
      <c r="V1262" s="7"/>
      <c r="W1262" s="7"/>
      <c r="X1262" s="7"/>
      <c r="Y1262" s="7"/>
      <c r="Z1262" s="100">
        <f t="shared" si="213"/>
        <v>4001150</v>
      </c>
      <c r="AA1262" s="7"/>
      <c r="AB1262" s="7"/>
      <c r="AC1262" s="7"/>
      <c r="AD1262" s="7"/>
      <c r="AE1262" s="100">
        <f t="shared" si="214"/>
        <v>4196</v>
      </c>
      <c r="AF1262" s="7"/>
      <c r="AG1262" s="100">
        <f t="shared" si="215"/>
        <v>50034033</v>
      </c>
    </row>
    <row r="1263" spans="1:33" x14ac:dyDescent="0.35">
      <c r="A1263" s="7" t="str">
        <f t="shared" si="216"/>
        <v>Suape39,71</v>
      </c>
      <c r="B1263" s="100" t="s">
        <v>187</v>
      </c>
      <c r="C1263" s="7">
        <v>4196</v>
      </c>
      <c r="D1263" s="7" t="s">
        <v>23</v>
      </c>
      <c r="E1263">
        <v>4001150</v>
      </c>
      <c r="F1263" s="101"/>
      <c r="G1263" s="111">
        <v>50034033</v>
      </c>
      <c r="H1263" t="s">
        <v>219</v>
      </c>
      <c r="I1263" s="101" t="str">
        <f t="shared" si="210"/>
        <v>39,7</v>
      </c>
      <c r="J1263" s="164">
        <v>1</v>
      </c>
      <c r="K1263" s="7" t="s">
        <v>60</v>
      </c>
      <c r="L1263" s="103" t="e">
        <f>HLOOKUP(K1263,'ABR''26'!$DE$4:$EH$65,MATCH(Carga!A1263,'ABR''26'!$DE$4:$DE$65,0),0)</f>
        <v>#N/A</v>
      </c>
      <c r="M1263" s="7"/>
      <c r="O1263" s="7" t="str">
        <f t="shared" si="211"/>
        <v>ZBPB</v>
      </c>
      <c r="P1263" s="104" t="e">
        <f t="shared" si="212"/>
        <v>#N/A</v>
      </c>
      <c r="Q1263" s="102" t="s">
        <v>203</v>
      </c>
      <c r="R1263" s="102" t="s">
        <v>204</v>
      </c>
      <c r="S1263" s="102" t="s">
        <v>152</v>
      </c>
      <c r="T1263" s="105" t="str">
        <f t="shared" ca="1" si="207"/>
        <v>04.05.Monday</v>
      </c>
      <c r="U1263" s="102" t="s">
        <v>205</v>
      </c>
      <c r="V1263" s="7"/>
      <c r="W1263" s="7"/>
      <c r="X1263" s="7"/>
      <c r="Y1263" s="7"/>
      <c r="Z1263" s="100">
        <f t="shared" si="213"/>
        <v>4001150</v>
      </c>
      <c r="AA1263" s="7"/>
      <c r="AB1263" s="7"/>
      <c r="AC1263" s="7"/>
      <c r="AD1263" s="7"/>
      <c r="AE1263" s="100">
        <f t="shared" si="214"/>
        <v>4196</v>
      </c>
      <c r="AF1263" s="7"/>
      <c r="AG1263" s="100">
        <f t="shared" si="215"/>
        <v>50034033</v>
      </c>
    </row>
    <row r="1264" spans="1:33" x14ac:dyDescent="0.35">
      <c r="A1264" s="7" t="str">
        <f t="shared" si="216"/>
        <v>Suape39,71</v>
      </c>
      <c r="B1264" s="100" t="s">
        <v>187</v>
      </c>
      <c r="C1264" s="7">
        <v>4196</v>
      </c>
      <c r="D1264" s="7" t="s">
        <v>23</v>
      </c>
      <c r="E1264">
        <v>4001150</v>
      </c>
      <c r="F1264" s="101"/>
      <c r="G1264" s="111">
        <v>50034033</v>
      </c>
      <c r="H1264" t="s">
        <v>219</v>
      </c>
      <c r="I1264" s="101" t="str">
        <f t="shared" si="210"/>
        <v>39,7</v>
      </c>
      <c r="J1264" s="164">
        <v>1</v>
      </c>
      <c r="K1264" s="7" t="s">
        <v>50</v>
      </c>
      <c r="L1264" s="103" t="e">
        <f>HLOOKUP(K1264,'ABR''26'!$DE$4:$EH$65,MATCH(Carga!A1264,'ABR''26'!$DE$4:$DE$65,0),0)</f>
        <v>#N/A</v>
      </c>
      <c r="M1264" s="7"/>
      <c r="O1264" s="7" t="str">
        <f t="shared" si="211"/>
        <v>ZBOP</v>
      </c>
      <c r="P1264" s="104" t="e">
        <f t="shared" si="212"/>
        <v>#N/A</v>
      </c>
      <c r="Q1264" s="102" t="s">
        <v>203</v>
      </c>
      <c r="R1264" s="102" t="s">
        <v>204</v>
      </c>
      <c r="S1264" s="102" t="s">
        <v>152</v>
      </c>
      <c r="T1264" s="105" t="str">
        <f t="shared" ca="1" si="207"/>
        <v>04.05.Monday</v>
      </c>
      <c r="U1264" s="102" t="s">
        <v>205</v>
      </c>
      <c r="V1264" s="7"/>
      <c r="W1264" s="7"/>
      <c r="X1264" s="7"/>
      <c r="Y1264" s="7"/>
      <c r="Z1264" s="100">
        <f t="shared" si="213"/>
        <v>4001150</v>
      </c>
      <c r="AA1264" s="7"/>
      <c r="AB1264" s="7"/>
      <c r="AC1264" s="7"/>
      <c r="AD1264" s="7"/>
      <c r="AE1264" s="100">
        <f t="shared" si="214"/>
        <v>4196</v>
      </c>
      <c r="AF1264" s="7"/>
      <c r="AG1264" s="100">
        <f t="shared" si="215"/>
        <v>50034033</v>
      </c>
    </row>
    <row r="1265" spans="1:33" x14ac:dyDescent="0.35">
      <c r="A1265" s="7" t="str">
        <f t="shared" si="216"/>
        <v>Suape39,71</v>
      </c>
      <c r="B1265" s="100" t="s">
        <v>187</v>
      </c>
      <c r="C1265" s="7">
        <v>4196</v>
      </c>
      <c r="D1265" s="7" t="s">
        <v>23</v>
      </c>
      <c r="E1265">
        <v>4001150</v>
      </c>
      <c r="F1265" s="101"/>
      <c r="G1265" s="111">
        <v>50034033</v>
      </c>
      <c r="H1265" t="s">
        <v>219</v>
      </c>
      <c r="I1265" s="101" t="str">
        <f t="shared" si="210"/>
        <v>39,7</v>
      </c>
      <c r="J1265" s="164">
        <v>1</v>
      </c>
      <c r="K1265" s="7" t="s">
        <v>58</v>
      </c>
      <c r="L1265" s="103" t="e">
        <f>HLOOKUP(K1265,'ABR''26'!$DE$4:$EH$65,MATCH(Carga!A1265,'ABR''26'!$DE$4:$DE$65,0),0)</f>
        <v>#N/A</v>
      </c>
      <c r="M1265" s="7"/>
      <c r="O1265" s="7" t="str">
        <f t="shared" si="211"/>
        <v>ZBOB</v>
      </c>
      <c r="P1265" s="104" t="e">
        <f t="shared" si="212"/>
        <v>#N/A</v>
      </c>
      <c r="Q1265" s="102" t="s">
        <v>203</v>
      </c>
      <c r="R1265" s="102" t="s">
        <v>204</v>
      </c>
      <c r="S1265" s="102" t="s">
        <v>152</v>
      </c>
      <c r="T1265" s="105" t="str">
        <f t="shared" ca="1" si="207"/>
        <v>04.05.Monday</v>
      </c>
      <c r="U1265" s="102" t="s">
        <v>205</v>
      </c>
      <c r="V1265" s="7"/>
      <c r="W1265" s="7"/>
      <c r="X1265" s="7"/>
      <c r="Y1265" s="7"/>
      <c r="Z1265" s="100">
        <f t="shared" si="213"/>
        <v>4001150</v>
      </c>
      <c r="AA1265" s="7"/>
      <c r="AB1265" s="7"/>
      <c r="AC1265" s="7"/>
      <c r="AD1265" s="7"/>
      <c r="AE1265" s="100">
        <f t="shared" si="214"/>
        <v>4196</v>
      </c>
      <c r="AF1265" s="7"/>
      <c r="AG1265" s="100">
        <f t="shared" si="215"/>
        <v>50034033</v>
      </c>
    </row>
    <row r="1266" spans="1:33" x14ac:dyDescent="0.35">
      <c r="A1266" s="7" t="str">
        <f t="shared" si="216"/>
        <v>Suape39,71</v>
      </c>
      <c r="B1266" s="100" t="s">
        <v>187</v>
      </c>
      <c r="C1266" s="7">
        <v>4196</v>
      </c>
      <c r="D1266" s="7" t="s">
        <v>23</v>
      </c>
      <c r="E1266">
        <v>4001150</v>
      </c>
      <c r="F1266" s="101"/>
      <c r="G1266" s="111">
        <v>50034033</v>
      </c>
      <c r="H1266" t="s">
        <v>219</v>
      </c>
      <c r="I1266" s="101" t="str">
        <f t="shared" si="210"/>
        <v>39,7</v>
      </c>
      <c r="J1266" s="164">
        <v>1</v>
      </c>
      <c r="K1266" s="7" t="s">
        <v>134</v>
      </c>
      <c r="L1266" s="103" t="e">
        <f>HLOOKUP(K1266,'ABR''26'!$DE$4:$EH$65,MATCH(Carga!A1266,'ABR''26'!$DE$4:$DE$65,0),0)</f>
        <v>#N/A</v>
      </c>
      <c r="M1266" s="7"/>
      <c r="O1266" s="7" t="str">
        <f t="shared" si="211"/>
        <v>ZBSG</v>
      </c>
      <c r="P1266" s="104" t="e">
        <f t="shared" si="212"/>
        <v>#N/A</v>
      </c>
      <c r="Q1266" s="102" t="s">
        <v>203</v>
      </c>
      <c r="R1266" s="102" t="s">
        <v>204</v>
      </c>
      <c r="S1266" s="102" t="s">
        <v>152</v>
      </c>
      <c r="T1266" s="105" t="str">
        <f t="shared" ca="1" si="207"/>
        <v>04.05.Monday</v>
      </c>
      <c r="U1266" s="102" t="s">
        <v>205</v>
      </c>
      <c r="V1266" s="7"/>
      <c r="W1266" s="7"/>
      <c r="X1266" s="7"/>
      <c r="Y1266" s="7"/>
      <c r="Z1266" s="100">
        <f t="shared" si="213"/>
        <v>4001150</v>
      </c>
      <c r="AA1266" s="7"/>
      <c r="AB1266" s="7"/>
      <c r="AC1266" s="7"/>
      <c r="AD1266" s="7"/>
      <c r="AE1266" s="100">
        <f t="shared" si="214"/>
        <v>4196</v>
      </c>
      <c r="AF1266" s="7"/>
      <c r="AG1266" s="100">
        <f t="shared" si="215"/>
        <v>50034033</v>
      </c>
    </row>
    <row r="1267" spans="1:33" x14ac:dyDescent="0.35">
      <c r="A1267" s="7" t="str">
        <f t="shared" si="216"/>
        <v>Suape39,71</v>
      </c>
      <c r="B1267" s="100" t="s">
        <v>187</v>
      </c>
      <c r="C1267" s="7">
        <v>4196</v>
      </c>
      <c r="D1267" s="7" t="s">
        <v>23</v>
      </c>
      <c r="E1267">
        <v>4001150</v>
      </c>
      <c r="F1267" s="101"/>
      <c r="G1267" s="111">
        <v>50034033</v>
      </c>
      <c r="H1267" t="s">
        <v>219</v>
      </c>
      <c r="I1267" s="101" t="str">
        <f t="shared" si="210"/>
        <v>39,7</v>
      </c>
      <c r="J1267" s="164">
        <v>1</v>
      </c>
      <c r="K1267" s="7" t="s">
        <v>45</v>
      </c>
      <c r="L1267" s="103" t="e">
        <f>HLOOKUP(K1267,'ABR''26'!$DE$4:$EH$65,MATCH(Carga!A1267,'ABR''26'!$DE$4:$DE$65,0),0)</f>
        <v>#N/A</v>
      </c>
      <c r="M1267" s="7"/>
      <c r="O1267" s="7" t="str">
        <f t="shared" si="211"/>
        <v>ZBFS</v>
      </c>
      <c r="P1267" s="104" t="e">
        <f t="shared" si="212"/>
        <v>#N/A</v>
      </c>
      <c r="Q1267" s="102" t="s">
        <v>203</v>
      </c>
      <c r="R1267" s="102" t="s">
        <v>204</v>
      </c>
      <c r="S1267" s="102" t="s">
        <v>152</v>
      </c>
      <c r="T1267" s="105" t="str">
        <f t="shared" ca="1" si="207"/>
        <v>04.05.Monday</v>
      </c>
      <c r="U1267" s="102" t="s">
        <v>205</v>
      </c>
      <c r="V1267" s="7"/>
      <c r="W1267" s="7"/>
      <c r="X1267" s="7"/>
      <c r="Y1267" s="7"/>
      <c r="Z1267" s="100">
        <f t="shared" si="213"/>
        <v>4001150</v>
      </c>
      <c r="AA1267" s="7"/>
      <c r="AB1267" s="7"/>
      <c r="AC1267" s="7"/>
      <c r="AD1267" s="7"/>
      <c r="AE1267" s="100">
        <f t="shared" si="214"/>
        <v>4196</v>
      </c>
      <c r="AF1267" s="7"/>
      <c r="AG1267" s="100">
        <f t="shared" si="215"/>
        <v>50034033</v>
      </c>
    </row>
    <row r="1268" spans="1:33" x14ac:dyDescent="0.35">
      <c r="A1268" s="7" t="str">
        <f t="shared" si="216"/>
        <v>Suape39,71</v>
      </c>
      <c r="B1268" s="100" t="s">
        <v>187</v>
      </c>
      <c r="C1268" s="7">
        <v>4196</v>
      </c>
      <c r="D1268" s="7" t="s">
        <v>23</v>
      </c>
      <c r="E1268">
        <v>4001150</v>
      </c>
      <c r="F1268" s="101"/>
      <c r="G1268" s="111">
        <v>50034033</v>
      </c>
      <c r="H1268" t="s">
        <v>219</v>
      </c>
      <c r="I1268" s="101" t="str">
        <f t="shared" si="210"/>
        <v>39,7</v>
      </c>
      <c r="J1268" s="164">
        <v>1</v>
      </c>
      <c r="K1268" s="7" t="s">
        <v>47</v>
      </c>
      <c r="L1268" s="103" t="e">
        <f>HLOOKUP(K1268,'ABR''26'!$DE$4:$EH$65,MATCH(Carga!A1268,'ABR''26'!$DE$4:$DE$65,0),0)</f>
        <v>#N/A</v>
      </c>
      <c r="M1268" s="7"/>
      <c r="O1268" s="7" t="str">
        <f t="shared" si="211"/>
        <v>ZBUT</v>
      </c>
      <c r="P1268" s="104" t="e">
        <f t="shared" si="212"/>
        <v>#N/A</v>
      </c>
      <c r="Q1268" s="102" t="s">
        <v>203</v>
      </c>
      <c r="R1268" s="102" t="s">
        <v>204</v>
      </c>
      <c r="S1268" s="102" t="s">
        <v>152</v>
      </c>
      <c r="T1268" s="105" t="str">
        <f t="shared" ca="1" si="207"/>
        <v>04.05.Monday</v>
      </c>
      <c r="U1268" s="102" t="s">
        <v>205</v>
      </c>
      <c r="V1268" s="7"/>
      <c r="W1268" s="7"/>
      <c r="X1268" s="7"/>
      <c r="Y1268" s="7"/>
      <c r="Z1268" s="100">
        <f t="shared" si="213"/>
        <v>4001150</v>
      </c>
      <c r="AA1268" s="7"/>
      <c r="AB1268" s="7"/>
      <c r="AC1268" s="7"/>
      <c r="AD1268" s="7"/>
      <c r="AE1268" s="100">
        <f t="shared" si="214"/>
        <v>4196</v>
      </c>
      <c r="AF1268" s="7"/>
      <c r="AG1268" s="100">
        <f t="shared" si="215"/>
        <v>50034033</v>
      </c>
    </row>
    <row r="1269" spans="1:33" x14ac:dyDescent="0.35">
      <c r="A1269" s="7" t="str">
        <f t="shared" si="216"/>
        <v>Suape39,71</v>
      </c>
      <c r="B1269" s="100" t="s">
        <v>187</v>
      </c>
      <c r="C1269" s="7">
        <v>4196</v>
      </c>
      <c r="D1269" s="7" t="s">
        <v>23</v>
      </c>
      <c r="E1269">
        <v>4001150</v>
      </c>
      <c r="F1269" s="101"/>
      <c r="G1269" s="111">
        <v>50034033</v>
      </c>
      <c r="H1269" t="s">
        <v>219</v>
      </c>
      <c r="I1269" s="101" t="str">
        <f t="shared" si="210"/>
        <v>39,7</v>
      </c>
      <c r="J1269" s="164">
        <v>1</v>
      </c>
      <c r="K1269" s="7" t="s">
        <v>54</v>
      </c>
      <c r="L1269" s="103" t="e">
        <f>HLOOKUP(K1269,'ABR''26'!$DE$4:$EH$65,MATCH(Carga!A1269,'ABR''26'!$DE$4:$DE$65,0),0)</f>
        <v>#N/A</v>
      </c>
      <c r="M1269" s="7"/>
      <c r="O1269" s="7" t="str">
        <f t="shared" si="211"/>
        <v>ZBUB</v>
      </c>
      <c r="P1269" s="104" t="e">
        <f t="shared" si="212"/>
        <v>#N/A</v>
      </c>
      <c r="Q1269" s="102" t="s">
        <v>203</v>
      </c>
      <c r="R1269" s="102" t="s">
        <v>204</v>
      </c>
      <c r="S1269" s="102" t="s">
        <v>152</v>
      </c>
      <c r="T1269" s="105" t="str">
        <f t="shared" ca="1" si="207"/>
        <v>04.05.Monday</v>
      </c>
      <c r="U1269" s="102" t="s">
        <v>205</v>
      </c>
      <c r="V1269" s="7"/>
      <c r="W1269" s="7"/>
      <c r="X1269" s="7"/>
      <c r="Y1269" s="7"/>
      <c r="Z1269" s="100">
        <f t="shared" si="213"/>
        <v>4001150</v>
      </c>
      <c r="AA1269" s="7"/>
      <c r="AB1269" s="7"/>
      <c r="AC1269" s="7"/>
      <c r="AD1269" s="7"/>
      <c r="AE1269" s="100">
        <f t="shared" si="214"/>
        <v>4196</v>
      </c>
      <c r="AF1269" s="7"/>
      <c r="AG1269" s="100">
        <f t="shared" si="215"/>
        <v>50034033</v>
      </c>
    </row>
    <row r="1270" spans="1:33" x14ac:dyDescent="0.35">
      <c r="A1270" s="7" t="str">
        <f t="shared" si="216"/>
        <v>Suape39,71</v>
      </c>
      <c r="B1270" s="100" t="s">
        <v>187</v>
      </c>
      <c r="C1270" s="7">
        <v>4196</v>
      </c>
      <c r="D1270" s="7" t="s">
        <v>23</v>
      </c>
      <c r="E1270">
        <v>4001150</v>
      </c>
      <c r="F1270" s="101"/>
      <c r="G1270" s="111">
        <v>50034033</v>
      </c>
      <c r="H1270" t="s">
        <v>219</v>
      </c>
      <c r="I1270" s="101" t="str">
        <f t="shared" si="210"/>
        <v>39,7</v>
      </c>
      <c r="J1270" s="164">
        <v>1</v>
      </c>
      <c r="K1270" s="7" t="s">
        <v>48</v>
      </c>
      <c r="L1270" s="103" t="e">
        <f>HLOOKUP(K1270,'ABR''26'!$DE$4:$EH$65,MATCH(Carga!A1270,'ABR''26'!$DE$4:$DE$65,0),0)</f>
        <v>#N/A</v>
      </c>
      <c r="M1270" s="7"/>
      <c r="O1270" s="7" t="str">
        <f t="shared" si="211"/>
        <v>ZBLA</v>
      </c>
      <c r="P1270" s="104" t="e">
        <f t="shared" si="212"/>
        <v>#N/A</v>
      </c>
      <c r="Q1270" s="102" t="s">
        <v>203</v>
      </c>
      <c r="R1270" s="102" t="s">
        <v>204</v>
      </c>
      <c r="S1270" s="102" t="s">
        <v>152</v>
      </c>
      <c r="T1270" s="105" t="str">
        <f t="shared" ca="1" si="207"/>
        <v>04.05.Monday</v>
      </c>
      <c r="U1270" s="102" t="s">
        <v>205</v>
      </c>
      <c r="V1270" s="7"/>
      <c r="W1270" s="7"/>
      <c r="X1270" s="7"/>
      <c r="Y1270" s="7"/>
      <c r="Z1270" s="100">
        <f t="shared" si="213"/>
        <v>4001150</v>
      </c>
      <c r="AA1270" s="7"/>
      <c r="AB1270" s="7"/>
      <c r="AC1270" s="7"/>
      <c r="AD1270" s="7"/>
      <c r="AE1270" s="100">
        <f t="shared" si="214"/>
        <v>4196</v>
      </c>
      <c r="AF1270" s="7"/>
      <c r="AG1270" s="100">
        <f t="shared" si="215"/>
        <v>50034033</v>
      </c>
    </row>
    <row r="1271" spans="1:33" x14ac:dyDescent="0.35">
      <c r="A1271" s="7" t="str">
        <f t="shared" si="216"/>
        <v>Suape39,71</v>
      </c>
      <c r="B1271" s="100" t="s">
        <v>187</v>
      </c>
      <c r="C1271" s="7">
        <v>4196</v>
      </c>
      <c r="D1271" s="7" t="s">
        <v>23</v>
      </c>
      <c r="E1271">
        <v>4001150</v>
      </c>
      <c r="F1271" s="101"/>
      <c r="G1271" s="111">
        <v>50034033</v>
      </c>
      <c r="H1271" t="s">
        <v>219</v>
      </c>
      <c r="I1271" s="101" t="str">
        <f t="shared" si="210"/>
        <v>39,7</v>
      </c>
      <c r="J1271" s="164">
        <v>1</v>
      </c>
      <c r="K1271" s="7" t="s">
        <v>55</v>
      </c>
      <c r="L1271" s="103" t="e">
        <f>HLOOKUP(K1271,'ABR''26'!$DE$4:$EH$65,MATCH(Carga!A1271,'ABR''26'!$DE$4:$DE$65,0),0)</f>
        <v>#N/A</v>
      </c>
      <c r="M1271" s="7"/>
      <c r="O1271" s="7" t="str">
        <f t="shared" si="211"/>
        <v>ZBLL</v>
      </c>
      <c r="P1271" s="104" t="e">
        <f t="shared" si="212"/>
        <v>#N/A</v>
      </c>
      <c r="Q1271" s="102" t="s">
        <v>203</v>
      </c>
      <c r="R1271" s="102" t="s">
        <v>204</v>
      </c>
      <c r="S1271" s="102" t="s">
        <v>152</v>
      </c>
      <c r="T1271" s="105" t="str">
        <f t="shared" ca="1" si="207"/>
        <v>04.05.Monday</v>
      </c>
      <c r="U1271" s="102" t="s">
        <v>205</v>
      </c>
      <c r="V1271" s="7"/>
      <c r="W1271" s="7"/>
      <c r="X1271" s="7"/>
      <c r="Y1271" s="7"/>
      <c r="Z1271" s="100">
        <f t="shared" si="213"/>
        <v>4001150</v>
      </c>
      <c r="AA1271" s="7"/>
      <c r="AB1271" s="7"/>
      <c r="AC1271" s="7"/>
      <c r="AD1271" s="7"/>
      <c r="AE1271" s="100">
        <f t="shared" si="214"/>
        <v>4196</v>
      </c>
      <c r="AF1271" s="7"/>
      <c r="AG1271" s="100">
        <f t="shared" si="215"/>
        <v>50034033</v>
      </c>
    </row>
    <row r="1272" spans="1:33" x14ac:dyDescent="0.35">
      <c r="A1272" s="7" t="str">
        <f t="shared" si="216"/>
        <v>Suape39,71</v>
      </c>
      <c r="B1272" s="100" t="s">
        <v>187</v>
      </c>
      <c r="C1272" s="7">
        <v>4196</v>
      </c>
      <c r="D1272" s="7" t="s">
        <v>23</v>
      </c>
      <c r="E1272">
        <v>4001150</v>
      </c>
      <c r="F1272" s="101"/>
      <c r="G1272" s="111">
        <v>50034033</v>
      </c>
      <c r="H1272" t="s">
        <v>219</v>
      </c>
      <c r="I1272" s="101" t="str">
        <f t="shared" si="210"/>
        <v>39,7</v>
      </c>
      <c r="J1272" s="164">
        <v>1</v>
      </c>
      <c r="K1272" s="7" t="s">
        <v>135</v>
      </c>
      <c r="L1272" s="103" t="e">
        <f>HLOOKUP(K1272,'ABR''26'!$DE$4:$EH$65,MATCH(Carga!A1272,'ABR''26'!$DE$4:$DE$65,0),0)</f>
        <v>#N/A</v>
      </c>
      <c r="M1272" s="7"/>
      <c r="O1272" s="7" t="str">
        <f t="shared" si="211"/>
        <v>ZBPE</v>
      </c>
      <c r="P1272" s="104" t="e">
        <f t="shared" si="212"/>
        <v>#N/A</v>
      </c>
      <c r="Q1272" s="102" t="s">
        <v>203</v>
      </c>
      <c r="R1272" s="102" t="s">
        <v>204</v>
      </c>
      <c r="S1272" s="102" t="s">
        <v>152</v>
      </c>
      <c r="T1272" s="105" t="str">
        <f t="shared" ca="1" si="207"/>
        <v>04.05.Monday</v>
      </c>
      <c r="U1272" s="102" t="s">
        <v>205</v>
      </c>
      <c r="V1272" s="7"/>
      <c r="W1272" s="7"/>
      <c r="X1272" s="7"/>
      <c r="Y1272" s="7"/>
      <c r="Z1272" s="100">
        <f t="shared" si="213"/>
        <v>4001150</v>
      </c>
      <c r="AA1272" s="7"/>
      <c r="AB1272" s="7"/>
      <c r="AC1272" s="7"/>
      <c r="AD1272" s="7"/>
      <c r="AE1272" s="100">
        <f t="shared" si="214"/>
        <v>4196</v>
      </c>
      <c r="AF1272" s="7"/>
      <c r="AG1272" s="100">
        <f t="shared" si="215"/>
        <v>50034033</v>
      </c>
    </row>
    <row r="1273" spans="1:33" x14ac:dyDescent="0.35">
      <c r="A1273" s="7" t="str">
        <f t="shared" si="216"/>
        <v>Suape39,71</v>
      </c>
      <c r="B1273" s="100" t="s">
        <v>187</v>
      </c>
      <c r="C1273" s="7">
        <v>4196</v>
      </c>
      <c r="D1273" s="7" t="s">
        <v>23</v>
      </c>
      <c r="E1273">
        <v>4001150</v>
      </c>
      <c r="F1273" s="101"/>
      <c r="G1273" s="111">
        <v>50034033</v>
      </c>
      <c r="H1273" t="s">
        <v>219</v>
      </c>
      <c r="I1273" s="101" t="str">
        <f t="shared" si="210"/>
        <v>39,7</v>
      </c>
      <c r="J1273" s="164">
        <v>1</v>
      </c>
      <c r="K1273" s="7" t="s">
        <v>136</v>
      </c>
      <c r="L1273" s="103" t="e">
        <f>HLOOKUP(K1273,'ABR''26'!$DE$4:$EH$65,MATCH(Carga!A1273,'ABR''26'!$DE$4:$DE$65,0),0)</f>
        <v>#N/A</v>
      </c>
      <c r="M1273" s="7"/>
      <c r="O1273" s="7" t="str">
        <f t="shared" si="211"/>
        <v>ZBPL</v>
      </c>
      <c r="P1273" s="104" t="e">
        <f t="shared" si="212"/>
        <v>#N/A</v>
      </c>
      <c r="Q1273" s="102" t="s">
        <v>203</v>
      </c>
      <c r="R1273" s="102" t="s">
        <v>204</v>
      </c>
      <c r="S1273" s="102" t="s">
        <v>152</v>
      </c>
      <c r="T1273" s="105" t="str">
        <f t="shared" ca="1" si="207"/>
        <v>04.05.Monday</v>
      </c>
      <c r="U1273" s="102" t="s">
        <v>205</v>
      </c>
      <c r="V1273" s="7"/>
      <c r="W1273" s="7"/>
      <c r="X1273" s="7"/>
      <c r="Y1273" s="7"/>
      <c r="Z1273" s="100">
        <f t="shared" si="213"/>
        <v>4001150</v>
      </c>
      <c r="AA1273" s="7"/>
      <c r="AB1273" s="7"/>
      <c r="AC1273" s="7"/>
      <c r="AD1273" s="7"/>
      <c r="AE1273" s="100">
        <f t="shared" si="214"/>
        <v>4196</v>
      </c>
      <c r="AF1273" s="7"/>
      <c r="AG1273" s="100">
        <f t="shared" si="215"/>
        <v>50034033</v>
      </c>
    </row>
    <row r="1274" spans="1:33" x14ac:dyDescent="0.35">
      <c r="A1274" s="7" t="str">
        <f>D1274&amp;I1274&amp;J1274</f>
        <v>Manaus381</v>
      </c>
      <c r="B1274" s="100" t="s">
        <v>187</v>
      </c>
      <c r="C1274" s="7">
        <v>4151</v>
      </c>
      <c r="D1274" s="7" t="s">
        <v>40</v>
      </c>
      <c r="E1274">
        <v>4001212</v>
      </c>
      <c r="F1274" s="101"/>
      <c r="G1274" s="111">
        <v>50039643</v>
      </c>
      <c r="H1274" t="s">
        <v>226</v>
      </c>
      <c r="I1274" s="101">
        <v>38</v>
      </c>
      <c r="J1274" s="164">
        <v>1</v>
      </c>
      <c r="K1274" s="7" t="s">
        <v>43</v>
      </c>
      <c r="L1274" s="103">
        <f>HLOOKUP(K1274,'ABR''26'!$DE$4:$EH$65,MATCH(Carga!A1274,'ABR''26'!$DE$4:$DE$65,0),0)</f>
        <v>318.37</v>
      </c>
      <c r="M1274" s="7"/>
      <c r="O1274" s="7" t="str">
        <f t="shared" si="211"/>
        <v>ZBRP</v>
      </c>
      <c r="P1274" s="104">
        <f t="shared" si="212"/>
        <v>318.37</v>
      </c>
      <c r="Q1274" s="102" t="s">
        <v>203</v>
      </c>
      <c r="R1274" s="102" t="s">
        <v>204</v>
      </c>
      <c r="S1274" s="102" t="s">
        <v>152</v>
      </c>
      <c r="T1274" s="105" t="str">
        <f t="shared" ca="1" si="207"/>
        <v>04.05.Monday</v>
      </c>
      <c r="U1274" s="102" t="s">
        <v>205</v>
      </c>
      <c r="V1274" s="7"/>
      <c r="W1274" s="7"/>
      <c r="X1274" s="7"/>
      <c r="Y1274" s="7"/>
      <c r="Z1274" s="100">
        <f t="shared" si="213"/>
        <v>4001212</v>
      </c>
      <c r="AA1274" s="7"/>
      <c r="AB1274" s="7"/>
      <c r="AC1274" s="7"/>
      <c r="AD1274" s="7"/>
      <c r="AE1274" s="100">
        <f t="shared" si="214"/>
        <v>4151</v>
      </c>
      <c r="AF1274" s="7"/>
      <c r="AG1274" s="100">
        <f t="shared" si="215"/>
        <v>50039643</v>
      </c>
    </row>
    <row r="1275" spans="1:33" x14ac:dyDescent="0.35">
      <c r="A1275" s="7" t="str">
        <f t="shared" ref="A1275:A1297" si="217">D1275&amp;I1275&amp;J1275</f>
        <v>Manaus381</v>
      </c>
      <c r="B1275" s="100" t="s">
        <v>187</v>
      </c>
      <c r="C1275" s="7">
        <v>4151</v>
      </c>
      <c r="D1275" s="7" t="s">
        <v>40</v>
      </c>
      <c r="E1275">
        <v>4001212</v>
      </c>
      <c r="F1275" s="101"/>
      <c r="G1275" s="111">
        <v>50039643</v>
      </c>
      <c r="H1275" t="s">
        <v>226</v>
      </c>
      <c r="I1275" s="101">
        <v>38</v>
      </c>
      <c r="J1275" s="164">
        <v>1</v>
      </c>
      <c r="K1275" s="7" t="s">
        <v>44</v>
      </c>
      <c r="L1275" s="103">
        <f>HLOOKUP(K1275,'ABR''26'!$DE$4:$EH$65,MATCH(Carga!A1275,'ABR''26'!$DE$4:$DE$65,0),0)</f>
        <v>1.95</v>
      </c>
      <c r="M1275" s="7"/>
      <c r="O1275" s="7" t="str">
        <f t="shared" si="211"/>
        <v>ZBSR</v>
      </c>
      <c r="P1275" s="104">
        <f t="shared" si="212"/>
        <v>1.95</v>
      </c>
      <c r="Q1275" s="102" t="s">
        <v>203</v>
      </c>
      <c r="R1275" s="102" t="s">
        <v>204</v>
      </c>
      <c r="S1275" s="102" t="s">
        <v>152</v>
      </c>
      <c r="T1275" s="105" t="str">
        <f t="shared" ca="1" si="207"/>
        <v>04.05.Monday</v>
      </c>
      <c r="U1275" s="102" t="s">
        <v>205</v>
      </c>
      <c r="V1275" s="7"/>
      <c r="W1275" s="7"/>
      <c r="X1275" s="7"/>
      <c r="Y1275" s="7"/>
      <c r="Z1275" s="100">
        <f t="shared" si="213"/>
        <v>4001212</v>
      </c>
      <c r="AA1275" s="7"/>
      <c r="AB1275" s="7"/>
      <c r="AC1275" s="7"/>
      <c r="AD1275" s="7"/>
      <c r="AE1275" s="100">
        <f t="shared" si="214"/>
        <v>4151</v>
      </c>
      <c r="AF1275" s="7"/>
      <c r="AG1275" s="100">
        <f t="shared" si="215"/>
        <v>50039643</v>
      </c>
    </row>
    <row r="1276" spans="1:33" x14ac:dyDescent="0.35">
      <c r="A1276" s="7" t="str">
        <f t="shared" si="217"/>
        <v>Manaus381</v>
      </c>
      <c r="B1276" s="100" t="s">
        <v>187</v>
      </c>
      <c r="C1276" s="7">
        <v>4151</v>
      </c>
      <c r="D1276" s="7" t="s">
        <v>40</v>
      </c>
      <c r="E1276">
        <v>4001212</v>
      </c>
      <c r="F1276" s="101"/>
      <c r="G1276" s="111">
        <v>50039643</v>
      </c>
      <c r="H1276" t="s">
        <v>226</v>
      </c>
      <c r="I1276" s="101">
        <v>38</v>
      </c>
      <c r="J1276" s="164">
        <v>1</v>
      </c>
      <c r="K1276" s="7" t="s">
        <v>56</v>
      </c>
      <c r="L1276" s="103">
        <f>HLOOKUP(K1276,'ABR''26'!$DE$4:$EH$65,MATCH(Carga!A1276,'ABR''26'!$DE$4:$DE$65,0),0)</f>
        <v>0</v>
      </c>
      <c r="M1276" s="7"/>
      <c r="O1276" s="7" t="str">
        <f t="shared" si="211"/>
        <v>ZBSB</v>
      </c>
      <c r="P1276" s="104">
        <f t="shared" si="212"/>
        <v>0</v>
      </c>
      <c r="Q1276" s="102" t="s">
        <v>203</v>
      </c>
      <c r="R1276" s="102" t="s">
        <v>204</v>
      </c>
      <c r="S1276" s="102" t="s">
        <v>152</v>
      </c>
      <c r="T1276" s="105" t="str">
        <f t="shared" ca="1" si="207"/>
        <v>04.05.Monday</v>
      </c>
      <c r="U1276" s="102" t="s">
        <v>205</v>
      </c>
      <c r="V1276" s="7"/>
      <c r="W1276" s="7"/>
      <c r="X1276" s="7"/>
      <c r="Y1276" s="7"/>
      <c r="Z1276" s="100">
        <f t="shared" si="213"/>
        <v>4001212</v>
      </c>
      <c r="AA1276" s="7"/>
      <c r="AB1276" s="7"/>
      <c r="AC1276" s="7"/>
      <c r="AD1276" s="7"/>
      <c r="AE1276" s="100">
        <f t="shared" si="214"/>
        <v>4151</v>
      </c>
      <c r="AF1276" s="7"/>
      <c r="AG1276" s="100">
        <f t="shared" si="215"/>
        <v>50039643</v>
      </c>
    </row>
    <row r="1277" spans="1:33" x14ac:dyDescent="0.35">
      <c r="A1277" s="7" t="str">
        <f t="shared" si="217"/>
        <v>Manaus381</v>
      </c>
      <c r="B1277" s="100" t="s">
        <v>187</v>
      </c>
      <c r="C1277" s="7">
        <v>4151</v>
      </c>
      <c r="D1277" s="7" t="s">
        <v>40</v>
      </c>
      <c r="E1277">
        <v>4001212</v>
      </c>
      <c r="F1277" s="101"/>
      <c r="G1277" s="111">
        <v>50039643</v>
      </c>
      <c r="H1277" t="s">
        <v>226</v>
      </c>
      <c r="I1277" s="101">
        <v>38</v>
      </c>
      <c r="J1277" s="164">
        <v>1</v>
      </c>
      <c r="K1277" s="7" t="s">
        <v>46</v>
      </c>
      <c r="L1277" s="103">
        <f>HLOOKUP(K1277,'ABR''26'!$DE$4:$EH$65,MATCH(Carga!A1277,'ABR''26'!$DE$4:$DE$65,0),0)</f>
        <v>0</v>
      </c>
      <c r="M1277" s="7"/>
      <c r="O1277" s="7" t="str">
        <f t="shared" si="211"/>
        <v>ZBCP</v>
      </c>
      <c r="P1277" s="104">
        <f t="shared" si="212"/>
        <v>0</v>
      </c>
      <c r="Q1277" s="102" t="s">
        <v>203</v>
      </c>
      <c r="R1277" s="102" t="s">
        <v>204</v>
      </c>
      <c r="S1277" s="102" t="s">
        <v>152</v>
      </c>
      <c r="T1277" s="105" t="str">
        <f t="shared" ca="1" si="207"/>
        <v>04.05.Monday</v>
      </c>
      <c r="U1277" s="102" t="s">
        <v>205</v>
      </c>
      <c r="V1277" s="7"/>
      <c r="W1277" s="7"/>
      <c r="X1277" s="7"/>
      <c r="Y1277" s="7"/>
      <c r="Z1277" s="100">
        <f t="shared" si="213"/>
        <v>4001212</v>
      </c>
      <c r="AA1277" s="7"/>
      <c r="AB1277" s="7"/>
      <c r="AC1277" s="7"/>
      <c r="AD1277" s="7"/>
      <c r="AE1277" s="100">
        <f t="shared" si="214"/>
        <v>4151</v>
      </c>
      <c r="AF1277" s="7"/>
      <c r="AG1277" s="100">
        <f t="shared" si="215"/>
        <v>50039643</v>
      </c>
    </row>
    <row r="1278" spans="1:33" x14ac:dyDescent="0.35">
      <c r="A1278" s="7" t="str">
        <f t="shared" si="217"/>
        <v>Manaus381</v>
      </c>
      <c r="B1278" s="100" t="s">
        <v>187</v>
      </c>
      <c r="C1278" s="7">
        <v>4151</v>
      </c>
      <c r="D1278" s="7" t="s">
        <v>40</v>
      </c>
      <c r="E1278">
        <v>4001212</v>
      </c>
      <c r="F1278" s="101"/>
      <c r="G1278" s="111">
        <v>50039643</v>
      </c>
      <c r="H1278" t="s">
        <v>226</v>
      </c>
      <c r="I1278" s="101">
        <v>38</v>
      </c>
      <c r="J1278" s="164">
        <v>1</v>
      </c>
      <c r="K1278" s="7" t="s">
        <v>131</v>
      </c>
      <c r="L1278" s="103">
        <f>HLOOKUP(K1278,'ABR''26'!$DE$4:$EH$65,MATCH(Carga!A1278,'ABR''26'!$DE$4:$DE$65,0),0)</f>
        <v>0</v>
      </c>
      <c r="M1278" s="7"/>
      <c r="O1278" s="7" t="str">
        <f t="shared" si="211"/>
        <v>ZBFP</v>
      </c>
      <c r="P1278" s="104">
        <f t="shared" si="212"/>
        <v>0</v>
      </c>
      <c r="Q1278" s="102" t="s">
        <v>203</v>
      </c>
      <c r="R1278" s="102" t="s">
        <v>204</v>
      </c>
      <c r="S1278" s="102" t="s">
        <v>152</v>
      </c>
      <c r="T1278" s="105" t="str">
        <f t="shared" ca="1" si="207"/>
        <v>04.05.Monday</v>
      </c>
      <c r="U1278" s="102" t="s">
        <v>205</v>
      </c>
      <c r="V1278" s="7"/>
      <c r="W1278" s="7"/>
      <c r="X1278" s="7"/>
      <c r="Y1278" s="7"/>
      <c r="Z1278" s="100">
        <f t="shared" si="213"/>
        <v>4001212</v>
      </c>
      <c r="AA1278" s="7"/>
      <c r="AB1278" s="7"/>
      <c r="AC1278" s="7"/>
      <c r="AD1278" s="7"/>
      <c r="AE1278" s="100">
        <f t="shared" si="214"/>
        <v>4151</v>
      </c>
      <c r="AF1278" s="7"/>
      <c r="AG1278" s="100">
        <f t="shared" si="215"/>
        <v>50039643</v>
      </c>
    </row>
    <row r="1279" spans="1:33" x14ac:dyDescent="0.35">
      <c r="A1279" s="7" t="str">
        <f t="shared" si="217"/>
        <v>Manaus381</v>
      </c>
      <c r="B1279" s="100" t="s">
        <v>187</v>
      </c>
      <c r="C1279" s="7">
        <v>4151</v>
      </c>
      <c r="D1279" s="7" t="s">
        <v>40</v>
      </c>
      <c r="E1279">
        <v>4001212</v>
      </c>
      <c r="F1279" s="101"/>
      <c r="G1279" s="111">
        <v>50039643</v>
      </c>
      <c r="H1279" t="s">
        <v>226</v>
      </c>
      <c r="I1279" s="101">
        <v>38</v>
      </c>
      <c r="J1279" s="164">
        <v>1</v>
      </c>
      <c r="K1279" s="7" t="s">
        <v>51</v>
      </c>
      <c r="L1279" s="103">
        <f>HLOOKUP(K1279,'ABR''26'!$DE$4:$EH$65,MATCH(Carga!A1279,'ABR''26'!$DE$4:$DE$65,0),0)</f>
        <v>0</v>
      </c>
      <c r="M1279" s="7"/>
      <c r="O1279" s="7" t="str">
        <f t="shared" si="211"/>
        <v>ZBFC</v>
      </c>
      <c r="P1279" s="104">
        <f t="shared" si="212"/>
        <v>0</v>
      </c>
      <c r="Q1279" s="102" t="s">
        <v>203</v>
      </c>
      <c r="R1279" s="102" t="s">
        <v>204</v>
      </c>
      <c r="S1279" s="102" t="s">
        <v>152</v>
      </c>
      <c r="T1279" s="105" t="str">
        <f t="shared" ca="1" si="207"/>
        <v>04.05.Monday</v>
      </c>
      <c r="U1279" s="102" t="s">
        <v>205</v>
      </c>
      <c r="V1279" s="7"/>
      <c r="W1279" s="7"/>
      <c r="X1279" s="7"/>
      <c r="Y1279" s="7"/>
      <c r="Z1279" s="100">
        <f t="shared" si="213"/>
        <v>4001212</v>
      </c>
      <c r="AA1279" s="7"/>
      <c r="AB1279" s="7"/>
      <c r="AC1279" s="7"/>
      <c r="AD1279" s="7"/>
      <c r="AE1279" s="100">
        <f t="shared" si="214"/>
        <v>4151</v>
      </c>
      <c r="AF1279" s="7"/>
      <c r="AG1279" s="100">
        <f t="shared" si="215"/>
        <v>50039643</v>
      </c>
    </row>
    <row r="1280" spans="1:33" x14ac:dyDescent="0.35">
      <c r="A1280" s="7" t="str">
        <f t="shared" si="217"/>
        <v>Manaus381</v>
      </c>
      <c r="B1280" s="100" t="s">
        <v>187</v>
      </c>
      <c r="C1280" s="7">
        <v>4151</v>
      </c>
      <c r="D1280" s="7" t="s">
        <v>40</v>
      </c>
      <c r="E1280">
        <v>4001212</v>
      </c>
      <c r="F1280" s="101"/>
      <c r="G1280" s="111">
        <v>50039643</v>
      </c>
      <c r="H1280" t="s">
        <v>226</v>
      </c>
      <c r="I1280" s="101">
        <v>38</v>
      </c>
      <c r="J1280" s="164">
        <v>1</v>
      </c>
      <c r="K1280" s="7" t="s">
        <v>59</v>
      </c>
      <c r="L1280" s="103">
        <f>HLOOKUP(K1280,'ABR''26'!$DE$4:$EH$65,MATCH(Carga!A1280,'ABR''26'!$DE$4:$DE$65,0),0)</f>
        <v>0</v>
      </c>
      <c r="M1280" s="7"/>
      <c r="O1280" s="7" t="str">
        <f t="shared" si="211"/>
        <v>ZBFB</v>
      </c>
      <c r="P1280" s="104">
        <f t="shared" si="212"/>
        <v>0</v>
      </c>
      <c r="Q1280" s="102" t="s">
        <v>203</v>
      </c>
      <c r="R1280" s="102" t="s">
        <v>204</v>
      </c>
      <c r="S1280" s="102" t="s">
        <v>152</v>
      </c>
      <c r="T1280" s="105" t="str">
        <f t="shared" ca="1" si="207"/>
        <v>04.05.Monday</v>
      </c>
      <c r="U1280" s="102" t="s">
        <v>205</v>
      </c>
      <c r="V1280" s="7"/>
      <c r="W1280" s="7"/>
      <c r="X1280" s="7"/>
      <c r="Y1280" s="7"/>
      <c r="Z1280" s="100">
        <f t="shared" si="213"/>
        <v>4001212</v>
      </c>
      <c r="AA1280" s="7"/>
      <c r="AB1280" s="7"/>
      <c r="AC1280" s="7"/>
      <c r="AD1280" s="7"/>
      <c r="AE1280" s="100">
        <f t="shared" si="214"/>
        <v>4151</v>
      </c>
      <c r="AF1280" s="7"/>
      <c r="AG1280" s="100">
        <f t="shared" si="215"/>
        <v>50039643</v>
      </c>
    </row>
    <row r="1281" spans="1:33" x14ac:dyDescent="0.35">
      <c r="A1281" s="7" t="str">
        <f t="shared" si="217"/>
        <v>Manaus381</v>
      </c>
      <c r="B1281" s="100" t="s">
        <v>187</v>
      </c>
      <c r="C1281" s="7">
        <v>4151</v>
      </c>
      <c r="D1281" s="7" t="s">
        <v>40</v>
      </c>
      <c r="E1281">
        <v>4001212</v>
      </c>
      <c r="F1281" s="101"/>
      <c r="G1281" s="111">
        <v>50039643</v>
      </c>
      <c r="H1281" t="s">
        <v>226</v>
      </c>
      <c r="I1281" s="101">
        <v>38</v>
      </c>
      <c r="J1281" s="164">
        <v>1</v>
      </c>
      <c r="K1281" s="7" t="s">
        <v>138</v>
      </c>
      <c r="L1281" s="103">
        <f>HLOOKUP(K1281,'ABR''26'!$DE$4:$EH$65,MATCH(Carga!A1281,'ABR''26'!$DE$4:$DE$65,0),0)</f>
        <v>57.12</v>
      </c>
      <c r="M1281" s="7"/>
      <c r="O1281" s="7" t="str">
        <f t="shared" si="211"/>
        <v>ZBTM</v>
      </c>
      <c r="P1281" s="104">
        <f t="shared" si="212"/>
        <v>57.12</v>
      </c>
      <c r="Q1281" s="102" t="s">
        <v>203</v>
      </c>
      <c r="R1281" s="102" t="s">
        <v>204</v>
      </c>
      <c r="S1281" s="102" t="s">
        <v>152</v>
      </c>
      <c r="T1281" s="105" t="str">
        <f t="shared" ca="1" si="207"/>
        <v>04.05.Monday</v>
      </c>
      <c r="U1281" s="102" t="s">
        <v>205</v>
      </c>
      <c r="V1281" s="7"/>
      <c r="W1281" s="7"/>
      <c r="X1281" s="7"/>
      <c r="Y1281" s="7"/>
      <c r="Z1281" s="100">
        <f t="shared" si="213"/>
        <v>4001212</v>
      </c>
      <c r="AA1281" s="7"/>
      <c r="AB1281" s="7"/>
      <c r="AC1281" s="7"/>
      <c r="AD1281" s="7"/>
      <c r="AE1281" s="100">
        <f t="shared" si="214"/>
        <v>4151</v>
      </c>
      <c r="AF1281" s="7"/>
      <c r="AG1281" s="100">
        <f t="shared" si="215"/>
        <v>50039643</v>
      </c>
    </row>
    <row r="1282" spans="1:33" x14ac:dyDescent="0.35">
      <c r="A1282" s="7" t="str">
        <f t="shared" si="217"/>
        <v>Manaus381</v>
      </c>
      <c r="B1282" s="100" t="s">
        <v>187</v>
      </c>
      <c r="C1282" s="7">
        <v>4151</v>
      </c>
      <c r="D1282" s="7" t="s">
        <v>40</v>
      </c>
      <c r="E1282">
        <v>4001212</v>
      </c>
      <c r="F1282" s="101"/>
      <c r="G1282" s="111">
        <v>50039643</v>
      </c>
      <c r="H1282" t="s">
        <v>226</v>
      </c>
      <c r="I1282" s="101">
        <v>38</v>
      </c>
      <c r="J1282" s="164">
        <v>1</v>
      </c>
      <c r="K1282" s="7" t="s">
        <v>139</v>
      </c>
      <c r="L1282" s="103">
        <f>HLOOKUP(K1282,'ABR''26'!$DE$4:$EH$65,MATCH(Carga!A1282,'ABR''26'!$DE$4:$DE$65,0),0)</f>
        <v>0</v>
      </c>
      <c r="M1282" s="7"/>
      <c r="O1282" s="7" t="str">
        <f t="shared" si="211"/>
        <v>ZBCT</v>
      </c>
      <c r="P1282" s="104">
        <f t="shared" si="212"/>
        <v>0</v>
      </c>
      <c r="Q1282" s="102" t="s">
        <v>203</v>
      </c>
      <c r="R1282" s="102" t="s">
        <v>204</v>
      </c>
      <c r="S1282" s="102" t="s">
        <v>152</v>
      </c>
      <c r="T1282" s="105" t="str">
        <f t="shared" ref="T1282:T1345" ca="1" si="218">$T$1</f>
        <v>04.05.Monday</v>
      </c>
      <c r="U1282" s="102" t="s">
        <v>205</v>
      </c>
      <c r="V1282" s="7"/>
      <c r="W1282" s="7"/>
      <c r="X1282" s="7"/>
      <c r="Y1282" s="7"/>
      <c r="Z1282" s="100">
        <f t="shared" si="213"/>
        <v>4001212</v>
      </c>
      <c r="AA1282" s="7"/>
      <c r="AB1282" s="7"/>
      <c r="AC1282" s="7"/>
      <c r="AD1282" s="7"/>
      <c r="AE1282" s="100">
        <f t="shared" si="214"/>
        <v>4151</v>
      </c>
      <c r="AF1282" s="7"/>
      <c r="AG1282" s="100">
        <f t="shared" si="215"/>
        <v>50039643</v>
      </c>
    </row>
    <row r="1283" spans="1:33" x14ac:dyDescent="0.35">
      <c r="A1283" s="7" t="str">
        <f t="shared" si="217"/>
        <v>Manaus381</v>
      </c>
      <c r="B1283" s="100" t="s">
        <v>187</v>
      </c>
      <c r="C1283" s="7">
        <v>4151</v>
      </c>
      <c r="D1283" s="7" t="s">
        <v>40</v>
      </c>
      <c r="E1283">
        <v>4001212</v>
      </c>
      <c r="F1283" s="101"/>
      <c r="G1283" s="111">
        <v>50039643</v>
      </c>
      <c r="H1283" t="s">
        <v>226</v>
      </c>
      <c r="I1283" s="101">
        <v>38</v>
      </c>
      <c r="J1283" s="164">
        <v>1</v>
      </c>
      <c r="K1283" s="7" t="s">
        <v>57</v>
      </c>
      <c r="L1283" s="103">
        <f>HLOOKUP(K1283,'ABR''26'!$DE$4:$EH$65,MATCH(Carga!A1283,'ABR''26'!$DE$4:$DE$65,0),0)</f>
        <v>0</v>
      </c>
      <c r="M1283" s="7"/>
      <c r="O1283" s="7" t="str">
        <f t="shared" si="211"/>
        <v>ZBLB</v>
      </c>
      <c r="P1283" s="104">
        <f t="shared" si="212"/>
        <v>0</v>
      </c>
      <c r="Q1283" s="102" t="s">
        <v>203</v>
      </c>
      <c r="R1283" s="102" t="s">
        <v>204</v>
      </c>
      <c r="S1283" s="102" t="s">
        <v>152</v>
      </c>
      <c r="T1283" s="105" t="str">
        <f t="shared" ca="1" si="218"/>
        <v>04.05.Monday</v>
      </c>
      <c r="U1283" s="102" t="s">
        <v>205</v>
      </c>
      <c r="V1283" s="7"/>
      <c r="W1283" s="7"/>
      <c r="X1283" s="7"/>
      <c r="Y1283" s="7"/>
      <c r="Z1283" s="100">
        <f t="shared" si="213"/>
        <v>4001212</v>
      </c>
      <c r="AA1283" s="7"/>
      <c r="AB1283" s="7"/>
      <c r="AC1283" s="7"/>
      <c r="AD1283" s="7"/>
      <c r="AE1283" s="100">
        <f t="shared" si="214"/>
        <v>4151</v>
      </c>
      <c r="AF1283" s="7"/>
      <c r="AG1283" s="100">
        <f t="shared" si="215"/>
        <v>50039643</v>
      </c>
    </row>
    <row r="1284" spans="1:33" x14ac:dyDescent="0.35">
      <c r="A1284" s="7" t="str">
        <f t="shared" si="217"/>
        <v>Manaus381</v>
      </c>
      <c r="B1284" s="100" t="s">
        <v>187</v>
      </c>
      <c r="C1284" s="7">
        <v>4151</v>
      </c>
      <c r="D1284" s="7" t="s">
        <v>40</v>
      </c>
      <c r="E1284">
        <v>4001212</v>
      </c>
      <c r="F1284" s="101"/>
      <c r="G1284" s="111">
        <v>50039643</v>
      </c>
      <c r="H1284" t="s">
        <v>226</v>
      </c>
      <c r="I1284" s="101">
        <v>38</v>
      </c>
      <c r="J1284" s="164">
        <v>1</v>
      </c>
      <c r="K1284" s="7" t="s">
        <v>132</v>
      </c>
      <c r="L1284" s="103">
        <f>HLOOKUP(K1284,'ABR''26'!$DE$4:$EH$65,MATCH(Carga!A1284,'ABR''26'!$DE$4:$DE$65,0),0)</f>
        <v>0</v>
      </c>
      <c r="M1284" s="7"/>
      <c r="O1284" s="7" t="str">
        <f t="shared" si="211"/>
        <v>ZBMR</v>
      </c>
      <c r="P1284" s="104">
        <f t="shared" si="212"/>
        <v>0</v>
      </c>
      <c r="Q1284" s="102" t="s">
        <v>203</v>
      </c>
      <c r="R1284" s="102" t="s">
        <v>204</v>
      </c>
      <c r="S1284" s="102" t="s">
        <v>152</v>
      </c>
      <c r="T1284" s="105" t="str">
        <f t="shared" ca="1" si="218"/>
        <v>04.05.Monday</v>
      </c>
      <c r="U1284" s="102" t="s">
        <v>205</v>
      </c>
      <c r="V1284" s="7"/>
      <c r="W1284" s="7"/>
      <c r="X1284" s="7"/>
      <c r="Y1284" s="7"/>
      <c r="Z1284" s="100">
        <f t="shared" si="213"/>
        <v>4001212</v>
      </c>
      <c r="AA1284" s="7"/>
      <c r="AB1284" s="7"/>
      <c r="AC1284" s="7"/>
      <c r="AD1284" s="7"/>
      <c r="AE1284" s="100">
        <f t="shared" si="214"/>
        <v>4151</v>
      </c>
      <c r="AF1284" s="7"/>
      <c r="AG1284" s="100">
        <f t="shared" si="215"/>
        <v>50039643</v>
      </c>
    </row>
    <row r="1285" spans="1:33" x14ac:dyDescent="0.35">
      <c r="A1285" s="7" t="str">
        <f t="shared" si="217"/>
        <v>Manaus381</v>
      </c>
      <c r="B1285" s="100" t="s">
        <v>187</v>
      </c>
      <c r="C1285" s="7">
        <v>4151</v>
      </c>
      <c r="D1285" s="7" t="s">
        <v>40</v>
      </c>
      <c r="E1285">
        <v>4001212</v>
      </c>
      <c r="F1285" s="101"/>
      <c r="G1285" s="111">
        <v>50039643</v>
      </c>
      <c r="H1285" t="s">
        <v>226</v>
      </c>
      <c r="I1285" s="101">
        <v>38</v>
      </c>
      <c r="J1285" s="164">
        <v>1</v>
      </c>
      <c r="K1285" s="7" t="s">
        <v>133</v>
      </c>
      <c r="L1285" s="103">
        <f>HLOOKUP(K1285,'ABR''26'!$DE$4:$EH$65,MATCH(Carga!A1285,'ABR''26'!$DE$4:$DE$65,0),0)</f>
        <v>0</v>
      </c>
      <c r="M1285" s="7"/>
      <c r="O1285" s="7" t="str">
        <f t="shared" si="211"/>
        <v>ZBML</v>
      </c>
      <c r="P1285" s="104">
        <f t="shared" si="212"/>
        <v>0</v>
      </c>
      <c r="Q1285" s="102" t="s">
        <v>203</v>
      </c>
      <c r="R1285" s="102" t="s">
        <v>204</v>
      </c>
      <c r="S1285" s="102" t="s">
        <v>152</v>
      </c>
      <c r="T1285" s="105" t="str">
        <f t="shared" ca="1" si="218"/>
        <v>04.05.Monday</v>
      </c>
      <c r="U1285" s="102" t="s">
        <v>205</v>
      </c>
      <c r="V1285" s="7"/>
      <c r="W1285" s="7"/>
      <c r="X1285" s="7"/>
      <c r="Y1285" s="7"/>
      <c r="Z1285" s="100">
        <f t="shared" si="213"/>
        <v>4001212</v>
      </c>
      <c r="AA1285" s="7"/>
      <c r="AB1285" s="7"/>
      <c r="AC1285" s="7"/>
      <c r="AD1285" s="7"/>
      <c r="AE1285" s="100">
        <f t="shared" si="214"/>
        <v>4151</v>
      </c>
      <c r="AF1285" s="7"/>
      <c r="AG1285" s="100">
        <f t="shared" si="215"/>
        <v>50039643</v>
      </c>
    </row>
    <row r="1286" spans="1:33" x14ac:dyDescent="0.35">
      <c r="A1286" s="7" t="str">
        <f t="shared" si="217"/>
        <v>Manaus381</v>
      </c>
      <c r="B1286" s="100" t="s">
        <v>187</v>
      </c>
      <c r="C1286" s="7">
        <v>4151</v>
      </c>
      <c r="D1286" s="7" t="s">
        <v>40</v>
      </c>
      <c r="E1286">
        <v>4001212</v>
      </c>
      <c r="F1286" s="101"/>
      <c r="G1286" s="111">
        <v>50039643</v>
      </c>
      <c r="H1286" t="s">
        <v>226</v>
      </c>
      <c r="I1286" s="101">
        <v>38</v>
      </c>
      <c r="J1286" s="164">
        <v>1</v>
      </c>
      <c r="K1286" s="7" t="s">
        <v>52</v>
      </c>
      <c r="L1286" s="103">
        <f>HLOOKUP(K1286,'ABR''26'!$DE$4:$EH$65,MATCH(Carga!A1286,'ABR''26'!$DE$4:$DE$65,0),0)</f>
        <v>0</v>
      </c>
      <c r="M1286" s="7"/>
      <c r="O1286" s="7" t="str">
        <f t="shared" si="211"/>
        <v>ZBPP</v>
      </c>
      <c r="P1286" s="104">
        <f t="shared" si="212"/>
        <v>0</v>
      </c>
      <c r="Q1286" s="102" t="s">
        <v>203</v>
      </c>
      <c r="R1286" s="102" t="s">
        <v>204</v>
      </c>
      <c r="S1286" s="102" t="s">
        <v>152</v>
      </c>
      <c r="T1286" s="105" t="str">
        <f t="shared" ca="1" si="218"/>
        <v>04.05.Monday</v>
      </c>
      <c r="U1286" s="102" t="s">
        <v>205</v>
      </c>
      <c r="V1286" s="7"/>
      <c r="W1286" s="7"/>
      <c r="X1286" s="7"/>
      <c r="Y1286" s="7"/>
      <c r="Z1286" s="100">
        <f t="shared" si="213"/>
        <v>4001212</v>
      </c>
      <c r="AA1286" s="7"/>
      <c r="AB1286" s="7"/>
      <c r="AC1286" s="7"/>
      <c r="AD1286" s="7"/>
      <c r="AE1286" s="100">
        <f t="shared" si="214"/>
        <v>4151</v>
      </c>
      <c r="AF1286" s="7"/>
      <c r="AG1286" s="100">
        <f t="shared" si="215"/>
        <v>50039643</v>
      </c>
    </row>
    <row r="1287" spans="1:33" x14ac:dyDescent="0.35">
      <c r="A1287" s="7" t="str">
        <f t="shared" si="217"/>
        <v>Manaus381</v>
      </c>
      <c r="B1287" s="100" t="s">
        <v>187</v>
      </c>
      <c r="C1287" s="7">
        <v>4151</v>
      </c>
      <c r="D1287" s="7" t="s">
        <v>40</v>
      </c>
      <c r="E1287">
        <v>4001212</v>
      </c>
      <c r="F1287" s="101"/>
      <c r="G1287" s="111">
        <v>50039643</v>
      </c>
      <c r="H1287" t="s">
        <v>226</v>
      </c>
      <c r="I1287" s="101">
        <v>38</v>
      </c>
      <c r="J1287" s="164">
        <v>1</v>
      </c>
      <c r="K1287" s="7" t="s">
        <v>60</v>
      </c>
      <c r="L1287" s="103">
        <f>HLOOKUP(K1287,'ABR''26'!$DE$4:$EH$65,MATCH(Carga!A1287,'ABR''26'!$DE$4:$DE$65,0),0)</f>
        <v>0</v>
      </c>
      <c r="M1287" s="7"/>
      <c r="O1287" s="7" t="str">
        <f t="shared" si="211"/>
        <v>ZBPB</v>
      </c>
      <c r="P1287" s="104">
        <f t="shared" si="212"/>
        <v>0</v>
      </c>
      <c r="Q1287" s="102" t="s">
        <v>203</v>
      </c>
      <c r="R1287" s="102" t="s">
        <v>204</v>
      </c>
      <c r="S1287" s="102" t="s">
        <v>152</v>
      </c>
      <c r="T1287" s="105" t="str">
        <f t="shared" ca="1" si="218"/>
        <v>04.05.Monday</v>
      </c>
      <c r="U1287" s="102" t="s">
        <v>205</v>
      </c>
      <c r="V1287" s="7"/>
      <c r="W1287" s="7"/>
      <c r="X1287" s="7"/>
      <c r="Y1287" s="7"/>
      <c r="Z1287" s="100">
        <f t="shared" si="213"/>
        <v>4001212</v>
      </c>
      <c r="AA1287" s="7"/>
      <c r="AB1287" s="7"/>
      <c r="AC1287" s="7"/>
      <c r="AD1287" s="7"/>
      <c r="AE1287" s="100">
        <f t="shared" si="214"/>
        <v>4151</v>
      </c>
      <c r="AF1287" s="7"/>
      <c r="AG1287" s="100">
        <f t="shared" si="215"/>
        <v>50039643</v>
      </c>
    </row>
    <row r="1288" spans="1:33" x14ac:dyDescent="0.35">
      <c r="A1288" s="7" t="str">
        <f t="shared" si="217"/>
        <v>Manaus381</v>
      </c>
      <c r="B1288" s="100" t="s">
        <v>187</v>
      </c>
      <c r="C1288" s="7">
        <v>4151</v>
      </c>
      <c r="D1288" s="7" t="s">
        <v>40</v>
      </c>
      <c r="E1288">
        <v>4001212</v>
      </c>
      <c r="F1288" s="101"/>
      <c r="G1288" s="111">
        <v>50039643</v>
      </c>
      <c r="H1288" t="s">
        <v>226</v>
      </c>
      <c r="I1288" s="101">
        <v>38</v>
      </c>
      <c r="J1288" s="164">
        <v>1</v>
      </c>
      <c r="K1288" s="7" t="s">
        <v>50</v>
      </c>
      <c r="L1288" s="103">
        <f>HLOOKUP(K1288,'ABR''26'!$DE$4:$EH$65,MATCH(Carga!A1288,'ABR''26'!$DE$4:$DE$65,0),0)</f>
        <v>0</v>
      </c>
      <c r="M1288" s="7"/>
      <c r="O1288" s="7" t="str">
        <f t="shared" si="211"/>
        <v>ZBOP</v>
      </c>
      <c r="P1288" s="104">
        <f t="shared" si="212"/>
        <v>0</v>
      </c>
      <c r="Q1288" s="102" t="s">
        <v>203</v>
      </c>
      <c r="R1288" s="102" t="s">
        <v>204</v>
      </c>
      <c r="S1288" s="102" t="s">
        <v>152</v>
      </c>
      <c r="T1288" s="105" t="str">
        <f t="shared" ca="1" si="218"/>
        <v>04.05.Monday</v>
      </c>
      <c r="U1288" s="102" t="s">
        <v>205</v>
      </c>
      <c r="V1288" s="7"/>
      <c r="W1288" s="7"/>
      <c r="X1288" s="7"/>
      <c r="Y1288" s="7"/>
      <c r="Z1288" s="100">
        <f t="shared" si="213"/>
        <v>4001212</v>
      </c>
      <c r="AA1288" s="7"/>
      <c r="AB1288" s="7"/>
      <c r="AC1288" s="7"/>
      <c r="AD1288" s="7"/>
      <c r="AE1288" s="100">
        <f t="shared" si="214"/>
        <v>4151</v>
      </c>
      <c r="AF1288" s="7"/>
      <c r="AG1288" s="100">
        <f t="shared" si="215"/>
        <v>50039643</v>
      </c>
    </row>
    <row r="1289" spans="1:33" x14ac:dyDescent="0.35">
      <c r="A1289" s="7" t="str">
        <f t="shared" si="217"/>
        <v>Manaus381</v>
      </c>
      <c r="B1289" s="100" t="s">
        <v>187</v>
      </c>
      <c r="C1289" s="7">
        <v>4151</v>
      </c>
      <c r="D1289" s="7" t="s">
        <v>40</v>
      </c>
      <c r="E1289">
        <v>4001212</v>
      </c>
      <c r="F1289" s="101"/>
      <c r="G1289" s="111">
        <v>50039643</v>
      </c>
      <c r="H1289" t="s">
        <v>226</v>
      </c>
      <c r="I1289" s="101">
        <v>38</v>
      </c>
      <c r="J1289" s="164">
        <v>1</v>
      </c>
      <c r="K1289" s="7" t="s">
        <v>58</v>
      </c>
      <c r="L1289" s="103">
        <f>HLOOKUP(K1289,'ABR''26'!$DE$4:$EH$65,MATCH(Carga!A1289,'ABR''26'!$DE$4:$DE$65,0),0)</f>
        <v>0</v>
      </c>
      <c r="M1289" s="7"/>
      <c r="O1289" s="7" t="str">
        <f t="shared" si="211"/>
        <v>ZBOB</v>
      </c>
      <c r="P1289" s="104">
        <f t="shared" si="212"/>
        <v>0</v>
      </c>
      <c r="Q1289" s="102" t="s">
        <v>203</v>
      </c>
      <c r="R1289" s="102" t="s">
        <v>204</v>
      </c>
      <c r="S1289" s="102" t="s">
        <v>152</v>
      </c>
      <c r="T1289" s="105" t="str">
        <f t="shared" ca="1" si="218"/>
        <v>04.05.Monday</v>
      </c>
      <c r="U1289" s="102" t="s">
        <v>205</v>
      </c>
      <c r="V1289" s="7"/>
      <c r="W1289" s="7"/>
      <c r="X1289" s="7"/>
      <c r="Y1289" s="7"/>
      <c r="Z1289" s="100">
        <f t="shared" si="213"/>
        <v>4001212</v>
      </c>
      <c r="AA1289" s="7"/>
      <c r="AB1289" s="7"/>
      <c r="AC1289" s="7"/>
      <c r="AD1289" s="7"/>
      <c r="AE1289" s="100">
        <f t="shared" si="214"/>
        <v>4151</v>
      </c>
      <c r="AF1289" s="7"/>
      <c r="AG1289" s="100">
        <f t="shared" si="215"/>
        <v>50039643</v>
      </c>
    </row>
    <row r="1290" spans="1:33" x14ac:dyDescent="0.35">
      <c r="A1290" s="7" t="str">
        <f t="shared" si="217"/>
        <v>Manaus381</v>
      </c>
      <c r="B1290" s="100" t="s">
        <v>187</v>
      </c>
      <c r="C1290" s="7">
        <v>4151</v>
      </c>
      <c r="D1290" s="7" t="s">
        <v>40</v>
      </c>
      <c r="E1290">
        <v>4001212</v>
      </c>
      <c r="F1290" s="101"/>
      <c r="G1290" s="111">
        <v>50039643</v>
      </c>
      <c r="H1290" t="s">
        <v>226</v>
      </c>
      <c r="I1290" s="101">
        <v>38</v>
      </c>
      <c r="J1290" s="164">
        <v>1</v>
      </c>
      <c r="K1290" s="7" t="s">
        <v>134</v>
      </c>
      <c r="L1290" s="103">
        <f>HLOOKUP(K1290,'ABR''26'!$DE$4:$EH$65,MATCH(Carga!A1290,'ABR''26'!$DE$4:$DE$65,0),0)</f>
        <v>0</v>
      </c>
      <c r="M1290" s="7"/>
      <c r="O1290" s="7" t="str">
        <f t="shared" si="211"/>
        <v>ZBSG</v>
      </c>
      <c r="P1290" s="104">
        <f t="shared" si="212"/>
        <v>0</v>
      </c>
      <c r="Q1290" s="102" t="s">
        <v>203</v>
      </c>
      <c r="R1290" s="102" t="s">
        <v>204</v>
      </c>
      <c r="S1290" s="102" t="s">
        <v>152</v>
      </c>
      <c r="T1290" s="105" t="str">
        <f t="shared" ca="1" si="218"/>
        <v>04.05.Monday</v>
      </c>
      <c r="U1290" s="102" t="s">
        <v>205</v>
      </c>
      <c r="V1290" s="7"/>
      <c r="W1290" s="7"/>
      <c r="X1290" s="7"/>
      <c r="Y1290" s="7"/>
      <c r="Z1290" s="100">
        <f t="shared" si="213"/>
        <v>4001212</v>
      </c>
      <c r="AA1290" s="7"/>
      <c r="AB1290" s="7"/>
      <c r="AC1290" s="7"/>
      <c r="AD1290" s="7"/>
      <c r="AE1290" s="100">
        <f t="shared" si="214"/>
        <v>4151</v>
      </c>
      <c r="AF1290" s="7"/>
      <c r="AG1290" s="100">
        <f t="shared" si="215"/>
        <v>50039643</v>
      </c>
    </row>
    <row r="1291" spans="1:33" x14ac:dyDescent="0.35">
      <c r="A1291" s="7" t="str">
        <f t="shared" si="217"/>
        <v>Manaus381</v>
      </c>
      <c r="B1291" s="100" t="s">
        <v>187</v>
      </c>
      <c r="C1291" s="7">
        <v>4151</v>
      </c>
      <c r="D1291" s="7" t="s">
        <v>40</v>
      </c>
      <c r="E1291">
        <v>4001212</v>
      </c>
      <c r="F1291" s="101"/>
      <c r="G1291" s="111">
        <v>50039643</v>
      </c>
      <c r="H1291" t="s">
        <v>226</v>
      </c>
      <c r="I1291" s="101">
        <v>38</v>
      </c>
      <c r="J1291" s="164">
        <v>1</v>
      </c>
      <c r="K1291" s="7" t="s">
        <v>45</v>
      </c>
      <c r="L1291" s="103">
        <f>HLOOKUP(K1291,'ABR''26'!$DE$4:$EH$65,MATCH(Carga!A1291,'ABR''26'!$DE$4:$DE$65,0),0)</f>
        <v>0</v>
      </c>
      <c r="M1291" s="7"/>
      <c r="O1291" s="7" t="str">
        <f t="shared" si="211"/>
        <v>ZBFS</v>
      </c>
      <c r="P1291" s="104">
        <f t="shared" si="212"/>
        <v>0</v>
      </c>
      <c r="Q1291" s="102" t="s">
        <v>203</v>
      </c>
      <c r="R1291" s="102" t="s">
        <v>204</v>
      </c>
      <c r="S1291" s="102" t="s">
        <v>152</v>
      </c>
      <c r="T1291" s="105" t="str">
        <f t="shared" ca="1" si="218"/>
        <v>04.05.Monday</v>
      </c>
      <c r="U1291" s="102" t="s">
        <v>205</v>
      </c>
      <c r="V1291" s="7"/>
      <c r="W1291" s="7"/>
      <c r="X1291" s="7"/>
      <c r="Y1291" s="7"/>
      <c r="Z1291" s="100">
        <f t="shared" si="213"/>
        <v>4001212</v>
      </c>
      <c r="AA1291" s="7"/>
      <c r="AB1291" s="7"/>
      <c r="AC1291" s="7"/>
      <c r="AD1291" s="7"/>
      <c r="AE1291" s="100">
        <f t="shared" si="214"/>
        <v>4151</v>
      </c>
      <c r="AF1291" s="7"/>
      <c r="AG1291" s="100">
        <f t="shared" si="215"/>
        <v>50039643</v>
      </c>
    </row>
    <row r="1292" spans="1:33" x14ac:dyDescent="0.35">
      <c r="A1292" s="7" t="str">
        <f t="shared" si="217"/>
        <v>Manaus381</v>
      </c>
      <c r="B1292" s="100" t="s">
        <v>187</v>
      </c>
      <c r="C1292" s="7">
        <v>4151</v>
      </c>
      <c r="D1292" s="7" t="s">
        <v>40</v>
      </c>
      <c r="E1292">
        <v>4001212</v>
      </c>
      <c r="F1292" s="101"/>
      <c r="G1292" s="111">
        <v>50039643</v>
      </c>
      <c r="H1292" t="s">
        <v>226</v>
      </c>
      <c r="I1292" s="101">
        <v>38</v>
      </c>
      <c r="J1292" s="164">
        <v>1</v>
      </c>
      <c r="K1292" s="7" t="s">
        <v>47</v>
      </c>
      <c r="L1292" s="103">
        <f>HLOOKUP(K1292,'ABR''26'!$DE$4:$EH$65,MATCH(Carga!A1292,'ABR''26'!$DE$4:$DE$65,0),0)</f>
        <v>14.28</v>
      </c>
      <c r="M1292" s="7"/>
      <c r="O1292" s="7" t="str">
        <f t="shared" si="211"/>
        <v>ZBUT</v>
      </c>
      <c r="P1292" s="104">
        <f t="shared" si="212"/>
        <v>14.28</v>
      </c>
      <c r="Q1292" s="102" t="s">
        <v>203</v>
      </c>
      <c r="R1292" s="102" t="s">
        <v>204</v>
      </c>
      <c r="S1292" s="102" t="s">
        <v>152</v>
      </c>
      <c r="T1292" s="105" t="str">
        <f t="shared" ca="1" si="218"/>
        <v>04.05.Monday</v>
      </c>
      <c r="U1292" s="102" t="s">
        <v>205</v>
      </c>
      <c r="V1292" s="7"/>
      <c r="W1292" s="7"/>
      <c r="X1292" s="7"/>
      <c r="Y1292" s="7"/>
      <c r="Z1292" s="100">
        <f t="shared" si="213"/>
        <v>4001212</v>
      </c>
      <c r="AA1292" s="7"/>
      <c r="AB1292" s="7"/>
      <c r="AC1292" s="7"/>
      <c r="AD1292" s="7"/>
      <c r="AE1292" s="100">
        <f t="shared" si="214"/>
        <v>4151</v>
      </c>
      <c r="AF1292" s="7"/>
      <c r="AG1292" s="100">
        <f t="shared" si="215"/>
        <v>50039643</v>
      </c>
    </row>
    <row r="1293" spans="1:33" x14ac:dyDescent="0.35">
      <c r="A1293" s="7" t="str">
        <f t="shared" si="217"/>
        <v>Manaus381</v>
      </c>
      <c r="B1293" s="100" t="s">
        <v>187</v>
      </c>
      <c r="C1293" s="7">
        <v>4151</v>
      </c>
      <c r="D1293" s="7" t="s">
        <v>40</v>
      </c>
      <c r="E1293">
        <v>4001212</v>
      </c>
      <c r="F1293" s="101"/>
      <c r="G1293" s="111">
        <v>50039643</v>
      </c>
      <c r="H1293" t="s">
        <v>226</v>
      </c>
      <c r="I1293" s="101">
        <v>38</v>
      </c>
      <c r="J1293" s="164">
        <v>1</v>
      </c>
      <c r="K1293" s="7" t="s">
        <v>54</v>
      </c>
      <c r="L1293" s="103">
        <f>HLOOKUP(K1293,'ABR''26'!$DE$4:$EH$65,MATCH(Carga!A1293,'ABR''26'!$DE$4:$DE$65,0),0)</f>
        <v>0</v>
      </c>
      <c r="M1293" s="7"/>
      <c r="O1293" s="7" t="str">
        <f t="shared" si="211"/>
        <v>ZBUB</v>
      </c>
      <c r="P1293" s="104">
        <f t="shared" si="212"/>
        <v>0</v>
      </c>
      <c r="Q1293" s="102" t="s">
        <v>203</v>
      </c>
      <c r="R1293" s="102" t="s">
        <v>204</v>
      </c>
      <c r="S1293" s="102" t="s">
        <v>152</v>
      </c>
      <c r="T1293" s="105" t="str">
        <f t="shared" ca="1" si="218"/>
        <v>04.05.Monday</v>
      </c>
      <c r="U1293" s="102" t="s">
        <v>205</v>
      </c>
      <c r="V1293" s="7"/>
      <c r="W1293" s="7"/>
      <c r="X1293" s="7"/>
      <c r="Y1293" s="7"/>
      <c r="Z1293" s="100">
        <f t="shared" si="213"/>
        <v>4001212</v>
      </c>
      <c r="AA1293" s="7"/>
      <c r="AB1293" s="7"/>
      <c r="AC1293" s="7"/>
      <c r="AD1293" s="7"/>
      <c r="AE1293" s="100">
        <f t="shared" si="214"/>
        <v>4151</v>
      </c>
      <c r="AF1293" s="7"/>
      <c r="AG1293" s="100">
        <f t="shared" si="215"/>
        <v>50039643</v>
      </c>
    </row>
    <row r="1294" spans="1:33" x14ac:dyDescent="0.35">
      <c r="A1294" s="7" t="str">
        <f t="shared" si="217"/>
        <v>Manaus381</v>
      </c>
      <c r="B1294" s="100" t="s">
        <v>187</v>
      </c>
      <c r="C1294" s="7">
        <v>4151</v>
      </c>
      <c r="D1294" s="7" t="s">
        <v>40</v>
      </c>
      <c r="E1294">
        <v>4001212</v>
      </c>
      <c r="F1294" s="101"/>
      <c r="G1294" s="111">
        <v>50039643</v>
      </c>
      <c r="H1294" t="s">
        <v>226</v>
      </c>
      <c r="I1294" s="101">
        <v>38</v>
      </c>
      <c r="J1294" s="164">
        <v>1</v>
      </c>
      <c r="K1294" s="7" t="s">
        <v>48</v>
      </c>
      <c r="L1294" s="103">
        <f>HLOOKUP(K1294,'ABR''26'!$DE$4:$EH$65,MATCH(Carga!A1294,'ABR''26'!$DE$4:$DE$65,0),0)</f>
        <v>0</v>
      </c>
      <c r="M1294" s="7"/>
      <c r="O1294" s="7" t="str">
        <f t="shared" si="211"/>
        <v>ZBLA</v>
      </c>
      <c r="P1294" s="104">
        <f t="shared" si="212"/>
        <v>0</v>
      </c>
      <c r="Q1294" s="102" t="s">
        <v>203</v>
      </c>
      <c r="R1294" s="102" t="s">
        <v>204</v>
      </c>
      <c r="S1294" s="102" t="s">
        <v>152</v>
      </c>
      <c r="T1294" s="105" t="str">
        <f t="shared" ca="1" si="218"/>
        <v>04.05.Monday</v>
      </c>
      <c r="U1294" s="102" t="s">
        <v>205</v>
      </c>
      <c r="V1294" s="7"/>
      <c r="W1294" s="7"/>
      <c r="X1294" s="7"/>
      <c r="Y1294" s="7"/>
      <c r="Z1294" s="100">
        <f t="shared" si="213"/>
        <v>4001212</v>
      </c>
      <c r="AA1294" s="7"/>
      <c r="AB1294" s="7"/>
      <c r="AC1294" s="7"/>
      <c r="AD1294" s="7"/>
      <c r="AE1294" s="100">
        <f t="shared" si="214"/>
        <v>4151</v>
      </c>
      <c r="AF1294" s="7"/>
      <c r="AG1294" s="100">
        <f t="shared" si="215"/>
        <v>50039643</v>
      </c>
    </row>
    <row r="1295" spans="1:33" x14ac:dyDescent="0.35">
      <c r="A1295" s="7" t="str">
        <f t="shared" si="217"/>
        <v>Manaus381</v>
      </c>
      <c r="B1295" s="100" t="s">
        <v>187</v>
      </c>
      <c r="C1295" s="7">
        <v>4151</v>
      </c>
      <c r="D1295" s="7" t="s">
        <v>40</v>
      </c>
      <c r="E1295">
        <v>4001212</v>
      </c>
      <c r="F1295" s="101"/>
      <c r="G1295" s="111">
        <v>50039643</v>
      </c>
      <c r="H1295" t="s">
        <v>226</v>
      </c>
      <c r="I1295" s="101">
        <v>38</v>
      </c>
      <c r="J1295" s="164">
        <v>1</v>
      </c>
      <c r="K1295" s="7" t="s">
        <v>55</v>
      </c>
      <c r="L1295" s="103">
        <f>HLOOKUP(K1295,'ABR''26'!$DE$4:$EH$65,MATCH(Carga!A1295,'ABR''26'!$DE$4:$DE$65,0),0)</f>
        <v>0</v>
      </c>
      <c r="M1295" s="7"/>
      <c r="O1295" s="7" t="str">
        <f t="shared" si="211"/>
        <v>ZBLL</v>
      </c>
      <c r="P1295" s="104">
        <f t="shared" si="212"/>
        <v>0</v>
      </c>
      <c r="Q1295" s="102" t="s">
        <v>203</v>
      </c>
      <c r="R1295" s="102" t="s">
        <v>204</v>
      </c>
      <c r="S1295" s="102" t="s">
        <v>152</v>
      </c>
      <c r="T1295" s="105" t="str">
        <f t="shared" ca="1" si="218"/>
        <v>04.05.Monday</v>
      </c>
      <c r="U1295" s="102" t="s">
        <v>205</v>
      </c>
      <c r="V1295" s="7"/>
      <c r="W1295" s="7"/>
      <c r="X1295" s="7"/>
      <c r="Y1295" s="7"/>
      <c r="Z1295" s="100">
        <f t="shared" si="213"/>
        <v>4001212</v>
      </c>
      <c r="AA1295" s="7"/>
      <c r="AB1295" s="7"/>
      <c r="AC1295" s="7"/>
      <c r="AD1295" s="7"/>
      <c r="AE1295" s="100">
        <f t="shared" si="214"/>
        <v>4151</v>
      </c>
      <c r="AF1295" s="7"/>
      <c r="AG1295" s="100">
        <f t="shared" si="215"/>
        <v>50039643</v>
      </c>
    </row>
    <row r="1296" spans="1:33" x14ac:dyDescent="0.35">
      <c r="A1296" s="7" t="str">
        <f t="shared" si="217"/>
        <v>Manaus381</v>
      </c>
      <c r="B1296" s="100" t="s">
        <v>187</v>
      </c>
      <c r="C1296" s="7">
        <v>4151</v>
      </c>
      <c r="D1296" s="7" t="s">
        <v>40</v>
      </c>
      <c r="E1296">
        <v>4001212</v>
      </c>
      <c r="F1296" s="101"/>
      <c r="G1296" s="111">
        <v>50039643</v>
      </c>
      <c r="H1296" t="s">
        <v>226</v>
      </c>
      <c r="I1296" s="101">
        <v>38</v>
      </c>
      <c r="J1296" s="164">
        <v>1</v>
      </c>
      <c r="K1296" s="7" t="s">
        <v>135</v>
      </c>
      <c r="L1296" s="103">
        <f>HLOOKUP(K1296,'ABR''26'!$DE$4:$EH$65,MATCH(Carga!A1296,'ABR''26'!$DE$4:$DE$65,0),0)</f>
        <v>0</v>
      </c>
      <c r="M1296" s="7"/>
      <c r="O1296" s="7" t="str">
        <f t="shared" si="211"/>
        <v>ZBPE</v>
      </c>
      <c r="P1296" s="104">
        <f t="shared" si="212"/>
        <v>0</v>
      </c>
      <c r="Q1296" s="102" t="s">
        <v>203</v>
      </c>
      <c r="R1296" s="102" t="s">
        <v>204</v>
      </c>
      <c r="S1296" s="102" t="s">
        <v>152</v>
      </c>
      <c r="T1296" s="105" t="str">
        <f t="shared" ca="1" si="218"/>
        <v>04.05.Monday</v>
      </c>
      <c r="U1296" s="102" t="s">
        <v>205</v>
      </c>
      <c r="V1296" s="7"/>
      <c r="W1296" s="7"/>
      <c r="X1296" s="7"/>
      <c r="Y1296" s="7"/>
      <c r="Z1296" s="100">
        <f t="shared" si="213"/>
        <v>4001212</v>
      </c>
      <c r="AA1296" s="7"/>
      <c r="AB1296" s="7"/>
      <c r="AC1296" s="7"/>
      <c r="AD1296" s="7"/>
      <c r="AE1296" s="100">
        <f t="shared" si="214"/>
        <v>4151</v>
      </c>
      <c r="AF1296" s="7"/>
      <c r="AG1296" s="100">
        <f t="shared" si="215"/>
        <v>50039643</v>
      </c>
    </row>
    <row r="1297" spans="1:33" x14ac:dyDescent="0.35">
      <c r="A1297" s="7" t="str">
        <f t="shared" si="217"/>
        <v>Manaus381</v>
      </c>
      <c r="B1297" s="100" t="s">
        <v>187</v>
      </c>
      <c r="C1297" s="7">
        <v>4151</v>
      </c>
      <c r="D1297" s="7" t="s">
        <v>40</v>
      </c>
      <c r="E1297">
        <v>4001212</v>
      </c>
      <c r="F1297" s="101"/>
      <c r="G1297" s="111">
        <v>50039643</v>
      </c>
      <c r="H1297" t="s">
        <v>226</v>
      </c>
      <c r="I1297" s="101">
        <v>38</v>
      </c>
      <c r="J1297" s="164">
        <v>1</v>
      </c>
      <c r="K1297" s="7" t="s">
        <v>136</v>
      </c>
      <c r="L1297" s="103">
        <f>HLOOKUP(K1297,'ABR''26'!$DE$4:$EH$65,MATCH(Carga!A1297,'ABR''26'!$DE$4:$DE$65,0),0)</f>
        <v>0</v>
      </c>
      <c r="M1297" s="7"/>
      <c r="O1297" s="7" t="str">
        <f t="shared" si="211"/>
        <v>ZBPL</v>
      </c>
      <c r="P1297" s="104">
        <f t="shared" si="212"/>
        <v>0</v>
      </c>
      <c r="Q1297" s="102" t="s">
        <v>203</v>
      </c>
      <c r="R1297" s="102" t="s">
        <v>204</v>
      </c>
      <c r="S1297" s="102" t="s">
        <v>152</v>
      </c>
      <c r="T1297" s="105" t="str">
        <f t="shared" ca="1" si="218"/>
        <v>04.05.Monday</v>
      </c>
      <c r="U1297" s="102" t="s">
        <v>205</v>
      </c>
      <c r="V1297" s="7"/>
      <c r="W1297" s="7"/>
      <c r="X1297" s="7"/>
      <c r="Y1297" s="7"/>
      <c r="Z1297" s="100">
        <f t="shared" si="213"/>
        <v>4001212</v>
      </c>
      <c r="AA1297" s="7"/>
      <c r="AB1297" s="7"/>
      <c r="AC1297" s="7"/>
      <c r="AD1297" s="7"/>
      <c r="AE1297" s="100">
        <f t="shared" si="214"/>
        <v>4151</v>
      </c>
      <c r="AF1297" s="7"/>
      <c r="AG1297" s="100">
        <f t="shared" si="215"/>
        <v>50039643</v>
      </c>
    </row>
    <row r="1298" spans="1:33" x14ac:dyDescent="0.35">
      <c r="A1298" s="7" t="str">
        <f>D1298&amp;I1298&amp;J1298</f>
        <v>Manaus29,51</v>
      </c>
      <c r="B1298" s="100" t="s">
        <v>187</v>
      </c>
      <c r="C1298" s="7">
        <v>4151</v>
      </c>
      <c r="D1298" s="7" t="s">
        <v>40</v>
      </c>
      <c r="E1298">
        <v>4003542</v>
      </c>
      <c r="F1298" s="101"/>
      <c r="G1298" s="111">
        <v>50039649</v>
      </c>
      <c r="H1298" t="s">
        <v>228</v>
      </c>
      <c r="I1298" s="101" t="str">
        <f t="shared" si="210"/>
        <v>29,5</v>
      </c>
      <c r="J1298" s="164">
        <v>1</v>
      </c>
      <c r="K1298" s="7" t="s">
        <v>43</v>
      </c>
      <c r="L1298" s="103" t="e">
        <f>HLOOKUP(K1298,'ABR''26'!$DE$4:$EH$65,MATCH(Carga!A1298,'ABR''26'!$DE$4:$DE$65,0),0)</f>
        <v>#N/A</v>
      </c>
      <c r="M1298" s="7"/>
      <c r="O1298" s="7" t="str">
        <f t="shared" si="211"/>
        <v>ZBRP</v>
      </c>
      <c r="P1298" s="104" t="e">
        <f t="shared" si="212"/>
        <v>#N/A</v>
      </c>
      <c r="Q1298" s="102" t="s">
        <v>203</v>
      </c>
      <c r="R1298" s="102" t="s">
        <v>204</v>
      </c>
      <c r="S1298" s="102" t="s">
        <v>152</v>
      </c>
      <c r="T1298" s="105" t="str">
        <f t="shared" ca="1" si="218"/>
        <v>04.05.Monday</v>
      </c>
      <c r="U1298" s="102" t="s">
        <v>205</v>
      </c>
      <c r="V1298" s="7"/>
      <c r="W1298" s="7"/>
      <c r="X1298" s="7"/>
      <c r="Y1298" s="7"/>
      <c r="Z1298" s="100">
        <f t="shared" si="213"/>
        <v>4003542</v>
      </c>
      <c r="AA1298" s="7"/>
      <c r="AB1298" s="7"/>
      <c r="AC1298" s="7"/>
      <c r="AD1298" s="7"/>
      <c r="AE1298" s="100">
        <f t="shared" si="214"/>
        <v>4151</v>
      </c>
      <c r="AF1298" s="7"/>
      <c r="AG1298" s="100">
        <f t="shared" si="215"/>
        <v>50039649</v>
      </c>
    </row>
    <row r="1299" spans="1:33" x14ac:dyDescent="0.35">
      <c r="A1299" s="7" t="str">
        <f t="shared" ref="A1299:A1321" si="219">D1299&amp;I1299&amp;J1299</f>
        <v>Manaus29,51</v>
      </c>
      <c r="B1299" s="100" t="s">
        <v>187</v>
      </c>
      <c r="C1299" s="7">
        <v>4151</v>
      </c>
      <c r="D1299" s="7" t="s">
        <v>40</v>
      </c>
      <c r="E1299">
        <v>4003542</v>
      </c>
      <c r="F1299" s="101"/>
      <c r="G1299" s="111">
        <v>50039649</v>
      </c>
      <c r="H1299" t="s">
        <v>228</v>
      </c>
      <c r="I1299" s="101" t="str">
        <f t="shared" si="210"/>
        <v>29,5</v>
      </c>
      <c r="J1299" s="164">
        <v>1</v>
      </c>
      <c r="K1299" s="7" t="s">
        <v>44</v>
      </c>
      <c r="L1299" s="103" t="e">
        <f>HLOOKUP(K1299,'ABR''26'!$DE$4:$EH$65,MATCH(Carga!A1299,'ABR''26'!$DE$4:$DE$65,0),0)</f>
        <v>#N/A</v>
      </c>
      <c r="M1299" s="7"/>
      <c r="O1299" s="7" t="str">
        <f t="shared" si="211"/>
        <v>ZBSR</v>
      </c>
      <c r="P1299" s="104" t="e">
        <f t="shared" si="212"/>
        <v>#N/A</v>
      </c>
      <c r="Q1299" s="102" t="s">
        <v>203</v>
      </c>
      <c r="R1299" s="102" t="s">
        <v>204</v>
      </c>
      <c r="S1299" s="102" t="s">
        <v>152</v>
      </c>
      <c r="T1299" s="105" t="str">
        <f t="shared" ca="1" si="218"/>
        <v>04.05.Monday</v>
      </c>
      <c r="U1299" s="102" t="s">
        <v>205</v>
      </c>
      <c r="V1299" s="7"/>
      <c r="W1299" s="7"/>
      <c r="X1299" s="7"/>
      <c r="Y1299" s="7"/>
      <c r="Z1299" s="100">
        <f t="shared" si="213"/>
        <v>4003542</v>
      </c>
      <c r="AA1299" s="7"/>
      <c r="AB1299" s="7"/>
      <c r="AC1299" s="7"/>
      <c r="AD1299" s="7"/>
      <c r="AE1299" s="100">
        <f t="shared" si="214"/>
        <v>4151</v>
      </c>
      <c r="AF1299" s="7"/>
      <c r="AG1299" s="100">
        <f t="shared" si="215"/>
        <v>50039649</v>
      </c>
    </row>
    <row r="1300" spans="1:33" x14ac:dyDescent="0.35">
      <c r="A1300" s="7" t="str">
        <f t="shared" si="219"/>
        <v>Manaus29,51</v>
      </c>
      <c r="B1300" s="100" t="s">
        <v>187</v>
      </c>
      <c r="C1300" s="7">
        <v>4151</v>
      </c>
      <c r="D1300" s="7" t="s">
        <v>40</v>
      </c>
      <c r="E1300">
        <v>4003542</v>
      </c>
      <c r="F1300" s="101"/>
      <c r="G1300" s="111">
        <v>50039649</v>
      </c>
      <c r="H1300" t="s">
        <v>228</v>
      </c>
      <c r="I1300" s="101" t="str">
        <f t="shared" si="210"/>
        <v>29,5</v>
      </c>
      <c r="J1300" s="164">
        <v>1</v>
      </c>
      <c r="K1300" s="7" t="s">
        <v>56</v>
      </c>
      <c r="L1300" s="103" t="e">
        <f>HLOOKUP(K1300,'ABR''26'!$DE$4:$EH$65,MATCH(Carga!A1300,'ABR''26'!$DE$4:$DE$65,0),0)</f>
        <v>#N/A</v>
      </c>
      <c r="M1300" s="7"/>
      <c r="O1300" s="7" t="str">
        <f t="shared" si="211"/>
        <v>ZBSB</v>
      </c>
      <c r="P1300" s="104" t="e">
        <f t="shared" si="212"/>
        <v>#N/A</v>
      </c>
      <c r="Q1300" s="102" t="s">
        <v>203</v>
      </c>
      <c r="R1300" s="102" t="s">
        <v>204</v>
      </c>
      <c r="S1300" s="102" t="s">
        <v>152</v>
      </c>
      <c r="T1300" s="105" t="str">
        <f t="shared" ca="1" si="218"/>
        <v>04.05.Monday</v>
      </c>
      <c r="U1300" s="102" t="s">
        <v>205</v>
      </c>
      <c r="V1300" s="7"/>
      <c r="W1300" s="7"/>
      <c r="X1300" s="7"/>
      <c r="Y1300" s="7"/>
      <c r="Z1300" s="100">
        <f t="shared" si="213"/>
        <v>4003542</v>
      </c>
      <c r="AA1300" s="7"/>
      <c r="AB1300" s="7"/>
      <c r="AC1300" s="7"/>
      <c r="AD1300" s="7"/>
      <c r="AE1300" s="100">
        <f t="shared" si="214"/>
        <v>4151</v>
      </c>
      <c r="AF1300" s="7"/>
      <c r="AG1300" s="100">
        <f t="shared" si="215"/>
        <v>50039649</v>
      </c>
    </row>
    <row r="1301" spans="1:33" x14ac:dyDescent="0.35">
      <c r="A1301" s="7" t="str">
        <f t="shared" si="219"/>
        <v>Manaus29,51</v>
      </c>
      <c r="B1301" s="100" t="s">
        <v>187</v>
      </c>
      <c r="C1301" s="7">
        <v>4151</v>
      </c>
      <c r="D1301" s="7" t="s">
        <v>40</v>
      </c>
      <c r="E1301">
        <v>4003542</v>
      </c>
      <c r="F1301" s="101"/>
      <c r="G1301" s="111">
        <v>50039649</v>
      </c>
      <c r="H1301" t="s">
        <v>228</v>
      </c>
      <c r="I1301" s="101" t="str">
        <f t="shared" si="210"/>
        <v>29,5</v>
      </c>
      <c r="J1301" s="164">
        <v>1</v>
      </c>
      <c r="K1301" s="7" t="s">
        <v>46</v>
      </c>
      <c r="L1301" s="103" t="e">
        <f>HLOOKUP(K1301,'ABR''26'!$DE$4:$EH$65,MATCH(Carga!A1301,'ABR''26'!$DE$4:$DE$65,0),0)</f>
        <v>#N/A</v>
      </c>
      <c r="M1301" s="7"/>
      <c r="O1301" s="7" t="str">
        <f t="shared" si="211"/>
        <v>ZBCP</v>
      </c>
      <c r="P1301" s="104" t="e">
        <f t="shared" si="212"/>
        <v>#N/A</v>
      </c>
      <c r="Q1301" s="102" t="s">
        <v>203</v>
      </c>
      <c r="R1301" s="102" t="s">
        <v>204</v>
      </c>
      <c r="S1301" s="102" t="s">
        <v>152</v>
      </c>
      <c r="T1301" s="105" t="str">
        <f t="shared" ca="1" si="218"/>
        <v>04.05.Monday</v>
      </c>
      <c r="U1301" s="102" t="s">
        <v>205</v>
      </c>
      <c r="V1301" s="7"/>
      <c r="W1301" s="7"/>
      <c r="X1301" s="7"/>
      <c r="Y1301" s="7"/>
      <c r="Z1301" s="100">
        <f t="shared" si="213"/>
        <v>4003542</v>
      </c>
      <c r="AA1301" s="7"/>
      <c r="AB1301" s="7"/>
      <c r="AC1301" s="7"/>
      <c r="AD1301" s="7"/>
      <c r="AE1301" s="100">
        <f t="shared" si="214"/>
        <v>4151</v>
      </c>
      <c r="AF1301" s="7"/>
      <c r="AG1301" s="100">
        <f t="shared" si="215"/>
        <v>50039649</v>
      </c>
    </row>
    <row r="1302" spans="1:33" x14ac:dyDescent="0.35">
      <c r="A1302" s="7" t="str">
        <f t="shared" si="219"/>
        <v>Manaus29,51</v>
      </c>
      <c r="B1302" s="100" t="s">
        <v>187</v>
      </c>
      <c r="C1302" s="7">
        <v>4151</v>
      </c>
      <c r="D1302" s="7" t="s">
        <v>40</v>
      </c>
      <c r="E1302">
        <v>4003542</v>
      </c>
      <c r="F1302" s="101"/>
      <c r="G1302" s="111">
        <v>50039649</v>
      </c>
      <c r="H1302" t="s">
        <v>228</v>
      </c>
      <c r="I1302" s="101" t="str">
        <f t="shared" si="210"/>
        <v>29,5</v>
      </c>
      <c r="J1302" s="164">
        <v>1</v>
      </c>
      <c r="K1302" s="7" t="s">
        <v>131</v>
      </c>
      <c r="L1302" s="103" t="e">
        <f>HLOOKUP(K1302,'ABR''26'!$DE$4:$EH$65,MATCH(Carga!A1302,'ABR''26'!$DE$4:$DE$65,0),0)</f>
        <v>#N/A</v>
      </c>
      <c r="M1302" s="7"/>
      <c r="O1302" s="7" t="str">
        <f t="shared" si="211"/>
        <v>ZBFP</v>
      </c>
      <c r="P1302" s="104" t="e">
        <f t="shared" si="212"/>
        <v>#N/A</v>
      </c>
      <c r="Q1302" s="102" t="s">
        <v>203</v>
      </c>
      <c r="R1302" s="102" t="s">
        <v>204</v>
      </c>
      <c r="S1302" s="102" t="s">
        <v>152</v>
      </c>
      <c r="T1302" s="105" t="str">
        <f t="shared" ca="1" si="218"/>
        <v>04.05.Monday</v>
      </c>
      <c r="U1302" s="102" t="s">
        <v>205</v>
      </c>
      <c r="V1302" s="7"/>
      <c r="W1302" s="7"/>
      <c r="X1302" s="7"/>
      <c r="Y1302" s="7"/>
      <c r="Z1302" s="100">
        <f t="shared" si="213"/>
        <v>4003542</v>
      </c>
      <c r="AA1302" s="7"/>
      <c r="AB1302" s="7"/>
      <c r="AC1302" s="7"/>
      <c r="AD1302" s="7"/>
      <c r="AE1302" s="100">
        <f t="shared" si="214"/>
        <v>4151</v>
      </c>
      <c r="AF1302" s="7"/>
      <c r="AG1302" s="100">
        <f t="shared" si="215"/>
        <v>50039649</v>
      </c>
    </row>
    <row r="1303" spans="1:33" x14ac:dyDescent="0.35">
      <c r="A1303" s="7" t="str">
        <f t="shared" si="219"/>
        <v>Manaus29,51</v>
      </c>
      <c r="B1303" s="100" t="s">
        <v>187</v>
      </c>
      <c r="C1303" s="7">
        <v>4151</v>
      </c>
      <c r="D1303" s="7" t="s">
        <v>40</v>
      </c>
      <c r="E1303">
        <v>4003542</v>
      </c>
      <c r="F1303" s="101"/>
      <c r="G1303" s="111">
        <v>50039649</v>
      </c>
      <c r="H1303" t="s">
        <v>228</v>
      </c>
      <c r="I1303" s="101" t="str">
        <f t="shared" si="210"/>
        <v>29,5</v>
      </c>
      <c r="J1303" s="164">
        <v>1</v>
      </c>
      <c r="K1303" s="7" t="s">
        <v>51</v>
      </c>
      <c r="L1303" s="103" t="e">
        <f>HLOOKUP(K1303,'ABR''26'!$DE$4:$EH$65,MATCH(Carga!A1303,'ABR''26'!$DE$4:$DE$65,0),0)</f>
        <v>#N/A</v>
      </c>
      <c r="M1303" s="7"/>
      <c r="O1303" s="7" t="str">
        <f t="shared" si="211"/>
        <v>ZBFC</v>
      </c>
      <c r="P1303" s="104" t="e">
        <f t="shared" si="212"/>
        <v>#N/A</v>
      </c>
      <c r="Q1303" s="102" t="s">
        <v>203</v>
      </c>
      <c r="R1303" s="102" t="s">
        <v>204</v>
      </c>
      <c r="S1303" s="102" t="s">
        <v>152</v>
      </c>
      <c r="T1303" s="105" t="str">
        <f t="shared" ca="1" si="218"/>
        <v>04.05.Monday</v>
      </c>
      <c r="U1303" s="102" t="s">
        <v>205</v>
      </c>
      <c r="V1303" s="7"/>
      <c r="W1303" s="7"/>
      <c r="X1303" s="7"/>
      <c r="Y1303" s="7"/>
      <c r="Z1303" s="100">
        <f t="shared" si="213"/>
        <v>4003542</v>
      </c>
      <c r="AA1303" s="7"/>
      <c r="AB1303" s="7"/>
      <c r="AC1303" s="7"/>
      <c r="AD1303" s="7"/>
      <c r="AE1303" s="100">
        <f t="shared" si="214"/>
        <v>4151</v>
      </c>
      <c r="AF1303" s="7"/>
      <c r="AG1303" s="100">
        <f t="shared" si="215"/>
        <v>50039649</v>
      </c>
    </row>
    <row r="1304" spans="1:33" x14ac:dyDescent="0.35">
      <c r="A1304" s="7" t="str">
        <f t="shared" si="219"/>
        <v>Manaus29,51</v>
      </c>
      <c r="B1304" s="100" t="s">
        <v>187</v>
      </c>
      <c r="C1304" s="7">
        <v>4151</v>
      </c>
      <c r="D1304" s="7" t="s">
        <v>40</v>
      </c>
      <c r="E1304">
        <v>4003542</v>
      </c>
      <c r="F1304" s="101"/>
      <c r="G1304" s="111">
        <v>50039649</v>
      </c>
      <c r="H1304" t="s">
        <v>228</v>
      </c>
      <c r="I1304" s="101" t="str">
        <f t="shared" si="210"/>
        <v>29,5</v>
      </c>
      <c r="J1304" s="164">
        <v>1</v>
      </c>
      <c r="K1304" s="7" t="s">
        <v>59</v>
      </c>
      <c r="L1304" s="103" t="e">
        <f>HLOOKUP(K1304,'ABR''26'!$DE$4:$EH$65,MATCH(Carga!A1304,'ABR''26'!$DE$4:$DE$65,0),0)</f>
        <v>#N/A</v>
      </c>
      <c r="M1304" s="7"/>
      <c r="O1304" s="7" t="str">
        <f t="shared" si="211"/>
        <v>ZBFB</v>
      </c>
      <c r="P1304" s="104" t="e">
        <f t="shared" si="212"/>
        <v>#N/A</v>
      </c>
      <c r="Q1304" s="102" t="s">
        <v>203</v>
      </c>
      <c r="R1304" s="102" t="s">
        <v>204</v>
      </c>
      <c r="S1304" s="102" t="s">
        <v>152</v>
      </c>
      <c r="T1304" s="105" t="str">
        <f t="shared" ca="1" si="218"/>
        <v>04.05.Monday</v>
      </c>
      <c r="U1304" s="102" t="s">
        <v>205</v>
      </c>
      <c r="V1304" s="7"/>
      <c r="W1304" s="7"/>
      <c r="X1304" s="7"/>
      <c r="Y1304" s="7"/>
      <c r="Z1304" s="100">
        <f t="shared" si="213"/>
        <v>4003542</v>
      </c>
      <c r="AA1304" s="7"/>
      <c r="AB1304" s="7"/>
      <c r="AC1304" s="7"/>
      <c r="AD1304" s="7"/>
      <c r="AE1304" s="100">
        <f t="shared" si="214"/>
        <v>4151</v>
      </c>
      <c r="AF1304" s="7"/>
      <c r="AG1304" s="100">
        <f t="shared" si="215"/>
        <v>50039649</v>
      </c>
    </row>
    <row r="1305" spans="1:33" x14ac:dyDescent="0.35">
      <c r="A1305" s="7" t="str">
        <f t="shared" si="219"/>
        <v>Manaus29,51</v>
      </c>
      <c r="B1305" s="100" t="s">
        <v>187</v>
      </c>
      <c r="C1305" s="7">
        <v>4151</v>
      </c>
      <c r="D1305" s="7" t="s">
        <v>40</v>
      </c>
      <c r="E1305">
        <v>4003542</v>
      </c>
      <c r="F1305" s="101"/>
      <c r="G1305" s="111">
        <v>50039649</v>
      </c>
      <c r="H1305" t="s">
        <v>228</v>
      </c>
      <c r="I1305" s="101" t="str">
        <f t="shared" si="210"/>
        <v>29,5</v>
      </c>
      <c r="J1305" s="164">
        <v>1</v>
      </c>
      <c r="K1305" s="7" t="s">
        <v>138</v>
      </c>
      <c r="L1305" s="103" t="e">
        <f>HLOOKUP(K1305,'ABR''26'!$DE$4:$EH$65,MATCH(Carga!A1305,'ABR''26'!$DE$4:$DE$65,0),0)</f>
        <v>#N/A</v>
      </c>
      <c r="M1305" s="7"/>
      <c r="O1305" s="7" t="str">
        <f t="shared" si="211"/>
        <v>ZBTM</v>
      </c>
      <c r="P1305" s="104" t="e">
        <f t="shared" si="212"/>
        <v>#N/A</v>
      </c>
      <c r="Q1305" s="102" t="s">
        <v>203</v>
      </c>
      <c r="R1305" s="102" t="s">
        <v>204</v>
      </c>
      <c r="S1305" s="102" t="s">
        <v>152</v>
      </c>
      <c r="T1305" s="105" t="str">
        <f t="shared" ca="1" si="218"/>
        <v>04.05.Monday</v>
      </c>
      <c r="U1305" s="102" t="s">
        <v>205</v>
      </c>
      <c r="V1305" s="7"/>
      <c r="W1305" s="7"/>
      <c r="X1305" s="7"/>
      <c r="Y1305" s="7"/>
      <c r="Z1305" s="100">
        <f t="shared" si="213"/>
        <v>4003542</v>
      </c>
      <c r="AA1305" s="7"/>
      <c r="AB1305" s="7"/>
      <c r="AC1305" s="7"/>
      <c r="AD1305" s="7"/>
      <c r="AE1305" s="100">
        <f t="shared" si="214"/>
        <v>4151</v>
      </c>
      <c r="AF1305" s="7"/>
      <c r="AG1305" s="100">
        <f t="shared" si="215"/>
        <v>50039649</v>
      </c>
    </row>
    <row r="1306" spans="1:33" x14ac:dyDescent="0.35">
      <c r="A1306" s="7" t="str">
        <f t="shared" si="219"/>
        <v>Manaus29,51</v>
      </c>
      <c r="B1306" s="100" t="s">
        <v>187</v>
      </c>
      <c r="C1306" s="7">
        <v>4151</v>
      </c>
      <c r="D1306" s="7" t="s">
        <v>40</v>
      </c>
      <c r="E1306">
        <v>4003542</v>
      </c>
      <c r="F1306" s="101"/>
      <c r="G1306" s="111">
        <v>50039649</v>
      </c>
      <c r="H1306" t="s">
        <v>228</v>
      </c>
      <c r="I1306" s="101" t="str">
        <f t="shared" si="210"/>
        <v>29,5</v>
      </c>
      <c r="J1306" s="164">
        <v>1</v>
      </c>
      <c r="K1306" s="7" t="s">
        <v>139</v>
      </c>
      <c r="L1306" s="103" t="e">
        <f>HLOOKUP(K1306,'ABR''26'!$DE$4:$EH$65,MATCH(Carga!A1306,'ABR''26'!$DE$4:$DE$65,0),0)</f>
        <v>#N/A</v>
      </c>
      <c r="M1306" s="7"/>
      <c r="O1306" s="7" t="str">
        <f t="shared" si="211"/>
        <v>ZBCT</v>
      </c>
      <c r="P1306" s="104" t="e">
        <f t="shared" si="212"/>
        <v>#N/A</v>
      </c>
      <c r="Q1306" s="102" t="s">
        <v>203</v>
      </c>
      <c r="R1306" s="102" t="s">
        <v>204</v>
      </c>
      <c r="S1306" s="102" t="s">
        <v>152</v>
      </c>
      <c r="T1306" s="105" t="str">
        <f t="shared" ca="1" si="218"/>
        <v>04.05.Monday</v>
      </c>
      <c r="U1306" s="102" t="s">
        <v>205</v>
      </c>
      <c r="V1306" s="7"/>
      <c r="W1306" s="7"/>
      <c r="X1306" s="7"/>
      <c r="Y1306" s="7"/>
      <c r="Z1306" s="100">
        <f t="shared" si="213"/>
        <v>4003542</v>
      </c>
      <c r="AA1306" s="7"/>
      <c r="AB1306" s="7"/>
      <c r="AC1306" s="7"/>
      <c r="AD1306" s="7"/>
      <c r="AE1306" s="100">
        <f t="shared" si="214"/>
        <v>4151</v>
      </c>
      <c r="AF1306" s="7"/>
      <c r="AG1306" s="100">
        <f t="shared" si="215"/>
        <v>50039649</v>
      </c>
    </row>
    <row r="1307" spans="1:33" x14ac:dyDescent="0.35">
      <c r="A1307" s="7" t="str">
        <f t="shared" si="219"/>
        <v>Manaus29,51</v>
      </c>
      <c r="B1307" s="100" t="s">
        <v>187</v>
      </c>
      <c r="C1307" s="7">
        <v>4151</v>
      </c>
      <c r="D1307" s="7" t="s">
        <v>40</v>
      </c>
      <c r="E1307">
        <v>4003542</v>
      </c>
      <c r="F1307" s="101"/>
      <c r="G1307" s="111">
        <v>50039649</v>
      </c>
      <c r="H1307" t="s">
        <v>228</v>
      </c>
      <c r="I1307" s="101" t="str">
        <f t="shared" si="210"/>
        <v>29,5</v>
      </c>
      <c r="J1307" s="164">
        <v>1</v>
      </c>
      <c r="K1307" s="7" t="s">
        <v>57</v>
      </c>
      <c r="L1307" s="103" t="e">
        <f>HLOOKUP(K1307,'ABR''26'!$DE$4:$EH$65,MATCH(Carga!A1307,'ABR''26'!$DE$4:$DE$65,0),0)</f>
        <v>#N/A</v>
      </c>
      <c r="M1307" s="7"/>
      <c r="O1307" s="7" t="str">
        <f t="shared" si="211"/>
        <v>ZBLB</v>
      </c>
      <c r="P1307" s="104" t="e">
        <f t="shared" si="212"/>
        <v>#N/A</v>
      </c>
      <c r="Q1307" s="102" t="s">
        <v>203</v>
      </c>
      <c r="R1307" s="102" t="s">
        <v>204</v>
      </c>
      <c r="S1307" s="102" t="s">
        <v>152</v>
      </c>
      <c r="T1307" s="105" t="str">
        <f t="shared" ca="1" si="218"/>
        <v>04.05.Monday</v>
      </c>
      <c r="U1307" s="102" t="s">
        <v>205</v>
      </c>
      <c r="V1307" s="7"/>
      <c r="W1307" s="7"/>
      <c r="X1307" s="7"/>
      <c r="Y1307" s="7"/>
      <c r="Z1307" s="100">
        <f t="shared" si="213"/>
        <v>4003542</v>
      </c>
      <c r="AA1307" s="7"/>
      <c r="AB1307" s="7"/>
      <c r="AC1307" s="7"/>
      <c r="AD1307" s="7"/>
      <c r="AE1307" s="100">
        <f t="shared" si="214"/>
        <v>4151</v>
      </c>
      <c r="AF1307" s="7"/>
      <c r="AG1307" s="100">
        <f t="shared" si="215"/>
        <v>50039649</v>
      </c>
    </row>
    <row r="1308" spans="1:33" x14ac:dyDescent="0.35">
      <c r="A1308" s="7" t="str">
        <f t="shared" si="219"/>
        <v>Manaus29,51</v>
      </c>
      <c r="B1308" s="100" t="s">
        <v>187</v>
      </c>
      <c r="C1308" s="7">
        <v>4151</v>
      </c>
      <c r="D1308" s="7" t="s">
        <v>40</v>
      </c>
      <c r="E1308">
        <v>4003542</v>
      </c>
      <c r="F1308" s="101"/>
      <c r="G1308" s="111">
        <v>50039649</v>
      </c>
      <c r="H1308" t="s">
        <v>228</v>
      </c>
      <c r="I1308" s="101" t="str">
        <f t="shared" si="210"/>
        <v>29,5</v>
      </c>
      <c r="J1308" s="164">
        <v>1</v>
      </c>
      <c r="K1308" s="7" t="s">
        <v>132</v>
      </c>
      <c r="L1308" s="103" t="e">
        <f>HLOOKUP(K1308,'ABR''26'!$DE$4:$EH$65,MATCH(Carga!A1308,'ABR''26'!$DE$4:$DE$65,0),0)</f>
        <v>#N/A</v>
      </c>
      <c r="M1308" s="7"/>
      <c r="O1308" s="7" t="str">
        <f t="shared" si="211"/>
        <v>ZBMR</v>
      </c>
      <c r="P1308" s="104" t="e">
        <f t="shared" si="212"/>
        <v>#N/A</v>
      </c>
      <c r="Q1308" s="102" t="s">
        <v>203</v>
      </c>
      <c r="R1308" s="102" t="s">
        <v>204</v>
      </c>
      <c r="S1308" s="102" t="s">
        <v>152</v>
      </c>
      <c r="T1308" s="105" t="str">
        <f t="shared" ca="1" si="218"/>
        <v>04.05.Monday</v>
      </c>
      <c r="U1308" s="102" t="s">
        <v>205</v>
      </c>
      <c r="V1308" s="7"/>
      <c r="W1308" s="7"/>
      <c r="X1308" s="7"/>
      <c r="Y1308" s="7"/>
      <c r="Z1308" s="100">
        <f t="shared" si="213"/>
        <v>4003542</v>
      </c>
      <c r="AA1308" s="7"/>
      <c r="AB1308" s="7"/>
      <c r="AC1308" s="7"/>
      <c r="AD1308" s="7"/>
      <c r="AE1308" s="100">
        <f t="shared" si="214"/>
        <v>4151</v>
      </c>
      <c r="AF1308" s="7"/>
      <c r="AG1308" s="100">
        <f t="shared" si="215"/>
        <v>50039649</v>
      </c>
    </row>
    <row r="1309" spans="1:33" x14ac:dyDescent="0.35">
      <c r="A1309" s="7" t="str">
        <f t="shared" si="219"/>
        <v>Manaus29,51</v>
      </c>
      <c r="B1309" s="100" t="s">
        <v>187</v>
      </c>
      <c r="C1309" s="7">
        <v>4151</v>
      </c>
      <c r="D1309" s="7" t="s">
        <v>40</v>
      </c>
      <c r="E1309">
        <v>4003542</v>
      </c>
      <c r="F1309" s="101"/>
      <c r="G1309" s="111">
        <v>50039649</v>
      </c>
      <c r="H1309" t="s">
        <v>228</v>
      </c>
      <c r="I1309" s="101" t="str">
        <f t="shared" si="210"/>
        <v>29,5</v>
      </c>
      <c r="J1309" s="164">
        <v>1</v>
      </c>
      <c r="K1309" s="7" t="s">
        <v>133</v>
      </c>
      <c r="L1309" s="103" t="e">
        <f>HLOOKUP(K1309,'ABR''26'!$DE$4:$EH$65,MATCH(Carga!A1309,'ABR''26'!$DE$4:$DE$65,0),0)</f>
        <v>#N/A</v>
      </c>
      <c r="M1309" s="7"/>
      <c r="O1309" s="7" t="str">
        <f t="shared" si="211"/>
        <v>ZBML</v>
      </c>
      <c r="P1309" s="104" t="e">
        <f t="shared" si="212"/>
        <v>#N/A</v>
      </c>
      <c r="Q1309" s="102" t="s">
        <v>203</v>
      </c>
      <c r="R1309" s="102" t="s">
        <v>204</v>
      </c>
      <c r="S1309" s="102" t="s">
        <v>152</v>
      </c>
      <c r="T1309" s="105" t="str">
        <f t="shared" ca="1" si="218"/>
        <v>04.05.Monday</v>
      </c>
      <c r="U1309" s="102" t="s">
        <v>205</v>
      </c>
      <c r="V1309" s="7"/>
      <c r="W1309" s="7"/>
      <c r="X1309" s="7"/>
      <c r="Y1309" s="7"/>
      <c r="Z1309" s="100">
        <f t="shared" si="213"/>
        <v>4003542</v>
      </c>
      <c r="AA1309" s="7"/>
      <c r="AB1309" s="7"/>
      <c r="AC1309" s="7"/>
      <c r="AD1309" s="7"/>
      <c r="AE1309" s="100">
        <f t="shared" si="214"/>
        <v>4151</v>
      </c>
      <c r="AF1309" s="7"/>
      <c r="AG1309" s="100">
        <f t="shared" si="215"/>
        <v>50039649</v>
      </c>
    </row>
    <row r="1310" spans="1:33" x14ac:dyDescent="0.35">
      <c r="A1310" s="7" t="str">
        <f t="shared" si="219"/>
        <v>Manaus29,51</v>
      </c>
      <c r="B1310" s="100" t="s">
        <v>187</v>
      </c>
      <c r="C1310" s="7">
        <v>4151</v>
      </c>
      <c r="D1310" s="7" t="s">
        <v>40</v>
      </c>
      <c r="E1310">
        <v>4003542</v>
      </c>
      <c r="F1310" s="101"/>
      <c r="G1310" s="111">
        <v>50039649</v>
      </c>
      <c r="H1310" t="s">
        <v>228</v>
      </c>
      <c r="I1310" s="101" t="str">
        <f t="shared" si="210"/>
        <v>29,5</v>
      </c>
      <c r="J1310" s="164">
        <v>1</v>
      </c>
      <c r="K1310" s="7" t="s">
        <v>52</v>
      </c>
      <c r="L1310" s="103" t="e">
        <f>HLOOKUP(K1310,'ABR''26'!$DE$4:$EH$65,MATCH(Carga!A1310,'ABR''26'!$DE$4:$DE$65,0),0)</f>
        <v>#N/A</v>
      </c>
      <c r="M1310" s="7"/>
      <c r="O1310" s="7" t="str">
        <f t="shared" si="211"/>
        <v>ZBPP</v>
      </c>
      <c r="P1310" s="104" t="e">
        <f t="shared" si="212"/>
        <v>#N/A</v>
      </c>
      <c r="Q1310" s="102" t="s">
        <v>203</v>
      </c>
      <c r="R1310" s="102" t="s">
        <v>204</v>
      </c>
      <c r="S1310" s="102" t="s">
        <v>152</v>
      </c>
      <c r="T1310" s="105" t="str">
        <f t="shared" ca="1" si="218"/>
        <v>04.05.Monday</v>
      </c>
      <c r="U1310" s="102" t="s">
        <v>205</v>
      </c>
      <c r="V1310" s="7"/>
      <c r="W1310" s="7"/>
      <c r="X1310" s="7"/>
      <c r="Y1310" s="7"/>
      <c r="Z1310" s="100">
        <f t="shared" si="213"/>
        <v>4003542</v>
      </c>
      <c r="AA1310" s="7"/>
      <c r="AB1310" s="7"/>
      <c r="AC1310" s="7"/>
      <c r="AD1310" s="7"/>
      <c r="AE1310" s="100">
        <f t="shared" si="214"/>
        <v>4151</v>
      </c>
      <c r="AF1310" s="7"/>
      <c r="AG1310" s="100">
        <f t="shared" si="215"/>
        <v>50039649</v>
      </c>
    </row>
    <row r="1311" spans="1:33" x14ac:dyDescent="0.35">
      <c r="A1311" s="7" t="str">
        <f t="shared" si="219"/>
        <v>Manaus29,51</v>
      </c>
      <c r="B1311" s="100" t="s">
        <v>187</v>
      </c>
      <c r="C1311" s="7">
        <v>4151</v>
      </c>
      <c r="D1311" s="7" t="s">
        <v>40</v>
      </c>
      <c r="E1311">
        <v>4003542</v>
      </c>
      <c r="F1311" s="101"/>
      <c r="G1311" s="111">
        <v>50039649</v>
      </c>
      <c r="H1311" t="s">
        <v>228</v>
      </c>
      <c r="I1311" s="101" t="str">
        <f t="shared" si="210"/>
        <v>29,5</v>
      </c>
      <c r="J1311" s="164">
        <v>1</v>
      </c>
      <c r="K1311" s="7" t="s">
        <v>60</v>
      </c>
      <c r="L1311" s="103" t="e">
        <f>HLOOKUP(K1311,'ABR''26'!$DE$4:$EH$65,MATCH(Carga!A1311,'ABR''26'!$DE$4:$DE$65,0),0)</f>
        <v>#N/A</v>
      </c>
      <c r="M1311" s="7"/>
      <c r="O1311" s="7" t="str">
        <f t="shared" si="211"/>
        <v>ZBPB</v>
      </c>
      <c r="P1311" s="104" t="e">
        <f t="shared" si="212"/>
        <v>#N/A</v>
      </c>
      <c r="Q1311" s="102" t="s">
        <v>203</v>
      </c>
      <c r="R1311" s="102" t="s">
        <v>204</v>
      </c>
      <c r="S1311" s="102" t="s">
        <v>152</v>
      </c>
      <c r="T1311" s="105" t="str">
        <f t="shared" ca="1" si="218"/>
        <v>04.05.Monday</v>
      </c>
      <c r="U1311" s="102" t="s">
        <v>205</v>
      </c>
      <c r="V1311" s="7"/>
      <c r="W1311" s="7"/>
      <c r="X1311" s="7"/>
      <c r="Y1311" s="7"/>
      <c r="Z1311" s="100">
        <f t="shared" si="213"/>
        <v>4003542</v>
      </c>
      <c r="AA1311" s="7"/>
      <c r="AB1311" s="7"/>
      <c r="AC1311" s="7"/>
      <c r="AD1311" s="7"/>
      <c r="AE1311" s="100">
        <f t="shared" si="214"/>
        <v>4151</v>
      </c>
      <c r="AF1311" s="7"/>
      <c r="AG1311" s="100">
        <f t="shared" si="215"/>
        <v>50039649</v>
      </c>
    </row>
    <row r="1312" spans="1:33" x14ac:dyDescent="0.35">
      <c r="A1312" s="7" t="str">
        <f t="shared" si="219"/>
        <v>Manaus29,51</v>
      </c>
      <c r="B1312" s="100" t="s">
        <v>187</v>
      </c>
      <c r="C1312" s="7">
        <v>4151</v>
      </c>
      <c r="D1312" s="7" t="s">
        <v>40</v>
      </c>
      <c r="E1312">
        <v>4003542</v>
      </c>
      <c r="F1312" s="101"/>
      <c r="G1312" s="111">
        <v>50039649</v>
      </c>
      <c r="H1312" t="s">
        <v>228</v>
      </c>
      <c r="I1312" s="101" t="str">
        <f t="shared" si="210"/>
        <v>29,5</v>
      </c>
      <c r="J1312" s="164">
        <v>1</v>
      </c>
      <c r="K1312" s="7" t="s">
        <v>50</v>
      </c>
      <c r="L1312" s="103" t="e">
        <f>HLOOKUP(K1312,'ABR''26'!$DE$4:$EH$65,MATCH(Carga!A1312,'ABR''26'!$DE$4:$DE$65,0),0)</f>
        <v>#N/A</v>
      </c>
      <c r="M1312" s="7"/>
      <c r="O1312" s="7" t="str">
        <f t="shared" si="211"/>
        <v>ZBOP</v>
      </c>
      <c r="P1312" s="104" t="e">
        <f t="shared" si="212"/>
        <v>#N/A</v>
      </c>
      <c r="Q1312" s="102" t="s">
        <v>203</v>
      </c>
      <c r="R1312" s="102" t="s">
        <v>204</v>
      </c>
      <c r="S1312" s="102" t="s">
        <v>152</v>
      </c>
      <c r="T1312" s="105" t="str">
        <f t="shared" ca="1" si="218"/>
        <v>04.05.Monday</v>
      </c>
      <c r="U1312" s="102" t="s">
        <v>205</v>
      </c>
      <c r="V1312" s="7"/>
      <c r="W1312" s="7"/>
      <c r="X1312" s="7"/>
      <c r="Y1312" s="7"/>
      <c r="Z1312" s="100">
        <f t="shared" si="213"/>
        <v>4003542</v>
      </c>
      <c r="AA1312" s="7"/>
      <c r="AB1312" s="7"/>
      <c r="AC1312" s="7"/>
      <c r="AD1312" s="7"/>
      <c r="AE1312" s="100">
        <f t="shared" si="214"/>
        <v>4151</v>
      </c>
      <c r="AF1312" s="7"/>
      <c r="AG1312" s="100">
        <f t="shared" si="215"/>
        <v>50039649</v>
      </c>
    </row>
    <row r="1313" spans="1:33" x14ac:dyDescent="0.35">
      <c r="A1313" s="7" t="str">
        <f t="shared" si="219"/>
        <v>Manaus29,51</v>
      </c>
      <c r="B1313" s="100" t="s">
        <v>187</v>
      </c>
      <c r="C1313" s="7">
        <v>4151</v>
      </c>
      <c r="D1313" s="7" t="s">
        <v>40</v>
      </c>
      <c r="E1313">
        <v>4003542</v>
      </c>
      <c r="F1313" s="101"/>
      <c r="G1313" s="111">
        <v>50039649</v>
      </c>
      <c r="H1313" t="s">
        <v>228</v>
      </c>
      <c r="I1313" s="101" t="str">
        <f t="shared" si="210"/>
        <v>29,5</v>
      </c>
      <c r="J1313" s="164">
        <v>1</v>
      </c>
      <c r="K1313" s="7" t="s">
        <v>58</v>
      </c>
      <c r="L1313" s="103" t="e">
        <f>HLOOKUP(K1313,'ABR''26'!$DE$4:$EH$65,MATCH(Carga!A1313,'ABR''26'!$DE$4:$DE$65,0),0)</f>
        <v>#N/A</v>
      </c>
      <c r="M1313" s="7"/>
      <c r="O1313" s="7" t="str">
        <f t="shared" si="211"/>
        <v>ZBOB</v>
      </c>
      <c r="P1313" s="104" t="e">
        <f t="shared" si="212"/>
        <v>#N/A</v>
      </c>
      <c r="Q1313" s="102" t="s">
        <v>203</v>
      </c>
      <c r="R1313" s="102" t="s">
        <v>204</v>
      </c>
      <c r="S1313" s="102" t="s">
        <v>152</v>
      </c>
      <c r="T1313" s="105" t="str">
        <f t="shared" ca="1" si="218"/>
        <v>04.05.Monday</v>
      </c>
      <c r="U1313" s="102" t="s">
        <v>205</v>
      </c>
      <c r="V1313" s="7"/>
      <c r="W1313" s="7"/>
      <c r="X1313" s="7"/>
      <c r="Y1313" s="7"/>
      <c r="Z1313" s="100">
        <f t="shared" si="213"/>
        <v>4003542</v>
      </c>
      <c r="AA1313" s="7"/>
      <c r="AB1313" s="7"/>
      <c r="AC1313" s="7"/>
      <c r="AD1313" s="7"/>
      <c r="AE1313" s="100">
        <f t="shared" si="214"/>
        <v>4151</v>
      </c>
      <c r="AF1313" s="7"/>
      <c r="AG1313" s="100">
        <f t="shared" si="215"/>
        <v>50039649</v>
      </c>
    </row>
    <row r="1314" spans="1:33" x14ac:dyDescent="0.35">
      <c r="A1314" s="7" t="str">
        <f t="shared" si="219"/>
        <v>Manaus29,51</v>
      </c>
      <c r="B1314" s="100" t="s">
        <v>187</v>
      </c>
      <c r="C1314" s="7">
        <v>4151</v>
      </c>
      <c r="D1314" s="7" t="s">
        <v>40</v>
      </c>
      <c r="E1314">
        <v>4003542</v>
      </c>
      <c r="F1314" s="101"/>
      <c r="G1314" s="111">
        <v>50039649</v>
      </c>
      <c r="H1314" t="s">
        <v>228</v>
      </c>
      <c r="I1314" s="101" t="str">
        <f t="shared" ref="I1314:I1377" si="220">SUBSTITUTE(MID(H1314,7,4),".",",")</f>
        <v>29,5</v>
      </c>
      <c r="J1314" s="164">
        <v>1</v>
      </c>
      <c r="K1314" s="7" t="s">
        <v>134</v>
      </c>
      <c r="L1314" s="103" t="e">
        <f>HLOOKUP(K1314,'ABR''26'!$DE$4:$EH$65,MATCH(Carga!A1314,'ABR''26'!$DE$4:$DE$65,0),0)</f>
        <v>#N/A</v>
      </c>
      <c r="M1314" s="7"/>
      <c r="O1314" s="7" t="str">
        <f t="shared" ref="O1314:O1377" si="221">K1314</f>
        <v>ZBSG</v>
      </c>
      <c r="P1314" s="104" t="e">
        <f t="shared" ref="P1314:P1377" si="222">L1314</f>
        <v>#N/A</v>
      </c>
      <c r="Q1314" s="102" t="s">
        <v>203</v>
      </c>
      <c r="R1314" s="102" t="s">
        <v>204</v>
      </c>
      <c r="S1314" s="102" t="s">
        <v>152</v>
      </c>
      <c r="T1314" s="105" t="str">
        <f t="shared" ca="1" si="218"/>
        <v>04.05.Monday</v>
      </c>
      <c r="U1314" s="102" t="s">
        <v>205</v>
      </c>
      <c r="V1314" s="7"/>
      <c r="W1314" s="7"/>
      <c r="X1314" s="7"/>
      <c r="Y1314" s="7"/>
      <c r="Z1314" s="100">
        <f t="shared" ref="Z1314:Z1377" si="223">E1314</f>
        <v>4003542</v>
      </c>
      <c r="AA1314" s="7"/>
      <c r="AB1314" s="7"/>
      <c r="AC1314" s="7"/>
      <c r="AD1314" s="7"/>
      <c r="AE1314" s="100">
        <f t="shared" ref="AE1314:AE1377" si="224">C1314</f>
        <v>4151</v>
      </c>
      <c r="AF1314" s="7"/>
      <c r="AG1314" s="100">
        <f t="shared" ref="AG1314:AG1377" si="225">G1314</f>
        <v>50039649</v>
      </c>
    </row>
    <row r="1315" spans="1:33" x14ac:dyDescent="0.35">
      <c r="A1315" s="7" t="str">
        <f t="shared" si="219"/>
        <v>Manaus29,51</v>
      </c>
      <c r="B1315" s="100" t="s">
        <v>187</v>
      </c>
      <c r="C1315" s="7">
        <v>4151</v>
      </c>
      <c r="D1315" s="7" t="s">
        <v>40</v>
      </c>
      <c r="E1315">
        <v>4003542</v>
      </c>
      <c r="F1315" s="101"/>
      <c r="G1315" s="111">
        <v>50039649</v>
      </c>
      <c r="H1315" t="s">
        <v>228</v>
      </c>
      <c r="I1315" s="101" t="str">
        <f t="shared" si="220"/>
        <v>29,5</v>
      </c>
      <c r="J1315" s="164">
        <v>1</v>
      </c>
      <c r="K1315" s="7" t="s">
        <v>45</v>
      </c>
      <c r="L1315" s="103" t="e">
        <f>HLOOKUP(K1315,'ABR''26'!$DE$4:$EH$65,MATCH(Carga!A1315,'ABR''26'!$DE$4:$DE$65,0),0)</f>
        <v>#N/A</v>
      </c>
      <c r="M1315" s="7"/>
      <c r="O1315" s="7" t="str">
        <f t="shared" si="221"/>
        <v>ZBFS</v>
      </c>
      <c r="P1315" s="104" t="e">
        <f t="shared" si="222"/>
        <v>#N/A</v>
      </c>
      <c r="Q1315" s="102" t="s">
        <v>203</v>
      </c>
      <c r="R1315" s="102" t="s">
        <v>204</v>
      </c>
      <c r="S1315" s="102" t="s">
        <v>152</v>
      </c>
      <c r="T1315" s="105" t="str">
        <f t="shared" ca="1" si="218"/>
        <v>04.05.Monday</v>
      </c>
      <c r="U1315" s="102" t="s">
        <v>205</v>
      </c>
      <c r="V1315" s="7"/>
      <c r="W1315" s="7"/>
      <c r="X1315" s="7"/>
      <c r="Y1315" s="7"/>
      <c r="Z1315" s="100">
        <f t="shared" si="223"/>
        <v>4003542</v>
      </c>
      <c r="AA1315" s="7"/>
      <c r="AB1315" s="7"/>
      <c r="AC1315" s="7"/>
      <c r="AD1315" s="7"/>
      <c r="AE1315" s="100">
        <f t="shared" si="224"/>
        <v>4151</v>
      </c>
      <c r="AF1315" s="7"/>
      <c r="AG1315" s="100">
        <f t="shared" si="225"/>
        <v>50039649</v>
      </c>
    </row>
    <row r="1316" spans="1:33" x14ac:dyDescent="0.35">
      <c r="A1316" s="7" t="str">
        <f t="shared" si="219"/>
        <v>Manaus29,51</v>
      </c>
      <c r="B1316" s="100" t="s">
        <v>187</v>
      </c>
      <c r="C1316" s="7">
        <v>4151</v>
      </c>
      <c r="D1316" s="7" t="s">
        <v>40</v>
      </c>
      <c r="E1316">
        <v>4003542</v>
      </c>
      <c r="F1316" s="101"/>
      <c r="G1316" s="111">
        <v>50039649</v>
      </c>
      <c r="H1316" t="s">
        <v>228</v>
      </c>
      <c r="I1316" s="101" t="str">
        <f t="shared" si="220"/>
        <v>29,5</v>
      </c>
      <c r="J1316" s="164">
        <v>1</v>
      </c>
      <c r="K1316" s="7" t="s">
        <v>47</v>
      </c>
      <c r="L1316" s="103" t="e">
        <f>HLOOKUP(K1316,'ABR''26'!$DE$4:$EH$65,MATCH(Carga!A1316,'ABR''26'!$DE$4:$DE$65,0),0)</f>
        <v>#N/A</v>
      </c>
      <c r="M1316" s="7"/>
      <c r="O1316" s="7" t="str">
        <f t="shared" si="221"/>
        <v>ZBUT</v>
      </c>
      <c r="P1316" s="104" t="e">
        <f t="shared" si="222"/>
        <v>#N/A</v>
      </c>
      <c r="Q1316" s="102" t="s">
        <v>203</v>
      </c>
      <c r="R1316" s="102" t="s">
        <v>204</v>
      </c>
      <c r="S1316" s="102" t="s">
        <v>152</v>
      </c>
      <c r="T1316" s="105" t="str">
        <f t="shared" ca="1" si="218"/>
        <v>04.05.Monday</v>
      </c>
      <c r="U1316" s="102" t="s">
        <v>205</v>
      </c>
      <c r="V1316" s="7"/>
      <c r="W1316" s="7"/>
      <c r="X1316" s="7"/>
      <c r="Y1316" s="7"/>
      <c r="Z1316" s="100">
        <f t="shared" si="223"/>
        <v>4003542</v>
      </c>
      <c r="AA1316" s="7"/>
      <c r="AB1316" s="7"/>
      <c r="AC1316" s="7"/>
      <c r="AD1316" s="7"/>
      <c r="AE1316" s="100">
        <f t="shared" si="224"/>
        <v>4151</v>
      </c>
      <c r="AF1316" s="7"/>
      <c r="AG1316" s="100">
        <f t="shared" si="225"/>
        <v>50039649</v>
      </c>
    </row>
    <row r="1317" spans="1:33" x14ac:dyDescent="0.35">
      <c r="A1317" s="7" t="str">
        <f t="shared" si="219"/>
        <v>Manaus29,51</v>
      </c>
      <c r="B1317" s="100" t="s">
        <v>187</v>
      </c>
      <c r="C1317" s="7">
        <v>4151</v>
      </c>
      <c r="D1317" s="7" t="s">
        <v>40</v>
      </c>
      <c r="E1317">
        <v>4003542</v>
      </c>
      <c r="F1317" s="101"/>
      <c r="G1317" s="111">
        <v>50039649</v>
      </c>
      <c r="H1317" t="s">
        <v>228</v>
      </c>
      <c r="I1317" s="101" t="str">
        <f t="shared" si="220"/>
        <v>29,5</v>
      </c>
      <c r="J1317" s="164">
        <v>1</v>
      </c>
      <c r="K1317" s="7" t="s">
        <v>54</v>
      </c>
      <c r="L1317" s="103" t="e">
        <f>HLOOKUP(K1317,'ABR''26'!$DE$4:$EH$65,MATCH(Carga!A1317,'ABR''26'!$DE$4:$DE$65,0),0)</f>
        <v>#N/A</v>
      </c>
      <c r="M1317" s="7"/>
      <c r="O1317" s="7" t="str">
        <f t="shared" si="221"/>
        <v>ZBUB</v>
      </c>
      <c r="P1317" s="104" t="e">
        <f t="shared" si="222"/>
        <v>#N/A</v>
      </c>
      <c r="Q1317" s="102" t="s">
        <v>203</v>
      </c>
      <c r="R1317" s="102" t="s">
        <v>204</v>
      </c>
      <c r="S1317" s="102" t="s">
        <v>152</v>
      </c>
      <c r="T1317" s="105" t="str">
        <f t="shared" ca="1" si="218"/>
        <v>04.05.Monday</v>
      </c>
      <c r="U1317" s="102" t="s">
        <v>205</v>
      </c>
      <c r="V1317" s="7"/>
      <c r="W1317" s="7"/>
      <c r="X1317" s="7"/>
      <c r="Y1317" s="7"/>
      <c r="Z1317" s="100">
        <f t="shared" si="223"/>
        <v>4003542</v>
      </c>
      <c r="AA1317" s="7"/>
      <c r="AB1317" s="7"/>
      <c r="AC1317" s="7"/>
      <c r="AD1317" s="7"/>
      <c r="AE1317" s="100">
        <f t="shared" si="224"/>
        <v>4151</v>
      </c>
      <c r="AF1317" s="7"/>
      <c r="AG1317" s="100">
        <f t="shared" si="225"/>
        <v>50039649</v>
      </c>
    </row>
    <row r="1318" spans="1:33" x14ac:dyDescent="0.35">
      <c r="A1318" s="7" t="str">
        <f t="shared" si="219"/>
        <v>Manaus29,51</v>
      </c>
      <c r="B1318" s="100" t="s">
        <v>187</v>
      </c>
      <c r="C1318" s="7">
        <v>4151</v>
      </c>
      <c r="D1318" s="7" t="s">
        <v>40</v>
      </c>
      <c r="E1318">
        <v>4003542</v>
      </c>
      <c r="F1318" s="101"/>
      <c r="G1318" s="111">
        <v>50039649</v>
      </c>
      <c r="H1318" t="s">
        <v>228</v>
      </c>
      <c r="I1318" s="101" t="str">
        <f t="shared" si="220"/>
        <v>29,5</v>
      </c>
      <c r="J1318" s="164">
        <v>1</v>
      </c>
      <c r="K1318" s="7" t="s">
        <v>48</v>
      </c>
      <c r="L1318" s="103" t="e">
        <f>HLOOKUP(K1318,'ABR''26'!$DE$4:$EH$65,MATCH(Carga!A1318,'ABR''26'!$DE$4:$DE$65,0),0)</f>
        <v>#N/A</v>
      </c>
      <c r="M1318" s="7"/>
      <c r="O1318" s="7" t="str">
        <f t="shared" si="221"/>
        <v>ZBLA</v>
      </c>
      <c r="P1318" s="104" t="e">
        <f t="shared" si="222"/>
        <v>#N/A</v>
      </c>
      <c r="Q1318" s="102" t="s">
        <v>203</v>
      </c>
      <c r="R1318" s="102" t="s">
        <v>204</v>
      </c>
      <c r="S1318" s="102" t="s">
        <v>152</v>
      </c>
      <c r="T1318" s="105" t="str">
        <f t="shared" ca="1" si="218"/>
        <v>04.05.Monday</v>
      </c>
      <c r="U1318" s="102" t="s">
        <v>205</v>
      </c>
      <c r="V1318" s="7"/>
      <c r="W1318" s="7"/>
      <c r="X1318" s="7"/>
      <c r="Y1318" s="7"/>
      <c r="Z1318" s="100">
        <f t="shared" si="223"/>
        <v>4003542</v>
      </c>
      <c r="AA1318" s="7"/>
      <c r="AB1318" s="7"/>
      <c r="AC1318" s="7"/>
      <c r="AD1318" s="7"/>
      <c r="AE1318" s="100">
        <f t="shared" si="224"/>
        <v>4151</v>
      </c>
      <c r="AF1318" s="7"/>
      <c r="AG1318" s="100">
        <f t="shared" si="225"/>
        <v>50039649</v>
      </c>
    </row>
    <row r="1319" spans="1:33" x14ac:dyDescent="0.35">
      <c r="A1319" s="7" t="str">
        <f t="shared" si="219"/>
        <v>Manaus29,51</v>
      </c>
      <c r="B1319" s="100" t="s">
        <v>187</v>
      </c>
      <c r="C1319" s="7">
        <v>4151</v>
      </c>
      <c r="D1319" s="7" t="s">
        <v>40</v>
      </c>
      <c r="E1319">
        <v>4003542</v>
      </c>
      <c r="F1319" s="101"/>
      <c r="G1319" s="111">
        <v>50039649</v>
      </c>
      <c r="H1319" t="s">
        <v>228</v>
      </c>
      <c r="I1319" s="101" t="str">
        <f t="shared" si="220"/>
        <v>29,5</v>
      </c>
      <c r="J1319" s="164">
        <v>1</v>
      </c>
      <c r="K1319" s="7" t="s">
        <v>55</v>
      </c>
      <c r="L1319" s="103" t="e">
        <f>HLOOKUP(K1319,'ABR''26'!$DE$4:$EH$65,MATCH(Carga!A1319,'ABR''26'!$DE$4:$DE$65,0),0)</f>
        <v>#N/A</v>
      </c>
      <c r="M1319" s="7"/>
      <c r="O1319" s="7" t="str">
        <f t="shared" si="221"/>
        <v>ZBLL</v>
      </c>
      <c r="P1319" s="104" t="e">
        <f t="shared" si="222"/>
        <v>#N/A</v>
      </c>
      <c r="Q1319" s="102" t="s">
        <v>203</v>
      </c>
      <c r="R1319" s="102" t="s">
        <v>204</v>
      </c>
      <c r="S1319" s="102" t="s">
        <v>152</v>
      </c>
      <c r="T1319" s="105" t="str">
        <f t="shared" ca="1" si="218"/>
        <v>04.05.Monday</v>
      </c>
      <c r="U1319" s="102" t="s">
        <v>205</v>
      </c>
      <c r="V1319" s="7"/>
      <c r="W1319" s="7"/>
      <c r="X1319" s="7"/>
      <c r="Y1319" s="7"/>
      <c r="Z1319" s="100">
        <f t="shared" si="223"/>
        <v>4003542</v>
      </c>
      <c r="AA1319" s="7"/>
      <c r="AB1319" s="7"/>
      <c r="AC1319" s="7"/>
      <c r="AD1319" s="7"/>
      <c r="AE1319" s="100">
        <f t="shared" si="224"/>
        <v>4151</v>
      </c>
      <c r="AF1319" s="7"/>
      <c r="AG1319" s="100">
        <f t="shared" si="225"/>
        <v>50039649</v>
      </c>
    </row>
    <row r="1320" spans="1:33" x14ac:dyDescent="0.35">
      <c r="A1320" s="7" t="str">
        <f t="shared" si="219"/>
        <v>Manaus29,51</v>
      </c>
      <c r="B1320" s="100" t="s">
        <v>187</v>
      </c>
      <c r="C1320" s="7">
        <v>4151</v>
      </c>
      <c r="D1320" s="7" t="s">
        <v>40</v>
      </c>
      <c r="E1320">
        <v>4003542</v>
      </c>
      <c r="F1320" s="101"/>
      <c r="G1320" s="111">
        <v>50039649</v>
      </c>
      <c r="H1320" t="s">
        <v>228</v>
      </c>
      <c r="I1320" s="101" t="str">
        <f t="shared" si="220"/>
        <v>29,5</v>
      </c>
      <c r="J1320" s="164">
        <v>1</v>
      </c>
      <c r="K1320" s="7" t="s">
        <v>135</v>
      </c>
      <c r="L1320" s="103" t="e">
        <f>HLOOKUP(K1320,'ABR''26'!$DE$4:$EH$65,MATCH(Carga!A1320,'ABR''26'!$DE$4:$DE$65,0),0)</f>
        <v>#N/A</v>
      </c>
      <c r="M1320" s="7"/>
      <c r="O1320" s="7" t="str">
        <f t="shared" si="221"/>
        <v>ZBPE</v>
      </c>
      <c r="P1320" s="104" t="e">
        <f t="shared" si="222"/>
        <v>#N/A</v>
      </c>
      <c r="Q1320" s="102" t="s">
        <v>203</v>
      </c>
      <c r="R1320" s="102" t="s">
        <v>204</v>
      </c>
      <c r="S1320" s="102" t="s">
        <v>152</v>
      </c>
      <c r="T1320" s="105" t="str">
        <f t="shared" ca="1" si="218"/>
        <v>04.05.Monday</v>
      </c>
      <c r="U1320" s="102" t="s">
        <v>205</v>
      </c>
      <c r="V1320" s="7"/>
      <c r="W1320" s="7"/>
      <c r="X1320" s="7"/>
      <c r="Y1320" s="7"/>
      <c r="Z1320" s="100">
        <f t="shared" si="223"/>
        <v>4003542</v>
      </c>
      <c r="AA1320" s="7"/>
      <c r="AB1320" s="7"/>
      <c r="AC1320" s="7"/>
      <c r="AD1320" s="7"/>
      <c r="AE1320" s="100">
        <f t="shared" si="224"/>
        <v>4151</v>
      </c>
      <c r="AF1320" s="7"/>
      <c r="AG1320" s="100">
        <f t="shared" si="225"/>
        <v>50039649</v>
      </c>
    </row>
    <row r="1321" spans="1:33" x14ac:dyDescent="0.35">
      <c r="A1321" s="7" t="str">
        <f t="shared" si="219"/>
        <v>Manaus29,51</v>
      </c>
      <c r="B1321" s="100" t="s">
        <v>187</v>
      </c>
      <c r="C1321" s="7">
        <v>4151</v>
      </c>
      <c r="D1321" s="7" t="s">
        <v>40</v>
      </c>
      <c r="E1321">
        <v>4003542</v>
      </c>
      <c r="F1321" s="101"/>
      <c r="G1321" s="111">
        <v>50039649</v>
      </c>
      <c r="H1321" t="s">
        <v>228</v>
      </c>
      <c r="I1321" s="101" t="str">
        <f t="shared" si="220"/>
        <v>29,5</v>
      </c>
      <c r="J1321" s="164">
        <v>1</v>
      </c>
      <c r="K1321" s="7" t="s">
        <v>136</v>
      </c>
      <c r="L1321" s="103" t="e">
        <f>HLOOKUP(K1321,'ABR''26'!$DE$4:$EH$65,MATCH(Carga!A1321,'ABR''26'!$DE$4:$DE$65,0),0)</f>
        <v>#N/A</v>
      </c>
      <c r="M1321" s="7"/>
      <c r="O1321" s="7" t="str">
        <f t="shared" si="221"/>
        <v>ZBPL</v>
      </c>
      <c r="P1321" s="104" t="e">
        <f t="shared" si="222"/>
        <v>#N/A</v>
      </c>
      <c r="Q1321" s="102" t="s">
        <v>203</v>
      </c>
      <c r="R1321" s="102" t="s">
        <v>204</v>
      </c>
      <c r="S1321" s="102" t="s">
        <v>152</v>
      </c>
      <c r="T1321" s="105" t="str">
        <f t="shared" ca="1" si="218"/>
        <v>04.05.Monday</v>
      </c>
      <c r="U1321" s="102" t="s">
        <v>205</v>
      </c>
      <c r="V1321" s="7"/>
      <c r="W1321" s="7"/>
      <c r="X1321" s="7"/>
      <c r="Y1321" s="7"/>
      <c r="Z1321" s="100">
        <f t="shared" si="223"/>
        <v>4003542</v>
      </c>
      <c r="AA1321" s="7"/>
      <c r="AB1321" s="7"/>
      <c r="AC1321" s="7"/>
      <c r="AD1321" s="7"/>
      <c r="AE1321" s="100">
        <f t="shared" si="224"/>
        <v>4151</v>
      </c>
      <c r="AF1321" s="7"/>
      <c r="AG1321" s="100">
        <f t="shared" si="225"/>
        <v>50039649</v>
      </c>
    </row>
    <row r="1322" spans="1:33" x14ac:dyDescent="0.35">
      <c r="A1322" s="7" t="str">
        <f>D1322&amp;I1322&amp;J1322</f>
        <v>Manaus39,70</v>
      </c>
      <c r="B1322" s="100" t="s">
        <v>187</v>
      </c>
      <c r="C1322" s="7">
        <v>4151</v>
      </c>
      <c r="D1322" s="7" t="s">
        <v>40</v>
      </c>
      <c r="E1322">
        <v>4001152</v>
      </c>
      <c r="F1322" s="101"/>
      <c r="G1322" s="111">
        <v>50035279</v>
      </c>
      <c r="H1322" t="s">
        <v>229</v>
      </c>
      <c r="I1322" s="101" t="str">
        <f t="shared" si="220"/>
        <v>39,7</v>
      </c>
      <c r="J1322" s="164">
        <v>0</v>
      </c>
      <c r="K1322" s="7" t="s">
        <v>43</v>
      </c>
      <c r="L1322" s="103" t="e">
        <f>HLOOKUP(K1322,'ABR''26'!$DE$4:$EH$65,MATCH(Carga!A1322,'ABR''26'!$DE$4:$DE$65,0),0)</f>
        <v>#N/A</v>
      </c>
      <c r="M1322" s="7"/>
      <c r="O1322" s="7" t="str">
        <f t="shared" si="221"/>
        <v>ZBRP</v>
      </c>
      <c r="P1322" s="104" t="e">
        <f t="shared" si="222"/>
        <v>#N/A</v>
      </c>
      <c r="Q1322" s="102" t="s">
        <v>203</v>
      </c>
      <c r="R1322" s="102" t="s">
        <v>204</v>
      </c>
      <c r="S1322" s="102" t="s">
        <v>152</v>
      </c>
      <c r="T1322" s="105" t="str">
        <f t="shared" ca="1" si="218"/>
        <v>04.05.Monday</v>
      </c>
      <c r="U1322" s="102" t="s">
        <v>205</v>
      </c>
      <c r="V1322" s="7"/>
      <c r="W1322" s="7"/>
      <c r="X1322" s="7"/>
      <c r="Y1322" s="7"/>
      <c r="Z1322" s="100">
        <f t="shared" si="223"/>
        <v>4001152</v>
      </c>
      <c r="AA1322" s="7"/>
      <c r="AB1322" s="7"/>
      <c r="AC1322" s="7"/>
      <c r="AD1322" s="7"/>
      <c r="AE1322" s="100">
        <f t="shared" si="224"/>
        <v>4151</v>
      </c>
      <c r="AF1322" s="7"/>
      <c r="AG1322" s="100">
        <f t="shared" si="225"/>
        <v>50035279</v>
      </c>
    </row>
    <row r="1323" spans="1:33" x14ac:dyDescent="0.35">
      <c r="A1323" s="7" t="str">
        <f t="shared" ref="A1323:A1345" si="226">D1323&amp;I1323&amp;J1323</f>
        <v>Manaus39,70</v>
      </c>
      <c r="B1323" s="100" t="s">
        <v>187</v>
      </c>
      <c r="C1323" s="7">
        <v>4151</v>
      </c>
      <c r="D1323" s="7" t="s">
        <v>40</v>
      </c>
      <c r="E1323">
        <v>4001152</v>
      </c>
      <c r="F1323" s="101"/>
      <c r="G1323" s="111">
        <v>50035279</v>
      </c>
      <c r="H1323" t="s">
        <v>229</v>
      </c>
      <c r="I1323" s="101" t="str">
        <f t="shared" si="220"/>
        <v>39,7</v>
      </c>
      <c r="J1323" s="164">
        <v>0</v>
      </c>
      <c r="K1323" s="7" t="s">
        <v>44</v>
      </c>
      <c r="L1323" s="103" t="e">
        <f>HLOOKUP(K1323,'ABR''26'!$DE$4:$EH$65,MATCH(Carga!A1323,'ABR''26'!$DE$4:$DE$65,0),0)</f>
        <v>#N/A</v>
      </c>
      <c r="M1323" s="7"/>
      <c r="O1323" s="7" t="str">
        <f t="shared" si="221"/>
        <v>ZBSR</v>
      </c>
      <c r="P1323" s="104" t="e">
        <f t="shared" si="222"/>
        <v>#N/A</v>
      </c>
      <c r="Q1323" s="102" t="s">
        <v>203</v>
      </c>
      <c r="R1323" s="102" t="s">
        <v>204</v>
      </c>
      <c r="S1323" s="102" t="s">
        <v>152</v>
      </c>
      <c r="T1323" s="105" t="str">
        <f t="shared" ca="1" si="218"/>
        <v>04.05.Monday</v>
      </c>
      <c r="U1323" s="102" t="s">
        <v>205</v>
      </c>
      <c r="V1323" s="7"/>
      <c r="W1323" s="7"/>
      <c r="X1323" s="7"/>
      <c r="Y1323" s="7"/>
      <c r="Z1323" s="100">
        <f t="shared" si="223"/>
        <v>4001152</v>
      </c>
      <c r="AA1323" s="7"/>
      <c r="AB1323" s="7"/>
      <c r="AC1323" s="7"/>
      <c r="AD1323" s="7"/>
      <c r="AE1323" s="100">
        <f t="shared" si="224"/>
        <v>4151</v>
      </c>
      <c r="AF1323" s="7"/>
      <c r="AG1323" s="100">
        <f t="shared" si="225"/>
        <v>50035279</v>
      </c>
    </row>
    <row r="1324" spans="1:33" x14ac:dyDescent="0.35">
      <c r="A1324" s="7" t="str">
        <f t="shared" si="226"/>
        <v>Manaus39,70</v>
      </c>
      <c r="B1324" s="100" t="s">
        <v>187</v>
      </c>
      <c r="C1324" s="7">
        <v>4151</v>
      </c>
      <c r="D1324" s="7" t="s">
        <v>40</v>
      </c>
      <c r="E1324">
        <v>4001152</v>
      </c>
      <c r="F1324" s="101"/>
      <c r="G1324" s="111">
        <v>50035279</v>
      </c>
      <c r="H1324" t="s">
        <v>229</v>
      </c>
      <c r="I1324" s="101" t="str">
        <f t="shared" si="220"/>
        <v>39,7</v>
      </c>
      <c r="J1324" s="164">
        <v>0</v>
      </c>
      <c r="K1324" s="7" t="s">
        <v>56</v>
      </c>
      <c r="L1324" s="103" t="e">
        <f>HLOOKUP(K1324,'ABR''26'!$DE$4:$EH$65,MATCH(Carga!A1324,'ABR''26'!$DE$4:$DE$65,0),0)</f>
        <v>#N/A</v>
      </c>
      <c r="M1324" s="7"/>
      <c r="O1324" s="7" t="str">
        <f t="shared" si="221"/>
        <v>ZBSB</v>
      </c>
      <c r="P1324" s="104" t="e">
        <f t="shared" si="222"/>
        <v>#N/A</v>
      </c>
      <c r="Q1324" s="102" t="s">
        <v>203</v>
      </c>
      <c r="R1324" s="102" t="s">
        <v>204</v>
      </c>
      <c r="S1324" s="102" t="s">
        <v>152</v>
      </c>
      <c r="T1324" s="105" t="str">
        <f t="shared" ca="1" si="218"/>
        <v>04.05.Monday</v>
      </c>
      <c r="U1324" s="102" t="s">
        <v>205</v>
      </c>
      <c r="V1324" s="7"/>
      <c r="W1324" s="7"/>
      <c r="X1324" s="7"/>
      <c r="Y1324" s="7"/>
      <c r="Z1324" s="100">
        <f t="shared" si="223"/>
        <v>4001152</v>
      </c>
      <c r="AA1324" s="7"/>
      <c r="AB1324" s="7"/>
      <c r="AC1324" s="7"/>
      <c r="AD1324" s="7"/>
      <c r="AE1324" s="100">
        <f t="shared" si="224"/>
        <v>4151</v>
      </c>
      <c r="AF1324" s="7"/>
      <c r="AG1324" s="100">
        <f t="shared" si="225"/>
        <v>50035279</v>
      </c>
    </row>
    <row r="1325" spans="1:33" x14ac:dyDescent="0.35">
      <c r="A1325" s="7" t="str">
        <f t="shared" si="226"/>
        <v>Manaus39,70</v>
      </c>
      <c r="B1325" s="100" t="s">
        <v>187</v>
      </c>
      <c r="C1325" s="7">
        <v>4151</v>
      </c>
      <c r="D1325" s="7" t="s">
        <v>40</v>
      </c>
      <c r="E1325">
        <v>4001152</v>
      </c>
      <c r="F1325" s="101"/>
      <c r="G1325" s="111">
        <v>50035279</v>
      </c>
      <c r="H1325" t="s">
        <v>229</v>
      </c>
      <c r="I1325" s="101" t="str">
        <f t="shared" si="220"/>
        <v>39,7</v>
      </c>
      <c r="J1325" s="164">
        <v>0</v>
      </c>
      <c r="K1325" s="7" t="s">
        <v>46</v>
      </c>
      <c r="L1325" s="103" t="e">
        <f>HLOOKUP(K1325,'ABR''26'!$DE$4:$EH$65,MATCH(Carga!A1325,'ABR''26'!$DE$4:$DE$65,0),0)</f>
        <v>#N/A</v>
      </c>
      <c r="M1325" s="7"/>
      <c r="O1325" s="7" t="str">
        <f t="shared" si="221"/>
        <v>ZBCP</v>
      </c>
      <c r="P1325" s="104" t="e">
        <f t="shared" si="222"/>
        <v>#N/A</v>
      </c>
      <c r="Q1325" s="102" t="s">
        <v>203</v>
      </c>
      <c r="R1325" s="102" t="s">
        <v>204</v>
      </c>
      <c r="S1325" s="102" t="s">
        <v>152</v>
      </c>
      <c r="T1325" s="105" t="str">
        <f t="shared" ca="1" si="218"/>
        <v>04.05.Monday</v>
      </c>
      <c r="U1325" s="102" t="s">
        <v>205</v>
      </c>
      <c r="V1325" s="7"/>
      <c r="W1325" s="7"/>
      <c r="X1325" s="7"/>
      <c r="Y1325" s="7"/>
      <c r="Z1325" s="100">
        <f t="shared" si="223"/>
        <v>4001152</v>
      </c>
      <c r="AA1325" s="7"/>
      <c r="AB1325" s="7"/>
      <c r="AC1325" s="7"/>
      <c r="AD1325" s="7"/>
      <c r="AE1325" s="100">
        <f t="shared" si="224"/>
        <v>4151</v>
      </c>
      <c r="AF1325" s="7"/>
      <c r="AG1325" s="100">
        <f t="shared" si="225"/>
        <v>50035279</v>
      </c>
    </row>
    <row r="1326" spans="1:33" x14ac:dyDescent="0.35">
      <c r="A1326" s="7" t="str">
        <f t="shared" si="226"/>
        <v>Manaus39,70</v>
      </c>
      <c r="B1326" s="100" t="s">
        <v>187</v>
      </c>
      <c r="C1326" s="7">
        <v>4151</v>
      </c>
      <c r="D1326" s="7" t="s">
        <v>40</v>
      </c>
      <c r="E1326">
        <v>4001152</v>
      </c>
      <c r="F1326" s="101"/>
      <c r="G1326" s="111">
        <v>50035279</v>
      </c>
      <c r="H1326" t="s">
        <v>229</v>
      </c>
      <c r="I1326" s="101" t="str">
        <f t="shared" si="220"/>
        <v>39,7</v>
      </c>
      <c r="J1326" s="164">
        <v>0</v>
      </c>
      <c r="K1326" s="7" t="s">
        <v>131</v>
      </c>
      <c r="L1326" s="103" t="e">
        <f>HLOOKUP(K1326,'ABR''26'!$DE$4:$EH$65,MATCH(Carga!A1326,'ABR''26'!$DE$4:$DE$65,0),0)</f>
        <v>#N/A</v>
      </c>
      <c r="M1326" s="7"/>
      <c r="O1326" s="7" t="str">
        <f t="shared" si="221"/>
        <v>ZBFP</v>
      </c>
      <c r="P1326" s="104" t="e">
        <f t="shared" si="222"/>
        <v>#N/A</v>
      </c>
      <c r="Q1326" s="102" t="s">
        <v>203</v>
      </c>
      <c r="R1326" s="102" t="s">
        <v>204</v>
      </c>
      <c r="S1326" s="102" t="s">
        <v>152</v>
      </c>
      <c r="T1326" s="105" t="str">
        <f t="shared" ca="1" si="218"/>
        <v>04.05.Monday</v>
      </c>
      <c r="U1326" s="102" t="s">
        <v>205</v>
      </c>
      <c r="V1326" s="7"/>
      <c r="W1326" s="7"/>
      <c r="X1326" s="7"/>
      <c r="Y1326" s="7"/>
      <c r="Z1326" s="100">
        <f t="shared" si="223"/>
        <v>4001152</v>
      </c>
      <c r="AA1326" s="7"/>
      <c r="AB1326" s="7"/>
      <c r="AC1326" s="7"/>
      <c r="AD1326" s="7"/>
      <c r="AE1326" s="100">
        <f t="shared" si="224"/>
        <v>4151</v>
      </c>
      <c r="AF1326" s="7"/>
      <c r="AG1326" s="100">
        <f t="shared" si="225"/>
        <v>50035279</v>
      </c>
    </row>
    <row r="1327" spans="1:33" x14ac:dyDescent="0.35">
      <c r="A1327" s="7" t="str">
        <f t="shared" si="226"/>
        <v>Manaus39,70</v>
      </c>
      <c r="B1327" s="100" t="s">
        <v>187</v>
      </c>
      <c r="C1327" s="7">
        <v>4151</v>
      </c>
      <c r="D1327" s="7" t="s">
        <v>40</v>
      </c>
      <c r="E1327">
        <v>4001152</v>
      </c>
      <c r="F1327" s="101"/>
      <c r="G1327" s="111">
        <v>50035279</v>
      </c>
      <c r="H1327" t="s">
        <v>229</v>
      </c>
      <c r="I1327" s="101" t="str">
        <f t="shared" si="220"/>
        <v>39,7</v>
      </c>
      <c r="J1327" s="164">
        <v>0</v>
      </c>
      <c r="K1327" s="7" t="s">
        <v>51</v>
      </c>
      <c r="L1327" s="103" t="e">
        <f>HLOOKUP(K1327,'ABR''26'!$DE$4:$EH$65,MATCH(Carga!A1327,'ABR''26'!$DE$4:$DE$65,0),0)</f>
        <v>#N/A</v>
      </c>
      <c r="M1327" s="7"/>
      <c r="O1327" s="7" t="str">
        <f t="shared" si="221"/>
        <v>ZBFC</v>
      </c>
      <c r="P1327" s="104" t="e">
        <f t="shared" si="222"/>
        <v>#N/A</v>
      </c>
      <c r="Q1327" s="102" t="s">
        <v>203</v>
      </c>
      <c r="R1327" s="102" t="s">
        <v>204</v>
      </c>
      <c r="S1327" s="102" t="s">
        <v>152</v>
      </c>
      <c r="T1327" s="105" t="str">
        <f t="shared" ca="1" si="218"/>
        <v>04.05.Monday</v>
      </c>
      <c r="U1327" s="102" t="s">
        <v>205</v>
      </c>
      <c r="V1327" s="7"/>
      <c r="W1327" s="7"/>
      <c r="X1327" s="7"/>
      <c r="Y1327" s="7"/>
      <c r="Z1327" s="100">
        <f t="shared" si="223"/>
        <v>4001152</v>
      </c>
      <c r="AA1327" s="7"/>
      <c r="AB1327" s="7"/>
      <c r="AC1327" s="7"/>
      <c r="AD1327" s="7"/>
      <c r="AE1327" s="100">
        <f t="shared" si="224"/>
        <v>4151</v>
      </c>
      <c r="AF1327" s="7"/>
      <c r="AG1327" s="100">
        <f t="shared" si="225"/>
        <v>50035279</v>
      </c>
    </row>
    <row r="1328" spans="1:33" x14ac:dyDescent="0.35">
      <c r="A1328" s="7" t="str">
        <f t="shared" si="226"/>
        <v>Manaus39,70</v>
      </c>
      <c r="B1328" s="100" t="s">
        <v>187</v>
      </c>
      <c r="C1328" s="7">
        <v>4151</v>
      </c>
      <c r="D1328" s="7" t="s">
        <v>40</v>
      </c>
      <c r="E1328">
        <v>4001152</v>
      </c>
      <c r="F1328" s="101"/>
      <c r="G1328" s="111">
        <v>50035279</v>
      </c>
      <c r="H1328" t="s">
        <v>229</v>
      </c>
      <c r="I1328" s="101" t="str">
        <f t="shared" si="220"/>
        <v>39,7</v>
      </c>
      <c r="J1328" s="164">
        <v>0</v>
      </c>
      <c r="K1328" s="7" t="s">
        <v>59</v>
      </c>
      <c r="L1328" s="103" t="e">
        <f>HLOOKUP(K1328,'ABR''26'!$DE$4:$EH$65,MATCH(Carga!A1328,'ABR''26'!$DE$4:$DE$65,0),0)</f>
        <v>#N/A</v>
      </c>
      <c r="M1328" s="7"/>
      <c r="O1328" s="7" t="str">
        <f t="shared" si="221"/>
        <v>ZBFB</v>
      </c>
      <c r="P1328" s="104" t="e">
        <f t="shared" si="222"/>
        <v>#N/A</v>
      </c>
      <c r="Q1328" s="102" t="s">
        <v>203</v>
      </c>
      <c r="R1328" s="102" t="s">
        <v>204</v>
      </c>
      <c r="S1328" s="102" t="s">
        <v>152</v>
      </c>
      <c r="T1328" s="105" t="str">
        <f t="shared" ca="1" si="218"/>
        <v>04.05.Monday</v>
      </c>
      <c r="U1328" s="102" t="s">
        <v>205</v>
      </c>
      <c r="V1328" s="7"/>
      <c r="W1328" s="7"/>
      <c r="X1328" s="7"/>
      <c r="Y1328" s="7"/>
      <c r="Z1328" s="100">
        <f t="shared" si="223"/>
        <v>4001152</v>
      </c>
      <c r="AA1328" s="7"/>
      <c r="AB1328" s="7"/>
      <c r="AC1328" s="7"/>
      <c r="AD1328" s="7"/>
      <c r="AE1328" s="100">
        <f t="shared" si="224"/>
        <v>4151</v>
      </c>
      <c r="AF1328" s="7"/>
      <c r="AG1328" s="100">
        <f t="shared" si="225"/>
        <v>50035279</v>
      </c>
    </row>
    <row r="1329" spans="1:33" x14ac:dyDescent="0.35">
      <c r="A1329" s="7" t="str">
        <f t="shared" si="226"/>
        <v>Manaus39,70</v>
      </c>
      <c r="B1329" s="100" t="s">
        <v>187</v>
      </c>
      <c r="C1329" s="7">
        <v>4151</v>
      </c>
      <c r="D1329" s="7" t="s">
        <v>40</v>
      </c>
      <c r="E1329">
        <v>4001152</v>
      </c>
      <c r="F1329" s="101"/>
      <c r="G1329" s="111">
        <v>50035279</v>
      </c>
      <c r="H1329" t="s">
        <v>229</v>
      </c>
      <c r="I1329" s="101" t="str">
        <f t="shared" si="220"/>
        <v>39,7</v>
      </c>
      <c r="J1329" s="164">
        <v>0</v>
      </c>
      <c r="K1329" s="7" t="s">
        <v>138</v>
      </c>
      <c r="L1329" s="103" t="e">
        <f>HLOOKUP(K1329,'ABR''26'!$DE$4:$EH$65,MATCH(Carga!A1329,'ABR''26'!$DE$4:$DE$65,0),0)</f>
        <v>#N/A</v>
      </c>
      <c r="M1329" s="7"/>
      <c r="O1329" s="7" t="str">
        <f t="shared" si="221"/>
        <v>ZBTM</v>
      </c>
      <c r="P1329" s="104" t="e">
        <f t="shared" si="222"/>
        <v>#N/A</v>
      </c>
      <c r="Q1329" s="102" t="s">
        <v>203</v>
      </c>
      <c r="R1329" s="102" t="s">
        <v>204</v>
      </c>
      <c r="S1329" s="102" t="s">
        <v>152</v>
      </c>
      <c r="T1329" s="105" t="str">
        <f t="shared" ca="1" si="218"/>
        <v>04.05.Monday</v>
      </c>
      <c r="U1329" s="102" t="s">
        <v>205</v>
      </c>
      <c r="V1329" s="7"/>
      <c r="W1329" s="7"/>
      <c r="X1329" s="7"/>
      <c r="Y1329" s="7"/>
      <c r="Z1329" s="100">
        <f t="shared" si="223"/>
        <v>4001152</v>
      </c>
      <c r="AA1329" s="7"/>
      <c r="AB1329" s="7"/>
      <c r="AC1329" s="7"/>
      <c r="AD1329" s="7"/>
      <c r="AE1329" s="100">
        <f t="shared" si="224"/>
        <v>4151</v>
      </c>
      <c r="AF1329" s="7"/>
      <c r="AG1329" s="100">
        <f t="shared" si="225"/>
        <v>50035279</v>
      </c>
    </row>
    <row r="1330" spans="1:33" x14ac:dyDescent="0.35">
      <c r="A1330" s="7" t="str">
        <f t="shared" si="226"/>
        <v>Manaus39,70</v>
      </c>
      <c r="B1330" s="100" t="s">
        <v>187</v>
      </c>
      <c r="C1330" s="7">
        <v>4151</v>
      </c>
      <c r="D1330" s="7" t="s">
        <v>40</v>
      </c>
      <c r="E1330">
        <v>4001152</v>
      </c>
      <c r="F1330" s="101"/>
      <c r="G1330" s="111">
        <v>50035279</v>
      </c>
      <c r="H1330" t="s">
        <v>229</v>
      </c>
      <c r="I1330" s="101" t="str">
        <f t="shared" si="220"/>
        <v>39,7</v>
      </c>
      <c r="J1330" s="164">
        <v>0</v>
      </c>
      <c r="K1330" s="7" t="s">
        <v>139</v>
      </c>
      <c r="L1330" s="103" t="e">
        <f>HLOOKUP(K1330,'ABR''26'!$DE$4:$EH$65,MATCH(Carga!A1330,'ABR''26'!$DE$4:$DE$65,0),0)</f>
        <v>#N/A</v>
      </c>
      <c r="M1330" s="7"/>
      <c r="O1330" s="7" t="str">
        <f t="shared" si="221"/>
        <v>ZBCT</v>
      </c>
      <c r="P1330" s="104" t="e">
        <f t="shared" si="222"/>
        <v>#N/A</v>
      </c>
      <c r="Q1330" s="102" t="s">
        <v>203</v>
      </c>
      <c r="R1330" s="102" t="s">
        <v>204</v>
      </c>
      <c r="S1330" s="102" t="s">
        <v>152</v>
      </c>
      <c r="T1330" s="105" t="str">
        <f t="shared" ca="1" si="218"/>
        <v>04.05.Monday</v>
      </c>
      <c r="U1330" s="102" t="s">
        <v>205</v>
      </c>
      <c r="V1330" s="7"/>
      <c r="W1330" s="7"/>
      <c r="X1330" s="7"/>
      <c r="Y1330" s="7"/>
      <c r="Z1330" s="100">
        <f t="shared" si="223"/>
        <v>4001152</v>
      </c>
      <c r="AA1330" s="7"/>
      <c r="AB1330" s="7"/>
      <c r="AC1330" s="7"/>
      <c r="AD1330" s="7"/>
      <c r="AE1330" s="100">
        <f t="shared" si="224"/>
        <v>4151</v>
      </c>
      <c r="AF1330" s="7"/>
      <c r="AG1330" s="100">
        <f t="shared" si="225"/>
        <v>50035279</v>
      </c>
    </row>
    <row r="1331" spans="1:33" x14ac:dyDescent="0.35">
      <c r="A1331" s="7" t="str">
        <f t="shared" si="226"/>
        <v>Manaus39,70</v>
      </c>
      <c r="B1331" s="100" t="s">
        <v>187</v>
      </c>
      <c r="C1331" s="7">
        <v>4151</v>
      </c>
      <c r="D1331" s="7" t="s">
        <v>40</v>
      </c>
      <c r="E1331">
        <v>4001152</v>
      </c>
      <c r="F1331" s="101"/>
      <c r="G1331" s="111">
        <v>50035279</v>
      </c>
      <c r="H1331" t="s">
        <v>229</v>
      </c>
      <c r="I1331" s="101" t="str">
        <f t="shared" si="220"/>
        <v>39,7</v>
      </c>
      <c r="J1331" s="164">
        <v>0</v>
      </c>
      <c r="K1331" s="7" t="s">
        <v>57</v>
      </c>
      <c r="L1331" s="103" t="e">
        <f>HLOOKUP(K1331,'ABR''26'!$DE$4:$EH$65,MATCH(Carga!A1331,'ABR''26'!$DE$4:$DE$65,0),0)</f>
        <v>#N/A</v>
      </c>
      <c r="M1331" s="7"/>
      <c r="O1331" s="7" t="str">
        <f t="shared" si="221"/>
        <v>ZBLB</v>
      </c>
      <c r="P1331" s="104" t="e">
        <f t="shared" si="222"/>
        <v>#N/A</v>
      </c>
      <c r="Q1331" s="102" t="s">
        <v>203</v>
      </c>
      <c r="R1331" s="102" t="s">
        <v>204</v>
      </c>
      <c r="S1331" s="102" t="s">
        <v>152</v>
      </c>
      <c r="T1331" s="105" t="str">
        <f t="shared" ca="1" si="218"/>
        <v>04.05.Monday</v>
      </c>
      <c r="U1331" s="102" t="s">
        <v>205</v>
      </c>
      <c r="V1331" s="7"/>
      <c r="W1331" s="7"/>
      <c r="X1331" s="7"/>
      <c r="Y1331" s="7"/>
      <c r="Z1331" s="100">
        <f t="shared" si="223"/>
        <v>4001152</v>
      </c>
      <c r="AA1331" s="7"/>
      <c r="AB1331" s="7"/>
      <c r="AC1331" s="7"/>
      <c r="AD1331" s="7"/>
      <c r="AE1331" s="100">
        <f t="shared" si="224"/>
        <v>4151</v>
      </c>
      <c r="AF1331" s="7"/>
      <c r="AG1331" s="100">
        <f t="shared" si="225"/>
        <v>50035279</v>
      </c>
    </row>
    <row r="1332" spans="1:33" x14ac:dyDescent="0.35">
      <c r="A1332" s="7" t="str">
        <f t="shared" si="226"/>
        <v>Manaus39,70</v>
      </c>
      <c r="B1332" s="100" t="s">
        <v>187</v>
      </c>
      <c r="C1332" s="7">
        <v>4151</v>
      </c>
      <c r="D1332" s="7" t="s">
        <v>40</v>
      </c>
      <c r="E1332">
        <v>4001152</v>
      </c>
      <c r="F1332" s="101"/>
      <c r="G1332" s="111">
        <v>50035279</v>
      </c>
      <c r="H1332" t="s">
        <v>229</v>
      </c>
      <c r="I1332" s="101" t="str">
        <f t="shared" si="220"/>
        <v>39,7</v>
      </c>
      <c r="J1332" s="164">
        <v>0</v>
      </c>
      <c r="K1332" s="7" t="s">
        <v>132</v>
      </c>
      <c r="L1332" s="103" t="e">
        <f>HLOOKUP(K1332,'ABR''26'!$DE$4:$EH$65,MATCH(Carga!A1332,'ABR''26'!$DE$4:$DE$65,0),0)</f>
        <v>#N/A</v>
      </c>
      <c r="M1332" s="7"/>
      <c r="O1332" s="7" t="str">
        <f t="shared" si="221"/>
        <v>ZBMR</v>
      </c>
      <c r="P1332" s="104" t="e">
        <f t="shared" si="222"/>
        <v>#N/A</v>
      </c>
      <c r="Q1332" s="102" t="s">
        <v>203</v>
      </c>
      <c r="R1332" s="102" t="s">
        <v>204</v>
      </c>
      <c r="S1332" s="102" t="s">
        <v>152</v>
      </c>
      <c r="T1332" s="105" t="str">
        <f t="shared" ca="1" si="218"/>
        <v>04.05.Monday</v>
      </c>
      <c r="U1332" s="102" t="s">
        <v>205</v>
      </c>
      <c r="V1332" s="7"/>
      <c r="W1332" s="7"/>
      <c r="X1332" s="7"/>
      <c r="Y1332" s="7"/>
      <c r="Z1332" s="100">
        <f t="shared" si="223"/>
        <v>4001152</v>
      </c>
      <c r="AA1332" s="7"/>
      <c r="AB1332" s="7"/>
      <c r="AC1332" s="7"/>
      <c r="AD1332" s="7"/>
      <c r="AE1332" s="100">
        <f t="shared" si="224"/>
        <v>4151</v>
      </c>
      <c r="AF1332" s="7"/>
      <c r="AG1332" s="100">
        <f t="shared" si="225"/>
        <v>50035279</v>
      </c>
    </row>
    <row r="1333" spans="1:33" x14ac:dyDescent="0.35">
      <c r="A1333" s="7" t="str">
        <f t="shared" si="226"/>
        <v>Manaus39,70</v>
      </c>
      <c r="B1333" s="100" t="s">
        <v>187</v>
      </c>
      <c r="C1333" s="7">
        <v>4151</v>
      </c>
      <c r="D1333" s="7" t="s">
        <v>40</v>
      </c>
      <c r="E1333">
        <v>4001152</v>
      </c>
      <c r="F1333" s="101"/>
      <c r="G1333" s="111">
        <v>50035279</v>
      </c>
      <c r="H1333" t="s">
        <v>229</v>
      </c>
      <c r="I1333" s="101" t="str">
        <f t="shared" si="220"/>
        <v>39,7</v>
      </c>
      <c r="J1333" s="164">
        <v>0</v>
      </c>
      <c r="K1333" s="7" t="s">
        <v>133</v>
      </c>
      <c r="L1333" s="103" t="e">
        <f>HLOOKUP(K1333,'ABR''26'!$DE$4:$EH$65,MATCH(Carga!A1333,'ABR''26'!$DE$4:$DE$65,0),0)</f>
        <v>#N/A</v>
      </c>
      <c r="M1333" s="7"/>
      <c r="O1333" s="7" t="str">
        <f t="shared" si="221"/>
        <v>ZBML</v>
      </c>
      <c r="P1333" s="104" t="e">
        <f t="shared" si="222"/>
        <v>#N/A</v>
      </c>
      <c r="Q1333" s="102" t="s">
        <v>203</v>
      </c>
      <c r="R1333" s="102" t="s">
        <v>204</v>
      </c>
      <c r="S1333" s="102" t="s">
        <v>152</v>
      </c>
      <c r="T1333" s="105" t="str">
        <f t="shared" ca="1" si="218"/>
        <v>04.05.Monday</v>
      </c>
      <c r="U1333" s="102" t="s">
        <v>205</v>
      </c>
      <c r="V1333" s="7"/>
      <c r="W1333" s="7"/>
      <c r="X1333" s="7"/>
      <c r="Y1333" s="7"/>
      <c r="Z1333" s="100">
        <f t="shared" si="223"/>
        <v>4001152</v>
      </c>
      <c r="AA1333" s="7"/>
      <c r="AB1333" s="7"/>
      <c r="AC1333" s="7"/>
      <c r="AD1333" s="7"/>
      <c r="AE1333" s="100">
        <f t="shared" si="224"/>
        <v>4151</v>
      </c>
      <c r="AF1333" s="7"/>
      <c r="AG1333" s="100">
        <f t="shared" si="225"/>
        <v>50035279</v>
      </c>
    </row>
    <row r="1334" spans="1:33" x14ac:dyDescent="0.35">
      <c r="A1334" s="7" t="str">
        <f t="shared" si="226"/>
        <v>Manaus39,70</v>
      </c>
      <c r="B1334" s="100" t="s">
        <v>187</v>
      </c>
      <c r="C1334" s="7">
        <v>4151</v>
      </c>
      <c r="D1334" s="7" t="s">
        <v>40</v>
      </c>
      <c r="E1334">
        <v>4001152</v>
      </c>
      <c r="F1334" s="101"/>
      <c r="G1334" s="111">
        <v>50035279</v>
      </c>
      <c r="H1334" t="s">
        <v>229</v>
      </c>
      <c r="I1334" s="101" t="str">
        <f t="shared" si="220"/>
        <v>39,7</v>
      </c>
      <c r="J1334" s="164">
        <v>0</v>
      </c>
      <c r="K1334" s="7" t="s">
        <v>52</v>
      </c>
      <c r="L1334" s="103" t="e">
        <f>HLOOKUP(K1334,'ABR''26'!$DE$4:$EH$65,MATCH(Carga!A1334,'ABR''26'!$DE$4:$DE$65,0),0)</f>
        <v>#N/A</v>
      </c>
      <c r="M1334" s="7"/>
      <c r="O1334" s="7" t="str">
        <f t="shared" si="221"/>
        <v>ZBPP</v>
      </c>
      <c r="P1334" s="104" t="e">
        <f t="shared" si="222"/>
        <v>#N/A</v>
      </c>
      <c r="Q1334" s="102" t="s">
        <v>203</v>
      </c>
      <c r="R1334" s="102" t="s">
        <v>204</v>
      </c>
      <c r="S1334" s="102" t="s">
        <v>152</v>
      </c>
      <c r="T1334" s="105" t="str">
        <f t="shared" ca="1" si="218"/>
        <v>04.05.Monday</v>
      </c>
      <c r="U1334" s="102" t="s">
        <v>205</v>
      </c>
      <c r="V1334" s="7"/>
      <c r="W1334" s="7"/>
      <c r="X1334" s="7"/>
      <c r="Y1334" s="7"/>
      <c r="Z1334" s="100">
        <f t="shared" si="223"/>
        <v>4001152</v>
      </c>
      <c r="AA1334" s="7"/>
      <c r="AB1334" s="7"/>
      <c r="AC1334" s="7"/>
      <c r="AD1334" s="7"/>
      <c r="AE1334" s="100">
        <f t="shared" si="224"/>
        <v>4151</v>
      </c>
      <c r="AF1334" s="7"/>
      <c r="AG1334" s="100">
        <f t="shared" si="225"/>
        <v>50035279</v>
      </c>
    </row>
    <row r="1335" spans="1:33" x14ac:dyDescent="0.35">
      <c r="A1335" s="7" t="str">
        <f t="shared" si="226"/>
        <v>Manaus39,70</v>
      </c>
      <c r="B1335" s="100" t="s">
        <v>187</v>
      </c>
      <c r="C1335" s="7">
        <v>4151</v>
      </c>
      <c r="D1335" s="7" t="s">
        <v>40</v>
      </c>
      <c r="E1335">
        <v>4001152</v>
      </c>
      <c r="F1335" s="101"/>
      <c r="G1335" s="111">
        <v>50035279</v>
      </c>
      <c r="H1335" t="s">
        <v>229</v>
      </c>
      <c r="I1335" s="101" t="str">
        <f t="shared" si="220"/>
        <v>39,7</v>
      </c>
      <c r="J1335" s="164">
        <v>0</v>
      </c>
      <c r="K1335" s="7" t="s">
        <v>60</v>
      </c>
      <c r="L1335" s="103" t="e">
        <f>HLOOKUP(K1335,'ABR''26'!$DE$4:$EH$65,MATCH(Carga!A1335,'ABR''26'!$DE$4:$DE$65,0),0)</f>
        <v>#N/A</v>
      </c>
      <c r="M1335" s="7"/>
      <c r="O1335" s="7" t="str">
        <f t="shared" si="221"/>
        <v>ZBPB</v>
      </c>
      <c r="P1335" s="104" t="e">
        <f t="shared" si="222"/>
        <v>#N/A</v>
      </c>
      <c r="Q1335" s="102" t="s">
        <v>203</v>
      </c>
      <c r="R1335" s="102" t="s">
        <v>204</v>
      </c>
      <c r="S1335" s="102" t="s">
        <v>152</v>
      </c>
      <c r="T1335" s="105" t="str">
        <f t="shared" ca="1" si="218"/>
        <v>04.05.Monday</v>
      </c>
      <c r="U1335" s="102" t="s">
        <v>205</v>
      </c>
      <c r="V1335" s="7"/>
      <c r="W1335" s="7"/>
      <c r="X1335" s="7"/>
      <c r="Y1335" s="7"/>
      <c r="Z1335" s="100">
        <f t="shared" si="223"/>
        <v>4001152</v>
      </c>
      <c r="AA1335" s="7"/>
      <c r="AB1335" s="7"/>
      <c r="AC1335" s="7"/>
      <c r="AD1335" s="7"/>
      <c r="AE1335" s="100">
        <f t="shared" si="224"/>
        <v>4151</v>
      </c>
      <c r="AF1335" s="7"/>
      <c r="AG1335" s="100">
        <f t="shared" si="225"/>
        <v>50035279</v>
      </c>
    </row>
    <row r="1336" spans="1:33" x14ac:dyDescent="0.35">
      <c r="A1336" s="7" t="str">
        <f t="shared" si="226"/>
        <v>Manaus39,70</v>
      </c>
      <c r="B1336" s="100" t="s">
        <v>187</v>
      </c>
      <c r="C1336" s="7">
        <v>4151</v>
      </c>
      <c r="D1336" s="7" t="s">
        <v>40</v>
      </c>
      <c r="E1336">
        <v>4001152</v>
      </c>
      <c r="F1336" s="101"/>
      <c r="G1336" s="111">
        <v>50035279</v>
      </c>
      <c r="H1336" t="s">
        <v>229</v>
      </c>
      <c r="I1336" s="101" t="str">
        <f t="shared" si="220"/>
        <v>39,7</v>
      </c>
      <c r="J1336" s="164">
        <v>0</v>
      </c>
      <c r="K1336" s="7" t="s">
        <v>50</v>
      </c>
      <c r="L1336" s="103" t="e">
        <f>HLOOKUP(K1336,'ABR''26'!$DE$4:$EH$65,MATCH(Carga!A1336,'ABR''26'!$DE$4:$DE$65,0),0)</f>
        <v>#N/A</v>
      </c>
      <c r="M1336" s="7"/>
      <c r="O1336" s="7" t="str">
        <f t="shared" si="221"/>
        <v>ZBOP</v>
      </c>
      <c r="P1336" s="104" t="e">
        <f t="shared" si="222"/>
        <v>#N/A</v>
      </c>
      <c r="Q1336" s="102" t="s">
        <v>203</v>
      </c>
      <c r="R1336" s="102" t="s">
        <v>204</v>
      </c>
      <c r="S1336" s="102" t="s">
        <v>152</v>
      </c>
      <c r="T1336" s="105" t="str">
        <f t="shared" ca="1" si="218"/>
        <v>04.05.Monday</v>
      </c>
      <c r="U1336" s="102" t="s">
        <v>205</v>
      </c>
      <c r="V1336" s="7"/>
      <c r="W1336" s="7"/>
      <c r="X1336" s="7"/>
      <c r="Y1336" s="7"/>
      <c r="Z1336" s="100">
        <f t="shared" si="223"/>
        <v>4001152</v>
      </c>
      <c r="AA1336" s="7"/>
      <c r="AB1336" s="7"/>
      <c r="AC1336" s="7"/>
      <c r="AD1336" s="7"/>
      <c r="AE1336" s="100">
        <f t="shared" si="224"/>
        <v>4151</v>
      </c>
      <c r="AF1336" s="7"/>
      <c r="AG1336" s="100">
        <f t="shared" si="225"/>
        <v>50035279</v>
      </c>
    </row>
    <row r="1337" spans="1:33" x14ac:dyDescent="0.35">
      <c r="A1337" s="7" t="str">
        <f t="shared" si="226"/>
        <v>Manaus39,70</v>
      </c>
      <c r="B1337" s="100" t="s">
        <v>187</v>
      </c>
      <c r="C1337" s="7">
        <v>4151</v>
      </c>
      <c r="D1337" s="7" t="s">
        <v>40</v>
      </c>
      <c r="E1337">
        <v>4001152</v>
      </c>
      <c r="F1337" s="101"/>
      <c r="G1337" s="111">
        <v>50035279</v>
      </c>
      <c r="H1337" t="s">
        <v>229</v>
      </c>
      <c r="I1337" s="101" t="str">
        <f t="shared" si="220"/>
        <v>39,7</v>
      </c>
      <c r="J1337" s="164">
        <v>0</v>
      </c>
      <c r="K1337" s="7" t="s">
        <v>58</v>
      </c>
      <c r="L1337" s="103" t="e">
        <f>HLOOKUP(K1337,'ABR''26'!$DE$4:$EH$65,MATCH(Carga!A1337,'ABR''26'!$DE$4:$DE$65,0),0)</f>
        <v>#N/A</v>
      </c>
      <c r="M1337" s="7"/>
      <c r="O1337" s="7" t="str">
        <f t="shared" si="221"/>
        <v>ZBOB</v>
      </c>
      <c r="P1337" s="104" t="e">
        <f t="shared" si="222"/>
        <v>#N/A</v>
      </c>
      <c r="Q1337" s="102" t="s">
        <v>203</v>
      </c>
      <c r="R1337" s="102" t="s">
        <v>204</v>
      </c>
      <c r="S1337" s="102" t="s">
        <v>152</v>
      </c>
      <c r="T1337" s="105" t="str">
        <f t="shared" ca="1" si="218"/>
        <v>04.05.Monday</v>
      </c>
      <c r="U1337" s="102" t="s">
        <v>205</v>
      </c>
      <c r="V1337" s="7"/>
      <c r="W1337" s="7"/>
      <c r="X1337" s="7"/>
      <c r="Y1337" s="7"/>
      <c r="Z1337" s="100">
        <f t="shared" si="223"/>
        <v>4001152</v>
      </c>
      <c r="AA1337" s="7"/>
      <c r="AB1337" s="7"/>
      <c r="AC1337" s="7"/>
      <c r="AD1337" s="7"/>
      <c r="AE1337" s="100">
        <f t="shared" si="224"/>
        <v>4151</v>
      </c>
      <c r="AF1337" s="7"/>
      <c r="AG1337" s="100">
        <f t="shared" si="225"/>
        <v>50035279</v>
      </c>
    </row>
    <row r="1338" spans="1:33" x14ac:dyDescent="0.35">
      <c r="A1338" s="7" t="str">
        <f t="shared" si="226"/>
        <v>Manaus39,70</v>
      </c>
      <c r="B1338" s="100" t="s">
        <v>187</v>
      </c>
      <c r="C1338" s="7">
        <v>4151</v>
      </c>
      <c r="D1338" s="7" t="s">
        <v>40</v>
      </c>
      <c r="E1338">
        <v>4001152</v>
      </c>
      <c r="F1338" s="101"/>
      <c r="G1338" s="111">
        <v>50035279</v>
      </c>
      <c r="H1338" t="s">
        <v>229</v>
      </c>
      <c r="I1338" s="101" t="str">
        <f t="shared" si="220"/>
        <v>39,7</v>
      </c>
      <c r="J1338" s="164">
        <v>0</v>
      </c>
      <c r="K1338" s="7" t="s">
        <v>134</v>
      </c>
      <c r="L1338" s="103" t="e">
        <f>HLOOKUP(K1338,'ABR''26'!$DE$4:$EH$65,MATCH(Carga!A1338,'ABR''26'!$DE$4:$DE$65,0),0)</f>
        <v>#N/A</v>
      </c>
      <c r="M1338" s="7"/>
      <c r="O1338" s="7" t="str">
        <f t="shared" si="221"/>
        <v>ZBSG</v>
      </c>
      <c r="P1338" s="104" t="e">
        <f t="shared" si="222"/>
        <v>#N/A</v>
      </c>
      <c r="Q1338" s="102" t="s">
        <v>203</v>
      </c>
      <c r="R1338" s="102" t="s">
        <v>204</v>
      </c>
      <c r="S1338" s="102" t="s">
        <v>152</v>
      </c>
      <c r="T1338" s="105" t="str">
        <f t="shared" ca="1" si="218"/>
        <v>04.05.Monday</v>
      </c>
      <c r="U1338" s="102" t="s">
        <v>205</v>
      </c>
      <c r="V1338" s="7"/>
      <c r="W1338" s="7"/>
      <c r="X1338" s="7"/>
      <c r="Y1338" s="7"/>
      <c r="Z1338" s="100">
        <f t="shared" si="223"/>
        <v>4001152</v>
      </c>
      <c r="AA1338" s="7"/>
      <c r="AB1338" s="7"/>
      <c r="AC1338" s="7"/>
      <c r="AD1338" s="7"/>
      <c r="AE1338" s="100">
        <f t="shared" si="224"/>
        <v>4151</v>
      </c>
      <c r="AF1338" s="7"/>
      <c r="AG1338" s="100">
        <f t="shared" si="225"/>
        <v>50035279</v>
      </c>
    </row>
    <row r="1339" spans="1:33" x14ac:dyDescent="0.35">
      <c r="A1339" s="7" t="str">
        <f t="shared" si="226"/>
        <v>Manaus39,70</v>
      </c>
      <c r="B1339" s="100" t="s">
        <v>187</v>
      </c>
      <c r="C1339" s="7">
        <v>4151</v>
      </c>
      <c r="D1339" s="7" t="s">
        <v>40</v>
      </c>
      <c r="E1339">
        <v>4001152</v>
      </c>
      <c r="F1339" s="101"/>
      <c r="G1339" s="111">
        <v>50035279</v>
      </c>
      <c r="H1339" t="s">
        <v>229</v>
      </c>
      <c r="I1339" s="101" t="str">
        <f t="shared" si="220"/>
        <v>39,7</v>
      </c>
      <c r="J1339" s="164">
        <v>0</v>
      </c>
      <c r="K1339" s="7" t="s">
        <v>45</v>
      </c>
      <c r="L1339" s="103" t="e">
        <f>HLOOKUP(K1339,'ABR''26'!$DE$4:$EH$65,MATCH(Carga!A1339,'ABR''26'!$DE$4:$DE$65,0),0)</f>
        <v>#N/A</v>
      </c>
      <c r="M1339" s="7"/>
      <c r="O1339" s="7" t="str">
        <f t="shared" si="221"/>
        <v>ZBFS</v>
      </c>
      <c r="P1339" s="104" t="e">
        <f t="shared" si="222"/>
        <v>#N/A</v>
      </c>
      <c r="Q1339" s="102" t="s">
        <v>203</v>
      </c>
      <c r="R1339" s="102" t="s">
        <v>204</v>
      </c>
      <c r="S1339" s="102" t="s">
        <v>152</v>
      </c>
      <c r="T1339" s="105" t="str">
        <f t="shared" ca="1" si="218"/>
        <v>04.05.Monday</v>
      </c>
      <c r="U1339" s="102" t="s">
        <v>205</v>
      </c>
      <c r="V1339" s="7"/>
      <c r="W1339" s="7"/>
      <c r="X1339" s="7"/>
      <c r="Y1339" s="7"/>
      <c r="Z1339" s="100">
        <f t="shared" si="223"/>
        <v>4001152</v>
      </c>
      <c r="AA1339" s="7"/>
      <c r="AB1339" s="7"/>
      <c r="AC1339" s="7"/>
      <c r="AD1339" s="7"/>
      <c r="AE1339" s="100">
        <f t="shared" si="224"/>
        <v>4151</v>
      </c>
      <c r="AF1339" s="7"/>
      <c r="AG1339" s="100">
        <f t="shared" si="225"/>
        <v>50035279</v>
      </c>
    </row>
    <row r="1340" spans="1:33" x14ac:dyDescent="0.35">
      <c r="A1340" s="7" t="str">
        <f t="shared" si="226"/>
        <v>Manaus39,70</v>
      </c>
      <c r="B1340" s="100" t="s">
        <v>187</v>
      </c>
      <c r="C1340" s="7">
        <v>4151</v>
      </c>
      <c r="D1340" s="7" t="s">
        <v>40</v>
      </c>
      <c r="E1340">
        <v>4001152</v>
      </c>
      <c r="F1340" s="101"/>
      <c r="G1340" s="111">
        <v>50035279</v>
      </c>
      <c r="H1340" t="s">
        <v>229</v>
      </c>
      <c r="I1340" s="101" t="str">
        <f t="shared" si="220"/>
        <v>39,7</v>
      </c>
      <c r="J1340" s="164">
        <v>0</v>
      </c>
      <c r="K1340" s="7" t="s">
        <v>47</v>
      </c>
      <c r="L1340" s="103" t="e">
        <f>HLOOKUP(K1340,'ABR''26'!$DE$4:$EH$65,MATCH(Carga!A1340,'ABR''26'!$DE$4:$DE$65,0),0)</f>
        <v>#N/A</v>
      </c>
      <c r="M1340" s="7"/>
      <c r="O1340" s="7" t="str">
        <f t="shared" si="221"/>
        <v>ZBUT</v>
      </c>
      <c r="P1340" s="104" t="e">
        <f t="shared" si="222"/>
        <v>#N/A</v>
      </c>
      <c r="Q1340" s="102" t="s">
        <v>203</v>
      </c>
      <c r="R1340" s="102" t="s">
        <v>204</v>
      </c>
      <c r="S1340" s="102" t="s">
        <v>152</v>
      </c>
      <c r="T1340" s="105" t="str">
        <f t="shared" ca="1" si="218"/>
        <v>04.05.Monday</v>
      </c>
      <c r="U1340" s="102" t="s">
        <v>205</v>
      </c>
      <c r="V1340" s="7"/>
      <c r="W1340" s="7"/>
      <c r="X1340" s="7"/>
      <c r="Y1340" s="7"/>
      <c r="Z1340" s="100">
        <f t="shared" si="223"/>
        <v>4001152</v>
      </c>
      <c r="AA1340" s="7"/>
      <c r="AB1340" s="7"/>
      <c r="AC1340" s="7"/>
      <c r="AD1340" s="7"/>
      <c r="AE1340" s="100">
        <f t="shared" si="224"/>
        <v>4151</v>
      </c>
      <c r="AF1340" s="7"/>
      <c r="AG1340" s="100">
        <f t="shared" si="225"/>
        <v>50035279</v>
      </c>
    </row>
    <row r="1341" spans="1:33" x14ac:dyDescent="0.35">
      <c r="A1341" s="7" t="str">
        <f t="shared" si="226"/>
        <v>Manaus39,70</v>
      </c>
      <c r="B1341" s="100" t="s">
        <v>187</v>
      </c>
      <c r="C1341" s="7">
        <v>4151</v>
      </c>
      <c r="D1341" s="7" t="s">
        <v>40</v>
      </c>
      <c r="E1341">
        <v>4001152</v>
      </c>
      <c r="F1341" s="101"/>
      <c r="G1341" s="111">
        <v>50035279</v>
      </c>
      <c r="H1341" t="s">
        <v>229</v>
      </c>
      <c r="I1341" s="101" t="str">
        <f t="shared" si="220"/>
        <v>39,7</v>
      </c>
      <c r="J1341" s="164">
        <v>0</v>
      </c>
      <c r="K1341" s="7" t="s">
        <v>54</v>
      </c>
      <c r="L1341" s="103" t="e">
        <f>HLOOKUP(K1341,'ABR''26'!$DE$4:$EH$65,MATCH(Carga!A1341,'ABR''26'!$DE$4:$DE$65,0),0)</f>
        <v>#N/A</v>
      </c>
      <c r="M1341" s="7"/>
      <c r="O1341" s="7" t="str">
        <f t="shared" si="221"/>
        <v>ZBUB</v>
      </c>
      <c r="P1341" s="104" t="e">
        <f t="shared" si="222"/>
        <v>#N/A</v>
      </c>
      <c r="Q1341" s="102" t="s">
        <v>203</v>
      </c>
      <c r="R1341" s="102" t="s">
        <v>204</v>
      </c>
      <c r="S1341" s="102" t="s">
        <v>152</v>
      </c>
      <c r="T1341" s="105" t="str">
        <f t="shared" ca="1" si="218"/>
        <v>04.05.Monday</v>
      </c>
      <c r="U1341" s="102" t="s">
        <v>205</v>
      </c>
      <c r="V1341" s="7"/>
      <c r="W1341" s="7"/>
      <c r="X1341" s="7"/>
      <c r="Y1341" s="7"/>
      <c r="Z1341" s="100">
        <f t="shared" si="223"/>
        <v>4001152</v>
      </c>
      <c r="AA1341" s="7"/>
      <c r="AB1341" s="7"/>
      <c r="AC1341" s="7"/>
      <c r="AD1341" s="7"/>
      <c r="AE1341" s="100">
        <f t="shared" si="224"/>
        <v>4151</v>
      </c>
      <c r="AF1341" s="7"/>
      <c r="AG1341" s="100">
        <f t="shared" si="225"/>
        <v>50035279</v>
      </c>
    </row>
    <row r="1342" spans="1:33" x14ac:dyDescent="0.35">
      <c r="A1342" s="7" t="str">
        <f t="shared" si="226"/>
        <v>Manaus39,70</v>
      </c>
      <c r="B1342" s="100" t="s">
        <v>187</v>
      </c>
      <c r="C1342" s="7">
        <v>4151</v>
      </c>
      <c r="D1342" s="7" t="s">
        <v>40</v>
      </c>
      <c r="E1342">
        <v>4001152</v>
      </c>
      <c r="F1342" s="101"/>
      <c r="G1342" s="111">
        <v>50035279</v>
      </c>
      <c r="H1342" t="s">
        <v>229</v>
      </c>
      <c r="I1342" s="101" t="str">
        <f t="shared" si="220"/>
        <v>39,7</v>
      </c>
      <c r="J1342" s="164">
        <v>0</v>
      </c>
      <c r="K1342" s="7" t="s">
        <v>48</v>
      </c>
      <c r="L1342" s="103" t="e">
        <f>HLOOKUP(K1342,'ABR''26'!$DE$4:$EH$65,MATCH(Carga!A1342,'ABR''26'!$DE$4:$DE$65,0),0)</f>
        <v>#N/A</v>
      </c>
      <c r="M1342" s="7"/>
      <c r="O1342" s="7" t="str">
        <f t="shared" si="221"/>
        <v>ZBLA</v>
      </c>
      <c r="P1342" s="104" t="e">
        <f t="shared" si="222"/>
        <v>#N/A</v>
      </c>
      <c r="Q1342" s="102" t="s">
        <v>203</v>
      </c>
      <c r="R1342" s="102" t="s">
        <v>204</v>
      </c>
      <c r="S1342" s="102" t="s">
        <v>152</v>
      </c>
      <c r="T1342" s="105" t="str">
        <f t="shared" ca="1" si="218"/>
        <v>04.05.Monday</v>
      </c>
      <c r="U1342" s="102" t="s">
        <v>205</v>
      </c>
      <c r="V1342" s="7"/>
      <c r="W1342" s="7"/>
      <c r="X1342" s="7"/>
      <c r="Y1342" s="7"/>
      <c r="Z1342" s="100">
        <f t="shared" si="223"/>
        <v>4001152</v>
      </c>
      <c r="AA1342" s="7"/>
      <c r="AB1342" s="7"/>
      <c r="AC1342" s="7"/>
      <c r="AD1342" s="7"/>
      <c r="AE1342" s="100">
        <f t="shared" si="224"/>
        <v>4151</v>
      </c>
      <c r="AF1342" s="7"/>
      <c r="AG1342" s="100">
        <f t="shared" si="225"/>
        <v>50035279</v>
      </c>
    </row>
    <row r="1343" spans="1:33" x14ac:dyDescent="0.35">
      <c r="A1343" s="7" t="str">
        <f t="shared" si="226"/>
        <v>Manaus39,70</v>
      </c>
      <c r="B1343" s="100" t="s">
        <v>187</v>
      </c>
      <c r="C1343" s="7">
        <v>4151</v>
      </c>
      <c r="D1343" s="7" t="s">
        <v>40</v>
      </c>
      <c r="E1343">
        <v>4001152</v>
      </c>
      <c r="F1343" s="101"/>
      <c r="G1343" s="111">
        <v>50035279</v>
      </c>
      <c r="H1343" t="s">
        <v>229</v>
      </c>
      <c r="I1343" s="101" t="str">
        <f t="shared" si="220"/>
        <v>39,7</v>
      </c>
      <c r="J1343" s="164">
        <v>0</v>
      </c>
      <c r="K1343" s="7" t="s">
        <v>55</v>
      </c>
      <c r="L1343" s="103" t="e">
        <f>HLOOKUP(K1343,'ABR''26'!$DE$4:$EH$65,MATCH(Carga!A1343,'ABR''26'!$DE$4:$DE$65,0),0)</f>
        <v>#N/A</v>
      </c>
      <c r="M1343" s="7"/>
      <c r="O1343" s="7" t="str">
        <f t="shared" si="221"/>
        <v>ZBLL</v>
      </c>
      <c r="P1343" s="104" t="e">
        <f t="shared" si="222"/>
        <v>#N/A</v>
      </c>
      <c r="Q1343" s="102" t="s">
        <v>203</v>
      </c>
      <c r="R1343" s="102" t="s">
        <v>204</v>
      </c>
      <c r="S1343" s="102" t="s">
        <v>152</v>
      </c>
      <c r="T1343" s="105" t="str">
        <f t="shared" ca="1" si="218"/>
        <v>04.05.Monday</v>
      </c>
      <c r="U1343" s="102" t="s">
        <v>205</v>
      </c>
      <c r="V1343" s="7"/>
      <c r="W1343" s="7"/>
      <c r="X1343" s="7"/>
      <c r="Y1343" s="7"/>
      <c r="Z1343" s="100">
        <f t="shared" si="223"/>
        <v>4001152</v>
      </c>
      <c r="AA1343" s="7"/>
      <c r="AB1343" s="7"/>
      <c r="AC1343" s="7"/>
      <c r="AD1343" s="7"/>
      <c r="AE1343" s="100">
        <f t="shared" si="224"/>
        <v>4151</v>
      </c>
      <c r="AF1343" s="7"/>
      <c r="AG1343" s="100">
        <f t="shared" si="225"/>
        <v>50035279</v>
      </c>
    </row>
    <row r="1344" spans="1:33" x14ac:dyDescent="0.35">
      <c r="A1344" s="7" t="str">
        <f t="shared" si="226"/>
        <v>Manaus39,70</v>
      </c>
      <c r="B1344" s="100" t="s">
        <v>187</v>
      </c>
      <c r="C1344" s="7">
        <v>4151</v>
      </c>
      <c r="D1344" s="7" t="s">
        <v>40</v>
      </c>
      <c r="E1344">
        <v>4001152</v>
      </c>
      <c r="F1344" s="101"/>
      <c r="G1344" s="111">
        <v>50035279</v>
      </c>
      <c r="H1344" t="s">
        <v>229</v>
      </c>
      <c r="I1344" s="101" t="str">
        <f t="shared" si="220"/>
        <v>39,7</v>
      </c>
      <c r="J1344" s="164">
        <v>0</v>
      </c>
      <c r="K1344" s="7" t="s">
        <v>135</v>
      </c>
      <c r="L1344" s="103" t="e">
        <f>HLOOKUP(K1344,'ABR''26'!$DE$4:$EH$65,MATCH(Carga!A1344,'ABR''26'!$DE$4:$DE$65,0),0)</f>
        <v>#N/A</v>
      </c>
      <c r="M1344" s="7"/>
      <c r="O1344" s="7" t="str">
        <f t="shared" si="221"/>
        <v>ZBPE</v>
      </c>
      <c r="P1344" s="104" t="e">
        <f t="shared" si="222"/>
        <v>#N/A</v>
      </c>
      <c r="Q1344" s="102" t="s">
        <v>203</v>
      </c>
      <c r="R1344" s="102" t="s">
        <v>204</v>
      </c>
      <c r="S1344" s="102" t="s">
        <v>152</v>
      </c>
      <c r="T1344" s="105" t="str">
        <f t="shared" ca="1" si="218"/>
        <v>04.05.Monday</v>
      </c>
      <c r="U1344" s="102" t="s">
        <v>205</v>
      </c>
      <c r="V1344" s="7"/>
      <c r="W1344" s="7"/>
      <c r="X1344" s="7"/>
      <c r="Y1344" s="7"/>
      <c r="Z1344" s="100">
        <f t="shared" si="223"/>
        <v>4001152</v>
      </c>
      <c r="AA1344" s="7"/>
      <c r="AB1344" s="7"/>
      <c r="AC1344" s="7"/>
      <c r="AD1344" s="7"/>
      <c r="AE1344" s="100">
        <f t="shared" si="224"/>
        <v>4151</v>
      </c>
      <c r="AF1344" s="7"/>
      <c r="AG1344" s="100">
        <f t="shared" si="225"/>
        <v>50035279</v>
      </c>
    </row>
    <row r="1345" spans="1:33" x14ac:dyDescent="0.35">
      <c r="A1345" s="7" t="str">
        <f t="shared" si="226"/>
        <v>Manaus39,70</v>
      </c>
      <c r="B1345" s="100" t="s">
        <v>187</v>
      </c>
      <c r="C1345" s="7">
        <v>4151</v>
      </c>
      <c r="D1345" s="7" t="s">
        <v>40</v>
      </c>
      <c r="E1345">
        <v>4001152</v>
      </c>
      <c r="F1345" s="101"/>
      <c r="G1345" s="111">
        <v>50035279</v>
      </c>
      <c r="H1345" t="s">
        <v>229</v>
      </c>
      <c r="I1345" s="101" t="str">
        <f t="shared" si="220"/>
        <v>39,7</v>
      </c>
      <c r="J1345" s="164">
        <v>0</v>
      </c>
      <c r="K1345" s="7" t="s">
        <v>136</v>
      </c>
      <c r="L1345" s="103" t="e">
        <f>HLOOKUP(K1345,'ABR''26'!$DE$4:$EH$65,MATCH(Carga!A1345,'ABR''26'!$DE$4:$DE$65,0),0)</f>
        <v>#N/A</v>
      </c>
      <c r="M1345" s="7"/>
      <c r="O1345" s="7" t="str">
        <f t="shared" si="221"/>
        <v>ZBPL</v>
      </c>
      <c r="P1345" s="104" t="e">
        <f t="shared" si="222"/>
        <v>#N/A</v>
      </c>
      <c r="Q1345" s="102" t="s">
        <v>203</v>
      </c>
      <c r="R1345" s="102" t="s">
        <v>204</v>
      </c>
      <c r="S1345" s="102" t="s">
        <v>152</v>
      </c>
      <c r="T1345" s="105" t="str">
        <f t="shared" ca="1" si="218"/>
        <v>04.05.Monday</v>
      </c>
      <c r="U1345" s="102" t="s">
        <v>205</v>
      </c>
      <c r="V1345" s="7"/>
      <c r="W1345" s="7"/>
      <c r="X1345" s="7"/>
      <c r="Y1345" s="7"/>
      <c r="Z1345" s="100">
        <f t="shared" si="223"/>
        <v>4001152</v>
      </c>
      <c r="AA1345" s="7"/>
      <c r="AB1345" s="7"/>
      <c r="AC1345" s="7"/>
      <c r="AD1345" s="7"/>
      <c r="AE1345" s="100">
        <f t="shared" si="224"/>
        <v>4151</v>
      </c>
      <c r="AF1345" s="7"/>
      <c r="AG1345" s="100">
        <f t="shared" si="225"/>
        <v>50035279</v>
      </c>
    </row>
    <row r="1346" spans="1:33" x14ac:dyDescent="0.35">
      <c r="A1346" s="7" t="str">
        <f>D1346&amp;I1346&amp;J1346</f>
        <v>Suape55,60</v>
      </c>
      <c r="B1346" s="100" t="s">
        <v>187</v>
      </c>
      <c r="C1346" s="7">
        <v>4196</v>
      </c>
      <c r="D1346" s="7" t="s">
        <v>23</v>
      </c>
      <c r="E1346">
        <v>4001152</v>
      </c>
      <c r="F1346" s="101"/>
      <c r="G1346" s="111">
        <v>50033762</v>
      </c>
      <c r="H1346" t="s">
        <v>217</v>
      </c>
      <c r="I1346" s="101" t="str">
        <f t="shared" si="220"/>
        <v>55,6</v>
      </c>
      <c r="J1346" s="164">
        <v>0</v>
      </c>
      <c r="K1346" s="7" t="s">
        <v>43</v>
      </c>
      <c r="L1346" s="103" t="e">
        <f>HLOOKUP(K1346,'ABR''26'!$DE$4:$EH$65,MATCH(Carga!A1346,'ABR''26'!$DE$4:$DE$65,0),0)</f>
        <v>#N/A</v>
      </c>
      <c r="M1346" s="7"/>
      <c r="O1346" s="7" t="str">
        <f t="shared" si="221"/>
        <v>ZBRP</v>
      </c>
      <c r="P1346" s="104" t="e">
        <f t="shared" si="222"/>
        <v>#N/A</v>
      </c>
      <c r="Q1346" s="102" t="s">
        <v>203</v>
      </c>
      <c r="R1346" s="102" t="s">
        <v>204</v>
      </c>
      <c r="S1346" s="102" t="s">
        <v>152</v>
      </c>
      <c r="T1346" s="105" t="str">
        <f t="shared" ref="T1346:T1409" ca="1" si="227">$T$1</f>
        <v>04.05.Monday</v>
      </c>
      <c r="U1346" s="102" t="s">
        <v>205</v>
      </c>
      <c r="V1346" s="7"/>
      <c r="W1346" s="7"/>
      <c r="X1346" s="7"/>
      <c r="Y1346" s="7"/>
      <c r="Z1346" s="100">
        <f t="shared" si="223"/>
        <v>4001152</v>
      </c>
      <c r="AA1346" s="7"/>
      <c r="AB1346" s="7"/>
      <c r="AC1346" s="7"/>
      <c r="AD1346" s="7"/>
      <c r="AE1346" s="100">
        <f t="shared" si="224"/>
        <v>4196</v>
      </c>
      <c r="AF1346" s="7"/>
      <c r="AG1346" s="100">
        <f t="shared" si="225"/>
        <v>50033762</v>
      </c>
    </row>
    <row r="1347" spans="1:33" x14ac:dyDescent="0.35">
      <c r="A1347" s="7" t="str">
        <f t="shared" ref="A1347:A1369" si="228">D1347&amp;I1347&amp;J1347</f>
        <v>Suape55,60</v>
      </c>
      <c r="B1347" s="100" t="s">
        <v>187</v>
      </c>
      <c r="C1347" s="7">
        <v>4196</v>
      </c>
      <c r="D1347" s="7" t="s">
        <v>23</v>
      </c>
      <c r="E1347">
        <v>4001152</v>
      </c>
      <c r="F1347" s="101"/>
      <c r="G1347" s="111">
        <v>50033762</v>
      </c>
      <c r="H1347" t="s">
        <v>217</v>
      </c>
      <c r="I1347" s="101" t="str">
        <f t="shared" si="220"/>
        <v>55,6</v>
      </c>
      <c r="J1347" s="164">
        <v>0</v>
      </c>
      <c r="K1347" s="7" t="s">
        <v>44</v>
      </c>
      <c r="L1347" s="103" t="e">
        <f>HLOOKUP(K1347,'ABR''26'!$DE$4:$EH$65,MATCH(Carga!A1347,'ABR''26'!$DE$4:$DE$65,0),0)</f>
        <v>#N/A</v>
      </c>
      <c r="M1347" s="7"/>
      <c r="O1347" s="7" t="str">
        <f t="shared" si="221"/>
        <v>ZBSR</v>
      </c>
      <c r="P1347" s="104" t="e">
        <f t="shared" si="222"/>
        <v>#N/A</v>
      </c>
      <c r="Q1347" s="102" t="s">
        <v>203</v>
      </c>
      <c r="R1347" s="102" t="s">
        <v>204</v>
      </c>
      <c r="S1347" s="102" t="s">
        <v>152</v>
      </c>
      <c r="T1347" s="105" t="str">
        <f t="shared" ca="1" si="227"/>
        <v>04.05.Monday</v>
      </c>
      <c r="U1347" s="102" t="s">
        <v>205</v>
      </c>
      <c r="V1347" s="7"/>
      <c r="W1347" s="7"/>
      <c r="X1347" s="7"/>
      <c r="Y1347" s="7"/>
      <c r="Z1347" s="100">
        <f t="shared" si="223"/>
        <v>4001152</v>
      </c>
      <c r="AA1347" s="7"/>
      <c r="AB1347" s="7"/>
      <c r="AC1347" s="7"/>
      <c r="AD1347" s="7"/>
      <c r="AE1347" s="100">
        <f t="shared" si="224"/>
        <v>4196</v>
      </c>
      <c r="AF1347" s="7"/>
      <c r="AG1347" s="100">
        <f t="shared" si="225"/>
        <v>50033762</v>
      </c>
    </row>
    <row r="1348" spans="1:33" x14ac:dyDescent="0.35">
      <c r="A1348" s="7" t="str">
        <f t="shared" si="228"/>
        <v>Suape55,60</v>
      </c>
      <c r="B1348" s="100" t="s">
        <v>187</v>
      </c>
      <c r="C1348" s="7">
        <v>4196</v>
      </c>
      <c r="D1348" s="7" t="s">
        <v>23</v>
      </c>
      <c r="E1348">
        <v>4001152</v>
      </c>
      <c r="F1348" s="101"/>
      <c r="G1348" s="111">
        <v>50033762</v>
      </c>
      <c r="H1348" t="s">
        <v>217</v>
      </c>
      <c r="I1348" s="101" t="str">
        <f t="shared" si="220"/>
        <v>55,6</v>
      </c>
      <c r="J1348" s="164">
        <v>0</v>
      </c>
      <c r="K1348" s="7" t="s">
        <v>56</v>
      </c>
      <c r="L1348" s="103" t="e">
        <f>HLOOKUP(K1348,'ABR''26'!$DE$4:$EH$65,MATCH(Carga!A1348,'ABR''26'!$DE$4:$DE$65,0),0)</f>
        <v>#N/A</v>
      </c>
      <c r="M1348" s="7"/>
      <c r="O1348" s="7" t="str">
        <f t="shared" si="221"/>
        <v>ZBSB</v>
      </c>
      <c r="P1348" s="104" t="e">
        <f t="shared" si="222"/>
        <v>#N/A</v>
      </c>
      <c r="Q1348" s="102" t="s">
        <v>203</v>
      </c>
      <c r="R1348" s="102" t="s">
        <v>204</v>
      </c>
      <c r="S1348" s="102" t="s">
        <v>152</v>
      </c>
      <c r="T1348" s="105" t="str">
        <f t="shared" ca="1" si="227"/>
        <v>04.05.Monday</v>
      </c>
      <c r="U1348" s="102" t="s">
        <v>205</v>
      </c>
      <c r="V1348" s="7"/>
      <c r="W1348" s="7"/>
      <c r="X1348" s="7"/>
      <c r="Y1348" s="7"/>
      <c r="Z1348" s="100">
        <f t="shared" si="223"/>
        <v>4001152</v>
      </c>
      <c r="AA1348" s="7"/>
      <c r="AB1348" s="7"/>
      <c r="AC1348" s="7"/>
      <c r="AD1348" s="7"/>
      <c r="AE1348" s="100">
        <f t="shared" si="224"/>
        <v>4196</v>
      </c>
      <c r="AF1348" s="7"/>
      <c r="AG1348" s="100">
        <f t="shared" si="225"/>
        <v>50033762</v>
      </c>
    </row>
    <row r="1349" spans="1:33" x14ac:dyDescent="0.35">
      <c r="A1349" s="7" t="str">
        <f t="shared" si="228"/>
        <v>Suape55,60</v>
      </c>
      <c r="B1349" s="100" t="s">
        <v>187</v>
      </c>
      <c r="C1349" s="7">
        <v>4196</v>
      </c>
      <c r="D1349" s="7" t="s">
        <v>23</v>
      </c>
      <c r="E1349">
        <v>4001152</v>
      </c>
      <c r="F1349" s="101"/>
      <c r="G1349" s="111">
        <v>50033762</v>
      </c>
      <c r="H1349" t="s">
        <v>217</v>
      </c>
      <c r="I1349" s="101" t="str">
        <f t="shared" si="220"/>
        <v>55,6</v>
      </c>
      <c r="J1349" s="164">
        <v>0</v>
      </c>
      <c r="K1349" s="7" t="s">
        <v>46</v>
      </c>
      <c r="L1349" s="103" t="e">
        <f>HLOOKUP(K1349,'ABR''26'!$DE$4:$EH$65,MATCH(Carga!A1349,'ABR''26'!$DE$4:$DE$65,0),0)</f>
        <v>#N/A</v>
      </c>
      <c r="M1349" s="7"/>
      <c r="O1349" s="7" t="str">
        <f t="shared" si="221"/>
        <v>ZBCP</v>
      </c>
      <c r="P1349" s="104" t="e">
        <f t="shared" si="222"/>
        <v>#N/A</v>
      </c>
      <c r="Q1349" s="102" t="s">
        <v>203</v>
      </c>
      <c r="R1349" s="102" t="s">
        <v>204</v>
      </c>
      <c r="S1349" s="102" t="s">
        <v>152</v>
      </c>
      <c r="T1349" s="105" t="str">
        <f t="shared" ca="1" si="227"/>
        <v>04.05.Monday</v>
      </c>
      <c r="U1349" s="102" t="s">
        <v>205</v>
      </c>
      <c r="V1349" s="7"/>
      <c r="W1349" s="7"/>
      <c r="X1349" s="7"/>
      <c r="Y1349" s="7"/>
      <c r="Z1349" s="100">
        <f t="shared" si="223"/>
        <v>4001152</v>
      </c>
      <c r="AA1349" s="7"/>
      <c r="AB1349" s="7"/>
      <c r="AC1349" s="7"/>
      <c r="AD1349" s="7"/>
      <c r="AE1349" s="100">
        <f t="shared" si="224"/>
        <v>4196</v>
      </c>
      <c r="AF1349" s="7"/>
      <c r="AG1349" s="100">
        <f t="shared" si="225"/>
        <v>50033762</v>
      </c>
    </row>
    <row r="1350" spans="1:33" x14ac:dyDescent="0.35">
      <c r="A1350" s="7" t="str">
        <f t="shared" si="228"/>
        <v>Suape55,60</v>
      </c>
      <c r="B1350" s="100" t="s">
        <v>187</v>
      </c>
      <c r="C1350" s="7">
        <v>4196</v>
      </c>
      <c r="D1350" s="7" t="s">
        <v>23</v>
      </c>
      <c r="E1350">
        <v>4001152</v>
      </c>
      <c r="F1350" s="101"/>
      <c r="G1350" s="111">
        <v>50033762</v>
      </c>
      <c r="H1350" t="s">
        <v>217</v>
      </c>
      <c r="I1350" s="101" t="str">
        <f t="shared" si="220"/>
        <v>55,6</v>
      </c>
      <c r="J1350" s="164">
        <v>0</v>
      </c>
      <c r="K1350" s="7" t="s">
        <v>131</v>
      </c>
      <c r="L1350" s="103" t="e">
        <f>HLOOKUP(K1350,'ABR''26'!$DE$4:$EH$65,MATCH(Carga!A1350,'ABR''26'!$DE$4:$DE$65,0),0)</f>
        <v>#N/A</v>
      </c>
      <c r="M1350" s="7"/>
      <c r="O1350" s="7" t="str">
        <f t="shared" si="221"/>
        <v>ZBFP</v>
      </c>
      <c r="P1350" s="104" t="e">
        <f t="shared" si="222"/>
        <v>#N/A</v>
      </c>
      <c r="Q1350" s="102" t="s">
        <v>203</v>
      </c>
      <c r="R1350" s="102" t="s">
        <v>204</v>
      </c>
      <c r="S1350" s="102" t="s">
        <v>152</v>
      </c>
      <c r="T1350" s="105" t="str">
        <f t="shared" ca="1" si="227"/>
        <v>04.05.Monday</v>
      </c>
      <c r="U1350" s="102" t="s">
        <v>205</v>
      </c>
      <c r="V1350" s="7"/>
      <c r="W1350" s="7"/>
      <c r="X1350" s="7"/>
      <c r="Y1350" s="7"/>
      <c r="Z1350" s="100">
        <f t="shared" si="223"/>
        <v>4001152</v>
      </c>
      <c r="AA1350" s="7"/>
      <c r="AB1350" s="7"/>
      <c r="AC1350" s="7"/>
      <c r="AD1350" s="7"/>
      <c r="AE1350" s="100">
        <f t="shared" si="224"/>
        <v>4196</v>
      </c>
      <c r="AF1350" s="7"/>
      <c r="AG1350" s="100">
        <f t="shared" si="225"/>
        <v>50033762</v>
      </c>
    </row>
    <row r="1351" spans="1:33" x14ac:dyDescent="0.35">
      <c r="A1351" s="7" t="str">
        <f t="shared" si="228"/>
        <v>Suape55,60</v>
      </c>
      <c r="B1351" s="100" t="s">
        <v>187</v>
      </c>
      <c r="C1351" s="7">
        <v>4196</v>
      </c>
      <c r="D1351" s="7" t="s">
        <v>23</v>
      </c>
      <c r="E1351">
        <v>4001152</v>
      </c>
      <c r="F1351" s="101"/>
      <c r="G1351" s="111">
        <v>50033762</v>
      </c>
      <c r="H1351" t="s">
        <v>217</v>
      </c>
      <c r="I1351" s="101" t="str">
        <f t="shared" si="220"/>
        <v>55,6</v>
      </c>
      <c r="J1351" s="164">
        <v>0</v>
      </c>
      <c r="K1351" s="7" t="s">
        <v>51</v>
      </c>
      <c r="L1351" s="103" t="e">
        <f>HLOOKUP(K1351,'ABR''26'!$DE$4:$EH$65,MATCH(Carga!A1351,'ABR''26'!$DE$4:$DE$65,0),0)</f>
        <v>#N/A</v>
      </c>
      <c r="M1351" s="7"/>
      <c r="O1351" s="7" t="str">
        <f t="shared" si="221"/>
        <v>ZBFC</v>
      </c>
      <c r="P1351" s="104" t="e">
        <f t="shared" si="222"/>
        <v>#N/A</v>
      </c>
      <c r="Q1351" s="102" t="s">
        <v>203</v>
      </c>
      <c r="R1351" s="102" t="s">
        <v>204</v>
      </c>
      <c r="S1351" s="102" t="s">
        <v>152</v>
      </c>
      <c r="T1351" s="105" t="str">
        <f t="shared" ca="1" si="227"/>
        <v>04.05.Monday</v>
      </c>
      <c r="U1351" s="102" t="s">
        <v>205</v>
      </c>
      <c r="V1351" s="7"/>
      <c r="W1351" s="7"/>
      <c r="X1351" s="7"/>
      <c r="Y1351" s="7"/>
      <c r="Z1351" s="100">
        <f t="shared" si="223"/>
        <v>4001152</v>
      </c>
      <c r="AA1351" s="7"/>
      <c r="AB1351" s="7"/>
      <c r="AC1351" s="7"/>
      <c r="AD1351" s="7"/>
      <c r="AE1351" s="100">
        <f t="shared" si="224"/>
        <v>4196</v>
      </c>
      <c r="AF1351" s="7"/>
      <c r="AG1351" s="100">
        <f t="shared" si="225"/>
        <v>50033762</v>
      </c>
    </row>
    <row r="1352" spans="1:33" x14ac:dyDescent="0.35">
      <c r="A1352" s="7" t="str">
        <f t="shared" si="228"/>
        <v>Suape55,60</v>
      </c>
      <c r="B1352" s="100" t="s">
        <v>187</v>
      </c>
      <c r="C1352" s="7">
        <v>4196</v>
      </c>
      <c r="D1352" s="7" t="s">
        <v>23</v>
      </c>
      <c r="E1352">
        <v>4001152</v>
      </c>
      <c r="F1352" s="101"/>
      <c r="G1352" s="111">
        <v>50033762</v>
      </c>
      <c r="H1352" t="s">
        <v>217</v>
      </c>
      <c r="I1352" s="101" t="str">
        <f t="shared" si="220"/>
        <v>55,6</v>
      </c>
      <c r="J1352" s="164">
        <v>0</v>
      </c>
      <c r="K1352" s="7" t="s">
        <v>59</v>
      </c>
      <c r="L1352" s="103" t="e">
        <f>HLOOKUP(K1352,'ABR''26'!$DE$4:$EH$65,MATCH(Carga!A1352,'ABR''26'!$DE$4:$DE$65,0),0)</f>
        <v>#N/A</v>
      </c>
      <c r="M1352" s="7"/>
      <c r="O1352" s="7" t="str">
        <f t="shared" si="221"/>
        <v>ZBFB</v>
      </c>
      <c r="P1352" s="104" t="e">
        <f t="shared" si="222"/>
        <v>#N/A</v>
      </c>
      <c r="Q1352" s="102" t="s">
        <v>203</v>
      </c>
      <c r="R1352" s="102" t="s">
        <v>204</v>
      </c>
      <c r="S1352" s="102" t="s">
        <v>152</v>
      </c>
      <c r="T1352" s="105" t="str">
        <f t="shared" ca="1" si="227"/>
        <v>04.05.Monday</v>
      </c>
      <c r="U1352" s="102" t="s">
        <v>205</v>
      </c>
      <c r="V1352" s="7"/>
      <c r="W1352" s="7"/>
      <c r="X1352" s="7"/>
      <c r="Y1352" s="7"/>
      <c r="Z1352" s="100">
        <f t="shared" si="223"/>
        <v>4001152</v>
      </c>
      <c r="AA1352" s="7"/>
      <c r="AB1352" s="7"/>
      <c r="AC1352" s="7"/>
      <c r="AD1352" s="7"/>
      <c r="AE1352" s="100">
        <f t="shared" si="224"/>
        <v>4196</v>
      </c>
      <c r="AF1352" s="7"/>
      <c r="AG1352" s="100">
        <f t="shared" si="225"/>
        <v>50033762</v>
      </c>
    </row>
    <row r="1353" spans="1:33" x14ac:dyDescent="0.35">
      <c r="A1353" s="7" t="str">
        <f t="shared" si="228"/>
        <v>Suape55,60</v>
      </c>
      <c r="B1353" s="100" t="s">
        <v>187</v>
      </c>
      <c r="C1353" s="7">
        <v>4196</v>
      </c>
      <c r="D1353" s="7" t="s">
        <v>23</v>
      </c>
      <c r="E1353">
        <v>4001152</v>
      </c>
      <c r="F1353" s="101"/>
      <c r="G1353" s="111">
        <v>50033762</v>
      </c>
      <c r="H1353" t="s">
        <v>217</v>
      </c>
      <c r="I1353" s="101" t="str">
        <f t="shared" si="220"/>
        <v>55,6</v>
      </c>
      <c r="J1353" s="164">
        <v>0</v>
      </c>
      <c r="K1353" s="7" t="s">
        <v>138</v>
      </c>
      <c r="L1353" s="103" t="e">
        <f>HLOOKUP(K1353,'ABR''26'!$DE$4:$EH$65,MATCH(Carga!A1353,'ABR''26'!$DE$4:$DE$65,0),0)</f>
        <v>#N/A</v>
      </c>
      <c r="M1353" s="7"/>
      <c r="O1353" s="7" t="str">
        <f t="shared" si="221"/>
        <v>ZBTM</v>
      </c>
      <c r="P1353" s="104" t="e">
        <f t="shared" si="222"/>
        <v>#N/A</v>
      </c>
      <c r="Q1353" s="102" t="s">
        <v>203</v>
      </c>
      <c r="R1353" s="102" t="s">
        <v>204</v>
      </c>
      <c r="S1353" s="102" t="s">
        <v>152</v>
      </c>
      <c r="T1353" s="105" t="str">
        <f t="shared" ca="1" si="227"/>
        <v>04.05.Monday</v>
      </c>
      <c r="U1353" s="102" t="s">
        <v>205</v>
      </c>
      <c r="V1353" s="7"/>
      <c r="W1353" s="7"/>
      <c r="X1353" s="7"/>
      <c r="Y1353" s="7"/>
      <c r="Z1353" s="100">
        <f t="shared" si="223"/>
        <v>4001152</v>
      </c>
      <c r="AA1353" s="7"/>
      <c r="AB1353" s="7"/>
      <c r="AC1353" s="7"/>
      <c r="AD1353" s="7"/>
      <c r="AE1353" s="100">
        <f t="shared" si="224"/>
        <v>4196</v>
      </c>
      <c r="AF1353" s="7"/>
      <c r="AG1353" s="100">
        <f t="shared" si="225"/>
        <v>50033762</v>
      </c>
    </row>
    <row r="1354" spans="1:33" x14ac:dyDescent="0.35">
      <c r="A1354" s="7" t="str">
        <f t="shared" si="228"/>
        <v>Suape55,60</v>
      </c>
      <c r="B1354" s="100" t="s">
        <v>187</v>
      </c>
      <c r="C1354" s="7">
        <v>4196</v>
      </c>
      <c r="D1354" s="7" t="s">
        <v>23</v>
      </c>
      <c r="E1354">
        <v>4001152</v>
      </c>
      <c r="F1354" s="101"/>
      <c r="G1354" s="111">
        <v>50033762</v>
      </c>
      <c r="H1354" t="s">
        <v>217</v>
      </c>
      <c r="I1354" s="101" t="str">
        <f t="shared" si="220"/>
        <v>55,6</v>
      </c>
      <c r="J1354" s="164">
        <v>0</v>
      </c>
      <c r="K1354" s="7" t="s">
        <v>139</v>
      </c>
      <c r="L1354" s="103" t="e">
        <f>HLOOKUP(K1354,'ABR''26'!$DE$4:$EH$65,MATCH(Carga!A1354,'ABR''26'!$DE$4:$DE$65,0),0)</f>
        <v>#N/A</v>
      </c>
      <c r="M1354" s="7"/>
      <c r="O1354" s="7" t="str">
        <f t="shared" si="221"/>
        <v>ZBCT</v>
      </c>
      <c r="P1354" s="104" t="e">
        <f t="shared" si="222"/>
        <v>#N/A</v>
      </c>
      <c r="Q1354" s="102" t="s">
        <v>203</v>
      </c>
      <c r="R1354" s="102" t="s">
        <v>204</v>
      </c>
      <c r="S1354" s="102" t="s">
        <v>152</v>
      </c>
      <c r="T1354" s="105" t="str">
        <f t="shared" ca="1" si="227"/>
        <v>04.05.Monday</v>
      </c>
      <c r="U1354" s="102" t="s">
        <v>205</v>
      </c>
      <c r="V1354" s="7"/>
      <c r="W1354" s="7"/>
      <c r="X1354" s="7"/>
      <c r="Y1354" s="7"/>
      <c r="Z1354" s="100">
        <f t="shared" si="223"/>
        <v>4001152</v>
      </c>
      <c r="AA1354" s="7"/>
      <c r="AB1354" s="7"/>
      <c r="AC1354" s="7"/>
      <c r="AD1354" s="7"/>
      <c r="AE1354" s="100">
        <f t="shared" si="224"/>
        <v>4196</v>
      </c>
      <c r="AF1354" s="7"/>
      <c r="AG1354" s="100">
        <f t="shared" si="225"/>
        <v>50033762</v>
      </c>
    </row>
    <row r="1355" spans="1:33" x14ac:dyDescent="0.35">
      <c r="A1355" s="7" t="str">
        <f t="shared" si="228"/>
        <v>Suape55,60</v>
      </c>
      <c r="B1355" s="100" t="s">
        <v>187</v>
      </c>
      <c r="C1355" s="7">
        <v>4196</v>
      </c>
      <c r="D1355" s="7" t="s">
        <v>23</v>
      </c>
      <c r="E1355">
        <v>4001152</v>
      </c>
      <c r="F1355" s="101"/>
      <c r="G1355" s="111">
        <v>50033762</v>
      </c>
      <c r="H1355" t="s">
        <v>217</v>
      </c>
      <c r="I1355" s="101" t="str">
        <f t="shared" si="220"/>
        <v>55,6</v>
      </c>
      <c r="J1355" s="164">
        <v>0</v>
      </c>
      <c r="K1355" s="7" t="s">
        <v>57</v>
      </c>
      <c r="L1355" s="103" t="e">
        <f>HLOOKUP(K1355,'ABR''26'!$DE$4:$EH$65,MATCH(Carga!A1355,'ABR''26'!$DE$4:$DE$65,0),0)</f>
        <v>#N/A</v>
      </c>
      <c r="M1355" s="7"/>
      <c r="O1355" s="7" t="str">
        <f t="shared" si="221"/>
        <v>ZBLB</v>
      </c>
      <c r="P1355" s="104" t="e">
        <f t="shared" si="222"/>
        <v>#N/A</v>
      </c>
      <c r="Q1355" s="102" t="s">
        <v>203</v>
      </c>
      <c r="R1355" s="102" t="s">
        <v>204</v>
      </c>
      <c r="S1355" s="102" t="s">
        <v>152</v>
      </c>
      <c r="T1355" s="105" t="str">
        <f t="shared" ca="1" si="227"/>
        <v>04.05.Monday</v>
      </c>
      <c r="U1355" s="102" t="s">
        <v>205</v>
      </c>
      <c r="V1355" s="7"/>
      <c r="W1355" s="7"/>
      <c r="X1355" s="7"/>
      <c r="Y1355" s="7"/>
      <c r="Z1355" s="100">
        <f t="shared" si="223"/>
        <v>4001152</v>
      </c>
      <c r="AA1355" s="7"/>
      <c r="AB1355" s="7"/>
      <c r="AC1355" s="7"/>
      <c r="AD1355" s="7"/>
      <c r="AE1355" s="100">
        <f t="shared" si="224"/>
        <v>4196</v>
      </c>
      <c r="AF1355" s="7"/>
      <c r="AG1355" s="100">
        <f t="shared" si="225"/>
        <v>50033762</v>
      </c>
    </row>
    <row r="1356" spans="1:33" x14ac:dyDescent="0.35">
      <c r="A1356" s="7" t="str">
        <f t="shared" si="228"/>
        <v>Suape55,60</v>
      </c>
      <c r="B1356" s="100" t="s">
        <v>187</v>
      </c>
      <c r="C1356" s="7">
        <v>4196</v>
      </c>
      <c r="D1356" s="7" t="s">
        <v>23</v>
      </c>
      <c r="E1356">
        <v>4001152</v>
      </c>
      <c r="F1356" s="101"/>
      <c r="G1356" s="111">
        <v>50033762</v>
      </c>
      <c r="H1356" t="s">
        <v>217</v>
      </c>
      <c r="I1356" s="101" t="str">
        <f t="shared" si="220"/>
        <v>55,6</v>
      </c>
      <c r="J1356" s="164">
        <v>0</v>
      </c>
      <c r="K1356" s="7" t="s">
        <v>132</v>
      </c>
      <c r="L1356" s="103" t="e">
        <f>HLOOKUP(K1356,'ABR''26'!$DE$4:$EH$65,MATCH(Carga!A1356,'ABR''26'!$DE$4:$DE$65,0),0)</f>
        <v>#N/A</v>
      </c>
      <c r="M1356" s="7"/>
      <c r="O1356" s="7" t="str">
        <f t="shared" si="221"/>
        <v>ZBMR</v>
      </c>
      <c r="P1356" s="104" t="e">
        <f t="shared" si="222"/>
        <v>#N/A</v>
      </c>
      <c r="Q1356" s="102" t="s">
        <v>203</v>
      </c>
      <c r="R1356" s="102" t="s">
        <v>204</v>
      </c>
      <c r="S1356" s="102" t="s">
        <v>152</v>
      </c>
      <c r="T1356" s="105" t="str">
        <f t="shared" ca="1" si="227"/>
        <v>04.05.Monday</v>
      </c>
      <c r="U1356" s="102" t="s">
        <v>205</v>
      </c>
      <c r="V1356" s="7"/>
      <c r="W1356" s="7"/>
      <c r="X1356" s="7"/>
      <c r="Y1356" s="7"/>
      <c r="Z1356" s="100">
        <f t="shared" si="223"/>
        <v>4001152</v>
      </c>
      <c r="AA1356" s="7"/>
      <c r="AB1356" s="7"/>
      <c r="AC1356" s="7"/>
      <c r="AD1356" s="7"/>
      <c r="AE1356" s="100">
        <f t="shared" si="224"/>
        <v>4196</v>
      </c>
      <c r="AF1356" s="7"/>
      <c r="AG1356" s="100">
        <f t="shared" si="225"/>
        <v>50033762</v>
      </c>
    </row>
    <row r="1357" spans="1:33" x14ac:dyDescent="0.35">
      <c r="A1357" s="7" t="str">
        <f t="shared" si="228"/>
        <v>Suape55,60</v>
      </c>
      <c r="B1357" s="100" t="s">
        <v>187</v>
      </c>
      <c r="C1357" s="7">
        <v>4196</v>
      </c>
      <c r="D1357" s="7" t="s">
        <v>23</v>
      </c>
      <c r="E1357">
        <v>4001152</v>
      </c>
      <c r="F1357" s="101"/>
      <c r="G1357" s="111">
        <v>50033762</v>
      </c>
      <c r="H1357" t="s">
        <v>217</v>
      </c>
      <c r="I1357" s="101" t="str">
        <f t="shared" si="220"/>
        <v>55,6</v>
      </c>
      <c r="J1357" s="164">
        <v>0</v>
      </c>
      <c r="K1357" s="7" t="s">
        <v>133</v>
      </c>
      <c r="L1357" s="103" t="e">
        <f>HLOOKUP(K1357,'ABR''26'!$DE$4:$EH$65,MATCH(Carga!A1357,'ABR''26'!$DE$4:$DE$65,0),0)</f>
        <v>#N/A</v>
      </c>
      <c r="M1357" s="7"/>
      <c r="O1357" s="7" t="str">
        <f t="shared" si="221"/>
        <v>ZBML</v>
      </c>
      <c r="P1357" s="104" t="e">
        <f t="shared" si="222"/>
        <v>#N/A</v>
      </c>
      <c r="Q1357" s="102" t="s">
        <v>203</v>
      </c>
      <c r="R1357" s="102" t="s">
        <v>204</v>
      </c>
      <c r="S1357" s="102" t="s">
        <v>152</v>
      </c>
      <c r="T1357" s="105" t="str">
        <f t="shared" ca="1" si="227"/>
        <v>04.05.Monday</v>
      </c>
      <c r="U1357" s="102" t="s">
        <v>205</v>
      </c>
      <c r="V1357" s="7"/>
      <c r="W1357" s="7"/>
      <c r="X1357" s="7"/>
      <c r="Y1357" s="7"/>
      <c r="Z1357" s="100">
        <f t="shared" si="223"/>
        <v>4001152</v>
      </c>
      <c r="AA1357" s="7"/>
      <c r="AB1357" s="7"/>
      <c r="AC1357" s="7"/>
      <c r="AD1357" s="7"/>
      <c r="AE1357" s="100">
        <f t="shared" si="224"/>
        <v>4196</v>
      </c>
      <c r="AF1357" s="7"/>
      <c r="AG1357" s="100">
        <f t="shared" si="225"/>
        <v>50033762</v>
      </c>
    </row>
    <row r="1358" spans="1:33" x14ac:dyDescent="0.35">
      <c r="A1358" s="7" t="str">
        <f t="shared" si="228"/>
        <v>Suape55,60</v>
      </c>
      <c r="B1358" s="100" t="s">
        <v>187</v>
      </c>
      <c r="C1358" s="7">
        <v>4196</v>
      </c>
      <c r="D1358" s="7" t="s">
        <v>23</v>
      </c>
      <c r="E1358">
        <v>4001152</v>
      </c>
      <c r="F1358" s="101"/>
      <c r="G1358" s="111">
        <v>50033762</v>
      </c>
      <c r="H1358" t="s">
        <v>217</v>
      </c>
      <c r="I1358" s="101" t="str">
        <f t="shared" si="220"/>
        <v>55,6</v>
      </c>
      <c r="J1358" s="164">
        <v>0</v>
      </c>
      <c r="K1358" s="7" t="s">
        <v>52</v>
      </c>
      <c r="L1358" s="103" t="e">
        <f>HLOOKUP(K1358,'ABR''26'!$DE$4:$EH$65,MATCH(Carga!A1358,'ABR''26'!$DE$4:$DE$65,0),0)</f>
        <v>#N/A</v>
      </c>
      <c r="M1358" s="7"/>
      <c r="O1358" s="7" t="str">
        <f t="shared" si="221"/>
        <v>ZBPP</v>
      </c>
      <c r="P1358" s="104" t="e">
        <f t="shared" si="222"/>
        <v>#N/A</v>
      </c>
      <c r="Q1358" s="102" t="s">
        <v>203</v>
      </c>
      <c r="R1358" s="102" t="s">
        <v>204</v>
      </c>
      <c r="S1358" s="102" t="s">
        <v>152</v>
      </c>
      <c r="T1358" s="105" t="str">
        <f t="shared" ca="1" si="227"/>
        <v>04.05.Monday</v>
      </c>
      <c r="U1358" s="102" t="s">
        <v>205</v>
      </c>
      <c r="V1358" s="7"/>
      <c r="W1358" s="7"/>
      <c r="X1358" s="7"/>
      <c r="Y1358" s="7"/>
      <c r="Z1358" s="100">
        <f t="shared" si="223"/>
        <v>4001152</v>
      </c>
      <c r="AA1358" s="7"/>
      <c r="AB1358" s="7"/>
      <c r="AC1358" s="7"/>
      <c r="AD1358" s="7"/>
      <c r="AE1358" s="100">
        <f t="shared" si="224"/>
        <v>4196</v>
      </c>
      <c r="AF1358" s="7"/>
      <c r="AG1358" s="100">
        <f t="shared" si="225"/>
        <v>50033762</v>
      </c>
    </row>
    <row r="1359" spans="1:33" x14ac:dyDescent="0.35">
      <c r="A1359" s="7" t="str">
        <f t="shared" si="228"/>
        <v>Suape55,60</v>
      </c>
      <c r="B1359" s="100" t="s">
        <v>187</v>
      </c>
      <c r="C1359" s="7">
        <v>4196</v>
      </c>
      <c r="D1359" s="7" t="s">
        <v>23</v>
      </c>
      <c r="E1359">
        <v>4001152</v>
      </c>
      <c r="F1359" s="101"/>
      <c r="G1359" s="111">
        <v>50033762</v>
      </c>
      <c r="H1359" t="s">
        <v>217</v>
      </c>
      <c r="I1359" s="101" t="str">
        <f t="shared" si="220"/>
        <v>55,6</v>
      </c>
      <c r="J1359" s="164">
        <v>0</v>
      </c>
      <c r="K1359" s="7" t="s">
        <v>60</v>
      </c>
      <c r="L1359" s="103" t="e">
        <f>HLOOKUP(K1359,'ABR''26'!$DE$4:$EH$65,MATCH(Carga!A1359,'ABR''26'!$DE$4:$DE$65,0),0)</f>
        <v>#N/A</v>
      </c>
      <c r="M1359" s="7"/>
      <c r="O1359" s="7" t="str">
        <f t="shared" si="221"/>
        <v>ZBPB</v>
      </c>
      <c r="P1359" s="104" t="e">
        <f t="shared" si="222"/>
        <v>#N/A</v>
      </c>
      <c r="Q1359" s="102" t="s">
        <v>203</v>
      </c>
      <c r="R1359" s="102" t="s">
        <v>204</v>
      </c>
      <c r="S1359" s="102" t="s">
        <v>152</v>
      </c>
      <c r="T1359" s="105" t="str">
        <f t="shared" ca="1" si="227"/>
        <v>04.05.Monday</v>
      </c>
      <c r="U1359" s="102" t="s">
        <v>205</v>
      </c>
      <c r="V1359" s="7"/>
      <c r="W1359" s="7"/>
      <c r="X1359" s="7"/>
      <c r="Y1359" s="7"/>
      <c r="Z1359" s="100">
        <f t="shared" si="223"/>
        <v>4001152</v>
      </c>
      <c r="AA1359" s="7"/>
      <c r="AB1359" s="7"/>
      <c r="AC1359" s="7"/>
      <c r="AD1359" s="7"/>
      <c r="AE1359" s="100">
        <f t="shared" si="224"/>
        <v>4196</v>
      </c>
      <c r="AF1359" s="7"/>
      <c r="AG1359" s="100">
        <f t="shared" si="225"/>
        <v>50033762</v>
      </c>
    </row>
    <row r="1360" spans="1:33" x14ac:dyDescent="0.35">
      <c r="A1360" s="7" t="str">
        <f t="shared" si="228"/>
        <v>Suape55,60</v>
      </c>
      <c r="B1360" s="100" t="s">
        <v>187</v>
      </c>
      <c r="C1360" s="7">
        <v>4196</v>
      </c>
      <c r="D1360" s="7" t="s">
        <v>23</v>
      </c>
      <c r="E1360">
        <v>4001152</v>
      </c>
      <c r="F1360" s="101"/>
      <c r="G1360" s="111">
        <v>50033762</v>
      </c>
      <c r="H1360" t="s">
        <v>217</v>
      </c>
      <c r="I1360" s="101" t="str">
        <f t="shared" si="220"/>
        <v>55,6</v>
      </c>
      <c r="J1360" s="164">
        <v>0</v>
      </c>
      <c r="K1360" s="7" t="s">
        <v>50</v>
      </c>
      <c r="L1360" s="103" t="e">
        <f>HLOOKUP(K1360,'ABR''26'!$DE$4:$EH$65,MATCH(Carga!A1360,'ABR''26'!$DE$4:$DE$65,0),0)</f>
        <v>#N/A</v>
      </c>
      <c r="M1360" s="7"/>
      <c r="O1360" s="7" t="str">
        <f t="shared" si="221"/>
        <v>ZBOP</v>
      </c>
      <c r="P1360" s="104" t="e">
        <f t="shared" si="222"/>
        <v>#N/A</v>
      </c>
      <c r="Q1360" s="102" t="s">
        <v>203</v>
      </c>
      <c r="R1360" s="102" t="s">
        <v>204</v>
      </c>
      <c r="S1360" s="102" t="s">
        <v>152</v>
      </c>
      <c r="T1360" s="105" t="str">
        <f t="shared" ca="1" si="227"/>
        <v>04.05.Monday</v>
      </c>
      <c r="U1360" s="102" t="s">
        <v>205</v>
      </c>
      <c r="V1360" s="7"/>
      <c r="W1360" s="7"/>
      <c r="X1360" s="7"/>
      <c r="Y1360" s="7"/>
      <c r="Z1360" s="100">
        <f t="shared" si="223"/>
        <v>4001152</v>
      </c>
      <c r="AA1360" s="7"/>
      <c r="AB1360" s="7"/>
      <c r="AC1360" s="7"/>
      <c r="AD1360" s="7"/>
      <c r="AE1360" s="100">
        <f t="shared" si="224"/>
        <v>4196</v>
      </c>
      <c r="AF1360" s="7"/>
      <c r="AG1360" s="100">
        <f t="shared" si="225"/>
        <v>50033762</v>
      </c>
    </row>
    <row r="1361" spans="1:33" x14ac:dyDescent="0.35">
      <c r="A1361" s="7" t="str">
        <f t="shared" si="228"/>
        <v>Suape55,60</v>
      </c>
      <c r="B1361" s="100" t="s">
        <v>187</v>
      </c>
      <c r="C1361" s="7">
        <v>4196</v>
      </c>
      <c r="D1361" s="7" t="s">
        <v>23</v>
      </c>
      <c r="E1361">
        <v>4001152</v>
      </c>
      <c r="F1361" s="101"/>
      <c r="G1361" s="111">
        <v>50033762</v>
      </c>
      <c r="H1361" t="s">
        <v>217</v>
      </c>
      <c r="I1361" s="101" t="str">
        <f t="shared" si="220"/>
        <v>55,6</v>
      </c>
      <c r="J1361" s="164">
        <v>0</v>
      </c>
      <c r="K1361" s="7" t="s">
        <v>58</v>
      </c>
      <c r="L1361" s="103" t="e">
        <f>HLOOKUP(K1361,'ABR''26'!$DE$4:$EH$65,MATCH(Carga!A1361,'ABR''26'!$DE$4:$DE$65,0),0)</f>
        <v>#N/A</v>
      </c>
      <c r="M1361" s="7"/>
      <c r="O1361" s="7" t="str">
        <f t="shared" si="221"/>
        <v>ZBOB</v>
      </c>
      <c r="P1361" s="104" t="e">
        <f t="shared" si="222"/>
        <v>#N/A</v>
      </c>
      <c r="Q1361" s="102" t="s">
        <v>203</v>
      </c>
      <c r="R1361" s="102" t="s">
        <v>204</v>
      </c>
      <c r="S1361" s="102" t="s">
        <v>152</v>
      </c>
      <c r="T1361" s="105" t="str">
        <f t="shared" ca="1" si="227"/>
        <v>04.05.Monday</v>
      </c>
      <c r="U1361" s="102" t="s">
        <v>205</v>
      </c>
      <c r="V1361" s="7"/>
      <c r="W1361" s="7"/>
      <c r="X1361" s="7"/>
      <c r="Y1361" s="7"/>
      <c r="Z1361" s="100">
        <f t="shared" si="223"/>
        <v>4001152</v>
      </c>
      <c r="AA1361" s="7"/>
      <c r="AB1361" s="7"/>
      <c r="AC1361" s="7"/>
      <c r="AD1361" s="7"/>
      <c r="AE1361" s="100">
        <f t="shared" si="224"/>
        <v>4196</v>
      </c>
      <c r="AF1361" s="7"/>
      <c r="AG1361" s="100">
        <f t="shared" si="225"/>
        <v>50033762</v>
      </c>
    </row>
    <row r="1362" spans="1:33" x14ac:dyDescent="0.35">
      <c r="A1362" s="7" t="str">
        <f t="shared" si="228"/>
        <v>Suape55,60</v>
      </c>
      <c r="B1362" s="100" t="s">
        <v>187</v>
      </c>
      <c r="C1362" s="7">
        <v>4196</v>
      </c>
      <c r="D1362" s="7" t="s">
        <v>23</v>
      </c>
      <c r="E1362">
        <v>4001152</v>
      </c>
      <c r="F1362" s="101"/>
      <c r="G1362" s="111">
        <v>50033762</v>
      </c>
      <c r="H1362" t="s">
        <v>217</v>
      </c>
      <c r="I1362" s="101" t="str">
        <f t="shared" si="220"/>
        <v>55,6</v>
      </c>
      <c r="J1362" s="164">
        <v>0</v>
      </c>
      <c r="K1362" s="7" t="s">
        <v>134</v>
      </c>
      <c r="L1362" s="103" t="e">
        <f>HLOOKUP(K1362,'ABR''26'!$DE$4:$EH$65,MATCH(Carga!A1362,'ABR''26'!$DE$4:$DE$65,0),0)</f>
        <v>#N/A</v>
      </c>
      <c r="M1362" s="7"/>
      <c r="O1362" s="7" t="str">
        <f t="shared" si="221"/>
        <v>ZBSG</v>
      </c>
      <c r="P1362" s="104" t="e">
        <f t="shared" si="222"/>
        <v>#N/A</v>
      </c>
      <c r="Q1362" s="102" t="s">
        <v>203</v>
      </c>
      <c r="R1362" s="102" t="s">
        <v>204</v>
      </c>
      <c r="S1362" s="102" t="s">
        <v>152</v>
      </c>
      <c r="T1362" s="105" t="str">
        <f t="shared" ca="1" si="227"/>
        <v>04.05.Monday</v>
      </c>
      <c r="U1362" s="102" t="s">
        <v>205</v>
      </c>
      <c r="V1362" s="7"/>
      <c r="W1362" s="7"/>
      <c r="X1362" s="7"/>
      <c r="Y1362" s="7"/>
      <c r="Z1362" s="100">
        <f t="shared" si="223"/>
        <v>4001152</v>
      </c>
      <c r="AA1362" s="7"/>
      <c r="AB1362" s="7"/>
      <c r="AC1362" s="7"/>
      <c r="AD1362" s="7"/>
      <c r="AE1362" s="100">
        <f t="shared" si="224"/>
        <v>4196</v>
      </c>
      <c r="AF1362" s="7"/>
      <c r="AG1362" s="100">
        <f t="shared" si="225"/>
        <v>50033762</v>
      </c>
    </row>
    <row r="1363" spans="1:33" x14ac:dyDescent="0.35">
      <c r="A1363" s="7" t="str">
        <f t="shared" si="228"/>
        <v>Suape55,60</v>
      </c>
      <c r="B1363" s="100" t="s">
        <v>187</v>
      </c>
      <c r="C1363" s="7">
        <v>4196</v>
      </c>
      <c r="D1363" s="7" t="s">
        <v>23</v>
      </c>
      <c r="E1363">
        <v>4001152</v>
      </c>
      <c r="F1363" s="101"/>
      <c r="G1363" s="111">
        <v>50033762</v>
      </c>
      <c r="H1363" t="s">
        <v>217</v>
      </c>
      <c r="I1363" s="101" t="str">
        <f t="shared" si="220"/>
        <v>55,6</v>
      </c>
      <c r="J1363" s="164">
        <v>0</v>
      </c>
      <c r="K1363" s="7" t="s">
        <v>45</v>
      </c>
      <c r="L1363" s="103" t="e">
        <f>HLOOKUP(K1363,'ABR''26'!$DE$4:$EH$65,MATCH(Carga!A1363,'ABR''26'!$DE$4:$DE$65,0),0)</f>
        <v>#N/A</v>
      </c>
      <c r="M1363" s="7"/>
      <c r="O1363" s="7" t="str">
        <f t="shared" si="221"/>
        <v>ZBFS</v>
      </c>
      <c r="P1363" s="104" t="e">
        <f t="shared" si="222"/>
        <v>#N/A</v>
      </c>
      <c r="Q1363" s="102" t="s">
        <v>203</v>
      </c>
      <c r="R1363" s="102" t="s">
        <v>204</v>
      </c>
      <c r="S1363" s="102" t="s">
        <v>152</v>
      </c>
      <c r="T1363" s="105" t="str">
        <f t="shared" ca="1" si="227"/>
        <v>04.05.Monday</v>
      </c>
      <c r="U1363" s="102" t="s">
        <v>205</v>
      </c>
      <c r="V1363" s="7"/>
      <c r="W1363" s="7"/>
      <c r="X1363" s="7"/>
      <c r="Y1363" s="7"/>
      <c r="Z1363" s="100">
        <f t="shared" si="223"/>
        <v>4001152</v>
      </c>
      <c r="AA1363" s="7"/>
      <c r="AB1363" s="7"/>
      <c r="AC1363" s="7"/>
      <c r="AD1363" s="7"/>
      <c r="AE1363" s="100">
        <f t="shared" si="224"/>
        <v>4196</v>
      </c>
      <c r="AF1363" s="7"/>
      <c r="AG1363" s="100">
        <f t="shared" si="225"/>
        <v>50033762</v>
      </c>
    </row>
    <row r="1364" spans="1:33" x14ac:dyDescent="0.35">
      <c r="A1364" s="7" t="str">
        <f t="shared" si="228"/>
        <v>Suape55,60</v>
      </c>
      <c r="B1364" s="100" t="s">
        <v>187</v>
      </c>
      <c r="C1364" s="7">
        <v>4196</v>
      </c>
      <c r="D1364" s="7" t="s">
        <v>23</v>
      </c>
      <c r="E1364">
        <v>4001152</v>
      </c>
      <c r="F1364" s="101"/>
      <c r="G1364" s="111">
        <v>50033762</v>
      </c>
      <c r="H1364" t="s">
        <v>217</v>
      </c>
      <c r="I1364" s="101" t="str">
        <f t="shared" si="220"/>
        <v>55,6</v>
      </c>
      <c r="J1364" s="164">
        <v>0</v>
      </c>
      <c r="K1364" s="7" t="s">
        <v>47</v>
      </c>
      <c r="L1364" s="103" t="e">
        <f>HLOOKUP(K1364,'ABR''26'!$DE$4:$EH$65,MATCH(Carga!A1364,'ABR''26'!$DE$4:$DE$65,0),0)</f>
        <v>#N/A</v>
      </c>
      <c r="M1364" s="7"/>
      <c r="O1364" s="7" t="str">
        <f t="shared" si="221"/>
        <v>ZBUT</v>
      </c>
      <c r="P1364" s="104" t="e">
        <f t="shared" si="222"/>
        <v>#N/A</v>
      </c>
      <c r="Q1364" s="102" t="s">
        <v>203</v>
      </c>
      <c r="R1364" s="102" t="s">
        <v>204</v>
      </c>
      <c r="S1364" s="102" t="s">
        <v>152</v>
      </c>
      <c r="T1364" s="105" t="str">
        <f t="shared" ca="1" si="227"/>
        <v>04.05.Monday</v>
      </c>
      <c r="U1364" s="102" t="s">
        <v>205</v>
      </c>
      <c r="V1364" s="7"/>
      <c r="W1364" s="7"/>
      <c r="X1364" s="7"/>
      <c r="Y1364" s="7"/>
      <c r="Z1364" s="100">
        <f t="shared" si="223"/>
        <v>4001152</v>
      </c>
      <c r="AA1364" s="7"/>
      <c r="AB1364" s="7"/>
      <c r="AC1364" s="7"/>
      <c r="AD1364" s="7"/>
      <c r="AE1364" s="100">
        <f t="shared" si="224"/>
        <v>4196</v>
      </c>
      <c r="AF1364" s="7"/>
      <c r="AG1364" s="100">
        <f t="shared" si="225"/>
        <v>50033762</v>
      </c>
    </row>
    <row r="1365" spans="1:33" x14ac:dyDescent="0.35">
      <c r="A1365" s="7" t="str">
        <f t="shared" si="228"/>
        <v>Suape55,60</v>
      </c>
      <c r="B1365" s="100" t="s">
        <v>187</v>
      </c>
      <c r="C1365" s="7">
        <v>4196</v>
      </c>
      <c r="D1365" s="7" t="s">
        <v>23</v>
      </c>
      <c r="E1365">
        <v>4001152</v>
      </c>
      <c r="F1365" s="101"/>
      <c r="G1365" s="111">
        <v>50033762</v>
      </c>
      <c r="H1365" t="s">
        <v>217</v>
      </c>
      <c r="I1365" s="101" t="str">
        <f t="shared" si="220"/>
        <v>55,6</v>
      </c>
      <c r="J1365" s="164">
        <v>0</v>
      </c>
      <c r="K1365" s="7" t="s">
        <v>54</v>
      </c>
      <c r="L1365" s="103" t="e">
        <f>HLOOKUP(K1365,'ABR''26'!$DE$4:$EH$65,MATCH(Carga!A1365,'ABR''26'!$DE$4:$DE$65,0),0)</f>
        <v>#N/A</v>
      </c>
      <c r="M1365" s="7"/>
      <c r="O1365" s="7" t="str">
        <f t="shared" si="221"/>
        <v>ZBUB</v>
      </c>
      <c r="P1365" s="104" t="e">
        <f t="shared" si="222"/>
        <v>#N/A</v>
      </c>
      <c r="Q1365" s="102" t="s">
        <v>203</v>
      </c>
      <c r="R1365" s="102" t="s">
        <v>204</v>
      </c>
      <c r="S1365" s="102" t="s">
        <v>152</v>
      </c>
      <c r="T1365" s="105" t="str">
        <f t="shared" ca="1" si="227"/>
        <v>04.05.Monday</v>
      </c>
      <c r="U1365" s="102" t="s">
        <v>205</v>
      </c>
      <c r="V1365" s="7"/>
      <c r="W1365" s="7"/>
      <c r="X1365" s="7"/>
      <c r="Y1365" s="7"/>
      <c r="Z1365" s="100">
        <f t="shared" si="223"/>
        <v>4001152</v>
      </c>
      <c r="AA1365" s="7"/>
      <c r="AB1365" s="7"/>
      <c r="AC1365" s="7"/>
      <c r="AD1365" s="7"/>
      <c r="AE1365" s="100">
        <f t="shared" si="224"/>
        <v>4196</v>
      </c>
      <c r="AF1365" s="7"/>
      <c r="AG1365" s="100">
        <f t="shared" si="225"/>
        <v>50033762</v>
      </c>
    </row>
    <row r="1366" spans="1:33" x14ac:dyDescent="0.35">
      <c r="A1366" s="7" t="str">
        <f t="shared" si="228"/>
        <v>Suape55,60</v>
      </c>
      <c r="B1366" s="100" t="s">
        <v>187</v>
      </c>
      <c r="C1366" s="7">
        <v>4196</v>
      </c>
      <c r="D1366" s="7" t="s">
        <v>23</v>
      </c>
      <c r="E1366">
        <v>4001152</v>
      </c>
      <c r="F1366" s="101"/>
      <c r="G1366" s="111">
        <v>50033762</v>
      </c>
      <c r="H1366" t="s">
        <v>217</v>
      </c>
      <c r="I1366" s="101" t="str">
        <f t="shared" si="220"/>
        <v>55,6</v>
      </c>
      <c r="J1366" s="164">
        <v>0</v>
      </c>
      <c r="K1366" s="7" t="s">
        <v>48</v>
      </c>
      <c r="L1366" s="103" t="e">
        <f>HLOOKUP(K1366,'ABR''26'!$DE$4:$EH$65,MATCH(Carga!A1366,'ABR''26'!$DE$4:$DE$65,0),0)</f>
        <v>#N/A</v>
      </c>
      <c r="M1366" s="7"/>
      <c r="O1366" s="7" t="str">
        <f t="shared" si="221"/>
        <v>ZBLA</v>
      </c>
      <c r="P1366" s="104" t="e">
        <f t="shared" si="222"/>
        <v>#N/A</v>
      </c>
      <c r="Q1366" s="102" t="s">
        <v>203</v>
      </c>
      <c r="R1366" s="102" t="s">
        <v>204</v>
      </c>
      <c r="S1366" s="102" t="s">
        <v>152</v>
      </c>
      <c r="T1366" s="105" t="str">
        <f t="shared" ca="1" si="227"/>
        <v>04.05.Monday</v>
      </c>
      <c r="U1366" s="102" t="s">
        <v>205</v>
      </c>
      <c r="V1366" s="7"/>
      <c r="W1366" s="7"/>
      <c r="X1366" s="7"/>
      <c r="Y1366" s="7"/>
      <c r="Z1366" s="100">
        <f t="shared" si="223"/>
        <v>4001152</v>
      </c>
      <c r="AA1366" s="7"/>
      <c r="AB1366" s="7"/>
      <c r="AC1366" s="7"/>
      <c r="AD1366" s="7"/>
      <c r="AE1366" s="100">
        <f t="shared" si="224"/>
        <v>4196</v>
      </c>
      <c r="AF1366" s="7"/>
      <c r="AG1366" s="100">
        <f t="shared" si="225"/>
        <v>50033762</v>
      </c>
    </row>
    <row r="1367" spans="1:33" x14ac:dyDescent="0.35">
      <c r="A1367" s="7" t="str">
        <f t="shared" si="228"/>
        <v>Suape55,60</v>
      </c>
      <c r="B1367" s="100" t="s">
        <v>187</v>
      </c>
      <c r="C1367" s="7">
        <v>4196</v>
      </c>
      <c r="D1367" s="7" t="s">
        <v>23</v>
      </c>
      <c r="E1367">
        <v>4001152</v>
      </c>
      <c r="F1367" s="101"/>
      <c r="G1367" s="111">
        <v>50033762</v>
      </c>
      <c r="H1367" t="s">
        <v>217</v>
      </c>
      <c r="I1367" s="101" t="str">
        <f t="shared" si="220"/>
        <v>55,6</v>
      </c>
      <c r="J1367" s="164">
        <v>0</v>
      </c>
      <c r="K1367" s="7" t="s">
        <v>55</v>
      </c>
      <c r="L1367" s="103" t="e">
        <f>HLOOKUP(K1367,'ABR''26'!$DE$4:$EH$65,MATCH(Carga!A1367,'ABR''26'!$DE$4:$DE$65,0),0)</f>
        <v>#N/A</v>
      </c>
      <c r="M1367" s="7"/>
      <c r="O1367" s="7" t="str">
        <f t="shared" si="221"/>
        <v>ZBLL</v>
      </c>
      <c r="P1367" s="104" t="e">
        <f t="shared" si="222"/>
        <v>#N/A</v>
      </c>
      <c r="Q1367" s="102" t="s">
        <v>203</v>
      </c>
      <c r="R1367" s="102" t="s">
        <v>204</v>
      </c>
      <c r="S1367" s="102" t="s">
        <v>152</v>
      </c>
      <c r="T1367" s="105" t="str">
        <f t="shared" ca="1" si="227"/>
        <v>04.05.Monday</v>
      </c>
      <c r="U1367" s="102" t="s">
        <v>205</v>
      </c>
      <c r="V1367" s="7"/>
      <c r="W1367" s="7"/>
      <c r="X1367" s="7"/>
      <c r="Y1367" s="7"/>
      <c r="Z1367" s="100">
        <f t="shared" si="223"/>
        <v>4001152</v>
      </c>
      <c r="AA1367" s="7"/>
      <c r="AB1367" s="7"/>
      <c r="AC1367" s="7"/>
      <c r="AD1367" s="7"/>
      <c r="AE1367" s="100">
        <f t="shared" si="224"/>
        <v>4196</v>
      </c>
      <c r="AF1367" s="7"/>
      <c r="AG1367" s="100">
        <f t="shared" si="225"/>
        <v>50033762</v>
      </c>
    </row>
    <row r="1368" spans="1:33" x14ac:dyDescent="0.35">
      <c r="A1368" s="7" t="str">
        <f t="shared" si="228"/>
        <v>Suape55,60</v>
      </c>
      <c r="B1368" s="100" t="s">
        <v>187</v>
      </c>
      <c r="C1368" s="7">
        <v>4196</v>
      </c>
      <c r="D1368" s="7" t="s">
        <v>23</v>
      </c>
      <c r="E1368">
        <v>4001152</v>
      </c>
      <c r="F1368" s="101"/>
      <c r="G1368" s="111">
        <v>50033762</v>
      </c>
      <c r="H1368" t="s">
        <v>217</v>
      </c>
      <c r="I1368" s="101" t="str">
        <f t="shared" si="220"/>
        <v>55,6</v>
      </c>
      <c r="J1368" s="164">
        <v>0</v>
      </c>
      <c r="K1368" s="7" t="s">
        <v>135</v>
      </c>
      <c r="L1368" s="103" t="e">
        <f>HLOOKUP(K1368,'ABR''26'!$DE$4:$EH$65,MATCH(Carga!A1368,'ABR''26'!$DE$4:$DE$65,0),0)</f>
        <v>#N/A</v>
      </c>
      <c r="M1368" s="7"/>
      <c r="O1368" s="7" t="str">
        <f t="shared" si="221"/>
        <v>ZBPE</v>
      </c>
      <c r="P1368" s="104" t="e">
        <f t="shared" si="222"/>
        <v>#N/A</v>
      </c>
      <c r="Q1368" s="102" t="s">
        <v>203</v>
      </c>
      <c r="R1368" s="102" t="s">
        <v>204</v>
      </c>
      <c r="S1368" s="102" t="s">
        <v>152</v>
      </c>
      <c r="T1368" s="105" t="str">
        <f t="shared" ca="1" si="227"/>
        <v>04.05.Monday</v>
      </c>
      <c r="U1368" s="102" t="s">
        <v>205</v>
      </c>
      <c r="V1368" s="7"/>
      <c r="W1368" s="7"/>
      <c r="X1368" s="7"/>
      <c r="Y1368" s="7"/>
      <c r="Z1368" s="100">
        <f t="shared" si="223"/>
        <v>4001152</v>
      </c>
      <c r="AA1368" s="7"/>
      <c r="AB1368" s="7"/>
      <c r="AC1368" s="7"/>
      <c r="AD1368" s="7"/>
      <c r="AE1368" s="100">
        <f t="shared" si="224"/>
        <v>4196</v>
      </c>
      <c r="AF1368" s="7"/>
      <c r="AG1368" s="100">
        <f t="shared" si="225"/>
        <v>50033762</v>
      </c>
    </row>
    <row r="1369" spans="1:33" x14ac:dyDescent="0.35">
      <c r="A1369" s="7" t="str">
        <f t="shared" si="228"/>
        <v>Suape55,60</v>
      </c>
      <c r="B1369" s="100" t="s">
        <v>187</v>
      </c>
      <c r="C1369" s="7">
        <v>4196</v>
      </c>
      <c r="D1369" s="7" t="s">
        <v>23</v>
      </c>
      <c r="E1369">
        <v>4001152</v>
      </c>
      <c r="F1369" s="101"/>
      <c r="G1369" s="111">
        <v>50033762</v>
      </c>
      <c r="H1369" t="s">
        <v>217</v>
      </c>
      <c r="I1369" s="101" t="str">
        <f t="shared" si="220"/>
        <v>55,6</v>
      </c>
      <c r="J1369" s="164">
        <v>0</v>
      </c>
      <c r="K1369" s="7" t="s">
        <v>136</v>
      </c>
      <c r="L1369" s="103" t="e">
        <f>HLOOKUP(K1369,'ABR''26'!$DE$4:$EH$65,MATCH(Carga!A1369,'ABR''26'!$DE$4:$DE$65,0),0)</f>
        <v>#N/A</v>
      </c>
      <c r="M1369" s="7"/>
      <c r="O1369" s="7" t="str">
        <f t="shared" si="221"/>
        <v>ZBPL</v>
      </c>
      <c r="P1369" s="104" t="e">
        <f t="shared" si="222"/>
        <v>#N/A</v>
      </c>
      <c r="Q1369" s="102" t="s">
        <v>203</v>
      </c>
      <c r="R1369" s="102" t="s">
        <v>204</v>
      </c>
      <c r="S1369" s="102" t="s">
        <v>152</v>
      </c>
      <c r="T1369" s="105" t="str">
        <f t="shared" ca="1" si="227"/>
        <v>04.05.Monday</v>
      </c>
      <c r="U1369" s="102" t="s">
        <v>205</v>
      </c>
      <c r="V1369" s="7"/>
      <c r="W1369" s="7"/>
      <c r="X1369" s="7"/>
      <c r="Y1369" s="7"/>
      <c r="Z1369" s="100">
        <f t="shared" si="223"/>
        <v>4001152</v>
      </c>
      <c r="AA1369" s="7"/>
      <c r="AB1369" s="7"/>
      <c r="AC1369" s="7"/>
      <c r="AD1369" s="7"/>
      <c r="AE1369" s="100">
        <f t="shared" si="224"/>
        <v>4196</v>
      </c>
      <c r="AF1369" s="7"/>
      <c r="AG1369" s="100">
        <f t="shared" si="225"/>
        <v>50033762</v>
      </c>
    </row>
    <row r="1370" spans="1:33" x14ac:dyDescent="0.35">
      <c r="A1370" s="7" t="str">
        <f>D1370&amp;I1370&amp;J1370</f>
        <v>Suape55,60</v>
      </c>
      <c r="B1370" s="100" t="s">
        <v>187</v>
      </c>
      <c r="C1370" s="7">
        <v>4196</v>
      </c>
      <c r="D1370" s="7" t="s">
        <v>23</v>
      </c>
      <c r="E1370">
        <v>4001212</v>
      </c>
      <c r="F1370" s="101"/>
      <c r="G1370" s="111">
        <v>50033763</v>
      </c>
      <c r="H1370" t="s">
        <v>230</v>
      </c>
      <c r="I1370" s="101" t="str">
        <f t="shared" si="220"/>
        <v>55,6</v>
      </c>
      <c r="J1370" s="164">
        <v>0</v>
      </c>
      <c r="K1370" s="7" t="s">
        <v>43</v>
      </c>
      <c r="L1370" s="103" t="e">
        <f>HLOOKUP(K1370,'ABR''26'!$DE$4:$EH$65,MATCH(Carga!A1370,'ABR''26'!$DE$4:$DE$65,0),0)</f>
        <v>#N/A</v>
      </c>
      <c r="M1370" s="7"/>
      <c r="O1370" s="7" t="str">
        <f t="shared" si="221"/>
        <v>ZBRP</v>
      </c>
      <c r="P1370" s="104" t="e">
        <f t="shared" si="222"/>
        <v>#N/A</v>
      </c>
      <c r="Q1370" s="102" t="s">
        <v>203</v>
      </c>
      <c r="R1370" s="102" t="s">
        <v>204</v>
      </c>
      <c r="S1370" s="102" t="s">
        <v>152</v>
      </c>
      <c r="T1370" s="105" t="str">
        <f t="shared" ca="1" si="227"/>
        <v>04.05.Monday</v>
      </c>
      <c r="U1370" s="102" t="s">
        <v>205</v>
      </c>
      <c r="V1370" s="7"/>
      <c r="W1370" s="7"/>
      <c r="X1370" s="7"/>
      <c r="Y1370" s="7"/>
      <c r="Z1370" s="100">
        <f t="shared" si="223"/>
        <v>4001212</v>
      </c>
      <c r="AA1370" s="7"/>
      <c r="AB1370" s="7"/>
      <c r="AC1370" s="7"/>
      <c r="AD1370" s="7"/>
      <c r="AE1370" s="100">
        <f t="shared" si="224"/>
        <v>4196</v>
      </c>
      <c r="AF1370" s="7"/>
      <c r="AG1370" s="100">
        <f t="shared" si="225"/>
        <v>50033763</v>
      </c>
    </row>
    <row r="1371" spans="1:33" x14ac:dyDescent="0.35">
      <c r="A1371" s="7" t="str">
        <f t="shared" ref="A1371:A1393" si="229">D1371&amp;I1371&amp;J1371</f>
        <v>Suape55,60</v>
      </c>
      <c r="B1371" s="100" t="s">
        <v>187</v>
      </c>
      <c r="C1371" s="7">
        <v>4196</v>
      </c>
      <c r="D1371" s="7" t="s">
        <v>23</v>
      </c>
      <c r="E1371">
        <v>4001212</v>
      </c>
      <c r="F1371" s="101"/>
      <c r="G1371" s="111">
        <v>50033763</v>
      </c>
      <c r="H1371" t="s">
        <v>230</v>
      </c>
      <c r="I1371" s="101" t="str">
        <f t="shared" si="220"/>
        <v>55,6</v>
      </c>
      <c r="J1371" s="164">
        <v>0</v>
      </c>
      <c r="K1371" s="7" t="s">
        <v>44</v>
      </c>
      <c r="L1371" s="103" t="e">
        <f>HLOOKUP(K1371,'ABR''26'!$DE$4:$EH$65,MATCH(Carga!A1371,'ABR''26'!$DE$4:$DE$65,0),0)</f>
        <v>#N/A</v>
      </c>
      <c r="M1371" s="7"/>
      <c r="O1371" s="7" t="str">
        <f t="shared" si="221"/>
        <v>ZBSR</v>
      </c>
      <c r="P1371" s="104" t="e">
        <f t="shared" si="222"/>
        <v>#N/A</v>
      </c>
      <c r="Q1371" s="102" t="s">
        <v>203</v>
      </c>
      <c r="R1371" s="102" t="s">
        <v>204</v>
      </c>
      <c r="S1371" s="102" t="s">
        <v>152</v>
      </c>
      <c r="T1371" s="105" t="str">
        <f t="shared" ca="1" si="227"/>
        <v>04.05.Monday</v>
      </c>
      <c r="U1371" s="102" t="s">
        <v>205</v>
      </c>
      <c r="V1371" s="7"/>
      <c r="W1371" s="7"/>
      <c r="X1371" s="7"/>
      <c r="Y1371" s="7"/>
      <c r="Z1371" s="100">
        <f t="shared" si="223"/>
        <v>4001212</v>
      </c>
      <c r="AA1371" s="7"/>
      <c r="AB1371" s="7"/>
      <c r="AC1371" s="7"/>
      <c r="AD1371" s="7"/>
      <c r="AE1371" s="100">
        <f t="shared" si="224"/>
        <v>4196</v>
      </c>
      <c r="AF1371" s="7"/>
      <c r="AG1371" s="100">
        <f t="shared" si="225"/>
        <v>50033763</v>
      </c>
    </row>
    <row r="1372" spans="1:33" x14ac:dyDescent="0.35">
      <c r="A1372" s="7" t="str">
        <f t="shared" si="229"/>
        <v>Suape55,60</v>
      </c>
      <c r="B1372" s="100" t="s">
        <v>187</v>
      </c>
      <c r="C1372" s="7">
        <v>4196</v>
      </c>
      <c r="D1372" s="7" t="s">
        <v>23</v>
      </c>
      <c r="E1372">
        <v>4001212</v>
      </c>
      <c r="F1372" s="101"/>
      <c r="G1372" s="111">
        <v>50033763</v>
      </c>
      <c r="H1372" t="s">
        <v>230</v>
      </c>
      <c r="I1372" s="101" t="str">
        <f t="shared" si="220"/>
        <v>55,6</v>
      </c>
      <c r="J1372" s="164">
        <v>0</v>
      </c>
      <c r="K1372" s="7" t="s">
        <v>56</v>
      </c>
      <c r="L1372" s="103" t="e">
        <f>HLOOKUP(K1372,'ABR''26'!$DE$4:$EH$65,MATCH(Carga!A1372,'ABR''26'!$DE$4:$DE$65,0),0)</f>
        <v>#N/A</v>
      </c>
      <c r="M1372" s="7"/>
      <c r="O1372" s="7" t="str">
        <f t="shared" si="221"/>
        <v>ZBSB</v>
      </c>
      <c r="P1372" s="104" t="e">
        <f t="shared" si="222"/>
        <v>#N/A</v>
      </c>
      <c r="Q1372" s="102" t="s">
        <v>203</v>
      </c>
      <c r="R1372" s="102" t="s">
        <v>204</v>
      </c>
      <c r="S1372" s="102" t="s">
        <v>152</v>
      </c>
      <c r="T1372" s="105" t="str">
        <f t="shared" ca="1" si="227"/>
        <v>04.05.Monday</v>
      </c>
      <c r="U1372" s="102" t="s">
        <v>205</v>
      </c>
      <c r="V1372" s="7"/>
      <c r="W1372" s="7"/>
      <c r="X1372" s="7"/>
      <c r="Y1372" s="7"/>
      <c r="Z1372" s="100">
        <f t="shared" si="223"/>
        <v>4001212</v>
      </c>
      <c r="AA1372" s="7"/>
      <c r="AB1372" s="7"/>
      <c r="AC1372" s="7"/>
      <c r="AD1372" s="7"/>
      <c r="AE1372" s="100">
        <f t="shared" si="224"/>
        <v>4196</v>
      </c>
      <c r="AF1372" s="7"/>
      <c r="AG1372" s="100">
        <f t="shared" si="225"/>
        <v>50033763</v>
      </c>
    </row>
    <row r="1373" spans="1:33" x14ac:dyDescent="0.35">
      <c r="A1373" s="7" t="str">
        <f t="shared" si="229"/>
        <v>Suape55,60</v>
      </c>
      <c r="B1373" s="100" t="s">
        <v>187</v>
      </c>
      <c r="C1373" s="7">
        <v>4196</v>
      </c>
      <c r="D1373" s="7" t="s">
        <v>23</v>
      </c>
      <c r="E1373">
        <v>4001212</v>
      </c>
      <c r="F1373" s="101"/>
      <c r="G1373" s="111">
        <v>50033763</v>
      </c>
      <c r="H1373" t="s">
        <v>230</v>
      </c>
      <c r="I1373" s="101" t="str">
        <f t="shared" si="220"/>
        <v>55,6</v>
      </c>
      <c r="J1373" s="164">
        <v>0</v>
      </c>
      <c r="K1373" s="7" t="s">
        <v>46</v>
      </c>
      <c r="L1373" s="103" t="e">
        <f>HLOOKUP(K1373,'ABR''26'!$DE$4:$EH$65,MATCH(Carga!A1373,'ABR''26'!$DE$4:$DE$65,0),0)</f>
        <v>#N/A</v>
      </c>
      <c r="M1373" s="7"/>
      <c r="O1373" s="7" t="str">
        <f t="shared" si="221"/>
        <v>ZBCP</v>
      </c>
      <c r="P1373" s="104" t="e">
        <f t="shared" si="222"/>
        <v>#N/A</v>
      </c>
      <c r="Q1373" s="102" t="s">
        <v>203</v>
      </c>
      <c r="R1373" s="102" t="s">
        <v>204</v>
      </c>
      <c r="S1373" s="102" t="s">
        <v>152</v>
      </c>
      <c r="T1373" s="105" t="str">
        <f t="shared" ca="1" si="227"/>
        <v>04.05.Monday</v>
      </c>
      <c r="U1373" s="102" t="s">
        <v>205</v>
      </c>
      <c r="V1373" s="7"/>
      <c r="W1373" s="7"/>
      <c r="X1373" s="7"/>
      <c r="Y1373" s="7"/>
      <c r="Z1373" s="100">
        <f t="shared" si="223"/>
        <v>4001212</v>
      </c>
      <c r="AA1373" s="7"/>
      <c r="AB1373" s="7"/>
      <c r="AC1373" s="7"/>
      <c r="AD1373" s="7"/>
      <c r="AE1373" s="100">
        <f t="shared" si="224"/>
        <v>4196</v>
      </c>
      <c r="AF1373" s="7"/>
      <c r="AG1373" s="100">
        <f t="shared" si="225"/>
        <v>50033763</v>
      </c>
    </row>
    <row r="1374" spans="1:33" x14ac:dyDescent="0.35">
      <c r="A1374" s="7" t="str">
        <f t="shared" si="229"/>
        <v>Suape55,60</v>
      </c>
      <c r="B1374" s="100" t="s">
        <v>187</v>
      </c>
      <c r="C1374" s="7">
        <v>4196</v>
      </c>
      <c r="D1374" s="7" t="s">
        <v>23</v>
      </c>
      <c r="E1374">
        <v>4001212</v>
      </c>
      <c r="F1374" s="101"/>
      <c r="G1374" s="111">
        <v>50033763</v>
      </c>
      <c r="H1374" t="s">
        <v>230</v>
      </c>
      <c r="I1374" s="101" t="str">
        <f t="shared" si="220"/>
        <v>55,6</v>
      </c>
      <c r="J1374" s="164">
        <v>0</v>
      </c>
      <c r="K1374" s="7" t="s">
        <v>131</v>
      </c>
      <c r="L1374" s="103" t="e">
        <f>HLOOKUP(K1374,'ABR''26'!$DE$4:$EH$65,MATCH(Carga!A1374,'ABR''26'!$DE$4:$DE$65,0),0)</f>
        <v>#N/A</v>
      </c>
      <c r="M1374" s="7"/>
      <c r="O1374" s="7" t="str">
        <f t="shared" si="221"/>
        <v>ZBFP</v>
      </c>
      <c r="P1374" s="104" t="e">
        <f t="shared" si="222"/>
        <v>#N/A</v>
      </c>
      <c r="Q1374" s="102" t="s">
        <v>203</v>
      </c>
      <c r="R1374" s="102" t="s">
        <v>204</v>
      </c>
      <c r="S1374" s="102" t="s">
        <v>152</v>
      </c>
      <c r="T1374" s="105" t="str">
        <f t="shared" ca="1" si="227"/>
        <v>04.05.Monday</v>
      </c>
      <c r="U1374" s="102" t="s">
        <v>205</v>
      </c>
      <c r="V1374" s="7"/>
      <c r="W1374" s="7"/>
      <c r="X1374" s="7"/>
      <c r="Y1374" s="7"/>
      <c r="Z1374" s="100">
        <f t="shared" si="223"/>
        <v>4001212</v>
      </c>
      <c r="AA1374" s="7"/>
      <c r="AB1374" s="7"/>
      <c r="AC1374" s="7"/>
      <c r="AD1374" s="7"/>
      <c r="AE1374" s="100">
        <f t="shared" si="224"/>
        <v>4196</v>
      </c>
      <c r="AF1374" s="7"/>
      <c r="AG1374" s="100">
        <f t="shared" si="225"/>
        <v>50033763</v>
      </c>
    </row>
    <row r="1375" spans="1:33" x14ac:dyDescent="0.35">
      <c r="A1375" s="7" t="str">
        <f t="shared" si="229"/>
        <v>Suape55,60</v>
      </c>
      <c r="B1375" s="100" t="s">
        <v>187</v>
      </c>
      <c r="C1375" s="7">
        <v>4196</v>
      </c>
      <c r="D1375" s="7" t="s">
        <v>23</v>
      </c>
      <c r="E1375">
        <v>4001212</v>
      </c>
      <c r="F1375" s="101"/>
      <c r="G1375" s="111">
        <v>50033763</v>
      </c>
      <c r="H1375" t="s">
        <v>230</v>
      </c>
      <c r="I1375" s="101" t="str">
        <f t="shared" si="220"/>
        <v>55,6</v>
      </c>
      <c r="J1375" s="164">
        <v>0</v>
      </c>
      <c r="K1375" s="7" t="s">
        <v>51</v>
      </c>
      <c r="L1375" s="103" t="e">
        <f>HLOOKUP(K1375,'ABR''26'!$DE$4:$EH$65,MATCH(Carga!A1375,'ABR''26'!$DE$4:$DE$65,0),0)</f>
        <v>#N/A</v>
      </c>
      <c r="M1375" s="7"/>
      <c r="O1375" s="7" t="str">
        <f t="shared" si="221"/>
        <v>ZBFC</v>
      </c>
      <c r="P1375" s="104" t="e">
        <f t="shared" si="222"/>
        <v>#N/A</v>
      </c>
      <c r="Q1375" s="102" t="s">
        <v>203</v>
      </c>
      <c r="R1375" s="102" t="s">
        <v>204</v>
      </c>
      <c r="S1375" s="102" t="s">
        <v>152</v>
      </c>
      <c r="T1375" s="105" t="str">
        <f t="shared" ca="1" si="227"/>
        <v>04.05.Monday</v>
      </c>
      <c r="U1375" s="102" t="s">
        <v>205</v>
      </c>
      <c r="V1375" s="7"/>
      <c r="W1375" s="7"/>
      <c r="X1375" s="7"/>
      <c r="Y1375" s="7"/>
      <c r="Z1375" s="100">
        <f t="shared" si="223"/>
        <v>4001212</v>
      </c>
      <c r="AA1375" s="7"/>
      <c r="AB1375" s="7"/>
      <c r="AC1375" s="7"/>
      <c r="AD1375" s="7"/>
      <c r="AE1375" s="100">
        <f t="shared" si="224"/>
        <v>4196</v>
      </c>
      <c r="AF1375" s="7"/>
      <c r="AG1375" s="100">
        <f t="shared" si="225"/>
        <v>50033763</v>
      </c>
    </row>
    <row r="1376" spans="1:33" x14ac:dyDescent="0.35">
      <c r="A1376" s="7" t="str">
        <f t="shared" si="229"/>
        <v>Suape55,60</v>
      </c>
      <c r="B1376" s="100" t="s">
        <v>187</v>
      </c>
      <c r="C1376" s="7">
        <v>4196</v>
      </c>
      <c r="D1376" s="7" t="s">
        <v>23</v>
      </c>
      <c r="E1376">
        <v>4001212</v>
      </c>
      <c r="F1376" s="101"/>
      <c r="G1376" s="111">
        <v>50033763</v>
      </c>
      <c r="H1376" t="s">
        <v>230</v>
      </c>
      <c r="I1376" s="101" t="str">
        <f t="shared" si="220"/>
        <v>55,6</v>
      </c>
      <c r="J1376" s="164">
        <v>0</v>
      </c>
      <c r="K1376" s="7" t="s">
        <v>59</v>
      </c>
      <c r="L1376" s="103" t="e">
        <f>HLOOKUP(K1376,'ABR''26'!$DE$4:$EH$65,MATCH(Carga!A1376,'ABR''26'!$DE$4:$DE$65,0),0)</f>
        <v>#N/A</v>
      </c>
      <c r="M1376" s="7"/>
      <c r="O1376" s="7" t="str">
        <f t="shared" si="221"/>
        <v>ZBFB</v>
      </c>
      <c r="P1376" s="104" t="e">
        <f t="shared" si="222"/>
        <v>#N/A</v>
      </c>
      <c r="Q1376" s="102" t="s">
        <v>203</v>
      </c>
      <c r="R1376" s="102" t="s">
        <v>204</v>
      </c>
      <c r="S1376" s="102" t="s">
        <v>152</v>
      </c>
      <c r="T1376" s="105" t="str">
        <f t="shared" ca="1" si="227"/>
        <v>04.05.Monday</v>
      </c>
      <c r="U1376" s="102" t="s">
        <v>205</v>
      </c>
      <c r="V1376" s="7"/>
      <c r="W1376" s="7"/>
      <c r="X1376" s="7"/>
      <c r="Y1376" s="7"/>
      <c r="Z1376" s="100">
        <f t="shared" si="223"/>
        <v>4001212</v>
      </c>
      <c r="AA1376" s="7"/>
      <c r="AB1376" s="7"/>
      <c r="AC1376" s="7"/>
      <c r="AD1376" s="7"/>
      <c r="AE1376" s="100">
        <f t="shared" si="224"/>
        <v>4196</v>
      </c>
      <c r="AF1376" s="7"/>
      <c r="AG1376" s="100">
        <f t="shared" si="225"/>
        <v>50033763</v>
      </c>
    </row>
    <row r="1377" spans="1:33" x14ac:dyDescent="0.35">
      <c r="A1377" s="7" t="str">
        <f t="shared" si="229"/>
        <v>Suape55,60</v>
      </c>
      <c r="B1377" s="100" t="s">
        <v>187</v>
      </c>
      <c r="C1377" s="7">
        <v>4196</v>
      </c>
      <c r="D1377" s="7" t="s">
        <v>23</v>
      </c>
      <c r="E1377">
        <v>4001212</v>
      </c>
      <c r="F1377" s="101"/>
      <c r="G1377" s="111">
        <v>50033763</v>
      </c>
      <c r="H1377" t="s">
        <v>230</v>
      </c>
      <c r="I1377" s="101" t="str">
        <f t="shared" si="220"/>
        <v>55,6</v>
      </c>
      <c r="J1377" s="164">
        <v>0</v>
      </c>
      <c r="K1377" s="7" t="s">
        <v>138</v>
      </c>
      <c r="L1377" s="103" t="e">
        <f>HLOOKUP(K1377,'ABR''26'!$DE$4:$EH$65,MATCH(Carga!A1377,'ABR''26'!$DE$4:$DE$65,0),0)</f>
        <v>#N/A</v>
      </c>
      <c r="M1377" s="7"/>
      <c r="O1377" s="7" t="str">
        <f t="shared" si="221"/>
        <v>ZBTM</v>
      </c>
      <c r="P1377" s="104" t="e">
        <f t="shared" si="222"/>
        <v>#N/A</v>
      </c>
      <c r="Q1377" s="102" t="s">
        <v>203</v>
      </c>
      <c r="R1377" s="102" t="s">
        <v>204</v>
      </c>
      <c r="S1377" s="102" t="s">
        <v>152</v>
      </c>
      <c r="T1377" s="105" t="str">
        <f t="shared" ca="1" si="227"/>
        <v>04.05.Monday</v>
      </c>
      <c r="U1377" s="102" t="s">
        <v>205</v>
      </c>
      <c r="V1377" s="7"/>
      <c r="W1377" s="7"/>
      <c r="X1377" s="7"/>
      <c r="Y1377" s="7"/>
      <c r="Z1377" s="100">
        <f t="shared" si="223"/>
        <v>4001212</v>
      </c>
      <c r="AA1377" s="7"/>
      <c r="AB1377" s="7"/>
      <c r="AC1377" s="7"/>
      <c r="AD1377" s="7"/>
      <c r="AE1377" s="100">
        <f t="shared" si="224"/>
        <v>4196</v>
      </c>
      <c r="AF1377" s="7"/>
      <c r="AG1377" s="100">
        <f t="shared" si="225"/>
        <v>50033763</v>
      </c>
    </row>
    <row r="1378" spans="1:33" x14ac:dyDescent="0.35">
      <c r="A1378" s="7" t="str">
        <f t="shared" si="229"/>
        <v>Suape55,60</v>
      </c>
      <c r="B1378" s="100" t="s">
        <v>187</v>
      </c>
      <c r="C1378" s="7">
        <v>4196</v>
      </c>
      <c r="D1378" s="7" t="s">
        <v>23</v>
      </c>
      <c r="E1378">
        <v>4001212</v>
      </c>
      <c r="F1378" s="101"/>
      <c r="G1378" s="111">
        <v>50033763</v>
      </c>
      <c r="H1378" t="s">
        <v>230</v>
      </c>
      <c r="I1378" s="101" t="str">
        <f t="shared" ref="I1378:I1441" si="230">SUBSTITUTE(MID(H1378,7,4),".",",")</f>
        <v>55,6</v>
      </c>
      <c r="J1378" s="164">
        <v>0</v>
      </c>
      <c r="K1378" s="7" t="s">
        <v>139</v>
      </c>
      <c r="L1378" s="103" t="e">
        <f>HLOOKUP(K1378,'ABR''26'!$DE$4:$EH$65,MATCH(Carga!A1378,'ABR''26'!$DE$4:$DE$65,0),0)</f>
        <v>#N/A</v>
      </c>
      <c r="M1378" s="7"/>
      <c r="O1378" s="7" t="str">
        <f t="shared" ref="O1378:O1441" si="231">K1378</f>
        <v>ZBCT</v>
      </c>
      <c r="P1378" s="104" t="e">
        <f t="shared" ref="P1378:P1441" si="232">L1378</f>
        <v>#N/A</v>
      </c>
      <c r="Q1378" s="102" t="s">
        <v>203</v>
      </c>
      <c r="R1378" s="102" t="s">
        <v>204</v>
      </c>
      <c r="S1378" s="102" t="s">
        <v>152</v>
      </c>
      <c r="T1378" s="105" t="str">
        <f t="shared" ca="1" si="227"/>
        <v>04.05.Monday</v>
      </c>
      <c r="U1378" s="102" t="s">
        <v>205</v>
      </c>
      <c r="V1378" s="7"/>
      <c r="W1378" s="7"/>
      <c r="X1378" s="7"/>
      <c r="Y1378" s="7"/>
      <c r="Z1378" s="100">
        <f t="shared" ref="Z1378:Z1441" si="233">E1378</f>
        <v>4001212</v>
      </c>
      <c r="AA1378" s="7"/>
      <c r="AB1378" s="7"/>
      <c r="AC1378" s="7"/>
      <c r="AD1378" s="7"/>
      <c r="AE1378" s="100">
        <f t="shared" ref="AE1378:AE1441" si="234">C1378</f>
        <v>4196</v>
      </c>
      <c r="AF1378" s="7"/>
      <c r="AG1378" s="100">
        <f t="shared" ref="AG1378:AG1441" si="235">G1378</f>
        <v>50033763</v>
      </c>
    </row>
    <row r="1379" spans="1:33" x14ac:dyDescent="0.35">
      <c r="A1379" s="7" t="str">
        <f t="shared" si="229"/>
        <v>Suape55,60</v>
      </c>
      <c r="B1379" s="100" t="s">
        <v>187</v>
      </c>
      <c r="C1379" s="7">
        <v>4196</v>
      </c>
      <c r="D1379" s="7" t="s">
        <v>23</v>
      </c>
      <c r="E1379">
        <v>4001212</v>
      </c>
      <c r="F1379" s="101"/>
      <c r="G1379" s="111">
        <v>50033763</v>
      </c>
      <c r="H1379" t="s">
        <v>230</v>
      </c>
      <c r="I1379" s="101" t="str">
        <f t="shared" si="230"/>
        <v>55,6</v>
      </c>
      <c r="J1379" s="164">
        <v>0</v>
      </c>
      <c r="K1379" s="7" t="s">
        <v>57</v>
      </c>
      <c r="L1379" s="103" t="e">
        <f>HLOOKUP(K1379,'ABR''26'!$DE$4:$EH$65,MATCH(Carga!A1379,'ABR''26'!$DE$4:$DE$65,0),0)</f>
        <v>#N/A</v>
      </c>
      <c r="M1379" s="7"/>
      <c r="O1379" s="7" t="str">
        <f t="shared" si="231"/>
        <v>ZBLB</v>
      </c>
      <c r="P1379" s="104" t="e">
        <f t="shared" si="232"/>
        <v>#N/A</v>
      </c>
      <c r="Q1379" s="102" t="s">
        <v>203</v>
      </c>
      <c r="R1379" s="102" t="s">
        <v>204</v>
      </c>
      <c r="S1379" s="102" t="s">
        <v>152</v>
      </c>
      <c r="T1379" s="105" t="str">
        <f t="shared" ca="1" si="227"/>
        <v>04.05.Monday</v>
      </c>
      <c r="U1379" s="102" t="s">
        <v>205</v>
      </c>
      <c r="V1379" s="7"/>
      <c r="W1379" s="7"/>
      <c r="X1379" s="7"/>
      <c r="Y1379" s="7"/>
      <c r="Z1379" s="100">
        <f t="shared" si="233"/>
        <v>4001212</v>
      </c>
      <c r="AA1379" s="7"/>
      <c r="AB1379" s="7"/>
      <c r="AC1379" s="7"/>
      <c r="AD1379" s="7"/>
      <c r="AE1379" s="100">
        <f t="shared" si="234"/>
        <v>4196</v>
      </c>
      <c r="AF1379" s="7"/>
      <c r="AG1379" s="100">
        <f t="shared" si="235"/>
        <v>50033763</v>
      </c>
    </row>
    <row r="1380" spans="1:33" x14ac:dyDescent="0.35">
      <c r="A1380" s="7" t="str">
        <f t="shared" si="229"/>
        <v>Suape55,60</v>
      </c>
      <c r="B1380" s="100" t="s">
        <v>187</v>
      </c>
      <c r="C1380" s="7">
        <v>4196</v>
      </c>
      <c r="D1380" s="7" t="s">
        <v>23</v>
      </c>
      <c r="E1380">
        <v>4001212</v>
      </c>
      <c r="F1380" s="101"/>
      <c r="G1380" s="111">
        <v>50033763</v>
      </c>
      <c r="H1380" t="s">
        <v>230</v>
      </c>
      <c r="I1380" s="101" t="str">
        <f t="shared" si="230"/>
        <v>55,6</v>
      </c>
      <c r="J1380" s="164">
        <v>0</v>
      </c>
      <c r="K1380" s="7" t="s">
        <v>132</v>
      </c>
      <c r="L1380" s="103" t="e">
        <f>HLOOKUP(K1380,'ABR''26'!$DE$4:$EH$65,MATCH(Carga!A1380,'ABR''26'!$DE$4:$DE$65,0),0)</f>
        <v>#N/A</v>
      </c>
      <c r="M1380" s="7"/>
      <c r="O1380" s="7" t="str">
        <f t="shared" si="231"/>
        <v>ZBMR</v>
      </c>
      <c r="P1380" s="104" t="e">
        <f t="shared" si="232"/>
        <v>#N/A</v>
      </c>
      <c r="Q1380" s="102" t="s">
        <v>203</v>
      </c>
      <c r="R1380" s="102" t="s">
        <v>204</v>
      </c>
      <c r="S1380" s="102" t="s">
        <v>152</v>
      </c>
      <c r="T1380" s="105" t="str">
        <f t="shared" ca="1" si="227"/>
        <v>04.05.Monday</v>
      </c>
      <c r="U1380" s="102" t="s">
        <v>205</v>
      </c>
      <c r="V1380" s="7"/>
      <c r="W1380" s="7"/>
      <c r="X1380" s="7"/>
      <c r="Y1380" s="7"/>
      <c r="Z1380" s="100">
        <f t="shared" si="233"/>
        <v>4001212</v>
      </c>
      <c r="AA1380" s="7"/>
      <c r="AB1380" s="7"/>
      <c r="AC1380" s="7"/>
      <c r="AD1380" s="7"/>
      <c r="AE1380" s="100">
        <f t="shared" si="234"/>
        <v>4196</v>
      </c>
      <c r="AF1380" s="7"/>
      <c r="AG1380" s="100">
        <f t="shared" si="235"/>
        <v>50033763</v>
      </c>
    </row>
    <row r="1381" spans="1:33" x14ac:dyDescent="0.35">
      <c r="A1381" s="7" t="str">
        <f t="shared" si="229"/>
        <v>Suape55,60</v>
      </c>
      <c r="B1381" s="100" t="s">
        <v>187</v>
      </c>
      <c r="C1381" s="7">
        <v>4196</v>
      </c>
      <c r="D1381" s="7" t="s">
        <v>23</v>
      </c>
      <c r="E1381">
        <v>4001212</v>
      </c>
      <c r="F1381" s="101"/>
      <c r="G1381" s="111">
        <v>50033763</v>
      </c>
      <c r="H1381" t="s">
        <v>230</v>
      </c>
      <c r="I1381" s="101" t="str">
        <f t="shared" si="230"/>
        <v>55,6</v>
      </c>
      <c r="J1381" s="164">
        <v>0</v>
      </c>
      <c r="K1381" s="7" t="s">
        <v>133</v>
      </c>
      <c r="L1381" s="103" t="e">
        <f>HLOOKUP(K1381,'ABR''26'!$DE$4:$EH$65,MATCH(Carga!A1381,'ABR''26'!$DE$4:$DE$65,0),0)</f>
        <v>#N/A</v>
      </c>
      <c r="M1381" s="7"/>
      <c r="O1381" s="7" t="str">
        <f t="shared" si="231"/>
        <v>ZBML</v>
      </c>
      <c r="P1381" s="104" t="e">
        <f t="shared" si="232"/>
        <v>#N/A</v>
      </c>
      <c r="Q1381" s="102" t="s">
        <v>203</v>
      </c>
      <c r="R1381" s="102" t="s">
        <v>204</v>
      </c>
      <c r="S1381" s="102" t="s">
        <v>152</v>
      </c>
      <c r="T1381" s="105" t="str">
        <f t="shared" ca="1" si="227"/>
        <v>04.05.Monday</v>
      </c>
      <c r="U1381" s="102" t="s">
        <v>205</v>
      </c>
      <c r="V1381" s="7"/>
      <c r="W1381" s="7"/>
      <c r="X1381" s="7"/>
      <c r="Y1381" s="7"/>
      <c r="Z1381" s="100">
        <f t="shared" si="233"/>
        <v>4001212</v>
      </c>
      <c r="AA1381" s="7"/>
      <c r="AB1381" s="7"/>
      <c r="AC1381" s="7"/>
      <c r="AD1381" s="7"/>
      <c r="AE1381" s="100">
        <f t="shared" si="234"/>
        <v>4196</v>
      </c>
      <c r="AF1381" s="7"/>
      <c r="AG1381" s="100">
        <f t="shared" si="235"/>
        <v>50033763</v>
      </c>
    </row>
    <row r="1382" spans="1:33" x14ac:dyDescent="0.35">
      <c r="A1382" s="7" t="str">
        <f t="shared" si="229"/>
        <v>Suape55,60</v>
      </c>
      <c r="B1382" s="100" t="s">
        <v>187</v>
      </c>
      <c r="C1382" s="7">
        <v>4196</v>
      </c>
      <c r="D1382" s="7" t="s">
        <v>23</v>
      </c>
      <c r="E1382">
        <v>4001212</v>
      </c>
      <c r="F1382" s="101"/>
      <c r="G1382" s="111">
        <v>50033763</v>
      </c>
      <c r="H1382" t="s">
        <v>230</v>
      </c>
      <c r="I1382" s="101" t="str">
        <f t="shared" si="230"/>
        <v>55,6</v>
      </c>
      <c r="J1382" s="164">
        <v>0</v>
      </c>
      <c r="K1382" s="7" t="s">
        <v>52</v>
      </c>
      <c r="L1382" s="103" t="e">
        <f>HLOOKUP(K1382,'ABR''26'!$DE$4:$EH$65,MATCH(Carga!A1382,'ABR''26'!$DE$4:$DE$65,0),0)</f>
        <v>#N/A</v>
      </c>
      <c r="M1382" s="7"/>
      <c r="O1382" s="7" t="str">
        <f t="shared" si="231"/>
        <v>ZBPP</v>
      </c>
      <c r="P1382" s="104" t="e">
        <f t="shared" si="232"/>
        <v>#N/A</v>
      </c>
      <c r="Q1382" s="102" t="s">
        <v>203</v>
      </c>
      <c r="R1382" s="102" t="s">
        <v>204</v>
      </c>
      <c r="S1382" s="102" t="s">
        <v>152</v>
      </c>
      <c r="T1382" s="105" t="str">
        <f t="shared" ca="1" si="227"/>
        <v>04.05.Monday</v>
      </c>
      <c r="U1382" s="102" t="s">
        <v>205</v>
      </c>
      <c r="V1382" s="7"/>
      <c r="W1382" s="7"/>
      <c r="X1382" s="7"/>
      <c r="Y1382" s="7"/>
      <c r="Z1382" s="100">
        <f t="shared" si="233"/>
        <v>4001212</v>
      </c>
      <c r="AA1382" s="7"/>
      <c r="AB1382" s="7"/>
      <c r="AC1382" s="7"/>
      <c r="AD1382" s="7"/>
      <c r="AE1382" s="100">
        <f t="shared" si="234"/>
        <v>4196</v>
      </c>
      <c r="AF1382" s="7"/>
      <c r="AG1382" s="100">
        <f t="shared" si="235"/>
        <v>50033763</v>
      </c>
    </row>
    <row r="1383" spans="1:33" x14ac:dyDescent="0.35">
      <c r="A1383" s="7" t="str">
        <f t="shared" si="229"/>
        <v>Suape55,60</v>
      </c>
      <c r="B1383" s="100" t="s">
        <v>187</v>
      </c>
      <c r="C1383" s="7">
        <v>4196</v>
      </c>
      <c r="D1383" s="7" t="s">
        <v>23</v>
      </c>
      <c r="E1383">
        <v>4001212</v>
      </c>
      <c r="F1383" s="101"/>
      <c r="G1383" s="111">
        <v>50033763</v>
      </c>
      <c r="H1383" t="s">
        <v>230</v>
      </c>
      <c r="I1383" s="101" t="str">
        <f t="shared" si="230"/>
        <v>55,6</v>
      </c>
      <c r="J1383" s="164">
        <v>0</v>
      </c>
      <c r="K1383" s="7" t="s">
        <v>60</v>
      </c>
      <c r="L1383" s="103" t="e">
        <f>HLOOKUP(K1383,'ABR''26'!$DE$4:$EH$65,MATCH(Carga!A1383,'ABR''26'!$DE$4:$DE$65,0),0)</f>
        <v>#N/A</v>
      </c>
      <c r="M1383" s="7"/>
      <c r="O1383" s="7" t="str">
        <f t="shared" si="231"/>
        <v>ZBPB</v>
      </c>
      <c r="P1383" s="104" t="e">
        <f t="shared" si="232"/>
        <v>#N/A</v>
      </c>
      <c r="Q1383" s="102" t="s">
        <v>203</v>
      </c>
      <c r="R1383" s="102" t="s">
        <v>204</v>
      </c>
      <c r="S1383" s="102" t="s">
        <v>152</v>
      </c>
      <c r="T1383" s="105" t="str">
        <f t="shared" ca="1" si="227"/>
        <v>04.05.Monday</v>
      </c>
      <c r="U1383" s="102" t="s">
        <v>205</v>
      </c>
      <c r="V1383" s="7"/>
      <c r="W1383" s="7"/>
      <c r="X1383" s="7"/>
      <c r="Y1383" s="7"/>
      <c r="Z1383" s="100">
        <f t="shared" si="233"/>
        <v>4001212</v>
      </c>
      <c r="AA1383" s="7"/>
      <c r="AB1383" s="7"/>
      <c r="AC1383" s="7"/>
      <c r="AD1383" s="7"/>
      <c r="AE1383" s="100">
        <f t="shared" si="234"/>
        <v>4196</v>
      </c>
      <c r="AF1383" s="7"/>
      <c r="AG1383" s="100">
        <f t="shared" si="235"/>
        <v>50033763</v>
      </c>
    </row>
    <row r="1384" spans="1:33" x14ac:dyDescent="0.35">
      <c r="A1384" s="7" t="str">
        <f t="shared" si="229"/>
        <v>Suape55,60</v>
      </c>
      <c r="B1384" s="100" t="s">
        <v>187</v>
      </c>
      <c r="C1384" s="7">
        <v>4196</v>
      </c>
      <c r="D1384" s="7" t="s">
        <v>23</v>
      </c>
      <c r="E1384">
        <v>4001212</v>
      </c>
      <c r="F1384" s="101"/>
      <c r="G1384" s="111">
        <v>50033763</v>
      </c>
      <c r="H1384" t="s">
        <v>230</v>
      </c>
      <c r="I1384" s="101" t="str">
        <f t="shared" si="230"/>
        <v>55,6</v>
      </c>
      <c r="J1384" s="164">
        <v>0</v>
      </c>
      <c r="K1384" s="7" t="s">
        <v>50</v>
      </c>
      <c r="L1384" s="103" t="e">
        <f>HLOOKUP(K1384,'ABR''26'!$DE$4:$EH$65,MATCH(Carga!A1384,'ABR''26'!$DE$4:$DE$65,0),0)</f>
        <v>#N/A</v>
      </c>
      <c r="M1384" s="7"/>
      <c r="O1384" s="7" t="str">
        <f t="shared" si="231"/>
        <v>ZBOP</v>
      </c>
      <c r="P1384" s="104" t="e">
        <f t="shared" si="232"/>
        <v>#N/A</v>
      </c>
      <c r="Q1384" s="102" t="s">
        <v>203</v>
      </c>
      <c r="R1384" s="102" t="s">
        <v>204</v>
      </c>
      <c r="S1384" s="102" t="s">
        <v>152</v>
      </c>
      <c r="T1384" s="105" t="str">
        <f t="shared" ca="1" si="227"/>
        <v>04.05.Monday</v>
      </c>
      <c r="U1384" s="102" t="s">
        <v>205</v>
      </c>
      <c r="V1384" s="7"/>
      <c r="W1384" s="7"/>
      <c r="X1384" s="7"/>
      <c r="Y1384" s="7"/>
      <c r="Z1384" s="100">
        <f t="shared" si="233"/>
        <v>4001212</v>
      </c>
      <c r="AA1384" s="7"/>
      <c r="AB1384" s="7"/>
      <c r="AC1384" s="7"/>
      <c r="AD1384" s="7"/>
      <c r="AE1384" s="100">
        <f t="shared" si="234"/>
        <v>4196</v>
      </c>
      <c r="AF1384" s="7"/>
      <c r="AG1384" s="100">
        <f t="shared" si="235"/>
        <v>50033763</v>
      </c>
    </row>
    <row r="1385" spans="1:33" x14ac:dyDescent="0.35">
      <c r="A1385" s="7" t="str">
        <f t="shared" si="229"/>
        <v>Suape55,60</v>
      </c>
      <c r="B1385" s="100" t="s">
        <v>187</v>
      </c>
      <c r="C1385" s="7">
        <v>4196</v>
      </c>
      <c r="D1385" s="7" t="s">
        <v>23</v>
      </c>
      <c r="E1385">
        <v>4001212</v>
      </c>
      <c r="F1385" s="101"/>
      <c r="G1385" s="111">
        <v>50033763</v>
      </c>
      <c r="H1385" t="s">
        <v>230</v>
      </c>
      <c r="I1385" s="101" t="str">
        <f t="shared" si="230"/>
        <v>55,6</v>
      </c>
      <c r="J1385" s="164">
        <v>0</v>
      </c>
      <c r="K1385" s="7" t="s">
        <v>58</v>
      </c>
      <c r="L1385" s="103" t="e">
        <f>HLOOKUP(K1385,'ABR''26'!$DE$4:$EH$65,MATCH(Carga!A1385,'ABR''26'!$DE$4:$DE$65,0),0)</f>
        <v>#N/A</v>
      </c>
      <c r="M1385" s="7"/>
      <c r="O1385" s="7" t="str">
        <f t="shared" si="231"/>
        <v>ZBOB</v>
      </c>
      <c r="P1385" s="104" t="e">
        <f t="shared" si="232"/>
        <v>#N/A</v>
      </c>
      <c r="Q1385" s="102" t="s">
        <v>203</v>
      </c>
      <c r="R1385" s="102" t="s">
        <v>204</v>
      </c>
      <c r="S1385" s="102" t="s">
        <v>152</v>
      </c>
      <c r="T1385" s="105" t="str">
        <f t="shared" ca="1" si="227"/>
        <v>04.05.Monday</v>
      </c>
      <c r="U1385" s="102" t="s">
        <v>205</v>
      </c>
      <c r="V1385" s="7"/>
      <c r="W1385" s="7"/>
      <c r="X1385" s="7"/>
      <c r="Y1385" s="7"/>
      <c r="Z1385" s="100">
        <f t="shared" si="233"/>
        <v>4001212</v>
      </c>
      <c r="AA1385" s="7"/>
      <c r="AB1385" s="7"/>
      <c r="AC1385" s="7"/>
      <c r="AD1385" s="7"/>
      <c r="AE1385" s="100">
        <f t="shared" si="234"/>
        <v>4196</v>
      </c>
      <c r="AF1385" s="7"/>
      <c r="AG1385" s="100">
        <f t="shared" si="235"/>
        <v>50033763</v>
      </c>
    </row>
    <row r="1386" spans="1:33" x14ac:dyDescent="0.35">
      <c r="A1386" s="7" t="str">
        <f t="shared" si="229"/>
        <v>Suape55,60</v>
      </c>
      <c r="B1386" s="100" t="s">
        <v>187</v>
      </c>
      <c r="C1386" s="7">
        <v>4196</v>
      </c>
      <c r="D1386" s="7" t="s">
        <v>23</v>
      </c>
      <c r="E1386">
        <v>4001212</v>
      </c>
      <c r="F1386" s="101"/>
      <c r="G1386" s="111">
        <v>50033763</v>
      </c>
      <c r="H1386" t="s">
        <v>230</v>
      </c>
      <c r="I1386" s="101" t="str">
        <f t="shared" si="230"/>
        <v>55,6</v>
      </c>
      <c r="J1386" s="164">
        <v>0</v>
      </c>
      <c r="K1386" s="7" t="s">
        <v>134</v>
      </c>
      <c r="L1386" s="103" t="e">
        <f>HLOOKUP(K1386,'ABR''26'!$DE$4:$EH$65,MATCH(Carga!A1386,'ABR''26'!$DE$4:$DE$65,0),0)</f>
        <v>#N/A</v>
      </c>
      <c r="M1386" s="7"/>
      <c r="O1386" s="7" t="str">
        <f t="shared" si="231"/>
        <v>ZBSG</v>
      </c>
      <c r="P1386" s="104" t="e">
        <f t="shared" si="232"/>
        <v>#N/A</v>
      </c>
      <c r="Q1386" s="102" t="s">
        <v>203</v>
      </c>
      <c r="R1386" s="102" t="s">
        <v>204</v>
      </c>
      <c r="S1386" s="102" t="s">
        <v>152</v>
      </c>
      <c r="T1386" s="105" t="str">
        <f t="shared" ca="1" si="227"/>
        <v>04.05.Monday</v>
      </c>
      <c r="U1386" s="102" t="s">
        <v>205</v>
      </c>
      <c r="V1386" s="7"/>
      <c r="W1386" s="7"/>
      <c r="X1386" s="7"/>
      <c r="Y1386" s="7"/>
      <c r="Z1386" s="100">
        <f t="shared" si="233"/>
        <v>4001212</v>
      </c>
      <c r="AA1386" s="7"/>
      <c r="AB1386" s="7"/>
      <c r="AC1386" s="7"/>
      <c r="AD1386" s="7"/>
      <c r="AE1386" s="100">
        <f t="shared" si="234"/>
        <v>4196</v>
      </c>
      <c r="AF1386" s="7"/>
      <c r="AG1386" s="100">
        <f t="shared" si="235"/>
        <v>50033763</v>
      </c>
    </row>
    <row r="1387" spans="1:33" x14ac:dyDescent="0.35">
      <c r="A1387" s="7" t="str">
        <f t="shared" si="229"/>
        <v>Suape55,60</v>
      </c>
      <c r="B1387" s="100" t="s">
        <v>187</v>
      </c>
      <c r="C1387" s="7">
        <v>4196</v>
      </c>
      <c r="D1387" s="7" t="s">
        <v>23</v>
      </c>
      <c r="E1387">
        <v>4001212</v>
      </c>
      <c r="F1387" s="101"/>
      <c r="G1387" s="111">
        <v>50033763</v>
      </c>
      <c r="H1387" t="s">
        <v>230</v>
      </c>
      <c r="I1387" s="101" t="str">
        <f t="shared" si="230"/>
        <v>55,6</v>
      </c>
      <c r="J1387" s="164">
        <v>0</v>
      </c>
      <c r="K1387" s="7" t="s">
        <v>45</v>
      </c>
      <c r="L1387" s="103" t="e">
        <f>HLOOKUP(K1387,'ABR''26'!$DE$4:$EH$65,MATCH(Carga!A1387,'ABR''26'!$DE$4:$DE$65,0),0)</f>
        <v>#N/A</v>
      </c>
      <c r="M1387" s="7"/>
      <c r="O1387" s="7" t="str">
        <f t="shared" si="231"/>
        <v>ZBFS</v>
      </c>
      <c r="P1387" s="104" t="e">
        <f t="shared" si="232"/>
        <v>#N/A</v>
      </c>
      <c r="Q1387" s="102" t="s">
        <v>203</v>
      </c>
      <c r="R1387" s="102" t="s">
        <v>204</v>
      </c>
      <c r="S1387" s="102" t="s">
        <v>152</v>
      </c>
      <c r="T1387" s="105" t="str">
        <f t="shared" ca="1" si="227"/>
        <v>04.05.Monday</v>
      </c>
      <c r="U1387" s="102" t="s">
        <v>205</v>
      </c>
      <c r="V1387" s="7"/>
      <c r="W1387" s="7"/>
      <c r="X1387" s="7"/>
      <c r="Y1387" s="7"/>
      <c r="Z1387" s="100">
        <f t="shared" si="233"/>
        <v>4001212</v>
      </c>
      <c r="AA1387" s="7"/>
      <c r="AB1387" s="7"/>
      <c r="AC1387" s="7"/>
      <c r="AD1387" s="7"/>
      <c r="AE1387" s="100">
        <f t="shared" si="234"/>
        <v>4196</v>
      </c>
      <c r="AF1387" s="7"/>
      <c r="AG1387" s="100">
        <f t="shared" si="235"/>
        <v>50033763</v>
      </c>
    </row>
    <row r="1388" spans="1:33" x14ac:dyDescent="0.35">
      <c r="A1388" s="7" t="str">
        <f t="shared" si="229"/>
        <v>Suape55,60</v>
      </c>
      <c r="B1388" s="100" t="s">
        <v>187</v>
      </c>
      <c r="C1388" s="7">
        <v>4196</v>
      </c>
      <c r="D1388" s="7" t="s">
        <v>23</v>
      </c>
      <c r="E1388">
        <v>4001212</v>
      </c>
      <c r="F1388" s="101"/>
      <c r="G1388" s="111">
        <v>50033763</v>
      </c>
      <c r="H1388" t="s">
        <v>230</v>
      </c>
      <c r="I1388" s="101" t="str">
        <f t="shared" si="230"/>
        <v>55,6</v>
      </c>
      <c r="J1388" s="164">
        <v>0</v>
      </c>
      <c r="K1388" s="7" t="s">
        <v>47</v>
      </c>
      <c r="L1388" s="103" t="e">
        <f>HLOOKUP(K1388,'ABR''26'!$DE$4:$EH$65,MATCH(Carga!A1388,'ABR''26'!$DE$4:$DE$65,0),0)</f>
        <v>#N/A</v>
      </c>
      <c r="M1388" s="7"/>
      <c r="O1388" s="7" t="str">
        <f t="shared" si="231"/>
        <v>ZBUT</v>
      </c>
      <c r="P1388" s="104" t="e">
        <f t="shared" si="232"/>
        <v>#N/A</v>
      </c>
      <c r="Q1388" s="102" t="s">
        <v>203</v>
      </c>
      <c r="R1388" s="102" t="s">
        <v>204</v>
      </c>
      <c r="S1388" s="102" t="s">
        <v>152</v>
      </c>
      <c r="T1388" s="105" t="str">
        <f t="shared" ca="1" si="227"/>
        <v>04.05.Monday</v>
      </c>
      <c r="U1388" s="102" t="s">
        <v>205</v>
      </c>
      <c r="V1388" s="7"/>
      <c r="W1388" s="7"/>
      <c r="X1388" s="7"/>
      <c r="Y1388" s="7"/>
      <c r="Z1388" s="100">
        <f t="shared" si="233"/>
        <v>4001212</v>
      </c>
      <c r="AA1388" s="7"/>
      <c r="AB1388" s="7"/>
      <c r="AC1388" s="7"/>
      <c r="AD1388" s="7"/>
      <c r="AE1388" s="100">
        <f t="shared" si="234"/>
        <v>4196</v>
      </c>
      <c r="AF1388" s="7"/>
      <c r="AG1388" s="100">
        <f t="shared" si="235"/>
        <v>50033763</v>
      </c>
    </row>
    <row r="1389" spans="1:33" x14ac:dyDescent="0.35">
      <c r="A1389" s="7" t="str">
        <f t="shared" si="229"/>
        <v>Suape55,60</v>
      </c>
      <c r="B1389" s="100" t="s">
        <v>187</v>
      </c>
      <c r="C1389" s="7">
        <v>4196</v>
      </c>
      <c r="D1389" s="7" t="s">
        <v>23</v>
      </c>
      <c r="E1389">
        <v>4001212</v>
      </c>
      <c r="F1389" s="101"/>
      <c r="G1389" s="111">
        <v>50033763</v>
      </c>
      <c r="H1389" t="s">
        <v>230</v>
      </c>
      <c r="I1389" s="101" t="str">
        <f t="shared" si="230"/>
        <v>55,6</v>
      </c>
      <c r="J1389" s="164">
        <v>0</v>
      </c>
      <c r="K1389" s="7" t="s">
        <v>54</v>
      </c>
      <c r="L1389" s="103" t="e">
        <f>HLOOKUP(K1389,'ABR''26'!$DE$4:$EH$65,MATCH(Carga!A1389,'ABR''26'!$DE$4:$DE$65,0),0)</f>
        <v>#N/A</v>
      </c>
      <c r="M1389" s="7"/>
      <c r="O1389" s="7" t="str">
        <f t="shared" si="231"/>
        <v>ZBUB</v>
      </c>
      <c r="P1389" s="104" t="e">
        <f t="shared" si="232"/>
        <v>#N/A</v>
      </c>
      <c r="Q1389" s="102" t="s">
        <v>203</v>
      </c>
      <c r="R1389" s="102" t="s">
        <v>204</v>
      </c>
      <c r="S1389" s="102" t="s">
        <v>152</v>
      </c>
      <c r="T1389" s="105" t="str">
        <f t="shared" ca="1" si="227"/>
        <v>04.05.Monday</v>
      </c>
      <c r="U1389" s="102" t="s">
        <v>205</v>
      </c>
      <c r="V1389" s="7"/>
      <c r="W1389" s="7"/>
      <c r="X1389" s="7"/>
      <c r="Y1389" s="7"/>
      <c r="Z1389" s="100">
        <f t="shared" si="233"/>
        <v>4001212</v>
      </c>
      <c r="AA1389" s="7"/>
      <c r="AB1389" s="7"/>
      <c r="AC1389" s="7"/>
      <c r="AD1389" s="7"/>
      <c r="AE1389" s="100">
        <f t="shared" si="234"/>
        <v>4196</v>
      </c>
      <c r="AF1389" s="7"/>
      <c r="AG1389" s="100">
        <f t="shared" si="235"/>
        <v>50033763</v>
      </c>
    </row>
    <row r="1390" spans="1:33" x14ac:dyDescent="0.35">
      <c r="A1390" s="7" t="str">
        <f t="shared" si="229"/>
        <v>Suape55,60</v>
      </c>
      <c r="B1390" s="100" t="s">
        <v>187</v>
      </c>
      <c r="C1390" s="7">
        <v>4196</v>
      </c>
      <c r="D1390" s="7" t="s">
        <v>23</v>
      </c>
      <c r="E1390">
        <v>4001212</v>
      </c>
      <c r="F1390" s="101"/>
      <c r="G1390" s="111">
        <v>50033763</v>
      </c>
      <c r="H1390" t="s">
        <v>230</v>
      </c>
      <c r="I1390" s="101" t="str">
        <f t="shared" si="230"/>
        <v>55,6</v>
      </c>
      <c r="J1390" s="164">
        <v>0</v>
      </c>
      <c r="K1390" s="7" t="s">
        <v>48</v>
      </c>
      <c r="L1390" s="103" t="e">
        <f>HLOOKUP(K1390,'ABR''26'!$DE$4:$EH$65,MATCH(Carga!A1390,'ABR''26'!$DE$4:$DE$65,0),0)</f>
        <v>#N/A</v>
      </c>
      <c r="M1390" s="7"/>
      <c r="O1390" s="7" t="str">
        <f t="shared" si="231"/>
        <v>ZBLA</v>
      </c>
      <c r="P1390" s="104" t="e">
        <f t="shared" si="232"/>
        <v>#N/A</v>
      </c>
      <c r="Q1390" s="102" t="s">
        <v>203</v>
      </c>
      <c r="R1390" s="102" t="s">
        <v>204</v>
      </c>
      <c r="S1390" s="102" t="s">
        <v>152</v>
      </c>
      <c r="T1390" s="105" t="str">
        <f t="shared" ca="1" si="227"/>
        <v>04.05.Monday</v>
      </c>
      <c r="U1390" s="102" t="s">
        <v>205</v>
      </c>
      <c r="V1390" s="7"/>
      <c r="W1390" s="7"/>
      <c r="X1390" s="7"/>
      <c r="Y1390" s="7"/>
      <c r="Z1390" s="100">
        <f t="shared" si="233"/>
        <v>4001212</v>
      </c>
      <c r="AA1390" s="7"/>
      <c r="AB1390" s="7"/>
      <c r="AC1390" s="7"/>
      <c r="AD1390" s="7"/>
      <c r="AE1390" s="100">
        <f t="shared" si="234"/>
        <v>4196</v>
      </c>
      <c r="AF1390" s="7"/>
      <c r="AG1390" s="100">
        <f t="shared" si="235"/>
        <v>50033763</v>
      </c>
    </row>
    <row r="1391" spans="1:33" x14ac:dyDescent="0.35">
      <c r="A1391" s="7" t="str">
        <f t="shared" si="229"/>
        <v>Suape55,60</v>
      </c>
      <c r="B1391" s="100" t="s">
        <v>187</v>
      </c>
      <c r="C1391" s="7">
        <v>4196</v>
      </c>
      <c r="D1391" s="7" t="s">
        <v>23</v>
      </c>
      <c r="E1391">
        <v>4001212</v>
      </c>
      <c r="F1391" s="101"/>
      <c r="G1391" s="111">
        <v>50033763</v>
      </c>
      <c r="H1391" t="s">
        <v>230</v>
      </c>
      <c r="I1391" s="101" t="str">
        <f t="shared" si="230"/>
        <v>55,6</v>
      </c>
      <c r="J1391" s="164">
        <v>0</v>
      </c>
      <c r="K1391" s="7" t="s">
        <v>55</v>
      </c>
      <c r="L1391" s="103" t="e">
        <f>HLOOKUP(K1391,'ABR''26'!$DE$4:$EH$65,MATCH(Carga!A1391,'ABR''26'!$DE$4:$DE$65,0),0)</f>
        <v>#N/A</v>
      </c>
      <c r="M1391" s="7"/>
      <c r="O1391" s="7" t="str">
        <f t="shared" si="231"/>
        <v>ZBLL</v>
      </c>
      <c r="P1391" s="104" t="e">
        <f t="shared" si="232"/>
        <v>#N/A</v>
      </c>
      <c r="Q1391" s="102" t="s">
        <v>203</v>
      </c>
      <c r="R1391" s="102" t="s">
        <v>204</v>
      </c>
      <c r="S1391" s="102" t="s">
        <v>152</v>
      </c>
      <c r="T1391" s="105" t="str">
        <f t="shared" ca="1" si="227"/>
        <v>04.05.Monday</v>
      </c>
      <c r="U1391" s="102" t="s">
        <v>205</v>
      </c>
      <c r="V1391" s="7"/>
      <c r="W1391" s="7"/>
      <c r="X1391" s="7"/>
      <c r="Y1391" s="7"/>
      <c r="Z1391" s="100">
        <f t="shared" si="233"/>
        <v>4001212</v>
      </c>
      <c r="AA1391" s="7"/>
      <c r="AB1391" s="7"/>
      <c r="AC1391" s="7"/>
      <c r="AD1391" s="7"/>
      <c r="AE1391" s="100">
        <f t="shared" si="234"/>
        <v>4196</v>
      </c>
      <c r="AF1391" s="7"/>
      <c r="AG1391" s="100">
        <f t="shared" si="235"/>
        <v>50033763</v>
      </c>
    </row>
    <row r="1392" spans="1:33" x14ac:dyDescent="0.35">
      <c r="A1392" s="7" t="str">
        <f t="shared" si="229"/>
        <v>Suape55,60</v>
      </c>
      <c r="B1392" s="100" t="s">
        <v>187</v>
      </c>
      <c r="C1392" s="7">
        <v>4196</v>
      </c>
      <c r="D1392" s="7" t="s">
        <v>23</v>
      </c>
      <c r="E1392">
        <v>4001212</v>
      </c>
      <c r="F1392" s="101"/>
      <c r="G1392" s="111">
        <v>50033763</v>
      </c>
      <c r="H1392" t="s">
        <v>230</v>
      </c>
      <c r="I1392" s="101" t="str">
        <f t="shared" si="230"/>
        <v>55,6</v>
      </c>
      <c r="J1392" s="164">
        <v>0</v>
      </c>
      <c r="K1392" s="7" t="s">
        <v>135</v>
      </c>
      <c r="L1392" s="103" t="e">
        <f>HLOOKUP(K1392,'ABR''26'!$DE$4:$EH$65,MATCH(Carga!A1392,'ABR''26'!$DE$4:$DE$65,0),0)</f>
        <v>#N/A</v>
      </c>
      <c r="M1392" s="7"/>
      <c r="O1392" s="7" t="str">
        <f t="shared" si="231"/>
        <v>ZBPE</v>
      </c>
      <c r="P1392" s="104" t="e">
        <f t="shared" si="232"/>
        <v>#N/A</v>
      </c>
      <c r="Q1392" s="102" t="s">
        <v>203</v>
      </c>
      <c r="R1392" s="102" t="s">
        <v>204</v>
      </c>
      <c r="S1392" s="102" t="s">
        <v>152</v>
      </c>
      <c r="T1392" s="105" t="str">
        <f t="shared" ca="1" si="227"/>
        <v>04.05.Monday</v>
      </c>
      <c r="U1392" s="102" t="s">
        <v>205</v>
      </c>
      <c r="V1392" s="7"/>
      <c r="W1392" s="7"/>
      <c r="X1392" s="7"/>
      <c r="Y1392" s="7"/>
      <c r="Z1392" s="100">
        <f t="shared" si="233"/>
        <v>4001212</v>
      </c>
      <c r="AA1392" s="7"/>
      <c r="AB1392" s="7"/>
      <c r="AC1392" s="7"/>
      <c r="AD1392" s="7"/>
      <c r="AE1392" s="100">
        <f t="shared" si="234"/>
        <v>4196</v>
      </c>
      <c r="AF1392" s="7"/>
      <c r="AG1392" s="100">
        <f t="shared" si="235"/>
        <v>50033763</v>
      </c>
    </row>
    <row r="1393" spans="1:33" x14ac:dyDescent="0.35">
      <c r="A1393" s="7" t="str">
        <f t="shared" si="229"/>
        <v>Suape55,60</v>
      </c>
      <c r="B1393" s="100" t="s">
        <v>187</v>
      </c>
      <c r="C1393" s="7">
        <v>4196</v>
      </c>
      <c r="D1393" s="7" t="s">
        <v>23</v>
      </c>
      <c r="E1393">
        <v>4001212</v>
      </c>
      <c r="F1393" s="101"/>
      <c r="G1393" s="111">
        <v>50033763</v>
      </c>
      <c r="H1393" t="s">
        <v>230</v>
      </c>
      <c r="I1393" s="101" t="str">
        <f t="shared" si="230"/>
        <v>55,6</v>
      </c>
      <c r="J1393" s="164">
        <v>0</v>
      </c>
      <c r="K1393" s="7" t="s">
        <v>136</v>
      </c>
      <c r="L1393" s="103" t="e">
        <f>HLOOKUP(K1393,'ABR''26'!$DE$4:$EH$65,MATCH(Carga!A1393,'ABR''26'!$DE$4:$DE$65,0),0)</f>
        <v>#N/A</v>
      </c>
      <c r="M1393" s="7"/>
      <c r="O1393" s="7" t="str">
        <f t="shared" si="231"/>
        <v>ZBPL</v>
      </c>
      <c r="P1393" s="104" t="e">
        <f t="shared" si="232"/>
        <v>#N/A</v>
      </c>
      <c r="Q1393" s="102" t="s">
        <v>203</v>
      </c>
      <c r="R1393" s="102" t="s">
        <v>204</v>
      </c>
      <c r="S1393" s="102" t="s">
        <v>152</v>
      </c>
      <c r="T1393" s="105" t="str">
        <f t="shared" ca="1" si="227"/>
        <v>04.05.Monday</v>
      </c>
      <c r="U1393" s="102" t="s">
        <v>205</v>
      </c>
      <c r="V1393" s="7"/>
      <c r="W1393" s="7"/>
      <c r="X1393" s="7"/>
      <c r="Y1393" s="7"/>
      <c r="Z1393" s="100">
        <f t="shared" si="233"/>
        <v>4001212</v>
      </c>
      <c r="AA1393" s="7"/>
      <c r="AB1393" s="7"/>
      <c r="AC1393" s="7"/>
      <c r="AD1393" s="7"/>
      <c r="AE1393" s="100">
        <f t="shared" si="234"/>
        <v>4196</v>
      </c>
      <c r="AF1393" s="7"/>
      <c r="AG1393" s="100">
        <f t="shared" si="235"/>
        <v>50033763</v>
      </c>
    </row>
    <row r="1394" spans="1:33" x14ac:dyDescent="0.35">
      <c r="A1394" s="7" t="str">
        <f>D1394&amp;I1394&amp;J1394</f>
        <v>Suape55,60</v>
      </c>
      <c r="B1394" s="100" t="s">
        <v>187</v>
      </c>
      <c r="C1394" s="7">
        <v>4196</v>
      </c>
      <c r="D1394" s="7" t="s">
        <v>23</v>
      </c>
      <c r="E1394">
        <v>4001163</v>
      </c>
      <c r="F1394" s="101"/>
      <c r="G1394" s="111">
        <v>50033762</v>
      </c>
      <c r="H1394" t="s">
        <v>217</v>
      </c>
      <c r="I1394" s="101" t="str">
        <f t="shared" si="230"/>
        <v>55,6</v>
      </c>
      <c r="J1394" s="164">
        <v>0</v>
      </c>
      <c r="K1394" s="7" t="s">
        <v>43</v>
      </c>
      <c r="L1394" s="103" t="e">
        <f>HLOOKUP(K1394,'ABR''26'!$DE$4:$EH$65,MATCH(Carga!A1394,'ABR''26'!$DE$4:$DE$65,0),0)</f>
        <v>#N/A</v>
      </c>
      <c r="M1394" s="7"/>
      <c r="O1394" s="7" t="str">
        <f t="shared" si="231"/>
        <v>ZBRP</v>
      </c>
      <c r="P1394" s="104" t="e">
        <f t="shared" si="232"/>
        <v>#N/A</v>
      </c>
      <c r="Q1394" s="102" t="s">
        <v>203</v>
      </c>
      <c r="R1394" s="102" t="s">
        <v>204</v>
      </c>
      <c r="S1394" s="102" t="s">
        <v>152</v>
      </c>
      <c r="T1394" s="105" t="str">
        <f t="shared" ca="1" si="227"/>
        <v>04.05.Monday</v>
      </c>
      <c r="U1394" s="102" t="s">
        <v>205</v>
      </c>
      <c r="V1394" s="7"/>
      <c r="W1394" s="7"/>
      <c r="X1394" s="7"/>
      <c r="Y1394" s="7"/>
      <c r="Z1394" s="100">
        <f t="shared" si="233"/>
        <v>4001163</v>
      </c>
      <c r="AA1394" s="7"/>
      <c r="AB1394" s="7"/>
      <c r="AC1394" s="7"/>
      <c r="AD1394" s="7"/>
      <c r="AE1394" s="100">
        <f t="shared" si="234"/>
        <v>4196</v>
      </c>
      <c r="AF1394" s="7"/>
      <c r="AG1394" s="100">
        <f t="shared" si="235"/>
        <v>50033762</v>
      </c>
    </row>
    <row r="1395" spans="1:33" x14ac:dyDescent="0.35">
      <c r="A1395" s="7" t="str">
        <f t="shared" ref="A1395:A1417" si="236">D1395&amp;I1395&amp;J1395</f>
        <v>Suape55,60</v>
      </c>
      <c r="B1395" s="100" t="s">
        <v>187</v>
      </c>
      <c r="C1395" s="7">
        <v>4196</v>
      </c>
      <c r="D1395" s="7" t="s">
        <v>23</v>
      </c>
      <c r="E1395">
        <v>4001163</v>
      </c>
      <c r="F1395" s="101"/>
      <c r="G1395" s="111">
        <v>50033762</v>
      </c>
      <c r="H1395" t="s">
        <v>217</v>
      </c>
      <c r="I1395" s="101" t="str">
        <f t="shared" si="230"/>
        <v>55,6</v>
      </c>
      <c r="J1395" s="164">
        <v>0</v>
      </c>
      <c r="K1395" s="7" t="s">
        <v>44</v>
      </c>
      <c r="L1395" s="103" t="e">
        <f>HLOOKUP(K1395,'ABR''26'!$DE$4:$EH$65,MATCH(Carga!A1395,'ABR''26'!$DE$4:$DE$65,0),0)</f>
        <v>#N/A</v>
      </c>
      <c r="M1395" s="7"/>
      <c r="O1395" s="7" t="str">
        <f t="shared" si="231"/>
        <v>ZBSR</v>
      </c>
      <c r="P1395" s="104" t="e">
        <f t="shared" si="232"/>
        <v>#N/A</v>
      </c>
      <c r="Q1395" s="102" t="s">
        <v>203</v>
      </c>
      <c r="R1395" s="102" t="s">
        <v>204</v>
      </c>
      <c r="S1395" s="102" t="s">
        <v>152</v>
      </c>
      <c r="T1395" s="105" t="str">
        <f t="shared" ca="1" si="227"/>
        <v>04.05.Monday</v>
      </c>
      <c r="U1395" s="102" t="s">
        <v>205</v>
      </c>
      <c r="V1395" s="7"/>
      <c r="W1395" s="7"/>
      <c r="X1395" s="7"/>
      <c r="Y1395" s="7"/>
      <c r="Z1395" s="100">
        <f t="shared" si="233"/>
        <v>4001163</v>
      </c>
      <c r="AA1395" s="7"/>
      <c r="AB1395" s="7"/>
      <c r="AC1395" s="7"/>
      <c r="AD1395" s="7"/>
      <c r="AE1395" s="100">
        <f t="shared" si="234"/>
        <v>4196</v>
      </c>
      <c r="AF1395" s="7"/>
      <c r="AG1395" s="100">
        <f t="shared" si="235"/>
        <v>50033762</v>
      </c>
    </row>
    <row r="1396" spans="1:33" x14ac:dyDescent="0.35">
      <c r="A1396" s="7" t="str">
        <f t="shared" si="236"/>
        <v>Suape55,60</v>
      </c>
      <c r="B1396" s="100" t="s">
        <v>187</v>
      </c>
      <c r="C1396" s="7">
        <v>4196</v>
      </c>
      <c r="D1396" s="7" t="s">
        <v>23</v>
      </c>
      <c r="E1396">
        <v>4001163</v>
      </c>
      <c r="F1396" s="101"/>
      <c r="G1396" s="111">
        <v>50033762</v>
      </c>
      <c r="H1396" t="s">
        <v>217</v>
      </c>
      <c r="I1396" s="101" t="str">
        <f t="shared" si="230"/>
        <v>55,6</v>
      </c>
      <c r="J1396" s="164">
        <v>0</v>
      </c>
      <c r="K1396" s="7" t="s">
        <v>56</v>
      </c>
      <c r="L1396" s="103" t="e">
        <f>HLOOKUP(K1396,'ABR''26'!$DE$4:$EH$65,MATCH(Carga!A1396,'ABR''26'!$DE$4:$DE$65,0),0)</f>
        <v>#N/A</v>
      </c>
      <c r="M1396" s="7"/>
      <c r="O1396" s="7" t="str">
        <f t="shared" si="231"/>
        <v>ZBSB</v>
      </c>
      <c r="P1396" s="104" t="e">
        <f t="shared" si="232"/>
        <v>#N/A</v>
      </c>
      <c r="Q1396" s="102" t="s">
        <v>203</v>
      </c>
      <c r="R1396" s="102" t="s">
        <v>204</v>
      </c>
      <c r="S1396" s="102" t="s">
        <v>152</v>
      </c>
      <c r="T1396" s="105" t="str">
        <f t="shared" ca="1" si="227"/>
        <v>04.05.Monday</v>
      </c>
      <c r="U1396" s="102" t="s">
        <v>205</v>
      </c>
      <c r="V1396" s="7"/>
      <c r="W1396" s="7"/>
      <c r="X1396" s="7"/>
      <c r="Y1396" s="7"/>
      <c r="Z1396" s="100">
        <f t="shared" si="233"/>
        <v>4001163</v>
      </c>
      <c r="AA1396" s="7"/>
      <c r="AB1396" s="7"/>
      <c r="AC1396" s="7"/>
      <c r="AD1396" s="7"/>
      <c r="AE1396" s="100">
        <f t="shared" si="234"/>
        <v>4196</v>
      </c>
      <c r="AF1396" s="7"/>
      <c r="AG1396" s="100">
        <f t="shared" si="235"/>
        <v>50033762</v>
      </c>
    </row>
    <row r="1397" spans="1:33" x14ac:dyDescent="0.35">
      <c r="A1397" s="7" t="str">
        <f t="shared" si="236"/>
        <v>Suape55,60</v>
      </c>
      <c r="B1397" s="100" t="s">
        <v>187</v>
      </c>
      <c r="C1397" s="7">
        <v>4196</v>
      </c>
      <c r="D1397" s="7" t="s">
        <v>23</v>
      </c>
      <c r="E1397">
        <v>4001163</v>
      </c>
      <c r="F1397" s="101"/>
      <c r="G1397" s="111">
        <v>50033762</v>
      </c>
      <c r="H1397" t="s">
        <v>217</v>
      </c>
      <c r="I1397" s="101" t="str">
        <f t="shared" si="230"/>
        <v>55,6</v>
      </c>
      <c r="J1397" s="164">
        <v>0</v>
      </c>
      <c r="K1397" s="7" t="s">
        <v>46</v>
      </c>
      <c r="L1397" s="103" t="e">
        <f>HLOOKUP(K1397,'ABR''26'!$DE$4:$EH$65,MATCH(Carga!A1397,'ABR''26'!$DE$4:$DE$65,0),0)</f>
        <v>#N/A</v>
      </c>
      <c r="M1397" s="7"/>
      <c r="O1397" s="7" t="str">
        <f t="shared" si="231"/>
        <v>ZBCP</v>
      </c>
      <c r="P1397" s="104" t="e">
        <f t="shared" si="232"/>
        <v>#N/A</v>
      </c>
      <c r="Q1397" s="102" t="s">
        <v>203</v>
      </c>
      <c r="R1397" s="102" t="s">
        <v>204</v>
      </c>
      <c r="S1397" s="102" t="s">
        <v>152</v>
      </c>
      <c r="T1397" s="105" t="str">
        <f t="shared" ca="1" si="227"/>
        <v>04.05.Monday</v>
      </c>
      <c r="U1397" s="102" t="s">
        <v>205</v>
      </c>
      <c r="V1397" s="7"/>
      <c r="W1397" s="7"/>
      <c r="X1397" s="7"/>
      <c r="Y1397" s="7"/>
      <c r="Z1397" s="100">
        <f t="shared" si="233"/>
        <v>4001163</v>
      </c>
      <c r="AA1397" s="7"/>
      <c r="AB1397" s="7"/>
      <c r="AC1397" s="7"/>
      <c r="AD1397" s="7"/>
      <c r="AE1397" s="100">
        <f t="shared" si="234"/>
        <v>4196</v>
      </c>
      <c r="AF1397" s="7"/>
      <c r="AG1397" s="100">
        <f t="shared" si="235"/>
        <v>50033762</v>
      </c>
    </row>
    <row r="1398" spans="1:33" x14ac:dyDescent="0.35">
      <c r="A1398" s="7" t="str">
        <f t="shared" si="236"/>
        <v>Suape55,60</v>
      </c>
      <c r="B1398" s="100" t="s">
        <v>187</v>
      </c>
      <c r="C1398" s="7">
        <v>4196</v>
      </c>
      <c r="D1398" s="7" t="s">
        <v>23</v>
      </c>
      <c r="E1398">
        <v>4001163</v>
      </c>
      <c r="F1398" s="101"/>
      <c r="G1398" s="111">
        <v>50033762</v>
      </c>
      <c r="H1398" t="s">
        <v>217</v>
      </c>
      <c r="I1398" s="101" t="str">
        <f t="shared" si="230"/>
        <v>55,6</v>
      </c>
      <c r="J1398" s="164">
        <v>0</v>
      </c>
      <c r="K1398" s="7" t="s">
        <v>131</v>
      </c>
      <c r="L1398" s="103" t="e">
        <f>HLOOKUP(K1398,'ABR''26'!$DE$4:$EH$65,MATCH(Carga!A1398,'ABR''26'!$DE$4:$DE$65,0),0)</f>
        <v>#N/A</v>
      </c>
      <c r="M1398" s="7"/>
      <c r="O1398" s="7" t="str">
        <f t="shared" si="231"/>
        <v>ZBFP</v>
      </c>
      <c r="P1398" s="104" t="e">
        <f t="shared" si="232"/>
        <v>#N/A</v>
      </c>
      <c r="Q1398" s="102" t="s">
        <v>203</v>
      </c>
      <c r="R1398" s="102" t="s">
        <v>204</v>
      </c>
      <c r="S1398" s="102" t="s">
        <v>152</v>
      </c>
      <c r="T1398" s="105" t="str">
        <f t="shared" ca="1" si="227"/>
        <v>04.05.Monday</v>
      </c>
      <c r="U1398" s="102" t="s">
        <v>205</v>
      </c>
      <c r="V1398" s="7"/>
      <c r="W1398" s="7"/>
      <c r="X1398" s="7"/>
      <c r="Y1398" s="7"/>
      <c r="Z1398" s="100">
        <f t="shared" si="233"/>
        <v>4001163</v>
      </c>
      <c r="AA1398" s="7"/>
      <c r="AB1398" s="7"/>
      <c r="AC1398" s="7"/>
      <c r="AD1398" s="7"/>
      <c r="AE1398" s="100">
        <f t="shared" si="234"/>
        <v>4196</v>
      </c>
      <c r="AF1398" s="7"/>
      <c r="AG1398" s="100">
        <f t="shared" si="235"/>
        <v>50033762</v>
      </c>
    </row>
    <row r="1399" spans="1:33" x14ac:dyDescent="0.35">
      <c r="A1399" s="7" t="str">
        <f t="shared" si="236"/>
        <v>Suape55,60</v>
      </c>
      <c r="B1399" s="100" t="s">
        <v>187</v>
      </c>
      <c r="C1399" s="7">
        <v>4196</v>
      </c>
      <c r="D1399" s="7" t="s">
        <v>23</v>
      </c>
      <c r="E1399">
        <v>4001163</v>
      </c>
      <c r="F1399" s="101"/>
      <c r="G1399" s="111">
        <v>50033762</v>
      </c>
      <c r="H1399" t="s">
        <v>217</v>
      </c>
      <c r="I1399" s="101" t="str">
        <f t="shared" si="230"/>
        <v>55,6</v>
      </c>
      <c r="J1399" s="164">
        <v>0</v>
      </c>
      <c r="K1399" s="7" t="s">
        <v>51</v>
      </c>
      <c r="L1399" s="103" t="e">
        <f>HLOOKUP(K1399,'ABR''26'!$DE$4:$EH$65,MATCH(Carga!A1399,'ABR''26'!$DE$4:$DE$65,0),0)</f>
        <v>#N/A</v>
      </c>
      <c r="M1399" s="7"/>
      <c r="O1399" s="7" t="str">
        <f t="shared" si="231"/>
        <v>ZBFC</v>
      </c>
      <c r="P1399" s="104" t="e">
        <f t="shared" si="232"/>
        <v>#N/A</v>
      </c>
      <c r="Q1399" s="102" t="s">
        <v>203</v>
      </c>
      <c r="R1399" s="102" t="s">
        <v>204</v>
      </c>
      <c r="S1399" s="102" t="s">
        <v>152</v>
      </c>
      <c r="T1399" s="105" t="str">
        <f t="shared" ca="1" si="227"/>
        <v>04.05.Monday</v>
      </c>
      <c r="U1399" s="102" t="s">
        <v>205</v>
      </c>
      <c r="V1399" s="7"/>
      <c r="W1399" s="7"/>
      <c r="X1399" s="7"/>
      <c r="Y1399" s="7"/>
      <c r="Z1399" s="100">
        <f t="shared" si="233"/>
        <v>4001163</v>
      </c>
      <c r="AA1399" s="7"/>
      <c r="AB1399" s="7"/>
      <c r="AC1399" s="7"/>
      <c r="AD1399" s="7"/>
      <c r="AE1399" s="100">
        <f t="shared" si="234"/>
        <v>4196</v>
      </c>
      <c r="AF1399" s="7"/>
      <c r="AG1399" s="100">
        <f t="shared" si="235"/>
        <v>50033762</v>
      </c>
    </row>
    <row r="1400" spans="1:33" x14ac:dyDescent="0.35">
      <c r="A1400" s="7" t="str">
        <f t="shared" si="236"/>
        <v>Suape55,60</v>
      </c>
      <c r="B1400" s="100" t="s">
        <v>187</v>
      </c>
      <c r="C1400" s="7">
        <v>4196</v>
      </c>
      <c r="D1400" s="7" t="s">
        <v>23</v>
      </c>
      <c r="E1400">
        <v>4001163</v>
      </c>
      <c r="F1400" s="101"/>
      <c r="G1400" s="111">
        <v>50033762</v>
      </c>
      <c r="H1400" t="s">
        <v>217</v>
      </c>
      <c r="I1400" s="101" t="str">
        <f t="shared" si="230"/>
        <v>55,6</v>
      </c>
      <c r="J1400" s="164">
        <v>0</v>
      </c>
      <c r="K1400" s="7" t="s">
        <v>59</v>
      </c>
      <c r="L1400" s="103" t="e">
        <f>HLOOKUP(K1400,'ABR''26'!$DE$4:$EH$65,MATCH(Carga!A1400,'ABR''26'!$DE$4:$DE$65,0),0)</f>
        <v>#N/A</v>
      </c>
      <c r="M1400" s="7"/>
      <c r="O1400" s="7" t="str">
        <f t="shared" si="231"/>
        <v>ZBFB</v>
      </c>
      <c r="P1400" s="104" t="e">
        <f t="shared" si="232"/>
        <v>#N/A</v>
      </c>
      <c r="Q1400" s="102" t="s">
        <v>203</v>
      </c>
      <c r="R1400" s="102" t="s">
        <v>204</v>
      </c>
      <c r="S1400" s="102" t="s">
        <v>152</v>
      </c>
      <c r="T1400" s="105" t="str">
        <f t="shared" ca="1" si="227"/>
        <v>04.05.Monday</v>
      </c>
      <c r="U1400" s="102" t="s">
        <v>205</v>
      </c>
      <c r="V1400" s="7"/>
      <c r="W1400" s="7"/>
      <c r="X1400" s="7"/>
      <c r="Y1400" s="7"/>
      <c r="Z1400" s="100">
        <f t="shared" si="233"/>
        <v>4001163</v>
      </c>
      <c r="AA1400" s="7"/>
      <c r="AB1400" s="7"/>
      <c r="AC1400" s="7"/>
      <c r="AD1400" s="7"/>
      <c r="AE1400" s="100">
        <f t="shared" si="234"/>
        <v>4196</v>
      </c>
      <c r="AF1400" s="7"/>
      <c r="AG1400" s="100">
        <f t="shared" si="235"/>
        <v>50033762</v>
      </c>
    </row>
    <row r="1401" spans="1:33" x14ac:dyDescent="0.35">
      <c r="A1401" s="7" t="str">
        <f t="shared" si="236"/>
        <v>Suape55,60</v>
      </c>
      <c r="B1401" s="100" t="s">
        <v>187</v>
      </c>
      <c r="C1401" s="7">
        <v>4196</v>
      </c>
      <c r="D1401" s="7" t="s">
        <v>23</v>
      </c>
      <c r="E1401">
        <v>4001163</v>
      </c>
      <c r="F1401" s="101"/>
      <c r="G1401" s="111">
        <v>50033762</v>
      </c>
      <c r="H1401" t="s">
        <v>217</v>
      </c>
      <c r="I1401" s="101" t="str">
        <f t="shared" si="230"/>
        <v>55,6</v>
      </c>
      <c r="J1401" s="164">
        <v>0</v>
      </c>
      <c r="K1401" s="7" t="s">
        <v>138</v>
      </c>
      <c r="L1401" s="103" t="e">
        <f>HLOOKUP(K1401,'ABR''26'!$DE$4:$EH$65,MATCH(Carga!A1401,'ABR''26'!$DE$4:$DE$65,0),0)</f>
        <v>#N/A</v>
      </c>
      <c r="M1401" s="7"/>
      <c r="O1401" s="7" t="str">
        <f t="shared" si="231"/>
        <v>ZBTM</v>
      </c>
      <c r="P1401" s="104" t="e">
        <f t="shared" si="232"/>
        <v>#N/A</v>
      </c>
      <c r="Q1401" s="102" t="s">
        <v>203</v>
      </c>
      <c r="R1401" s="102" t="s">
        <v>204</v>
      </c>
      <c r="S1401" s="102" t="s">
        <v>152</v>
      </c>
      <c r="T1401" s="105" t="str">
        <f t="shared" ca="1" si="227"/>
        <v>04.05.Monday</v>
      </c>
      <c r="U1401" s="102" t="s">
        <v>205</v>
      </c>
      <c r="V1401" s="7"/>
      <c r="W1401" s="7"/>
      <c r="X1401" s="7"/>
      <c r="Y1401" s="7"/>
      <c r="Z1401" s="100">
        <f t="shared" si="233"/>
        <v>4001163</v>
      </c>
      <c r="AA1401" s="7"/>
      <c r="AB1401" s="7"/>
      <c r="AC1401" s="7"/>
      <c r="AD1401" s="7"/>
      <c r="AE1401" s="100">
        <f t="shared" si="234"/>
        <v>4196</v>
      </c>
      <c r="AF1401" s="7"/>
      <c r="AG1401" s="100">
        <f t="shared" si="235"/>
        <v>50033762</v>
      </c>
    </row>
    <row r="1402" spans="1:33" x14ac:dyDescent="0.35">
      <c r="A1402" s="7" t="str">
        <f t="shared" si="236"/>
        <v>Suape55,60</v>
      </c>
      <c r="B1402" s="100" t="s">
        <v>187</v>
      </c>
      <c r="C1402" s="7">
        <v>4196</v>
      </c>
      <c r="D1402" s="7" t="s">
        <v>23</v>
      </c>
      <c r="E1402">
        <v>4001163</v>
      </c>
      <c r="F1402" s="101"/>
      <c r="G1402" s="111">
        <v>50033762</v>
      </c>
      <c r="H1402" t="s">
        <v>217</v>
      </c>
      <c r="I1402" s="101" t="str">
        <f t="shared" si="230"/>
        <v>55,6</v>
      </c>
      <c r="J1402" s="164">
        <v>0</v>
      </c>
      <c r="K1402" s="7" t="s">
        <v>139</v>
      </c>
      <c r="L1402" s="103" t="e">
        <f>HLOOKUP(K1402,'ABR''26'!$DE$4:$EH$65,MATCH(Carga!A1402,'ABR''26'!$DE$4:$DE$65,0),0)</f>
        <v>#N/A</v>
      </c>
      <c r="M1402" s="7"/>
      <c r="O1402" s="7" t="str">
        <f t="shared" si="231"/>
        <v>ZBCT</v>
      </c>
      <c r="P1402" s="104" t="e">
        <f t="shared" si="232"/>
        <v>#N/A</v>
      </c>
      <c r="Q1402" s="102" t="s">
        <v>203</v>
      </c>
      <c r="R1402" s="102" t="s">
        <v>204</v>
      </c>
      <c r="S1402" s="102" t="s">
        <v>152</v>
      </c>
      <c r="T1402" s="105" t="str">
        <f t="shared" ca="1" si="227"/>
        <v>04.05.Monday</v>
      </c>
      <c r="U1402" s="102" t="s">
        <v>205</v>
      </c>
      <c r="V1402" s="7"/>
      <c r="W1402" s="7"/>
      <c r="X1402" s="7"/>
      <c r="Y1402" s="7"/>
      <c r="Z1402" s="100">
        <f t="shared" si="233"/>
        <v>4001163</v>
      </c>
      <c r="AA1402" s="7"/>
      <c r="AB1402" s="7"/>
      <c r="AC1402" s="7"/>
      <c r="AD1402" s="7"/>
      <c r="AE1402" s="100">
        <f t="shared" si="234"/>
        <v>4196</v>
      </c>
      <c r="AF1402" s="7"/>
      <c r="AG1402" s="100">
        <f t="shared" si="235"/>
        <v>50033762</v>
      </c>
    </row>
    <row r="1403" spans="1:33" x14ac:dyDescent="0.35">
      <c r="A1403" s="7" t="str">
        <f t="shared" si="236"/>
        <v>Suape55,60</v>
      </c>
      <c r="B1403" s="100" t="s">
        <v>187</v>
      </c>
      <c r="C1403" s="7">
        <v>4196</v>
      </c>
      <c r="D1403" s="7" t="s">
        <v>23</v>
      </c>
      <c r="E1403">
        <v>4001163</v>
      </c>
      <c r="F1403" s="101"/>
      <c r="G1403" s="111">
        <v>50033762</v>
      </c>
      <c r="H1403" t="s">
        <v>217</v>
      </c>
      <c r="I1403" s="101" t="str">
        <f t="shared" si="230"/>
        <v>55,6</v>
      </c>
      <c r="J1403" s="164">
        <v>0</v>
      </c>
      <c r="K1403" s="7" t="s">
        <v>57</v>
      </c>
      <c r="L1403" s="103" t="e">
        <f>HLOOKUP(K1403,'ABR''26'!$DE$4:$EH$65,MATCH(Carga!A1403,'ABR''26'!$DE$4:$DE$65,0),0)</f>
        <v>#N/A</v>
      </c>
      <c r="M1403" s="7"/>
      <c r="O1403" s="7" t="str">
        <f t="shared" si="231"/>
        <v>ZBLB</v>
      </c>
      <c r="P1403" s="104" t="e">
        <f t="shared" si="232"/>
        <v>#N/A</v>
      </c>
      <c r="Q1403" s="102" t="s">
        <v>203</v>
      </c>
      <c r="R1403" s="102" t="s">
        <v>204</v>
      </c>
      <c r="S1403" s="102" t="s">
        <v>152</v>
      </c>
      <c r="T1403" s="105" t="str">
        <f t="shared" ca="1" si="227"/>
        <v>04.05.Monday</v>
      </c>
      <c r="U1403" s="102" t="s">
        <v>205</v>
      </c>
      <c r="V1403" s="7"/>
      <c r="W1403" s="7"/>
      <c r="X1403" s="7"/>
      <c r="Y1403" s="7"/>
      <c r="Z1403" s="100">
        <f t="shared" si="233"/>
        <v>4001163</v>
      </c>
      <c r="AA1403" s="7"/>
      <c r="AB1403" s="7"/>
      <c r="AC1403" s="7"/>
      <c r="AD1403" s="7"/>
      <c r="AE1403" s="100">
        <f t="shared" si="234"/>
        <v>4196</v>
      </c>
      <c r="AF1403" s="7"/>
      <c r="AG1403" s="100">
        <f t="shared" si="235"/>
        <v>50033762</v>
      </c>
    </row>
    <row r="1404" spans="1:33" x14ac:dyDescent="0.35">
      <c r="A1404" s="7" t="str">
        <f t="shared" si="236"/>
        <v>Suape55,60</v>
      </c>
      <c r="B1404" s="100" t="s">
        <v>187</v>
      </c>
      <c r="C1404" s="7">
        <v>4196</v>
      </c>
      <c r="D1404" s="7" t="s">
        <v>23</v>
      </c>
      <c r="E1404">
        <v>4001163</v>
      </c>
      <c r="F1404" s="101"/>
      <c r="G1404" s="111">
        <v>50033762</v>
      </c>
      <c r="H1404" t="s">
        <v>217</v>
      </c>
      <c r="I1404" s="101" t="str">
        <f t="shared" si="230"/>
        <v>55,6</v>
      </c>
      <c r="J1404" s="164">
        <v>0</v>
      </c>
      <c r="K1404" s="7" t="s">
        <v>132</v>
      </c>
      <c r="L1404" s="103" t="e">
        <f>HLOOKUP(K1404,'ABR''26'!$DE$4:$EH$65,MATCH(Carga!A1404,'ABR''26'!$DE$4:$DE$65,0),0)</f>
        <v>#N/A</v>
      </c>
      <c r="M1404" s="7"/>
      <c r="O1404" s="7" t="str">
        <f t="shared" si="231"/>
        <v>ZBMR</v>
      </c>
      <c r="P1404" s="104" t="e">
        <f t="shared" si="232"/>
        <v>#N/A</v>
      </c>
      <c r="Q1404" s="102" t="s">
        <v>203</v>
      </c>
      <c r="R1404" s="102" t="s">
        <v>204</v>
      </c>
      <c r="S1404" s="102" t="s">
        <v>152</v>
      </c>
      <c r="T1404" s="105" t="str">
        <f t="shared" ca="1" si="227"/>
        <v>04.05.Monday</v>
      </c>
      <c r="U1404" s="102" t="s">
        <v>205</v>
      </c>
      <c r="V1404" s="7"/>
      <c r="W1404" s="7"/>
      <c r="X1404" s="7"/>
      <c r="Y1404" s="7"/>
      <c r="Z1404" s="100">
        <f t="shared" si="233"/>
        <v>4001163</v>
      </c>
      <c r="AA1404" s="7"/>
      <c r="AB1404" s="7"/>
      <c r="AC1404" s="7"/>
      <c r="AD1404" s="7"/>
      <c r="AE1404" s="100">
        <f t="shared" si="234"/>
        <v>4196</v>
      </c>
      <c r="AF1404" s="7"/>
      <c r="AG1404" s="100">
        <f t="shared" si="235"/>
        <v>50033762</v>
      </c>
    </row>
    <row r="1405" spans="1:33" x14ac:dyDescent="0.35">
      <c r="A1405" s="7" t="str">
        <f t="shared" si="236"/>
        <v>Suape55,60</v>
      </c>
      <c r="B1405" s="100" t="s">
        <v>187</v>
      </c>
      <c r="C1405" s="7">
        <v>4196</v>
      </c>
      <c r="D1405" s="7" t="s">
        <v>23</v>
      </c>
      <c r="E1405">
        <v>4001163</v>
      </c>
      <c r="F1405" s="101"/>
      <c r="G1405" s="111">
        <v>50033762</v>
      </c>
      <c r="H1405" t="s">
        <v>217</v>
      </c>
      <c r="I1405" s="101" t="str">
        <f t="shared" si="230"/>
        <v>55,6</v>
      </c>
      <c r="J1405" s="164">
        <v>0</v>
      </c>
      <c r="K1405" s="7" t="s">
        <v>133</v>
      </c>
      <c r="L1405" s="103" t="e">
        <f>HLOOKUP(K1405,'ABR''26'!$DE$4:$EH$65,MATCH(Carga!A1405,'ABR''26'!$DE$4:$DE$65,0),0)</f>
        <v>#N/A</v>
      </c>
      <c r="M1405" s="7"/>
      <c r="O1405" s="7" t="str">
        <f t="shared" si="231"/>
        <v>ZBML</v>
      </c>
      <c r="P1405" s="104" t="e">
        <f t="shared" si="232"/>
        <v>#N/A</v>
      </c>
      <c r="Q1405" s="102" t="s">
        <v>203</v>
      </c>
      <c r="R1405" s="102" t="s">
        <v>204</v>
      </c>
      <c r="S1405" s="102" t="s">
        <v>152</v>
      </c>
      <c r="T1405" s="105" t="str">
        <f t="shared" ca="1" si="227"/>
        <v>04.05.Monday</v>
      </c>
      <c r="U1405" s="102" t="s">
        <v>205</v>
      </c>
      <c r="V1405" s="7"/>
      <c r="W1405" s="7"/>
      <c r="X1405" s="7"/>
      <c r="Y1405" s="7"/>
      <c r="Z1405" s="100">
        <f t="shared" si="233"/>
        <v>4001163</v>
      </c>
      <c r="AA1405" s="7"/>
      <c r="AB1405" s="7"/>
      <c r="AC1405" s="7"/>
      <c r="AD1405" s="7"/>
      <c r="AE1405" s="100">
        <f t="shared" si="234"/>
        <v>4196</v>
      </c>
      <c r="AF1405" s="7"/>
      <c r="AG1405" s="100">
        <f t="shared" si="235"/>
        <v>50033762</v>
      </c>
    </row>
    <row r="1406" spans="1:33" x14ac:dyDescent="0.35">
      <c r="A1406" s="7" t="str">
        <f t="shared" si="236"/>
        <v>Suape55,60</v>
      </c>
      <c r="B1406" s="100" t="s">
        <v>187</v>
      </c>
      <c r="C1406" s="7">
        <v>4196</v>
      </c>
      <c r="D1406" s="7" t="s">
        <v>23</v>
      </c>
      <c r="E1406">
        <v>4001163</v>
      </c>
      <c r="F1406" s="101"/>
      <c r="G1406" s="111">
        <v>50033762</v>
      </c>
      <c r="H1406" t="s">
        <v>217</v>
      </c>
      <c r="I1406" s="101" t="str">
        <f t="shared" si="230"/>
        <v>55,6</v>
      </c>
      <c r="J1406" s="164">
        <v>0</v>
      </c>
      <c r="K1406" s="7" t="s">
        <v>52</v>
      </c>
      <c r="L1406" s="103" t="e">
        <f>HLOOKUP(K1406,'ABR''26'!$DE$4:$EH$65,MATCH(Carga!A1406,'ABR''26'!$DE$4:$DE$65,0),0)</f>
        <v>#N/A</v>
      </c>
      <c r="M1406" s="7"/>
      <c r="O1406" s="7" t="str">
        <f t="shared" si="231"/>
        <v>ZBPP</v>
      </c>
      <c r="P1406" s="104" t="e">
        <f t="shared" si="232"/>
        <v>#N/A</v>
      </c>
      <c r="Q1406" s="102" t="s">
        <v>203</v>
      </c>
      <c r="R1406" s="102" t="s">
        <v>204</v>
      </c>
      <c r="S1406" s="102" t="s">
        <v>152</v>
      </c>
      <c r="T1406" s="105" t="str">
        <f t="shared" ca="1" si="227"/>
        <v>04.05.Monday</v>
      </c>
      <c r="U1406" s="102" t="s">
        <v>205</v>
      </c>
      <c r="V1406" s="7"/>
      <c r="W1406" s="7"/>
      <c r="X1406" s="7"/>
      <c r="Y1406" s="7"/>
      <c r="Z1406" s="100">
        <f t="shared" si="233"/>
        <v>4001163</v>
      </c>
      <c r="AA1406" s="7"/>
      <c r="AB1406" s="7"/>
      <c r="AC1406" s="7"/>
      <c r="AD1406" s="7"/>
      <c r="AE1406" s="100">
        <f t="shared" si="234"/>
        <v>4196</v>
      </c>
      <c r="AF1406" s="7"/>
      <c r="AG1406" s="100">
        <f t="shared" si="235"/>
        <v>50033762</v>
      </c>
    </row>
    <row r="1407" spans="1:33" x14ac:dyDescent="0.35">
      <c r="A1407" s="7" t="str">
        <f t="shared" si="236"/>
        <v>Suape55,60</v>
      </c>
      <c r="B1407" s="100" t="s">
        <v>187</v>
      </c>
      <c r="C1407" s="7">
        <v>4196</v>
      </c>
      <c r="D1407" s="7" t="s">
        <v>23</v>
      </c>
      <c r="E1407">
        <v>4001163</v>
      </c>
      <c r="F1407" s="101"/>
      <c r="G1407" s="111">
        <v>50033762</v>
      </c>
      <c r="H1407" t="s">
        <v>217</v>
      </c>
      <c r="I1407" s="101" t="str">
        <f t="shared" si="230"/>
        <v>55,6</v>
      </c>
      <c r="J1407" s="164">
        <v>0</v>
      </c>
      <c r="K1407" s="7" t="s">
        <v>60</v>
      </c>
      <c r="L1407" s="103" t="e">
        <f>HLOOKUP(K1407,'ABR''26'!$DE$4:$EH$65,MATCH(Carga!A1407,'ABR''26'!$DE$4:$DE$65,0),0)</f>
        <v>#N/A</v>
      </c>
      <c r="M1407" s="7"/>
      <c r="O1407" s="7" t="str">
        <f t="shared" si="231"/>
        <v>ZBPB</v>
      </c>
      <c r="P1407" s="104" t="e">
        <f t="shared" si="232"/>
        <v>#N/A</v>
      </c>
      <c r="Q1407" s="102" t="s">
        <v>203</v>
      </c>
      <c r="R1407" s="102" t="s">
        <v>204</v>
      </c>
      <c r="S1407" s="102" t="s">
        <v>152</v>
      </c>
      <c r="T1407" s="105" t="str">
        <f t="shared" ca="1" si="227"/>
        <v>04.05.Monday</v>
      </c>
      <c r="U1407" s="102" t="s">
        <v>205</v>
      </c>
      <c r="V1407" s="7"/>
      <c r="W1407" s="7"/>
      <c r="X1407" s="7"/>
      <c r="Y1407" s="7"/>
      <c r="Z1407" s="100">
        <f t="shared" si="233"/>
        <v>4001163</v>
      </c>
      <c r="AA1407" s="7"/>
      <c r="AB1407" s="7"/>
      <c r="AC1407" s="7"/>
      <c r="AD1407" s="7"/>
      <c r="AE1407" s="100">
        <f t="shared" si="234"/>
        <v>4196</v>
      </c>
      <c r="AF1407" s="7"/>
      <c r="AG1407" s="100">
        <f t="shared" si="235"/>
        <v>50033762</v>
      </c>
    </row>
    <row r="1408" spans="1:33" x14ac:dyDescent="0.35">
      <c r="A1408" s="7" t="str">
        <f t="shared" si="236"/>
        <v>Suape55,60</v>
      </c>
      <c r="B1408" s="100" t="s">
        <v>187</v>
      </c>
      <c r="C1408" s="7">
        <v>4196</v>
      </c>
      <c r="D1408" s="7" t="s">
        <v>23</v>
      </c>
      <c r="E1408">
        <v>4001163</v>
      </c>
      <c r="F1408" s="101"/>
      <c r="G1408" s="111">
        <v>50033762</v>
      </c>
      <c r="H1408" t="s">
        <v>217</v>
      </c>
      <c r="I1408" s="101" t="str">
        <f t="shared" si="230"/>
        <v>55,6</v>
      </c>
      <c r="J1408" s="164">
        <v>0</v>
      </c>
      <c r="K1408" s="7" t="s">
        <v>50</v>
      </c>
      <c r="L1408" s="103" t="e">
        <f>HLOOKUP(K1408,'ABR''26'!$DE$4:$EH$65,MATCH(Carga!A1408,'ABR''26'!$DE$4:$DE$65,0),0)</f>
        <v>#N/A</v>
      </c>
      <c r="M1408" s="7"/>
      <c r="O1408" s="7" t="str">
        <f t="shared" si="231"/>
        <v>ZBOP</v>
      </c>
      <c r="P1408" s="104" t="e">
        <f t="shared" si="232"/>
        <v>#N/A</v>
      </c>
      <c r="Q1408" s="102" t="s">
        <v>203</v>
      </c>
      <c r="R1408" s="102" t="s">
        <v>204</v>
      </c>
      <c r="S1408" s="102" t="s">
        <v>152</v>
      </c>
      <c r="T1408" s="105" t="str">
        <f t="shared" ca="1" si="227"/>
        <v>04.05.Monday</v>
      </c>
      <c r="U1408" s="102" t="s">
        <v>205</v>
      </c>
      <c r="V1408" s="7"/>
      <c r="W1408" s="7"/>
      <c r="X1408" s="7"/>
      <c r="Y1408" s="7"/>
      <c r="Z1408" s="100">
        <f t="shared" si="233"/>
        <v>4001163</v>
      </c>
      <c r="AA1408" s="7"/>
      <c r="AB1408" s="7"/>
      <c r="AC1408" s="7"/>
      <c r="AD1408" s="7"/>
      <c r="AE1408" s="100">
        <f t="shared" si="234"/>
        <v>4196</v>
      </c>
      <c r="AF1408" s="7"/>
      <c r="AG1408" s="100">
        <f t="shared" si="235"/>
        <v>50033762</v>
      </c>
    </row>
    <row r="1409" spans="1:33" x14ac:dyDescent="0.35">
      <c r="A1409" s="7" t="str">
        <f t="shared" si="236"/>
        <v>Suape55,60</v>
      </c>
      <c r="B1409" s="100" t="s">
        <v>187</v>
      </c>
      <c r="C1409" s="7">
        <v>4196</v>
      </c>
      <c r="D1409" s="7" t="s">
        <v>23</v>
      </c>
      <c r="E1409">
        <v>4001163</v>
      </c>
      <c r="F1409" s="101"/>
      <c r="G1409" s="111">
        <v>50033762</v>
      </c>
      <c r="H1409" t="s">
        <v>217</v>
      </c>
      <c r="I1409" s="101" t="str">
        <f t="shared" si="230"/>
        <v>55,6</v>
      </c>
      <c r="J1409" s="164">
        <v>0</v>
      </c>
      <c r="K1409" s="7" t="s">
        <v>58</v>
      </c>
      <c r="L1409" s="103" t="e">
        <f>HLOOKUP(K1409,'ABR''26'!$DE$4:$EH$65,MATCH(Carga!A1409,'ABR''26'!$DE$4:$DE$65,0),0)</f>
        <v>#N/A</v>
      </c>
      <c r="M1409" s="7"/>
      <c r="O1409" s="7" t="str">
        <f t="shared" si="231"/>
        <v>ZBOB</v>
      </c>
      <c r="P1409" s="104" t="e">
        <f t="shared" si="232"/>
        <v>#N/A</v>
      </c>
      <c r="Q1409" s="102" t="s">
        <v>203</v>
      </c>
      <c r="R1409" s="102" t="s">
        <v>204</v>
      </c>
      <c r="S1409" s="102" t="s">
        <v>152</v>
      </c>
      <c r="T1409" s="105" t="str">
        <f t="shared" ca="1" si="227"/>
        <v>04.05.Monday</v>
      </c>
      <c r="U1409" s="102" t="s">
        <v>205</v>
      </c>
      <c r="V1409" s="7"/>
      <c r="W1409" s="7"/>
      <c r="X1409" s="7"/>
      <c r="Y1409" s="7"/>
      <c r="Z1409" s="100">
        <f t="shared" si="233"/>
        <v>4001163</v>
      </c>
      <c r="AA1409" s="7"/>
      <c r="AB1409" s="7"/>
      <c r="AC1409" s="7"/>
      <c r="AD1409" s="7"/>
      <c r="AE1409" s="100">
        <f t="shared" si="234"/>
        <v>4196</v>
      </c>
      <c r="AF1409" s="7"/>
      <c r="AG1409" s="100">
        <f t="shared" si="235"/>
        <v>50033762</v>
      </c>
    </row>
    <row r="1410" spans="1:33" x14ac:dyDescent="0.35">
      <c r="A1410" s="7" t="str">
        <f t="shared" si="236"/>
        <v>Suape55,60</v>
      </c>
      <c r="B1410" s="100" t="s">
        <v>187</v>
      </c>
      <c r="C1410" s="7">
        <v>4196</v>
      </c>
      <c r="D1410" s="7" t="s">
        <v>23</v>
      </c>
      <c r="E1410">
        <v>4001163</v>
      </c>
      <c r="F1410" s="101"/>
      <c r="G1410" s="111">
        <v>50033762</v>
      </c>
      <c r="H1410" t="s">
        <v>217</v>
      </c>
      <c r="I1410" s="101" t="str">
        <f t="shared" si="230"/>
        <v>55,6</v>
      </c>
      <c r="J1410" s="164">
        <v>0</v>
      </c>
      <c r="K1410" s="7" t="s">
        <v>134</v>
      </c>
      <c r="L1410" s="103" t="e">
        <f>HLOOKUP(K1410,'ABR''26'!$DE$4:$EH$65,MATCH(Carga!A1410,'ABR''26'!$DE$4:$DE$65,0),0)</f>
        <v>#N/A</v>
      </c>
      <c r="M1410" s="7"/>
      <c r="O1410" s="7" t="str">
        <f t="shared" si="231"/>
        <v>ZBSG</v>
      </c>
      <c r="P1410" s="104" t="e">
        <f t="shared" si="232"/>
        <v>#N/A</v>
      </c>
      <c r="Q1410" s="102" t="s">
        <v>203</v>
      </c>
      <c r="R1410" s="102" t="s">
        <v>204</v>
      </c>
      <c r="S1410" s="102" t="s">
        <v>152</v>
      </c>
      <c r="T1410" s="105" t="str">
        <f t="shared" ref="T1410:T1473" ca="1" si="237">$T$1</f>
        <v>04.05.Monday</v>
      </c>
      <c r="U1410" s="102" t="s">
        <v>205</v>
      </c>
      <c r="V1410" s="7"/>
      <c r="W1410" s="7"/>
      <c r="X1410" s="7"/>
      <c r="Y1410" s="7"/>
      <c r="Z1410" s="100">
        <f t="shared" si="233"/>
        <v>4001163</v>
      </c>
      <c r="AA1410" s="7"/>
      <c r="AB1410" s="7"/>
      <c r="AC1410" s="7"/>
      <c r="AD1410" s="7"/>
      <c r="AE1410" s="100">
        <f t="shared" si="234"/>
        <v>4196</v>
      </c>
      <c r="AF1410" s="7"/>
      <c r="AG1410" s="100">
        <f t="shared" si="235"/>
        <v>50033762</v>
      </c>
    </row>
    <row r="1411" spans="1:33" x14ac:dyDescent="0.35">
      <c r="A1411" s="7" t="str">
        <f t="shared" si="236"/>
        <v>Suape55,60</v>
      </c>
      <c r="B1411" s="100" t="s">
        <v>187</v>
      </c>
      <c r="C1411" s="7">
        <v>4196</v>
      </c>
      <c r="D1411" s="7" t="s">
        <v>23</v>
      </c>
      <c r="E1411">
        <v>4001163</v>
      </c>
      <c r="F1411" s="101"/>
      <c r="G1411" s="111">
        <v>50033762</v>
      </c>
      <c r="H1411" t="s">
        <v>217</v>
      </c>
      <c r="I1411" s="101" t="str">
        <f t="shared" si="230"/>
        <v>55,6</v>
      </c>
      <c r="J1411" s="164">
        <v>0</v>
      </c>
      <c r="K1411" s="7" t="s">
        <v>45</v>
      </c>
      <c r="L1411" s="103" t="e">
        <f>HLOOKUP(K1411,'ABR''26'!$DE$4:$EH$65,MATCH(Carga!A1411,'ABR''26'!$DE$4:$DE$65,0),0)</f>
        <v>#N/A</v>
      </c>
      <c r="M1411" s="7"/>
      <c r="O1411" s="7" t="str">
        <f t="shared" si="231"/>
        <v>ZBFS</v>
      </c>
      <c r="P1411" s="104" t="e">
        <f t="shared" si="232"/>
        <v>#N/A</v>
      </c>
      <c r="Q1411" s="102" t="s">
        <v>203</v>
      </c>
      <c r="R1411" s="102" t="s">
        <v>204</v>
      </c>
      <c r="S1411" s="102" t="s">
        <v>152</v>
      </c>
      <c r="T1411" s="105" t="str">
        <f t="shared" ca="1" si="237"/>
        <v>04.05.Monday</v>
      </c>
      <c r="U1411" s="102" t="s">
        <v>205</v>
      </c>
      <c r="V1411" s="7"/>
      <c r="W1411" s="7"/>
      <c r="X1411" s="7"/>
      <c r="Y1411" s="7"/>
      <c r="Z1411" s="100">
        <f t="shared" si="233"/>
        <v>4001163</v>
      </c>
      <c r="AA1411" s="7"/>
      <c r="AB1411" s="7"/>
      <c r="AC1411" s="7"/>
      <c r="AD1411" s="7"/>
      <c r="AE1411" s="100">
        <f t="shared" si="234"/>
        <v>4196</v>
      </c>
      <c r="AF1411" s="7"/>
      <c r="AG1411" s="100">
        <f t="shared" si="235"/>
        <v>50033762</v>
      </c>
    </row>
    <row r="1412" spans="1:33" x14ac:dyDescent="0.35">
      <c r="A1412" s="7" t="str">
        <f t="shared" si="236"/>
        <v>Suape55,60</v>
      </c>
      <c r="B1412" s="100" t="s">
        <v>187</v>
      </c>
      <c r="C1412" s="7">
        <v>4196</v>
      </c>
      <c r="D1412" s="7" t="s">
        <v>23</v>
      </c>
      <c r="E1412">
        <v>4001163</v>
      </c>
      <c r="F1412" s="101"/>
      <c r="G1412" s="111">
        <v>50033762</v>
      </c>
      <c r="H1412" t="s">
        <v>217</v>
      </c>
      <c r="I1412" s="101" t="str">
        <f t="shared" si="230"/>
        <v>55,6</v>
      </c>
      <c r="J1412" s="164">
        <v>0</v>
      </c>
      <c r="K1412" s="7" t="s">
        <v>47</v>
      </c>
      <c r="L1412" s="103" t="e">
        <f>HLOOKUP(K1412,'ABR''26'!$DE$4:$EH$65,MATCH(Carga!A1412,'ABR''26'!$DE$4:$DE$65,0),0)</f>
        <v>#N/A</v>
      </c>
      <c r="M1412" s="7"/>
      <c r="O1412" s="7" t="str">
        <f t="shared" si="231"/>
        <v>ZBUT</v>
      </c>
      <c r="P1412" s="104" t="e">
        <f t="shared" si="232"/>
        <v>#N/A</v>
      </c>
      <c r="Q1412" s="102" t="s">
        <v>203</v>
      </c>
      <c r="R1412" s="102" t="s">
        <v>204</v>
      </c>
      <c r="S1412" s="102" t="s">
        <v>152</v>
      </c>
      <c r="T1412" s="105" t="str">
        <f t="shared" ca="1" si="237"/>
        <v>04.05.Monday</v>
      </c>
      <c r="U1412" s="102" t="s">
        <v>205</v>
      </c>
      <c r="V1412" s="7"/>
      <c r="W1412" s="7"/>
      <c r="X1412" s="7"/>
      <c r="Y1412" s="7"/>
      <c r="Z1412" s="100">
        <f t="shared" si="233"/>
        <v>4001163</v>
      </c>
      <c r="AA1412" s="7"/>
      <c r="AB1412" s="7"/>
      <c r="AC1412" s="7"/>
      <c r="AD1412" s="7"/>
      <c r="AE1412" s="100">
        <f t="shared" si="234"/>
        <v>4196</v>
      </c>
      <c r="AF1412" s="7"/>
      <c r="AG1412" s="100">
        <f t="shared" si="235"/>
        <v>50033762</v>
      </c>
    </row>
    <row r="1413" spans="1:33" x14ac:dyDescent="0.35">
      <c r="A1413" s="7" t="str">
        <f t="shared" si="236"/>
        <v>Suape55,60</v>
      </c>
      <c r="B1413" s="100" t="s">
        <v>187</v>
      </c>
      <c r="C1413" s="7">
        <v>4196</v>
      </c>
      <c r="D1413" s="7" t="s">
        <v>23</v>
      </c>
      <c r="E1413">
        <v>4001163</v>
      </c>
      <c r="F1413" s="101"/>
      <c r="G1413" s="111">
        <v>50033762</v>
      </c>
      <c r="H1413" t="s">
        <v>217</v>
      </c>
      <c r="I1413" s="101" t="str">
        <f t="shared" si="230"/>
        <v>55,6</v>
      </c>
      <c r="J1413" s="164">
        <v>0</v>
      </c>
      <c r="K1413" s="7" t="s">
        <v>54</v>
      </c>
      <c r="L1413" s="103" t="e">
        <f>HLOOKUP(K1413,'ABR''26'!$DE$4:$EH$65,MATCH(Carga!A1413,'ABR''26'!$DE$4:$DE$65,0),0)</f>
        <v>#N/A</v>
      </c>
      <c r="M1413" s="7"/>
      <c r="O1413" s="7" t="str">
        <f t="shared" si="231"/>
        <v>ZBUB</v>
      </c>
      <c r="P1413" s="104" t="e">
        <f t="shared" si="232"/>
        <v>#N/A</v>
      </c>
      <c r="Q1413" s="102" t="s">
        <v>203</v>
      </c>
      <c r="R1413" s="102" t="s">
        <v>204</v>
      </c>
      <c r="S1413" s="102" t="s">
        <v>152</v>
      </c>
      <c r="T1413" s="105" t="str">
        <f t="shared" ca="1" si="237"/>
        <v>04.05.Monday</v>
      </c>
      <c r="U1413" s="102" t="s">
        <v>205</v>
      </c>
      <c r="V1413" s="7"/>
      <c r="W1413" s="7"/>
      <c r="X1413" s="7"/>
      <c r="Y1413" s="7"/>
      <c r="Z1413" s="100">
        <f t="shared" si="233"/>
        <v>4001163</v>
      </c>
      <c r="AA1413" s="7"/>
      <c r="AB1413" s="7"/>
      <c r="AC1413" s="7"/>
      <c r="AD1413" s="7"/>
      <c r="AE1413" s="100">
        <f t="shared" si="234"/>
        <v>4196</v>
      </c>
      <c r="AF1413" s="7"/>
      <c r="AG1413" s="100">
        <f t="shared" si="235"/>
        <v>50033762</v>
      </c>
    </row>
    <row r="1414" spans="1:33" x14ac:dyDescent="0.35">
      <c r="A1414" s="7" t="str">
        <f t="shared" si="236"/>
        <v>Suape55,60</v>
      </c>
      <c r="B1414" s="100" t="s">
        <v>187</v>
      </c>
      <c r="C1414" s="7">
        <v>4196</v>
      </c>
      <c r="D1414" s="7" t="s">
        <v>23</v>
      </c>
      <c r="E1414">
        <v>4001163</v>
      </c>
      <c r="F1414" s="101"/>
      <c r="G1414" s="111">
        <v>50033762</v>
      </c>
      <c r="H1414" t="s">
        <v>217</v>
      </c>
      <c r="I1414" s="101" t="str">
        <f t="shared" si="230"/>
        <v>55,6</v>
      </c>
      <c r="J1414" s="164">
        <v>0</v>
      </c>
      <c r="K1414" s="7" t="s">
        <v>48</v>
      </c>
      <c r="L1414" s="103" t="e">
        <f>HLOOKUP(K1414,'ABR''26'!$DE$4:$EH$65,MATCH(Carga!A1414,'ABR''26'!$DE$4:$DE$65,0),0)</f>
        <v>#N/A</v>
      </c>
      <c r="M1414" s="7"/>
      <c r="O1414" s="7" t="str">
        <f t="shared" si="231"/>
        <v>ZBLA</v>
      </c>
      <c r="P1414" s="104" t="e">
        <f t="shared" si="232"/>
        <v>#N/A</v>
      </c>
      <c r="Q1414" s="102" t="s">
        <v>203</v>
      </c>
      <c r="R1414" s="102" t="s">
        <v>204</v>
      </c>
      <c r="S1414" s="102" t="s">
        <v>152</v>
      </c>
      <c r="T1414" s="105" t="str">
        <f t="shared" ca="1" si="237"/>
        <v>04.05.Monday</v>
      </c>
      <c r="U1414" s="102" t="s">
        <v>205</v>
      </c>
      <c r="V1414" s="7"/>
      <c r="W1414" s="7"/>
      <c r="X1414" s="7"/>
      <c r="Y1414" s="7"/>
      <c r="Z1414" s="100">
        <f t="shared" si="233"/>
        <v>4001163</v>
      </c>
      <c r="AA1414" s="7"/>
      <c r="AB1414" s="7"/>
      <c r="AC1414" s="7"/>
      <c r="AD1414" s="7"/>
      <c r="AE1414" s="100">
        <f t="shared" si="234"/>
        <v>4196</v>
      </c>
      <c r="AF1414" s="7"/>
      <c r="AG1414" s="100">
        <f t="shared" si="235"/>
        <v>50033762</v>
      </c>
    </row>
    <row r="1415" spans="1:33" x14ac:dyDescent="0.35">
      <c r="A1415" s="7" t="str">
        <f t="shared" si="236"/>
        <v>Suape55,60</v>
      </c>
      <c r="B1415" s="100" t="s">
        <v>187</v>
      </c>
      <c r="C1415" s="7">
        <v>4196</v>
      </c>
      <c r="D1415" s="7" t="s">
        <v>23</v>
      </c>
      <c r="E1415">
        <v>4001163</v>
      </c>
      <c r="F1415" s="101"/>
      <c r="G1415" s="111">
        <v>50033762</v>
      </c>
      <c r="H1415" t="s">
        <v>217</v>
      </c>
      <c r="I1415" s="101" t="str">
        <f t="shared" si="230"/>
        <v>55,6</v>
      </c>
      <c r="J1415" s="164">
        <v>0</v>
      </c>
      <c r="K1415" s="7" t="s">
        <v>55</v>
      </c>
      <c r="L1415" s="103" t="e">
        <f>HLOOKUP(K1415,'ABR''26'!$DE$4:$EH$65,MATCH(Carga!A1415,'ABR''26'!$DE$4:$DE$65,0),0)</f>
        <v>#N/A</v>
      </c>
      <c r="M1415" s="7"/>
      <c r="O1415" s="7" t="str">
        <f t="shared" si="231"/>
        <v>ZBLL</v>
      </c>
      <c r="P1415" s="104" t="e">
        <f t="shared" si="232"/>
        <v>#N/A</v>
      </c>
      <c r="Q1415" s="102" t="s">
        <v>203</v>
      </c>
      <c r="R1415" s="102" t="s">
        <v>204</v>
      </c>
      <c r="S1415" s="102" t="s">
        <v>152</v>
      </c>
      <c r="T1415" s="105" t="str">
        <f t="shared" ca="1" si="237"/>
        <v>04.05.Monday</v>
      </c>
      <c r="U1415" s="102" t="s">
        <v>205</v>
      </c>
      <c r="V1415" s="7"/>
      <c r="W1415" s="7"/>
      <c r="X1415" s="7"/>
      <c r="Y1415" s="7"/>
      <c r="Z1415" s="100">
        <f t="shared" si="233"/>
        <v>4001163</v>
      </c>
      <c r="AA1415" s="7"/>
      <c r="AB1415" s="7"/>
      <c r="AC1415" s="7"/>
      <c r="AD1415" s="7"/>
      <c r="AE1415" s="100">
        <f t="shared" si="234"/>
        <v>4196</v>
      </c>
      <c r="AF1415" s="7"/>
      <c r="AG1415" s="100">
        <f t="shared" si="235"/>
        <v>50033762</v>
      </c>
    </row>
    <row r="1416" spans="1:33" x14ac:dyDescent="0.35">
      <c r="A1416" s="7" t="str">
        <f t="shared" si="236"/>
        <v>Suape55,60</v>
      </c>
      <c r="B1416" s="100" t="s">
        <v>187</v>
      </c>
      <c r="C1416" s="7">
        <v>4196</v>
      </c>
      <c r="D1416" s="7" t="s">
        <v>23</v>
      </c>
      <c r="E1416">
        <v>4001163</v>
      </c>
      <c r="F1416" s="101"/>
      <c r="G1416" s="111">
        <v>50033762</v>
      </c>
      <c r="H1416" t="s">
        <v>217</v>
      </c>
      <c r="I1416" s="101" t="str">
        <f t="shared" si="230"/>
        <v>55,6</v>
      </c>
      <c r="J1416" s="164">
        <v>0</v>
      </c>
      <c r="K1416" s="7" t="s">
        <v>135</v>
      </c>
      <c r="L1416" s="103" t="e">
        <f>HLOOKUP(K1416,'ABR''26'!$DE$4:$EH$65,MATCH(Carga!A1416,'ABR''26'!$DE$4:$DE$65,0),0)</f>
        <v>#N/A</v>
      </c>
      <c r="M1416" s="7"/>
      <c r="O1416" s="7" t="str">
        <f t="shared" si="231"/>
        <v>ZBPE</v>
      </c>
      <c r="P1416" s="104" t="e">
        <f t="shared" si="232"/>
        <v>#N/A</v>
      </c>
      <c r="Q1416" s="102" t="s">
        <v>203</v>
      </c>
      <c r="R1416" s="102" t="s">
        <v>204</v>
      </c>
      <c r="S1416" s="102" t="s">
        <v>152</v>
      </c>
      <c r="T1416" s="105" t="str">
        <f t="shared" ca="1" si="237"/>
        <v>04.05.Monday</v>
      </c>
      <c r="U1416" s="102" t="s">
        <v>205</v>
      </c>
      <c r="V1416" s="7"/>
      <c r="W1416" s="7"/>
      <c r="X1416" s="7"/>
      <c r="Y1416" s="7"/>
      <c r="Z1416" s="100">
        <f t="shared" si="233"/>
        <v>4001163</v>
      </c>
      <c r="AA1416" s="7"/>
      <c r="AB1416" s="7"/>
      <c r="AC1416" s="7"/>
      <c r="AD1416" s="7"/>
      <c r="AE1416" s="100">
        <f t="shared" si="234"/>
        <v>4196</v>
      </c>
      <c r="AF1416" s="7"/>
      <c r="AG1416" s="100">
        <f t="shared" si="235"/>
        <v>50033762</v>
      </c>
    </row>
    <row r="1417" spans="1:33" x14ac:dyDescent="0.35">
      <c r="A1417" s="7" t="str">
        <f t="shared" si="236"/>
        <v>Suape55,60</v>
      </c>
      <c r="B1417" s="100" t="s">
        <v>187</v>
      </c>
      <c r="C1417" s="7">
        <v>4196</v>
      </c>
      <c r="D1417" s="7" t="s">
        <v>23</v>
      </c>
      <c r="E1417">
        <v>4001163</v>
      </c>
      <c r="F1417" s="101"/>
      <c r="G1417" s="111">
        <v>50033762</v>
      </c>
      <c r="H1417" t="s">
        <v>217</v>
      </c>
      <c r="I1417" s="101" t="str">
        <f t="shared" si="230"/>
        <v>55,6</v>
      </c>
      <c r="J1417" s="164">
        <v>0</v>
      </c>
      <c r="K1417" s="7" t="s">
        <v>136</v>
      </c>
      <c r="L1417" s="103" t="e">
        <f>HLOOKUP(K1417,'ABR''26'!$DE$4:$EH$65,MATCH(Carga!A1417,'ABR''26'!$DE$4:$DE$65,0),0)</f>
        <v>#N/A</v>
      </c>
      <c r="M1417" s="7"/>
      <c r="O1417" s="7" t="str">
        <f t="shared" si="231"/>
        <v>ZBPL</v>
      </c>
      <c r="P1417" s="104" t="e">
        <f t="shared" si="232"/>
        <v>#N/A</v>
      </c>
      <c r="Q1417" s="102" t="s">
        <v>203</v>
      </c>
      <c r="R1417" s="102" t="s">
        <v>204</v>
      </c>
      <c r="S1417" s="102" t="s">
        <v>152</v>
      </c>
      <c r="T1417" s="105" t="str">
        <f t="shared" ca="1" si="237"/>
        <v>04.05.Monday</v>
      </c>
      <c r="U1417" s="102" t="s">
        <v>205</v>
      </c>
      <c r="V1417" s="7"/>
      <c r="W1417" s="7"/>
      <c r="X1417" s="7"/>
      <c r="Y1417" s="7"/>
      <c r="Z1417" s="100">
        <f t="shared" si="233"/>
        <v>4001163</v>
      </c>
      <c r="AA1417" s="7"/>
      <c r="AB1417" s="7"/>
      <c r="AC1417" s="7"/>
      <c r="AD1417" s="7"/>
      <c r="AE1417" s="100">
        <f t="shared" si="234"/>
        <v>4196</v>
      </c>
      <c r="AF1417" s="7"/>
      <c r="AG1417" s="100">
        <f t="shared" si="235"/>
        <v>50033762</v>
      </c>
    </row>
    <row r="1418" spans="1:33" x14ac:dyDescent="0.35">
      <c r="A1418" s="7" t="str">
        <f>D1418&amp;I1418&amp;J1418</f>
        <v>Suape55,60</v>
      </c>
      <c r="B1418" s="100" t="s">
        <v>187</v>
      </c>
      <c r="C1418" s="7">
        <v>4196</v>
      </c>
      <c r="D1418" s="7" t="s">
        <v>23</v>
      </c>
      <c r="E1418">
        <v>4001163</v>
      </c>
      <c r="F1418" s="101"/>
      <c r="G1418" s="111">
        <v>50033763</v>
      </c>
      <c r="H1418" t="s">
        <v>230</v>
      </c>
      <c r="I1418" s="101" t="str">
        <f t="shared" si="230"/>
        <v>55,6</v>
      </c>
      <c r="J1418" s="164">
        <v>0</v>
      </c>
      <c r="K1418" s="7" t="s">
        <v>43</v>
      </c>
      <c r="L1418" s="103" t="e">
        <f>HLOOKUP(K1418,'ABR''26'!$DE$4:$EH$65,MATCH(Carga!A1418,'ABR''26'!$DE$4:$DE$65,0),0)</f>
        <v>#N/A</v>
      </c>
      <c r="M1418" s="7"/>
      <c r="O1418" s="7" t="str">
        <f t="shared" si="231"/>
        <v>ZBRP</v>
      </c>
      <c r="P1418" s="104" t="e">
        <f t="shared" si="232"/>
        <v>#N/A</v>
      </c>
      <c r="Q1418" s="102" t="s">
        <v>203</v>
      </c>
      <c r="R1418" s="102" t="s">
        <v>204</v>
      </c>
      <c r="S1418" s="102" t="s">
        <v>152</v>
      </c>
      <c r="T1418" s="105" t="str">
        <f t="shared" ca="1" si="237"/>
        <v>04.05.Monday</v>
      </c>
      <c r="U1418" s="102" t="s">
        <v>205</v>
      </c>
      <c r="V1418" s="7"/>
      <c r="W1418" s="7"/>
      <c r="X1418" s="7"/>
      <c r="Y1418" s="7"/>
      <c r="Z1418" s="100">
        <f t="shared" si="233"/>
        <v>4001163</v>
      </c>
      <c r="AA1418" s="7"/>
      <c r="AB1418" s="7"/>
      <c r="AC1418" s="7"/>
      <c r="AD1418" s="7"/>
      <c r="AE1418" s="100">
        <f t="shared" si="234"/>
        <v>4196</v>
      </c>
      <c r="AF1418" s="7"/>
      <c r="AG1418" s="100">
        <f t="shared" si="235"/>
        <v>50033763</v>
      </c>
    </row>
    <row r="1419" spans="1:33" x14ac:dyDescent="0.35">
      <c r="A1419" s="7" t="str">
        <f t="shared" ref="A1419:A1441" si="238">D1419&amp;I1419&amp;J1419</f>
        <v>Suape55,60</v>
      </c>
      <c r="B1419" s="100" t="s">
        <v>187</v>
      </c>
      <c r="C1419" s="7">
        <v>4196</v>
      </c>
      <c r="D1419" s="7" t="s">
        <v>23</v>
      </c>
      <c r="E1419">
        <v>4001163</v>
      </c>
      <c r="F1419" s="101"/>
      <c r="G1419" s="111">
        <v>50033763</v>
      </c>
      <c r="H1419" t="s">
        <v>230</v>
      </c>
      <c r="I1419" s="101" t="str">
        <f t="shared" si="230"/>
        <v>55,6</v>
      </c>
      <c r="J1419" s="164">
        <v>0</v>
      </c>
      <c r="K1419" s="7" t="s">
        <v>44</v>
      </c>
      <c r="L1419" s="103" t="e">
        <f>HLOOKUP(K1419,'ABR''26'!$DE$4:$EH$65,MATCH(Carga!A1419,'ABR''26'!$DE$4:$DE$65,0),0)</f>
        <v>#N/A</v>
      </c>
      <c r="M1419" s="7"/>
      <c r="O1419" s="7" t="str">
        <f t="shared" si="231"/>
        <v>ZBSR</v>
      </c>
      <c r="P1419" s="104" t="e">
        <f t="shared" si="232"/>
        <v>#N/A</v>
      </c>
      <c r="Q1419" s="102" t="s">
        <v>203</v>
      </c>
      <c r="R1419" s="102" t="s">
        <v>204</v>
      </c>
      <c r="S1419" s="102" t="s">
        <v>152</v>
      </c>
      <c r="T1419" s="105" t="str">
        <f t="shared" ca="1" si="237"/>
        <v>04.05.Monday</v>
      </c>
      <c r="U1419" s="102" t="s">
        <v>205</v>
      </c>
      <c r="V1419" s="7"/>
      <c r="W1419" s="7"/>
      <c r="X1419" s="7"/>
      <c r="Y1419" s="7"/>
      <c r="Z1419" s="100">
        <f t="shared" si="233"/>
        <v>4001163</v>
      </c>
      <c r="AA1419" s="7"/>
      <c r="AB1419" s="7"/>
      <c r="AC1419" s="7"/>
      <c r="AD1419" s="7"/>
      <c r="AE1419" s="100">
        <f t="shared" si="234"/>
        <v>4196</v>
      </c>
      <c r="AF1419" s="7"/>
      <c r="AG1419" s="100">
        <f t="shared" si="235"/>
        <v>50033763</v>
      </c>
    </row>
    <row r="1420" spans="1:33" x14ac:dyDescent="0.35">
      <c r="A1420" s="7" t="str">
        <f t="shared" si="238"/>
        <v>Suape55,60</v>
      </c>
      <c r="B1420" s="100" t="s">
        <v>187</v>
      </c>
      <c r="C1420" s="7">
        <v>4196</v>
      </c>
      <c r="D1420" s="7" t="s">
        <v>23</v>
      </c>
      <c r="E1420">
        <v>4001163</v>
      </c>
      <c r="F1420" s="101"/>
      <c r="G1420" s="111">
        <v>50033763</v>
      </c>
      <c r="H1420" t="s">
        <v>230</v>
      </c>
      <c r="I1420" s="101" t="str">
        <f t="shared" si="230"/>
        <v>55,6</v>
      </c>
      <c r="J1420" s="164">
        <v>0</v>
      </c>
      <c r="K1420" s="7" t="s">
        <v>56</v>
      </c>
      <c r="L1420" s="103" t="e">
        <f>HLOOKUP(K1420,'ABR''26'!$DE$4:$EH$65,MATCH(Carga!A1420,'ABR''26'!$DE$4:$DE$65,0),0)</f>
        <v>#N/A</v>
      </c>
      <c r="M1420" s="7"/>
      <c r="O1420" s="7" t="str">
        <f t="shared" si="231"/>
        <v>ZBSB</v>
      </c>
      <c r="P1420" s="104" t="e">
        <f t="shared" si="232"/>
        <v>#N/A</v>
      </c>
      <c r="Q1420" s="102" t="s">
        <v>203</v>
      </c>
      <c r="R1420" s="102" t="s">
        <v>204</v>
      </c>
      <c r="S1420" s="102" t="s">
        <v>152</v>
      </c>
      <c r="T1420" s="105" t="str">
        <f t="shared" ca="1" si="237"/>
        <v>04.05.Monday</v>
      </c>
      <c r="U1420" s="102" t="s">
        <v>205</v>
      </c>
      <c r="V1420" s="7"/>
      <c r="W1420" s="7"/>
      <c r="X1420" s="7"/>
      <c r="Y1420" s="7"/>
      <c r="Z1420" s="100">
        <f t="shared" si="233"/>
        <v>4001163</v>
      </c>
      <c r="AA1420" s="7"/>
      <c r="AB1420" s="7"/>
      <c r="AC1420" s="7"/>
      <c r="AD1420" s="7"/>
      <c r="AE1420" s="100">
        <f t="shared" si="234"/>
        <v>4196</v>
      </c>
      <c r="AF1420" s="7"/>
      <c r="AG1420" s="100">
        <f t="shared" si="235"/>
        <v>50033763</v>
      </c>
    </row>
    <row r="1421" spans="1:33" x14ac:dyDescent="0.35">
      <c r="A1421" s="7" t="str">
        <f t="shared" si="238"/>
        <v>Suape55,60</v>
      </c>
      <c r="B1421" s="100" t="s">
        <v>187</v>
      </c>
      <c r="C1421" s="7">
        <v>4196</v>
      </c>
      <c r="D1421" s="7" t="s">
        <v>23</v>
      </c>
      <c r="E1421">
        <v>4001163</v>
      </c>
      <c r="F1421" s="101"/>
      <c r="G1421" s="111">
        <v>50033763</v>
      </c>
      <c r="H1421" t="s">
        <v>230</v>
      </c>
      <c r="I1421" s="101" t="str">
        <f t="shared" si="230"/>
        <v>55,6</v>
      </c>
      <c r="J1421" s="164">
        <v>0</v>
      </c>
      <c r="K1421" s="7" t="s">
        <v>46</v>
      </c>
      <c r="L1421" s="103" t="e">
        <f>HLOOKUP(K1421,'ABR''26'!$DE$4:$EH$65,MATCH(Carga!A1421,'ABR''26'!$DE$4:$DE$65,0),0)</f>
        <v>#N/A</v>
      </c>
      <c r="M1421" s="7"/>
      <c r="O1421" s="7" t="str">
        <f t="shared" si="231"/>
        <v>ZBCP</v>
      </c>
      <c r="P1421" s="104" t="e">
        <f t="shared" si="232"/>
        <v>#N/A</v>
      </c>
      <c r="Q1421" s="102" t="s">
        <v>203</v>
      </c>
      <c r="R1421" s="102" t="s">
        <v>204</v>
      </c>
      <c r="S1421" s="102" t="s">
        <v>152</v>
      </c>
      <c r="T1421" s="105" t="str">
        <f t="shared" ca="1" si="237"/>
        <v>04.05.Monday</v>
      </c>
      <c r="U1421" s="102" t="s">
        <v>205</v>
      </c>
      <c r="V1421" s="7"/>
      <c r="W1421" s="7"/>
      <c r="X1421" s="7"/>
      <c r="Y1421" s="7"/>
      <c r="Z1421" s="100">
        <f t="shared" si="233"/>
        <v>4001163</v>
      </c>
      <c r="AA1421" s="7"/>
      <c r="AB1421" s="7"/>
      <c r="AC1421" s="7"/>
      <c r="AD1421" s="7"/>
      <c r="AE1421" s="100">
        <f t="shared" si="234"/>
        <v>4196</v>
      </c>
      <c r="AF1421" s="7"/>
      <c r="AG1421" s="100">
        <f t="shared" si="235"/>
        <v>50033763</v>
      </c>
    </row>
    <row r="1422" spans="1:33" x14ac:dyDescent="0.35">
      <c r="A1422" s="7" t="str">
        <f t="shared" si="238"/>
        <v>Suape55,60</v>
      </c>
      <c r="B1422" s="100" t="s">
        <v>187</v>
      </c>
      <c r="C1422" s="7">
        <v>4196</v>
      </c>
      <c r="D1422" s="7" t="s">
        <v>23</v>
      </c>
      <c r="E1422">
        <v>4001163</v>
      </c>
      <c r="F1422" s="101"/>
      <c r="G1422" s="111">
        <v>50033763</v>
      </c>
      <c r="H1422" t="s">
        <v>230</v>
      </c>
      <c r="I1422" s="101" t="str">
        <f t="shared" si="230"/>
        <v>55,6</v>
      </c>
      <c r="J1422" s="164">
        <v>0</v>
      </c>
      <c r="K1422" s="7" t="s">
        <v>131</v>
      </c>
      <c r="L1422" s="103" t="e">
        <f>HLOOKUP(K1422,'ABR''26'!$DE$4:$EH$65,MATCH(Carga!A1422,'ABR''26'!$DE$4:$DE$65,0),0)</f>
        <v>#N/A</v>
      </c>
      <c r="M1422" s="7"/>
      <c r="O1422" s="7" t="str">
        <f t="shared" si="231"/>
        <v>ZBFP</v>
      </c>
      <c r="P1422" s="104" t="e">
        <f t="shared" si="232"/>
        <v>#N/A</v>
      </c>
      <c r="Q1422" s="102" t="s">
        <v>203</v>
      </c>
      <c r="R1422" s="102" t="s">
        <v>204</v>
      </c>
      <c r="S1422" s="102" t="s">
        <v>152</v>
      </c>
      <c r="T1422" s="105" t="str">
        <f t="shared" ca="1" si="237"/>
        <v>04.05.Monday</v>
      </c>
      <c r="U1422" s="102" t="s">
        <v>205</v>
      </c>
      <c r="V1422" s="7"/>
      <c r="W1422" s="7"/>
      <c r="X1422" s="7"/>
      <c r="Y1422" s="7"/>
      <c r="Z1422" s="100">
        <f t="shared" si="233"/>
        <v>4001163</v>
      </c>
      <c r="AA1422" s="7"/>
      <c r="AB1422" s="7"/>
      <c r="AC1422" s="7"/>
      <c r="AD1422" s="7"/>
      <c r="AE1422" s="100">
        <f t="shared" si="234"/>
        <v>4196</v>
      </c>
      <c r="AF1422" s="7"/>
      <c r="AG1422" s="100">
        <f t="shared" si="235"/>
        <v>50033763</v>
      </c>
    </row>
    <row r="1423" spans="1:33" x14ac:dyDescent="0.35">
      <c r="A1423" s="7" t="str">
        <f t="shared" si="238"/>
        <v>Suape55,60</v>
      </c>
      <c r="B1423" s="100" t="s">
        <v>187</v>
      </c>
      <c r="C1423" s="7">
        <v>4196</v>
      </c>
      <c r="D1423" s="7" t="s">
        <v>23</v>
      </c>
      <c r="E1423">
        <v>4001163</v>
      </c>
      <c r="F1423" s="101"/>
      <c r="G1423" s="111">
        <v>50033763</v>
      </c>
      <c r="H1423" t="s">
        <v>230</v>
      </c>
      <c r="I1423" s="101" t="str">
        <f t="shared" si="230"/>
        <v>55,6</v>
      </c>
      <c r="J1423" s="164">
        <v>0</v>
      </c>
      <c r="K1423" s="7" t="s">
        <v>51</v>
      </c>
      <c r="L1423" s="103" t="e">
        <f>HLOOKUP(K1423,'ABR''26'!$DE$4:$EH$65,MATCH(Carga!A1423,'ABR''26'!$DE$4:$DE$65,0),0)</f>
        <v>#N/A</v>
      </c>
      <c r="M1423" s="7"/>
      <c r="O1423" s="7" t="str">
        <f t="shared" si="231"/>
        <v>ZBFC</v>
      </c>
      <c r="P1423" s="104" t="e">
        <f t="shared" si="232"/>
        <v>#N/A</v>
      </c>
      <c r="Q1423" s="102" t="s">
        <v>203</v>
      </c>
      <c r="R1423" s="102" t="s">
        <v>204</v>
      </c>
      <c r="S1423" s="102" t="s">
        <v>152</v>
      </c>
      <c r="T1423" s="105" t="str">
        <f t="shared" ca="1" si="237"/>
        <v>04.05.Monday</v>
      </c>
      <c r="U1423" s="102" t="s">
        <v>205</v>
      </c>
      <c r="V1423" s="7"/>
      <c r="W1423" s="7"/>
      <c r="X1423" s="7"/>
      <c r="Y1423" s="7"/>
      <c r="Z1423" s="100">
        <f t="shared" si="233"/>
        <v>4001163</v>
      </c>
      <c r="AA1423" s="7"/>
      <c r="AB1423" s="7"/>
      <c r="AC1423" s="7"/>
      <c r="AD1423" s="7"/>
      <c r="AE1423" s="100">
        <f t="shared" si="234"/>
        <v>4196</v>
      </c>
      <c r="AF1423" s="7"/>
      <c r="AG1423" s="100">
        <f t="shared" si="235"/>
        <v>50033763</v>
      </c>
    </row>
    <row r="1424" spans="1:33" x14ac:dyDescent="0.35">
      <c r="A1424" s="7" t="str">
        <f t="shared" si="238"/>
        <v>Suape55,60</v>
      </c>
      <c r="B1424" s="100" t="s">
        <v>187</v>
      </c>
      <c r="C1424" s="7">
        <v>4196</v>
      </c>
      <c r="D1424" s="7" t="s">
        <v>23</v>
      </c>
      <c r="E1424">
        <v>4001163</v>
      </c>
      <c r="F1424" s="101"/>
      <c r="G1424" s="111">
        <v>50033763</v>
      </c>
      <c r="H1424" t="s">
        <v>230</v>
      </c>
      <c r="I1424" s="101" t="str">
        <f t="shared" si="230"/>
        <v>55,6</v>
      </c>
      <c r="J1424" s="164">
        <v>0</v>
      </c>
      <c r="K1424" s="7" t="s">
        <v>59</v>
      </c>
      <c r="L1424" s="103" t="e">
        <f>HLOOKUP(K1424,'ABR''26'!$DE$4:$EH$65,MATCH(Carga!A1424,'ABR''26'!$DE$4:$DE$65,0),0)</f>
        <v>#N/A</v>
      </c>
      <c r="M1424" s="7"/>
      <c r="O1424" s="7" t="str">
        <f t="shared" si="231"/>
        <v>ZBFB</v>
      </c>
      <c r="P1424" s="104" t="e">
        <f t="shared" si="232"/>
        <v>#N/A</v>
      </c>
      <c r="Q1424" s="102" t="s">
        <v>203</v>
      </c>
      <c r="R1424" s="102" t="s">
        <v>204</v>
      </c>
      <c r="S1424" s="102" t="s">
        <v>152</v>
      </c>
      <c r="T1424" s="105" t="str">
        <f t="shared" ca="1" si="237"/>
        <v>04.05.Monday</v>
      </c>
      <c r="U1424" s="102" t="s">
        <v>205</v>
      </c>
      <c r="V1424" s="7"/>
      <c r="W1424" s="7"/>
      <c r="X1424" s="7"/>
      <c r="Y1424" s="7"/>
      <c r="Z1424" s="100">
        <f t="shared" si="233"/>
        <v>4001163</v>
      </c>
      <c r="AA1424" s="7"/>
      <c r="AB1424" s="7"/>
      <c r="AC1424" s="7"/>
      <c r="AD1424" s="7"/>
      <c r="AE1424" s="100">
        <f t="shared" si="234"/>
        <v>4196</v>
      </c>
      <c r="AF1424" s="7"/>
      <c r="AG1424" s="100">
        <f t="shared" si="235"/>
        <v>50033763</v>
      </c>
    </row>
    <row r="1425" spans="1:33" x14ac:dyDescent="0.35">
      <c r="A1425" s="7" t="str">
        <f t="shared" si="238"/>
        <v>Suape55,60</v>
      </c>
      <c r="B1425" s="100" t="s">
        <v>187</v>
      </c>
      <c r="C1425" s="7">
        <v>4196</v>
      </c>
      <c r="D1425" s="7" t="s">
        <v>23</v>
      </c>
      <c r="E1425">
        <v>4001163</v>
      </c>
      <c r="F1425" s="101"/>
      <c r="G1425" s="111">
        <v>50033763</v>
      </c>
      <c r="H1425" t="s">
        <v>230</v>
      </c>
      <c r="I1425" s="101" t="str">
        <f t="shared" si="230"/>
        <v>55,6</v>
      </c>
      <c r="J1425" s="164">
        <v>0</v>
      </c>
      <c r="K1425" s="7" t="s">
        <v>138</v>
      </c>
      <c r="L1425" s="103" t="e">
        <f>HLOOKUP(K1425,'ABR''26'!$DE$4:$EH$65,MATCH(Carga!A1425,'ABR''26'!$DE$4:$DE$65,0),0)</f>
        <v>#N/A</v>
      </c>
      <c r="M1425" s="7"/>
      <c r="O1425" s="7" t="str">
        <f t="shared" si="231"/>
        <v>ZBTM</v>
      </c>
      <c r="P1425" s="104" t="e">
        <f t="shared" si="232"/>
        <v>#N/A</v>
      </c>
      <c r="Q1425" s="102" t="s">
        <v>203</v>
      </c>
      <c r="R1425" s="102" t="s">
        <v>204</v>
      </c>
      <c r="S1425" s="102" t="s">
        <v>152</v>
      </c>
      <c r="T1425" s="105" t="str">
        <f t="shared" ca="1" si="237"/>
        <v>04.05.Monday</v>
      </c>
      <c r="U1425" s="102" t="s">
        <v>205</v>
      </c>
      <c r="V1425" s="7"/>
      <c r="W1425" s="7"/>
      <c r="X1425" s="7"/>
      <c r="Y1425" s="7"/>
      <c r="Z1425" s="100">
        <f t="shared" si="233"/>
        <v>4001163</v>
      </c>
      <c r="AA1425" s="7"/>
      <c r="AB1425" s="7"/>
      <c r="AC1425" s="7"/>
      <c r="AD1425" s="7"/>
      <c r="AE1425" s="100">
        <f t="shared" si="234"/>
        <v>4196</v>
      </c>
      <c r="AF1425" s="7"/>
      <c r="AG1425" s="100">
        <f t="shared" si="235"/>
        <v>50033763</v>
      </c>
    </row>
    <row r="1426" spans="1:33" x14ac:dyDescent="0.35">
      <c r="A1426" s="7" t="str">
        <f t="shared" si="238"/>
        <v>Suape55,60</v>
      </c>
      <c r="B1426" s="100" t="s">
        <v>187</v>
      </c>
      <c r="C1426" s="7">
        <v>4196</v>
      </c>
      <c r="D1426" s="7" t="s">
        <v>23</v>
      </c>
      <c r="E1426">
        <v>4001163</v>
      </c>
      <c r="F1426" s="101"/>
      <c r="G1426" s="111">
        <v>50033763</v>
      </c>
      <c r="H1426" t="s">
        <v>230</v>
      </c>
      <c r="I1426" s="101" t="str">
        <f t="shared" si="230"/>
        <v>55,6</v>
      </c>
      <c r="J1426" s="164">
        <v>0</v>
      </c>
      <c r="K1426" s="7" t="s">
        <v>139</v>
      </c>
      <c r="L1426" s="103" t="e">
        <f>HLOOKUP(K1426,'ABR''26'!$DE$4:$EH$65,MATCH(Carga!A1426,'ABR''26'!$DE$4:$DE$65,0),0)</f>
        <v>#N/A</v>
      </c>
      <c r="M1426" s="7"/>
      <c r="O1426" s="7" t="str">
        <f t="shared" si="231"/>
        <v>ZBCT</v>
      </c>
      <c r="P1426" s="104" t="e">
        <f t="shared" si="232"/>
        <v>#N/A</v>
      </c>
      <c r="Q1426" s="102" t="s">
        <v>203</v>
      </c>
      <c r="R1426" s="102" t="s">
        <v>204</v>
      </c>
      <c r="S1426" s="102" t="s">
        <v>152</v>
      </c>
      <c r="T1426" s="105" t="str">
        <f t="shared" ca="1" si="237"/>
        <v>04.05.Monday</v>
      </c>
      <c r="U1426" s="102" t="s">
        <v>205</v>
      </c>
      <c r="V1426" s="7"/>
      <c r="W1426" s="7"/>
      <c r="X1426" s="7"/>
      <c r="Y1426" s="7"/>
      <c r="Z1426" s="100">
        <f t="shared" si="233"/>
        <v>4001163</v>
      </c>
      <c r="AA1426" s="7"/>
      <c r="AB1426" s="7"/>
      <c r="AC1426" s="7"/>
      <c r="AD1426" s="7"/>
      <c r="AE1426" s="100">
        <f t="shared" si="234"/>
        <v>4196</v>
      </c>
      <c r="AF1426" s="7"/>
      <c r="AG1426" s="100">
        <f t="shared" si="235"/>
        <v>50033763</v>
      </c>
    </row>
    <row r="1427" spans="1:33" x14ac:dyDescent="0.35">
      <c r="A1427" s="7" t="str">
        <f t="shared" si="238"/>
        <v>Suape55,60</v>
      </c>
      <c r="B1427" s="100" t="s">
        <v>187</v>
      </c>
      <c r="C1427" s="7">
        <v>4196</v>
      </c>
      <c r="D1427" s="7" t="s">
        <v>23</v>
      </c>
      <c r="E1427">
        <v>4001163</v>
      </c>
      <c r="F1427" s="101"/>
      <c r="G1427" s="111">
        <v>50033763</v>
      </c>
      <c r="H1427" t="s">
        <v>230</v>
      </c>
      <c r="I1427" s="101" t="str">
        <f t="shared" si="230"/>
        <v>55,6</v>
      </c>
      <c r="J1427" s="164">
        <v>0</v>
      </c>
      <c r="K1427" s="7" t="s">
        <v>57</v>
      </c>
      <c r="L1427" s="103" t="e">
        <f>HLOOKUP(K1427,'ABR''26'!$DE$4:$EH$65,MATCH(Carga!A1427,'ABR''26'!$DE$4:$DE$65,0),0)</f>
        <v>#N/A</v>
      </c>
      <c r="M1427" s="7"/>
      <c r="O1427" s="7" t="str">
        <f t="shared" si="231"/>
        <v>ZBLB</v>
      </c>
      <c r="P1427" s="104" t="e">
        <f t="shared" si="232"/>
        <v>#N/A</v>
      </c>
      <c r="Q1427" s="102" t="s">
        <v>203</v>
      </c>
      <c r="R1427" s="102" t="s">
        <v>204</v>
      </c>
      <c r="S1427" s="102" t="s">
        <v>152</v>
      </c>
      <c r="T1427" s="105" t="str">
        <f t="shared" ca="1" si="237"/>
        <v>04.05.Monday</v>
      </c>
      <c r="U1427" s="102" t="s">
        <v>205</v>
      </c>
      <c r="V1427" s="7"/>
      <c r="W1427" s="7"/>
      <c r="X1427" s="7"/>
      <c r="Y1427" s="7"/>
      <c r="Z1427" s="100">
        <f t="shared" si="233"/>
        <v>4001163</v>
      </c>
      <c r="AA1427" s="7"/>
      <c r="AB1427" s="7"/>
      <c r="AC1427" s="7"/>
      <c r="AD1427" s="7"/>
      <c r="AE1427" s="100">
        <f t="shared" si="234"/>
        <v>4196</v>
      </c>
      <c r="AF1427" s="7"/>
      <c r="AG1427" s="100">
        <f t="shared" si="235"/>
        <v>50033763</v>
      </c>
    </row>
    <row r="1428" spans="1:33" x14ac:dyDescent="0.35">
      <c r="A1428" s="7" t="str">
        <f t="shared" si="238"/>
        <v>Suape55,60</v>
      </c>
      <c r="B1428" s="100" t="s">
        <v>187</v>
      </c>
      <c r="C1428" s="7">
        <v>4196</v>
      </c>
      <c r="D1428" s="7" t="s">
        <v>23</v>
      </c>
      <c r="E1428">
        <v>4001163</v>
      </c>
      <c r="F1428" s="101"/>
      <c r="G1428" s="111">
        <v>50033763</v>
      </c>
      <c r="H1428" t="s">
        <v>230</v>
      </c>
      <c r="I1428" s="101" t="str">
        <f t="shared" si="230"/>
        <v>55,6</v>
      </c>
      <c r="J1428" s="164">
        <v>0</v>
      </c>
      <c r="K1428" s="7" t="s">
        <v>132</v>
      </c>
      <c r="L1428" s="103" t="e">
        <f>HLOOKUP(K1428,'ABR''26'!$DE$4:$EH$65,MATCH(Carga!A1428,'ABR''26'!$DE$4:$DE$65,0),0)</f>
        <v>#N/A</v>
      </c>
      <c r="M1428" s="7"/>
      <c r="O1428" s="7" t="str">
        <f t="shared" si="231"/>
        <v>ZBMR</v>
      </c>
      <c r="P1428" s="104" t="e">
        <f t="shared" si="232"/>
        <v>#N/A</v>
      </c>
      <c r="Q1428" s="102" t="s">
        <v>203</v>
      </c>
      <c r="R1428" s="102" t="s">
        <v>204</v>
      </c>
      <c r="S1428" s="102" t="s">
        <v>152</v>
      </c>
      <c r="T1428" s="105" t="str">
        <f t="shared" ca="1" si="237"/>
        <v>04.05.Monday</v>
      </c>
      <c r="U1428" s="102" t="s">
        <v>205</v>
      </c>
      <c r="V1428" s="7"/>
      <c r="W1428" s="7"/>
      <c r="X1428" s="7"/>
      <c r="Y1428" s="7"/>
      <c r="Z1428" s="100">
        <f t="shared" si="233"/>
        <v>4001163</v>
      </c>
      <c r="AA1428" s="7"/>
      <c r="AB1428" s="7"/>
      <c r="AC1428" s="7"/>
      <c r="AD1428" s="7"/>
      <c r="AE1428" s="100">
        <f t="shared" si="234"/>
        <v>4196</v>
      </c>
      <c r="AF1428" s="7"/>
      <c r="AG1428" s="100">
        <f t="shared" si="235"/>
        <v>50033763</v>
      </c>
    </row>
    <row r="1429" spans="1:33" x14ac:dyDescent="0.35">
      <c r="A1429" s="7" t="str">
        <f t="shared" si="238"/>
        <v>Suape55,60</v>
      </c>
      <c r="B1429" s="100" t="s">
        <v>187</v>
      </c>
      <c r="C1429" s="7">
        <v>4196</v>
      </c>
      <c r="D1429" s="7" t="s">
        <v>23</v>
      </c>
      <c r="E1429">
        <v>4001163</v>
      </c>
      <c r="F1429" s="101"/>
      <c r="G1429" s="111">
        <v>50033763</v>
      </c>
      <c r="H1429" t="s">
        <v>230</v>
      </c>
      <c r="I1429" s="101" t="str">
        <f t="shared" si="230"/>
        <v>55,6</v>
      </c>
      <c r="J1429" s="164">
        <v>0</v>
      </c>
      <c r="K1429" s="7" t="s">
        <v>133</v>
      </c>
      <c r="L1429" s="103" t="e">
        <f>HLOOKUP(K1429,'ABR''26'!$DE$4:$EH$65,MATCH(Carga!A1429,'ABR''26'!$DE$4:$DE$65,0),0)</f>
        <v>#N/A</v>
      </c>
      <c r="M1429" s="7"/>
      <c r="O1429" s="7" t="str">
        <f t="shared" si="231"/>
        <v>ZBML</v>
      </c>
      <c r="P1429" s="104" t="e">
        <f t="shared" si="232"/>
        <v>#N/A</v>
      </c>
      <c r="Q1429" s="102" t="s">
        <v>203</v>
      </c>
      <c r="R1429" s="102" t="s">
        <v>204</v>
      </c>
      <c r="S1429" s="102" t="s">
        <v>152</v>
      </c>
      <c r="T1429" s="105" t="str">
        <f t="shared" ca="1" si="237"/>
        <v>04.05.Monday</v>
      </c>
      <c r="U1429" s="102" t="s">
        <v>205</v>
      </c>
      <c r="V1429" s="7"/>
      <c r="W1429" s="7"/>
      <c r="X1429" s="7"/>
      <c r="Y1429" s="7"/>
      <c r="Z1429" s="100">
        <f t="shared" si="233"/>
        <v>4001163</v>
      </c>
      <c r="AA1429" s="7"/>
      <c r="AB1429" s="7"/>
      <c r="AC1429" s="7"/>
      <c r="AD1429" s="7"/>
      <c r="AE1429" s="100">
        <f t="shared" si="234"/>
        <v>4196</v>
      </c>
      <c r="AF1429" s="7"/>
      <c r="AG1429" s="100">
        <f t="shared" si="235"/>
        <v>50033763</v>
      </c>
    </row>
    <row r="1430" spans="1:33" x14ac:dyDescent="0.35">
      <c r="A1430" s="7" t="str">
        <f t="shared" si="238"/>
        <v>Suape55,60</v>
      </c>
      <c r="B1430" s="100" t="s">
        <v>187</v>
      </c>
      <c r="C1430" s="7">
        <v>4196</v>
      </c>
      <c r="D1430" s="7" t="s">
        <v>23</v>
      </c>
      <c r="E1430">
        <v>4001163</v>
      </c>
      <c r="F1430" s="101"/>
      <c r="G1430" s="111">
        <v>50033763</v>
      </c>
      <c r="H1430" t="s">
        <v>230</v>
      </c>
      <c r="I1430" s="101" t="str">
        <f t="shared" si="230"/>
        <v>55,6</v>
      </c>
      <c r="J1430" s="164">
        <v>0</v>
      </c>
      <c r="K1430" s="7" t="s">
        <v>52</v>
      </c>
      <c r="L1430" s="103" t="e">
        <f>HLOOKUP(K1430,'ABR''26'!$DE$4:$EH$65,MATCH(Carga!A1430,'ABR''26'!$DE$4:$DE$65,0),0)</f>
        <v>#N/A</v>
      </c>
      <c r="M1430" s="7"/>
      <c r="O1430" s="7" t="str">
        <f t="shared" si="231"/>
        <v>ZBPP</v>
      </c>
      <c r="P1430" s="104" t="e">
        <f t="shared" si="232"/>
        <v>#N/A</v>
      </c>
      <c r="Q1430" s="102" t="s">
        <v>203</v>
      </c>
      <c r="R1430" s="102" t="s">
        <v>204</v>
      </c>
      <c r="S1430" s="102" t="s">
        <v>152</v>
      </c>
      <c r="T1430" s="105" t="str">
        <f t="shared" ca="1" si="237"/>
        <v>04.05.Monday</v>
      </c>
      <c r="U1430" s="102" t="s">
        <v>205</v>
      </c>
      <c r="V1430" s="7"/>
      <c r="W1430" s="7"/>
      <c r="X1430" s="7"/>
      <c r="Y1430" s="7"/>
      <c r="Z1430" s="100">
        <f t="shared" si="233"/>
        <v>4001163</v>
      </c>
      <c r="AA1430" s="7"/>
      <c r="AB1430" s="7"/>
      <c r="AC1430" s="7"/>
      <c r="AD1430" s="7"/>
      <c r="AE1430" s="100">
        <f t="shared" si="234"/>
        <v>4196</v>
      </c>
      <c r="AF1430" s="7"/>
      <c r="AG1430" s="100">
        <f t="shared" si="235"/>
        <v>50033763</v>
      </c>
    </row>
    <row r="1431" spans="1:33" x14ac:dyDescent="0.35">
      <c r="A1431" s="7" t="str">
        <f t="shared" si="238"/>
        <v>Suape55,60</v>
      </c>
      <c r="B1431" s="100" t="s">
        <v>187</v>
      </c>
      <c r="C1431" s="7">
        <v>4196</v>
      </c>
      <c r="D1431" s="7" t="s">
        <v>23</v>
      </c>
      <c r="E1431">
        <v>4001163</v>
      </c>
      <c r="F1431" s="101"/>
      <c r="G1431" s="111">
        <v>50033763</v>
      </c>
      <c r="H1431" t="s">
        <v>230</v>
      </c>
      <c r="I1431" s="101" t="str">
        <f t="shared" si="230"/>
        <v>55,6</v>
      </c>
      <c r="J1431" s="164">
        <v>0</v>
      </c>
      <c r="K1431" s="7" t="s">
        <v>60</v>
      </c>
      <c r="L1431" s="103" t="e">
        <f>HLOOKUP(K1431,'ABR''26'!$DE$4:$EH$65,MATCH(Carga!A1431,'ABR''26'!$DE$4:$DE$65,0),0)</f>
        <v>#N/A</v>
      </c>
      <c r="M1431" s="7"/>
      <c r="O1431" s="7" t="str">
        <f t="shared" si="231"/>
        <v>ZBPB</v>
      </c>
      <c r="P1431" s="104" t="e">
        <f t="shared" si="232"/>
        <v>#N/A</v>
      </c>
      <c r="Q1431" s="102" t="s">
        <v>203</v>
      </c>
      <c r="R1431" s="102" t="s">
        <v>204</v>
      </c>
      <c r="S1431" s="102" t="s">
        <v>152</v>
      </c>
      <c r="T1431" s="105" t="str">
        <f t="shared" ca="1" si="237"/>
        <v>04.05.Monday</v>
      </c>
      <c r="U1431" s="102" t="s">
        <v>205</v>
      </c>
      <c r="V1431" s="7"/>
      <c r="W1431" s="7"/>
      <c r="X1431" s="7"/>
      <c r="Y1431" s="7"/>
      <c r="Z1431" s="100">
        <f t="shared" si="233"/>
        <v>4001163</v>
      </c>
      <c r="AA1431" s="7"/>
      <c r="AB1431" s="7"/>
      <c r="AC1431" s="7"/>
      <c r="AD1431" s="7"/>
      <c r="AE1431" s="100">
        <f t="shared" si="234"/>
        <v>4196</v>
      </c>
      <c r="AF1431" s="7"/>
      <c r="AG1431" s="100">
        <f t="shared" si="235"/>
        <v>50033763</v>
      </c>
    </row>
    <row r="1432" spans="1:33" x14ac:dyDescent="0.35">
      <c r="A1432" s="7" t="str">
        <f t="shared" si="238"/>
        <v>Suape55,60</v>
      </c>
      <c r="B1432" s="100" t="s">
        <v>187</v>
      </c>
      <c r="C1432" s="7">
        <v>4196</v>
      </c>
      <c r="D1432" s="7" t="s">
        <v>23</v>
      </c>
      <c r="E1432">
        <v>4001163</v>
      </c>
      <c r="F1432" s="101"/>
      <c r="G1432" s="111">
        <v>50033763</v>
      </c>
      <c r="H1432" t="s">
        <v>230</v>
      </c>
      <c r="I1432" s="101" t="str">
        <f t="shared" si="230"/>
        <v>55,6</v>
      </c>
      <c r="J1432" s="164">
        <v>0</v>
      </c>
      <c r="K1432" s="7" t="s">
        <v>50</v>
      </c>
      <c r="L1432" s="103" t="e">
        <f>HLOOKUP(K1432,'ABR''26'!$DE$4:$EH$65,MATCH(Carga!A1432,'ABR''26'!$DE$4:$DE$65,0),0)</f>
        <v>#N/A</v>
      </c>
      <c r="M1432" s="7"/>
      <c r="O1432" s="7" t="str">
        <f t="shared" si="231"/>
        <v>ZBOP</v>
      </c>
      <c r="P1432" s="104" t="e">
        <f t="shared" si="232"/>
        <v>#N/A</v>
      </c>
      <c r="Q1432" s="102" t="s">
        <v>203</v>
      </c>
      <c r="R1432" s="102" t="s">
        <v>204</v>
      </c>
      <c r="S1432" s="102" t="s">
        <v>152</v>
      </c>
      <c r="T1432" s="105" t="str">
        <f t="shared" ca="1" si="237"/>
        <v>04.05.Monday</v>
      </c>
      <c r="U1432" s="102" t="s">
        <v>205</v>
      </c>
      <c r="V1432" s="7"/>
      <c r="W1432" s="7"/>
      <c r="X1432" s="7"/>
      <c r="Y1432" s="7"/>
      <c r="Z1432" s="100">
        <f t="shared" si="233"/>
        <v>4001163</v>
      </c>
      <c r="AA1432" s="7"/>
      <c r="AB1432" s="7"/>
      <c r="AC1432" s="7"/>
      <c r="AD1432" s="7"/>
      <c r="AE1432" s="100">
        <f t="shared" si="234"/>
        <v>4196</v>
      </c>
      <c r="AF1432" s="7"/>
      <c r="AG1432" s="100">
        <f t="shared" si="235"/>
        <v>50033763</v>
      </c>
    </row>
    <row r="1433" spans="1:33" x14ac:dyDescent="0.35">
      <c r="A1433" s="7" t="str">
        <f t="shared" si="238"/>
        <v>Suape55,60</v>
      </c>
      <c r="B1433" s="100" t="s">
        <v>187</v>
      </c>
      <c r="C1433" s="7">
        <v>4196</v>
      </c>
      <c r="D1433" s="7" t="s">
        <v>23</v>
      </c>
      <c r="E1433">
        <v>4001163</v>
      </c>
      <c r="F1433" s="101"/>
      <c r="G1433" s="111">
        <v>50033763</v>
      </c>
      <c r="H1433" t="s">
        <v>230</v>
      </c>
      <c r="I1433" s="101" t="str">
        <f t="shared" si="230"/>
        <v>55,6</v>
      </c>
      <c r="J1433" s="164">
        <v>0</v>
      </c>
      <c r="K1433" s="7" t="s">
        <v>58</v>
      </c>
      <c r="L1433" s="103" t="e">
        <f>HLOOKUP(K1433,'ABR''26'!$DE$4:$EH$65,MATCH(Carga!A1433,'ABR''26'!$DE$4:$DE$65,0),0)</f>
        <v>#N/A</v>
      </c>
      <c r="M1433" s="7"/>
      <c r="O1433" s="7" t="str">
        <f t="shared" si="231"/>
        <v>ZBOB</v>
      </c>
      <c r="P1433" s="104" t="e">
        <f t="shared" si="232"/>
        <v>#N/A</v>
      </c>
      <c r="Q1433" s="102" t="s">
        <v>203</v>
      </c>
      <c r="R1433" s="102" t="s">
        <v>204</v>
      </c>
      <c r="S1433" s="102" t="s">
        <v>152</v>
      </c>
      <c r="T1433" s="105" t="str">
        <f t="shared" ca="1" si="237"/>
        <v>04.05.Monday</v>
      </c>
      <c r="U1433" s="102" t="s">
        <v>205</v>
      </c>
      <c r="V1433" s="7"/>
      <c r="W1433" s="7"/>
      <c r="X1433" s="7"/>
      <c r="Y1433" s="7"/>
      <c r="Z1433" s="100">
        <f t="shared" si="233"/>
        <v>4001163</v>
      </c>
      <c r="AA1433" s="7"/>
      <c r="AB1433" s="7"/>
      <c r="AC1433" s="7"/>
      <c r="AD1433" s="7"/>
      <c r="AE1433" s="100">
        <f t="shared" si="234"/>
        <v>4196</v>
      </c>
      <c r="AF1433" s="7"/>
      <c r="AG1433" s="100">
        <f t="shared" si="235"/>
        <v>50033763</v>
      </c>
    </row>
    <row r="1434" spans="1:33" x14ac:dyDescent="0.35">
      <c r="A1434" s="7" t="str">
        <f t="shared" si="238"/>
        <v>Suape55,60</v>
      </c>
      <c r="B1434" s="100" t="s">
        <v>187</v>
      </c>
      <c r="C1434" s="7">
        <v>4196</v>
      </c>
      <c r="D1434" s="7" t="s">
        <v>23</v>
      </c>
      <c r="E1434">
        <v>4001163</v>
      </c>
      <c r="F1434" s="101"/>
      <c r="G1434" s="111">
        <v>50033763</v>
      </c>
      <c r="H1434" t="s">
        <v>230</v>
      </c>
      <c r="I1434" s="101" t="str">
        <f t="shared" si="230"/>
        <v>55,6</v>
      </c>
      <c r="J1434" s="164">
        <v>0</v>
      </c>
      <c r="K1434" s="7" t="s">
        <v>134</v>
      </c>
      <c r="L1434" s="103" t="e">
        <f>HLOOKUP(K1434,'ABR''26'!$DE$4:$EH$65,MATCH(Carga!A1434,'ABR''26'!$DE$4:$DE$65,0),0)</f>
        <v>#N/A</v>
      </c>
      <c r="M1434" s="7"/>
      <c r="O1434" s="7" t="str">
        <f t="shared" si="231"/>
        <v>ZBSG</v>
      </c>
      <c r="P1434" s="104" t="e">
        <f t="shared" si="232"/>
        <v>#N/A</v>
      </c>
      <c r="Q1434" s="102" t="s">
        <v>203</v>
      </c>
      <c r="R1434" s="102" t="s">
        <v>204</v>
      </c>
      <c r="S1434" s="102" t="s">
        <v>152</v>
      </c>
      <c r="T1434" s="105" t="str">
        <f t="shared" ca="1" si="237"/>
        <v>04.05.Monday</v>
      </c>
      <c r="U1434" s="102" t="s">
        <v>205</v>
      </c>
      <c r="V1434" s="7"/>
      <c r="W1434" s="7"/>
      <c r="X1434" s="7"/>
      <c r="Y1434" s="7"/>
      <c r="Z1434" s="100">
        <f t="shared" si="233"/>
        <v>4001163</v>
      </c>
      <c r="AA1434" s="7"/>
      <c r="AB1434" s="7"/>
      <c r="AC1434" s="7"/>
      <c r="AD1434" s="7"/>
      <c r="AE1434" s="100">
        <f t="shared" si="234"/>
        <v>4196</v>
      </c>
      <c r="AF1434" s="7"/>
      <c r="AG1434" s="100">
        <f t="shared" si="235"/>
        <v>50033763</v>
      </c>
    </row>
    <row r="1435" spans="1:33" x14ac:dyDescent="0.35">
      <c r="A1435" s="7" t="str">
        <f t="shared" si="238"/>
        <v>Suape55,60</v>
      </c>
      <c r="B1435" s="100" t="s">
        <v>187</v>
      </c>
      <c r="C1435" s="7">
        <v>4196</v>
      </c>
      <c r="D1435" s="7" t="s">
        <v>23</v>
      </c>
      <c r="E1435">
        <v>4001163</v>
      </c>
      <c r="F1435" s="101"/>
      <c r="G1435" s="111">
        <v>50033763</v>
      </c>
      <c r="H1435" t="s">
        <v>230</v>
      </c>
      <c r="I1435" s="101" t="str">
        <f t="shared" si="230"/>
        <v>55,6</v>
      </c>
      <c r="J1435" s="164">
        <v>0</v>
      </c>
      <c r="K1435" s="7" t="s">
        <v>45</v>
      </c>
      <c r="L1435" s="103" t="e">
        <f>HLOOKUP(K1435,'ABR''26'!$DE$4:$EH$65,MATCH(Carga!A1435,'ABR''26'!$DE$4:$DE$65,0),0)</f>
        <v>#N/A</v>
      </c>
      <c r="M1435" s="7"/>
      <c r="O1435" s="7" t="str">
        <f t="shared" si="231"/>
        <v>ZBFS</v>
      </c>
      <c r="P1435" s="104" t="e">
        <f t="shared" si="232"/>
        <v>#N/A</v>
      </c>
      <c r="Q1435" s="102" t="s">
        <v>203</v>
      </c>
      <c r="R1435" s="102" t="s">
        <v>204</v>
      </c>
      <c r="S1435" s="102" t="s">
        <v>152</v>
      </c>
      <c r="T1435" s="105" t="str">
        <f t="shared" ca="1" si="237"/>
        <v>04.05.Monday</v>
      </c>
      <c r="U1435" s="102" t="s">
        <v>205</v>
      </c>
      <c r="V1435" s="7"/>
      <c r="W1435" s="7"/>
      <c r="X1435" s="7"/>
      <c r="Y1435" s="7"/>
      <c r="Z1435" s="100">
        <f t="shared" si="233"/>
        <v>4001163</v>
      </c>
      <c r="AA1435" s="7"/>
      <c r="AB1435" s="7"/>
      <c r="AC1435" s="7"/>
      <c r="AD1435" s="7"/>
      <c r="AE1435" s="100">
        <f t="shared" si="234"/>
        <v>4196</v>
      </c>
      <c r="AF1435" s="7"/>
      <c r="AG1435" s="100">
        <f t="shared" si="235"/>
        <v>50033763</v>
      </c>
    </row>
    <row r="1436" spans="1:33" x14ac:dyDescent="0.35">
      <c r="A1436" s="7" t="str">
        <f t="shared" si="238"/>
        <v>Suape55,60</v>
      </c>
      <c r="B1436" s="100" t="s">
        <v>187</v>
      </c>
      <c r="C1436" s="7">
        <v>4196</v>
      </c>
      <c r="D1436" s="7" t="s">
        <v>23</v>
      </c>
      <c r="E1436">
        <v>4001163</v>
      </c>
      <c r="F1436" s="101"/>
      <c r="G1436" s="111">
        <v>50033763</v>
      </c>
      <c r="H1436" t="s">
        <v>230</v>
      </c>
      <c r="I1436" s="101" t="str">
        <f t="shared" si="230"/>
        <v>55,6</v>
      </c>
      <c r="J1436" s="164">
        <v>0</v>
      </c>
      <c r="K1436" s="7" t="s">
        <v>47</v>
      </c>
      <c r="L1436" s="103" t="e">
        <f>HLOOKUP(K1436,'ABR''26'!$DE$4:$EH$65,MATCH(Carga!A1436,'ABR''26'!$DE$4:$DE$65,0),0)</f>
        <v>#N/A</v>
      </c>
      <c r="M1436" s="7"/>
      <c r="O1436" s="7" t="str">
        <f t="shared" si="231"/>
        <v>ZBUT</v>
      </c>
      <c r="P1436" s="104" t="e">
        <f t="shared" si="232"/>
        <v>#N/A</v>
      </c>
      <c r="Q1436" s="102" t="s">
        <v>203</v>
      </c>
      <c r="R1436" s="102" t="s">
        <v>204</v>
      </c>
      <c r="S1436" s="102" t="s">
        <v>152</v>
      </c>
      <c r="T1436" s="105" t="str">
        <f t="shared" ca="1" si="237"/>
        <v>04.05.Monday</v>
      </c>
      <c r="U1436" s="102" t="s">
        <v>205</v>
      </c>
      <c r="V1436" s="7"/>
      <c r="W1436" s="7"/>
      <c r="X1436" s="7"/>
      <c r="Y1436" s="7"/>
      <c r="Z1436" s="100">
        <f t="shared" si="233"/>
        <v>4001163</v>
      </c>
      <c r="AA1436" s="7"/>
      <c r="AB1436" s="7"/>
      <c r="AC1436" s="7"/>
      <c r="AD1436" s="7"/>
      <c r="AE1436" s="100">
        <f t="shared" si="234"/>
        <v>4196</v>
      </c>
      <c r="AF1436" s="7"/>
      <c r="AG1436" s="100">
        <f t="shared" si="235"/>
        <v>50033763</v>
      </c>
    </row>
    <row r="1437" spans="1:33" x14ac:dyDescent="0.35">
      <c r="A1437" s="7" t="str">
        <f t="shared" si="238"/>
        <v>Suape55,60</v>
      </c>
      <c r="B1437" s="100" t="s">
        <v>187</v>
      </c>
      <c r="C1437" s="7">
        <v>4196</v>
      </c>
      <c r="D1437" s="7" t="s">
        <v>23</v>
      </c>
      <c r="E1437">
        <v>4001163</v>
      </c>
      <c r="F1437" s="101"/>
      <c r="G1437" s="111">
        <v>50033763</v>
      </c>
      <c r="H1437" t="s">
        <v>230</v>
      </c>
      <c r="I1437" s="101" t="str">
        <f t="shared" si="230"/>
        <v>55,6</v>
      </c>
      <c r="J1437" s="164">
        <v>0</v>
      </c>
      <c r="K1437" s="7" t="s">
        <v>54</v>
      </c>
      <c r="L1437" s="103" t="e">
        <f>HLOOKUP(K1437,'ABR''26'!$DE$4:$EH$65,MATCH(Carga!A1437,'ABR''26'!$DE$4:$DE$65,0),0)</f>
        <v>#N/A</v>
      </c>
      <c r="M1437" s="7"/>
      <c r="O1437" s="7" t="str">
        <f t="shared" si="231"/>
        <v>ZBUB</v>
      </c>
      <c r="P1437" s="104" t="e">
        <f t="shared" si="232"/>
        <v>#N/A</v>
      </c>
      <c r="Q1437" s="102" t="s">
        <v>203</v>
      </c>
      <c r="R1437" s="102" t="s">
        <v>204</v>
      </c>
      <c r="S1437" s="102" t="s">
        <v>152</v>
      </c>
      <c r="T1437" s="105" t="str">
        <f t="shared" ca="1" si="237"/>
        <v>04.05.Monday</v>
      </c>
      <c r="U1437" s="102" t="s">
        <v>205</v>
      </c>
      <c r="V1437" s="7"/>
      <c r="W1437" s="7"/>
      <c r="X1437" s="7"/>
      <c r="Y1437" s="7"/>
      <c r="Z1437" s="100">
        <f t="shared" si="233"/>
        <v>4001163</v>
      </c>
      <c r="AA1437" s="7"/>
      <c r="AB1437" s="7"/>
      <c r="AC1437" s="7"/>
      <c r="AD1437" s="7"/>
      <c r="AE1437" s="100">
        <f t="shared" si="234"/>
        <v>4196</v>
      </c>
      <c r="AF1437" s="7"/>
      <c r="AG1437" s="100">
        <f t="shared" si="235"/>
        <v>50033763</v>
      </c>
    </row>
    <row r="1438" spans="1:33" x14ac:dyDescent="0.35">
      <c r="A1438" s="7" t="str">
        <f t="shared" si="238"/>
        <v>Suape55,60</v>
      </c>
      <c r="B1438" s="100" t="s">
        <v>187</v>
      </c>
      <c r="C1438" s="7">
        <v>4196</v>
      </c>
      <c r="D1438" s="7" t="s">
        <v>23</v>
      </c>
      <c r="E1438">
        <v>4001163</v>
      </c>
      <c r="F1438" s="101"/>
      <c r="G1438" s="111">
        <v>50033763</v>
      </c>
      <c r="H1438" t="s">
        <v>230</v>
      </c>
      <c r="I1438" s="101" t="str">
        <f t="shared" si="230"/>
        <v>55,6</v>
      </c>
      <c r="J1438" s="164">
        <v>0</v>
      </c>
      <c r="K1438" s="7" t="s">
        <v>48</v>
      </c>
      <c r="L1438" s="103" t="e">
        <f>HLOOKUP(K1438,'ABR''26'!$DE$4:$EH$65,MATCH(Carga!A1438,'ABR''26'!$DE$4:$DE$65,0),0)</f>
        <v>#N/A</v>
      </c>
      <c r="M1438" s="7"/>
      <c r="O1438" s="7" t="str">
        <f t="shared" si="231"/>
        <v>ZBLA</v>
      </c>
      <c r="P1438" s="104" t="e">
        <f t="shared" si="232"/>
        <v>#N/A</v>
      </c>
      <c r="Q1438" s="102" t="s">
        <v>203</v>
      </c>
      <c r="R1438" s="102" t="s">
        <v>204</v>
      </c>
      <c r="S1438" s="102" t="s">
        <v>152</v>
      </c>
      <c r="T1438" s="105" t="str">
        <f t="shared" ca="1" si="237"/>
        <v>04.05.Monday</v>
      </c>
      <c r="U1438" s="102" t="s">
        <v>205</v>
      </c>
      <c r="V1438" s="7"/>
      <c r="W1438" s="7"/>
      <c r="X1438" s="7"/>
      <c r="Y1438" s="7"/>
      <c r="Z1438" s="100">
        <f t="shared" si="233"/>
        <v>4001163</v>
      </c>
      <c r="AA1438" s="7"/>
      <c r="AB1438" s="7"/>
      <c r="AC1438" s="7"/>
      <c r="AD1438" s="7"/>
      <c r="AE1438" s="100">
        <f t="shared" si="234"/>
        <v>4196</v>
      </c>
      <c r="AF1438" s="7"/>
      <c r="AG1438" s="100">
        <f t="shared" si="235"/>
        <v>50033763</v>
      </c>
    </row>
    <row r="1439" spans="1:33" x14ac:dyDescent="0.35">
      <c r="A1439" s="7" t="str">
        <f t="shared" si="238"/>
        <v>Suape55,60</v>
      </c>
      <c r="B1439" s="100" t="s">
        <v>187</v>
      </c>
      <c r="C1439" s="7">
        <v>4196</v>
      </c>
      <c r="D1439" s="7" t="s">
        <v>23</v>
      </c>
      <c r="E1439">
        <v>4001163</v>
      </c>
      <c r="F1439" s="101"/>
      <c r="G1439" s="111">
        <v>50033763</v>
      </c>
      <c r="H1439" t="s">
        <v>230</v>
      </c>
      <c r="I1439" s="101" t="str">
        <f t="shared" si="230"/>
        <v>55,6</v>
      </c>
      <c r="J1439" s="164">
        <v>0</v>
      </c>
      <c r="K1439" s="7" t="s">
        <v>55</v>
      </c>
      <c r="L1439" s="103" t="e">
        <f>HLOOKUP(K1439,'ABR''26'!$DE$4:$EH$65,MATCH(Carga!A1439,'ABR''26'!$DE$4:$DE$65,0),0)</f>
        <v>#N/A</v>
      </c>
      <c r="M1439" s="7"/>
      <c r="O1439" s="7" t="str">
        <f t="shared" si="231"/>
        <v>ZBLL</v>
      </c>
      <c r="P1439" s="104" t="e">
        <f t="shared" si="232"/>
        <v>#N/A</v>
      </c>
      <c r="Q1439" s="102" t="s">
        <v>203</v>
      </c>
      <c r="R1439" s="102" t="s">
        <v>204</v>
      </c>
      <c r="S1439" s="102" t="s">
        <v>152</v>
      </c>
      <c r="T1439" s="105" t="str">
        <f t="shared" ca="1" si="237"/>
        <v>04.05.Monday</v>
      </c>
      <c r="U1439" s="102" t="s">
        <v>205</v>
      </c>
      <c r="V1439" s="7"/>
      <c r="W1439" s="7"/>
      <c r="X1439" s="7"/>
      <c r="Y1439" s="7"/>
      <c r="Z1439" s="100">
        <f t="shared" si="233"/>
        <v>4001163</v>
      </c>
      <c r="AA1439" s="7"/>
      <c r="AB1439" s="7"/>
      <c r="AC1439" s="7"/>
      <c r="AD1439" s="7"/>
      <c r="AE1439" s="100">
        <f t="shared" si="234"/>
        <v>4196</v>
      </c>
      <c r="AF1439" s="7"/>
      <c r="AG1439" s="100">
        <f t="shared" si="235"/>
        <v>50033763</v>
      </c>
    </row>
    <row r="1440" spans="1:33" x14ac:dyDescent="0.35">
      <c r="A1440" s="7" t="str">
        <f t="shared" si="238"/>
        <v>Suape55,60</v>
      </c>
      <c r="B1440" s="100" t="s">
        <v>187</v>
      </c>
      <c r="C1440" s="7">
        <v>4196</v>
      </c>
      <c r="D1440" s="7" t="s">
        <v>23</v>
      </c>
      <c r="E1440">
        <v>4001163</v>
      </c>
      <c r="F1440" s="101"/>
      <c r="G1440" s="111">
        <v>50033763</v>
      </c>
      <c r="H1440" t="s">
        <v>230</v>
      </c>
      <c r="I1440" s="101" t="str">
        <f t="shared" si="230"/>
        <v>55,6</v>
      </c>
      <c r="J1440" s="164">
        <v>0</v>
      </c>
      <c r="K1440" s="7" t="s">
        <v>135</v>
      </c>
      <c r="L1440" s="103" t="e">
        <f>HLOOKUP(K1440,'ABR''26'!$DE$4:$EH$65,MATCH(Carga!A1440,'ABR''26'!$DE$4:$DE$65,0),0)</f>
        <v>#N/A</v>
      </c>
      <c r="M1440" s="7"/>
      <c r="O1440" s="7" t="str">
        <f t="shared" si="231"/>
        <v>ZBPE</v>
      </c>
      <c r="P1440" s="104" t="e">
        <f t="shared" si="232"/>
        <v>#N/A</v>
      </c>
      <c r="Q1440" s="102" t="s">
        <v>203</v>
      </c>
      <c r="R1440" s="102" t="s">
        <v>204</v>
      </c>
      <c r="S1440" s="102" t="s">
        <v>152</v>
      </c>
      <c r="T1440" s="105" t="str">
        <f t="shared" ca="1" si="237"/>
        <v>04.05.Monday</v>
      </c>
      <c r="U1440" s="102" t="s">
        <v>205</v>
      </c>
      <c r="V1440" s="7"/>
      <c r="W1440" s="7"/>
      <c r="X1440" s="7"/>
      <c r="Y1440" s="7"/>
      <c r="Z1440" s="100">
        <f t="shared" si="233"/>
        <v>4001163</v>
      </c>
      <c r="AA1440" s="7"/>
      <c r="AB1440" s="7"/>
      <c r="AC1440" s="7"/>
      <c r="AD1440" s="7"/>
      <c r="AE1440" s="100">
        <f t="shared" si="234"/>
        <v>4196</v>
      </c>
      <c r="AF1440" s="7"/>
      <c r="AG1440" s="100">
        <f t="shared" si="235"/>
        <v>50033763</v>
      </c>
    </row>
    <row r="1441" spans="1:33" x14ac:dyDescent="0.35">
      <c r="A1441" s="7" t="str">
        <f t="shared" si="238"/>
        <v>Suape55,60</v>
      </c>
      <c r="B1441" s="100" t="s">
        <v>187</v>
      </c>
      <c r="C1441" s="7">
        <v>4196</v>
      </c>
      <c r="D1441" s="7" t="s">
        <v>23</v>
      </c>
      <c r="E1441">
        <v>4001163</v>
      </c>
      <c r="F1441" s="101"/>
      <c r="G1441" s="111">
        <v>50033763</v>
      </c>
      <c r="H1441" t="s">
        <v>230</v>
      </c>
      <c r="I1441" s="101" t="str">
        <f t="shared" si="230"/>
        <v>55,6</v>
      </c>
      <c r="J1441" s="164">
        <v>0</v>
      </c>
      <c r="K1441" s="7" t="s">
        <v>136</v>
      </c>
      <c r="L1441" s="103" t="e">
        <f>HLOOKUP(K1441,'ABR''26'!$DE$4:$EH$65,MATCH(Carga!A1441,'ABR''26'!$DE$4:$DE$65,0),0)</f>
        <v>#N/A</v>
      </c>
      <c r="M1441" s="7"/>
      <c r="O1441" s="7" t="str">
        <f t="shared" si="231"/>
        <v>ZBPL</v>
      </c>
      <c r="P1441" s="104" t="e">
        <f t="shared" si="232"/>
        <v>#N/A</v>
      </c>
      <c r="Q1441" s="102" t="s">
        <v>203</v>
      </c>
      <c r="R1441" s="102" t="s">
        <v>204</v>
      </c>
      <c r="S1441" s="102" t="s">
        <v>152</v>
      </c>
      <c r="T1441" s="105" t="str">
        <f t="shared" ca="1" si="237"/>
        <v>04.05.Monday</v>
      </c>
      <c r="U1441" s="102" t="s">
        <v>205</v>
      </c>
      <c r="V1441" s="7"/>
      <c r="W1441" s="7"/>
      <c r="X1441" s="7"/>
      <c r="Y1441" s="7"/>
      <c r="Z1441" s="100">
        <f t="shared" si="233"/>
        <v>4001163</v>
      </c>
      <c r="AA1441" s="7"/>
      <c r="AB1441" s="7"/>
      <c r="AC1441" s="7"/>
      <c r="AD1441" s="7"/>
      <c r="AE1441" s="100">
        <f t="shared" si="234"/>
        <v>4196</v>
      </c>
      <c r="AF1441" s="7"/>
      <c r="AG1441" s="100">
        <f t="shared" si="235"/>
        <v>50033763</v>
      </c>
    </row>
    <row r="1442" spans="1:33" x14ac:dyDescent="0.35">
      <c r="A1442" s="7" t="str">
        <f>D1442&amp;I1442&amp;J1442</f>
        <v>Manaus381</v>
      </c>
      <c r="B1442" s="100" t="s">
        <v>187</v>
      </c>
      <c r="C1442" s="7">
        <v>4151</v>
      </c>
      <c r="D1442" s="7" t="s">
        <v>40</v>
      </c>
      <c r="E1442">
        <v>4001212</v>
      </c>
      <c r="F1442" s="101"/>
      <c r="G1442" s="111">
        <v>50040077</v>
      </c>
      <c r="H1442" t="s">
        <v>231</v>
      </c>
      <c r="I1442" s="101">
        <v>38</v>
      </c>
      <c r="J1442" s="164">
        <v>1</v>
      </c>
      <c r="K1442" s="7" t="s">
        <v>43</v>
      </c>
      <c r="L1442" s="103">
        <f>HLOOKUP(K1442,'ABR''26'!$DE$4:$EH$65,MATCH(Carga!A1442,'ABR''26'!$DE$4:$DE$65,0),0)</f>
        <v>318.37</v>
      </c>
      <c r="M1442" s="7"/>
      <c r="O1442" s="7" t="str">
        <f t="shared" ref="O1442:O1505" si="239">K1442</f>
        <v>ZBRP</v>
      </c>
      <c r="P1442" s="104">
        <f t="shared" ref="P1442:P1505" si="240">L1442</f>
        <v>318.37</v>
      </c>
      <c r="Q1442" s="102" t="s">
        <v>203</v>
      </c>
      <c r="R1442" s="102" t="s">
        <v>204</v>
      </c>
      <c r="S1442" s="102" t="s">
        <v>152</v>
      </c>
      <c r="T1442" s="105" t="str">
        <f t="shared" ca="1" si="237"/>
        <v>04.05.Monday</v>
      </c>
      <c r="U1442" s="102" t="s">
        <v>205</v>
      </c>
      <c r="V1442" s="7"/>
      <c r="W1442" s="7"/>
      <c r="X1442" s="7"/>
      <c r="Y1442" s="7"/>
      <c r="Z1442" s="100">
        <f t="shared" ref="Z1442:Z1505" si="241">E1442</f>
        <v>4001212</v>
      </c>
      <c r="AA1442" s="7"/>
      <c r="AB1442" s="7"/>
      <c r="AC1442" s="7"/>
      <c r="AD1442" s="7"/>
      <c r="AE1442" s="100">
        <f t="shared" ref="AE1442:AE1505" si="242">C1442</f>
        <v>4151</v>
      </c>
      <c r="AF1442" s="7"/>
      <c r="AG1442" s="100">
        <f t="shared" ref="AG1442:AG1505" si="243">G1442</f>
        <v>50040077</v>
      </c>
    </row>
    <row r="1443" spans="1:33" x14ac:dyDescent="0.35">
      <c r="A1443" s="7" t="str">
        <f t="shared" ref="A1443:A1465" si="244">D1443&amp;I1443&amp;J1443</f>
        <v>Manaus381</v>
      </c>
      <c r="B1443" s="100" t="s">
        <v>187</v>
      </c>
      <c r="C1443" s="7">
        <v>4151</v>
      </c>
      <c r="D1443" s="7" t="s">
        <v>40</v>
      </c>
      <c r="E1443">
        <v>4001212</v>
      </c>
      <c r="F1443" s="101"/>
      <c r="G1443" s="111">
        <v>50040077</v>
      </c>
      <c r="H1443" t="s">
        <v>231</v>
      </c>
      <c r="I1443" s="101">
        <v>38</v>
      </c>
      <c r="J1443" s="164">
        <v>1</v>
      </c>
      <c r="K1443" s="7" t="s">
        <v>44</v>
      </c>
      <c r="L1443" s="103">
        <f>HLOOKUP(K1443,'ABR''26'!$DE$4:$EH$65,MATCH(Carga!A1443,'ABR''26'!$DE$4:$DE$65,0),0)</f>
        <v>1.95</v>
      </c>
      <c r="M1443" s="7"/>
      <c r="O1443" s="7" t="str">
        <f t="shared" si="239"/>
        <v>ZBSR</v>
      </c>
      <c r="P1443" s="104">
        <f t="shared" si="240"/>
        <v>1.95</v>
      </c>
      <c r="Q1443" s="102" t="s">
        <v>203</v>
      </c>
      <c r="R1443" s="102" t="s">
        <v>204</v>
      </c>
      <c r="S1443" s="102" t="s">
        <v>152</v>
      </c>
      <c r="T1443" s="105" t="str">
        <f t="shared" ca="1" si="237"/>
        <v>04.05.Monday</v>
      </c>
      <c r="U1443" s="102" t="s">
        <v>205</v>
      </c>
      <c r="V1443" s="7"/>
      <c r="W1443" s="7"/>
      <c r="X1443" s="7"/>
      <c r="Y1443" s="7"/>
      <c r="Z1443" s="100">
        <f t="shared" si="241"/>
        <v>4001212</v>
      </c>
      <c r="AA1443" s="7"/>
      <c r="AB1443" s="7"/>
      <c r="AC1443" s="7"/>
      <c r="AD1443" s="7"/>
      <c r="AE1443" s="100">
        <f t="shared" si="242"/>
        <v>4151</v>
      </c>
      <c r="AF1443" s="7"/>
      <c r="AG1443" s="100">
        <f t="shared" si="243"/>
        <v>50040077</v>
      </c>
    </row>
    <row r="1444" spans="1:33" x14ac:dyDescent="0.35">
      <c r="A1444" s="7" t="str">
        <f t="shared" si="244"/>
        <v>Manaus381</v>
      </c>
      <c r="B1444" s="100" t="s">
        <v>187</v>
      </c>
      <c r="C1444" s="7">
        <v>4151</v>
      </c>
      <c r="D1444" s="7" t="s">
        <v>40</v>
      </c>
      <c r="E1444">
        <v>4001212</v>
      </c>
      <c r="F1444" s="101"/>
      <c r="G1444" s="111">
        <v>50040077</v>
      </c>
      <c r="H1444" t="s">
        <v>231</v>
      </c>
      <c r="I1444" s="101">
        <v>38</v>
      </c>
      <c r="J1444" s="164">
        <v>1</v>
      </c>
      <c r="K1444" s="7" t="s">
        <v>56</v>
      </c>
      <c r="L1444" s="103">
        <f>HLOOKUP(K1444,'ABR''26'!$DE$4:$EH$65,MATCH(Carga!A1444,'ABR''26'!$DE$4:$DE$65,0),0)</f>
        <v>0</v>
      </c>
      <c r="M1444" s="7"/>
      <c r="O1444" s="7" t="str">
        <f t="shared" si="239"/>
        <v>ZBSB</v>
      </c>
      <c r="P1444" s="104">
        <f t="shared" si="240"/>
        <v>0</v>
      </c>
      <c r="Q1444" s="102" t="s">
        <v>203</v>
      </c>
      <c r="R1444" s="102" t="s">
        <v>204</v>
      </c>
      <c r="S1444" s="102" t="s">
        <v>152</v>
      </c>
      <c r="T1444" s="105" t="str">
        <f t="shared" ca="1" si="237"/>
        <v>04.05.Monday</v>
      </c>
      <c r="U1444" s="102" t="s">
        <v>205</v>
      </c>
      <c r="V1444" s="7"/>
      <c r="W1444" s="7"/>
      <c r="X1444" s="7"/>
      <c r="Y1444" s="7"/>
      <c r="Z1444" s="100">
        <f t="shared" si="241"/>
        <v>4001212</v>
      </c>
      <c r="AA1444" s="7"/>
      <c r="AB1444" s="7"/>
      <c r="AC1444" s="7"/>
      <c r="AD1444" s="7"/>
      <c r="AE1444" s="100">
        <f t="shared" si="242"/>
        <v>4151</v>
      </c>
      <c r="AF1444" s="7"/>
      <c r="AG1444" s="100">
        <f t="shared" si="243"/>
        <v>50040077</v>
      </c>
    </row>
    <row r="1445" spans="1:33" x14ac:dyDescent="0.35">
      <c r="A1445" s="7" t="str">
        <f t="shared" si="244"/>
        <v>Manaus381</v>
      </c>
      <c r="B1445" s="100" t="s">
        <v>187</v>
      </c>
      <c r="C1445" s="7">
        <v>4151</v>
      </c>
      <c r="D1445" s="7" t="s">
        <v>40</v>
      </c>
      <c r="E1445">
        <v>4001212</v>
      </c>
      <c r="F1445" s="101"/>
      <c r="G1445" s="111">
        <v>50040077</v>
      </c>
      <c r="H1445" t="s">
        <v>231</v>
      </c>
      <c r="I1445" s="101">
        <v>38</v>
      </c>
      <c r="J1445" s="164">
        <v>1</v>
      </c>
      <c r="K1445" s="7" t="s">
        <v>46</v>
      </c>
      <c r="L1445" s="103">
        <f>HLOOKUP(K1445,'ABR''26'!$DE$4:$EH$65,MATCH(Carga!A1445,'ABR''26'!$DE$4:$DE$65,0),0)</f>
        <v>0</v>
      </c>
      <c r="M1445" s="7"/>
      <c r="O1445" s="7" t="str">
        <f t="shared" si="239"/>
        <v>ZBCP</v>
      </c>
      <c r="P1445" s="104">
        <f t="shared" si="240"/>
        <v>0</v>
      </c>
      <c r="Q1445" s="102" t="s">
        <v>203</v>
      </c>
      <c r="R1445" s="102" t="s">
        <v>204</v>
      </c>
      <c r="S1445" s="102" t="s">
        <v>152</v>
      </c>
      <c r="T1445" s="105" t="str">
        <f t="shared" ca="1" si="237"/>
        <v>04.05.Monday</v>
      </c>
      <c r="U1445" s="102" t="s">
        <v>205</v>
      </c>
      <c r="V1445" s="7"/>
      <c r="W1445" s="7"/>
      <c r="X1445" s="7"/>
      <c r="Y1445" s="7"/>
      <c r="Z1445" s="100">
        <f t="shared" si="241"/>
        <v>4001212</v>
      </c>
      <c r="AA1445" s="7"/>
      <c r="AB1445" s="7"/>
      <c r="AC1445" s="7"/>
      <c r="AD1445" s="7"/>
      <c r="AE1445" s="100">
        <f t="shared" si="242"/>
        <v>4151</v>
      </c>
      <c r="AF1445" s="7"/>
      <c r="AG1445" s="100">
        <f t="shared" si="243"/>
        <v>50040077</v>
      </c>
    </row>
    <row r="1446" spans="1:33" x14ac:dyDescent="0.35">
      <c r="A1446" s="7" t="str">
        <f t="shared" si="244"/>
        <v>Manaus381</v>
      </c>
      <c r="B1446" s="100" t="s">
        <v>187</v>
      </c>
      <c r="C1446" s="7">
        <v>4151</v>
      </c>
      <c r="D1446" s="7" t="s">
        <v>40</v>
      </c>
      <c r="E1446">
        <v>4001212</v>
      </c>
      <c r="F1446" s="101"/>
      <c r="G1446" s="111">
        <v>50040077</v>
      </c>
      <c r="H1446" t="s">
        <v>231</v>
      </c>
      <c r="I1446" s="101">
        <v>38</v>
      </c>
      <c r="J1446" s="164">
        <v>1</v>
      </c>
      <c r="K1446" s="7" t="s">
        <v>131</v>
      </c>
      <c r="L1446" s="103">
        <f>HLOOKUP(K1446,'ABR''26'!$DE$4:$EH$65,MATCH(Carga!A1446,'ABR''26'!$DE$4:$DE$65,0),0)</f>
        <v>0</v>
      </c>
      <c r="M1446" s="7"/>
      <c r="O1446" s="7" t="str">
        <f t="shared" si="239"/>
        <v>ZBFP</v>
      </c>
      <c r="P1446" s="104">
        <f t="shared" si="240"/>
        <v>0</v>
      </c>
      <c r="Q1446" s="102" t="s">
        <v>203</v>
      </c>
      <c r="R1446" s="102" t="s">
        <v>204</v>
      </c>
      <c r="S1446" s="102" t="s">
        <v>152</v>
      </c>
      <c r="T1446" s="105" t="str">
        <f t="shared" ca="1" si="237"/>
        <v>04.05.Monday</v>
      </c>
      <c r="U1446" s="102" t="s">
        <v>205</v>
      </c>
      <c r="V1446" s="7"/>
      <c r="W1446" s="7"/>
      <c r="X1446" s="7"/>
      <c r="Y1446" s="7"/>
      <c r="Z1446" s="100">
        <f t="shared" si="241"/>
        <v>4001212</v>
      </c>
      <c r="AA1446" s="7"/>
      <c r="AB1446" s="7"/>
      <c r="AC1446" s="7"/>
      <c r="AD1446" s="7"/>
      <c r="AE1446" s="100">
        <f t="shared" si="242"/>
        <v>4151</v>
      </c>
      <c r="AF1446" s="7"/>
      <c r="AG1446" s="100">
        <f t="shared" si="243"/>
        <v>50040077</v>
      </c>
    </row>
    <row r="1447" spans="1:33" x14ac:dyDescent="0.35">
      <c r="A1447" s="7" t="str">
        <f t="shared" si="244"/>
        <v>Manaus381</v>
      </c>
      <c r="B1447" s="100" t="s">
        <v>187</v>
      </c>
      <c r="C1447" s="7">
        <v>4151</v>
      </c>
      <c r="D1447" s="7" t="s">
        <v>40</v>
      </c>
      <c r="E1447">
        <v>4001212</v>
      </c>
      <c r="F1447" s="101"/>
      <c r="G1447" s="111">
        <v>50040077</v>
      </c>
      <c r="H1447" t="s">
        <v>231</v>
      </c>
      <c r="I1447" s="101">
        <v>38</v>
      </c>
      <c r="J1447" s="164">
        <v>1</v>
      </c>
      <c r="K1447" s="7" t="s">
        <v>51</v>
      </c>
      <c r="L1447" s="103">
        <f>HLOOKUP(K1447,'ABR''26'!$DE$4:$EH$65,MATCH(Carga!A1447,'ABR''26'!$DE$4:$DE$65,0),0)</f>
        <v>0</v>
      </c>
      <c r="M1447" s="7"/>
      <c r="O1447" s="7" t="str">
        <f t="shared" si="239"/>
        <v>ZBFC</v>
      </c>
      <c r="P1447" s="104">
        <f t="shared" si="240"/>
        <v>0</v>
      </c>
      <c r="Q1447" s="102" t="s">
        <v>203</v>
      </c>
      <c r="R1447" s="102" t="s">
        <v>204</v>
      </c>
      <c r="S1447" s="102" t="s">
        <v>152</v>
      </c>
      <c r="T1447" s="105" t="str">
        <f t="shared" ca="1" si="237"/>
        <v>04.05.Monday</v>
      </c>
      <c r="U1447" s="102" t="s">
        <v>205</v>
      </c>
      <c r="V1447" s="7"/>
      <c r="W1447" s="7"/>
      <c r="X1447" s="7"/>
      <c r="Y1447" s="7"/>
      <c r="Z1447" s="100">
        <f t="shared" si="241"/>
        <v>4001212</v>
      </c>
      <c r="AA1447" s="7"/>
      <c r="AB1447" s="7"/>
      <c r="AC1447" s="7"/>
      <c r="AD1447" s="7"/>
      <c r="AE1447" s="100">
        <f t="shared" si="242"/>
        <v>4151</v>
      </c>
      <c r="AF1447" s="7"/>
      <c r="AG1447" s="100">
        <f t="shared" si="243"/>
        <v>50040077</v>
      </c>
    </row>
    <row r="1448" spans="1:33" x14ac:dyDescent="0.35">
      <c r="A1448" s="7" t="str">
        <f t="shared" si="244"/>
        <v>Manaus381</v>
      </c>
      <c r="B1448" s="100" t="s">
        <v>187</v>
      </c>
      <c r="C1448" s="7">
        <v>4151</v>
      </c>
      <c r="D1448" s="7" t="s">
        <v>40</v>
      </c>
      <c r="E1448">
        <v>4001212</v>
      </c>
      <c r="F1448" s="101"/>
      <c r="G1448" s="111">
        <v>50040077</v>
      </c>
      <c r="H1448" t="s">
        <v>231</v>
      </c>
      <c r="I1448" s="101">
        <v>38</v>
      </c>
      <c r="J1448" s="164">
        <v>1</v>
      </c>
      <c r="K1448" s="7" t="s">
        <v>59</v>
      </c>
      <c r="L1448" s="103">
        <f>HLOOKUP(K1448,'ABR''26'!$DE$4:$EH$65,MATCH(Carga!A1448,'ABR''26'!$DE$4:$DE$65,0),0)</f>
        <v>0</v>
      </c>
      <c r="M1448" s="7"/>
      <c r="O1448" s="7" t="str">
        <f t="shared" si="239"/>
        <v>ZBFB</v>
      </c>
      <c r="P1448" s="104">
        <f t="shared" si="240"/>
        <v>0</v>
      </c>
      <c r="Q1448" s="102" t="s">
        <v>203</v>
      </c>
      <c r="R1448" s="102" t="s">
        <v>204</v>
      </c>
      <c r="S1448" s="102" t="s">
        <v>152</v>
      </c>
      <c r="T1448" s="105" t="str">
        <f t="shared" ca="1" si="237"/>
        <v>04.05.Monday</v>
      </c>
      <c r="U1448" s="102" t="s">
        <v>205</v>
      </c>
      <c r="V1448" s="7"/>
      <c r="W1448" s="7"/>
      <c r="X1448" s="7"/>
      <c r="Y1448" s="7"/>
      <c r="Z1448" s="100">
        <f t="shared" si="241"/>
        <v>4001212</v>
      </c>
      <c r="AA1448" s="7"/>
      <c r="AB1448" s="7"/>
      <c r="AC1448" s="7"/>
      <c r="AD1448" s="7"/>
      <c r="AE1448" s="100">
        <f t="shared" si="242"/>
        <v>4151</v>
      </c>
      <c r="AF1448" s="7"/>
      <c r="AG1448" s="100">
        <f t="shared" si="243"/>
        <v>50040077</v>
      </c>
    </row>
    <row r="1449" spans="1:33" x14ac:dyDescent="0.35">
      <c r="A1449" s="7" t="str">
        <f t="shared" si="244"/>
        <v>Manaus381</v>
      </c>
      <c r="B1449" s="100" t="s">
        <v>187</v>
      </c>
      <c r="C1449" s="7">
        <v>4151</v>
      </c>
      <c r="D1449" s="7" t="s">
        <v>40</v>
      </c>
      <c r="E1449">
        <v>4001212</v>
      </c>
      <c r="F1449" s="101"/>
      <c r="G1449" s="111">
        <v>50040077</v>
      </c>
      <c r="H1449" t="s">
        <v>231</v>
      </c>
      <c r="I1449" s="101">
        <v>38</v>
      </c>
      <c r="J1449" s="164">
        <v>1</v>
      </c>
      <c r="K1449" s="7" t="s">
        <v>138</v>
      </c>
      <c r="L1449" s="103">
        <f>HLOOKUP(K1449,'ABR''26'!$DE$4:$EH$65,MATCH(Carga!A1449,'ABR''26'!$DE$4:$DE$65,0),0)</f>
        <v>57.12</v>
      </c>
      <c r="M1449" s="7"/>
      <c r="O1449" s="7" t="str">
        <f t="shared" si="239"/>
        <v>ZBTM</v>
      </c>
      <c r="P1449" s="104">
        <f t="shared" si="240"/>
        <v>57.12</v>
      </c>
      <c r="Q1449" s="102" t="s">
        <v>203</v>
      </c>
      <c r="R1449" s="102" t="s">
        <v>204</v>
      </c>
      <c r="S1449" s="102" t="s">
        <v>152</v>
      </c>
      <c r="T1449" s="105" t="str">
        <f t="shared" ca="1" si="237"/>
        <v>04.05.Monday</v>
      </c>
      <c r="U1449" s="102" t="s">
        <v>205</v>
      </c>
      <c r="V1449" s="7"/>
      <c r="W1449" s="7"/>
      <c r="X1449" s="7"/>
      <c r="Y1449" s="7"/>
      <c r="Z1449" s="100">
        <f t="shared" si="241"/>
        <v>4001212</v>
      </c>
      <c r="AA1449" s="7"/>
      <c r="AB1449" s="7"/>
      <c r="AC1449" s="7"/>
      <c r="AD1449" s="7"/>
      <c r="AE1449" s="100">
        <f t="shared" si="242"/>
        <v>4151</v>
      </c>
      <c r="AF1449" s="7"/>
      <c r="AG1449" s="100">
        <f t="shared" si="243"/>
        <v>50040077</v>
      </c>
    </row>
    <row r="1450" spans="1:33" x14ac:dyDescent="0.35">
      <c r="A1450" s="7" t="str">
        <f t="shared" si="244"/>
        <v>Manaus381</v>
      </c>
      <c r="B1450" s="100" t="s">
        <v>187</v>
      </c>
      <c r="C1450" s="7">
        <v>4151</v>
      </c>
      <c r="D1450" s="7" t="s">
        <v>40</v>
      </c>
      <c r="E1450">
        <v>4001212</v>
      </c>
      <c r="F1450" s="101"/>
      <c r="G1450" s="111">
        <v>50040077</v>
      </c>
      <c r="H1450" t="s">
        <v>231</v>
      </c>
      <c r="I1450" s="101">
        <v>38</v>
      </c>
      <c r="J1450" s="164">
        <v>1</v>
      </c>
      <c r="K1450" s="7" t="s">
        <v>139</v>
      </c>
      <c r="L1450" s="103">
        <f>HLOOKUP(K1450,'ABR''26'!$DE$4:$EH$65,MATCH(Carga!A1450,'ABR''26'!$DE$4:$DE$65,0),0)</f>
        <v>0</v>
      </c>
      <c r="M1450" s="7"/>
      <c r="O1450" s="7" t="str">
        <f t="shared" si="239"/>
        <v>ZBCT</v>
      </c>
      <c r="P1450" s="104">
        <f t="shared" si="240"/>
        <v>0</v>
      </c>
      <c r="Q1450" s="102" t="s">
        <v>203</v>
      </c>
      <c r="R1450" s="102" t="s">
        <v>204</v>
      </c>
      <c r="S1450" s="102" t="s">
        <v>152</v>
      </c>
      <c r="T1450" s="105" t="str">
        <f t="shared" ca="1" si="237"/>
        <v>04.05.Monday</v>
      </c>
      <c r="U1450" s="102" t="s">
        <v>205</v>
      </c>
      <c r="V1450" s="7"/>
      <c r="W1450" s="7"/>
      <c r="X1450" s="7"/>
      <c r="Y1450" s="7"/>
      <c r="Z1450" s="100">
        <f t="shared" si="241"/>
        <v>4001212</v>
      </c>
      <c r="AA1450" s="7"/>
      <c r="AB1450" s="7"/>
      <c r="AC1450" s="7"/>
      <c r="AD1450" s="7"/>
      <c r="AE1450" s="100">
        <f t="shared" si="242"/>
        <v>4151</v>
      </c>
      <c r="AF1450" s="7"/>
      <c r="AG1450" s="100">
        <f t="shared" si="243"/>
        <v>50040077</v>
      </c>
    </row>
    <row r="1451" spans="1:33" x14ac:dyDescent="0.35">
      <c r="A1451" s="7" t="str">
        <f t="shared" si="244"/>
        <v>Manaus381</v>
      </c>
      <c r="B1451" s="100" t="s">
        <v>187</v>
      </c>
      <c r="C1451" s="7">
        <v>4151</v>
      </c>
      <c r="D1451" s="7" t="s">
        <v>40</v>
      </c>
      <c r="E1451">
        <v>4001212</v>
      </c>
      <c r="F1451" s="101"/>
      <c r="G1451" s="111">
        <v>50040077</v>
      </c>
      <c r="H1451" t="s">
        <v>231</v>
      </c>
      <c r="I1451" s="101">
        <v>38</v>
      </c>
      <c r="J1451" s="164">
        <v>1</v>
      </c>
      <c r="K1451" s="7" t="s">
        <v>57</v>
      </c>
      <c r="L1451" s="103">
        <f>HLOOKUP(K1451,'ABR''26'!$DE$4:$EH$65,MATCH(Carga!A1451,'ABR''26'!$DE$4:$DE$65,0),0)</f>
        <v>0</v>
      </c>
      <c r="M1451" s="7"/>
      <c r="O1451" s="7" t="str">
        <f t="shared" si="239"/>
        <v>ZBLB</v>
      </c>
      <c r="P1451" s="104">
        <f t="shared" si="240"/>
        <v>0</v>
      </c>
      <c r="Q1451" s="102" t="s">
        <v>203</v>
      </c>
      <c r="R1451" s="102" t="s">
        <v>204</v>
      </c>
      <c r="S1451" s="102" t="s">
        <v>152</v>
      </c>
      <c r="T1451" s="105" t="str">
        <f t="shared" ca="1" si="237"/>
        <v>04.05.Monday</v>
      </c>
      <c r="U1451" s="102" t="s">
        <v>205</v>
      </c>
      <c r="V1451" s="7"/>
      <c r="W1451" s="7"/>
      <c r="X1451" s="7"/>
      <c r="Y1451" s="7"/>
      <c r="Z1451" s="100">
        <f t="shared" si="241"/>
        <v>4001212</v>
      </c>
      <c r="AA1451" s="7"/>
      <c r="AB1451" s="7"/>
      <c r="AC1451" s="7"/>
      <c r="AD1451" s="7"/>
      <c r="AE1451" s="100">
        <f t="shared" si="242"/>
        <v>4151</v>
      </c>
      <c r="AF1451" s="7"/>
      <c r="AG1451" s="100">
        <f t="shared" si="243"/>
        <v>50040077</v>
      </c>
    </row>
    <row r="1452" spans="1:33" x14ac:dyDescent="0.35">
      <c r="A1452" s="7" t="str">
        <f t="shared" si="244"/>
        <v>Manaus381</v>
      </c>
      <c r="B1452" s="100" t="s">
        <v>187</v>
      </c>
      <c r="C1452" s="7">
        <v>4151</v>
      </c>
      <c r="D1452" s="7" t="s">
        <v>40</v>
      </c>
      <c r="E1452">
        <v>4001212</v>
      </c>
      <c r="F1452" s="101"/>
      <c r="G1452" s="111">
        <v>50040077</v>
      </c>
      <c r="H1452" t="s">
        <v>231</v>
      </c>
      <c r="I1452" s="101">
        <v>38</v>
      </c>
      <c r="J1452" s="164">
        <v>1</v>
      </c>
      <c r="K1452" s="7" t="s">
        <v>132</v>
      </c>
      <c r="L1452" s="103">
        <f>HLOOKUP(K1452,'ABR''26'!$DE$4:$EH$65,MATCH(Carga!A1452,'ABR''26'!$DE$4:$DE$65,0),0)</f>
        <v>0</v>
      </c>
      <c r="M1452" s="7"/>
      <c r="O1452" s="7" t="str">
        <f t="shared" si="239"/>
        <v>ZBMR</v>
      </c>
      <c r="P1452" s="104">
        <f t="shared" si="240"/>
        <v>0</v>
      </c>
      <c r="Q1452" s="102" t="s">
        <v>203</v>
      </c>
      <c r="R1452" s="102" t="s">
        <v>204</v>
      </c>
      <c r="S1452" s="102" t="s">
        <v>152</v>
      </c>
      <c r="T1452" s="105" t="str">
        <f t="shared" ca="1" si="237"/>
        <v>04.05.Monday</v>
      </c>
      <c r="U1452" s="102" t="s">
        <v>205</v>
      </c>
      <c r="V1452" s="7"/>
      <c r="W1452" s="7"/>
      <c r="X1452" s="7"/>
      <c r="Y1452" s="7"/>
      <c r="Z1452" s="100">
        <f t="shared" si="241"/>
        <v>4001212</v>
      </c>
      <c r="AA1452" s="7"/>
      <c r="AB1452" s="7"/>
      <c r="AC1452" s="7"/>
      <c r="AD1452" s="7"/>
      <c r="AE1452" s="100">
        <f t="shared" si="242"/>
        <v>4151</v>
      </c>
      <c r="AF1452" s="7"/>
      <c r="AG1452" s="100">
        <f t="shared" si="243"/>
        <v>50040077</v>
      </c>
    </row>
    <row r="1453" spans="1:33" x14ac:dyDescent="0.35">
      <c r="A1453" s="7" t="str">
        <f t="shared" si="244"/>
        <v>Manaus381</v>
      </c>
      <c r="B1453" s="100" t="s">
        <v>187</v>
      </c>
      <c r="C1453" s="7">
        <v>4151</v>
      </c>
      <c r="D1453" s="7" t="s">
        <v>40</v>
      </c>
      <c r="E1453">
        <v>4001212</v>
      </c>
      <c r="F1453" s="101"/>
      <c r="G1453" s="111">
        <v>50040077</v>
      </c>
      <c r="H1453" t="s">
        <v>231</v>
      </c>
      <c r="I1453" s="101">
        <v>38</v>
      </c>
      <c r="J1453" s="164">
        <v>1</v>
      </c>
      <c r="K1453" s="7" t="s">
        <v>133</v>
      </c>
      <c r="L1453" s="103">
        <f>HLOOKUP(K1453,'ABR''26'!$DE$4:$EH$65,MATCH(Carga!A1453,'ABR''26'!$DE$4:$DE$65,0),0)</f>
        <v>0</v>
      </c>
      <c r="M1453" s="7"/>
      <c r="O1453" s="7" t="str">
        <f t="shared" si="239"/>
        <v>ZBML</v>
      </c>
      <c r="P1453" s="104">
        <f t="shared" si="240"/>
        <v>0</v>
      </c>
      <c r="Q1453" s="102" t="s">
        <v>203</v>
      </c>
      <c r="R1453" s="102" t="s">
        <v>204</v>
      </c>
      <c r="S1453" s="102" t="s">
        <v>152</v>
      </c>
      <c r="T1453" s="105" t="str">
        <f t="shared" ca="1" si="237"/>
        <v>04.05.Monday</v>
      </c>
      <c r="U1453" s="102" t="s">
        <v>205</v>
      </c>
      <c r="V1453" s="7"/>
      <c r="W1453" s="7"/>
      <c r="X1453" s="7"/>
      <c r="Y1453" s="7"/>
      <c r="Z1453" s="100">
        <f t="shared" si="241"/>
        <v>4001212</v>
      </c>
      <c r="AA1453" s="7"/>
      <c r="AB1453" s="7"/>
      <c r="AC1453" s="7"/>
      <c r="AD1453" s="7"/>
      <c r="AE1453" s="100">
        <f t="shared" si="242"/>
        <v>4151</v>
      </c>
      <c r="AF1453" s="7"/>
      <c r="AG1453" s="100">
        <f t="shared" si="243"/>
        <v>50040077</v>
      </c>
    </row>
    <row r="1454" spans="1:33" x14ac:dyDescent="0.35">
      <c r="A1454" s="7" t="str">
        <f t="shared" si="244"/>
        <v>Manaus381</v>
      </c>
      <c r="B1454" s="100" t="s">
        <v>187</v>
      </c>
      <c r="C1454" s="7">
        <v>4151</v>
      </c>
      <c r="D1454" s="7" t="s">
        <v>40</v>
      </c>
      <c r="E1454">
        <v>4001212</v>
      </c>
      <c r="F1454" s="101"/>
      <c r="G1454" s="111">
        <v>50040077</v>
      </c>
      <c r="H1454" t="s">
        <v>231</v>
      </c>
      <c r="I1454" s="101">
        <v>38</v>
      </c>
      <c r="J1454" s="164">
        <v>1</v>
      </c>
      <c r="K1454" s="7" t="s">
        <v>52</v>
      </c>
      <c r="L1454" s="103">
        <f>HLOOKUP(K1454,'ABR''26'!$DE$4:$EH$65,MATCH(Carga!A1454,'ABR''26'!$DE$4:$DE$65,0),0)</f>
        <v>0</v>
      </c>
      <c r="M1454" s="7"/>
      <c r="O1454" s="7" t="str">
        <f t="shared" si="239"/>
        <v>ZBPP</v>
      </c>
      <c r="P1454" s="104">
        <f t="shared" si="240"/>
        <v>0</v>
      </c>
      <c r="Q1454" s="102" t="s">
        <v>203</v>
      </c>
      <c r="R1454" s="102" t="s">
        <v>204</v>
      </c>
      <c r="S1454" s="102" t="s">
        <v>152</v>
      </c>
      <c r="T1454" s="105" t="str">
        <f t="shared" ca="1" si="237"/>
        <v>04.05.Monday</v>
      </c>
      <c r="U1454" s="102" t="s">
        <v>205</v>
      </c>
      <c r="V1454" s="7"/>
      <c r="W1454" s="7"/>
      <c r="X1454" s="7"/>
      <c r="Y1454" s="7"/>
      <c r="Z1454" s="100">
        <f t="shared" si="241"/>
        <v>4001212</v>
      </c>
      <c r="AA1454" s="7"/>
      <c r="AB1454" s="7"/>
      <c r="AC1454" s="7"/>
      <c r="AD1454" s="7"/>
      <c r="AE1454" s="100">
        <f t="shared" si="242"/>
        <v>4151</v>
      </c>
      <c r="AF1454" s="7"/>
      <c r="AG1454" s="100">
        <f t="shared" si="243"/>
        <v>50040077</v>
      </c>
    </row>
    <row r="1455" spans="1:33" x14ac:dyDescent="0.35">
      <c r="A1455" s="7" t="str">
        <f t="shared" si="244"/>
        <v>Manaus381</v>
      </c>
      <c r="B1455" s="100" t="s">
        <v>187</v>
      </c>
      <c r="C1455" s="7">
        <v>4151</v>
      </c>
      <c r="D1455" s="7" t="s">
        <v>40</v>
      </c>
      <c r="E1455">
        <v>4001212</v>
      </c>
      <c r="F1455" s="101"/>
      <c r="G1455" s="111">
        <v>50040077</v>
      </c>
      <c r="H1455" t="s">
        <v>231</v>
      </c>
      <c r="I1455" s="101">
        <v>38</v>
      </c>
      <c r="J1455" s="164">
        <v>1</v>
      </c>
      <c r="K1455" s="7" t="s">
        <v>60</v>
      </c>
      <c r="L1455" s="103">
        <f>HLOOKUP(K1455,'ABR''26'!$DE$4:$EH$65,MATCH(Carga!A1455,'ABR''26'!$DE$4:$DE$65,0),0)</f>
        <v>0</v>
      </c>
      <c r="M1455" s="7"/>
      <c r="O1455" s="7" t="str">
        <f t="shared" si="239"/>
        <v>ZBPB</v>
      </c>
      <c r="P1455" s="104">
        <f t="shared" si="240"/>
        <v>0</v>
      </c>
      <c r="Q1455" s="102" t="s">
        <v>203</v>
      </c>
      <c r="R1455" s="102" t="s">
        <v>204</v>
      </c>
      <c r="S1455" s="102" t="s">
        <v>152</v>
      </c>
      <c r="T1455" s="105" t="str">
        <f t="shared" ca="1" si="237"/>
        <v>04.05.Monday</v>
      </c>
      <c r="U1455" s="102" t="s">
        <v>205</v>
      </c>
      <c r="V1455" s="7"/>
      <c r="W1455" s="7"/>
      <c r="X1455" s="7"/>
      <c r="Y1455" s="7"/>
      <c r="Z1455" s="100">
        <f t="shared" si="241"/>
        <v>4001212</v>
      </c>
      <c r="AA1455" s="7"/>
      <c r="AB1455" s="7"/>
      <c r="AC1455" s="7"/>
      <c r="AD1455" s="7"/>
      <c r="AE1455" s="100">
        <f t="shared" si="242"/>
        <v>4151</v>
      </c>
      <c r="AF1455" s="7"/>
      <c r="AG1455" s="100">
        <f t="shared" si="243"/>
        <v>50040077</v>
      </c>
    </row>
    <row r="1456" spans="1:33" x14ac:dyDescent="0.35">
      <c r="A1456" s="7" t="str">
        <f t="shared" si="244"/>
        <v>Manaus381</v>
      </c>
      <c r="B1456" s="100" t="s">
        <v>187</v>
      </c>
      <c r="C1456" s="7">
        <v>4151</v>
      </c>
      <c r="D1456" s="7" t="s">
        <v>40</v>
      </c>
      <c r="E1456">
        <v>4001212</v>
      </c>
      <c r="F1456" s="101"/>
      <c r="G1456" s="111">
        <v>50040077</v>
      </c>
      <c r="H1456" t="s">
        <v>231</v>
      </c>
      <c r="I1456" s="101">
        <v>38</v>
      </c>
      <c r="J1456" s="164">
        <v>1</v>
      </c>
      <c r="K1456" s="7" t="s">
        <v>50</v>
      </c>
      <c r="L1456" s="103">
        <f>HLOOKUP(K1456,'ABR''26'!$DE$4:$EH$65,MATCH(Carga!A1456,'ABR''26'!$DE$4:$DE$65,0),0)</f>
        <v>0</v>
      </c>
      <c r="M1456" s="7"/>
      <c r="O1456" s="7" t="str">
        <f t="shared" si="239"/>
        <v>ZBOP</v>
      </c>
      <c r="P1456" s="104">
        <f t="shared" si="240"/>
        <v>0</v>
      </c>
      <c r="Q1456" s="102" t="s">
        <v>203</v>
      </c>
      <c r="R1456" s="102" t="s">
        <v>204</v>
      </c>
      <c r="S1456" s="102" t="s">
        <v>152</v>
      </c>
      <c r="T1456" s="105" t="str">
        <f t="shared" ca="1" si="237"/>
        <v>04.05.Monday</v>
      </c>
      <c r="U1456" s="102" t="s">
        <v>205</v>
      </c>
      <c r="V1456" s="7"/>
      <c r="W1456" s="7"/>
      <c r="X1456" s="7"/>
      <c r="Y1456" s="7"/>
      <c r="Z1456" s="100">
        <f t="shared" si="241"/>
        <v>4001212</v>
      </c>
      <c r="AA1456" s="7"/>
      <c r="AB1456" s="7"/>
      <c r="AC1456" s="7"/>
      <c r="AD1456" s="7"/>
      <c r="AE1456" s="100">
        <f t="shared" si="242"/>
        <v>4151</v>
      </c>
      <c r="AF1456" s="7"/>
      <c r="AG1456" s="100">
        <f t="shared" si="243"/>
        <v>50040077</v>
      </c>
    </row>
    <row r="1457" spans="1:33" x14ac:dyDescent="0.35">
      <c r="A1457" s="7" t="str">
        <f t="shared" si="244"/>
        <v>Manaus381</v>
      </c>
      <c r="B1457" s="100" t="s">
        <v>187</v>
      </c>
      <c r="C1457" s="7">
        <v>4151</v>
      </c>
      <c r="D1457" s="7" t="s">
        <v>40</v>
      </c>
      <c r="E1457">
        <v>4001212</v>
      </c>
      <c r="F1457" s="101"/>
      <c r="G1457" s="111">
        <v>50040077</v>
      </c>
      <c r="H1457" t="s">
        <v>231</v>
      </c>
      <c r="I1457" s="101">
        <v>38</v>
      </c>
      <c r="J1457" s="164">
        <v>1</v>
      </c>
      <c r="K1457" s="7" t="s">
        <v>58</v>
      </c>
      <c r="L1457" s="103">
        <f>HLOOKUP(K1457,'ABR''26'!$DE$4:$EH$65,MATCH(Carga!A1457,'ABR''26'!$DE$4:$DE$65,0),0)</f>
        <v>0</v>
      </c>
      <c r="M1457" s="7"/>
      <c r="O1457" s="7" t="str">
        <f t="shared" si="239"/>
        <v>ZBOB</v>
      </c>
      <c r="P1457" s="104">
        <f t="shared" si="240"/>
        <v>0</v>
      </c>
      <c r="Q1457" s="102" t="s">
        <v>203</v>
      </c>
      <c r="R1457" s="102" t="s">
        <v>204</v>
      </c>
      <c r="S1457" s="102" t="s">
        <v>152</v>
      </c>
      <c r="T1457" s="105" t="str">
        <f t="shared" ca="1" si="237"/>
        <v>04.05.Monday</v>
      </c>
      <c r="U1457" s="102" t="s">
        <v>205</v>
      </c>
      <c r="V1457" s="7"/>
      <c r="W1457" s="7"/>
      <c r="X1457" s="7"/>
      <c r="Y1457" s="7"/>
      <c r="Z1457" s="100">
        <f t="shared" si="241"/>
        <v>4001212</v>
      </c>
      <c r="AA1457" s="7"/>
      <c r="AB1457" s="7"/>
      <c r="AC1457" s="7"/>
      <c r="AD1457" s="7"/>
      <c r="AE1457" s="100">
        <f t="shared" si="242"/>
        <v>4151</v>
      </c>
      <c r="AF1457" s="7"/>
      <c r="AG1457" s="100">
        <f t="shared" si="243"/>
        <v>50040077</v>
      </c>
    </row>
    <row r="1458" spans="1:33" x14ac:dyDescent="0.35">
      <c r="A1458" s="7" t="str">
        <f t="shared" si="244"/>
        <v>Manaus381</v>
      </c>
      <c r="B1458" s="100" t="s">
        <v>187</v>
      </c>
      <c r="C1458" s="7">
        <v>4151</v>
      </c>
      <c r="D1458" s="7" t="s">
        <v>40</v>
      </c>
      <c r="E1458">
        <v>4001212</v>
      </c>
      <c r="F1458" s="101"/>
      <c r="G1458" s="111">
        <v>50040077</v>
      </c>
      <c r="H1458" t="s">
        <v>231</v>
      </c>
      <c r="I1458" s="101">
        <v>38</v>
      </c>
      <c r="J1458" s="164">
        <v>1</v>
      </c>
      <c r="K1458" s="7" t="s">
        <v>134</v>
      </c>
      <c r="L1458" s="103">
        <f>HLOOKUP(K1458,'ABR''26'!$DE$4:$EH$65,MATCH(Carga!A1458,'ABR''26'!$DE$4:$DE$65,0),0)</f>
        <v>0</v>
      </c>
      <c r="M1458" s="7"/>
      <c r="O1458" s="7" t="str">
        <f t="shared" si="239"/>
        <v>ZBSG</v>
      </c>
      <c r="P1458" s="104">
        <f t="shared" si="240"/>
        <v>0</v>
      </c>
      <c r="Q1458" s="102" t="s">
        <v>203</v>
      </c>
      <c r="R1458" s="102" t="s">
        <v>204</v>
      </c>
      <c r="S1458" s="102" t="s">
        <v>152</v>
      </c>
      <c r="T1458" s="105" t="str">
        <f t="shared" ca="1" si="237"/>
        <v>04.05.Monday</v>
      </c>
      <c r="U1458" s="102" t="s">
        <v>205</v>
      </c>
      <c r="V1458" s="7"/>
      <c r="W1458" s="7"/>
      <c r="X1458" s="7"/>
      <c r="Y1458" s="7"/>
      <c r="Z1458" s="100">
        <f t="shared" si="241"/>
        <v>4001212</v>
      </c>
      <c r="AA1458" s="7"/>
      <c r="AB1458" s="7"/>
      <c r="AC1458" s="7"/>
      <c r="AD1458" s="7"/>
      <c r="AE1458" s="100">
        <f t="shared" si="242"/>
        <v>4151</v>
      </c>
      <c r="AF1458" s="7"/>
      <c r="AG1458" s="100">
        <f t="shared" si="243"/>
        <v>50040077</v>
      </c>
    </row>
    <row r="1459" spans="1:33" x14ac:dyDescent="0.35">
      <c r="A1459" s="7" t="str">
        <f t="shared" si="244"/>
        <v>Manaus381</v>
      </c>
      <c r="B1459" s="100" t="s">
        <v>187</v>
      </c>
      <c r="C1459" s="7">
        <v>4151</v>
      </c>
      <c r="D1459" s="7" t="s">
        <v>40</v>
      </c>
      <c r="E1459">
        <v>4001212</v>
      </c>
      <c r="F1459" s="101"/>
      <c r="G1459" s="111">
        <v>50040077</v>
      </c>
      <c r="H1459" t="s">
        <v>231</v>
      </c>
      <c r="I1459" s="101">
        <v>38</v>
      </c>
      <c r="J1459" s="164">
        <v>1</v>
      </c>
      <c r="K1459" s="7" t="s">
        <v>45</v>
      </c>
      <c r="L1459" s="103">
        <f>HLOOKUP(K1459,'ABR''26'!$DE$4:$EH$65,MATCH(Carga!A1459,'ABR''26'!$DE$4:$DE$65,0),0)</f>
        <v>0</v>
      </c>
      <c r="M1459" s="7"/>
      <c r="O1459" s="7" t="str">
        <f t="shared" si="239"/>
        <v>ZBFS</v>
      </c>
      <c r="P1459" s="104">
        <f t="shared" si="240"/>
        <v>0</v>
      </c>
      <c r="Q1459" s="102" t="s">
        <v>203</v>
      </c>
      <c r="R1459" s="102" t="s">
        <v>204</v>
      </c>
      <c r="S1459" s="102" t="s">
        <v>152</v>
      </c>
      <c r="T1459" s="105" t="str">
        <f t="shared" ca="1" si="237"/>
        <v>04.05.Monday</v>
      </c>
      <c r="U1459" s="102" t="s">
        <v>205</v>
      </c>
      <c r="V1459" s="7"/>
      <c r="W1459" s="7"/>
      <c r="X1459" s="7"/>
      <c r="Y1459" s="7"/>
      <c r="Z1459" s="100">
        <f t="shared" si="241"/>
        <v>4001212</v>
      </c>
      <c r="AA1459" s="7"/>
      <c r="AB1459" s="7"/>
      <c r="AC1459" s="7"/>
      <c r="AD1459" s="7"/>
      <c r="AE1459" s="100">
        <f t="shared" si="242"/>
        <v>4151</v>
      </c>
      <c r="AF1459" s="7"/>
      <c r="AG1459" s="100">
        <f t="shared" si="243"/>
        <v>50040077</v>
      </c>
    </row>
    <row r="1460" spans="1:33" x14ac:dyDescent="0.35">
      <c r="A1460" s="7" t="str">
        <f t="shared" si="244"/>
        <v>Manaus381</v>
      </c>
      <c r="B1460" s="100" t="s">
        <v>187</v>
      </c>
      <c r="C1460" s="7">
        <v>4151</v>
      </c>
      <c r="D1460" s="7" t="s">
        <v>40</v>
      </c>
      <c r="E1460">
        <v>4001212</v>
      </c>
      <c r="F1460" s="101"/>
      <c r="G1460" s="111">
        <v>50040077</v>
      </c>
      <c r="H1460" t="s">
        <v>231</v>
      </c>
      <c r="I1460" s="101">
        <v>38</v>
      </c>
      <c r="J1460" s="164">
        <v>1</v>
      </c>
      <c r="K1460" s="7" t="s">
        <v>47</v>
      </c>
      <c r="L1460" s="103">
        <f>HLOOKUP(K1460,'ABR''26'!$DE$4:$EH$65,MATCH(Carga!A1460,'ABR''26'!$DE$4:$DE$65,0),0)</f>
        <v>14.28</v>
      </c>
      <c r="M1460" s="7"/>
      <c r="O1460" s="7" t="str">
        <f t="shared" si="239"/>
        <v>ZBUT</v>
      </c>
      <c r="P1460" s="104">
        <f t="shared" si="240"/>
        <v>14.28</v>
      </c>
      <c r="Q1460" s="102" t="s">
        <v>203</v>
      </c>
      <c r="R1460" s="102" t="s">
        <v>204</v>
      </c>
      <c r="S1460" s="102" t="s">
        <v>152</v>
      </c>
      <c r="T1460" s="105" t="str">
        <f t="shared" ca="1" si="237"/>
        <v>04.05.Monday</v>
      </c>
      <c r="U1460" s="102" t="s">
        <v>205</v>
      </c>
      <c r="V1460" s="7"/>
      <c r="W1460" s="7"/>
      <c r="X1460" s="7"/>
      <c r="Y1460" s="7"/>
      <c r="Z1460" s="100">
        <f t="shared" si="241"/>
        <v>4001212</v>
      </c>
      <c r="AA1460" s="7"/>
      <c r="AB1460" s="7"/>
      <c r="AC1460" s="7"/>
      <c r="AD1460" s="7"/>
      <c r="AE1460" s="100">
        <f t="shared" si="242"/>
        <v>4151</v>
      </c>
      <c r="AF1460" s="7"/>
      <c r="AG1460" s="100">
        <f t="shared" si="243"/>
        <v>50040077</v>
      </c>
    </row>
    <row r="1461" spans="1:33" x14ac:dyDescent="0.35">
      <c r="A1461" s="7" t="str">
        <f t="shared" si="244"/>
        <v>Manaus381</v>
      </c>
      <c r="B1461" s="100" t="s">
        <v>187</v>
      </c>
      <c r="C1461" s="7">
        <v>4151</v>
      </c>
      <c r="D1461" s="7" t="s">
        <v>40</v>
      </c>
      <c r="E1461">
        <v>4001212</v>
      </c>
      <c r="F1461" s="101"/>
      <c r="G1461" s="111">
        <v>50040077</v>
      </c>
      <c r="H1461" t="s">
        <v>231</v>
      </c>
      <c r="I1461" s="101">
        <v>38</v>
      </c>
      <c r="J1461" s="164">
        <v>1</v>
      </c>
      <c r="K1461" s="7" t="s">
        <v>54</v>
      </c>
      <c r="L1461" s="103">
        <f>HLOOKUP(K1461,'ABR''26'!$DE$4:$EH$65,MATCH(Carga!A1461,'ABR''26'!$DE$4:$DE$65,0),0)</f>
        <v>0</v>
      </c>
      <c r="M1461" s="7"/>
      <c r="O1461" s="7" t="str">
        <f t="shared" si="239"/>
        <v>ZBUB</v>
      </c>
      <c r="P1461" s="104">
        <f t="shared" si="240"/>
        <v>0</v>
      </c>
      <c r="Q1461" s="102" t="s">
        <v>203</v>
      </c>
      <c r="R1461" s="102" t="s">
        <v>204</v>
      </c>
      <c r="S1461" s="102" t="s">
        <v>152</v>
      </c>
      <c r="T1461" s="105" t="str">
        <f t="shared" ca="1" si="237"/>
        <v>04.05.Monday</v>
      </c>
      <c r="U1461" s="102" t="s">
        <v>205</v>
      </c>
      <c r="V1461" s="7"/>
      <c r="W1461" s="7"/>
      <c r="X1461" s="7"/>
      <c r="Y1461" s="7"/>
      <c r="Z1461" s="100">
        <f t="shared" si="241"/>
        <v>4001212</v>
      </c>
      <c r="AA1461" s="7"/>
      <c r="AB1461" s="7"/>
      <c r="AC1461" s="7"/>
      <c r="AD1461" s="7"/>
      <c r="AE1461" s="100">
        <f t="shared" si="242"/>
        <v>4151</v>
      </c>
      <c r="AF1461" s="7"/>
      <c r="AG1461" s="100">
        <f t="shared" si="243"/>
        <v>50040077</v>
      </c>
    </row>
    <row r="1462" spans="1:33" x14ac:dyDescent="0.35">
      <c r="A1462" s="7" t="str">
        <f t="shared" si="244"/>
        <v>Manaus381</v>
      </c>
      <c r="B1462" s="100" t="s">
        <v>187</v>
      </c>
      <c r="C1462" s="7">
        <v>4151</v>
      </c>
      <c r="D1462" s="7" t="s">
        <v>40</v>
      </c>
      <c r="E1462">
        <v>4001212</v>
      </c>
      <c r="F1462" s="101"/>
      <c r="G1462" s="111">
        <v>50040077</v>
      </c>
      <c r="H1462" t="s">
        <v>231</v>
      </c>
      <c r="I1462" s="101">
        <v>38</v>
      </c>
      <c r="J1462" s="164">
        <v>1</v>
      </c>
      <c r="K1462" s="7" t="s">
        <v>48</v>
      </c>
      <c r="L1462" s="103">
        <f>HLOOKUP(K1462,'ABR''26'!$DE$4:$EH$65,MATCH(Carga!A1462,'ABR''26'!$DE$4:$DE$65,0),0)</f>
        <v>0</v>
      </c>
      <c r="M1462" s="7"/>
      <c r="O1462" s="7" t="str">
        <f t="shared" si="239"/>
        <v>ZBLA</v>
      </c>
      <c r="P1462" s="104">
        <f t="shared" si="240"/>
        <v>0</v>
      </c>
      <c r="Q1462" s="102" t="s">
        <v>203</v>
      </c>
      <c r="R1462" s="102" t="s">
        <v>204</v>
      </c>
      <c r="S1462" s="102" t="s">
        <v>152</v>
      </c>
      <c r="T1462" s="105" t="str">
        <f t="shared" ca="1" si="237"/>
        <v>04.05.Monday</v>
      </c>
      <c r="U1462" s="102" t="s">
        <v>205</v>
      </c>
      <c r="V1462" s="7"/>
      <c r="W1462" s="7"/>
      <c r="X1462" s="7"/>
      <c r="Y1462" s="7"/>
      <c r="Z1462" s="100">
        <f t="shared" si="241"/>
        <v>4001212</v>
      </c>
      <c r="AA1462" s="7"/>
      <c r="AB1462" s="7"/>
      <c r="AC1462" s="7"/>
      <c r="AD1462" s="7"/>
      <c r="AE1462" s="100">
        <f t="shared" si="242"/>
        <v>4151</v>
      </c>
      <c r="AF1462" s="7"/>
      <c r="AG1462" s="100">
        <f t="shared" si="243"/>
        <v>50040077</v>
      </c>
    </row>
    <row r="1463" spans="1:33" x14ac:dyDescent="0.35">
      <c r="A1463" s="7" t="str">
        <f t="shared" si="244"/>
        <v>Manaus381</v>
      </c>
      <c r="B1463" s="100" t="s">
        <v>187</v>
      </c>
      <c r="C1463" s="7">
        <v>4151</v>
      </c>
      <c r="D1463" s="7" t="s">
        <v>40</v>
      </c>
      <c r="E1463">
        <v>4001212</v>
      </c>
      <c r="F1463" s="101"/>
      <c r="G1463" s="111">
        <v>50040077</v>
      </c>
      <c r="H1463" t="s">
        <v>231</v>
      </c>
      <c r="I1463" s="101">
        <v>38</v>
      </c>
      <c r="J1463" s="164">
        <v>1</v>
      </c>
      <c r="K1463" s="7" t="s">
        <v>55</v>
      </c>
      <c r="L1463" s="103">
        <f>HLOOKUP(K1463,'ABR''26'!$DE$4:$EH$65,MATCH(Carga!A1463,'ABR''26'!$DE$4:$DE$65,0),0)</f>
        <v>0</v>
      </c>
      <c r="M1463" s="7"/>
      <c r="O1463" s="7" t="str">
        <f t="shared" si="239"/>
        <v>ZBLL</v>
      </c>
      <c r="P1463" s="104">
        <f t="shared" si="240"/>
        <v>0</v>
      </c>
      <c r="Q1463" s="102" t="s">
        <v>203</v>
      </c>
      <c r="R1463" s="102" t="s">
        <v>204</v>
      </c>
      <c r="S1463" s="102" t="s">
        <v>152</v>
      </c>
      <c r="T1463" s="105" t="str">
        <f t="shared" ca="1" si="237"/>
        <v>04.05.Monday</v>
      </c>
      <c r="U1463" s="102" t="s">
        <v>205</v>
      </c>
      <c r="V1463" s="7"/>
      <c r="W1463" s="7"/>
      <c r="X1463" s="7"/>
      <c r="Y1463" s="7"/>
      <c r="Z1463" s="100">
        <f t="shared" si="241"/>
        <v>4001212</v>
      </c>
      <c r="AA1463" s="7"/>
      <c r="AB1463" s="7"/>
      <c r="AC1463" s="7"/>
      <c r="AD1463" s="7"/>
      <c r="AE1463" s="100">
        <f t="shared" si="242"/>
        <v>4151</v>
      </c>
      <c r="AF1463" s="7"/>
      <c r="AG1463" s="100">
        <f t="shared" si="243"/>
        <v>50040077</v>
      </c>
    </row>
    <row r="1464" spans="1:33" x14ac:dyDescent="0.35">
      <c r="A1464" s="7" t="str">
        <f t="shared" si="244"/>
        <v>Manaus381</v>
      </c>
      <c r="B1464" s="100" t="s">
        <v>187</v>
      </c>
      <c r="C1464" s="7">
        <v>4151</v>
      </c>
      <c r="D1464" s="7" t="s">
        <v>40</v>
      </c>
      <c r="E1464">
        <v>4001212</v>
      </c>
      <c r="F1464" s="101"/>
      <c r="G1464" s="111">
        <v>50040077</v>
      </c>
      <c r="H1464" t="s">
        <v>231</v>
      </c>
      <c r="I1464" s="101">
        <v>38</v>
      </c>
      <c r="J1464" s="164">
        <v>1</v>
      </c>
      <c r="K1464" s="7" t="s">
        <v>135</v>
      </c>
      <c r="L1464" s="103">
        <f>HLOOKUP(K1464,'ABR''26'!$DE$4:$EH$65,MATCH(Carga!A1464,'ABR''26'!$DE$4:$DE$65,0),0)</f>
        <v>0</v>
      </c>
      <c r="M1464" s="7"/>
      <c r="O1464" s="7" t="str">
        <f t="shared" si="239"/>
        <v>ZBPE</v>
      </c>
      <c r="P1464" s="104">
        <f t="shared" si="240"/>
        <v>0</v>
      </c>
      <c r="Q1464" s="102" t="s">
        <v>203</v>
      </c>
      <c r="R1464" s="102" t="s">
        <v>204</v>
      </c>
      <c r="S1464" s="102" t="s">
        <v>152</v>
      </c>
      <c r="T1464" s="105" t="str">
        <f t="shared" ca="1" si="237"/>
        <v>04.05.Monday</v>
      </c>
      <c r="U1464" s="102" t="s">
        <v>205</v>
      </c>
      <c r="V1464" s="7"/>
      <c r="W1464" s="7"/>
      <c r="X1464" s="7"/>
      <c r="Y1464" s="7"/>
      <c r="Z1464" s="100">
        <f t="shared" si="241"/>
        <v>4001212</v>
      </c>
      <c r="AA1464" s="7"/>
      <c r="AB1464" s="7"/>
      <c r="AC1464" s="7"/>
      <c r="AD1464" s="7"/>
      <c r="AE1464" s="100">
        <f t="shared" si="242"/>
        <v>4151</v>
      </c>
      <c r="AF1464" s="7"/>
      <c r="AG1464" s="100">
        <f t="shared" si="243"/>
        <v>50040077</v>
      </c>
    </row>
    <row r="1465" spans="1:33" x14ac:dyDescent="0.35">
      <c r="A1465" s="7" t="str">
        <f t="shared" si="244"/>
        <v>Manaus381</v>
      </c>
      <c r="B1465" s="100" t="s">
        <v>187</v>
      </c>
      <c r="C1465" s="7">
        <v>4151</v>
      </c>
      <c r="D1465" s="7" t="s">
        <v>40</v>
      </c>
      <c r="E1465">
        <v>4001212</v>
      </c>
      <c r="F1465" s="101"/>
      <c r="G1465" s="111">
        <v>50040077</v>
      </c>
      <c r="H1465" t="s">
        <v>231</v>
      </c>
      <c r="I1465" s="101">
        <v>38</v>
      </c>
      <c r="J1465" s="164">
        <v>1</v>
      </c>
      <c r="K1465" s="7" t="s">
        <v>136</v>
      </c>
      <c r="L1465" s="103">
        <f>HLOOKUP(K1465,'ABR''26'!$DE$4:$EH$65,MATCH(Carga!A1465,'ABR''26'!$DE$4:$DE$65,0),0)</f>
        <v>0</v>
      </c>
      <c r="M1465" s="7"/>
      <c r="O1465" s="7" t="str">
        <f t="shared" si="239"/>
        <v>ZBPL</v>
      </c>
      <c r="P1465" s="104">
        <f t="shared" si="240"/>
        <v>0</v>
      </c>
      <c r="Q1465" s="102" t="s">
        <v>203</v>
      </c>
      <c r="R1465" s="102" t="s">
        <v>204</v>
      </c>
      <c r="S1465" s="102" t="s">
        <v>152</v>
      </c>
      <c r="T1465" s="105" t="str">
        <f t="shared" ca="1" si="237"/>
        <v>04.05.Monday</v>
      </c>
      <c r="U1465" s="102" t="s">
        <v>205</v>
      </c>
      <c r="V1465" s="7"/>
      <c r="W1465" s="7"/>
      <c r="X1465" s="7"/>
      <c r="Y1465" s="7"/>
      <c r="Z1465" s="100">
        <f t="shared" si="241"/>
        <v>4001212</v>
      </c>
      <c r="AA1465" s="7"/>
      <c r="AB1465" s="7"/>
      <c r="AC1465" s="7"/>
      <c r="AD1465" s="7"/>
      <c r="AE1465" s="100">
        <f t="shared" si="242"/>
        <v>4151</v>
      </c>
      <c r="AF1465" s="7"/>
      <c r="AG1465" s="100">
        <f t="shared" si="243"/>
        <v>50040077</v>
      </c>
    </row>
    <row r="1466" spans="1:33" x14ac:dyDescent="0.35">
      <c r="A1466" s="7" t="str">
        <f>D1466&amp;I1466&amp;J1466</f>
        <v>Manaus381</v>
      </c>
      <c r="B1466" s="100" t="s">
        <v>187</v>
      </c>
      <c r="C1466" s="7">
        <v>4151</v>
      </c>
      <c r="D1466" s="7" t="s">
        <v>40</v>
      </c>
      <c r="E1466">
        <v>4001155</v>
      </c>
      <c r="F1466" s="101"/>
      <c r="G1466" s="111">
        <v>50040077</v>
      </c>
      <c r="H1466" t="s">
        <v>231</v>
      </c>
      <c r="I1466" s="101">
        <v>38</v>
      </c>
      <c r="J1466" s="164">
        <v>1</v>
      </c>
      <c r="K1466" s="7" t="s">
        <v>43</v>
      </c>
      <c r="L1466" s="103">
        <f>HLOOKUP(K1466,'ABR''26'!$DE$4:$EH$65,MATCH(Carga!A1466,'ABR''26'!$DE$4:$DE$65,0),0)</f>
        <v>318.37</v>
      </c>
      <c r="M1466" s="7"/>
      <c r="O1466" s="7" t="str">
        <f t="shared" si="239"/>
        <v>ZBRP</v>
      </c>
      <c r="P1466" s="104">
        <f t="shared" si="240"/>
        <v>318.37</v>
      </c>
      <c r="Q1466" s="102" t="s">
        <v>203</v>
      </c>
      <c r="R1466" s="102" t="s">
        <v>204</v>
      </c>
      <c r="S1466" s="102" t="s">
        <v>152</v>
      </c>
      <c r="T1466" s="105" t="str">
        <f t="shared" ca="1" si="237"/>
        <v>04.05.Monday</v>
      </c>
      <c r="U1466" s="102" t="s">
        <v>205</v>
      </c>
      <c r="V1466" s="7"/>
      <c r="W1466" s="7"/>
      <c r="X1466" s="7"/>
      <c r="Y1466" s="7"/>
      <c r="Z1466" s="100">
        <f t="shared" si="241"/>
        <v>4001155</v>
      </c>
      <c r="AA1466" s="7"/>
      <c r="AB1466" s="7"/>
      <c r="AC1466" s="7"/>
      <c r="AD1466" s="7"/>
      <c r="AE1466" s="100">
        <f t="shared" si="242"/>
        <v>4151</v>
      </c>
      <c r="AF1466" s="7"/>
      <c r="AG1466" s="100">
        <f t="shared" si="243"/>
        <v>50040077</v>
      </c>
    </row>
    <row r="1467" spans="1:33" x14ac:dyDescent="0.35">
      <c r="A1467" s="7" t="str">
        <f t="shared" ref="A1467:A1489" si="245">D1467&amp;I1467&amp;J1467</f>
        <v>Manaus381</v>
      </c>
      <c r="B1467" s="100" t="s">
        <v>187</v>
      </c>
      <c r="C1467" s="7">
        <v>4151</v>
      </c>
      <c r="D1467" s="7" t="s">
        <v>40</v>
      </c>
      <c r="E1467">
        <v>4001155</v>
      </c>
      <c r="F1467" s="101"/>
      <c r="G1467" s="111">
        <v>50040077</v>
      </c>
      <c r="H1467" t="s">
        <v>231</v>
      </c>
      <c r="I1467" s="101">
        <v>38</v>
      </c>
      <c r="J1467" s="164">
        <v>1</v>
      </c>
      <c r="K1467" s="7" t="s">
        <v>44</v>
      </c>
      <c r="L1467" s="103">
        <f>HLOOKUP(K1467,'ABR''26'!$DE$4:$EH$65,MATCH(Carga!A1467,'ABR''26'!$DE$4:$DE$65,0),0)</f>
        <v>1.95</v>
      </c>
      <c r="M1467" s="7"/>
      <c r="O1467" s="7" t="str">
        <f t="shared" si="239"/>
        <v>ZBSR</v>
      </c>
      <c r="P1467" s="104">
        <f t="shared" si="240"/>
        <v>1.95</v>
      </c>
      <c r="Q1467" s="102" t="s">
        <v>203</v>
      </c>
      <c r="R1467" s="102" t="s">
        <v>204</v>
      </c>
      <c r="S1467" s="102" t="s">
        <v>152</v>
      </c>
      <c r="T1467" s="105" t="str">
        <f t="shared" ca="1" si="237"/>
        <v>04.05.Monday</v>
      </c>
      <c r="U1467" s="102" t="s">
        <v>205</v>
      </c>
      <c r="V1467" s="7"/>
      <c r="W1467" s="7"/>
      <c r="X1467" s="7"/>
      <c r="Y1467" s="7"/>
      <c r="Z1467" s="100">
        <f t="shared" si="241"/>
        <v>4001155</v>
      </c>
      <c r="AA1467" s="7"/>
      <c r="AB1467" s="7"/>
      <c r="AC1467" s="7"/>
      <c r="AD1467" s="7"/>
      <c r="AE1467" s="100">
        <f t="shared" si="242"/>
        <v>4151</v>
      </c>
      <c r="AF1467" s="7"/>
      <c r="AG1467" s="100">
        <f t="shared" si="243"/>
        <v>50040077</v>
      </c>
    </row>
    <row r="1468" spans="1:33" x14ac:dyDescent="0.35">
      <c r="A1468" s="7" t="str">
        <f t="shared" si="245"/>
        <v>Manaus381</v>
      </c>
      <c r="B1468" s="100" t="s">
        <v>187</v>
      </c>
      <c r="C1468" s="7">
        <v>4151</v>
      </c>
      <c r="D1468" s="7" t="s">
        <v>40</v>
      </c>
      <c r="E1468">
        <v>4001155</v>
      </c>
      <c r="F1468" s="101"/>
      <c r="G1468" s="111">
        <v>50040077</v>
      </c>
      <c r="H1468" t="s">
        <v>231</v>
      </c>
      <c r="I1468" s="101">
        <v>38</v>
      </c>
      <c r="J1468" s="164">
        <v>1</v>
      </c>
      <c r="K1468" s="7" t="s">
        <v>56</v>
      </c>
      <c r="L1468" s="103">
        <f>HLOOKUP(K1468,'ABR''26'!$DE$4:$EH$65,MATCH(Carga!A1468,'ABR''26'!$DE$4:$DE$65,0),0)</f>
        <v>0</v>
      </c>
      <c r="M1468" s="7"/>
      <c r="O1468" s="7" t="str">
        <f t="shared" si="239"/>
        <v>ZBSB</v>
      </c>
      <c r="P1468" s="104">
        <f t="shared" si="240"/>
        <v>0</v>
      </c>
      <c r="Q1468" s="102" t="s">
        <v>203</v>
      </c>
      <c r="R1468" s="102" t="s">
        <v>204</v>
      </c>
      <c r="S1468" s="102" t="s">
        <v>152</v>
      </c>
      <c r="T1468" s="105" t="str">
        <f t="shared" ca="1" si="237"/>
        <v>04.05.Monday</v>
      </c>
      <c r="U1468" s="102" t="s">
        <v>205</v>
      </c>
      <c r="V1468" s="7"/>
      <c r="W1468" s="7"/>
      <c r="X1468" s="7"/>
      <c r="Y1468" s="7"/>
      <c r="Z1468" s="100">
        <f t="shared" si="241"/>
        <v>4001155</v>
      </c>
      <c r="AA1468" s="7"/>
      <c r="AB1468" s="7"/>
      <c r="AC1468" s="7"/>
      <c r="AD1468" s="7"/>
      <c r="AE1468" s="100">
        <f t="shared" si="242"/>
        <v>4151</v>
      </c>
      <c r="AF1468" s="7"/>
      <c r="AG1468" s="100">
        <f t="shared" si="243"/>
        <v>50040077</v>
      </c>
    </row>
    <row r="1469" spans="1:33" x14ac:dyDescent="0.35">
      <c r="A1469" s="7" t="str">
        <f t="shared" si="245"/>
        <v>Manaus381</v>
      </c>
      <c r="B1469" s="100" t="s">
        <v>187</v>
      </c>
      <c r="C1469" s="7">
        <v>4151</v>
      </c>
      <c r="D1469" s="7" t="s">
        <v>40</v>
      </c>
      <c r="E1469">
        <v>4001155</v>
      </c>
      <c r="F1469" s="101"/>
      <c r="G1469" s="111">
        <v>50040077</v>
      </c>
      <c r="H1469" t="s">
        <v>231</v>
      </c>
      <c r="I1469" s="101">
        <v>38</v>
      </c>
      <c r="J1469" s="164">
        <v>1</v>
      </c>
      <c r="K1469" s="7" t="s">
        <v>46</v>
      </c>
      <c r="L1469" s="103">
        <f>HLOOKUP(K1469,'ABR''26'!$DE$4:$EH$65,MATCH(Carga!A1469,'ABR''26'!$DE$4:$DE$65,0),0)</f>
        <v>0</v>
      </c>
      <c r="M1469" s="7"/>
      <c r="O1469" s="7" t="str">
        <f t="shared" si="239"/>
        <v>ZBCP</v>
      </c>
      <c r="P1469" s="104">
        <f t="shared" si="240"/>
        <v>0</v>
      </c>
      <c r="Q1469" s="102" t="s">
        <v>203</v>
      </c>
      <c r="R1469" s="102" t="s">
        <v>204</v>
      </c>
      <c r="S1469" s="102" t="s">
        <v>152</v>
      </c>
      <c r="T1469" s="105" t="str">
        <f t="shared" ca="1" si="237"/>
        <v>04.05.Monday</v>
      </c>
      <c r="U1469" s="102" t="s">
        <v>205</v>
      </c>
      <c r="V1469" s="7"/>
      <c r="W1469" s="7"/>
      <c r="X1469" s="7"/>
      <c r="Y1469" s="7"/>
      <c r="Z1469" s="100">
        <f t="shared" si="241"/>
        <v>4001155</v>
      </c>
      <c r="AA1469" s="7"/>
      <c r="AB1469" s="7"/>
      <c r="AC1469" s="7"/>
      <c r="AD1469" s="7"/>
      <c r="AE1469" s="100">
        <f t="shared" si="242"/>
        <v>4151</v>
      </c>
      <c r="AF1469" s="7"/>
      <c r="AG1469" s="100">
        <f t="shared" si="243"/>
        <v>50040077</v>
      </c>
    </row>
    <row r="1470" spans="1:33" x14ac:dyDescent="0.35">
      <c r="A1470" s="7" t="str">
        <f t="shared" si="245"/>
        <v>Manaus381</v>
      </c>
      <c r="B1470" s="100" t="s">
        <v>187</v>
      </c>
      <c r="C1470" s="7">
        <v>4151</v>
      </c>
      <c r="D1470" s="7" t="s">
        <v>40</v>
      </c>
      <c r="E1470">
        <v>4001155</v>
      </c>
      <c r="F1470" s="101"/>
      <c r="G1470" s="111">
        <v>50040077</v>
      </c>
      <c r="H1470" t="s">
        <v>231</v>
      </c>
      <c r="I1470" s="101">
        <v>38</v>
      </c>
      <c r="J1470" s="164">
        <v>1</v>
      </c>
      <c r="K1470" s="7" t="s">
        <v>131</v>
      </c>
      <c r="L1470" s="103">
        <f>HLOOKUP(K1470,'ABR''26'!$DE$4:$EH$65,MATCH(Carga!A1470,'ABR''26'!$DE$4:$DE$65,0),0)</f>
        <v>0</v>
      </c>
      <c r="M1470" s="7"/>
      <c r="O1470" s="7" t="str">
        <f t="shared" si="239"/>
        <v>ZBFP</v>
      </c>
      <c r="P1470" s="104">
        <f t="shared" si="240"/>
        <v>0</v>
      </c>
      <c r="Q1470" s="102" t="s">
        <v>203</v>
      </c>
      <c r="R1470" s="102" t="s">
        <v>204</v>
      </c>
      <c r="S1470" s="102" t="s">
        <v>152</v>
      </c>
      <c r="T1470" s="105" t="str">
        <f t="shared" ca="1" si="237"/>
        <v>04.05.Monday</v>
      </c>
      <c r="U1470" s="102" t="s">
        <v>205</v>
      </c>
      <c r="V1470" s="7"/>
      <c r="W1470" s="7"/>
      <c r="X1470" s="7"/>
      <c r="Y1470" s="7"/>
      <c r="Z1470" s="100">
        <f t="shared" si="241"/>
        <v>4001155</v>
      </c>
      <c r="AA1470" s="7"/>
      <c r="AB1470" s="7"/>
      <c r="AC1470" s="7"/>
      <c r="AD1470" s="7"/>
      <c r="AE1470" s="100">
        <f t="shared" si="242"/>
        <v>4151</v>
      </c>
      <c r="AF1470" s="7"/>
      <c r="AG1470" s="100">
        <f t="shared" si="243"/>
        <v>50040077</v>
      </c>
    </row>
    <row r="1471" spans="1:33" x14ac:dyDescent="0.35">
      <c r="A1471" s="7" t="str">
        <f t="shared" si="245"/>
        <v>Manaus381</v>
      </c>
      <c r="B1471" s="100" t="s">
        <v>187</v>
      </c>
      <c r="C1471" s="7">
        <v>4151</v>
      </c>
      <c r="D1471" s="7" t="s">
        <v>40</v>
      </c>
      <c r="E1471">
        <v>4001155</v>
      </c>
      <c r="F1471" s="101"/>
      <c r="G1471" s="111">
        <v>50040077</v>
      </c>
      <c r="H1471" t="s">
        <v>231</v>
      </c>
      <c r="I1471" s="101">
        <v>38</v>
      </c>
      <c r="J1471" s="164">
        <v>1</v>
      </c>
      <c r="K1471" s="7" t="s">
        <v>51</v>
      </c>
      <c r="L1471" s="103">
        <f>HLOOKUP(K1471,'ABR''26'!$DE$4:$EH$65,MATCH(Carga!A1471,'ABR''26'!$DE$4:$DE$65,0),0)</f>
        <v>0</v>
      </c>
      <c r="M1471" s="7"/>
      <c r="O1471" s="7" t="str">
        <f t="shared" si="239"/>
        <v>ZBFC</v>
      </c>
      <c r="P1471" s="104">
        <f t="shared" si="240"/>
        <v>0</v>
      </c>
      <c r="Q1471" s="102" t="s">
        <v>203</v>
      </c>
      <c r="R1471" s="102" t="s">
        <v>204</v>
      </c>
      <c r="S1471" s="102" t="s">
        <v>152</v>
      </c>
      <c r="T1471" s="105" t="str">
        <f t="shared" ca="1" si="237"/>
        <v>04.05.Monday</v>
      </c>
      <c r="U1471" s="102" t="s">
        <v>205</v>
      </c>
      <c r="V1471" s="7"/>
      <c r="W1471" s="7"/>
      <c r="X1471" s="7"/>
      <c r="Y1471" s="7"/>
      <c r="Z1471" s="100">
        <f t="shared" si="241"/>
        <v>4001155</v>
      </c>
      <c r="AA1471" s="7"/>
      <c r="AB1471" s="7"/>
      <c r="AC1471" s="7"/>
      <c r="AD1471" s="7"/>
      <c r="AE1471" s="100">
        <f t="shared" si="242"/>
        <v>4151</v>
      </c>
      <c r="AF1471" s="7"/>
      <c r="AG1471" s="100">
        <f t="shared" si="243"/>
        <v>50040077</v>
      </c>
    </row>
    <row r="1472" spans="1:33" x14ac:dyDescent="0.35">
      <c r="A1472" s="7" t="str">
        <f t="shared" si="245"/>
        <v>Manaus381</v>
      </c>
      <c r="B1472" s="100" t="s">
        <v>187</v>
      </c>
      <c r="C1472" s="7">
        <v>4151</v>
      </c>
      <c r="D1472" s="7" t="s">
        <v>40</v>
      </c>
      <c r="E1472">
        <v>4001155</v>
      </c>
      <c r="F1472" s="101"/>
      <c r="G1472" s="111">
        <v>50040077</v>
      </c>
      <c r="H1472" t="s">
        <v>231</v>
      </c>
      <c r="I1472" s="101">
        <v>38</v>
      </c>
      <c r="J1472" s="164">
        <v>1</v>
      </c>
      <c r="K1472" s="7" t="s">
        <v>59</v>
      </c>
      <c r="L1472" s="103">
        <f>HLOOKUP(K1472,'ABR''26'!$DE$4:$EH$65,MATCH(Carga!A1472,'ABR''26'!$DE$4:$DE$65,0),0)</f>
        <v>0</v>
      </c>
      <c r="M1472" s="7"/>
      <c r="O1472" s="7" t="str">
        <f t="shared" si="239"/>
        <v>ZBFB</v>
      </c>
      <c r="P1472" s="104">
        <f t="shared" si="240"/>
        <v>0</v>
      </c>
      <c r="Q1472" s="102" t="s">
        <v>203</v>
      </c>
      <c r="R1472" s="102" t="s">
        <v>204</v>
      </c>
      <c r="S1472" s="102" t="s">
        <v>152</v>
      </c>
      <c r="T1472" s="105" t="str">
        <f t="shared" ca="1" si="237"/>
        <v>04.05.Monday</v>
      </c>
      <c r="U1472" s="102" t="s">
        <v>205</v>
      </c>
      <c r="V1472" s="7"/>
      <c r="W1472" s="7"/>
      <c r="X1472" s="7"/>
      <c r="Y1472" s="7"/>
      <c r="Z1472" s="100">
        <f t="shared" si="241"/>
        <v>4001155</v>
      </c>
      <c r="AA1472" s="7"/>
      <c r="AB1472" s="7"/>
      <c r="AC1472" s="7"/>
      <c r="AD1472" s="7"/>
      <c r="AE1472" s="100">
        <f t="shared" si="242"/>
        <v>4151</v>
      </c>
      <c r="AF1472" s="7"/>
      <c r="AG1472" s="100">
        <f t="shared" si="243"/>
        <v>50040077</v>
      </c>
    </row>
    <row r="1473" spans="1:33" x14ac:dyDescent="0.35">
      <c r="A1473" s="7" t="str">
        <f t="shared" si="245"/>
        <v>Manaus381</v>
      </c>
      <c r="B1473" s="100" t="s">
        <v>187</v>
      </c>
      <c r="C1473" s="7">
        <v>4151</v>
      </c>
      <c r="D1473" s="7" t="s">
        <v>40</v>
      </c>
      <c r="E1473">
        <v>4001155</v>
      </c>
      <c r="F1473" s="101"/>
      <c r="G1473" s="111">
        <v>50040077</v>
      </c>
      <c r="H1473" t="s">
        <v>231</v>
      </c>
      <c r="I1473" s="101">
        <v>38</v>
      </c>
      <c r="J1473" s="164">
        <v>1</v>
      </c>
      <c r="K1473" s="7" t="s">
        <v>138</v>
      </c>
      <c r="L1473" s="103">
        <f>HLOOKUP(K1473,'ABR''26'!$DE$4:$EH$65,MATCH(Carga!A1473,'ABR''26'!$DE$4:$DE$65,0),0)</f>
        <v>57.12</v>
      </c>
      <c r="M1473" s="7"/>
      <c r="O1473" s="7" t="str">
        <f t="shared" si="239"/>
        <v>ZBTM</v>
      </c>
      <c r="P1473" s="104">
        <f t="shared" si="240"/>
        <v>57.12</v>
      </c>
      <c r="Q1473" s="102" t="s">
        <v>203</v>
      </c>
      <c r="R1473" s="102" t="s">
        <v>204</v>
      </c>
      <c r="S1473" s="102" t="s">
        <v>152</v>
      </c>
      <c r="T1473" s="105" t="str">
        <f t="shared" ca="1" si="237"/>
        <v>04.05.Monday</v>
      </c>
      <c r="U1473" s="102" t="s">
        <v>205</v>
      </c>
      <c r="V1473" s="7"/>
      <c r="W1473" s="7"/>
      <c r="X1473" s="7"/>
      <c r="Y1473" s="7"/>
      <c r="Z1473" s="100">
        <f t="shared" si="241"/>
        <v>4001155</v>
      </c>
      <c r="AA1473" s="7"/>
      <c r="AB1473" s="7"/>
      <c r="AC1473" s="7"/>
      <c r="AD1473" s="7"/>
      <c r="AE1473" s="100">
        <f t="shared" si="242"/>
        <v>4151</v>
      </c>
      <c r="AF1473" s="7"/>
      <c r="AG1473" s="100">
        <f t="shared" si="243"/>
        <v>50040077</v>
      </c>
    </row>
    <row r="1474" spans="1:33" x14ac:dyDescent="0.35">
      <c r="A1474" s="7" t="str">
        <f t="shared" si="245"/>
        <v>Manaus381</v>
      </c>
      <c r="B1474" s="100" t="s">
        <v>187</v>
      </c>
      <c r="C1474" s="7">
        <v>4151</v>
      </c>
      <c r="D1474" s="7" t="s">
        <v>40</v>
      </c>
      <c r="E1474">
        <v>4001155</v>
      </c>
      <c r="F1474" s="101"/>
      <c r="G1474" s="111">
        <v>50040077</v>
      </c>
      <c r="H1474" t="s">
        <v>231</v>
      </c>
      <c r="I1474" s="101">
        <v>38</v>
      </c>
      <c r="J1474" s="164">
        <v>1</v>
      </c>
      <c r="K1474" s="7" t="s">
        <v>139</v>
      </c>
      <c r="L1474" s="103">
        <f>HLOOKUP(K1474,'ABR''26'!$DE$4:$EH$65,MATCH(Carga!A1474,'ABR''26'!$DE$4:$DE$65,0),0)</f>
        <v>0</v>
      </c>
      <c r="M1474" s="7"/>
      <c r="O1474" s="7" t="str">
        <f t="shared" si="239"/>
        <v>ZBCT</v>
      </c>
      <c r="P1474" s="104">
        <f t="shared" si="240"/>
        <v>0</v>
      </c>
      <c r="Q1474" s="102" t="s">
        <v>203</v>
      </c>
      <c r="R1474" s="102" t="s">
        <v>204</v>
      </c>
      <c r="S1474" s="102" t="s">
        <v>152</v>
      </c>
      <c r="T1474" s="105" t="str">
        <f t="shared" ref="T1474:T1537" ca="1" si="246">$T$1</f>
        <v>04.05.Monday</v>
      </c>
      <c r="U1474" s="102" t="s">
        <v>205</v>
      </c>
      <c r="V1474" s="7"/>
      <c r="W1474" s="7"/>
      <c r="X1474" s="7"/>
      <c r="Y1474" s="7"/>
      <c r="Z1474" s="100">
        <f t="shared" si="241"/>
        <v>4001155</v>
      </c>
      <c r="AA1474" s="7"/>
      <c r="AB1474" s="7"/>
      <c r="AC1474" s="7"/>
      <c r="AD1474" s="7"/>
      <c r="AE1474" s="100">
        <f t="shared" si="242"/>
        <v>4151</v>
      </c>
      <c r="AF1474" s="7"/>
      <c r="AG1474" s="100">
        <f t="shared" si="243"/>
        <v>50040077</v>
      </c>
    </row>
    <row r="1475" spans="1:33" x14ac:dyDescent="0.35">
      <c r="A1475" s="7" t="str">
        <f t="shared" si="245"/>
        <v>Manaus381</v>
      </c>
      <c r="B1475" s="100" t="s">
        <v>187</v>
      </c>
      <c r="C1475" s="7">
        <v>4151</v>
      </c>
      <c r="D1475" s="7" t="s">
        <v>40</v>
      </c>
      <c r="E1475">
        <v>4001155</v>
      </c>
      <c r="F1475" s="101"/>
      <c r="G1475" s="111">
        <v>50040077</v>
      </c>
      <c r="H1475" t="s">
        <v>231</v>
      </c>
      <c r="I1475" s="101">
        <v>38</v>
      </c>
      <c r="J1475" s="164">
        <v>1</v>
      </c>
      <c r="K1475" s="7" t="s">
        <v>57</v>
      </c>
      <c r="L1475" s="103">
        <f>HLOOKUP(K1475,'ABR''26'!$DE$4:$EH$65,MATCH(Carga!A1475,'ABR''26'!$DE$4:$DE$65,0),0)</f>
        <v>0</v>
      </c>
      <c r="M1475" s="7"/>
      <c r="O1475" s="7" t="str">
        <f t="shared" si="239"/>
        <v>ZBLB</v>
      </c>
      <c r="P1475" s="104">
        <f t="shared" si="240"/>
        <v>0</v>
      </c>
      <c r="Q1475" s="102" t="s">
        <v>203</v>
      </c>
      <c r="R1475" s="102" t="s">
        <v>204</v>
      </c>
      <c r="S1475" s="102" t="s">
        <v>152</v>
      </c>
      <c r="T1475" s="105" t="str">
        <f t="shared" ca="1" si="246"/>
        <v>04.05.Monday</v>
      </c>
      <c r="U1475" s="102" t="s">
        <v>205</v>
      </c>
      <c r="V1475" s="7"/>
      <c r="W1475" s="7"/>
      <c r="X1475" s="7"/>
      <c r="Y1475" s="7"/>
      <c r="Z1475" s="100">
        <f t="shared" si="241"/>
        <v>4001155</v>
      </c>
      <c r="AA1475" s="7"/>
      <c r="AB1475" s="7"/>
      <c r="AC1475" s="7"/>
      <c r="AD1475" s="7"/>
      <c r="AE1475" s="100">
        <f t="shared" si="242"/>
        <v>4151</v>
      </c>
      <c r="AF1475" s="7"/>
      <c r="AG1475" s="100">
        <f t="shared" si="243"/>
        <v>50040077</v>
      </c>
    </row>
    <row r="1476" spans="1:33" x14ac:dyDescent="0.35">
      <c r="A1476" s="7" t="str">
        <f t="shared" si="245"/>
        <v>Manaus381</v>
      </c>
      <c r="B1476" s="100" t="s">
        <v>187</v>
      </c>
      <c r="C1476" s="7">
        <v>4151</v>
      </c>
      <c r="D1476" s="7" t="s">
        <v>40</v>
      </c>
      <c r="E1476">
        <v>4001155</v>
      </c>
      <c r="F1476" s="101"/>
      <c r="G1476" s="111">
        <v>50040077</v>
      </c>
      <c r="H1476" t="s">
        <v>231</v>
      </c>
      <c r="I1476" s="101">
        <v>38</v>
      </c>
      <c r="J1476" s="164">
        <v>1</v>
      </c>
      <c r="K1476" s="7" t="s">
        <v>132</v>
      </c>
      <c r="L1476" s="103">
        <f>HLOOKUP(K1476,'ABR''26'!$DE$4:$EH$65,MATCH(Carga!A1476,'ABR''26'!$DE$4:$DE$65,0),0)</f>
        <v>0</v>
      </c>
      <c r="M1476" s="7"/>
      <c r="O1476" s="7" t="str">
        <f t="shared" si="239"/>
        <v>ZBMR</v>
      </c>
      <c r="P1476" s="104">
        <f t="shared" si="240"/>
        <v>0</v>
      </c>
      <c r="Q1476" s="102" t="s">
        <v>203</v>
      </c>
      <c r="R1476" s="102" t="s">
        <v>204</v>
      </c>
      <c r="S1476" s="102" t="s">
        <v>152</v>
      </c>
      <c r="T1476" s="105" t="str">
        <f t="shared" ca="1" si="246"/>
        <v>04.05.Monday</v>
      </c>
      <c r="U1476" s="102" t="s">
        <v>205</v>
      </c>
      <c r="V1476" s="7"/>
      <c r="W1476" s="7"/>
      <c r="X1476" s="7"/>
      <c r="Y1476" s="7"/>
      <c r="Z1476" s="100">
        <f t="shared" si="241"/>
        <v>4001155</v>
      </c>
      <c r="AA1476" s="7"/>
      <c r="AB1476" s="7"/>
      <c r="AC1476" s="7"/>
      <c r="AD1476" s="7"/>
      <c r="AE1476" s="100">
        <f t="shared" si="242"/>
        <v>4151</v>
      </c>
      <c r="AF1476" s="7"/>
      <c r="AG1476" s="100">
        <f t="shared" si="243"/>
        <v>50040077</v>
      </c>
    </row>
    <row r="1477" spans="1:33" x14ac:dyDescent="0.35">
      <c r="A1477" s="7" t="str">
        <f t="shared" si="245"/>
        <v>Manaus381</v>
      </c>
      <c r="B1477" s="100" t="s">
        <v>187</v>
      </c>
      <c r="C1477" s="7">
        <v>4151</v>
      </c>
      <c r="D1477" s="7" t="s">
        <v>40</v>
      </c>
      <c r="E1477">
        <v>4001155</v>
      </c>
      <c r="F1477" s="101"/>
      <c r="G1477" s="111">
        <v>50040077</v>
      </c>
      <c r="H1477" t="s">
        <v>231</v>
      </c>
      <c r="I1477" s="101">
        <v>38</v>
      </c>
      <c r="J1477" s="164">
        <v>1</v>
      </c>
      <c r="K1477" s="7" t="s">
        <v>133</v>
      </c>
      <c r="L1477" s="103">
        <f>HLOOKUP(K1477,'ABR''26'!$DE$4:$EH$65,MATCH(Carga!A1477,'ABR''26'!$DE$4:$DE$65,0),0)</f>
        <v>0</v>
      </c>
      <c r="M1477" s="7"/>
      <c r="O1477" s="7" t="str">
        <f t="shared" si="239"/>
        <v>ZBML</v>
      </c>
      <c r="P1477" s="104">
        <f t="shared" si="240"/>
        <v>0</v>
      </c>
      <c r="Q1477" s="102" t="s">
        <v>203</v>
      </c>
      <c r="R1477" s="102" t="s">
        <v>204</v>
      </c>
      <c r="S1477" s="102" t="s">
        <v>152</v>
      </c>
      <c r="T1477" s="105" t="str">
        <f t="shared" ca="1" si="246"/>
        <v>04.05.Monday</v>
      </c>
      <c r="U1477" s="102" t="s">
        <v>205</v>
      </c>
      <c r="V1477" s="7"/>
      <c r="W1477" s="7"/>
      <c r="X1477" s="7"/>
      <c r="Y1477" s="7"/>
      <c r="Z1477" s="100">
        <f t="shared" si="241"/>
        <v>4001155</v>
      </c>
      <c r="AA1477" s="7"/>
      <c r="AB1477" s="7"/>
      <c r="AC1477" s="7"/>
      <c r="AD1477" s="7"/>
      <c r="AE1477" s="100">
        <f t="shared" si="242"/>
        <v>4151</v>
      </c>
      <c r="AF1477" s="7"/>
      <c r="AG1477" s="100">
        <f t="shared" si="243"/>
        <v>50040077</v>
      </c>
    </row>
    <row r="1478" spans="1:33" x14ac:dyDescent="0.35">
      <c r="A1478" s="7" t="str">
        <f t="shared" si="245"/>
        <v>Manaus381</v>
      </c>
      <c r="B1478" s="100" t="s">
        <v>187</v>
      </c>
      <c r="C1478" s="7">
        <v>4151</v>
      </c>
      <c r="D1478" s="7" t="s">
        <v>40</v>
      </c>
      <c r="E1478">
        <v>4001155</v>
      </c>
      <c r="F1478" s="101"/>
      <c r="G1478" s="111">
        <v>50040077</v>
      </c>
      <c r="H1478" t="s">
        <v>231</v>
      </c>
      <c r="I1478" s="101">
        <v>38</v>
      </c>
      <c r="J1478" s="164">
        <v>1</v>
      </c>
      <c r="K1478" s="7" t="s">
        <v>52</v>
      </c>
      <c r="L1478" s="103">
        <f>HLOOKUP(K1478,'ABR''26'!$DE$4:$EH$65,MATCH(Carga!A1478,'ABR''26'!$DE$4:$DE$65,0),0)</f>
        <v>0</v>
      </c>
      <c r="M1478" s="7"/>
      <c r="O1478" s="7" t="str">
        <f t="shared" si="239"/>
        <v>ZBPP</v>
      </c>
      <c r="P1478" s="104">
        <f t="shared" si="240"/>
        <v>0</v>
      </c>
      <c r="Q1478" s="102" t="s">
        <v>203</v>
      </c>
      <c r="R1478" s="102" t="s">
        <v>204</v>
      </c>
      <c r="S1478" s="102" t="s">
        <v>152</v>
      </c>
      <c r="T1478" s="105" t="str">
        <f t="shared" ca="1" si="246"/>
        <v>04.05.Monday</v>
      </c>
      <c r="U1478" s="102" t="s">
        <v>205</v>
      </c>
      <c r="V1478" s="7"/>
      <c r="W1478" s="7"/>
      <c r="X1478" s="7"/>
      <c r="Y1478" s="7"/>
      <c r="Z1478" s="100">
        <f t="shared" si="241"/>
        <v>4001155</v>
      </c>
      <c r="AA1478" s="7"/>
      <c r="AB1478" s="7"/>
      <c r="AC1478" s="7"/>
      <c r="AD1478" s="7"/>
      <c r="AE1478" s="100">
        <f t="shared" si="242"/>
        <v>4151</v>
      </c>
      <c r="AF1478" s="7"/>
      <c r="AG1478" s="100">
        <f t="shared" si="243"/>
        <v>50040077</v>
      </c>
    </row>
    <row r="1479" spans="1:33" x14ac:dyDescent="0.35">
      <c r="A1479" s="7" t="str">
        <f t="shared" si="245"/>
        <v>Manaus381</v>
      </c>
      <c r="B1479" s="100" t="s">
        <v>187</v>
      </c>
      <c r="C1479" s="7">
        <v>4151</v>
      </c>
      <c r="D1479" s="7" t="s">
        <v>40</v>
      </c>
      <c r="E1479">
        <v>4001155</v>
      </c>
      <c r="F1479" s="101"/>
      <c r="G1479" s="111">
        <v>50040077</v>
      </c>
      <c r="H1479" t="s">
        <v>231</v>
      </c>
      <c r="I1479" s="101">
        <v>38</v>
      </c>
      <c r="J1479" s="164">
        <v>1</v>
      </c>
      <c r="K1479" s="7" t="s">
        <v>60</v>
      </c>
      <c r="L1479" s="103">
        <f>HLOOKUP(K1479,'ABR''26'!$DE$4:$EH$65,MATCH(Carga!A1479,'ABR''26'!$DE$4:$DE$65,0),0)</f>
        <v>0</v>
      </c>
      <c r="M1479" s="7"/>
      <c r="O1479" s="7" t="str">
        <f t="shared" si="239"/>
        <v>ZBPB</v>
      </c>
      <c r="P1479" s="104">
        <f t="shared" si="240"/>
        <v>0</v>
      </c>
      <c r="Q1479" s="102" t="s">
        <v>203</v>
      </c>
      <c r="R1479" s="102" t="s">
        <v>204</v>
      </c>
      <c r="S1479" s="102" t="s">
        <v>152</v>
      </c>
      <c r="T1479" s="105" t="str">
        <f t="shared" ca="1" si="246"/>
        <v>04.05.Monday</v>
      </c>
      <c r="U1479" s="102" t="s">
        <v>205</v>
      </c>
      <c r="V1479" s="7"/>
      <c r="W1479" s="7"/>
      <c r="X1479" s="7"/>
      <c r="Y1479" s="7"/>
      <c r="Z1479" s="100">
        <f t="shared" si="241"/>
        <v>4001155</v>
      </c>
      <c r="AA1479" s="7"/>
      <c r="AB1479" s="7"/>
      <c r="AC1479" s="7"/>
      <c r="AD1479" s="7"/>
      <c r="AE1479" s="100">
        <f t="shared" si="242"/>
        <v>4151</v>
      </c>
      <c r="AF1479" s="7"/>
      <c r="AG1479" s="100">
        <f t="shared" si="243"/>
        <v>50040077</v>
      </c>
    </row>
    <row r="1480" spans="1:33" x14ac:dyDescent="0.35">
      <c r="A1480" s="7" t="str">
        <f t="shared" si="245"/>
        <v>Manaus381</v>
      </c>
      <c r="B1480" s="100" t="s">
        <v>187</v>
      </c>
      <c r="C1480" s="7">
        <v>4151</v>
      </c>
      <c r="D1480" s="7" t="s">
        <v>40</v>
      </c>
      <c r="E1480">
        <v>4001155</v>
      </c>
      <c r="F1480" s="101"/>
      <c r="G1480" s="111">
        <v>50040077</v>
      </c>
      <c r="H1480" t="s">
        <v>231</v>
      </c>
      <c r="I1480" s="101">
        <v>38</v>
      </c>
      <c r="J1480" s="164">
        <v>1</v>
      </c>
      <c r="K1480" s="7" t="s">
        <v>50</v>
      </c>
      <c r="L1480" s="103">
        <f>HLOOKUP(K1480,'ABR''26'!$DE$4:$EH$65,MATCH(Carga!A1480,'ABR''26'!$DE$4:$DE$65,0),0)</f>
        <v>0</v>
      </c>
      <c r="M1480" s="7"/>
      <c r="O1480" s="7" t="str">
        <f t="shared" si="239"/>
        <v>ZBOP</v>
      </c>
      <c r="P1480" s="104">
        <f t="shared" si="240"/>
        <v>0</v>
      </c>
      <c r="Q1480" s="102" t="s">
        <v>203</v>
      </c>
      <c r="R1480" s="102" t="s">
        <v>204</v>
      </c>
      <c r="S1480" s="102" t="s">
        <v>152</v>
      </c>
      <c r="T1480" s="105" t="str">
        <f t="shared" ca="1" si="246"/>
        <v>04.05.Monday</v>
      </c>
      <c r="U1480" s="102" t="s">
        <v>205</v>
      </c>
      <c r="V1480" s="7"/>
      <c r="W1480" s="7"/>
      <c r="X1480" s="7"/>
      <c r="Y1480" s="7"/>
      <c r="Z1480" s="100">
        <f t="shared" si="241"/>
        <v>4001155</v>
      </c>
      <c r="AA1480" s="7"/>
      <c r="AB1480" s="7"/>
      <c r="AC1480" s="7"/>
      <c r="AD1480" s="7"/>
      <c r="AE1480" s="100">
        <f t="shared" si="242"/>
        <v>4151</v>
      </c>
      <c r="AF1480" s="7"/>
      <c r="AG1480" s="100">
        <f t="shared" si="243"/>
        <v>50040077</v>
      </c>
    </row>
    <row r="1481" spans="1:33" x14ac:dyDescent="0.35">
      <c r="A1481" s="7" t="str">
        <f t="shared" si="245"/>
        <v>Manaus381</v>
      </c>
      <c r="B1481" s="100" t="s">
        <v>187</v>
      </c>
      <c r="C1481" s="7">
        <v>4151</v>
      </c>
      <c r="D1481" s="7" t="s">
        <v>40</v>
      </c>
      <c r="E1481">
        <v>4001155</v>
      </c>
      <c r="F1481" s="101"/>
      <c r="G1481" s="111">
        <v>50040077</v>
      </c>
      <c r="H1481" t="s">
        <v>231</v>
      </c>
      <c r="I1481" s="101">
        <v>38</v>
      </c>
      <c r="J1481" s="164">
        <v>1</v>
      </c>
      <c r="K1481" s="7" t="s">
        <v>58</v>
      </c>
      <c r="L1481" s="103">
        <f>HLOOKUP(K1481,'ABR''26'!$DE$4:$EH$65,MATCH(Carga!A1481,'ABR''26'!$DE$4:$DE$65,0),0)</f>
        <v>0</v>
      </c>
      <c r="M1481" s="7"/>
      <c r="O1481" s="7" t="str">
        <f t="shared" si="239"/>
        <v>ZBOB</v>
      </c>
      <c r="P1481" s="104">
        <f t="shared" si="240"/>
        <v>0</v>
      </c>
      <c r="Q1481" s="102" t="s">
        <v>203</v>
      </c>
      <c r="R1481" s="102" t="s">
        <v>204</v>
      </c>
      <c r="S1481" s="102" t="s">
        <v>152</v>
      </c>
      <c r="T1481" s="105" t="str">
        <f t="shared" ca="1" si="246"/>
        <v>04.05.Monday</v>
      </c>
      <c r="U1481" s="102" t="s">
        <v>205</v>
      </c>
      <c r="V1481" s="7"/>
      <c r="W1481" s="7"/>
      <c r="X1481" s="7"/>
      <c r="Y1481" s="7"/>
      <c r="Z1481" s="100">
        <f t="shared" si="241"/>
        <v>4001155</v>
      </c>
      <c r="AA1481" s="7"/>
      <c r="AB1481" s="7"/>
      <c r="AC1481" s="7"/>
      <c r="AD1481" s="7"/>
      <c r="AE1481" s="100">
        <f t="shared" si="242"/>
        <v>4151</v>
      </c>
      <c r="AF1481" s="7"/>
      <c r="AG1481" s="100">
        <f t="shared" si="243"/>
        <v>50040077</v>
      </c>
    </row>
    <row r="1482" spans="1:33" x14ac:dyDescent="0.35">
      <c r="A1482" s="7" t="str">
        <f t="shared" si="245"/>
        <v>Manaus381</v>
      </c>
      <c r="B1482" s="100" t="s">
        <v>187</v>
      </c>
      <c r="C1482" s="7">
        <v>4151</v>
      </c>
      <c r="D1482" s="7" t="s">
        <v>40</v>
      </c>
      <c r="E1482">
        <v>4001155</v>
      </c>
      <c r="F1482" s="101"/>
      <c r="G1482" s="111">
        <v>50040077</v>
      </c>
      <c r="H1482" t="s">
        <v>231</v>
      </c>
      <c r="I1482" s="101">
        <v>38</v>
      </c>
      <c r="J1482" s="164">
        <v>1</v>
      </c>
      <c r="K1482" s="7" t="s">
        <v>134</v>
      </c>
      <c r="L1482" s="103">
        <f>HLOOKUP(K1482,'ABR''26'!$DE$4:$EH$65,MATCH(Carga!A1482,'ABR''26'!$DE$4:$DE$65,0),0)</f>
        <v>0</v>
      </c>
      <c r="M1482" s="7"/>
      <c r="O1482" s="7" t="str">
        <f t="shared" si="239"/>
        <v>ZBSG</v>
      </c>
      <c r="P1482" s="104">
        <f t="shared" si="240"/>
        <v>0</v>
      </c>
      <c r="Q1482" s="102" t="s">
        <v>203</v>
      </c>
      <c r="R1482" s="102" t="s">
        <v>204</v>
      </c>
      <c r="S1482" s="102" t="s">
        <v>152</v>
      </c>
      <c r="T1482" s="105" t="str">
        <f t="shared" ca="1" si="246"/>
        <v>04.05.Monday</v>
      </c>
      <c r="U1482" s="102" t="s">
        <v>205</v>
      </c>
      <c r="V1482" s="7"/>
      <c r="W1482" s="7"/>
      <c r="X1482" s="7"/>
      <c r="Y1482" s="7"/>
      <c r="Z1482" s="100">
        <f t="shared" si="241"/>
        <v>4001155</v>
      </c>
      <c r="AA1482" s="7"/>
      <c r="AB1482" s="7"/>
      <c r="AC1482" s="7"/>
      <c r="AD1482" s="7"/>
      <c r="AE1482" s="100">
        <f t="shared" si="242"/>
        <v>4151</v>
      </c>
      <c r="AF1482" s="7"/>
      <c r="AG1482" s="100">
        <f t="shared" si="243"/>
        <v>50040077</v>
      </c>
    </row>
    <row r="1483" spans="1:33" x14ac:dyDescent="0.35">
      <c r="A1483" s="7" t="str">
        <f t="shared" si="245"/>
        <v>Manaus381</v>
      </c>
      <c r="B1483" s="100" t="s">
        <v>187</v>
      </c>
      <c r="C1483" s="7">
        <v>4151</v>
      </c>
      <c r="D1483" s="7" t="s">
        <v>40</v>
      </c>
      <c r="E1483">
        <v>4001155</v>
      </c>
      <c r="F1483" s="101"/>
      <c r="G1483" s="111">
        <v>50040077</v>
      </c>
      <c r="H1483" t="s">
        <v>231</v>
      </c>
      <c r="I1483" s="101">
        <v>38</v>
      </c>
      <c r="J1483" s="164">
        <v>1</v>
      </c>
      <c r="K1483" s="7" t="s">
        <v>45</v>
      </c>
      <c r="L1483" s="103">
        <f>HLOOKUP(K1483,'ABR''26'!$DE$4:$EH$65,MATCH(Carga!A1483,'ABR''26'!$DE$4:$DE$65,0),0)</f>
        <v>0</v>
      </c>
      <c r="M1483" s="7"/>
      <c r="O1483" s="7" t="str">
        <f t="shared" si="239"/>
        <v>ZBFS</v>
      </c>
      <c r="P1483" s="104">
        <f t="shared" si="240"/>
        <v>0</v>
      </c>
      <c r="Q1483" s="102" t="s">
        <v>203</v>
      </c>
      <c r="R1483" s="102" t="s">
        <v>204</v>
      </c>
      <c r="S1483" s="102" t="s">
        <v>152</v>
      </c>
      <c r="T1483" s="105" t="str">
        <f t="shared" ca="1" si="246"/>
        <v>04.05.Monday</v>
      </c>
      <c r="U1483" s="102" t="s">
        <v>205</v>
      </c>
      <c r="V1483" s="7"/>
      <c r="W1483" s="7"/>
      <c r="X1483" s="7"/>
      <c r="Y1483" s="7"/>
      <c r="Z1483" s="100">
        <f t="shared" si="241"/>
        <v>4001155</v>
      </c>
      <c r="AA1483" s="7"/>
      <c r="AB1483" s="7"/>
      <c r="AC1483" s="7"/>
      <c r="AD1483" s="7"/>
      <c r="AE1483" s="100">
        <f t="shared" si="242"/>
        <v>4151</v>
      </c>
      <c r="AF1483" s="7"/>
      <c r="AG1483" s="100">
        <f t="shared" si="243"/>
        <v>50040077</v>
      </c>
    </row>
    <row r="1484" spans="1:33" x14ac:dyDescent="0.35">
      <c r="A1484" s="7" t="str">
        <f t="shared" si="245"/>
        <v>Manaus381</v>
      </c>
      <c r="B1484" s="100" t="s">
        <v>187</v>
      </c>
      <c r="C1484" s="7">
        <v>4151</v>
      </c>
      <c r="D1484" s="7" t="s">
        <v>40</v>
      </c>
      <c r="E1484">
        <v>4001155</v>
      </c>
      <c r="F1484" s="101"/>
      <c r="G1484" s="111">
        <v>50040077</v>
      </c>
      <c r="H1484" t="s">
        <v>231</v>
      </c>
      <c r="I1484" s="101">
        <v>38</v>
      </c>
      <c r="J1484" s="164">
        <v>1</v>
      </c>
      <c r="K1484" s="7" t="s">
        <v>47</v>
      </c>
      <c r="L1484" s="103">
        <f>HLOOKUP(K1484,'ABR''26'!$DE$4:$EH$65,MATCH(Carga!A1484,'ABR''26'!$DE$4:$DE$65,0),0)</f>
        <v>14.28</v>
      </c>
      <c r="M1484" s="7"/>
      <c r="O1484" s="7" t="str">
        <f t="shared" si="239"/>
        <v>ZBUT</v>
      </c>
      <c r="P1484" s="104">
        <f t="shared" si="240"/>
        <v>14.28</v>
      </c>
      <c r="Q1484" s="102" t="s">
        <v>203</v>
      </c>
      <c r="R1484" s="102" t="s">
        <v>204</v>
      </c>
      <c r="S1484" s="102" t="s">
        <v>152</v>
      </c>
      <c r="T1484" s="105" t="str">
        <f t="shared" ca="1" si="246"/>
        <v>04.05.Monday</v>
      </c>
      <c r="U1484" s="102" t="s">
        <v>205</v>
      </c>
      <c r="V1484" s="7"/>
      <c r="W1484" s="7"/>
      <c r="X1484" s="7"/>
      <c r="Y1484" s="7"/>
      <c r="Z1484" s="100">
        <f t="shared" si="241"/>
        <v>4001155</v>
      </c>
      <c r="AA1484" s="7"/>
      <c r="AB1484" s="7"/>
      <c r="AC1484" s="7"/>
      <c r="AD1484" s="7"/>
      <c r="AE1484" s="100">
        <f t="shared" si="242"/>
        <v>4151</v>
      </c>
      <c r="AF1484" s="7"/>
      <c r="AG1484" s="100">
        <f t="shared" si="243"/>
        <v>50040077</v>
      </c>
    </row>
    <row r="1485" spans="1:33" x14ac:dyDescent="0.35">
      <c r="A1485" s="7" t="str">
        <f t="shared" si="245"/>
        <v>Manaus381</v>
      </c>
      <c r="B1485" s="100" t="s">
        <v>187</v>
      </c>
      <c r="C1485" s="7">
        <v>4151</v>
      </c>
      <c r="D1485" s="7" t="s">
        <v>40</v>
      </c>
      <c r="E1485">
        <v>4001155</v>
      </c>
      <c r="F1485" s="101"/>
      <c r="G1485" s="111">
        <v>50040077</v>
      </c>
      <c r="H1485" t="s">
        <v>231</v>
      </c>
      <c r="I1485" s="101">
        <v>38</v>
      </c>
      <c r="J1485" s="164">
        <v>1</v>
      </c>
      <c r="K1485" s="7" t="s">
        <v>54</v>
      </c>
      <c r="L1485" s="103">
        <f>HLOOKUP(K1485,'ABR''26'!$DE$4:$EH$65,MATCH(Carga!A1485,'ABR''26'!$DE$4:$DE$65,0),0)</f>
        <v>0</v>
      </c>
      <c r="M1485" s="7"/>
      <c r="O1485" s="7" t="str">
        <f t="shared" si="239"/>
        <v>ZBUB</v>
      </c>
      <c r="P1485" s="104">
        <f t="shared" si="240"/>
        <v>0</v>
      </c>
      <c r="Q1485" s="102" t="s">
        <v>203</v>
      </c>
      <c r="R1485" s="102" t="s">
        <v>204</v>
      </c>
      <c r="S1485" s="102" t="s">
        <v>152</v>
      </c>
      <c r="T1485" s="105" t="str">
        <f t="shared" ca="1" si="246"/>
        <v>04.05.Monday</v>
      </c>
      <c r="U1485" s="102" t="s">
        <v>205</v>
      </c>
      <c r="V1485" s="7"/>
      <c r="W1485" s="7"/>
      <c r="X1485" s="7"/>
      <c r="Y1485" s="7"/>
      <c r="Z1485" s="100">
        <f t="shared" si="241"/>
        <v>4001155</v>
      </c>
      <c r="AA1485" s="7"/>
      <c r="AB1485" s="7"/>
      <c r="AC1485" s="7"/>
      <c r="AD1485" s="7"/>
      <c r="AE1485" s="100">
        <f t="shared" si="242"/>
        <v>4151</v>
      </c>
      <c r="AF1485" s="7"/>
      <c r="AG1485" s="100">
        <f t="shared" si="243"/>
        <v>50040077</v>
      </c>
    </row>
    <row r="1486" spans="1:33" x14ac:dyDescent="0.35">
      <c r="A1486" s="7" t="str">
        <f t="shared" si="245"/>
        <v>Manaus381</v>
      </c>
      <c r="B1486" s="100" t="s">
        <v>187</v>
      </c>
      <c r="C1486" s="7">
        <v>4151</v>
      </c>
      <c r="D1486" s="7" t="s">
        <v>40</v>
      </c>
      <c r="E1486">
        <v>4001155</v>
      </c>
      <c r="F1486" s="101"/>
      <c r="G1486" s="111">
        <v>50040077</v>
      </c>
      <c r="H1486" t="s">
        <v>231</v>
      </c>
      <c r="I1486" s="101">
        <v>38</v>
      </c>
      <c r="J1486" s="164">
        <v>1</v>
      </c>
      <c r="K1486" s="7" t="s">
        <v>48</v>
      </c>
      <c r="L1486" s="103">
        <f>HLOOKUP(K1486,'ABR''26'!$DE$4:$EH$65,MATCH(Carga!A1486,'ABR''26'!$DE$4:$DE$65,0),0)</f>
        <v>0</v>
      </c>
      <c r="M1486" s="7"/>
      <c r="O1486" s="7" t="str">
        <f t="shared" si="239"/>
        <v>ZBLA</v>
      </c>
      <c r="P1486" s="104">
        <f t="shared" si="240"/>
        <v>0</v>
      </c>
      <c r="Q1486" s="102" t="s">
        <v>203</v>
      </c>
      <c r="R1486" s="102" t="s">
        <v>204</v>
      </c>
      <c r="S1486" s="102" t="s">
        <v>152</v>
      </c>
      <c r="T1486" s="105" t="str">
        <f t="shared" ca="1" si="246"/>
        <v>04.05.Monday</v>
      </c>
      <c r="U1486" s="102" t="s">
        <v>205</v>
      </c>
      <c r="V1486" s="7"/>
      <c r="W1486" s="7"/>
      <c r="X1486" s="7"/>
      <c r="Y1486" s="7"/>
      <c r="Z1486" s="100">
        <f t="shared" si="241"/>
        <v>4001155</v>
      </c>
      <c r="AA1486" s="7"/>
      <c r="AB1486" s="7"/>
      <c r="AC1486" s="7"/>
      <c r="AD1486" s="7"/>
      <c r="AE1486" s="100">
        <f t="shared" si="242"/>
        <v>4151</v>
      </c>
      <c r="AF1486" s="7"/>
      <c r="AG1486" s="100">
        <f t="shared" si="243"/>
        <v>50040077</v>
      </c>
    </row>
    <row r="1487" spans="1:33" x14ac:dyDescent="0.35">
      <c r="A1487" s="7" t="str">
        <f t="shared" si="245"/>
        <v>Manaus381</v>
      </c>
      <c r="B1487" s="100" t="s">
        <v>187</v>
      </c>
      <c r="C1487" s="7">
        <v>4151</v>
      </c>
      <c r="D1487" s="7" t="s">
        <v>40</v>
      </c>
      <c r="E1487">
        <v>4001155</v>
      </c>
      <c r="F1487" s="101"/>
      <c r="G1487" s="111">
        <v>50040077</v>
      </c>
      <c r="H1487" t="s">
        <v>231</v>
      </c>
      <c r="I1487" s="101">
        <v>38</v>
      </c>
      <c r="J1487" s="164">
        <v>1</v>
      </c>
      <c r="K1487" s="7" t="s">
        <v>55</v>
      </c>
      <c r="L1487" s="103">
        <f>HLOOKUP(K1487,'ABR''26'!$DE$4:$EH$65,MATCH(Carga!A1487,'ABR''26'!$DE$4:$DE$65,0),0)</f>
        <v>0</v>
      </c>
      <c r="M1487" s="7"/>
      <c r="O1487" s="7" t="str">
        <f t="shared" si="239"/>
        <v>ZBLL</v>
      </c>
      <c r="P1487" s="104">
        <f t="shared" si="240"/>
        <v>0</v>
      </c>
      <c r="Q1487" s="102" t="s">
        <v>203</v>
      </c>
      <c r="R1487" s="102" t="s">
        <v>204</v>
      </c>
      <c r="S1487" s="102" t="s">
        <v>152</v>
      </c>
      <c r="T1487" s="105" t="str">
        <f t="shared" ca="1" si="246"/>
        <v>04.05.Monday</v>
      </c>
      <c r="U1487" s="102" t="s">
        <v>205</v>
      </c>
      <c r="V1487" s="7"/>
      <c r="W1487" s="7"/>
      <c r="X1487" s="7"/>
      <c r="Y1487" s="7"/>
      <c r="Z1487" s="100">
        <f t="shared" si="241"/>
        <v>4001155</v>
      </c>
      <c r="AA1487" s="7"/>
      <c r="AB1487" s="7"/>
      <c r="AC1487" s="7"/>
      <c r="AD1487" s="7"/>
      <c r="AE1487" s="100">
        <f t="shared" si="242"/>
        <v>4151</v>
      </c>
      <c r="AF1487" s="7"/>
      <c r="AG1487" s="100">
        <f t="shared" si="243"/>
        <v>50040077</v>
      </c>
    </row>
    <row r="1488" spans="1:33" x14ac:dyDescent="0.35">
      <c r="A1488" s="7" t="str">
        <f t="shared" si="245"/>
        <v>Manaus381</v>
      </c>
      <c r="B1488" s="100" t="s">
        <v>187</v>
      </c>
      <c r="C1488" s="7">
        <v>4151</v>
      </c>
      <c r="D1488" s="7" t="s">
        <v>40</v>
      </c>
      <c r="E1488">
        <v>4001155</v>
      </c>
      <c r="F1488" s="101"/>
      <c r="G1488" s="111">
        <v>50040077</v>
      </c>
      <c r="H1488" t="s">
        <v>231</v>
      </c>
      <c r="I1488" s="101">
        <v>38</v>
      </c>
      <c r="J1488" s="164">
        <v>1</v>
      </c>
      <c r="K1488" s="7" t="s">
        <v>135</v>
      </c>
      <c r="L1488" s="103">
        <f>HLOOKUP(K1488,'ABR''26'!$DE$4:$EH$65,MATCH(Carga!A1488,'ABR''26'!$DE$4:$DE$65,0),0)</f>
        <v>0</v>
      </c>
      <c r="M1488" s="7"/>
      <c r="O1488" s="7" t="str">
        <f t="shared" si="239"/>
        <v>ZBPE</v>
      </c>
      <c r="P1488" s="104">
        <f t="shared" si="240"/>
        <v>0</v>
      </c>
      <c r="Q1488" s="102" t="s">
        <v>203</v>
      </c>
      <c r="R1488" s="102" t="s">
        <v>204</v>
      </c>
      <c r="S1488" s="102" t="s">
        <v>152</v>
      </c>
      <c r="T1488" s="105" t="str">
        <f t="shared" ca="1" si="246"/>
        <v>04.05.Monday</v>
      </c>
      <c r="U1488" s="102" t="s">
        <v>205</v>
      </c>
      <c r="V1488" s="7"/>
      <c r="W1488" s="7"/>
      <c r="X1488" s="7"/>
      <c r="Y1488" s="7"/>
      <c r="Z1488" s="100">
        <f t="shared" si="241"/>
        <v>4001155</v>
      </c>
      <c r="AA1488" s="7"/>
      <c r="AB1488" s="7"/>
      <c r="AC1488" s="7"/>
      <c r="AD1488" s="7"/>
      <c r="AE1488" s="100">
        <f t="shared" si="242"/>
        <v>4151</v>
      </c>
      <c r="AF1488" s="7"/>
      <c r="AG1488" s="100">
        <f t="shared" si="243"/>
        <v>50040077</v>
      </c>
    </row>
    <row r="1489" spans="1:33" x14ac:dyDescent="0.35">
      <c r="A1489" s="7" t="str">
        <f t="shared" si="245"/>
        <v>Manaus381</v>
      </c>
      <c r="B1489" s="100" t="s">
        <v>187</v>
      </c>
      <c r="C1489" s="7">
        <v>4151</v>
      </c>
      <c r="D1489" s="7" t="s">
        <v>40</v>
      </c>
      <c r="E1489">
        <v>4001155</v>
      </c>
      <c r="F1489" s="101"/>
      <c r="G1489" s="111">
        <v>50040077</v>
      </c>
      <c r="H1489" t="s">
        <v>231</v>
      </c>
      <c r="I1489" s="101">
        <v>38</v>
      </c>
      <c r="J1489" s="164">
        <v>1</v>
      </c>
      <c r="K1489" s="7" t="s">
        <v>136</v>
      </c>
      <c r="L1489" s="103">
        <f>HLOOKUP(K1489,'ABR''26'!$DE$4:$EH$65,MATCH(Carga!A1489,'ABR''26'!$DE$4:$DE$65,0),0)</f>
        <v>0</v>
      </c>
      <c r="M1489" s="7"/>
      <c r="O1489" s="7" t="str">
        <f t="shared" si="239"/>
        <v>ZBPL</v>
      </c>
      <c r="P1489" s="104">
        <f t="shared" si="240"/>
        <v>0</v>
      </c>
      <c r="Q1489" s="102" t="s">
        <v>203</v>
      </c>
      <c r="R1489" s="102" t="s">
        <v>204</v>
      </c>
      <c r="S1489" s="102" t="s">
        <v>152</v>
      </c>
      <c r="T1489" s="105" t="str">
        <f t="shared" ca="1" si="246"/>
        <v>04.05.Monday</v>
      </c>
      <c r="U1489" s="102" t="s">
        <v>205</v>
      </c>
      <c r="V1489" s="7"/>
      <c r="W1489" s="7"/>
      <c r="X1489" s="7"/>
      <c r="Y1489" s="7"/>
      <c r="Z1489" s="100">
        <f t="shared" si="241"/>
        <v>4001155</v>
      </c>
      <c r="AA1489" s="7"/>
      <c r="AB1489" s="7"/>
      <c r="AC1489" s="7"/>
      <c r="AD1489" s="7"/>
      <c r="AE1489" s="100">
        <f t="shared" si="242"/>
        <v>4151</v>
      </c>
      <c r="AF1489" s="7"/>
      <c r="AG1489" s="100">
        <f t="shared" si="243"/>
        <v>50040077</v>
      </c>
    </row>
    <row r="1490" spans="1:33" x14ac:dyDescent="0.35">
      <c r="A1490" s="7" t="str">
        <f>D1490&amp;I1490&amp;J1490</f>
        <v>Manaus39,71</v>
      </c>
      <c r="B1490" s="100" t="s">
        <v>187</v>
      </c>
      <c r="C1490" s="7">
        <v>4151</v>
      </c>
      <c r="D1490" s="7" t="s">
        <v>40</v>
      </c>
      <c r="E1490">
        <v>4001154</v>
      </c>
      <c r="F1490" s="101"/>
      <c r="G1490" s="111">
        <v>50040078</v>
      </c>
      <c r="H1490" t="s">
        <v>219</v>
      </c>
      <c r="I1490" s="101" t="str">
        <f t="shared" ref="I1490:I1505" si="247">SUBSTITUTE(MID(H1490,7,4),".",",")</f>
        <v>39,7</v>
      </c>
      <c r="J1490" s="164">
        <v>1</v>
      </c>
      <c r="K1490" s="7" t="s">
        <v>43</v>
      </c>
      <c r="L1490" s="103" t="e">
        <f>HLOOKUP(K1490,'ABR''26'!$DE$4:$EH$65,MATCH(Carga!A1490,'ABR''26'!$DE$4:$DE$65,0),0)</f>
        <v>#N/A</v>
      </c>
      <c r="M1490" s="7"/>
      <c r="O1490" s="7" t="str">
        <f t="shared" si="239"/>
        <v>ZBRP</v>
      </c>
      <c r="P1490" s="104" t="e">
        <f t="shared" si="240"/>
        <v>#N/A</v>
      </c>
      <c r="Q1490" s="102" t="s">
        <v>203</v>
      </c>
      <c r="R1490" s="102" t="s">
        <v>204</v>
      </c>
      <c r="S1490" s="102" t="s">
        <v>152</v>
      </c>
      <c r="T1490" s="105" t="str">
        <f t="shared" ca="1" si="246"/>
        <v>04.05.Monday</v>
      </c>
      <c r="U1490" s="102" t="s">
        <v>205</v>
      </c>
      <c r="V1490" s="7"/>
      <c r="W1490" s="7"/>
      <c r="X1490" s="7"/>
      <c r="Y1490" s="7"/>
      <c r="Z1490" s="100">
        <f t="shared" si="241"/>
        <v>4001154</v>
      </c>
      <c r="AA1490" s="7"/>
      <c r="AB1490" s="7"/>
      <c r="AC1490" s="7"/>
      <c r="AD1490" s="7"/>
      <c r="AE1490" s="100">
        <f t="shared" si="242"/>
        <v>4151</v>
      </c>
      <c r="AF1490" s="7"/>
      <c r="AG1490" s="100">
        <f t="shared" si="243"/>
        <v>50040078</v>
      </c>
    </row>
    <row r="1491" spans="1:33" x14ac:dyDescent="0.35">
      <c r="A1491" s="7" t="str">
        <f t="shared" ref="A1491:A1513" si="248">D1491&amp;I1491&amp;J1491</f>
        <v>Manaus39,71</v>
      </c>
      <c r="B1491" s="100" t="s">
        <v>187</v>
      </c>
      <c r="C1491" s="7">
        <v>4151</v>
      </c>
      <c r="D1491" s="7" t="s">
        <v>40</v>
      </c>
      <c r="E1491">
        <v>4001154</v>
      </c>
      <c r="F1491" s="101"/>
      <c r="G1491" s="111">
        <v>50040078</v>
      </c>
      <c r="H1491" t="s">
        <v>219</v>
      </c>
      <c r="I1491" s="101" t="str">
        <f t="shared" si="247"/>
        <v>39,7</v>
      </c>
      <c r="J1491" s="164">
        <v>1</v>
      </c>
      <c r="K1491" s="7" t="s">
        <v>44</v>
      </c>
      <c r="L1491" s="103" t="e">
        <f>HLOOKUP(K1491,'ABR''26'!$DE$4:$EH$65,MATCH(Carga!A1491,'ABR''26'!$DE$4:$DE$65,0),0)</f>
        <v>#N/A</v>
      </c>
      <c r="M1491" s="7"/>
      <c r="O1491" s="7" t="str">
        <f t="shared" si="239"/>
        <v>ZBSR</v>
      </c>
      <c r="P1491" s="104" t="e">
        <f t="shared" si="240"/>
        <v>#N/A</v>
      </c>
      <c r="Q1491" s="102" t="s">
        <v>203</v>
      </c>
      <c r="R1491" s="102" t="s">
        <v>204</v>
      </c>
      <c r="S1491" s="102" t="s">
        <v>152</v>
      </c>
      <c r="T1491" s="105" t="str">
        <f t="shared" ca="1" si="246"/>
        <v>04.05.Monday</v>
      </c>
      <c r="U1491" s="102" t="s">
        <v>205</v>
      </c>
      <c r="V1491" s="7"/>
      <c r="W1491" s="7"/>
      <c r="X1491" s="7"/>
      <c r="Y1491" s="7"/>
      <c r="Z1491" s="100">
        <f t="shared" si="241"/>
        <v>4001154</v>
      </c>
      <c r="AA1491" s="7"/>
      <c r="AB1491" s="7"/>
      <c r="AC1491" s="7"/>
      <c r="AD1491" s="7"/>
      <c r="AE1491" s="100">
        <f t="shared" si="242"/>
        <v>4151</v>
      </c>
      <c r="AF1491" s="7"/>
      <c r="AG1491" s="100">
        <f t="shared" si="243"/>
        <v>50040078</v>
      </c>
    </row>
    <row r="1492" spans="1:33" x14ac:dyDescent="0.35">
      <c r="A1492" s="7" t="str">
        <f t="shared" si="248"/>
        <v>Manaus39,71</v>
      </c>
      <c r="B1492" s="100" t="s">
        <v>187</v>
      </c>
      <c r="C1492" s="7">
        <v>4151</v>
      </c>
      <c r="D1492" s="7" t="s">
        <v>40</v>
      </c>
      <c r="E1492">
        <v>4001154</v>
      </c>
      <c r="F1492" s="101"/>
      <c r="G1492" s="111">
        <v>50040078</v>
      </c>
      <c r="H1492" t="s">
        <v>219</v>
      </c>
      <c r="I1492" s="101" t="str">
        <f t="shared" si="247"/>
        <v>39,7</v>
      </c>
      <c r="J1492" s="164">
        <v>1</v>
      </c>
      <c r="K1492" s="7" t="s">
        <v>56</v>
      </c>
      <c r="L1492" s="103" t="e">
        <f>HLOOKUP(K1492,'ABR''26'!$DE$4:$EH$65,MATCH(Carga!A1492,'ABR''26'!$DE$4:$DE$65,0),0)</f>
        <v>#N/A</v>
      </c>
      <c r="M1492" s="7"/>
      <c r="O1492" s="7" t="str">
        <f t="shared" si="239"/>
        <v>ZBSB</v>
      </c>
      <c r="P1492" s="104" t="e">
        <f t="shared" si="240"/>
        <v>#N/A</v>
      </c>
      <c r="Q1492" s="102" t="s">
        <v>203</v>
      </c>
      <c r="R1492" s="102" t="s">
        <v>204</v>
      </c>
      <c r="S1492" s="102" t="s">
        <v>152</v>
      </c>
      <c r="T1492" s="105" t="str">
        <f t="shared" ca="1" si="246"/>
        <v>04.05.Monday</v>
      </c>
      <c r="U1492" s="102" t="s">
        <v>205</v>
      </c>
      <c r="V1492" s="7"/>
      <c r="W1492" s="7"/>
      <c r="X1492" s="7"/>
      <c r="Y1492" s="7"/>
      <c r="Z1492" s="100">
        <f t="shared" si="241"/>
        <v>4001154</v>
      </c>
      <c r="AA1492" s="7"/>
      <c r="AB1492" s="7"/>
      <c r="AC1492" s="7"/>
      <c r="AD1492" s="7"/>
      <c r="AE1492" s="100">
        <f t="shared" si="242"/>
        <v>4151</v>
      </c>
      <c r="AF1492" s="7"/>
      <c r="AG1492" s="100">
        <f t="shared" si="243"/>
        <v>50040078</v>
      </c>
    </row>
    <row r="1493" spans="1:33" x14ac:dyDescent="0.35">
      <c r="A1493" s="7" t="str">
        <f t="shared" si="248"/>
        <v>Manaus39,71</v>
      </c>
      <c r="B1493" s="100" t="s">
        <v>187</v>
      </c>
      <c r="C1493" s="7">
        <v>4151</v>
      </c>
      <c r="D1493" s="7" t="s">
        <v>40</v>
      </c>
      <c r="E1493">
        <v>4001154</v>
      </c>
      <c r="F1493" s="101"/>
      <c r="G1493" s="111">
        <v>50040078</v>
      </c>
      <c r="H1493" t="s">
        <v>219</v>
      </c>
      <c r="I1493" s="101" t="str">
        <f t="shared" si="247"/>
        <v>39,7</v>
      </c>
      <c r="J1493" s="164">
        <v>1</v>
      </c>
      <c r="K1493" s="7" t="s">
        <v>46</v>
      </c>
      <c r="L1493" s="103" t="e">
        <f>HLOOKUP(K1493,'ABR''26'!$DE$4:$EH$65,MATCH(Carga!A1493,'ABR''26'!$DE$4:$DE$65,0),0)</f>
        <v>#N/A</v>
      </c>
      <c r="M1493" s="7"/>
      <c r="O1493" s="7" t="str">
        <f t="shared" si="239"/>
        <v>ZBCP</v>
      </c>
      <c r="P1493" s="104" t="e">
        <f t="shared" si="240"/>
        <v>#N/A</v>
      </c>
      <c r="Q1493" s="102" t="s">
        <v>203</v>
      </c>
      <c r="R1493" s="102" t="s">
        <v>204</v>
      </c>
      <c r="S1493" s="102" t="s">
        <v>152</v>
      </c>
      <c r="T1493" s="105" t="str">
        <f t="shared" ca="1" si="246"/>
        <v>04.05.Monday</v>
      </c>
      <c r="U1493" s="102" t="s">
        <v>205</v>
      </c>
      <c r="V1493" s="7"/>
      <c r="W1493" s="7"/>
      <c r="X1493" s="7"/>
      <c r="Y1493" s="7"/>
      <c r="Z1493" s="100">
        <f t="shared" si="241"/>
        <v>4001154</v>
      </c>
      <c r="AA1493" s="7"/>
      <c r="AB1493" s="7"/>
      <c r="AC1493" s="7"/>
      <c r="AD1493" s="7"/>
      <c r="AE1493" s="100">
        <f t="shared" si="242"/>
        <v>4151</v>
      </c>
      <c r="AF1493" s="7"/>
      <c r="AG1493" s="100">
        <f t="shared" si="243"/>
        <v>50040078</v>
      </c>
    </row>
    <row r="1494" spans="1:33" x14ac:dyDescent="0.35">
      <c r="A1494" s="7" t="str">
        <f t="shared" si="248"/>
        <v>Manaus39,71</v>
      </c>
      <c r="B1494" s="100" t="s">
        <v>187</v>
      </c>
      <c r="C1494" s="7">
        <v>4151</v>
      </c>
      <c r="D1494" s="7" t="s">
        <v>40</v>
      </c>
      <c r="E1494">
        <v>4001154</v>
      </c>
      <c r="F1494" s="101"/>
      <c r="G1494" s="111">
        <v>50040078</v>
      </c>
      <c r="H1494" t="s">
        <v>219</v>
      </c>
      <c r="I1494" s="101" t="str">
        <f t="shared" si="247"/>
        <v>39,7</v>
      </c>
      <c r="J1494" s="164">
        <v>1</v>
      </c>
      <c r="K1494" s="7" t="s">
        <v>131</v>
      </c>
      <c r="L1494" s="103" t="e">
        <f>HLOOKUP(K1494,'ABR''26'!$DE$4:$EH$65,MATCH(Carga!A1494,'ABR''26'!$DE$4:$DE$65,0),0)</f>
        <v>#N/A</v>
      </c>
      <c r="M1494" s="7"/>
      <c r="O1494" s="7" t="str">
        <f t="shared" si="239"/>
        <v>ZBFP</v>
      </c>
      <c r="P1494" s="104" t="e">
        <f t="shared" si="240"/>
        <v>#N/A</v>
      </c>
      <c r="Q1494" s="102" t="s">
        <v>203</v>
      </c>
      <c r="R1494" s="102" t="s">
        <v>204</v>
      </c>
      <c r="S1494" s="102" t="s">
        <v>152</v>
      </c>
      <c r="T1494" s="105" t="str">
        <f t="shared" ca="1" si="246"/>
        <v>04.05.Monday</v>
      </c>
      <c r="U1494" s="102" t="s">
        <v>205</v>
      </c>
      <c r="V1494" s="7"/>
      <c r="W1494" s="7"/>
      <c r="X1494" s="7"/>
      <c r="Y1494" s="7"/>
      <c r="Z1494" s="100">
        <f t="shared" si="241"/>
        <v>4001154</v>
      </c>
      <c r="AA1494" s="7"/>
      <c r="AB1494" s="7"/>
      <c r="AC1494" s="7"/>
      <c r="AD1494" s="7"/>
      <c r="AE1494" s="100">
        <f t="shared" si="242"/>
        <v>4151</v>
      </c>
      <c r="AF1494" s="7"/>
      <c r="AG1494" s="100">
        <f t="shared" si="243"/>
        <v>50040078</v>
      </c>
    </row>
    <row r="1495" spans="1:33" x14ac:dyDescent="0.35">
      <c r="A1495" s="7" t="str">
        <f t="shared" si="248"/>
        <v>Manaus39,71</v>
      </c>
      <c r="B1495" s="100" t="s">
        <v>187</v>
      </c>
      <c r="C1495" s="7">
        <v>4151</v>
      </c>
      <c r="D1495" s="7" t="s">
        <v>40</v>
      </c>
      <c r="E1495">
        <v>4001154</v>
      </c>
      <c r="F1495" s="101"/>
      <c r="G1495" s="111">
        <v>50040078</v>
      </c>
      <c r="H1495" t="s">
        <v>219</v>
      </c>
      <c r="I1495" s="101" t="str">
        <f t="shared" si="247"/>
        <v>39,7</v>
      </c>
      <c r="J1495" s="164">
        <v>1</v>
      </c>
      <c r="K1495" s="7" t="s">
        <v>51</v>
      </c>
      <c r="L1495" s="103" t="e">
        <f>HLOOKUP(K1495,'ABR''26'!$DE$4:$EH$65,MATCH(Carga!A1495,'ABR''26'!$DE$4:$DE$65,0),0)</f>
        <v>#N/A</v>
      </c>
      <c r="M1495" s="7"/>
      <c r="O1495" s="7" t="str">
        <f t="shared" si="239"/>
        <v>ZBFC</v>
      </c>
      <c r="P1495" s="104" t="e">
        <f t="shared" si="240"/>
        <v>#N/A</v>
      </c>
      <c r="Q1495" s="102" t="s">
        <v>203</v>
      </c>
      <c r="R1495" s="102" t="s">
        <v>204</v>
      </c>
      <c r="S1495" s="102" t="s">
        <v>152</v>
      </c>
      <c r="T1495" s="105" t="str">
        <f t="shared" ca="1" si="246"/>
        <v>04.05.Monday</v>
      </c>
      <c r="U1495" s="102" t="s">
        <v>205</v>
      </c>
      <c r="V1495" s="7"/>
      <c r="W1495" s="7"/>
      <c r="X1495" s="7"/>
      <c r="Y1495" s="7"/>
      <c r="Z1495" s="100">
        <f t="shared" si="241"/>
        <v>4001154</v>
      </c>
      <c r="AA1495" s="7"/>
      <c r="AB1495" s="7"/>
      <c r="AC1495" s="7"/>
      <c r="AD1495" s="7"/>
      <c r="AE1495" s="100">
        <f t="shared" si="242"/>
        <v>4151</v>
      </c>
      <c r="AF1495" s="7"/>
      <c r="AG1495" s="100">
        <f t="shared" si="243"/>
        <v>50040078</v>
      </c>
    </row>
    <row r="1496" spans="1:33" x14ac:dyDescent="0.35">
      <c r="A1496" s="7" t="str">
        <f t="shared" si="248"/>
        <v>Manaus39,71</v>
      </c>
      <c r="B1496" s="100" t="s">
        <v>187</v>
      </c>
      <c r="C1496" s="7">
        <v>4151</v>
      </c>
      <c r="D1496" s="7" t="s">
        <v>40</v>
      </c>
      <c r="E1496">
        <v>4001154</v>
      </c>
      <c r="F1496" s="101"/>
      <c r="G1496" s="111">
        <v>50040078</v>
      </c>
      <c r="H1496" t="s">
        <v>219</v>
      </c>
      <c r="I1496" s="101" t="str">
        <f t="shared" si="247"/>
        <v>39,7</v>
      </c>
      <c r="J1496" s="164">
        <v>1</v>
      </c>
      <c r="K1496" s="7" t="s">
        <v>59</v>
      </c>
      <c r="L1496" s="103" t="e">
        <f>HLOOKUP(K1496,'ABR''26'!$DE$4:$EH$65,MATCH(Carga!A1496,'ABR''26'!$DE$4:$DE$65,0),0)</f>
        <v>#N/A</v>
      </c>
      <c r="M1496" s="7"/>
      <c r="O1496" s="7" t="str">
        <f t="shared" si="239"/>
        <v>ZBFB</v>
      </c>
      <c r="P1496" s="104" t="e">
        <f t="shared" si="240"/>
        <v>#N/A</v>
      </c>
      <c r="Q1496" s="102" t="s">
        <v>203</v>
      </c>
      <c r="R1496" s="102" t="s">
        <v>204</v>
      </c>
      <c r="S1496" s="102" t="s">
        <v>152</v>
      </c>
      <c r="T1496" s="105" t="str">
        <f t="shared" ca="1" si="246"/>
        <v>04.05.Monday</v>
      </c>
      <c r="U1496" s="102" t="s">
        <v>205</v>
      </c>
      <c r="V1496" s="7"/>
      <c r="W1496" s="7"/>
      <c r="X1496" s="7"/>
      <c r="Y1496" s="7"/>
      <c r="Z1496" s="100">
        <f t="shared" si="241"/>
        <v>4001154</v>
      </c>
      <c r="AA1496" s="7"/>
      <c r="AB1496" s="7"/>
      <c r="AC1496" s="7"/>
      <c r="AD1496" s="7"/>
      <c r="AE1496" s="100">
        <f t="shared" si="242"/>
        <v>4151</v>
      </c>
      <c r="AF1496" s="7"/>
      <c r="AG1496" s="100">
        <f t="shared" si="243"/>
        <v>50040078</v>
      </c>
    </row>
    <row r="1497" spans="1:33" x14ac:dyDescent="0.35">
      <c r="A1497" s="7" t="str">
        <f t="shared" si="248"/>
        <v>Manaus39,71</v>
      </c>
      <c r="B1497" s="100" t="s">
        <v>187</v>
      </c>
      <c r="C1497" s="7">
        <v>4151</v>
      </c>
      <c r="D1497" s="7" t="s">
        <v>40</v>
      </c>
      <c r="E1497">
        <v>4001154</v>
      </c>
      <c r="F1497" s="101"/>
      <c r="G1497" s="111">
        <v>50040078</v>
      </c>
      <c r="H1497" t="s">
        <v>219</v>
      </c>
      <c r="I1497" s="101" t="str">
        <f t="shared" si="247"/>
        <v>39,7</v>
      </c>
      <c r="J1497" s="164">
        <v>1</v>
      </c>
      <c r="K1497" s="7" t="s">
        <v>138</v>
      </c>
      <c r="L1497" s="103" t="e">
        <f>HLOOKUP(K1497,'ABR''26'!$DE$4:$EH$65,MATCH(Carga!A1497,'ABR''26'!$DE$4:$DE$65,0),0)</f>
        <v>#N/A</v>
      </c>
      <c r="M1497" s="7"/>
      <c r="O1497" s="7" t="str">
        <f t="shared" si="239"/>
        <v>ZBTM</v>
      </c>
      <c r="P1497" s="104" t="e">
        <f t="shared" si="240"/>
        <v>#N/A</v>
      </c>
      <c r="Q1497" s="102" t="s">
        <v>203</v>
      </c>
      <c r="R1497" s="102" t="s">
        <v>204</v>
      </c>
      <c r="S1497" s="102" t="s">
        <v>152</v>
      </c>
      <c r="T1497" s="105" t="str">
        <f t="shared" ca="1" si="246"/>
        <v>04.05.Monday</v>
      </c>
      <c r="U1497" s="102" t="s">
        <v>205</v>
      </c>
      <c r="V1497" s="7"/>
      <c r="W1497" s="7"/>
      <c r="X1497" s="7"/>
      <c r="Y1497" s="7"/>
      <c r="Z1497" s="100">
        <f t="shared" si="241"/>
        <v>4001154</v>
      </c>
      <c r="AA1497" s="7"/>
      <c r="AB1497" s="7"/>
      <c r="AC1497" s="7"/>
      <c r="AD1497" s="7"/>
      <c r="AE1497" s="100">
        <f t="shared" si="242"/>
        <v>4151</v>
      </c>
      <c r="AF1497" s="7"/>
      <c r="AG1497" s="100">
        <f t="shared" si="243"/>
        <v>50040078</v>
      </c>
    </row>
    <row r="1498" spans="1:33" x14ac:dyDescent="0.35">
      <c r="A1498" s="7" t="str">
        <f t="shared" si="248"/>
        <v>Manaus39,71</v>
      </c>
      <c r="B1498" s="100" t="s">
        <v>187</v>
      </c>
      <c r="C1498" s="7">
        <v>4151</v>
      </c>
      <c r="D1498" s="7" t="s">
        <v>40</v>
      </c>
      <c r="E1498">
        <v>4001154</v>
      </c>
      <c r="F1498" s="101"/>
      <c r="G1498" s="111">
        <v>50040078</v>
      </c>
      <c r="H1498" t="s">
        <v>219</v>
      </c>
      <c r="I1498" s="101" t="str">
        <f t="shared" si="247"/>
        <v>39,7</v>
      </c>
      <c r="J1498" s="164">
        <v>1</v>
      </c>
      <c r="K1498" s="7" t="s">
        <v>139</v>
      </c>
      <c r="L1498" s="103" t="e">
        <f>HLOOKUP(K1498,'ABR''26'!$DE$4:$EH$65,MATCH(Carga!A1498,'ABR''26'!$DE$4:$DE$65,0),0)</f>
        <v>#N/A</v>
      </c>
      <c r="M1498" s="7"/>
      <c r="O1498" s="7" t="str">
        <f t="shared" si="239"/>
        <v>ZBCT</v>
      </c>
      <c r="P1498" s="104" t="e">
        <f t="shared" si="240"/>
        <v>#N/A</v>
      </c>
      <c r="Q1498" s="102" t="s">
        <v>203</v>
      </c>
      <c r="R1498" s="102" t="s">
        <v>204</v>
      </c>
      <c r="S1498" s="102" t="s">
        <v>152</v>
      </c>
      <c r="T1498" s="105" t="str">
        <f t="shared" ca="1" si="246"/>
        <v>04.05.Monday</v>
      </c>
      <c r="U1498" s="102" t="s">
        <v>205</v>
      </c>
      <c r="V1498" s="7"/>
      <c r="W1498" s="7"/>
      <c r="X1498" s="7"/>
      <c r="Y1498" s="7"/>
      <c r="Z1498" s="100">
        <f t="shared" si="241"/>
        <v>4001154</v>
      </c>
      <c r="AA1498" s="7"/>
      <c r="AB1498" s="7"/>
      <c r="AC1498" s="7"/>
      <c r="AD1498" s="7"/>
      <c r="AE1498" s="100">
        <f t="shared" si="242"/>
        <v>4151</v>
      </c>
      <c r="AF1498" s="7"/>
      <c r="AG1498" s="100">
        <f t="shared" si="243"/>
        <v>50040078</v>
      </c>
    </row>
    <row r="1499" spans="1:33" x14ac:dyDescent="0.35">
      <c r="A1499" s="7" t="str">
        <f t="shared" si="248"/>
        <v>Manaus39,71</v>
      </c>
      <c r="B1499" s="100" t="s">
        <v>187</v>
      </c>
      <c r="C1499" s="7">
        <v>4151</v>
      </c>
      <c r="D1499" s="7" t="s">
        <v>40</v>
      </c>
      <c r="E1499">
        <v>4001154</v>
      </c>
      <c r="F1499" s="101"/>
      <c r="G1499" s="111">
        <v>50040078</v>
      </c>
      <c r="H1499" t="s">
        <v>219</v>
      </c>
      <c r="I1499" s="101" t="str">
        <f t="shared" si="247"/>
        <v>39,7</v>
      </c>
      <c r="J1499" s="164">
        <v>1</v>
      </c>
      <c r="K1499" s="7" t="s">
        <v>57</v>
      </c>
      <c r="L1499" s="103" t="e">
        <f>HLOOKUP(K1499,'ABR''26'!$DE$4:$EH$65,MATCH(Carga!A1499,'ABR''26'!$DE$4:$DE$65,0),0)</f>
        <v>#N/A</v>
      </c>
      <c r="M1499" s="7"/>
      <c r="O1499" s="7" t="str">
        <f t="shared" si="239"/>
        <v>ZBLB</v>
      </c>
      <c r="P1499" s="104" t="e">
        <f t="shared" si="240"/>
        <v>#N/A</v>
      </c>
      <c r="Q1499" s="102" t="s">
        <v>203</v>
      </c>
      <c r="R1499" s="102" t="s">
        <v>204</v>
      </c>
      <c r="S1499" s="102" t="s">
        <v>152</v>
      </c>
      <c r="T1499" s="105" t="str">
        <f t="shared" ca="1" si="246"/>
        <v>04.05.Monday</v>
      </c>
      <c r="U1499" s="102" t="s">
        <v>205</v>
      </c>
      <c r="V1499" s="7"/>
      <c r="W1499" s="7"/>
      <c r="X1499" s="7"/>
      <c r="Y1499" s="7"/>
      <c r="Z1499" s="100">
        <f t="shared" si="241"/>
        <v>4001154</v>
      </c>
      <c r="AA1499" s="7"/>
      <c r="AB1499" s="7"/>
      <c r="AC1499" s="7"/>
      <c r="AD1499" s="7"/>
      <c r="AE1499" s="100">
        <f t="shared" si="242"/>
        <v>4151</v>
      </c>
      <c r="AF1499" s="7"/>
      <c r="AG1499" s="100">
        <f t="shared" si="243"/>
        <v>50040078</v>
      </c>
    </row>
    <row r="1500" spans="1:33" x14ac:dyDescent="0.35">
      <c r="A1500" s="7" t="str">
        <f t="shared" si="248"/>
        <v>Manaus39,71</v>
      </c>
      <c r="B1500" s="100" t="s">
        <v>187</v>
      </c>
      <c r="C1500" s="7">
        <v>4151</v>
      </c>
      <c r="D1500" s="7" t="s">
        <v>40</v>
      </c>
      <c r="E1500">
        <v>4001154</v>
      </c>
      <c r="F1500" s="101"/>
      <c r="G1500" s="111">
        <v>50040078</v>
      </c>
      <c r="H1500" t="s">
        <v>219</v>
      </c>
      <c r="I1500" s="101" t="str">
        <f t="shared" si="247"/>
        <v>39,7</v>
      </c>
      <c r="J1500" s="164">
        <v>1</v>
      </c>
      <c r="K1500" s="7" t="s">
        <v>132</v>
      </c>
      <c r="L1500" s="103" t="e">
        <f>HLOOKUP(K1500,'ABR''26'!$DE$4:$EH$65,MATCH(Carga!A1500,'ABR''26'!$DE$4:$DE$65,0),0)</f>
        <v>#N/A</v>
      </c>
      <c r="M1500" s="7"/>
      <c r="O1500" s="7" t="str">
        <f t="shared" si="239"/>
        <v>ZBMR</v>
      </c>
      <c r="P1500" s="104" t="e">
        <f t="shared" si="240"/>
        <v>#N/A</v>
      </c>
      <c r="Q1500" s="102" t="s">
        <v>203</v>
      </c>
      <c r="R1500" s="102" t="s">
        <v>204</v>
      </c>
      <c r="S1500" s="102" t="s">
        <v>152</v>
      </c>
      <c r="T1500" s="105" t="str">
        <f t="shared" ca="1" si="246"/>
        <v>04.05.Monday</v>
      </c>
      <c r="U1500" s="102" t="s">
        <v>205</v>
      </c>
      <c r="V1500" s="7"/>
      <c r="W1500" s="7"/>
      <c r="X1500" s="7"/>
      <c r="Y1500" s="7"/>
      <c r="Z1500" s="100">
        <f t="shared" si="241"/>
        <v>4001154</v>
      </c>
      <c r="AA1500" s="7"/>
      <c r="AB1500" s="7"/>
      <c r="AC1500" s="7"/>
      <c r="AD1500" s="7"/>
      <c r="AE1500" s="100">
        <f t="shared" si="242"/>
        <v>4151</v>
      </c>
      <c r="AF1500" s="7"/>
      <c r="AG1500" s="100">
        <f t="shared" si="243"/>
        <v>50040078</v>
      </c>
    </row>
    <row r="1501" spans="1:33" x14ac:dyDescent="0.35">
      <c r="A1501" s="7" t="str">
        <f t="shared" si="248"/>
        <v>Manaus39,71</v>
      </c>
      <c r="B1501" s="100" t="s">
        <v>187</v>
      </c>
      <c r="C1501" s="7">
        <v>4151</v>
      </c>
      <c r="D1501" s="7" t="s">
        <v>40</v>
      </c>
      <c r="E1501">
        <v>4001154</v>
      </c>
      <c r="F1501" s="101"/>
      <c r="G1501" s="111">
        <v>50040078</v>
      </c>
      <c r="H1501" t="s">
        <v>219</v>
      </c>
      <c r="I1501" s="101" t="str">
        <f t="shared" si="247"/>
        <v>39,7</v>
      </c>
      <c r="J1501" s="164">
        <v>1</v>
      </c>
      <c r="K1501" s="7" t="s">
        <v>133</v>
      </c>
      <c r="L1501" s="103" t="e">
        <f>HLOOKUP(K1501,'ABR''26'!$DE$4:$EH$65,MATCH(Carga!A1501,'ABR''26'!$DE$4:$DE$65,0),0)</f>
        <v>#N/A</v>
      </c>
      <c r="M1501" s="7"/>
      <c r="O1501" s="7" t="str">
        <f t="shared" si="239"/>
        <v>ZBML</v>
      </c>
      <c r="P1501" s="104" t="e">
        <f t="shared" si="240"/>
        <v>#N/A</v>
      </c>
      <c r="Q1501" s="102" t="s">
        <v>203</v>
      </c>
      <c r="R1501" s="102" t="s">
        <v>204</v>
      </c>
      <c r="S1501" s="102" t="s">
        <v>152</v>
      </c>
      <c r="T1501" s="105" t="str">
        <f t="shared" ca="1" si="246"/>
        <v>04.05.Monday</v>
      </c>
      <c r="U1501" s="102" t="s">
        <v>205</v>
      </c>
      <c r="V1501" s="7"/>
      <c r="W1501" s="7"/>
      <c r="X1501" s="7"/>
      <c r="Y1501" s="7"/>
      <c r="Z1501" s="100">
        <f t="shared" si="241"/>
        <v>4001154</v>
      </c>
      <c r="AA1501" s="7"/>
      <c r="AB1501" s="7"/>
      <c r="AC1501" s="7"/>
      <c r="AD1501" s="7"/>
      <c r="AE1501" s="100">
        <f t="shared" si="242"/>
        <v>4151</v>
      </c>
      <c r="AF1501" s="7"/>
      <c r="AG1501" s="100">
        <f t="shared" si="243"/>
        <v>50040078</v>
      </c>
    </row>
    <row r="1502" spans="1:33" x14ac:dyDescent="0.35">
      <c r="A1502" s="7" t="str">
        <f t="shared" si="248"/>
        <v>Manaus39,71</v>
      </c>
      <c r="B1502" s="100" t="s">
        <v>187</v>
      </c>
      <c r="C1502" s="7">
        <v>4151</v>
      </c>
      <c r="D1502" s="7" t="s">
        <v>40</v>
      </c>
      <c r="E1502">
        <v>4001154</v>
      </c>
      <c r="F1502" s="101"/>
      <c r="G1502" s="111">
        <v>50040078</v>
      </c>
      <c r="H1502" t="s">
        <v>219</v>
      </c>
      <c r="I1502" s="101" t="str">
        <f t="shared" si="247"/>
        <v>39,7</v>
      </c>
      <c r="J1502" s="164">
        <v>1</v>
      </c>
      <c r="K1502" s="7" t="s">
        <v>52</v>
      </c>
      <c r="L1502" s="103" t="e">
        <f>HLOOKUP(K1502,'ABR''26'!$DE$4:$EH$65,MATCH(Carga!A1502,'ABR''26'!$DE$4:$DE$65,0),0)</f>
        <v>#N/A</v>
      </c>
      <c r="M1502" s="7"/>
      <c r="O1502" s="7" t="str">
        <f t="shared" si="239"/>
        <v>ZBPP</v>
      </c>
      <c r="P1502" s="104" t="e">
        <f t="shared" si="240"/>
        <v>#N/A</v>
      </c>
      <c r="Q1502" s="102" t="s">
        <v>203</v>
      </c>
      <c r="R1502" s="102" t="s">
        <v>204</v>
      </c>
      <c r="S1502" s="102" t="s">
        <v>152</v>
      </c>
      <c r="T1502" s="105" t="str">
        <f t="shared" ca="1" si="246"/>
        <v>04.05.Monday</v>
      </c>
      <c r="U1502" s="102" t="s">
        <v>205</v>
      </c>
      <c r="V1502" s="7"/>
      <c r="W1502" s="7"/>
      <c r="X1502" s="7"/>
      <c r="Y1502" s="7"/>
      <c r="Z1502" s="100">
        <f t="shared" si="241"/>
        <v>4001154</v>
      </c>
      <c r="AA1502" s="7"/>
      <c r="AB1502" s="7"/>
      <c r="AC1502" s="7"/>
      <c r="AD1502" s="7"/>
      <c r="AE1502" s="100">
        <f t="shared" si="242"/>
        <v>4151</v>
      </c>
      <c r="AF1502" s="7"/>
      <c r="AG1502" s="100">
        <f t="shared" si="243"/>
        <v>50040078</v>
      </c>
    </row>
    <row r="1503" spans="1:33" x14ac:dyDescent="0.35">
      <c r="A1503" s="7" t="str">
        <f t="shared" si="248"/>
        <v>Manaus39,71</v>
      </c>
      <c r="B1503" s="100" t="s">
        <v>187</v>
      </c>
      <c r="C1503" s="7">
        <v>4151</v>
      </c>
      <c r="D1503" s="7" t="s">
        <v>40</v>
      </c>
      <c r="E1503">
        <v>4001154</v>
      </c>
      <c r="F1503" s="101"/>
      <c r="G1503" s="111">
        <v>50040078</v>
      </c>
      <c r="H1503" t="s">
        <v>219</v>
      </c>
      <c r="I1503" s="101" t="str">
        <f t="shared" si="247"/>
        <v>39,7</v>
      </c>
      <c r="J1503" s="164">
        <v>1</v>
      </c>
      <c r="K1503" s="7" t="s">
        <v>60</v>
      </c>
      <c r="L1503" s="103" t="e">
        <f>HLOOKUP(K1503,'ABR''26'!$DE$4:$EH$65,MATCH(Carga!A1503,'ABR''26'!$DE$4:$DE$65,0),0)</f>
        <v>#N/A</v>
      </c>
      <c r="M1503" s="7"/>
      <c r="O1503" s="7" t="str">
        <f t="shared" si="239"/>
        <v>ZBPB</v>
      </c>
      <c r="P1503" s="104" t="e">
        <f t="shared" si="240"/>
        <v>#N/A</v>
      </c>
      <c r="Q1503" s="102" t="s">
        <v>203</v>
      </c>
      <c r="R1503" s="102" t="s">
        <v>204</v>
      </c>
      <c r="S1503" s="102" t="s">
        <v>152</v>
      </c>
      <c r="T1503" s="105" t="str">
        <f t="shared" ca="1" si="246"/>
        <v>04.05.Monday</v>
      </c>
      <c r="U1503" s="102" t="s">
        <v>205</v>
      </c>
      <c r="V1503" s="7"/>
      <c r="W1503" s="7"/>
      <c r="X1503" s="7"/>
      <c r="Y1503" s="7"/>
      <c r="Z1503" s="100">
        <f t="shared" si="241"/>
        <v>4001154</v>
      </c>
      <c r="AA1503" s="7"/>
      <c r="AB1503" s="7"/>
      <c r="AC1503" s="7"/>
      <c r="AD1503" s="7"/>
      <c r="AE1503" s="100">
        <f t="shared" si="242"/>
        <v>4151</v>
      </c>
      <c r="AF1503" s="7"/>
      <c r="AG1503" s="100">
        <f t="shared" si="243"/>
        <v>50040078</v>
      </c>
    </row>
    <row r="1504" spans="1:33" x14ac:dyDescent="0.35">
      <c r="A1504" s="7" t="str">
        <f t="shared" si="248"/>
        <v>Manaus39,71</v>
      </c>
      <c r="B1504" s="100" t="s">
        <v>187</v>
      </c>
      <c r="C1504" s="7">
        <v>4151</v>
      </c>
      <c r="D1504" s="7" t="s">
        <v>40</v>
      </c>
      <c r="E1504">
        <v>4001154</v>
      </c>
      <c r="F1504" s="101"/>
      <c r="G1504" s="111">
        <v>50040078</v>
      </c>
      <c r="H1504" t="s">
        <v>219</v>
      </c>
      <c r="I1504" s="101" t="str">
        <f t="shared" si="247"/>
        <v>39,7</v>
      </c>
      <c r="J1504" s="164">
        <v>1</v>
      </c>
      <c r="K1504" s="7" t="s">
        <v>50</v>
      </c>
      <c r="L1504" s="103" t="e">
        <f>HLOOKUP(K1504,'ABR''26'!$DE$4:$EH$65,MATCH(Carga!A1504,'ABR''26'!$DE$4:$DE$65,0),0)</f>
        <v>#N/A</v>
      </c>
      <c r="M1504" s="7"/>
      <c r="O1504" s="7" t="str">
        <f t="shared" si="239"/>
        <v>ZBOP</v>
      </c>
      <c r="P1504" s="104" t="e">
        <f t="shared" si="240"/>
        <v>#N/A</v>
      </c>
      <c r="Q1504" s="102" t="s">
        <v>203</v>
      </c>
      <c r="R1504" s="102" t="s">
        <v>204</v>
      </c>
      <c r="S1504" s="102" t="s">
        <v>152</v>
      </c>
      <c r="T1504" s="105" t="str">
        <f t="shared" ca="1" si="246"/>
        <v>04.05.Monday</v>
      </c>
      <c r="U1504" s="102" t="s">
        <v>205</v>
      </c>
      <c r="V1504" s="7"/>
      <c r="W1504" s="7"/>
      <c r="X1504" s="7"/>
      <c r="Y1504" s="7"/>
      <c r="Z1504" s="100">
        <f t="shared" si="241"/>
        <v>4001154</v>
      </c>
      <c r="AA1504" s="7"/>
      <c r="AB1504" s="7"/>
      <c r="AC1504" s="7"/>
      <c r="AD1504" s="7"/>
      <c r="AE1504" s="100">
        <f t="shared" si="242"/>
        <v>4151</v>
      </c>
      <c r="AF1504" s="7"/>
      <c r="AG1504" s="100">
        <f t="shared" si="243"/>
        <v>50040078</v>
      </c>
    </row>
    <row r="1505" spans="1:33" x14ac:dyDescent="0.35">
      <c r="A1505" s="7" t="str">
        <f t="shared" si="248"/>
        <v>Manaus39,71</v>
      </c>
      <c r="B1505" s="100" t="s">
        <v>187</v>
      </c>
      <c r="C1505" s="7">
        <v>4151</v>
      </c>
      <c r="D1505" s="7" t="s">
        <v>40</v>
      </c>
      <c r="E1505">
        <v>4001154</v>
      </c>
      <c r="F1505" s="101"/>
      <c r="G1505" s="111">
        <v>50040078</v>
      </c>
      <c r="H1505" t="s">
        <v>219</v>
      </c>
      <c r="I1505" s="101" t="str">
        <f t="shared" si="247"/>
        <v>39,7</v>
      </c>
      <c r="J1505" s="164">
        <v>1</v>
      </c>
      <c r="K1505" s="7" t="s">
        <v>58</v>
      </c>
      <c r="L1505" s="103" t="e">
        <f>HLOOKUP(K1505,'ABR''26'!$DE$4:$EH$65,MATCH(Carga!A1505,'ABR''26'!$DE$4:$DE$65,0),0)</f>
        <v>#N/A</v>
      </c>
      <c r="M1505" s="7"/>
      <c r="O1505" s="7" t="str">
        <f t="shared" si="239"/>
        <v>ZBOB</v>
      </c>
      <c r="P1505" s="104" t="e">
        <f t="shared" si="240"/>
        <v>#N/A</v>
      </c>
      <c r="Q1505" s="102" t="s">
        <v>203</v>
      </c>
      <c r="R1505" s="102" t="s">
        <v>204</v>
      </c>
      <c r="S1505" s="102" t="s">
        <v>152</v>
      </c>
      <c r="T1505" s="105" t="str">
        <f t="shared" ca="1" si="246"/>
        <v>04.05.Monday</v>
      </c>
      <c r="U1505" s="102" t="s">
        <v>205</v>
      </c>
      <c r="V1505" s="7"/>
      <c r="W1505" s="7"/>
      <c r="X1505" s="7"/>
      <c r="Y1505" s="7"/>
      <c r="Z1505" s="100">
        <f t="shared" si="241"/>
        <v>4001154</v>
      </c>
      <c r="AA1505" s="7"/>
      <c r="AB1505" s="7"/>
      <c r="AC1505" s="7"/>
      <c r="AD1505" s="7"/>
      <c r="AE1505" s="100">
        <f t="shared" si="242"/>
        <v>4151</v>
      </c>
      <c r="AF1505" s="7"/>
      <c r="AG1505" s="100">
        <f t="shared" si="243"/>
        <v>50040078</v>
      </c>
    </row>
    <row r="1506" spans="1:33" x14ac:dyDescent="0.35">
      <c r="A1506" s="7" t="str">
        <f t="shared" si="248"/>
        <v>Manaus39,71</v>
      </c>
      <c r="B1506" s="100" t="s">
        <v>187</v>
      </c>
      <c r="C1506" s="7">
        <v>4151</v>
      </c>
      <c r="D1506" s="7" t="s">
        <v>40</v>
      </c>
      <c r="E1506">
        <v>4001154</v>
      </c>
      <c r="F1506" s="101"/>
      <c r="G1506" s="111">
        <v>50040078</v>
      </c>
      <c r="H1506" t="s">
        <v>219</v>
      </c>
      <c r="I1506" s="101" t="str">
        <f t="shared" ref="I1506:I1569" si="249">SUBSTITUTE(MID(H1506,7,4),".",",")</f>
        <v>39,7</v>
      </c>
      <c r="J1506" s="164">
        <v>1</v>
      </c>
      <c r="K1506" s="7" t="s">
        <v>134</v>
      </c>
      <c r="L1506" s="103" t="e">
        <f>HLOOKUP(K1506,'ABR''26'!$DE$4:$EH$65,MATCH(Carga!A1506,'ABR''26'!$DE$4:$DE$65,0),0)</f>
        <v>#N/A</v>
      </c>
      <c r="M1506" s="7"/>
      <c r="O1506" s="7" t="str">
        <f t="shared" ref="O1506:O1569" si="250">K1506</f>
        <v>ZBSG</v>
      </c>
      <c r="P1506" s="104" t="e">
        <f t="shared" ref="P1506:P1569" si="251">L1506</f>
        <v>#N/A</v>
      </c>
      <c r="Q1506" s="102" t="s">
        <v>203</v>
      </c>
      <c r="R1506" s="102" t="s">
        <v>204</v>
      </c>
      <c r="S1506" s="102" t="s">
        <v>152</v>
      </c>
      <c r="T1506" s="105" t="str">
        <f t="shared" ca="1" si="246"/>
        <v>04.05.Monday</v>
      </c>
      <c r="U1506" s="102" t="s">
        <v>205</v>
      </c>
      <c r="V1506" s="7"/>
      <c r="W1506" s="7"/>
      <c r="X1506" s="7"/>
      <c r="Y1506" s="7"/>
      <c r="Z1506" s="100">
        <f t="shared" ref="Z1506:Z1569" si="252">E1506</f>
        <v>4001154</v>
      </c>
      <c r="AA1506" s="7"/>
      <c r="AB1506" s="7"/>
      <c r="AC1506" s="7"/>
      <c r="AD1506" s="7"/>
      <c r="AE1506" s="100">
        <f t="shared" ref="AE1506:AE1569" si="253">C1506</f>
        <v>4151</v>
      </c>
      <c r="AF1506" s="7"/>
      <c r="AG1506" s="100">
        <f t="shared" ref="AG1506:AG1569" si="254">G1506</f>
        <v>50040078</v>
      </c>
    </row>
    <row r="1507" spans="1:33" x14ac:dyDescent="0.35">
      <c r="A1507" s="7" t="str">
        <f t="shared" si="248"/>
        <v>Manaus39,71</v>
      </c>
      <c r="B1507" s="100" t="s">
        <v>187</v>
      </c>
      <c r="C1507" s="7">
        <v>4151</v>
      </c>
      <c r="D1507" s="7" t="s">
        <v>40</v>
      </c>
      <c r="E1507">
        <v>4001154</v>
      </c>
      <c r="F1507" s="101"/>
      <c r="G1507" s="111">
        <v>50040078</v>
      </c>
      <c r="H1507" t="s">
        <v>219</v>
      </c>
      <c r="I1507" s="101" t="str">
        <f t="shared" si="249"/>
        <v>39,7</v>
      </c>
      <c r="J1507" s="164">
        <v>1</v>
      </c>
      <c r="K1507" s="7" t="s">
        <v>45</v>
      </c>
      <c r="L1507" s="103" t="e">
        <f>HLOOKUP(K1507,'ABR''26'!$DE$4:$EH$65,MATCH(Carga!A1507,'ABR''26'!$DE$4:$DE$65,0),0)</f>
        <v>#N/A</v>
      </c>
      <c r="M1507" s="7"/>
      <c r="O1507" s="7" t="str">
        <f t="shared" si="250"/>
        <v>ZBFS</v>
      </c>
      <c r="P1507" s="104" t="e">
        <f t="shared" si="251"/>
        <v>#N/A</v>
      </c>
      <c r="Q1507" s="102" t="s">
        <v>203</v>
      </c>
      <c r="R1507" s="102" t="s">
        <v>204</v>
      </c>
      <c r="S1507" s="102" t="s">
        <v>152</v>
      </c>
      <c r="T1507" s="105" t="str">
        <f t="shared" ca="1" si="246"/>
        <v>04.05.Monday</v>
      </c>
      <c r="U1507" s="102" t="s">
        <v>205</v>
      </c>
      <c r="V1507" s="7"/>
      <c r="W1507" s="7"/>
      <c r="X1507" s="7"/>
      <c r="Y1507" s="7"/>
      <c r="Z1507" s="100">
        <f t="shared" si="252"/>
        <v>4001154</v>
      </c>
      <c r="AA1507" s="7"/>
      <c r="AB1507" s="7"/>
      <c r="AC1507" s="7"/>
      <c r="AD1507" s="7"/>
      <c r="AE1507" s="100">
        <f t="shared" si="253"/>
        <v>4151</v>
      </c>
      <c r="AF1507" s="7"/>
      <c r="AG1507" s="100">
        <f t="shared" si="254"/>
        <v>50040078</v>
      </c>
    </row>
    <row r="1508" spans="1:33" x14ac:dyDescent="0.35">
      <c r="A1508" s="7" t="str">
        <f t="shared" si="248"/>
        <v>Manaus39,71</v>
      </c>
      <c r="B1508" s="100" t="s">
        <v>187</v>
      </c>
      <c r="C1508" s="7">
        <v>4151</v>
      </c>
      <c r="D1508" s="7" t="s">
        <v>40</v>
      </c>
      <c r="E1508">
        <v>4001154</v>
      </c>
      <c r="F1508" s="101"/>
      <c r="G1508" s="111">
        <v>50040078</v>
      </c>
      <c r="H1508" t="s">
        <v>219</v>
      </c>
      <c r="I1508" s="101" t="str">
        <f t="shared" si="249"/>
        <v>39,7</v>
      </c>
      <c r="J1508" s="164">
        <v>1</v>
      </c>
      <c r="K1508" s="7" t="s">
        <v>47</v>
      </c>
      <c r="L1508" s="103" t="e">
        <f>HLOOKUP(K1508,'ABR''26'!$DE$4:$EH$65,MATCH(Carga!A1508,'ABR''26'!$DE$4:$DE$65,0),0)</f>
        <v>#N/A</v>
      </c>
      <c r="M1508" s="7"/>
      <c r="O1508" s="7" t="str">
        <f t="shared" si="250"/>
        <v>ZBUT</v>
      </c>
      <c r="P1508" s="104" t="e">
        <f t="shared" si="251"/>
        <v>#N/A</v>
      </c>
      <c r="Q1508" s="102" t="s">
        <v>203</v>
      </c>
      <c r="R1508" s="102" t="s">
        <v>204</v>
      </c>
      <c r="S1508" s="102" t="s">
        <v>152</v>
      </c>
      <c r="T1508" s="105" t="str">
        <f t="shared" ca="1" si="246"/>
        <v>04.05.Monday</v>
      </c>
      <c r="U1508" s="102" t="s">
        <v>205</v>
      </c>
      <c r="V1508" s="7"/>
      <c r="W1508" s="7"/>
      <c r="X1508" s="7"/>
      <c r="Y1508" s="7"/>
      <c r="Z1508" s="100">
        <f t="shared" si="252"/>
        <v>4001154</v>
      </c>
      <c r="AA1508" s="7"/>
      <c r="AB1508" s="7"/>
      <c r="AC1508" s="7"/>
      <c r="AD1508" s="7"/>
      <c r="AE1508" s="100">
        <f t="shared" si="253"/>
        <v>4151</v>
      </c>
      <c r="AF1508" s="7"/>
      <c r="AG1508" s="100">
        <f t="shared" si="254"/>
        <v>50040078</v>
      </c>
    </row>
    <row r="1509" spans="1:33" x14ac:dyDescent="0.35">
      <c r="A1509" s="7" t="str">
        <f t="shared" si="248"/>
        <v>Manaus39,71</v>
      </c>
      <c r="B1509" s="100" t="s">
        <v>187</v>
      </c>
      <c r="C1509" s="7">
        <v>4151</v>
      </c>
      <c r="D1509" s="7" t="s">
        <v>40</v>
      </c>
      <c r="E1509">
        <v>4001154</v>
      </c>
      <c r="F1509" s="101"/>
      <c r="G1509" s="111">
        <v>50040078</v>
      </c>
      <c r="H1509" t="s">
        <v>219</v>
      </c>
      <c r="I1509" s="101" t="str">
        <f t="shared" si="249"/>
        <v>39,7</v>
      </c>
      <c r="J1509" s="164">
        <v>1</v>
      </c>
      <c r="K1509" s="7" t="s">
        <v>54</v>
      </c>
      <c r="L1509" s="103" t="e">
        <f>HLOOKUP(K1509,'ABR''26'!$DE$4:$EH$65,MATCH(Carga!A1509,'ABR''26'!$DE$4:$DE$65,0),0)</f>
        <v>#N/A</v>
      </c>
      <c r="M1509" s="7"/>
      <c r="O1509" s="7" t="str">
        <f t="shared" si="250"/>
        <v>ZBUB</v>
      </c>
      <c r="P1509" s="104" t="e">
        <f t="shared" si="251"/>
        <v>#N/A</v>
      </c>
      <c r="Q1509" s="102" t="s">
        <v>203</v>
      </c>
      <c r="R1509" s="102" t="s">
        <v>204</v>
      </c>
      <c r="S1509" s="102" t="s">
        <v>152</v>
      </c>
      <c r="T1509" s="105" t="str">
        <f t="shared" ca="1" si="246"/>
        <v>04.05.Monday</v>
      </c>
      <c r="U1509" s="102" t="s">
        <v>205</v>
      </c>
      <c r="V1509" s="7"/>
      <c r="W1509" s="7"/>
      <c r="X1509" s="7"/>
      <c r="Y1509" s="7"/>
      <c r="Z1509" s="100">
        <f t="shared" si="252"/>
        <v>4001154</v>
      </c>
      <c r="AA1509" s="7"/>
      <c r="AB1509" s="7"/>
      <c r="AC1509" s="7"/>
      <c r="AD1509" s="7"/>
      <c r="AE1509" s="100">
        <f t="shared" si="253"/>
        <v>4151</v>
      </c>
      <c r="AF1509" s="7"/>
      <c r="AG1509" s="100">
        <f t="shared" si="254"/>
        <v>50040078</v>
      </c>
    </row>
    <row r="1510" spans="1:33" x14ac:dyDescent="0.35">
      <c r="A1510" s="7" t="str">
        <f t="shared" si="248"/>
        <v>Manaus39,71</v>
      </c>
      <c r="B1510" s="100" t="s">
        <v>187</v>
      </c>
      <c r="C1510" s="7">
        <v>4151</v>
      </c>
      <c r="D1510" s="7" t="s">
        <v>40</v>
      </c>
      <c r="E1510">
        <v>4001154</v>
      </c>
      <c r="F1510" s="101"/>
      <c r="G1510" s="111">
        <v>50040078</v>
      </c>
      <c r="H1510" t="s">
        <v>219</v>
      </c>
      <c r="I1510" s="101" t="str">
        <f t="shared" si="249"/>
        <v>39,7</v>
      </c>
      <c r="J1510" s="164">
        <v>1</v>
      </c>
      <c r="K1510" s="7" t="s">
        <v>48</v>
      </c>
      <c r="L1510" s="103" t="e">
        <f>HLOOKUP(K1510,'ABR''26'!$DE$4:$EH$65,MATCH(Carga!A1510,'ABR''26'!$DE$4:$DE$65,0),0)</f>
        <v>#N/A</v>
      </c>
      <c r="M1510" s="7"/>
      <c r="O1510" s="7" t="str">
        <f t="shared" si="250"/>
        <v>ZBLA</v>
      </c>
      <c r="P1510" s="104" t="e">
        <f t="shared" si="251"/>
        <v>#N/A</v>
      </c>
      <c r="Q1510" s="102" t="s">
        <v>203</v>
      </c>
      <c r="R1510" s="102" t="s">
        <v>204</v>
      </c>
      <c r="S1510" s="102" t="s">
        <v>152</v>
      </c>
      <c r="T1510" s="105" t="str">
        <f t="shared" ca="1" si="246"/>
        <v>04.05.Monday</v>
      </c>
      <c r="U1510" s="102" t="s">
        <v>205</v>
      </c>
      <c r="V1510" s="7"/>
      <c r="W1510" s="7"/>
      <c r="X1510" s="7"/>
      <c r="Y1510" s="7"/>
      <c r="Z1510" s="100">
        <f t="shared" si="252"/>
        <v>4001154</v>
      </c>
      <c r="AA1510" s="7"/>
      <c r="AB1510" s="7"/>
      <c r="AC1510" s="7"/>
      <c r="AD1510" s="7"/>
      <c r="AE1510" s="100">
        <f t="shared" si="253"/>
        <v>4151</v>
      </c>
      <c r="AF1510" s="7"/>
      <c r="AG1510" s="100">
        <f t="shared" si="254"/>
        <v>50040078</v>
      </c>
    </row>
    <row r="1511" spans="1:33" x14ac:dyDescent="0.35">
      <c r="A1511" s="7" t="str">
        <f t="shared" si="248"/>
        <v>Manaus39,71</v>
      </c>
      <c r="B1511" s="100" t="s">
        <v>187</v>
      </c>
      <c r="C1511" s="7">
        <v>4151</v>
      </c>
      <c r="D1511" s="7" t="s">
        <v>40</v>
      </c>
      <c r="E1511">
        <v>4001154</v>
      </c>
      <c r="F1511" s="101"/>
      <c r="G1511" s="111">
        <v>50040078</v>
      </c>
      <c r="H1511" t="s">
        <v>219</v>
      </c>
      <c r="I1511" s="101" t="str">
        <f t="shared" si="249"/>
        <v>39,7</v>
      </c>
      <c r="J1511" s="164">
        <v>1</v>
      </c>
      <c r="K1511" s="7" t="s">
        <v>55</v>
      </c>
      <c r="L1511" s="103" t="e">
        <f>HLOOKUP(K1511,'ABR''26'!$DE$4:$EH$65,MATCH(Carga!A1511,'ABR''26'!$DE$4:$DE$65,0),0)</f>
        <v>#N/A</v>
      </c>
      <c r="M1511" s="7"/>
      <c r="O1511" s="7" t="str">
        <f t="shared" si="250"/>
        <v>ZBLL</v>
      </c>
      <c r="P1511" s="104" t="e">
        <f t="shared" si="251"/>
        <v>#N/A</v>
      </c>
      <c r="Q1511" s="102" t="s">
        <v>203</v>
      </c>
      <c r="R1511" s="102" t="s">
        <v>204</v>
      </c>
      <c r="S1511" s="102" t="s">
        <v>152</v>
      </c>
      <c r="T1511" s="105" t="str">
        <f t="shared" ca="1" si="246"/>
        <v>04.05.Monday</v>
      </c>
      <c r="U1511" s="102" t="s">
        <v>205</v>
      </c>
      <c r="V1511" s="7"/>
      <c r="W1511" s="7"/>
      <c r="X1511" s="7"/>
      <c r="Y1511" s="7"/>
      <c r="Z1511" s="100">
        <f t="shared" si="252"/>
        <v>4001154</v>
      </c>
      <c r="AA1511" s="7"/>
      <c r="AB1511" s="7"/>
      <c r="AC1511" s="7"/>
      <c r="AD1511" s="7"/>
      <c r="AE1511" s="100">
        <f t="shared" si="253"/>
        <v>4151</v>
      </c>
      <c r="AF1511" s="7"/>
      <c r="AG1511" s="100">
        <f t="shared" si="254"/>
        <v>50040078</v>
      </c>
    </row>
    <row r="1512" spans="1:33" x14ac:dyDescent="0.35">
      <c r="A1512" s="7" t="str">
        <f t="shared" si="248"/>
        <v>Manaus39,71</v>
      </c>
      <c r="B1512" s="100" t="s">
        <v>187</v>
      </c>
      <c r="C1512" s="7">
        <v>4151</v>
      </c>
      <c r="D1512" s="7" t="s">
        <v>40</v>
      </c>
      <c r="E1512">
        <v>4001154</v>
      </c>
      <c r="F1512" s="101"/>
      <c r="G1512" s="111">
        <v>50040078</v>
      </c>
      <c r="H1512" t="s">
        <v>219</v>
      </c>
      <c r="I1512" s="101" t="str">
        <f t="shared" si="249"/>
        <v>39,7</v>
      </c>
      <c r="J1512" s="164">
        <v>1</v>
      </c>
      <c r="K1512" s="7" t="s">
        <v>135</v>
      </c>
      <c r="L1512" s="103" t="e">
        <f>HLOOKUP(K1512,'ABR''26'!$DE$4:$EH$65,MATCH(Carga!A1512,'ABR''26'!$DE$4:$DE$65,0),0)</f>
        <v>#N/A</v>
      </c>
      <c r="M1512" s="7"/>
      <c r="O1512" s="7" t="str">
        <f t="shared" si="250"/>
        <v>ZBPE</v>
      </c>
      <c r="P1512" s="104" t="e">
        <f t="shared" si="251"/>
        <v>#N/A</v>
      </c>
      <c r="Q1512" s="102" t="s">
        <v>203</v>
      </c>
      <c r="R1512" s="102" t="s">
        <v>204</v>
      </c>
      <c r="S1512" s="102" t="s">
        <v>152</v>
      </c>
      <c r="T1512" s="105" t="str">
        <f t="shared" ca="1" si="246"/>
        <v>04.05.Monday</v>
      </c>
      <c r="U1512" s="102" t="s">
        <v>205</v>
      </c>
      <c r="V1512" s="7"/>
      <c r="W1512" s="7"/>
      <c r="X1512" s="7"/>
      <c r="Y1512" s="7"/>
      <c r="Z1512" s="100">
        <f t="shared" si="252"/>
        <v>4001154</v>
      </c>
      <c r="AA1512" s="7"/>
      <c r="AB1512" s="7"/>
      <c r="AC1512" s="7"/>
      <c r="AD1512" s="7"/>
      <c r="AE1512" s="100">
        <f t="shared" si="253"/>
        <v>4151</v>
      </c>
      <c r="AF1512" s="7"/>
      <c r="AG1512" s="100">
        <f t="shared" si="254"/>
        <v>50040078</v>
      </c>
    </row>
    <row r="1513" spans="1:33" x14ac:dyDescent="0.35">
      <c r="A1513" s="7" t="str">
        <f t="shared" si="248"/>
        <v>Manaus39,71</v>
      </c>
      <c r="B1513" s="100" t="s">
        <v>187</v>
      </c>
      <c r="C1513" s="7">
        <v>4151</v>
      </c>
      <c r="D1513" s="7" t="s">
        <v>40</v>
      </c>
      <c r="E1513">
        <v>4001154</v>
      </c>
      <c r="F1513" s="101"/>
      <c r="G1513" s="111">
        <v>50040078</v>
      </c>
      <c r="H1513" t="s">
        <v>219</v>
      </c>
      <c r="I1513" s="101" t="str">
        <f t="shared" si="249"/>
        <v>39,7</v>
      </c>
      <c r="J1513" s="164">
        <v>1</v>
      </c>
      <c r="K1513" s="7" t="s">
        <v>136</v>
      </c>
      <c r="L1513" s="103" t="e">
        <f>HLOOKUP(K1513,'ABR''26'!$DE$4:$EH$65,MATCH(Carga!A1513,'ABR''26'!$DE$4:$DE$65,0),0)</f>
        <v>#N/A</v>
      </c>
      <c r="M1513" s="7"/>
      <c r="O1513" s="7" t="str">
        <f t="shared" si="250"/>
        <v>ZBPL</v>
      </c>
      <c r="P1513" s="104" t="e">
        <f t="shared" si="251"/>
        <v>#N/A</v>
      </c>
      <c r="Q1513" s="102" t="s">
        <v>203</v>
      </c>
      <c r="R1513" s="102" t="s">
        <v>204</v>
      </c>
      <c r="S1513" s="102" t="s">
        <v>152</v>
      </c>
      <c r="T1513" s="105" t="str">
        <f t="shared" ca="1" si="246"/>
        <v>04.05.Monday</v>
      </c>
      <c r="U1513" s="102" t="s">
        <v>205</v>
      </c>
      <c r="V1513" s="7"/>
      <c r="W1513" s="7"/>
      <c r="X1513" s="7"/>
      <c r="Y1513" s="7"/>
      <c r="Z1513" s="100">
        <f t="shared" si="252"/>
        <v>4001154</v>
      </c>
      <c r="AA1513" s="7"/>
      <c r="AB1513" s="7"/>
      <c r="AC1513" s="7"/>
      <c r="AD1513" s="7"/>
      <c r="AE1513" s="100">
        <f t="shared" si="253"/>
        <v>4151</v>
      </c>
      <c r="AF1513" s="7"/>
      <c r="AG1513" s="100">
        <f t="shared" si="254"/>
        <v>50040078</v>
      </c>
    </row>
    <row r="1514" spans="1:33" x14ac:dyDescent="0.35">
      <c r="A1514" s="7" t="str">
        <f>D1514&amp;I1514&amp;J1514</f>
        <v>Manaus381</v>
      </c>
      <c r="B1514" s="100" t="s">
        <v>187</v>
      </c>
      <c r="C1514" s="7">
        <v>4151</v>
      </c>
      <c r="D1514" s="7" t="s">
        <v>40</v>
      </c>
      <c r="E1514">
        <v>4001154</v>
      </c>
      <c r="F1514" s="101"/>
      <c r="G1514" s="111">
        <v>50040077</v>
      </c>
      <c r="H1514" t="s">
        <v>232</v>
      </c>
      <c r="I1514" s="101">
        <v>38</v>
      </c>
      <c r="J1514" s="164">
        <v>1</v>
      </c>
      <c r="K1514" s="7" t="s">
        <v>43</v>
      </c>
      <c r="L1514" s="103">
        <f>HLOOKUP(K1514,'ABR''26'!$DE$4:$EH$65,MATCH(Carga!A1514,'ABR''26'!$DE$4:$DE$65,0),0)</f>
        <v>318.37</v>
      </c>
      <c r="M1514" s="7"/>
      <c r="O1514" s="7" t="str">
        <f t="shared" si="250"/>
        <v>ZBRP</v>
      </c>
      <c r="P1514" s="104">
        <f t="shared" si="251"/>
        <v>318.37</v>
      </c>
      <c r="Q1514" s="102" t="s">
        <v>203</v>
      </c>
      <c r="R1514" s="102" t="s">
        <v>204</v>
      </c>
      <c r="S1514" s="102" t="s">
        <v>152</v>
      </c>
      <c r="T1514" s="105" t="str">
        <f t="shared" ca="1" si="246"/>
        <v>04.05.Monday</v>
      </c>
      <c r="U1514" s="102" t="s">
        <v>205</v>
      </c>
      <c r="V1514" s="7"/>
      <c r="W1514" s="7"/>
      <c r="X1514" s="7"/>
      <c r="Y1514" s="7"/>
      <c r="Z1514" s="100">
        <f t="shared" si="252"/>
        <v>4001154</v>
      </c>
      <c r="AA1514" s="7"/>
      <c r="AB1514" s="7"/>
      <c r="AC1514" s="7"/>
      <c r="AD1514" s="7"/>
      <c r="AE1514" s="100">
        <f t="shared" si="253"/>
        <v>4151</v>
      </c>
      <c r="AF1514" s="7"/>
      <c r="AG1514" s="100">
        <f t="shared" si="254"/>
        <v>50040077</v>
      </c>
    </row>
    <row r="1515" spans="1:33" x14ac:dyDescent="0.35">
      <c r="A1515" s="7" t="str">
        <f t="shared" ref="A1515:A1537" si="255">D1515&amp;I1515&amp;J1515</f>
        <v>Manaus381</v>
      </c>
      <c r="B1515" s="100" t="s">
        <v>187</v>
      </c>
      <c r="C1515" s="7">
        <v>4151</v>
      </c>
      <c r="D1515" s="7" t="s">
        <v>40</v>
      </c>
      <c r="E1515">
        <v>4001154</v>
      </c>
      <c r="F1515" s="101"/>
      <c r="G1515" s="111">
        <v>50040077</v>
      </c>
      <c r="H1515" t="s">
        <v>232</v>
      </c>
      <c r="I1515" s="101">
        <v>38</v>
      </c>
      <c r="J1515" s="164">
        <v>1</v>
      </c>
      <c r="K1515" s="7" t="s">
        <v>44</v>
      </c>
      <c r="L1515" s="103">
        <f>HLOOKUP(K1515,'ABR''26'!$DE$4:$EH$65,MATCH(Carga!A1515,'ABR''26'!$DE$4:$DE$65,0),0)</f>
        <v>1.95</v>
      </c>
      <c r="M1515" s="7"/>
      <c r="O1515" s="7" t="str">
        <f t="shared" si="250"/>
        <v>ZBSR</v>
      </c>
      <c r="P1515" s="104">
        <f t="shared" si="251"/>
        <v>1.95</v>
      </c>
      <c r="Q1515" s="102" t="s">
        <v>203</v>
      </c>
      <c r="R1515" s="102" t="s">
        <v>204</v>
      </c>
      <c r="S1515" s="102" t="s">
        <v>152</v>
      </c>
      <c r="T1515" s="105" t="str">
        <f t="shared" ca="1" si="246"/>
        <v>04.05.Monday</v>
      </c>
      <c r="U1515" s="102" t="s">
        <v>205</v>
      </c>
      <c r="V1515" s="7"/>
      <c r="W1515" s="7"/>
      <c r="X1515" s="7"/>
      <c r="Y1515" s="7"/>
      <c r="Z1515" s="100">
        <f t="shared" si="252"/>
        <v>4001154</v>
      </c>
      <c r="AA1515" s="7"/>
      <c r="AB1515" s="7"/>
      <c r="AC1515" s="7"/>
      <c r="AD1515" s="7"/>
      <c r="AE1515" s="100">
        <f t="shared" si="253"/>
        <v>4151</v>
      </c>
      <c r="AF1515" s="7"/>
      <c r="AG1515" s="100">
        <f t="shared" si="254"/>
        <v>50040077</v>
      </c>
    </row>
    <row r="1516" spans="1:33" x14ac:dyDescent="0.35">
      <c r="A1516" s="7" t="str">
        <f t="shared" si="255"/>
        <v>Manaus381</v>
      </c>
      <c r="B1516" s="100" t="s">
        <v>187</v>
      </c>
      <c r="C1516" s="7">
        <v>4151</v>
      </c>
      <c r="D1516" s="7" t="s">
        <v>40</v>
      </c>
      <c r="E1516">
        <v>4001154</v>
      </c>
      <c r="F1516" s="101"/>
      <c r="G1516" s="111">
        <v>50040077</v>
      </c>
      <c r="H1516" t="s">
        <v>232</v>
      </c>
      <c r="I1516" s="101">
        <v>38</v>
      </c>
      <c r="J1516" s="164">
        <v>1</v>
      </c>
      <c r="K1516" s="7" t="s">
        <v>56</v>
      </c>
      <c r="L1516" s="103">
        <f>HLOOKUP(K1516,'ABR''26'!$DE$4:$EH$65,MATCH(Carga!A1516,'ABR''26'!$DE$4:$DE$65,0),0)</f>
        <v>0</v>
      </c>
      <c r="M1516" s="7"/>
      <c r="O1516" s="7" t="str">
        <f t="shared" si="250"/>
        <v>ZBSB</v>
      </c>
      <c r="P1516" s="104">
        <f t="shared" si="251"/>
        <v>0</v>
      </c>
      <c r="Q1516" s="102" t="s">
        <v>203</v>
      </c>
      <c r="R1516" s="102" t="s">
        <v>204</v>
      </c>
      <c r="S1516" s="102" t="s">
        <v>152</v>
      </c>
      <c r="T1516" s="105" t="str">
        <f t="shared" ca="1" si="246"/>
        <v>04.05.Monday</v>
      </c>
      <c r="U1516" s="102" t="s">
        <v>205</v>
      </c>
      <c r="V1516" s="7"/>
      <c r="W1516" s="7"/>
      <c r="X1516" s="7"/>
      <c r="Y1516" s="7"/>
      <c r="Z1516" s="100">
        <f t="shared" si="252"/>
        <v>4001154</v>
      </c>
      <c r="AA1516" s="7"/>
      <c r="AB1516" s="7"/>
      <c r="AC1516" s="7"/>
      <c r="AD1516" s="7"/>
      <c r="AE1516" s="100">
        <f t="shared" si="253"/>
        <v>4151</v>
      </c>
      <c r="AF1516" s="7"/>
      <c r="AG1516" s="100">
        <f t="shared" si="254"/>
        <v>50040077</v>
      </c>
    </row>
    <row r="1517" spans="1:33" x14ac:dyDescent="0.35">
      <c r="A1517" s="7" t="str">
        <f t="shared" si="255"/>
        <v>Manaus381</v>
      </c>
      <c r="B1517" s="100" t="s">
        <v>187</v>
      </c>
      <c r="C1517" s="7">
        <v>4151</v>
      </c>
      <c r="D1517" s="7" t="s">
        <v>40</v>
      </c>
      <c r="E1517">
        <v>4001154</v>
      </c>
      <c r="F1517" s="101"/>
      <c r="G1517" s="111">
        <v>50040077</v>
      </c>
      <c r="H1517" t="s">
        <v>232</v>
      </c>
      <c r="I1517" s="101">
        <v>38</v>
      </c>
      <c r="J1517" s="164">
        <v>1</v>
      </c>
      <c r="K1517" s="7" t="s">
        <v>46</v>
      </c>
      <c r="L1517" s="103">
        <f>HLOOKUP(K1517,'ABR''26'!$DE$4:$EH$65,MATCH(Carga!A1517,'ABR''26'!$DE$4:$DE$65,0),0)</f>
        <v>0</v>
      </c>
      <c r="M1517" s="7"/>
      <c r="O1517" s="7" t="str">
        <f t="shared" si="250"/>
        <v>ZBCP</v>
      </c>
      <c r="P1517" s="104">
        <f t="shared" si="251"/>
        <v>0</v>
      </c>
      <c r="Q1517" s="102" t="s">
        <v>203</v>
      </c>
      <c r="R1517" s="102" t="s">
        <v>204</v>
      </c>
      <c r="S1517" s="102" t="s">
        <v>152</v>
      </c>
      <c r="T1517" s="105" t="str">
        <f t="shared" ca="1" si="246"/>
        <v>04.05.Monday</v>
      </c>
      <c r="U1517" s="102" t="s">
        <v>205</v>
      </c>
      <c r="V1517" s="7"/>
      <c r="W1517" s="7"/>
      <c r="X1517" s="7"/>
      <c r="Y1517" s="7"/>
      <c r="Z1517" s="100">
        <f t="shared" si="252"/>
        <v>4001154</v>
      </c>
      <c r="AA1517" s="7"/>
      <c r="AB1517" s="7"/>
      <c r="AC1517" s="7"/>
      <c r="AD1517" s="7"/>
      <c r="AE1517" s="100">
        <f t="shared" si="253"/>
        <v>4151</v>
      </c>
      <c r="AF1517" s="7"/>
      <c r="AG1517" s="100">
        <f t="shared" si="254"/>
        <v>50040077</v>
      </c>
    </row>
    <row r="1518" spans="1:33" x14ac:dyDescent="0.35">
      <c r="A1518" s="7" t="str">
        <f t="shared" si="255"/>
        <v>Manaus381</v>
      </c>
      <c r="B1518" s="100" t="s">
        <v>187</v>
      </c>
      <c r="C1518" s="7">
        <v>4151</v>
      </c>
      <c r="D1518" s="7" t="s">
        <v>40</v>
      </c>
      <c r="E1518">
        <v>4001154</v>
      </c>
      <c r="F1518" s="101"/>
      <c r="G1518" s="111">
        <v>50040077</v>
      </c>
      <c r="H1518" t="s">
        <v>232</v>
      </c>
      <c r="I1518" s="101">
        <v>38</v>
      </c>
      <c r="J1518" s="164">
        <v>1</v>
      </c>
      <c r="K1518" s="7" t="s">
        <v>131</v>
      </c>
      <c r="L1518" s="103">
        <f>HLOOKUP(K1518,'ABR''26'!$DE$4:$EH$65,MATCH(Carga!A1518,'ABR''26'!$DE$4:$DE$65,0),0)</f>
        <v>0</v>
      </c>
      <c r="M1518" s="7"/>
      <c r="O1518" s="7" t="str">
        <f t="shared" si="250"/>
        <v>ZBFP</v>
      </c>
      <c r="P1518" s="104">
        <f t="shared" si="251"/>
        <v>0</v>
      </c>
      <c r="Q1518" s="102" t="s">
        <v>203</v>
      </c>
      <c r="R1518" s="102" t="s">
        <v>204</v>
      </c>
      <c r="S1518" s="102" t="s">
        <v>152</v>
      </c>
      <c r="T1518" s="105" t="str">
        <f t="shared" ca="1" si="246"/>
        <v>04.05.Monday</v>
      </c>
      <c r="U1518" s="102" t="s">
        <v>205</v>
      </c>
      <c r="V1518" s="7"/>
      <c r="W1518" s="7"/>
      <c r="X1518" s="7"/>
      <c r="Y1518" s="7"/>
      <c r="Z1518" s="100">
        <f t="shared" si="252"/>
        <v>4001154</v>
      </c>
      <c r="AA1518" s="7"/>
      <c r="AB1518" s="7"/>
      <c r="AC1518" s="7"/>
      <c r="AD1518" s="7"/>
      <c r="AE1518" s="100">
        <f t="shared" si="253"/>
        <v>4151</v>
      </c>
      <c r="AF1518" s="7"/>
      <c r="AG1518" s="100">
        <f t="shared" si="254"/>
        <v>50040077</v>
      </c>
    </row>
    <row r="1519" spans="1:33" x14ac:dyDescent="0.35">
      <c r="A1519" s="7" t="str">
        <f t="shared" si="255"/>
        <v>Manaus381</v>
      </c>
      <c r="B1519" s="100" t="s">
        <v>187</v>
      </c>
      <c r="C1519" s="7">
        <v>4151</v>
      </c>
      <c r="D1519" s="7" t="s">
        <v>40</v>
      </c>
      <c r="E1519">
        <v>4001154</v>
      </c>
      <c r="F1519" s="101"/>
      <c r="G1519" s="111">
        <v>50040077</v>
      </c>
      <c r="H1519" t="s">
        <v>232</v>
      </c>
      <c r="I1519" s="101">
        <v>38</v>
      </c>
      <c r="J1519" s="164">
        <v>1</v>
      </c>
      <c r="K1519" s="7" t="s">
        <v>51</v>
      </c>
      <c r="L1519" s="103">
        <f>HLOOKUP(K1519,'ABR''26'!$DE$4:$EH$65,MATCH(Carga!A1519,'ABR''26'!$DE$4:$DE$65,0),0)</f>
        <v>0</v>
      </c>
      <c r="M1519" s="7"/>
      <c r="O1519" s="7" t="str">
        <f t="shared" si="250"/>
        <v>ZBFC</v>
      </c>
      <c r="P1519" s="104">
        <f t="shared" si="251"/>
        <v>0</v>
      </c>
      <c r="Q1519" s="102" t="s">
        <v>203</v>
      </c>
      <c r="R1519" s="102" t="s">
        <v>204</v>
      </c>
      <c r="S1519" s="102" t="s">
        <v>152</v>
      </c>
      <c r="T1519" s="105" t="str">
        <f t="shared" ca="1" si="246"/>
        <v>04.05.Monday</v>
      </c>
      <c r="U1519" s="102" t="s">
        <v>205</v>
      </c>
      <c r="V1519" s="7"/>
      <c r="W1519" s="7"/>
      <c r="X1519" s="7"/>
      <c r="Y1519" s="7"/>
      <c r="Z1519" s="100">
        <f t="shared" si="252"/>
        <v>4001154</v>
      </c>
      <c r="AA1519" s="7"/>
      <c r="AB1519" s="7"/>
      <c r="AC1519" s="7"/>
      <c r="AD1519" s="7"/>
      <c r="AE1519" s="100">
        <f t="shared" si="253"/>
        <v>4151</v>
      </c>
      <c r="AF1519" s="7"/>
      <c r="AG1519" s="100">
        <f t="shared" si="254"/>
        <v>50040077</v>
      </c>
    </row>
    <row r="1520" spans="1:33" x14ac:dyDescent="0.35">
      <c r="A1520" s="7" t="str">
        <f t="shared" si="255"/>
        <v>Manaus381</v>
      </c>
      <c r="B1520" s="100" t="s">
        <v>187</v>
      </c>
      <c r="C1520" s="7">
        <v>4151</v>
      </c>
      <c r="D1520" s="7" t="s">
        <v>40</v>
      </c>
      <c r="E1520">
        <v>4001154</v>
      </c>
      <c r="F1520" s="101"/>
      <c r="G1520" s="111">
        <v>50040077</v>
      </c>
      <c r="H1520" t="s">
        <v>232</v>
      </c>
      <c r="I1520" s="101">
        <v>38</v>
      </c>
      <c r="J1520" s="164">
        <v>1</v>
      </c>
      <c r="K1520" s="7" t="s">
        <v>59</v>
      </c>
      <c r="L1520" s="103">
        <f>HLOOKUP(K1520,'ABR''26'!$DE$4:$EH$65,MATCH(Carga!A1520,'ABR''26'!$DE$4:$DE$65,0),0)</f>
        <v>0</v>
      </c>
      <c r="M1520" s="7"/>
      <c r="O1520" s="7" t="str">
        <f t="shared" si="250"/>
        <v>ZBFB</v>
      </c>
      <c r="P1520" s="104">
        <f t="shared" si="251"/>
        <v>0</v>
      </c>
      <c r="Q1520" s="102" t="s">
        <v>203</v>
      </c>
      <c r="R1520" s="102" t="s">
        <v>204</v>
      </c>
      <c r="S1520" s="102" t="s">
        <v>152</v>
      </c>
      <c r="T1520" s="105" t="str">
        <f t="shared" ca="1" si="246"/>
        <v>04.05.Monday</v>
      </c>
      <c r="U1520" s="102" t="s">
        <v>205</v>
      </c>
      <c r="V1520" s="7"/>
      <c r="W1520" s="7"/>
      <c r="X1520" s="7"/>
      <c r="Y1520" s="7"/>
      <c r="Z1520" s="100">
        <f t="shared" si="252"/>
        <v>4001154</v>
      </c>
      <c r="AA1520" s="7"/>
      <c r="AB1520" s="7"/>
      <c r="AC1520" s="7"/>
      <c r="AD1520" s="7"/>
      <c r="AE1520" s="100">
        <f t="shared" si="253"/>
        <v>4151</v>
      </c>
      <c r="AF1520" s="7"/>
      <c r="AG1520" s="100">
        <f t="shared" si="254"/>
        <v>50040077</v>
      </c>
    </row>
    <row r="1521" spans="1:33" x14ac:dyDescent="0.35">
      <c r="A1521" s="7" t="str">
        <f t="shared" si="255"/>
        <v>Manaus381</v>
      </c>
      <c r="B1521" s="100" t="s">
        <v>187</v>
      </c>
      <c r="C1521" s="7">
        <v>4151</v>
      </c>
      <c r="D1521" s="7" t="s">
        <v>40</v>
      </c>
      <c r="E1521">
        <v>4001154</v>
      </c>
      <c r="F1521" s="101"/>
      <c r="G1521" s="111">
        <v>50040077</v>
      </c>
      <c r="H1521" t="s">
        <v>232</v>
      </c>
      <c r="I1521" s="101">
        <v>38</v>
      </c>
      <c r="J1521" s="164">
        <v>1</v>
      </c>
      <c r="K1521" s="7" t="s">
        <v>138</v>
      </c>
      <c r="L1521" s="103">
        <f>HLOOKUP(K1521,'ABR''26'!$DE$4:$EH$65,MATCH(Carga!A1521,'ABR''26'!$DE$4:$DE$65,0),0)</f>
        <v>57.12</v>
      </c>
      <c r="M1521" s="7"/>
      <c r="O1521" s="7" t="str">
        <f t="shared" si="250"/>
        <v>ZBTM</v>
      </c>
      <c r="P1521" s="104">
        <f t="shared" si="251"/>
        <v>57.12</v>
      </c>
      <c r="Q1521" s="102" t="s">
        <v>203</v>
      </c>
      <c r="R1521" s="102" t="s">
        <v>204</v>
      </c>
      <c r="S1521" s="102" t="s">
        <v>152</v>
      </c>
      <c r="T1521" s="105" t="str">
        <f t="shared" ca="1" si="246"/>
        <v>04.05.Monday</v>
      </c>
      <c r="U1521" s="102" t="s">
        <v>205</v>
      </c>
      <c r="V1521" s="7"/>
      <c r="W1521" s="7"/>
      <c r="X1521" s="7"/>
      <c r="Y1521" s="7"/>
      <c r="Z1521" s="100">
        <f t="shared" si="252"/>
        <v>4001154</v>
      </c>
      <c r="AA1521" s="7"/>
      <c r="AB1521" s="7"/>
      <c r="AC1521" s="7"/>
      <c r="AD1521" s="7"/>
      <c r="AE1521" s="100">
        <f t="shared" si="253"/>
        <v>4151</v>
      </c>
      <c r="AF1521" s="7"/>
      <c r="AG1521" s="100">
        <f t="shared" si="254"/>
        <v>50040077</v>
      </c>
    </row>
    <row r="1522" spans="1:33" x14ac:dyDescent="0.35">
      <c r="A1522" s="7" t="str">
        <f t="shared" si="255"/>
        <v>Manaus381</v>
      </c>
      <c r="B1522" s="100" t="s">
        <v>187</v>
      </c>
      <c r="C1522" s="7">
        <v>4151</v>
      </c>
      <c r="D1522" s="7" t="s">
        <v>40</v>
      </c>
      <c r="E1522">
        <v>4001154</v>
      </c>
      <c r="F1522" s="101"/>
      <c r="G1522" s="111">
        <v>50040077</v>
      </c>
      <c r="H1522" t="s">
        <v>232</v>
      </c>
      <c r="I1522" s="101">
        <v>38</v>
      </c>
      <c r="J1522" s="164">
        <v>1</v>
      </c>
      <c r="K1522" s="7" t="s">
        <v>139</v>
      </c>
      <c r="L1522" s="103">
        <f>HLOOKUP(K1522,'ABR''26'!$DE$4:$EH$65,MATCH(Carga!A1522,'ABR''26'!$DE$4:$DE$65,0),0)</f>
        <v>0</v>
      </c>
      <c r="M1522" s="7"/>
      <c r="O1522" s="7" t="str">
        <f t="shared" si="250"/>
        <v>ZBCT</v>
      </c>
      <c r="P1522" s="104">
        <f t="shared" si="251"/>
        <v>0</v>
      </c>
      <c r="Q1522" s="102" t="s">
        <v>203</v>
      </c>
      <c r="R1522" s="102" t="s">
        <v>204</v>
      </c>
      <c r="S1522" s="102" t="s">
        <v>152</v>
      </c>
      <c r="T1522" s="105" t="str">
        <f t="shared" ca="1" si="246"/>
        <v>04.05.Monday</v>
      </c>
      <c r="U1522" s="102" t="s">
        <v>205</v>
      </c>
      <c r="V1522" s="7"/>
      <c r="W1522" s="7"/>
      <c r="X1522" s="7"/>
      <c r="Y1522" s="7"/>
      <c r="Z1522" s="100">
        <f t="shared" si="252"/>
        <v>4001154</v>
      </c>
      <c r="AA1522" s="7"/>
      <c r="AB1522" s="7"/>
      <c r="AC1522" s="7"/>
      <c r="AD1522" s="7"/>
      <c r="AE1522" s="100">
        <f t="shared" si="253"/>
        <v>4151</v>
      </c>
      <c r="AF1522" s="7"/>
      <c r="AG1522" s="100">
        <f t="shared" si="254"/>
        <v>50040077</v>
      </c>
    </row>
    <row r="1523" spans="1:33" x14ac:dyDescent="0.35">
      <c r="A1523" s="7" t="str">
        <f t="shared" si="255"/>
        <v>Manaus381</v>
      </c>
      <c r="B1523" s="100" t="s">
        <v>187</v>
      </c>
      <c r="C1523" s="7">
        <v>4151</v>
      </c>
      <c r="D1523" s="7" t="s">
        <v>40</v>
      </c>
      <c r="E1523">
        <v>4001154</v>
      </c>
      <c r="F1523" s="101"/>
      <c r="G1523" s="111">
        <v>50040077</v>
      </c>
      <c r="H1523" t="s">
        <v>232</v>
      </c>
      <c r="I1523" s="101">
        <v>38</v>
      </c>
      <c r="J1523" s="164">
        <v>1</v>
      </c>
      <c r="K1523" s="7" t="s">
        <v>57</v>
      </c>
      <c r="L1523" s="103">
        <f>HLOOKUP(K1523,'ABR''26'!$DE$4:$EH$65,MATCH(Carga!A1523,'ABR''26'!$DE$4:$DE$65,0),0)</f>
        <v>0</v>
      </c>
      <c r="M1523" s="7"/>
      <c r="O1523" s="7" t="str">
        <f t="shared" si="250"/>
        <v>ZBLB</v>
      </c>
      <c r="P1523" s="104">
        <f t="shared" si="251"/>
        <v>0</v>
      </c>
      <c r="Q1523" s="102" t="s">
        <v>203</v>
      </c>
      <c r="R1523" s="102" t="s">
        <v>204</v>
      </c>
      <c r="S1523" s="102" t="s">
        <v>152</v>
      </c>
      <c r="T1523" s="105" t="str">
        <f t="shared" ca="1" si="246"/>
        <v>04.05.Monday</v>
      </c>
      <c r="U1523" s="102" t="s">
        <v>205</v>
      </c>
      <c r="V1523" s="7"/>
      <c r="W1523" s="7"/>
      <c r="X1523" s="7"/>
      <c r="Y1523" s="7"/>
      <c r="Z1523" s="100">
        <f t="shared" si="252"/>
        <v>4001154</v>
      </c>
      <c r="AA1523" s="7"/>
      <c r="AB1523" s="7"/>
      <c r="AC1523" s="7"/>
      <c r="AD1523" s="7"/>
      <c r="AE1523" s="100">
        <f t="shared" si="253"/>
        <v>4151</v>
      </c>
      <c r="AF1523" s="7"/>
      <c r="AG1523" s="100">
        <f t="shared" si="254"/>
        <v>50040077</v>
      </c>
    </row>
    <row r="1524" spans="1:33" x14ac:dyDescent="0.35">
      <c r="A1524" s="7" t="str">
        <f t="shared" si="255"/>
        <v>Manaus381</v>
      </c>
      <c r="B1524" s="100" t="s">
        <v>187</v>
      </c>
      <c r="C1524" s="7">
        <v>4151</v>
      </c>
      <c r="D1524" s="7" t="s">
        <v>40</v>
      </c>
      <c r="E1524">
        <v>4001154</v>
      </c>
      <c r="F1524" s="101"/>
      <c r="G1524" s="111">
        <v>50040077</v>
      </c>
      <c r="H1524" t="s">
        <v>232</v>
      </c>
      <c r="I1524" s="101">
        <v>38</v>
      </c>
      <c r="J1524" s="164">
        <v>1</v>
      </c>
      <c r="K1524" s="7" t="s">
        <v>132</v>
      </c>
      <c r="L1524" s="103">
        <f>HLOOKUP(K1524,'ABR''26'!$DE$4:$EH$65,MATCH(Carga!A1524,'ABR''26'!$DE$4:$DE$65,0),0)</f>
        <v>0</v>
      </c>
      <c r="M1524" s="7"/>
      <c r="O1524" s="7" t="str">
        <f t="shared" si="250"/>
        <v>ZBMR</v>
      </c>
      <c r="P1524" s="104">
        <f t="shared" si="251"/>
        <v>0</v>
      </c>
      <c r="Q1524" s="102" t="s">
        <v>203</v>
      </c>
      <c r="R1524" s="102" t="s">
        <v>204</v>
      </c>
      <c r="S1524" s="102" t="s">
        <v>152</v>
      </c>
      <c r="T1524" s="105" t="str">
        <f t="shared" ca="1" si="246"/>
        <v>04.05.Monday</v>
      </c>
      <c r="U1524" s="102" t="s">
        <v>205</v>
      </c>
      <c r="V1524" s="7"/>
      <c r="W1524" s="7"/>
      <c r="X1524" s="7"/>
      <c r="Y1524" s="7"/>
      <c r="Z1524" s="100">
        <f t="shared" si="252"/>
        <v>4001154</v>
      </c>
      <c r="AA1524" s="7"/>
      <c r="AB1524" s="7"/>
      <c r="AC1524" s="7"/>
      <c r="AD1524" s="7"/>
      <c r="AE1524" s="100">
        <f t="shared" si="253"/>
        <v>4151</v>
      </c>
      <c r="AF1524" s="7"/>
      <c r="AG1524" s="100">
        <f t="shared" si="254"/>
        <v>50040077</v>
      </c>
    </row>
    <row r="1525" spans="1:33" x14ac:dyDescent="0.35">
      <c r="A1525" s="7" t="str">
        <f t="shared" si="255"/>
        <v>Manaus381</v>
      </c>
      <c r="B1525" s="100" t="s">
        <v>187</v>
      </c>
      <c r="C1525" s="7">
        <v>4151</v>
      </c>
      <c r="D1525" s="7" t="s">
        <v>40</v>
      </c>
      <c r="E1525">
        <v>4001154</v>
      </c>
      <c r="F1525" s="101"/>
      <c r="G1525" s="111">
        <v>50040077</v>
      </c>
      <c r="H1525" t="s">
        <v>232</v>
      </c>
      <c r="I1525" s="101">
        <v>38</v>
      </c>
      <c r="J1525" s="164">
        <v>1</v>
      </c>
      <c r="K1525" s="7" t="s">
        <v>133</v>
      </c>
      <c r="L1525" s="103">
        <f>HLOOKUP(K1525,'ABR''26'!$DE$4:$EH$65,MATCH(Carga!A1525,'ABR''26'!$DE$4:$DE$65,0),0)</f>
        <v>0</v>
      </c>
      <c r="M1525" s="7"/>
      <c r="O1525" s="7" t="str">
        <f t="shared" si="250"/>
        <v>ZBML</v>
      </c>
      <c r="P1525" s="104">
        <f t="shared" si="251"/>
        <v>0</v>
      </c>
      <c r="Q1525" s="102" t="s">
        <v>203</v>
      </c>
      <c r="R1525" s="102" t="s">
        <v>204</v>
      </c>
      <c r="S1525" s="102" t="s">
        <v>152</v>
      </c>
      <c r="T1525" s="105" t="str">
        <f t="shared" ca="1" si="246"/>
        <v>04.05.Monday</v>
      </c>
      <c r="U1525" s="102" t="s">
        <v>205</v>
      </c>
      <c r="V1525" s="7"/>
      <c r="W1525" s="7"/>
      <c r="X1525" s="7"/>
      <c r="Y1525" s="7"/>
      <c r="Z1525" s="100">
        <f t="shared" si="252"/>
        <v>4001154</v>
      </c>
      <c r="AA1525" s="7"/>
      <c r="AB1525" s="7"/>
      <c r="AC1525" s="7"/>
      <c r="AD1525" s="7"/>
      <c r="AE1525" s="100">
        <f t="shared" si="253"/>
        <v>4151</v>
      </c>
      <c r="AF1525" s="7"/>
      <c r="AG1525" s="100">
        <f t="shared" si="254"/>
        <v>50040077</v>
      </c>
    </row>
    <row r="1526" spans="1:33" x14ac:dyDescent="0.35">
      <c r="A1526" s="7" t="str">
        <f t="shared" si="255"/>
        <v>Manaus381</v>
      </c>
      <c r="B1526" s="100" t="s">
        <v>187</v>
      </c>
      <c r="C1526" s="7">
        <v>4151</v>
      </c>
      <c r="D1526" s="7" t="s">
        <v>40</v>
      </c>
      <c r="E1526">
        <v>4001154</v>
      </c>
      <c r="F1526" s="101"/>
      <c r="G1526" s="111">
        <v>50040077</v>
      </c>
      <c r="H1526" t="s">
        <v>232</v>
      </c>
      <c r="I1526" s="101">
        <v>38</v>
      </c>
      <c r="J1526" s="164">
        <v>1</v>
      </c>
      <c r="K1526" s="7" t="s">
        <v>52</v>
      </c>
      <c r="L1526" s="103">
        <f>HLOOKUP(K1526,'ABR''26'!$DE$4:$EH$65,MATCH(Carga!A1526,'ABR''26'!$DE$4:$DE$65,0),0)</f>
        <v>0</v>
      </c>
      <c r="M1526" s="7"/>
      <c r="O1526" s="7" t="str">
        <f t="shared" si="250"/>
        <v>ZBPP</v>
      </c>
      <c r="P1526" s="104">
        <f t="shared" si="251"/>
        <v>0</v>
      </c>
      <c r="Q1526" s="102" t="s">
        <v>203</v>
      </c>
      <c r="R1526" s="102" t="s">
        <v>204</v>
      </c>
      <c r="S1526" s="102" t="s">
        <v>152</v>
      </c>
      <c r="T1526" s="105" t="str">
        <f t="shared" ca="1" si="246"/>
        <v>04.05.Monday</v>
      </c>
      <c r="U1526" s="102" t="s">
        <v>205</v>
      </c>
      <c r="V1526" s="7"/>
      <c r="W1526" s="7"/>
      <c r="X1526" s="7"/>
      <c r="Y1526" s="7"/>
      <c r="Z1526" s="100">
        <f t="shared" si="252"/>
        <v>4001154</v>
      </c>
      <c r="AA1526" s="7"/>
      <c r="AB1526" s="7"/>
      <c r="AC1526" s="7"/>
      <c r="AD1526" s="7"/>
      <c r="AE1526" s="100">
        <f t="shared" si="253"/>
        <v>4151</v>
      </c>
      <c r="AF1526" s="7"/>
      <c r="AG1526" s="100">
        <f t="shared" si="254"/>
        <v>50040077</v>
      </c>
    </row>
    <row r="1527" spans="1:33" x14ac:dyDescent="0.35">
      <c r="A1527" s="7" t="str">
        <f t="shared" si="255"/>
        <v>Manaus381</v>
      </c>
      <c r="B1527" s="100" t="s">
        <v>187</v>
      </c>
      <c r="C1527" s="7">
        <v>4151</v>
      </c>
      <c r="D1527" s="7" t="s">
        <v>40</v>
      </c>
      <c r="E1527">
        <v>4001154</v>
      </c>
      <c r="F1527" s="101"/>
      <c r="G1527" s="111">
        <v>50040077</v>
      </c>
      <c r="H1527" t="s">
        <v>232</v>
      </c>
      <c r="I1527" s="101">
        <v>38</v>
      </c>
      <c r="J1527" s="164">
        <v>1</v>
      </c>
      <c r="K1527" s="7" t="s">
        <v>60</v>
      </c>
      <c r="L1527" s="103">
        <f>HLOOKUP(K1527,'ABR''26'!$DE$4:$EH$65,MATCH(Carga!A1527,'ABR''26'!$DE$4:$DE$65,0),0)</f>
        <v>0</v>
      </c>
      <c r="M1527" s="7"/>
      <c r="O1527" s="7" t="str">
        <f t="shared" si="250"/>
        <v>ZBPB</v>
      </c>
      <c r="P1527" s="104">
        <f t="shared" si="251"/>
        <v>0</v>
      </c>
      <c r="Q1527" s="102" t="s">
        <v>203</v>
      </c>
      <c r="R1527" s="102" t="s">
        <v>204</v>
      </c>
      <c r="S1527" s="102" t="s">
        <v>152</v>
      </c>
      <c r="T1527" s="105" t="str">
        <f t="shared" ca="1" si="246"/>
        <v>04.05.Monday</v>
      </c>
      <c r="U1527" s="102" t="s">
        <v>205</v>
      </c>
      <c r="V1527" s="7"/>
      <c r="W1527" s="7"/>
      <c r="X1527" s="7"/>
      <c r="Y1527" s="7"/>
      <c r="Z1527" s="100">
        <f t="shared" si="252"/>
        <v>4001154</v>
      </c>
      <c r="AA1527" s="7"/>
      <c r="AB1527" s="7"/>
      <c r="AC1527" s="7"/>
      <c r="AD1527" s="7"/>
      <c r="AE1527" s="100">
        <f t="shared" si="253"/>
        <v>4151</v>
      </c>
      <c r="AF1527" s="7"/>
      <c r="AG1527" s="100">
        <f t="shared" si="254"/>
        <v>50040077</v>
      </c>
    </row>
    <row r="1528" spans="1:33" x14ac:dyDescent="0.35">
      <c r="A1528" s="7" t="str">
        <f t="shared" si="255"/>
        <v>Manaus381</v>
      </c>
      <c r="B1528" s="100" t="s">
        <v>187</v>
      </c>
      <c r="C1528" s="7">
        <v>4151</v>
      </c>
      <c r="D1528" s="7" t="s">
        <v>40</v>
      </c>
      <c r="E1528">
        <v>4001154</v>
      </c>
      <c r="F1528" s="101"/>
      <c r="G1528" s="111">
        <v>50040077</v>
      </c>
      <c r="H1528" t="s">
        <v>232</v>
      </c>
      <c r="I1528" s="101">
        <v>38</v>
      </c>
      <c r="J1528" s="164">
        <v>1</v>
      </c>
      <c r="K1528" s="7" t="s">
        <v>50</v>
      </c>
      <c r="L1528" s="103">
        <f>HLOOKUP(K1528,'ABR''26'!$DE$4:$EH$65,MATCH(Carga!A1528,'ABR''26'!$DE$4:$DE$65,0),0)</f>
        <v>0</v>
      </c>
      <c r="M1528" s="7"/>
      <c r="O1528" s="7" t="str">
        <f t="shared" si="250"/>
        <v>ZBOP</v>
      </c>
      <c r="P1528" s="104">
        <f t="shared" si="251"/>
        <v>0</v>
      </c>
      <c r="Q1528" s="102" t="s">
        <v>203</v>
      </c>
      <c r="R1528" s="102" t="s">
        <v>204</v>
      </c>
      <c r="S1528" s="102" t="s">
        <v>152</v>
      </c>
      <c r="T1528" s="105" t="str">
        <f t="shared" ca="1" si="246"/>
        <v>04.05.Monday</v>
      </c>
      <c r="U1528" s="102" t="s">
        <v>205</v>
      </c>
      <c r="V1528" s="7"/>
      <c r="W1528" s="7"/>
      <c r="X1528" s="7"/>
      <c r="Y1528" s="7"/>
      <c r="Z1528" s="100">
        <f t="shared" si="252"/>
        <v>4001154</v>
      </c>
      <c r="AA1528" s="7"/>
      <c r="AB1528" s="7"/>
      <c r="AC1528" s="7"/>
      <c r="AD1528" s="7"/>
      <c r="AE1528" s="100">
        <f t="shared" si="253"/>
        <v>4151</v>
      </c>
      <c r="AF1528" s="7"/>
      <c r="AG1528" s="100">
        <f t="shared" si="254"/>
        <v>50040077</v>
      </c>
    </row>
    <row r="1529" spans="1:33" x14ac:dyDescent="0.35">
      <c r="A1529" s="7" t="str">
        <f t="shared" si="255"/>
        <v>Manaus381</v>
      </c>
      <c r="B1529" s="100" t="s">
        <v>187</v>
      </c>
      <c r="C1529" s="7">
        <v>4151</v>
      </c>
      <c r="D1529" s="7" t="s">
        <v>40</v>
      </c>
      <c r="E1529">
        <v>4001154</v>
      </c>
      <c r="F1529" s="101"/>
      <c r="G1529" s="111">
        <v>50040077</v>
      </c>
      <c r="H1529" t="s">
        <v>232</v>
      </c>
      <c r="I1529" s="101">
        <v>38</v>
      </c>
      <c r="J1529" s="164">
        <v>1</v>
      </c>
      <c r="K1529" s="7" t="s">
        <v>58</v>
      </c>
      <c r="L1529" s="103">
        <f>HLOOKUP(K1529,'ABR''26'!$DE$4:$EH$65,MATCH(Carga!A1529,'ABR''26'!$DE$4:$DE$65,0),0)</f>
        <v>0</v>
      </c>
      <c r="M1529" s="7"/>
      <c r="O1529" s="7" t="str">
        <f t="shared" si="250"/>
        <v>ZBOB</v>
      </c>
      <c r="P1529" s="104">
        <f t="shared" si="251"/>
        <v>0</v>
      </c>
      <c r="Q1529" s="102" t="s">
        <v>203</v>
      </c>
      <c r="R1529" s="102" t="s">
        <v>204</v>
      </c>
      <c r="S1529" s="102" t="s">
        <v>152</v>
      </c>
      <c r="T1529" s="105" t="str">
        <f t="shared" ca="1" si="246"/>
        <v>04.05.Monday</v>
      </c>
      <c r="U1529" s="102" t="s">
        <v>205</v>
      </c>
      <c r="V1529" s="7"/>
      <c r="W1529" s="7"/>
      <c r="X1529" s="7"/>
      <c r="Y1529" s="7"/>
      <c r="Z1529" s="100">
        <f t="shared" si="252"/>
        <v>4001154</v>
      </c>
      <c r="AA1529" s="7"/>
      <c r="AB1529" s="7"/>
      <c r="AC1529" s="7"/>
      <c r="AD1529" s="7"/>
      <c r="AE1529" s="100">
        <f t="shared" si="253"/>
        <v>4151</v>
      </c>
      <c r="AF1529" s="7"/>
      <c r="AG1529" s="100">
        <f t="shared" si="254"/>
        <v>50040077</v>
      </c>
    </row>
    <row r="1530" spans="1:33" x14ac:dyDescent="0.35">
      <c r="A1530" s="7" t="str">
        <f t="shared" si="255"/>
        <v>Manaus381</v>
      </c>
      <c r="B1530" s="100" t="s">
        <v>187</v>
      </c>
      <c r="C1530" s="7">
        <v>4151</v>
      </c>
      <c r="D1530" s="7" t="s">
        <v>40</v>
      </c>
      <c r="E1530">
        <v>4001154</v>
      </c>
      <c r="F1530" s="101"/>
      <c r="G1530" s="111">
        <v>50040077</v>
      </c>
      <c r="H1530" t="s">
        <v>232</v>
      </c>
      <c r="I1530" s="101">
        <v>38</v>
      </c>
      <c r="J1530" s="164">
        <v>1</v>
      </c>
      <c r="K1530" s="7" t="s">
        <v>134</v>
      </c>
      <c r="L1530" s="103">
        <f>HLOOKUP(K1530,'ABR''26'!$DE$4:$EH$65,MATCH(Carga!A1530,'ABR''26'!$DE$4:$DE$65,0),0)</f>
        <v>0</v>
      </c>
      <c r="M1530" s="7"/>
      <c r="O1530" s="7" t="str">
        <f t="shared" si="250"/>
        <v>ZBSG</v>
      </c>
      <c r="P1530" s="104">
        <f t="shared" si="251"/>
        <v>0</v>
      </c>
      <c r="Q1530" s="102" t="s">
        <v>203</v>
      </c>
      <c r="R1530" s="102" t="s">
        <v>204</v>
      </c>
      <c r="S1530" s="102" t="s">
        <v>152</v>
      </c>
      <c r="T1530" s="105" t="str">
        <f t="shared" ca="1" si="246"/>
        <v>04.05.Monday</v>
      </c>
      <c r="U1530" s="102" t="s">
        <v>205</v>
      </c>
      <c r="V1530" s="7"/>
      <c r="W1530" s="7"/>
      <c r="X1530" s="7"/>
      <c r="Y1530" s="7"/>
      <c r="Z1530" s="100">
        <f t="shared" si="252"/>
        <v>4001154</v>
      </c>
      <c r="AA1530" s="7"/>
      <c r="AB1530" s="7"/>
      <c r="AC1530" s="7"/>
      <c r="AD1530" s="7"/>
      <c r="AE1530" s="100">
        <f t="shared" si="253"/>
        <v>4151</v>
      </c>
      <c r="AF1530" s="7"/>
      <c r="AG1530" s="100">
        <f t="shared" si="254"/>
        <v>50040077</v>
      </c>
    </row>
    <row r="1531" spans="1:33" x14ac:dyDescent="0.35">
      <c r="A1531" s="7" t="str">
        <f t="shared" si="255"/>
        <v>Manaus381</v>
      </c>
      <c r="B1531" s="100" t="s">
        <v>187</v>
      </c>
      <c r="C1531" s="7">
        <v>4151</v>
      </c>
      <c r="D1531" s="7" t="s">
        <v>40</v>
      </c>
      <c r="E1531">
        <v>4001154</v>
      </c>
      <c r="F1531" s="101"/>
      <c r="G1531" s="111">
        <v>50040077</v>
      </c>
      <c r="H1531" t="s">
        <v>232</v>
      </c>
      <c r="I1531" s="101">
        <v>38</v>
      </c>
      <c r="J1531" s="164">
        <v>1</v>
      </c>
      <c r="K1531" s="7" t="s">
        <v>45</v>
      </c>
      <c r="L1531" s="103">
        <f>HLOOKUP(K1531,'ABR''26'!$DE$4:$EH$65,MATCH(Carga!A1531,'ABR''26'!$DE$4:$DE$65,0),0)</f>
        <v>0</v>
      </c>
      <c r="M1531" s="7"/>
      <c r="O1531" s="7" t="str">
        <f t="shared" si="250"/>
        <v>ZBFS</v>
      </c>
      <c r="P1531" s="104">
        <f t="shared" si="251"/>
        <v>0</v>
      </c>
      <c r="Q1531" s="102" t="s">
        <v>203</v>
      </c>
      <c r="R1531" s="102" t="s">
        <v>204</v>
      </c>
      <c r="S1531" s="102" t="s">
        <v>152</v>
      </c>
      <c r="T1531" s="105" t="str">
        <f t="shared" ca="1" si="246"/>
        <v>04.05.Monday</v>
      </c>
      <c r="U1531" s="102" t="s">
        <v>205</v>
      </c>
      <c r="V1531" s="7"/>
      <c r="W1531" s="7"/>
      <c r="X1531" s="7"/>
      <c r="Y1531" s="7"/>
      <c r="Z1531" s="100">
        <f t="shared" si="252"/>
        <v>4001154</v>
      </c>
      <c r="AA1531" s="7"/>
      <c r="AB1531" s="7"/>
      <c r="AC1531" s="7"/>
      <c r="AD1531" s="7"/>
      <c r="AE1531" s="100">
        <f t="shared" si="253"/>
        <v>4151</v>
      </c>
      <c r="AF1531" s="7"/>
      <c r="AG1531" s="100">
        <f t="shared" si="254"/>
        <v>50040077</v>
      </c>
    </row>
    <row r="1532" spans="1:33" x14ac:dyDescent="0.35">
      <c r="A1532" s="7" t="str">
        <f t="shared" si="255"/>
        <v>Manaus381</v>
      </c>
      <c r="B1532" s="100" t="s">
        <v>187</v>
      </c>
      <c r="C1532" s="7">
        <v>4151</v>
      </c>
      <c r="D1532" s="7" t="s">
        <v>40</v>
      </c>
      <c r="E1532">
        <v>4001154</v>
      </c>
      <c r="F1532" s="101"/>
      <c r="G1532" s="111">
        <v>50040077</v>
      </c>
      <c r="H1532" t="s">
        <v>232</v>
      </c>
      <c r="I1532" s="101">
        <v>38</v>
      </c>
      <c r="J1532" s="164">
        <v>1</v>
      </c>
      <c r="K1532" s="7" t="s">
        <v>47</v>
      </c>
      <c r="L1532" s="103">
        <f>HLOOKUP(K1532,'ABR''26'!$DE$4:$EH$65,MATCH(Carga!A1532,'ABR''26'!$DE$4:$DE$65,0),0)</f>
        <v>14.28</v>
      </c>
      <c r="M1532" s="7"/>
      <c r="O1532" s="7" t="str">
        <f t="shared" si="250"/>
        <v>ZBUT</v>
      </c>
      <c r="P1532" s="104">
        <f t="shared" si="251"/>
        <v>14.28</v>
      </c>
      <c r="Q1532" s="102" t="s">
        <v>203</v>
      </c>
      <c r="R1532" s="102" t="s">
        <v>204</v>
      </c>
      <c r="S1532" s="102" t="s">
        <v>152</v>
      </c>
      <c r="T1532" s="105" t="str">
        <f t="shared" ca="1" si="246"/>
        <v>04.05.Monday</v>
      </c>
      <c r="U1532" s="102" t="s">
        <v>205</v>
      </c>
      <c r="V1532" s="7"/>
      <c r="W1532" s="7"/>
      <c r="X1532" s="7"/>
      <c r="Y1532" s="7"/>
      <c r="Z1532" s="100">
        <f t="shared" si="252"/>
        <v>4001154</v>
      </c>
      <c r="AA1532" s="7"/>
      <c r="AB1532" s="7"/>
      <c r="AC1532" s="7"/>
      <c r="AD1532" s="7"/>
      <c r="AE1532" s="100">
        <f t="shared" si="253"/>
        <v>4151</v>
      </c>
      <c r="AF1532" s="7"/>
      <c r="AG1532" s="100">
        <f t="shared" si="254"/>
        <v>50040077</v>
      </c>
    </row>
    <row r="1533" spans="1:33" x14ac:dyDescent="0.35">
      <c r="A1533" s="7" t="str">
        <f t="shared" si="255"/>
        <v>Manaus381</v>
      </c>
      <c r="B1533" s="100" t="s">
        <v>187</v>
      </c>
      <c r="C1533" s="7">
        <v>4151</v>
      </c>
      <c r="D1533" s="7" t="s">
        <v>40</v>
      </c>
      <c r="E1533">
        <v>4001154</v>
      </c>
      <c r="F1533" s="101"/>
      <c r="G1533" s="111">
        <v>50040077</v>
      </c>
      <c r="H1533" t="s">
        <v>232</v>
      </c>
      <c r="I1533" s="101">
        <v>38</v>
      </c>
      <c r="J1533" s="164">
        <v>1</v>
      </c>
      <c r="K1533" s="7" t="s">
        <v>54</v>
      </c>
      <c r="L1533" s="103">
        <f>HLOOKUP(K1533,'ABR''26'!$DE$4:$EH$65,MATCH(Carga!A1533,'ABR''26'!$DE$4:$DE$65,0),0)</f>
        <v>0</v>
      </c>
      <c r="M1533" s="7"/>
      <c r="O1533" s="7" t="str">
        <f t="shared" si="250"/>
        <v>ZBUB</v>
      </c>
      <c r="P1533" s="104">
        <f t="shared" si="251"/>
        <v>0</v>
      </c>
      <c r="Q1533" s="102" t="s">
        <v>203</v>
      </c>
      <c r="R1533" s="102" t="s">
        <v>204</v>
      </c>
      <c r="S1533" s="102" t="s">
        <v>152</v>
      </c>
      <c r="T1533" s="105" t="str">
        <f t="shared" ca="1" si="246"/>
        <v>04.05.Monday</v>
      </c>
      <c r="U1533" s="102" t="s">
        <v>205</v>
      </c>
      <c r="V1533" s="7"/>
      <c r="W1533" s="7"/>
      <c r="X1533" s="7"/>
      <c r="Y1533" s="7"/>
      <c r="Z1533" s="100">
        <f t="shared" si="252"/>
        <v>4001154</v>
      </c>
      <c r="AA1533" s="7"/>
      <c r="AB1533" s="7"/>
      <c r="AC1533" s="7"/>
      <c r="AD1533" s="7"/>
      <c r="AE1533" s="100">
        <f t="shared" si="253"/>
        <v>4151</v>
      </c>
      <c r="AF1533" s="7"/>
      <c r="AG1533" s="100">
        <f t="shared" si="254"/>
        <v>50040077</v>
      </c>
    </row>
    <row r="1534" spans="1:33" x14ac:dyDescent="0.35">
      <c r="A1534" s="7" t="str">
        <f t="shared" si="255"/>
        <v>Manaus381</v>
      </c>
      <c r="B1534" s="100" t="s">
        <v>187</v>
      </c>
      <c r="C1534" s="7">
        <v>4151</v>
      </c>
      <c r="D1534" s="7" t="s">
        <v>40</v>
      </c>
      <c r="E1534">
        <v>4001154</v>
      </c>
      <c r="F1534" s="101"/>
      <c r="G1534" s="111">
        <v>50040077</v>
      </c>
      <c r="H1534" t="s">
        <v>232</v>
      </c>
      <c r="I1534" s="101">
        <v>38</v>
      </c>
      <c r="J1534" s="164">
        <v>1</v>
      </c>
      <c r="K1534" s="7" t="s">
        <v>48</v>
      </c>
      <c r="L1534" s="103">
        <f>HLOOKUP(K1534,'ABR''26'!$DE$4:$EH$65,MATCH(Carga!A1534,'ABR''26'!$DE$4:$DE$65,0),0)</f>
        <v>0</v>
      </c>
      <c r="M1534" s="7"/>
      <c r="O1534" s="7" t="str">
        <f t="shared" si="250"/>
        <v>ZBLA</v>
      </c>
      <c r="P1534" s="104">
        <f t="shared" si="251"/>
        <v>0</v>
      </c>
      <c r="Q1534" s="102" t="s">
        <v>203</v>
      </c>
      <c r="R1534" s="102" t="s">
        <v>204</v>
      </c>
      <c r="S1534" s="102" t="s">
        <v>152</v>
      </c>
      <c r="T1534" s="105" t="str">
        <f t="shared" ca="1" si="246"/>
        <v>04.05.Monday</v>
      </c>
      <c r="U1534" s="102" t="s">
        <v>205</v>
      </c>
      <c r="V1534" s="7"/>
      <c r="W1534" s="7"/>
      <c r="X1534" s="7"/>
      <c r="Y1534" s="7"/>
      <c r="Z1534" s="100">
        <f t="shared" si="252"/>
        <v>4001154</v>
      </c>
      <c r="AA1534" s="7"/>
      <c r="AB1534" s="7"/>
      <c r="AC1534" s="7"/>
      <c r="AD1534" s="7"/>
      <c r="AE1534" s="100">
        <f t="shared" si="253"/>
        <v>4151</v>
      </c>
      <c r="AF1534" s="7"/>
      <c r="AG1534" s="100">
        <f t="shared" si="254"/>
        <v>50040077</v>
      </c>
    </row>
    <row r="1535" spans="1:33" x14ac:dyDescent="0.35">
      <c r="A1535" s="7" t="str">
        <f t="shared" si="255"/>
        <v>Manaus381</v>
      </c>
      <c r="B1535" s="100" t="s">
        <v>187</v>
      </c>
      <c r="C1535" s="7">
        <v>4151</v>
      </c>
      <c r="D1535" s="7" t="s">
        <v>40</v>
      </c>
      <c r="E1535">
        <v>4001154</v>
      </c>
      <c r="F1535" s="101"/>
      <c r="G1535" s="111">
        <v>50040077</v>
      </c>
      <c r="H1535" t="s">
        <v>232</v>
      </c>
      <c r="I1535" s="101">
        <v>38</v>
      </c>
      <c r="J1535" s="164">
        <v>1</v>
      </c>
      <c r="K1535" s="7" t="s">
        <v>55</v>
      </c>
      <c r="L1535" s="103">
        <f>HLOOKUP(K1535,'ABR''26'!$DE$4:$EH$65,MATCH(Carga!A1535,'ABR''26'!$DE$4:$DE$65,0),0)</f>
        <v>0</v>
      </c>
      <c r="M1535" s="7"/>
      <c r="O1535" s="7" t="str">
        <f t="shared" si="250"/>
        <v>ZBLL</v>
      </c>
      <c r="P1535" s="104">
        <f t="shared" si="251"/>
        <v>0</v>
      </c>
      <c r="Q1535" s="102" t="s">
        <v>203</v>
      </c>
      <c r="R1535" s="102" t="s">
        <v>204</v>
      </c>
      <c r="S1535" s="102" t="s">
        <v>152</v>
      </c>
      <c r="T1535" s="105" t="str">
        <f t="shared" ca="1" si="246"/>
        <v>04.05.Monday</v>
      </c>
      <c r="U1535" s="102" t="s">
        <v>205</v>
      </c>
      <c r="V1535" s="7"/>
      <c r="W1535" s="7"/>
      <c r="X1535" s="7"/>
      <c r="Y1535" s="7"/>
      <c r="Z1535" s="100">
        <f t="shared" si="252"/>
        <v>4001154</v>
      </c>
      <c r="AA1535" s="7"/>
      <c r="AB1535" s="7"/>
      <c r="AC1535" s="7"/>
      <c r="AD1535" s="7"/>
      <c r="AE1535" s="100">
        <f t="shared" si="253"/>
        <v>4151</v>
      </c>
      <c r="AF1535" s="7"/>
      <c r="AG1535" s="100">
        <f t="shared" si="254"/>
        <v>50040077</v>
      </c>
    </row>
    <row r="1536" spans="1:33" x14ac:dyDescent="0.35">
      <c r="A1536" s="7" t="str">
        <f t="shared" si="255"/>
        <v>Manaus381</v>
      </c>
      <c r="B1536" s="100" t="s">
        <v>187</v>
      </c>
      <c r="C1536" s="7">
        <v>4151</v>
      </c>
      <c r="D1536" s="7" t="s">
        <v>40</v>
      </c>
      <c r="E1536">
        <v>4001154</v>
      </c>
      <c r="F1536" s="101"/>
      <c r="G1536" s="111">
        <v>50040077</v>
      </c>
      <c r="H1536" t="s">
        <v>232</v>
      </c>
      <c r="I1536" s="101">
        <v>38</v>
      </c>
      <c r="J1536" s="164">
        <v>1</v>
      </c>
      <c r="K1536" s="7" t="s">
        <v>135</v>
      </c>
      <c r="L1536" s="103">
        <f>HLOOKUP(K1536,'ABR''26'!$DE$4:$EH$65,MATCH(Carga!A1536,'ABR''26'!$DE$4:$DE$65,0),0)</f>
        <v>0</v>
      </c>
      <c r="M1536" s="7"/>
      <c r="O1536" s="7" t="str">
        <f t="shared" si="250"/>
        <v>ZBPE</v>
      </c>
      <c r="P1536" s="104">
        <f t="shared" si="251"/>
        <v>0</v>
      </c>
      <c r="Q1536" s="102" t="s">
        <v>203</v>
      </c>
      <c r="R1536" s="102" t="s">
        <v>204</v>
      </c>
      <c r="S1536" s="102" t="s">
        <v>152</v>
      </c>
      <c r="T1536" s="105" t="str">
        <f t="shared" ca="1" si="246"/>
        <v>04.05.Monday</v>
      </c>
      <c r="U1536" s="102" t="s">
        <v>205</v>
      </c>
      <c r="V1536" s="7"/>
      <c r="W1536" s="7"/>
      <c r="X1536" s="7"/>
      <c r="Y1536" s="7"/>
      <c r="Z1536" s="100">
        <f t="shared" si="252"/>
        <v>4001154</v>
      </c>
      <c r="AA1536" s="7"/>
      <c r="AB1536" s="7"/>
      <c r="AC1536" s="7"/>
      <c r="AD1536" s="7"/>
      <c r="AE1536" s="100">
        <f t="shared" si="253"/>
        <v>4151</v>
      </c>
      <c r="AF1536" s="7"/>
      <c r="AG1536" s="100">
        <f t="shared" si="254"/>
        <v>50040077</v>
      </c>
    </row>
    <row r="1537" spans="1:33" x14ac:dyDescent="0.35">
      <c r="A1537" s="7" t="str">
        <f t="shared" si="255"/>
        <v>Manaus381</v>
      </c>
      <c r="B1537" s="100" t="s">
        <v>187</v>
      </c>
      <c r="C1537" s="7">
        <v>4151</v>
      </c>
      <c r="D1537" s="7" t="s">
        <v>40</v>
      </c>
      <c r="E1537">
        <v>4001154</v>
      </c>
      <c r="F1537" s="101"/>
      <c r="G1537" s="111">
        <v>50040077</v>
      </c>
      <c r="H1537" t="s">
        <v>232</v>
      </c>
      <c r="I1537" s="101">
        <v>38</v>
      </c>
      <c r="J1537" s="164">
        <v>1</v>
      </c>
      <c r="K1537" s="7" t="s">
        <v>136</v>
      </c>
      <c r="L1537" s="103">
        <f>HLOOKUP(K1537,'ABR''26'!$DE$4:$EH$65,MATCH(Carga!A1537,'ABR''26'!$DE$4:$DE$65,0),0)</f>
        <v>0</v>
      </c>
      <c r="M1537" s="7"/>
      <c r="O1537" s="7" t="str">
        <f t="shared" si="250"/>
        <v>ZBPL</v>
      </c>
      <c r="P1537" s="104">
        <f t="shared" si="251"/>
        <v>0</v>
      </c>
      <c r="Q1537" s="102" t="s">
        <v>203</v>
      </c>
      <c r="R1537" s="102" t="s">
        <v>204</v>
      </c>
      <c r="S1537" s="102" t="s">
        <v>152</v>
      </c>
      <c r="T1537" s="105" t="str">
        <f t="shared" ca="1" si="246"/>
        <v>04.05.Monday</v>
      </c>
      <c r="U1537" s="102" t="s">
        <v>205</v>
      </c>
      <c r="V1537" s="7"/>
      <c r="W1537" s="7"/>
      <c r="X1537" s="7"/>
      <c r="Y1537" s="7"/>
      <c r="Z1537" s="100">
        <f t="shared" si="252"/>
        <v>4001154</v>
      </c>
      <c r="AA1537" s="7"/>
      <c r="AB1537" s="7"/>
      <c r="AC1537" s="7"/>
      <c r="AD1537" s="7"/>
      <c r="AE1537" s="100">
        <f t="shared" si="253"/>
        <v>4151</v>
      </c>
      <c r="AF1537" s="7"/>
      <c r="AG1537" s="100">
        <f t="shared" si="254"/>
        <v>50040077</v>
      </c>
    </row>
    <row r="1538" spans="1:33" x14ac:dyDescent="0.35">
      <c r="A1538" s="7" t="str">
        <f>D1538&amp;I1538&amp;J1538</f>
        <v>Manaus39,70</v>
      </c>
      <c r="B1538" s="100" t="s">
        <v>187</v>
      </c>
      <c r="C1538" s="7">
        <v>4151</v>
      </c>
      <c r="D1538" s="7" t="s">
        <v>40</v>
      </c>
      <c r="E1538">
        <v>4003542</v>
      </c>
      <c r="F1538" s="101"/>
      <c r="G1538" s="111">
        <v>50035279</v>
      </c>
      <c r="H1538" t="s">
        <v>229</v>
      </c>
      <c r="I1538" s="101" t="str">
        <f t="shared" si="249"/>
        <v>39,7</v>
      </c>
      <c r="J1538" s="164">
        <v>0</v>
      </c>
      <c r="K1538" s="7" t="s">
        <v>43</v>
      </c>
      <c r="L1538" s="103" t="e">
        <f>HLOOKUP(K1538,'ABR''26'!$DE$4:$EH$65,MATCH(Carga!A1538,'ABR''26'!$DE$4:$DE$65,0),0)</f>
        <v>#N/A</v>
      </c>
      <c r="M1538" s="7"/>
      <c r="O1538" s="7" t="str">
        <f t="shared" si="250"/>
        <v>ZBRP</v>
      </c>
      <c r="P1538" s="104" t="e">
        <f t="shared" si="251"/>
        <v>#N/A</v>
      </c>
      <c r="Q1538" s="102" t="s">
        <v>203</v>
      </c>
      <c r="R1538" s="102" t="s">
        <v>204</v>
      </c>
      <c r="S1538" s="102" t="s">
        <v>152</v>
      </c>
      <c r="T1538" s="105" t="str">
        <f t="shared" ref="T1538:T1601" ca="1" si="256">$T$1</f>
        <v>04.05.Monday</v>
      </c>
      <c r="U1538" s="102" t="s">
        <v>205</v>
      </c>
      <c r="V1538" s="7"/>
      <c r="W1538" s="7"/>
      <c r="X1538" s="7"/>
      <c r="Y1538" s="7"/>
      <c r="Z1538" s="100">
        <f t="shared" si="252"/>
        <v>4003542</v>
      </c>
      <c r="AA1538" s="7"/>
      <c r="AB1538" s="7"/>
      <c r="AC1538" s="7"/>
      <c r="AD1538" s="7"/>
      <c r="AE1538" s="100">
        <f t="shared" si="253"/>
        <v>4151</v>
      </c>
      <c r="AF1538" s="7"/>
      <c r="AG1538" s="100">
        <f t="shared" si="254"/>
        <v>50035279</v>
      </c>
    </row>
    <row r="1539" spans="1:33" x14ac:dyDescent="0.35">
      <c r="A1539" s="7" t="str">
        <f t="shared" ref="A1539:A1561" si="257">D1539&amp;I1539&amp;J1539</f>
        <v>Manaus39,70</v>
      </c>
      <c r="B1539" s="100" t="s">
        <v>187</v>
      </c>
      <c r="C1539" s="7">
        <v>4151</v>
      </c>
      <c r="D1539" s="7" t="s">
        <v>40</v>
      </c>
      <c r="E1539">
        <v>4003542</v>
      </c>
      <c r="F1539" s="101"/>
      <c r="G1539" s="111">
        <v>50035279</v>
      </c>
      <c r="H1539" t="s">
        <v>229</v>
      </c>
      <c r="I1539" s="101" t="str">
        <f t="shared" si="249"/>
        <v>39,7</v>
      </c>
      <c r="J1539" s="164">
        <v>0</v>
      </c>
      <c r="K1539" s="7" t="s">
        <v>44</v>
      </c>
      <c r="L1539" s="103" t="e">
        <f>HLOOKUP(K1539,'ABR''26'!$DE$4:$EH$65,MATCH(Carga!A1539,'ABR''26'!$DE$4:$DE$65,0),0)</f>
        <v>#N/A</v>
      </c>
      <c r="M1539" s="7"/>
      <c r="O1539" s="7" t="str">
        <f t="shared" si="250"/>
        <v>ZBSR</v>
      </c>
      <c r="P1539" s="104" t="e">
        <f t="shared" si="251"/>
        <v>#N/A</v>
      </c>
      <c r="Q1539" s="102" t="s">
        <v>203</v>
      </c>
      <c r="R1539" s="102" t="s">
        <v>204</v>
      </c>
      <c r="S1539" s="102" t="s">
        <v>152</v>
      </c>
      <c r="T1539" s="105" t="str">
        <f t="shared" ca="1" si="256"/>
        <v>04.05.Monday</v>
      </c>
      <c r="U1539" s="102" t="s">
        <v>205</v>
      </c>
      <c r="V1539" s="7"/>
      <c r="W1539" s="7"/>
      <c r="X1539" s="7"/>
      <c r="Y1539" s="7"/>
      <c r="Z1539" s="100">
        <f t="shared" si="252"/>
        <v>4003542</v>
      </c>
      <c r="AA1539" s="7"/>
      <c r="AB1539" s="7"/>
      <c r="AC1539" s="7"/>
      <c r="AD1539" s="7"/>
      <c r="AE1539" s="100">
        <f t="shared" si="253"/>
        <v>4151</v>
      </c>
      <c r="AF1539" s="7"/>
      <c r="AG1539" s="100">
        <f t="shared" si="254"/>
        <v>50035279</v>
      </c>
    </row>
    <row r="1540" spans="1:33" x14ac:dyDescent="0.35">
      <c r="A1540" s="7" t="str">
        <f t="shared" si="257"/>
        <v>Manaus39,70</v>
      </c>
      <c r="B1540" s="100" t="s">
        <v>187</v>
      </c>
      <c r="C1540" s="7">
        <v>4151</v>
      </c>
      <c r="D1540" s="7" t="s">
        <v>40</v>
      </c>
      <c r="E1540">
        <v>4003542</v>
      </c>
      <c r="F1540" s="101"/>
      <c r="G1540" s="111">
        <v>50035279</v>
      </c>
      <c r="H1540" t="s">
        <v>229</v>
      </c>
      <c r="I1540" s="101" t="str">
        <f t="shared" si="249"/>
        <v>39,7</v>
      </c>
      <c r="J1540" s="164">
        <v>0</v>
      </c>
      <c r="K1540" s="7" t="s">
        <v>56</v>
      </c>
      <c r="L1540" s="103" t="e">
        <f>HLOOKUP(K1540,'ABR''26'!$DE$4:$EH$65,MATCH(Carga!A1540,'ABR''26'!$DE$4:$DE$65,0),0)</f>
        <v>#N/A</v>
      </c>
      <c r="M1540" s="7"/>
      <c r="O1540" s="7" t="str">
        <f t="shared" si="250"/>
        <v>ZBSB</v>
      </c>
      <c r="P1540" s="104" t="e">
        <f t="shared" si="251"/>
        <v>#N/A</v>
      </c>
      <c r="Q1540" s="102" t="s">
        <v>203</v>
      </c>
      <c r="R1540" s="102" t="s">
        <v>204</v>
      </c>
      <c r="S1540" s="102" t="s">
        <v>152</v>
      </c>
      <c r="T1540" s="105" t="str">
        <f t="shared" ca="1" si="256"/>
        <v>04.05.Monday</v>
      </c>
      <c r="U1540" s="102" t="s">
        <v>205</v>
      </c>
      <c r="V1540" s="7"/>
      <c r="W1540" s="7"/>
      <c r="X1540" s="7"/>
      <c r="Y1540" s="7"/>
      <c r="Z1540" s="100">
        <f t="shared" si="252"/>
        <v>4003542</v>
      </c>
      <c r="AA1540" s="7"/>
      <c r="AB1540" s="7"/>
      <c r="AC1540" s="7"/>
      <c r="AD1540" s="7"/>
      <c r="AE1540" s="100">
        <f t="shared" si="253"/>
        <v>4151</v>
      </c>
      <c r="AF1540" s="7"/>
      <c r="AG1540" s="100">
        <f t="shared" si="254"/>
        <v>50035279</v>
      </c>
    </row>
    <row r="1541" spans="1:33" x14ac:dyDescent="0.35">
      <c r="A1541" s="7" t="str">
        <f t="shared" si="257"/>
        <v>Manaus39,70</v>
      </c>
      <c r="B1541" s="100" t="s">
        <v>187</v>
      </c>
      <c r="C1541" s="7">
        <v>4151</v>
      </c>
      <c r="D1541" s="7" t="s">
        <v>40</v>
      </c>
      <c r="E1541">
        <v>4003542</v>
      </c>
      <c r="F1541" s="101"/>
      <c r="G1541" s="111">
        <v>50035279</v>
      </c>
      <c r="H1541" t="s">
        <v>229</v>
      </c>
      <c r="I1541" s="101" t="str">
        <f t="shared" si="249"/>
        <v>39,7</v>
      </c>
      <c r="J1541" s="164">
        <v>0</v>
      </c>
      <c r="K1541" s="7" t="s">
        <v>46</v>
      </c>
      <c r="L1541" s="103" t="e">
        <f>HLOOKUP(K1541,'ABR''26'!$DE$4:$EH$65,MATCH(Carga!A1541,'ABR''26'!$DE$4:$DE$65,0),0)</f>
        <v>#N/A</v>
      </c>
      <c r="M1541" s="7"/>
      <c r="O1541" s="7" t="str">
        <f t="shared" si="250"/>
        <v>ZBCP</v>
      </c>
      <c r="P1541" s="104" t="e">
        <f t="shared" si="251"/>
        <v>#N/A</v>
      </c>
      <c r="Q1541" s="102" t="s">
        <v>203</v>
      </c>
      <c r="R1541" s="102" t="s">
        <v>204</v>
      </c>
      <c r="S1541" s="102" t="s">
        <v>152</v>
      </c>
      <c r="T1541" s="105" t="str">
        <f t="shared" ca="1" si="256"/>
        <v>04.05.Monday</v>
      </c>
      <c r="U1541" s="102" t="s">
        <v>205</v>
      </c>
      <c r="V1541" s="7"/>
      <c r="W1541" s="7"/>
      <c r="X1541" s="7"/>
      <c r="Y1541" s="7"/>
      <c r="Z1541" s="100">
        <f t="shared" si="252"/>
        <v>4003542</v>
      </c>
      <c r="AA1541" s="7"/>
      <c r="AB1541" s="7"/>
      <c r="AC1541" s="7"/>
      <c r="AD1541" s="7"/>
      <c r="AE1541" s="100">
        <f t="shared" si="253"/>
        <v>4151</v>
      </c>
      <c r="AF1541" s="7"/>
      <c r="AG1541" s="100">
        <f t="shared" si="254"/>
        <v>50035279</v>
      </c>
    </row>
    <row r="1542" spans="1:33" x14ac:dyDescent="0.35">
      <c r="A1542" s="7" t="str">
        <f t="shared" si="257"/>
        <v>Manaus39,70</v>
      </c>
      <c r="B1542" s="100" t="s">
        <v>187</v>
      </c>
      <c r="C1542" s="7">
        <v>4151</v>
      </c>
      <c r="D1542" s="7" t="s">
        <v>40</v>
      </c>
      <c r="E1542">
        <v>4003542</v>
      </c>
      <c r="F1542" s="101"/>
      <c r="G1542" s="111">
        <v>50035279</v>
      </c>
      <c r="H1542" t="s">
        <v>229</v>
      </c>
      <c r="I1542" s="101" t="str">
        <f t="shared" si="249"/>
        <v>39,7</v>
      </c>
      <c r="J1542" s="164">
        <v>0</v>
      </c>
      <c r="K1542" s="7" t="s">
        <v>131</v>
      </c>
      <c r="L1542" s="103" t="e">
        <f>HLOOKUP(K1542,'ABR''26'!$DE$4:$EH$65,MATCH(Carga!A1542,'ABR''26'!$DE$4:$DE$65,0),0)</f>
        <v>#N/A</v>
      </c>
      <c r="M1542" s="7"/>
      <c r="O1542" s="7" t="str">
        <f t="shared" si="250"/>
        <v>ZBFP</v>
      </c>
      <c r="P1542" s="104" t="e">
        <f t="shared" si="251"/>
        <v>#N/A</v>
      </c>
      <c r="Q1542" s="102" t="s">
        <v>203</v>
      </c>
      <c r="R1542" s="102" t="s">
        <v>204</v>
      </c>
      <c r="S1542" s="102" t="s">
        <v>152</v>
      </c>
      <c r="T1542" s="105" t="str">
        <f t="shared" ca="1" si="256"/>
        <v>04.05.Monday</v>
      </c>
      <c r="U1542" s="102" t="s">
        <v>205</v>
      </c>
      <c r="V1542" s="7"/>
      <c r="W1542" s="7"/>
      <c r="X1542" s="7"/>
      <c r="Y1542" s="7"/>
      <c r="Z1542" s="100">
        <f t="shared" si="252"/>
        <v>4003542</v>
      </c>
      <c r="AA1542" s="7"/>
      <c r="AB1542" s="7"/>
      <c r="AC1542" s="7"/>
      <c r="AD1542" s="7"/>
      <c r="AE1542" s="100">
        <f t="shared" si="253"/>
        <v>4151</v>
      </c>
      <c r="AF1542" s="7"/>
      <c r="AG1542" s="100">
        <f t="shared" si="254"/>
        <v>50035279</v>
      </c>
    </row>
    <row r="1543" spans="1:33" x14ac:dyDescent="0.35">
      <c r="A1543" s="7" t="str">
        <f t="shared" si="257"/>
        <v>Manaus39,70</v>
      </c>
      <c r="B1543" s="100" t="s">
        <v>187</v>
      </c>
      <c r="C1543" s="7">
        <v>4151</v>
      </c>
      <c r="D1543" s="7" t="s">
        <v>40</v>
      </c>
      <c r="E1543">
        <v>4003542</v>
      </c>
      <c r="F1543" s="101"/>
      <c r="G1543" s="111">
        <v>50035279</v>
      </c>
      <c r="H1543" t="s">
        <v>229</v>
      </c>
      <c r="I1543" s="101" t="str">
        <f t="shared" si="249"/>
        <v>39,7</v>
      </c>
      <c r="J1543" s="164">
        <v>0</v>
      </c>
      <c r="K1543" s="7" t="s">
        <v>51</v>
      </c>
      <c r="L1543" s="103" t="e">
        <f>HLOOKUP(K1543,'ABR''26'!$DE$4:$EH$65,MATCH(Carga!A1543,'ABR''26'!$DE$4:$DE$65,0),0)</f>
        <v>#N/A</v>
      </c>
      <c r="M1543" s="7"/>
      <c r="O1543" s="7" t="str">
        <f t="shared" si="250"/>
        <v>ZBFC</v>
      </c>
      <c r="P1543" s="104" t="e">
        <f t="shared" si="251"/>
        <v>#N/A</v>
      </c>
      <c r="Q1543" s="102" t="s">
        <v>203</v>
      </c>
      <c r="R1543" s="102" t="s">
        <v>204</v>
      </c>
      <c r="S1543" s="102" t="s">
        <v>152</v>
      </c>
      <c r="T1543" s="105" t="str">
        <f t="shared" ca="1" si="256"/>
        <v>04.05.Monday</v>
      </c>
      <c r="U1543" s="102" t="s">
        <v>205</v>
      </c>
      <c r="V1543" s="7"/>
      <c r="W1543" s="7"/>
      <c r="X1543" s="7"/>
      <c r="Y1543" s="7"/>
      <c r="Z1543" s="100">
        <f t="shared" si="252"/>
        <v>4003542</v>
      </c>
      <c r="AA1543" s="7"/>
      <c r="AB1543" s="7"/>
      <c r="AC1543" s="7"/>
      <c r="AD1543" s="7"/>
      <c r="AE1543" s="100">
        <f t="shared" si="253"/>
        <v>4151</v>
      </c>
      <c r="AF1543" s="7"/>
      <c r="AG1543" s="100">
        <f t="shared" si="254"/>
        <v>50035279</v>
      </c>
    </row>
    <row r="1544" spans="1:33" x14ac:dyDescent="0.35">
      <c r="A1544" s="7" t="str">
        <f t="shared" si="257"/>
        <v>Manaus39,70</v>
      </c>
      <c r="B1544" s="100" t="s">
        <v>187</v>
      </c>
      <c r="C1544" s="7">
        <v>4151</v>
      </c>
      <c r="D1544" s="7" t="s">
        <v>40</v>
      </c>
      <c r="E1544">
        <v>4003542</v>
      </c>
      <c r="F1544" s="101"/>
      <c r="G1544" s="111">
        <v>50035279</v>
      </c>
      <c r="H1544" t="s">
        <v>229</v>
      </c>
      <c r="I1544" s="101" t="str">
        <f t="shared" si="249"/>
        <v>39,7</v>
      </c>
      <c r="J1544" s="164">
        <v>0</v>
      </c>
      <c r="K1544" s="7" t="s">
        <v>59</v>
      </c>
      <c r="L1544" s="103" t="e">
        <f>HLOOKUP(K1544,'ABR''26'!$DE$4:$EH$65,MATCH(Carga!A1544,'ABR''26'!$DE$4:$DE$65,0),0)</f>
        <v>#N/A</v>
      </c>
      <c r="M1544" s="7"/>
      <c r="O1544" s="7" t="str">
        <f t="shared" si="250"/>
        <v>ZBFB</v>
      </c>
      <c r="P1544" s="104" t="e">
        <f t="shared" si="251"/>
        <v>#N/A</v>
      </c>
      <c r="Q1544" s="102" t="s">
        <v>203</v>
      </c>
      <c r="R1544" s="102" t="s">
        <v>204</v>
      </c>
      <c r="S1544" s="102" t="s">
        <v>152</v>
      </c>
      <c r="T1544" s="105" t="str">
        <f t="shared" ca="1" si="256"/>
        <v>04.05.Monday</v>
      </c>
      <c r="U1544" s="102" t="s">
        <v>205</v>
      </c>
      <c r="V1544" s="7"/>
      <c r="W1544" s="7"/>
      <c r="X1544" s="7"/>
      <c r="Y1544" s="7"/>
      <c r="Z1544" s="100">
        <f t="shared" si="252"/>
        <v>4003542</v>
      </c>
      <c r="AA1544" s="7"/>
      <c r="AB1544" s="7"/>
      <c r="AC1544" s="7"/>
      <c r="AD1544" s="7"/>
      <c r="AE1544" s="100">
        <f t="shared" si="253"/>
        <v>4151</v>
      </c>
      <c r="AF1544" s="7"/>
      <c r="AG1544" s="100">
        <f t="shared" si="254"/>
        <v>50035279</v>
      </c>
    </row>
    <row r="1545" spans="1:33" x14ac:dyDescent="0.35">
      <c r="A1545" s="7" t="str">
        <f t="shared" si="257"/>
        <v>Manaus39,70</v>
      </c>
      <c r="B1545" s="100" t="s">
        <v>187</v>
      </c>
      <c r="C1545" s="7">
        <v>4151</v>
      </c>
      <c r="D1545" s="7" t="s">
        <v>40</v>
      </c>
      <c r="E1545">
        <v>4003542</v>
      </c>
      <c r="F1545" s="101"/>
      <c r="G1545" s="111">
        <v>50035279</v>
      </c>
      <c r="H1545" t="s">
        <v>229</v>
      </c>
      <c r="I1545" s="101" t="str">
        <f t="shared" si="249"/>
        <v>39,7</v>
      </c>
      <c r="J1545" s="164">
        <v>0</v>
      </c>
      <c r="K1545" s="7" t="s">
        <v>138</v>
      </c>
      <c r="L1545" s="103" t="e">
        <f>HLOOKUP(K1545,'ABR''26'!$DE$4:$EH$65,MATCH(Carga!A1545,'ABR''26'!$DE$4:$DE$65,0),0)</f>
        <v>#N/A</v>
      </c>
      <c r="M1545" s="7"/>
      <c r="O1545" s="7" t="str">
        <f t="shared" si="250"/>
        <v>ZBTM</v>
      </c>
      <c r="P1545" s="104" t="e">
        <f t="shared" si="251"/>
        <v>#N/A</v>
      </c>
      <c r="Q1545" s="102" t="s">
        <v>203</v>
      </c>
      <c r="R1545" s="102" t="s">
        <v>204</v>
      </c>
      <c r="S1545" s="102" t="s">
        <v>152</v>
      </c>
      <c r="T1545" s="105" t="str">
        <f t="shared" ca="1" si="256"/>
        <v>04.05.Monday</v>
      </c>
      <c r="U1545" s="102" t="s">
        <v>205</v>
      </c>
      <c r="V1545" s="7"/>
      <c r="W1545" s="7"/>
      <c r="X1545" s="7"/>
      <c r="Y1545" s="7"/>
      <c r="Z1545" s="100">
        <f t="shared" si="252"/>
        <v>4003542</v>
      </c>
      <c r="AA1545" s="7"/>
      <c r="AB1545" s="7"/>
      <c r="AC1545" s="7"/>
      <c r="AD1545" s="7"/>
      <c r="AE1545" s="100">
        <f t="shared" si="253"/>
        <v>4151</v>
      </c>
      <c r="AF1545" s="7"/>
      <c r="AG1545" s="100">
        <f t="shared" si="254"/>
        <v>50035279</v>
      </c>
    </row>
    <row r="1546" spans="1:33" x14ac:dyDescent="0.35">
      <c r="A1546" s="7" t="str">
        <f t="shared" si="257"/>
        <v>Manaus39,70</v>
      </c>
      <c r="B1546" s="100" t="s">
        <v>187</v>
      </c>
      <c r="C1546" s="7">
        <v>4151</v>
      </c>
      <c r="D1546" s="7" t="s">
        <v>40</v>
      </c>
      <c r="E1546">
        <v>4003542</v>
      </c>
      <c r="F1546" s="101"/>
      <c r="G1546" s="111">
        <v>50035279</v>
      </c>
      <c r="H1546" t="s">
        <v>229</v>
      </c>
      <c r="I1546" s="101" t="str">
        <f t="shared" si="249"/>
        <v>39,7</v>
      </c>
      <c r="J1546" s="164">
        <v>0</v>
      </c>
      <c r="K1546" s="7" t="s">
        <v>139</v>
      </c>
      <c r="L1546" s="103" t="e">
        <f>HLOOKUP(K1546,'ABR''26'!$DE$4:$EH$65,MATCH(Carga!A1546,'ABR''26'!$DE$4:$DE$65,0),0)</f>
        <v>#N/A</v>
      </c>
      <c r="M1546" s="7"/>
      <c r="O1546" s="7" t="str">
        <f t="shared" si="250"/>
        <v>ZBCT</v>
      </c>
      <c r="P1546" s="104" t="e">
        <f t="shared" si="251"/>
        <v>#N/A</v>
      </c>
      <c r="Q1546" s="102" t="s">
        <v>203</v>
      </c>
      <c r="R1546" s="102" t="s">
        <v>204</v>
      </c>
      <c r="S1546" s="102" t="s">
        <v>152</v>
      </c>
      <c r="T1546" s="105" t="str">
        <f t="shared" ca="1" si="256"/>
        <v>04.05.Monday</v>
      </c>
      <c r="U1546" s="102" t="s">
        <v>205</v>
      </c>
      <c r="V1546" s="7"/>
      <c r="W1546" s="7"/>
      <c r="X1546" s="7"/>
      <c r="Y1546" s="7"/>
      <c r="Z1546" s="100">
        <f t="shared" si="252"/>
        <v>4003542</v>
      </c>
      <c r="AA1546" s="7"/>
      <c r="AB1546" s="7"/>
      <c r="AC1546" s="7"/>
      <c r="AD1546" s="7"/>
      <c r="AE1546" s="100">
        <f t="shared" si="253"/>
        <v>4151</v>
      </c>
      <c r="AF1546" s="7"/>
      <c r="AG1546" s="100">
        <f t="shared" si="254"/>
        <v>50035279</v>
      </c>
    </row>
    <row r="1547" spans="1:33" x14ac:dyDescent="0.35">
      <c r="A1547" s="7" t="str">
        <f t="shared" si="257"/>
        <v>Manaus39,70</v>
      </c>
      <c r="B1547" s="100" t="s">
        <v>187</v>
      </c>
      <c r="C1547" s="7">
        <v>4151</v>
      </c>
      <c r="D1547" s="7" t="s">
        <v>40</v>
      </c>
      <c r="E1547">
        <v>4003542</v>
      </c>
      <c r="F1547" s="101"/>
      <c r="G1547" s="111">
        <v>50035279</v>
      </c>
      <c r="H1547" t="s">
        <v>229</v>
      </c>
      <c r="I1547" s="101" t="str">
        <f t="shared" si="249"/>
        <v>39,7</v>
      </c>
      <c r="J1547" s="164">
        <v>0</v>
      </c>
      <c r="K1547" s="7" t="s">
        <v>57</v>
      </c>
      <c r="L1547" s="103" t="e">
        <f>HLOOKUP(K1547,'ABR''26'!$DE$4:$EH$65,MATCH(Carga!A1547,'ABR''26'!$DE$4:$DE$65,0),0)</f>
        <v>#N/A</v>
      </c>
      <c r="M1547" s="7"/>
      <c r="O1547" s="7" t="str">
        <f t="shared" si="250"/>
        <v>ZBLB</v>
      </c>
      <c r="P1547" s="104" t="e">
        <f t="shared" si="251"/>
        <v>#N/A</v>
      </c>
      <c r="Q1547" s="102" t="s">
        <v>203</v>
      </c>
      <c r="R1547" s="102" t="s">
        <v>204</v>
      </c>
      <c r="S1547" s="102" t="s">
        <v>152</v>
      </c>
      <c r="T1547" s="105" t="str">
        <f t="shared" ca="1" si="256"/>
        <v>04.05.Monday</v>
      </c>
      <c r="U1547" s="102" t="s">
        <v>205</v>
      </c>
      <c r="V1547" s="7"/>
      <c r="W1547" s="7"/>
      <c r="X1547" s="7"/>
      <c r="Y1547" s="7"/>
      <c r="Z1547" s="100">
        <f t="shared" si="252"/>
        <v>4003542</v>
      </c>
      <c r="AA1547" s="7"/>
      <c r="AB1547" s="7"/>
      <c r="AC1547" s="7"/>
      <c r="AD1547" s="7"/>
      <c r="AE1547" s="100">
        <f t="shared" si="253"/>
        <v>4151</v>
      </c>
      <c r="AF1547" s="7"/>
      <c r="AG1547" s="100">
        <f t="shared" si="254"/>
        <v>50035279</v>
      </c>
    </row>
    <row r="1548" spans="1:33" x14ac:dyDescent="0.35">
      <c r="A1548" s="7" t="str">
        <f t="shared" si="257"/>
        <v>Manaus39,70</v>
      </c>
      <c r="B1548" s="100" t="s">
        <v>187</v>
      </c>
      <c r="C1548" s="7">
        <v>4151</v>
      </c>
      <c r="D1548" s="7" t="s">
        <v>40</v>
      </c>
      <c r="E1548">
        <v>4003542</v>
      </c>
      <c r="F1548" s="101"/>
      <c r="G1548" s="111">
        <v>50035279</v>
      </c>
      <c r="H1548" t="s">
        <v>229</v>
      </c>
      <c r="I1548" s="101" t="str">
        <f t="shared" si="249"/>
        <v>39,7</v>
      </c>
      <c r="J1548" s="164">
        <v>0</v>
      </c>
      <c r="K1548" s="7" t="s">
        <v>132</v>
      </c>
      <c r="L1548" s="103" t="e">
        <f>HLOOKUP(K1548,'ABR''26'!$DE$4:$EH$65,MATCH(Carga!A1548,'ABR''26'!$DE$4:$DE$65,0),0)</f>
        <v>#N/A</v>
      </c>
      <c r="M1548" s="7"/>
      <c r="O1548" s="7" t="str">
        <f t="shared" si="250"/>
        <v>ZBMR</v>
      </c>
      <c r="P1548" s="104" t="e">
        <f t="shared" si="251"/>
        <v>#N/A</v>
      </c>
      <c r="Q1548" s="102" t="s">
        <v>203</v>
      </c>
      <c r="R1548" s="102" t="s">
        <v>204</v>
      </c>
      <c r="S1548" s="102" t="s">
        <v>152</v>
      </c>
      <c r="T1548" s="105" t="str">
        <f t="shared" ca="1" si="256"/>
        <v>04.05.Monday</v>
      </c>
      <c r="U1548" s="102" t="s">
        <v>205</v>
      </c>
      <c r="V1548" s="7"/>
      <c r="W1548" s="7"/>
      <c r="X1548" s="7"/>
      <c r="Y1548" s="7"/>
      <c r="Z1548" s="100">
        <f t="shared" si="252"/>
        <v>4003542</v>
      </c>
      <c r="AA1548" s="7"/>
      <c r="AB1548" s="7"/>
      <c r="AC1548" s="7"/>
      <c r="AD1548" s="7"/>
      <c r="AE1548" s="100">
        <f t="shared" si="253"/>
        <v>4151</v>
      </c>
      <c r="AF1548" s="7"/>
      <c r="AG1548" s="100">
        <f t="shared" si="254"/>
        <v>50035279</v>
      </c>
    </row>
    <row r="1549" spans="1:33" x14ac:dyDescent="0.35">
      <c r="A1549" s="7" t="str">
        <f t="shared" si="257"/>
        <v>Manaus39,70</v>
      </c>
      <c r="B1549" s="100" t="s">
        <v>187</v>
      </c>
      <c r="C1549" s="7">
        <v>4151</v>
      </c>
      <c r="D1549" s="7" t="s">
        <v>40</v>
      </c>
      <c r="E1549">
        <v>4003542</v>
      </c>
      <c r="F1549" s="101"/>
      <c r="G1549" s="111">
        <v>50035279</v>
      </c>
      <c r="H1549" t="s">
        <v>229</v>
      </c>
      <c r="I1549" s="101" t="str">
        <f t="shared" si="249"/>
        <v>39,7</v>
      </c>
      <c r="J1549" s="164">
        <v>0</v>
      </c>
      <c r="K1549" s="7" t="s">
        <v>133</v>
      </c>
      <c r="L1549" s="103" t="e">
        <f>HLOOKUP(K1549,'ABR''26'!$DE$4:$EH$65,MATCH(Carga!A1549,'ABR''26'!$DE$4:$DE$65,0),0)</f>
        <v>#N/A</v>
      </c>
      <c r="M1549" s="7"/>
      <c r="O1549" s="7" t="str">
        <f t="shared" si="250"/>
        <v>ZBML</v>
      </c>
      <c r="P1549" s="104" t="e">
        <f t="shared" si="251"/>
        <v>#N/A</v>
      </c>
      <c r="Q1549" s="102" t="s">
        <v>203</v>
      </c>
      <c r="R1549" s="102" t="s">
        <v>204</v>
      </c>
      <c r="S1549" s="102" t="s">
        <v>152</v>
      </c>
      <c r="T1549" s="105" t="str">
        <f t="shared" ca="1" si="256"/>
        <v>04.05.Monday</v>
      </c>
      <c r="U1549" s="102" t="s">
        <v>205</v>
      </c>
      <c r="V1549" s="7"/>
      <c r="W1549" s="7"/>
      <c r="X1549" s="7"/>
      <c r="Y1549" s="7"/>
      <c r="Z1549" s="100">
        <f t="shared" si="252"/>
        <v>4003542</v>
      </c>
      <c r="AA1549" s="7"/>
      <c r="AB1549" s="7"/>
      <c r="AC1549" s="7"/>
      <c r="AD1549" s="7"/>
      <c r="AE1549" s="100">
        <f t="shared" si="253"/>
        <v>4151</v>
      </c>
      <c r="AF1549" s="7"/>
      <c r="AG1549" s="100">
        <f t="shared" si="254"/>
        <v>50035279</v>
      </c>
    </row>
    <row r="1550" spans="1:33" x14ac:dyDescent="0.35">
      <c r="A1550" s="7" t="str">
        <f t="shared" si="257"/>
        <v>Manaus39,70</v>
      </c>
      <c r="B1550" s="100" t="s">
        <v>187</v>
      </c>
      <c r="C1550" s="7">
        <v>4151</v>
      </c>
      <c r="D1550" s="7" t="s">
        <v>40</v>
      </c>
      <c r="E1550">
        <v>4003542</v>
      </c>
      <c r="F1550" s="101"/>
      <c r="G1550" s="111">
        <v>50035279</v>
      </c>
      <c r="H1550" t="s">
        <v>229</v>
      </c>
      <c r="I1550" s="101" t="str">
        <f t="shared" si="249"/>
        <v>39,7</v>
      </c>
      <c r="J1550" s="164">
        <v>0</v>
      </c>
      <c r="K1550" s="7" t="s">
        <v>52</v>
      </c>
      <c r="L1550" s="103" t="e">
        <f>HLOOKUP(K1550,'ABR''26'!$DE$4:$EH$65,MATCH(Carga!A1550,'ABR''26'!$DE$4:$DE$65,0),0)</f>
        <v>#N/A</v>
      </c>
      <c r="M1550" s="7"/>
      <c r="O1550" s="7" t="str">
        <f t="shared" si="250"/>
        <v>ZBPP</v>
      </c>
      <c r="P1550" s="104" t="e">
        <f t="shared" si="251"/>
        <v>#N/A</v>
      </c>
      <c r="Q1550" s="102" t="s">
        <v>203</v>
      </c>
      <c r="R1550" s="102" t="s">
        <v>204</v>
      </c>
      <c r="S1550" s="102" t="s">
        <v>152</v>
      </c>
      <c r="T1550" s="105" t="str">
        <f t="shared" ca="1" si="256"/>
        <v>04.05.Monday</v>
      </c>
      <c r="U1550" s="102" t="s">
        <v>205</v>
      </c>
      <c r="V1550" s="7"/>
      <c r="W1550" s="7"/>
      <c r="X1550" s="7"/>
      <c r="Y1550" s="7"/>
      <c r="Z1550" s="100">
        <f t="shared" si="252"/>
        <v>4003542</v>
      </c>
      <c r="AA1550" s="7"/>
      <c r="AB1550" s="7"/>
      <c r="AC1550" s="7"/>
      <c r="AD1550" s="7"/>
      <c r="AE1550" s="100">
        <f t="shared" si="253"/>
        <v>4151</v>
      </c>
      <c r="AF1550" s="7"/>
      <c r="AG1550" s="100">
        <f t="shared" si="254"/>
        <v>50035279</v>
      </c>
    </row>
    <row r="1551" spans="1:33" x14ac:dyDescent="0.35">
      <c r="A1551" s="7" t="str">
        <f t="shared" si="257"/>
        <v>Manaus39,70</v>
      </c>
      <c r="B1551" s="100" t="s">
        <v>187</v>
      </c>
      <c r="C1551" s="7">
        <v>4151</v>
      </c>
      <c r="D1551" s="7" t="s">
        <v>40</v>
      </c>
      <c r="E1551">
        <v>4003542</v>
      </c>
      <c r="F1551" s="101"/>
      <c r="G1551" s="111">
        <v>50035279</v>
      </c>
      <c r="H1551" t="s">
        <v>229</v>
      </c>
      <c r="I1551" s="101" t="str">
        <f t="shared" si="249"/>
        <v>39,7</v>
      </c>
      <c r="J1551" s="164">
        <v>0</v>
      </c>
      <c r="K1551" s="7" t="s">
        <v>60</v>
      </c>
      <c r="L1551" s="103" t="e">
        <f>HLOOKUP(K1551,'ABR''26'!$DE$4:$EH$65,MATCH(Carga!A1551,'ABR''26'!$DE$4:$DE$65,0),0)</f>
        <v>#N/A</v>
      </c>
      <c r="M1551" s="7"/>
      <c r="O1551" s="7" t="str">
        <f t="shared" si="250"/>
        <v>ZBPB</v>
      </c>
      <c r="P1551" s="104" t="e">
        <f t="shared" si="251"/>
        <v>#N/A</v>
      </c>
      <c r="Q1551" s="102" t="s">
        <v>203</v>
      </c>
      <c r="R1551" s="102" t="s">
        <v>204</v>
      </c>
      <c r="S1551" s="102" t="s">
        <v>152</v>
      </c>
      <c r="T1551" s="105" t="str">
        <f t="shared" ca="1" si="256"/>
        <v>04.05.Monday</v>
      </c>
      <c r="U1551" s="102" t="s">
        <v>205</v>
      </c>
      <c r="V1551" s="7"/>
      <c r="W1551" s="7"/>
      <c r="X1551" s="7"/>
      <c r="Y1551" s="7"/>
      <c r="Z1551" s="100">
        <f t="shared" si="252"/>
        <v>4003542</v>
      </c>
      <c r="AA1551" s="7"/>
      <c r="AB1551" s="7"/>
      <c r="AC1551" s="7"/>
      <c r="AD1551" s="7"/>
      <c r="AE1551" s="100">
        <f t="shared" si="253"/>
        <v>4151</v>
      </c>
      <c r="AF1551" s="7"/>
      <c r="AG1551" s="100">
        <f t="shared" si="254"/>
        <v>50035279</v>
      </c>
    </row>
    <row r="1552" spans="1:33" x14ac:dyDescent="0.35">
      <c r="A1552" s="7" t="str">
        <f t="shared" si="257"/>
        <v>Manaus39,70</v>
      </c>
      <c r="B1552" s="100" t="s">
        <v>187</v>
      </c>
      <c r="C1552" s="7">
        <v>4151</v>
      </c>
      <c r="D1552" s="7" t="s">
        <v>40</v>
      </c>
      <c r="E1552">
        <v>4003542</v>
      </c>
      <c r="F1552" s="101"/>
      <c r="G1552" s="111">
        <v>50035279</v>
      </c>
      <c r="H1552" t="s">
        <v>229</v>
      </c>
      <c r="I1552" s="101" t="str">
        <f t="shared" si="249"/>
        <v>39,7</v>
      </c>
      <c r="J1552" s="164">
        <v>0</v>
      </c>
      <c r="K1552" s="7" t="s">
        <v>50</v>
      </c>
      <c r="L1552" s="103" t="e">
        <f>HLOOKUP(K1552,'ABR''26'!$DE$4:$EH$65,MATCH(Carga!A1552,'ABR''26'!$DE$4:$DE$65,0),0)</f>
        <v>#N/A</v>
      </c>
      <c r="M1552" s="7"/>
      <c r="O1552" s="7" t="str">
        <f t="shared" si="250"/>
        <v>ZBOP</v>
      </c>
      <c r="P1552" s="104" t="e">
        <f t="shared" si="251"/>
        <v>#N/A</v>
      </c>
      <c r="Q1552" s="102" t="s">
        <v>203</v>
      </c>
      <c r="R1552" s="102" t="s">
        <v>204</v>
      </c>
      <c r="S1552" s="102" t="s">
        <v>152</v>
      </c>
      <c r="T1552" s="105" t="str">
        <f t="shared" ca="1" si="256"/>
        <v>04.05.Monday</v>
      </c>
      <c r="U1552" s="102" t="s">
        <v>205</v>
      </c>
      <c r="V1552" s="7"/>
      <c r="W1552" s="7"/>
      <c r="X1552" s="7"/>
      <c r="Y1552" s="7"/>
      <c r="Z1552" s="100">
        <f t="shared" si="252"/>
        <v>4003542</v>
      </c>
      <c r="AA1552" s="7"/>
      <c r="AB1552" s="7"/>
      <c r="AC1552" s="7"/>
      <c r="AD1552" s="7"/>
      <c r="AE1552" s="100">
        <f t="shared" si="253"/>
        <v>4151</v>
      </c>
      <c r="AF1552" s="7"/>
      <c r="AG1552" s="100">
        <f t="shared" si="254"/>
        <v>50035279</v>
      </c>
    </row>
    <row r="1553" spans="1:33" x14ac:dyDescent="0.35">
      <c r="A1553" s="7" t="str">
        <f t="shared" si="257"/>
        <v>Manaus39,70</v>
      </c>
      <c r="B1553" s="100" t="s">
        <v>187</v>
      </c>
      <c r="C1553" s="7">
        <v>4151</v>
      </c>
      <c r="D1553" s="7" t="s">
        <v>40</v>
      </c>
      <c r="E1553">
        <v>4003542</v>
      </c>
      <c r="F1553" s="101"/>
      <c r="G1553" s="111">
        <v>50035279</v>
      </c>
      <c r="H1553" t="s">
        <v>229</v>
      </c>
      <c r="I1553" s="101" t="str">
        <f t="shared" si="249"/>
        <v>39,7</v>
      </c>
      <c r="J1553" s="164">
        <v>0</v>
      </c>
      <c r="K1553" s="7" t="s">
        <v>58</v>
      </c>
      <c r="L1553" s="103" t="e">
        <f>HLOOKUP(K1553,'ABR''26'!$DE$4:$EH$65,MATCH(Carga!A1553,'ABR''26'!$DE$4:$DE$65,0),0)</f>
        <v>#N/A</v>
      </c>
      <c r="M1553" s="7"/>
      <c r="O1553" s="7" t="str">
        <f t="shared" si="250"/>
        <v>ZBOB</v>
      </c>
      <c r="P1553" s="104" t="e">
        <f t="shared" si="251"/>
        <v>#N/A</v>
      </c>
      <c r="Q1553" s="102" t="s">
        <v>203</v>
      </c>
      <c r="R1553" s="102" t="s">
        <v>204</v>
      </c>
      <c r="S1553" s="102" t="s">
        <v>152</v>
      </c>
      <c r="T1553" s="105" t="str">
        <f t="shared" ca="1" si="256"/>
        <v>04.05.Monday</v>
      </c>
      <c r="U1553" s="102" t="s">
        <v>205</v>
      </c>
      <c r="V1553" s="7"/>
      <c r="W1553" s="7"/>
      <c r="X1553" s="7"/>
      <c r="Y1553" s="7"/>
      <c r="Z1553" s="100">
        <f t="shared" si="252"/>
        <v>4003542</v>
      </c>
      <c r="AA1553" s="7"/>
      <c r="AB1553" s="7"/>
      <c r="AC1553" s="7"/>
      <c r="AD1553" s="7"/>
      <c r="AE1553" s="100">
        <f t="shared" si="253"/>
        <v>4151</v>
      </c>
      <c r="AF1553" s="7"/>
      <c r="AG1553" s="100">
        <f t="shared" si="254"/>
        <v>50035279</v>
      </c>
    </row>
    <row r="1554" spans="1:33" x14ac:dyDescent="0.35">
      <c r="A1554" s="7" t="str">
        <f t="shared" si="257"/>
        <v>Manaus39,70</v>
      </c>
      <c r="B1554" s="100" t="s">
        <v>187</v>
      </c>
      <c r="C1554" s="7">
        <v>4151</v>
      </c>
      <c r="D1554" s="7" t="s">
        <v>40</v>
      </c>
      <c r="E1554">
        <v>4003542</v>
      </c>
      <c r="F1554" s="101"/>
      <c r="G1554" s="111">
        <v>50035279</v>
      </c>
      <c r="H1554" t="s">
        <v>229</v>
      </c>
      <c r="I1554" s="101" t="str">
        <f t="shared" si="249"/>
        <v>39,7</v>
      </c>
      <c r="J1554" s="164">
        <v>0</v>
      </c>
      <c r="K1554" s="7" t="s">
        <v>134</v>
      </c>
      <c r="L1554" s="103" t="e">
        <f>HLOOKUP(K1554,'ABR''26'!$DE$4:$EH$65,MATCH(Carga!A1554,'ABR''26'!$DE$4:$DE$65,0),0)</f>
        <v>#N/A</v>
      </c>
      <c r="M1554" s="7"/>
      <c r="O1554" s="7" t="str">
        <f t="shared" si="250"/>
        <v>ZBSG</v>
      </c>
      <c r="P1554" s="104" t="e">
        <f t="shared" si="251"/>
        <v>#N/A</v>
      </c>
      <c r="Q1554" s="102" t="s">
        <v>203</v>
      </c>
      <c r="R1554" s="102" t="s">
        <v>204</v>
      </c>
      <c r="S1554" s="102" t="s">
        <v>152</v>
      </c>
      <c r="T1554" s="105" t="str">
        <f t="shared" ca="1" si="256"/>
        <v>04.05.Monday</v>
      </c>
      <c r="U1554" s="102" t="s">
        <v>205</v>
      </c>
      <c r="V1554" s="7"/>
      <c r="W1554" s="7"/>
      <c r="X1554" s="7"/>
      <c r="Y1554" s="7"/>
      <c r="Z1554" s="100">
        <f t="shared" si="252"/>
        <v>4003542</v>
      </c>
      <c r="AA1554" s="7"/>
      <c r="AB1554" s="7"/>
      <c r="AC1554" s="7"/>
      <c r="AD1554" s="7"/>
      <c r="AE1554" s="100">
        <f t="shared" si="253"/>
        <v>4151</v>
      </c>
      <c r="AF1554" s="7"/>
      <c r="AG1554" s="100">
        <f t="shared" si="254"/>
        <v>50035279</v>
      </c>
    </row>
    <row r="1555" spans="1:33" x14ac:dyDescent="0.35">
      <c r="A1555" s="7" t="str">
        <f t="shared" si="257"/>
        <v>Manaus39,70</v>
      </c>
      <c r="B1555" s="100" t="s">
        <v>187</v>
      </c>
      <c r="C1555" s="7">
        <v>4151</v>
      </c>
      <c r="D1555" s="7" t="s">
        <v>40</v>
      </c>
      <c r="E1555">
        <v>4003542</v>
      </c>
      <c r="F1555" s="101"/>
      <c r="G1555" s="111">
        <v>50035279</v>
      </c>
      <c r="H1555" t="s">
        <v>229</v>
      </c>
      <c r="I1555" s="101" t="str">
        <f t="shared" si="249"/>
        <v>39,7</v>
      </c>
      <c r="J1555" s="164">
        <v>0</v>
      </c>
      <c r="K1555" s="7" t="s">
        <v>45</v>
      </c>
      <c r="L1555" s="103" t="e">
        <f>HLOOKUP(K1555,'ABR''26'!$DE$4:$EH$65,MATCH(Carga!A1555,'ABR''26'!$DE$4:$DE$65,0),0)</f>
        <v>#N/A</v>
      </c>
      <c r="M1555" s="7"/>
      <c r="O1555" s="7" t="str">
        <f t="shared" si="250"/>
        <v>ZBFS</v>
      </c>
      <c r="P1555" s="104" t="e">
        <f t="shared" si="251"/>
        <v>#N/A</v>
      </c>
      <c r="Q1555" s="102" t="s">
        <v>203</v>
      </c>
      <c r="R1555" s="102" t="s">
        <v>204</v>
      </c>
      <c r="S1555" s="102" t="s">
        <v>152</v>
      </c>
      <c r="T1555" s="105" t="str">
        <f t="shared" ca="1" si="256"/>
        <v>04.05.Monday</v>
      </c>
      <c r="U1555" s="102" t="s">
        <v>205</v>
      </c>
      <c r="V1555" s="7"/>
      <c r="W1555" s="7"/>
      <c r="X1555" s="7"/>
      <c r="Y1555" s="7"/>
      <c r="Z1555" s="100">
        <f t="shared" si="252"/>
        <v>4003542</v>
      </c>
      <c r="AA1555" s="7"/>
      <c r="AB1555" s="7"/>
      <c r="AC1555" s="7"/>
      <c r="AD1555" s="7"/>
      <c r="AE1555" s="100">
        <f t="shared" si="253"/>
        <v>4151</v>
      </c>
      <c r="AF1555" s="7"/>
      <c r="AG1555" s="100">
        <f t="shared" si="254"/>
        <v>50035279</v>
      </c>
    </row>
    <row r="1556" spans="1:33" x14ac:dyDescent="0.35">
      <c r="A1556" s="7" t="str">
        <f t="shared" si="257"/>
        <v>Manaus39,70</v>
      </c>
      <c r="B1556" s="100" t="s">
        <v>187</v>
      </c>
      <c r="C1556" s="7">
        <v>4151</v>
      </c>
      <c r="D1556" s="7" t="s">
        <v>40</v>
      </c>
      <c r="E1556">
        <v>4003542</v>
      </c>
      <c r="F1556" s="101"/>
      <c r="G1556" s="111">
        <v>50035279</v>
      </c>
      <c r="H1556" t="s">
        <v>229</v>
      </c>
      <c r="I1556" s="101" t="str">
        <f t="shared" si="249"/>
        <v>39,7</v>
      </c>
      <c r="J1556" s="164">
        <v>0</v>
      </c>
      <c r="K1556" s="7" t="s">
        <v>47</v>
      </c>
      <c r="L1556" s="103" t="e">
        <f>HLOOKUP(K1556,'ABR''26'!$DE$4:$EH$65,MATCH(Carga!A1556,'ABR''26'!$DE$4:$DE$65,0),0)</f>
        <v>#N/A</v>
      </c>
      <c r="M1556" s="7"/>
      <c r="O1556" s="7" t="str">
        <f t="shared" si="250"/>
        <v>ZBUT</v>
      </c>
      <c r="P1556" s="104" t="e">
        <f t="shared" si="251"/>
        <v>#N/A</v>
      </c>
      <c r="Q1556" s="102" t="s">
        <v>203</v>
      </c>
      <c r="R1556" s="102" t="s">
        <v>204</v>
      </c>
      <c r="S1556" s="102" t="s">
        <v>152</v>
      </c>
      <c r="T1556" s="105" t="str">
        <f t="shared" ca="1" si="256"/>
        <v>04.05.Monday</v>
      </c>
      <c r="U1556" s="102" t="s">
        <v>205</v>
      </c>
      <c r="V1556" s="7"/>
      <c r="W1556" s="7"/>
      <c r="X1556" s="7"/>
      <c r="Y1556" s="7"/>
      <c r="Z1556" s="100">
        <f t="shared" si="252"/>
        <v>4003542</v>
      </c>
      <c r="AA1556" s="7"/>
      <c r="AB1556" s="7"/>
      <c r="AC1556" s="7"/>
      <c r="AD1556" s="7"/>
      <c r="AE1556" s="100">
        <f t="shared" si="253"/>
        <v>4151</v>
      </c>
      <c r="AF1556" s="7"/>
      <c r="AG1556" s="100">
        <f t="shared" si="254"/>
        <v>50035279</v>
      </c>
    </row>
    <row r="1557" spans="1:33" x14ac:dyDescent="0.35">
      <c r="A1557" s="7" t="str">
        <f t="shared" si="257"/>
        <v>Manaus39,70</v>
      </c>
      <c r="B1557" s="100" t="s">
        <v>187</v>
      </c>
      <c r="C1557" s="7">
        <v>4151</v>
      </c>
      <c r="D1557" s="7" t="s">
        <v>40</v>
      </c>
      <c r="E1557">
        <v>4003542</v>
      </c>
      <c r="F1557" s="101"/>
      <c r="G1557" s="111">
        <v>50035279</v>
      </c>
      <c r="H1557" t="s">
        <v>229</v>
      </c>
      <c r="I1557" s="101" t="str">
        <f t="shared" si="249"/>
        <v>39,7</v>
      </c>
      <c r="J1557" s="164">
        <v>0</v>
      </c>
      <c r="K1557" s="7" t="s">
        <v>54</v>
      </c>
      <c r="L1557" s="103" t="e">
        <f>HLOOKUP(K1557,'ABR''26'!$DE$4:$EH$65,MATCH(Carga!A1557,'ABR''26'!$DE$4:$DE$65,0),0)</f>
        <v>#N/A</v>
      </c>
      <c r="M1557" s="7"/>
      <c r="O1557" s="7" t="str">
        <f t="shared" si="250"/>
        <v>ZBUB</v>
      </c>
      <c r="P1557" s="104" t="e">
        <f t="shared" si="251"/>
        <v>#N/A</v>
      </c>
      <c r="Q1557" s="102" t="s">
        <v>203</v>
      </c>
      <c r="R1557" s="102" t="s">
        <v>204</v>
      </c>
      <c r="S1557" s="102" t="s">
        <v>152</v>
      </c>
      <c r="T1557" s="105" t="str">
        <f t="shared" ca="1" si="256"/>
        <v>04.05.Monday</v>
      </c>
      <c r="U1557" s="102" t="s">
        <v>205</v>
      </c>
      <c r="V1557" s="7"/>
      <c r="W1557" s="7"/>
      <c r="X1557" s="7"/>
      <c r="Y1557" s="7"/>
      <c r="Z1557" s="100">
        <f t="shared" si="252"/>
        <v>4003542</v>
      </c>
      <c r="AA1557" s="7"/>
      <c r="AB1557" s="7"/>
      <c r="AC1557" s="7"/>
      <c r="AD1557" s="7"/>
      <c r="AE1557" s="100">
        <f t="shared" si="253"/>
        <v>4151</v>
      </c>
      <c r="AF1557" s="7"/>
      <c r="AG1557" s="100">
        <f t="shared" si="254"/>
        <v>50035279</v>
      </c>
    </row>
    <row r="1558" spans="1:33" x14ac:dyDescent="0.35">
      <c r="A1558" s="7" t="str">
        <f t="shared" si="257"/>
        <v>Manaus39,70</v>
      </c>
      <c r="B1558" s="100" t="s">
        <v>187</v>
      </c>
      <c r="C1558" s="7">
        <v>4151</v>
      </c>
      <c r="D1558" s="7" t="s">
        <v>40</v>
      </c>
      <c r="E1558">
        <v>4003542</v>
      </c>
      <c r="F1558" s="101"/>
      <c r="G1558" s="111">
        <v>50035279</v>
      </c>
      <c r="H1558" t="s">
        <v>229</v>
      </c>
      <c r="I1558" s="101" t="str">
        <f t="shared" si="249"/>
        <v>39,7</v>
      </c>
      <c r="J1558" s="164">
        <v>0</v>
      </c>
      <c r="K1558" s="7" t="s">
        <v>48</v>
      </c>
      <c r="L1558" s="103" t="e">
        <f>HLOOKUP(K1558,'ABR''26'!$DE$4:$EH$65,MATCH(Carga!A1558,'ABR''26'!$DE$4:$DE$65,0),0)</f>
        <v>#N/A</v>
      </c>
      <c r="M1558" s="7"/>
      <c r="O1558" s="7" t="str">
        <f t="shared" si="250"/>
        <v>ZBLA</v>
      </c>
      <c r="P1558" s="104" t="e">
        <f t="shared" si="251"/>
        <v>#N/A</v>
      </c>
      <c r="Q1558" s="102" t="s">
        <v>203</v>
      </c>
      <c r="R1558" s="102" t="s">
        <v>204</v>
      </c>
      <c r="S1558" s="102" t="s">
        <v>152</v>
      </c>
      <c r="T1558" s="105" t="str">
        <f t="shared" ca="1" si="256"/>
        <v>04.05.Monday</v>
      </c>
      <c r="U1558" s="102" t="s">
        <v>205</v>
      </c>
      <c r="V1558" s="7"/>
      <c r="W1558" s="7"/>
      <c r="X1558" s="7"/>
      <c r="Y1558" s="7"/>
      <c r="Z1558" s="100">
        <f t="shared" si="252"/>
        <v>4003542</v>
      </c>
      <c r="AA1558" s="7"/>
      <c r="AB1558" s="7"/>
      <c r="AC1558" s="7"/>
      <c r="AD1558" s="7"/>
      <c r="AE1558" s="100">
        <f t="shared" si="253"/>
        <v>4151</v>
      </c>
      <c r="AF1558" s="7"/>
      <c r="AG1558" s="100">
        <f t="shared" si="254"/>
        <v>50035279</v>
      </c>
    </row>
    <row r="1559" spans="1:33" x14ac:dyDescent="0.35">
      <c r="A1559" s="7" t="str">
        <f t="shared" si="257"/>
        <v>Manaus39,70</v>
      </c>
      <c r="B1559" s="100" t="s">
        <v>187</v>
      </c>
      <c r="C1559" s="7">
        <v>4151</v>
      </c>
      <c r="D1559" s="7" t="s">
        <v>40</v>
      </c>
      <c r="E1559">
        <v>4003542</v>
      </c>
      <c r="F1559" s="101"/>
      <c r="G1559" s="111">
        <v>50035279</v>
      </c>
      <c r="H1559" t="s">
        <v>229</v>
      </c>
      <c r="I1559" s="101" t="str">
        <f t="shared" si="249"/>
        <v>39,7</v>
      </c>
      <c r="J1559" s="164">
        <v>0</v>
      </c>
      <c r="K1559" s="7" t="s">
        <v>55</v>
      </c>
      <c r="L1559" s="103" t="e">
        <f>HLOOKUP(K1559,'ABR''26'!$DE$4:$EH$65,MATCH(Carga!A1559,'ABR''26'!$DE$4:$DE$65,0),0)</f>
        <v>#N/A</v>
      </c>
      <c r="M1559" s="7"/>
      <c r="O1559" s="7" t="str">
        <f t="shared" si="250"/>
        <v>ZBLL</v>
      </c>
      <c r="P1559" s="104" t="e">
        <f t="shared" si="251"/>
        <v>#N/A</v>
      </c>
      <c r="Q1559" s="102" t="s">
        <v>203</v>
      </c>
      <c r="R1559" s="102" t="s">
        <v>204</v>
      </c>
      <c r="S1559" s="102" t="s">
        <v>152</v>
      </c>
      <c r="T1559" s="105" t="str">
        <f t="shared" ca="1" si="256"/>
        <v>04.05.Monday</v>
      </c>
      <c r="U1559" s="102" t="s">
        <v>205</v>
      </c>
      <c r="V1559" s="7"/>
      <c r="W1559" s="7"/>
      <c r="X1559" s="7"/>
      <c r="Y1559" s="7"/>
      <c r="Z1559" s="100">
        <f t="shared" si="252"/>
        <v>4003542</v>
      </c>
      <c r="AA1559" s="7"/>
      <c r="AB1559" s="7"/>
      <c r="AC1559" s="7"/>
      <c r="AD1559" s="7"/>
      <c r="AE1559" s="100">
        <f t="shared" si="253"/>
        <v>4151</v>
      </c>
      <c r="AF1559" s="7"/>
      <c r="AG1559" s="100">
        <f t="shared" si="254"/>
        <v>50035279</v>
      </c>
    </row>
    <row r="1560" spans="1:33" x14ac:dyDescent="0.35">
      <c r="A1560" s="7" t="str">
        <f t="shared" si="257"/>
        <v>Manaus39,70</v>
      </c>
      <c r="B1560" s="100" t="s">
        <v>187</v>
      </c>
      <c r="C1560" s="7">
        <v>4151</v>
      </c>
      <c r="D1560" s="7" t="s">
        <v>40</v>
      </c>
      <c r="E1560">
        <v>4003542</v>
      </c>
      <c r="F1560" s="101"/>
      <c r="G1560" s="111">
        <v>50035279</v>
      </c>
      <c r="H1560" t="s">
        <v>229</v>
      </c>
      <c r="I1560" s="101" t="str">
        <f t="shared" si="249"/>
        <v>39,7</v>
      </c>
      <c r="J1560" s="164">
        <v>0</v>
      </c>
      <c r="K1560" s="7" t="s">
        <v>135</v>
      </c>
      <c r="L1560" s="103" t="e">
        <f>HLOOKUP(K1560,'ABR''26'!$DE$4:$EH$65,MATCH(Carga!A1560,'ABR''26'!$DE$4:$DE$65,0),0)</f>
        <v>#N/A</v>
      </c>
      <c r="M1560" s="7"/>
      <c r="O1560" s="7" t="str">
        <f t="shared" si="250"/>
        <v>ZBPE</v>
      </c>
      <c r="P1560" s="104" t="e">
        <f t="shared" si="251"/>
        <v>#N/A</v>
      </c>
      <c r="Q1560" s="102" t="s">
        <v>203</v>
      </c>
      <c r="R1560" s="102" t="s">
        <v>204</v>
      </c>
      <c r="S1560" s="102" t="s">
        <v>152</v>
      </c>
      <c r="T1560" s="105" t="str">
        <f t="shared" ca="1" si="256"/>
        <v>04.05.Monday</v>
      </c>
      <c r="U1560" s="102" t="s">
        <v>205</v>
      </c>
      <c r="V1560" s="7"/>
      <c r="W1560" s="7"/>
      <c r="X1560" s="7"/>
      <c r="Y1560" s="7"/>
      <c r="Z1560" s="100">
        <f t="shared" si="252"/>
        <v>4003542</v>
      </c>
      <c r="AA1560" s="7"/>
      <c r="AB1560" s="7"/>
      <c r="AC1560" s="7"/>
      <c r="AD1560" s="7"/>
      <c r="AE1560" s="100">
        <f t="shared" si="253"/>
        <v>4151</v>
      </c>
      <c r="AF1560" s="7"/>
      <c r="AG1560" s="100">
        <f t="shared" si="254"/>
        <v>50035279</v>
      </c>
    </row>
    <row r="1561" spans="1:33" x14ac:dyDescent="0.35">
      <c r="A1561" s="7" t="str">
        <f t="shared" si="257"/>
        <v>Manaus39,70</v>
      </c>
      <c r="B1561" s="100" t="s">
        <v>187</v>
      </c>
      <c r="C1561" s="7">
        <v>4151</v>
      </c>
      <c r="D1561" s="7" t="s">
        <v>40</v>
      </c>
      <c r="E1561">
        <v>4003542</v>
      </c>
      <c r="F1561" s="101"/>
      <c r="G1561" s="111">
        <v>50035279</v>
      </c>
      <c r="H1561" t="s">
        <v>229</v>
      </c>
      <c r="I1561" s="101" t="str">
        <f t="shared" si="249"/>
        <v>39,7</v>
      </c>
      <c r="J1561" s="164">
        <v>0</v>
      </c>
      <c r="K1561" s="7" t="s">
        <v>136</v>
      </c>
      <c r="L1561" s="103" t="e">
        <f>HLOOKUP(K1561,'ABR''26'!$DE$4:$EH$65,MATCH(Carga!A1561,'ABR''26'!$DE$4:$DE$65,0),0)</f>
        <v>#N/A</v>
      </c>
      <c r="M1561" s="7"/>
      <c r="O1561" s="7" t="str">
        <f t="shared" si="250"/>
        <v>ZBPL</v>
      </c>
      <c r="P1561" s="104" t="e">
        <f t="shared" si="251"/>
        <v>#N/A</v>
      </c>
      <c r="Q1561" s="102" t="s">
        <v>203</v>
      </c>
      <c r="R1561" s="102" t="s">
        <v>204</v>
      </c>
      <c r="S1561" s="102" t="s">
        <v>152</v>
      </c>
      <c r="T1561" s="105" t="str">
        <f t="shared" ca="1" si="256"/>
        <v>04.05.Monday</v>
      </c>
      <c r="U1561" s="102" t="s">
        <v>205</v>
      </c>
      <c r="V1561" s="7"/>
      <c r="W1561" s="7"/>
      <c r="X1561" s="7"/>
      <c r="Y1561" s="7"/>
      <c r="Z1561" s="100">
        <f t="shared" si="252"/>
        <v>4003542</v>
      </c>
      <c r="AA1561" s="7"/>
      <c r="AB1561" s="7"/>
      <c r="AC1561" s="7"/>
      <c r="AD1561" s="7"/>
      <c r="AE1561" s="100">
        <f t="shared" si="253"/>
        <v>4151</v>
      </c>
      <c r="AF1561" s="7"/>
      <c r="AG1561" s="100">
        <f t="shared" si="254"/>
        <v>50035279</v>
      </c>
    </row>
    <row r="1562" spans="1:33" x14ac:dyDescent="0.35">
      <c r="A1562" s="7" t="str">
        <f>D1562&amp;I1562&amp;J1562</f>
        <v>Suape39,70</v>
      </c>
      <c r="B1562" s="100" t="s">
        <v>187</v>
      </c>
      <c r="C1562" s="7">
        <v>4196</v>
      </c>
      <c r="D1562" s="7" t="s">
        <v>23</v>
      </c>
      <c r="E1562">
        <v>4001158</v>
      </c>
      <c r="F1562" s="101"/>
      <c r="G1562" s="111">
        <v>50033829</v>
      </c>
      <c r="H1562" t="s">
        <v>229</v>
      </c>
      <c r="I1562" s="101" t="str">
        <f t="shared" si="249"/>
        <v>39,7</v>
      </c>
      <c r="J1562" s="164">
        <v>0</v>
      </c>
      <c r="K1562" s="7" t="s">
        <v>43</v>
      </c>
      <c r="L1562" s="103" t="e">
        <f>HLOOKUP(K1562,'ABR''26'!$DE$4:$EH$65,MATCH(Carga!A1562,'ABR''26'!$DE$4:$DE$65,0),0)</f>
        <v>#N/A</v>
      </c>
      <c r="M1562" s="7"/>
      <c r="O1562" s="7" t="str">
        <f t="shared" si="250"/>
        <v>ZBRP</v>
      </c>
      <c r="P1562" s="104" t="e">
        <f t="shared" si="251"/>
        <v>#N/A</v>
      </c>
      <c r="Q1562" s="102" t="s">
        <v>203</v>
      </c>
      <c r="R1562" s="102" t="s">
        <v>204</v>
      </c>
      <c r="S1562" s="102" t="s">
        <v>152</v>
      </c>
      <c r="T1562" s="105" t="str">
        <f t="shared" ca="1" si="256"/>
        <v>04.05.Monday</v>
      </c>
      <c r="U1562" s="102" t="s">
        <v>205</v>
      </c>
      <c r="V1562" s="7"/>
      <c r="W1562" s="7"/>
      <c r="X1562" s="7"/>
      <c r="Y1562" s="7"/>
      <c r="Z1562" s="100">
        <f t="shared" si="252"/>
        <v>4001158</v>
      </c>
      <c r="AA1562" s="7"/>
      <c r="AB1562" s="7"/>
      <c r="AC1562" s="7"/>
      <c r="AD1562" s="7"/>
      <c r="AE1562" s="100">
        <f t="shared" si="253"/>
        <v>4196</v>
      </c>
      <c r="AF1562" s="7"/>
      <c r="AG1562" s="100">
        <f t="shared" si="254"/>
        <v>50033829</v>
      </c>
    </row>
    <row r="1563" spans="1:33" x14ac:dyDescent="0.35">
      <c r="A1563" s="7" t="str">
        <f t="shared" ref="A1563:A1585" si="258">D1563&amp;I1563&amp;J1563</f>
        <v>Suape39,70</v>
      </c>
      <c r="B1563" s="100" t="s">
        <v>187</v>
      </c>
      <c r="C1563" s="7">
        <v>4196</v>
      </c>
      <c r="D1563" s="7" t="s">
        <v>23</v>
      </c>
      <c r="E1563">
        <v>4001158</v>
      </c>
      <c r="F1563" s="101"/>
      <c r="G1563" s="111">
        <v>50033829</v>
      </c>
      <c r="H1563" t="s">
        <v>229</v>
      </c>
      <c r="I1563" s="101" t="str">
        <f t="shared" si="249"/>
        <v>39,7</v>
      </c>
      <c r="J1563" s="164">
        <v>0</v>
      </c>
      <c r="K1563" s="7" t="s">
        <v>44</v>
      </c>
      <c r="L1563" s="103" t="e">
        <f>HLOOKUP(K1563,'ABR''26'!$DE$4:$EH$65,MATCH(Carga!A1563,'ABR''26'!$DE$4:$DE$65,0),0)</f>
        <v>#N/A</v>
      </c>
      <c r="M1563" s="7"/>
      <c r="O1563" s="7" t="str">
        <f t="shared" si="250"/>
        <v>ZBSR</v>
      </c>
      <c r="P1563" s="104" t="e">
        <f t="shared" si="251"/>
        <v>#N/A</v>
      </c>
      <c r="Q1563" s="102" t="s">
        <v>203</v>
      </c>
      <c r="R1563" s="102" t="s">
        <v>204</v>
      </c>
      <c r="S1563" s="102" t="s">
        <v>152</v>
      </c>
      <c r="T1563" s="105" t="str">
        <f t="shared" ca="1" si="256"/>
        <v>04.05.Monday</v>
      </c>
      <c r="U1563" s="102" t="s">
        <v>205</v>
      </c>
      <c r="V1563" s="7"/>
      <c r="W1563" s="7"/>
      <c r="X1563" s="7"/>
      <c r="Y1563" s="7"/>
      <c r="Z1563" s="100">
        <f t="shared" si="252"/>
        <v>4001158</v>
      </c>
      <c r="AA1563" s="7"/>
      <c r="AB1563" s="7"/>
      <c r="AC1563" s="7"/>
      <c r="AD1563" s="7"/>
      <c r="AE1563" s="100">
        <f t="shared" si="253"/>
        <v>4196</v>
      </c>
      <c r="AF1563" s="7"/>
      <c r="AG1563" s="100">
        <f t="shared" si="254"/>
        <v>50033829</v>
      </c>
    </row>
    <row r="1564" spans="1:33" x14ac:dyDescent="0.35">
      <c r="A1564" s="7" t="str">
        <f t="shared" si="258"/>
        <v>Suape39,70</v>
      </c>
      <c r="B1564" s="100" t="s">
        <v>187</v>
      </c>
      <c r="C1564" s="7">
        <v>4196</v>
      </c>
      <c r="D1564" s="7" t="s">
        <v>23</v>
      </c>
      <c r="E1564">
        <v>4001158</v>
      </c>
      <c r="F1564" s="101"/>
      <c r="G1564" s="111">
        <v>50033829</v>
      </c>
      <c r="H1564" t="s">
        <v>229</v>
      </c>
      <c r="I1564" s="101" t="str">
        <f t="shared" si="249"/>
        <v>39,7</v>
      </c>
      <c r="J1564" s="164">
        <v>0</v>
      </c>
      <c r="K1564" s="7" t="s">
        <v>56</v>
      </c>
      <c r="L1564" s="103" t="e">
        <f>HLOOKUP(K1564,'ABR''26'!$DE$4:$EH$65,MATCH(Carga!A1564,'ABR''26'!$DE$4:$DE$65,0),0)</f>
        <v>#N/A</v>
      </c>
      <c r="M1564" s="7"/>
      <c r="O1564" s="7" t="str">
        <f t="shared" si="250"/>
        <v>ZBSB</v>
      </c>
      <c r="P1564" s="104" t="e">
        <f t="shared" si="251"/>
        <v>#N/A</v>
      </c>
      <c r="Q1564" s="102" t="s">
        <v>203</v>
      </c>
      <c r="R1564" s="102" t="s">
        <v>204</v>
      </c>
      <c r="S1564" s="102" t="s">
        <v>152</v>
      </c>
      <c r="T1564" s="105" t="str">
        <f t="shared" ca="1" si="256"/>
        <v>04.05.Monday</v>
      </c>
      <c r="U1564" s="102" t="s">
        <v>205</v>
      </c>
      <c r="V1564" s="7"/>
      <c r="W1564" s="7"/>
      <c r="X1564" s="7"/>
      <c r="Y1564" s="7"/>
      <c r="Z1564" s="100">
        <f t="shared" si="252"/>
        <v>4001158</v>
      </c>
      <c r="AA1564" s="7"/>
      <c r="AB1564" s="7"/>
      <c r="AC1564" s="7"/>
      <c r="AD1564" s="7"/>
      <c r="AE1564" s="100">
        <f t="shared" si="253"/>
        <v>4196</v>
      </c>
      <c r="AF1564" s="7"/>
      <c r="AG1564" s="100">
        <f t="shared" si="254"/>
        <v>50033829</v>
      </c>
    </row>
    <row r="1565" spans="1:33" x14ac:dyDescent="0.35">
      <c r="A1565" s="7" t="str">
        <f t="shared" si="258"/>
        <v>Suape39,70</v>
      </c>
      <c r="B1565" s="100" t="s">
        <v>187</v>
      </c>
      <c r="C1565" s="7">
        <v>4196</v>
      </c>
      <c r="D1565" s="7" t="s">
        <v>23</v>
      </c>
      <c r="E1565">
        <v>4001158</v>
      </c>
      <c r="F1565" s="101"/>
      <c r="G1565" s="111">
        <v>50033829</v>
      </c>
      <c r="H1565" t="s">
        <v>229</v>
      </c>
      <c r="I1565" s="101" t="str">
        <f t="shared" si="249"/>
        <v>39,7</v>
      </c>
      <c r="J1565" s="164">
        <v>0</v>
      </c>
      <c r="K1565" s="7" t="s">
        <v>46</v>
      </c>
      <c r="L1565" s="103" t="e">
        <f>HLOOKUP(K1565,'ABR''26'!$DE$4:$EH$65,MATCH(Carga!A1565,'ABR''26'!$DE$4:$DE$65,0),0)</f>
        <v>#N/A</v>
      </c>
      <c r="M1565" s="7"/>
      <c r="O1565" s="7" t="str">
        <f t="shared" si="250"/>
        <v>ZBCP</v>
      </c>
      <c r="P1565" s="104" t="e">
        <f t="shared" si="251"/>
        <v>#N/A</v>
      </c>
      <c r="Q1565" s="102" t="s">
        <v>203</v>
      </c>
      <c r="R1565" s="102" t="s">
        <v>204</v>
      </c>
      <c r="S1565" s="102" t="s">
        <v>152</v>
      </c>
      <c r="T1565" s="105" t="str">
        <f t="shared" ca="1" si="256"/>
        <v>04.05.Monday</v>
      </c>
      <c r="U1565" s="102" t="s">
        <v>205</v>
      </c>
      <c r="V1565" s="7"/>
      <c r="W1565" s="7"/>
      <c r="X1565" s="7"/>
      <c r="Y1565" s="7"/>
      <c r="Z1565" s="100">
        <f t="shared" si="252"/>
        <v>4001158</v>
      </c>
      <c r="AA1565" s="7"/>
      <c r="AB1565" s="7"/>
      <c r="AC1565" s="7"/>
      <c r="AD1565" s="7"/>
      <c r="AE1565" s="100">
        <f t="shared" si="253"/>
        <v>4196</v>
      </c>
      <c r="AF1565" s="7"/>
      <c r="AG1565" s="100">
        <f t="shared" si="254"/>
        <v>50033829</v>
      </c>
    </row>
    <row r="1566" spans="1:33" x14ac:dyDescent="0.35">
      <c r="A1566" s="7" t="str">
        <f t="shared" si="258"/>
        <v>Suape39,70</v>
      </c>
      <c r="B1566" s="100" t="s">
        <v>187</v>
      </c>
      <c r="C1566" s="7">
        <v>4196</v>
      </c>
      <c r="D1566" s="7" t="s">
        <v>23</v>
      </c>
      <c r="E1566">
        <v>4001158</v>
      </c>
      <c r="F1566" s="101"/>
      <c r="G1566" s="111">
        <v>50033829</v>
      </c>
      <c r="H1566" t="s">
        <v>229</v>
      </c>
      <c r="I1566" s="101" t="str">
        <f t="shared" si="249"/>
        <v>39,7</v>
      </c>
      <c r="J1566" s="164">
        <v>0</v>
      </c>
      <c r="K1566" s="7" t="s">
        <v>131</v>
      </c>
      <c r="L1566" s="103" t="e">
        <f>HLOOKUP(K1566,'ABR''26'!$DE$4:$EH$65,MATCH(Carga!A1566,'ABR''26'!$DE$4:$DE$65,0),0)</f>
        <v>#N/A</v>
      </c>
      <c r="M1566" s="7"/>
      <c r="O1566" s="7" t="str">
        <f t="shared" si="250"/>
        <v>ZBFP</v>
      </c>
      <c r="P1566" s="104" t="e">
        <f t="shared" si="251"/>
        <v>#N/A</v>
      </c>
      <c r="Q1566" s="102" t="s">
        <v>203</v>
      </c>
      <c r="R1566" s="102" t="s">
        <v>204</v>
      </c>
      <c r="S1566" s="102" t="s">
        <v>152</v>
      </c>
      <c r="T1566" s="105" t="str">
        <f t="shared" ca="1" si="256"/>
        <v>04.05.Monday</v>
      </c>
      <c r="U1566" s="102" t="s">
        <v>205</v>
      </c>
      <c r="V1566" s="7"/>
      <c r="W1566" s="7"/>
      <c r="X1566" s="7"/>
      <c r="Y1566" s="7"/>
      <c r="Z1566" s="100">
        <f t="shared" si="252"/>
        <v>4001158</v>
      </c>
      <c r="AA1566" s="7"/>
      <c r="AB1566" s="7"/>
      <c r="AC1566" s="7"/>
      <c r="AD1566" s="7"/>
      <c r="AE1566" s="100">
        <f t="shared" si="253"/>
        <v>4196</v>
      </c>
      <c r="AF1566" s="7"/>
      <c r="AG1566" s="100">
        <f t="shared" si="254"/>
        <v>50033829</v>
      </c>
    </row>
    <row r="1567" spans="1:33" x14ac:dyDescent="0.35">
      <c r="A1567" s="7" t="str">
        <f t="shared" si="258"/>
        <v>Suape39,70</v>
      </c>
      <c r="B1567" s="100" t="s">
        <v>187</v>
      </c>
      <c r="C1567" s="7">
        <v>4196</v>
      </c>
      <c r="D1567" s="7" t="s">
        <v>23</v>
      </c>
      <c r="E1567">
        <v>4001158</v>
      </c>
      <c r="F1567" s="101"/>
      <c r="G1567" s="111">
        <v>50033829</v>
      </c>
      <c r="H1567" t="s">
        <v>229</v>
      </c>
      <c r="I1567" s="101" t="str">
        <f t="shared" si="249"/>
        <v>39,7</v>
      </c>
      <c r="J1567" s="164">
        <v>0</v>
      </c>
      <c r="K1567" s="7" t="s">
        <v>51</v>
      </c>
      <c r="L1567" s="103" t="e">
        <f>HLOOKUP(K1567,'ABR''26'!$DE$4:$EH$65,MATCH(Carga!A1567,'ABR''26'!$DE$4:$DE$65,0),0)</f>
        <v>#N/A</v>
      </c>
      <c r="M1567" s="7"/>
      <c r="O1567" s="7" t="str">
        <f t="shared" si="250"/>
        <v>ZBFC</v>
      </c>
      <c r="P1567" s="104" t="e">
        <f t="shared" si="251"/>
        <v>#N/A</v>
      </c>
      <c r="Q1567" s="102" t="s">
        <v>203</v>
      </c>
      <c r="R1567" s="102" t="s">
        <v>204</v>
      </c>
      <c r="S1567" s="102" t="s">
        <v>152</v>
      </c>
      <c r="T1567" s="105" t="str">
        <f t="shared" ca="1" si="256"/>
        <v>04.05.Monday</v>
      </c>
      <c r="U1567" s="102" t="s">
        <v>205</v>
      </c>
      <c r="V1567" s="7"/>
      <c r="W1567" s="7"/>
      <c r="X1567" s="7"/>
      <c r="Y1567" s="7"/>
      <c r="Z1567" s="100">
        <f t="shared" si="252"/>
        <v>4001158</v>
      </c>
      <c r="AA1567" s="7"/>
      <c r="AB1567" s="7"/>
      <c r="AC1567" s="7"/>
      <c r="AD1567" s="7"/>
      <c r="AE1567" s="100">
        <f t="shared" si="253"/>
        <v>4196</v>
      </c>
      <c r="AF1567" s="7"/>
      <c r="AG1567" s="100">
        <f t="shared" si="254"/>
        <v>50033829</v>
      </c>
    </row>
    <row r="1568" spans="1:33" x14ac:dyDescent="0.35">
      <c r="A1568" s="7" t="str">
        <f t="shared" si="258"/>
        <v>Suape39,70</v>
      </c>
      <c r="B1568" s="100" t="s">
        <v>187</v>
      </c>
      <c r="C1568" s="7">
        <v>4196</v>
      </c>
      <c r="D1568" s="7" t="s">
        <v>23</v>
      </c>
      <c r="E1568">
        <v>4001158</v>
      </c>
      <c r="F1568" s="101"/>
      <c r="G1568" s="111">
        <v>50033829</v>
      </c>
      <c r="H1568" t="s">
        <v>229</v>
      </c>
      <c r="I1568" s="101" t="str">
        <f t="shared" si="249"/>
        <v>39,7</v>
      </c>
      <c r="J1568" s="164">
        <v>0</v>
      </c>
      <c r="K1568" s="7" t="s">
        <v>59</v>
      </c>
      <c r="L1568" s="103" t="e">
        <f>HLOOKUP(K1568,'ABR''26'!$DE$4:$EH$65,MATCH(Carga!A1568,'ABR''26'!$DE$4:$DE$65,0),0)</f>
        <v>#N/A</v>
      </c>
      <c r="M1568" s="7"/>
      <c r="O1568" s="7" t="str">
        <f t="shared" si="250"/>
        <v>ZBFB</v>
      </c>
      <c r="P1568" s="104" t="e">
        <f t="shared" si="251"/>
        <v>#N/A</v>
      </c>
      <c r="Q1568" s="102" t="s">
        <v>203</v>
      </c>
      <c r="R1568" s="102" t="s">
        <v>204</v>
      </c>
      <c r="S1568" s="102" t="s">
        <v>152</v>
      </c>
      <c r="T1568" s="105" t="str">
        <f t="shared" ca="1" si="256"/>
        <v>04.05.Monday</v>
      </c>
      <c r="U1568" s="102" t="s">
        <v>205</v>
      </c>
      <c r="V1568" s="7"/>
      <c r="W1568" s="7"/>
      <c r="X1568" s="7"/>
      <c r="Y1568" s="7"/>
      <c r="Z1568" s="100">
        <f t="shared" si="252"/>
        <v>4001158</v>
      </c>
      <c r="AA1568" s="7"/>
      <c r="AB1568" s="7"/>
      <c r="AC1568" s="7"/>
      <c r="AD1568" s="7"/>
      <c r="AE1568" s="100">
        <f t="shared" si="253"/>
        <v>4196</v>
      </c>
      <c r="AF1568" s="7"/>
      <c r="AG1568" s="100">
        <f t="shared" si="254"/>
        <v>50033829</v>
      </c>
    </row>
    <row r="1569" spans="1:33" x14ac:dyDescent="0.35">
      <c r="A1569" s="7" t="str">
        <f t="shared" si="258"/>
        <v>Suape39,70</v>
      </c>
      <c r="B1569" s="100" t="s">
        <v>187</v>
      </c>
      <c r="C1569" s="7">
        <v>4196</v>
      </c>
      <c r="D1569" s="7" t="s">
        <v>23</v>
      </c>
      <c r="E1569">
        <v>4001158</v>
      </c>
      <c r="F1569" s="101"/>
      <c r="G1569" s="111">
        <v>50033829</v>
      </c>
      <c r="H1569" t="s">
        <v>229</v>
      </c>
      <c r="I1569" s="101" t="str">
        <f t="shared" si="249"/>
        <v>39,7</v>
      </c>
      <c r="J1569" s="164">
        <v>0</v>
      </c>
      <c r="K1569" s="7" t="s">
        <v>138</v>
      </c>
      <c r="L1569" s="103" t="e">
        <f>HLOOKUP(K1569,'ABR''26'!$DE$4:$EH$65,MATCH(Carga!A1569,'ABR''26'!$DE$4:$DE$65,0),0)</f>
        <v>#N/A</v>
      </c>
      <c r="M1569" s="7"/>
      <c r="O1569" s="7" t="str">
        <f t="shared" si="250"/>
        <v>ZBTM</v>
      </c>
      <c r="P1569" s="104" t="e">
        <f t="shared" si="251"/>
        <v>#N/A</v>
      </c>
      <c r="Q1569" s="102" t="s">
        <v>203</v>
      </c>
      <c r="R1569" s="102" t="s">
        <v>204</v>
      </c>
      <c r="S1569" s="102" t="s">
        <v>152</v>
      </c>
      <c r="T1569" s="105" t="str">
        <f t="shared" ca="1" si="256"/>
        <v>04.05.Monday</v>
      </c>
      <c r="U1569" s="102" t="s">
        <v>205</v>
      </c>
      <c r="V1569" s="7"/>
      <c r="W1569" s="7"/>
      <c r="X1569" s="7"/>
      <c r="Y1569" s="7"/>
      <c r="Z1569" s="100">
        <f t="shared" si="252"/>
        <v>4001158</v>
      </c>
      <c r="AA1569" s="7"/>
      <c r="AB1569" s="7"/>
      <c r="AC1569" s="7"/>
      <c r="AD1569" s="7"/>
      <c r="AE1569" s="100">
        <f t="shared" si="253"/>
        <v>4196</v>
      </c>
      <c r="AF1569" s="7"/>
      <c r="AG1569" s="100">
        <f t="shared" si="254"/>
        <v>50033829</v>
      </c>
    </row>
    <row r="1570" spans="1:33" x14ac:dyDescent="0.35">
      <c r="A1570" s="7" t="str">
        <f t="shared" si="258"/>
        <v>Suape39,70</v>
      </c>
      <c r="B1570" s="100" t="s">
        <v>187</v>
      </c>
      <c r="C1570" s="7">
        <v>4196</v>
      </c>
      <c r="D1570" s="7" t="s">
        <v>23</v>
      </c>
      <c r="E1570">
        <v>4001158</v>
      </c>
      <c r="F1570" s="101"/>
      <c r="G1570" s="111">
        <v>50033829</v>
      </c>
      <c r="H1570" t="s">
        <v>229</v>
      </c>
      <c r="I1570" s="101" t="str">
        <f t="shared" ref="I1570:I1609" si="259">SUBSTITUTE(MID(H1570,7,4),".",",")</f>
        <v>39,7</v>
      </c>
      <c r="J1570" s="164">
        <v>0</v>
      </c>
      <c r="K1570" s="7" t="s">
        <v>139</v>
      </c>
      <c r="L1570" s="103" t="e">
        <f>HLOOKUP(K1570,'ABR''26'!$DE$4:$EH$65,MATCH(Carga!A1570,'ABR''26'!$DE$4:$DE$65,0),0)</f>
        <v>#N/A</v>
      </c>
      <c r="M1570" s="7"/>
      <c r="O1570" s="7" t="str">
        <f t="shared" ref="O1570:O1609" si="260">K1570</f>
        <v>ZBCT</v>
      </c>
      <c r="P1570" s="104" t="e">
        <f t="shared" ref="P1570:P1609" si="261">L1570</f>
        <v>#N/A</v>
      </c>
      <c r="Q1570" s="102" t="s">
        <v>203</v>
      </c>
      <c r="R1570" s="102" t="s">
        <v>204</v>
      </c>
      <c r="S1570" s="102" t="s">
        <v>152</v>
      </c>
      <c r="T1570" s="105" t="str">
        <f t="shared" ca="1" si="256"/>
        <v>04.05.Monday</v>
      </c>
      <c r="U1570" s="102" t="s">
        <v>205</v>
      </c>
      <c r="V1570" s="7"/>
      <c r="W1570" s="7"/>
      <c r="X1570" s="7"/>
      <c r="Y1570" s="7"/>
      <c r="Z1570" s="100">
        <f t="shared" ref="Z1570:Z1609" si="262">E1570</f>
        <v>4001158</v>
      </c>
      <c r="AA1570" s="7"/>
      <c r="AB1570" s="7"/>
      <c r="AC1570" s="7"/>
      <c r="AD1570" s="7"/>
      <c r="AE1570" s="100">
        <f t="shared" ref="AE1570:AE1609" si="263">C1570</f>
        <v>4196</v>
      </c>
      <c r="AF1570" s="7"/>
      <c r="AG1570" s="100">
        <f t="shared" ref="AG1570:AG1609" si="264">G1570</f>
        <v>50033829</v>
      </c>
    </row>
    <row r="1571" spans="1:33" x14ac:dyDescent="0.35">
      <c r="A1571" s="7" t="str">
        <f t="shared" si="258"/>
        <v>Suape39,70</v>
      </c>
      <c r="B1571" s="100" t="s">
        <v>187</v>
      </c>
      <c r="C1571" s="7">
        <v>4196</v>
      </c>
      <c r="D1571" s="7" t="s">
        <v>23</v>
      </c>
      <c r="E1571">
        <v>4001158</v>
      </c>
      <c r="F1571" s="101"/>
      <c r="G1571" s="111">
        <v>50033829</v>
      </c>
      <c r="H1571" t="s">
        <v>229</v>
      </c>
      <c r="I1571" s="101" t="str">
        <f t="shared" si="259"/>
        <v>39,7</v>
      </c>
      <c r="J1571" s="164">
        <v>0</v>
      </c>
      <c r="K1571" s="7" t="s">
        <v>57</v>
      </c>
      <c r="L1571" s="103" t="e">
        <f>HLOOKUP(K1571,'ABR''26'!$DE$4:$EH$65,MATCH(Carga!A1571,'ABR''26'!$DE$4:$DE$65,0),0)</f>
        <v>#N/A</v>
      </c>
      <c r="M1571" s="7"/>
      <c r="O1571" s="7" t="str">
        <f t="shared" si="260"/>
        <v>ZBLB</v>
      </c>
      <c r="P1571" s="104" t="e">
        <f t="shared" si="261"/>
        <v>#N/A</v>
      </c>
      <c r="Q1571" s="102" t="s">
        <v>203</v>
      </c>
      <c r="R1571" s="102" t="s">
        <v>204</v>
      </c>
      <c r="S1571" s="102" t="s">
        <v>152</v>
      </c>
      <c r="T1571" s="105" t="str">
        <f t="shared" ca="1" si="256"/>
        <v>04.05.Monday</v>
      </c>
      <c r="U1571" s="102" t="s">
        <v>205</v>
      </c>
      <c r="V1571" s="7"/>
      <c r="W1571" s="7"/>
      <c r="X1571" s="7"/>
      <c r="Y1571" s="7"/>
      <c r="Z1571" s="100">
        <f t="shared" si="262"/>
        <v>4001158</v>
      </c>
      <c r="AA1571" s="7"/>
      <c r="AB1571" s="7"/>
      <c r="AC1571" s="7"/>
      <c r="AD1571" s="7"/>
      <c r="AE1571" s="100">
        <f t="shared" si="263"/>
        <v>4196</v>
      </c>
      <c r="AF1571" s="7"/>
      <c r="AG1571" s="100">
        <f t="shared" si="264"/>
        <v>50033829</v>
      </c>
    </row>
    <row r="1572" spans="1:33" x14ac:dyDescent="0.35">
      <c r="A1572" s="7" t="str">
        <f t="shared" si="258"/>
        <v>Suape39,70</v>
      </c>
      <c r="B1572" s="100" t="s">
        <v>187</v>
      </c>
      <c r="C1572" s="7">
        <v>4196</v>
      </c>
      <c r="D1572" s="7" t="s">
        <v>23</v>
      </c>
      <c r="E1572">
        <v>4001158</v>
      </c>
      <c r="F1572" s="101"/>
      <c r="G1572" s="111">
        <v>50033829</v>
      </c>
      <c r="H1572" t="s">
        <v>229</v>
      </c>
      <c r="I1572" s="101" t="str">
        <f t="shared" si="259"/>
        <v>39,7</v>
      </c>
      <c r="J1572" s="164">
        <v>0</v>
      </c>
      <c r="K1572" s="7" t="s">
        <v>132</v>
      </c>
      <c r="L1572" s="103" t="e">
        <f>HLOOKUP(K1572,'ABR''26'!$DE$4:$EH$65,MATCH(Carga!A1572,'ABR''26'!$DE$4:$DE$65,0),0)</f>
        <v>#N/A</v>
      </c>
      <c r="M1572" s="7"/>
      <c r="O1572" s="7" t="str">
        <f t="shared" si="260"/>
        <v>ZBMR</v>
      </c>
      <c r="P1572" s="104" t="e">
        <f t="shared" si="261"/>
        <v>#N/A</v>
      </c>
      <c r="Q1572" s="102" t="s">
        <v>203</v>
      </c>
      <c r="R1572" s="102" t="s">
        <v>204</v>
      </c>
      <c r="S1572" s="102" t="s">
        <v>152</v>
      </c>
      <c r="T1572" s="105" t="str">
        <f t="shared" ca="1" si="256"/>
        <v>04.05.Monday</v>
      </c>
      <c r="U1572" s="102" t="s">
        <v>205</v>
      </c>
      <c r="V1572" s="7"/>
      <c r="W1572" s="7"/>
      <c r="X1572" s="7"/>
      <c r="Y1572" s="7"/>
      <c r="Z1572" s="100">
        <f t="shared" si="262"/>
        <v>4001158</v>
      </c>
      <c r="AA1572" s="7"/>
      <c r="AB1572" s="7"/>
      <c r="AC1572" s="7"/>
      <c r="AD1572" s="7"/>
      <c r="AE1572" s="100">
        <f t="shared" si="263"/>
        <v>4196</v>
      </c>
      <c r="AF1572" s="7"/>
      <c r="AG1572" s="100">
        <f t="shared" si="264"/>
        <v>50033829</v>
      </c>
    </row>
    <row r="1573" spans="1:33" x14ac:dyDescent="0.35">
      <c r="A1573" s="7" t="str">
        <f t="shared" si="258"/>
        <v>Suape39,70</v>
      </c>
      <c r="B1573" s="100" t="s">
        <v>187</v>
      </c>
      <c r="C1573" s="7">
        <v>4196</v>
      </c>
      <c r="D1573" s="7" t="s">
        <v>23</v>
      </c>
      <c r="E1573">
        <v>4001158</v>
      </c>
      <c r="F1573" s="101"/>
      <c r="G1573" s="111">
        <v>50033829</v>
      </c>
      <c r="H1573" t="s">
        <v>229</v>
      </c>
      <c r="I1573" s="101" t="str">
        <f t="shared" si="259"/>
        <v>39,7</v>
      </c>
      <c r="J1573" s="164">
        <v>0</v>
      </c>
      <c r="K1573" s="7" t="s">
        <v>133</v>
      </c>
      <c r="L1573" s="103" t="e">
        <f>HLOOKUP(K1573,'ABR''26'!$DE$4:$EH$65,MATCH(Carga!A1573,'ABR''26'!$DE$4:$DE$65,0),0)</f>
        <v>#N/A</v>
      </c>
      <c r="M1573" s="7"/>
      <c r="O1573" s="7" t="str">
        <f t="shared" si="260"/>
        <v>ZBML</v>
      </c>
      <c r="P1573" s="104" t="e">
        <f t="shared" si="261"/>
        <v>#N/A</v>
      </c>
      <c r="Q1573" s="102" t="s">
        <v>203</v>
      </c>
      <c r="R1573" s="102" t="s">
        <v>204</v>
      </c>
      <c r="S1573" s="102" t="s">
        <v>152</v>
      </c>
      <c r="T1573" s="105" t="str">
        <f t="shared" ca="1" si="256"/>
        <v>04.05.Monday</v>
      </c>
      <c r="U1573" s="102" t="s">
        <v>205</v>
      </c>
      <c r="V1573" s="7"/>
      <c r="W1573" s="7"/>
      <c r="X1573" s="7"/>
      <c r="Y1573" s="7"/>
      <c r="Z1573" s="100">
        <f t="shared" si="262"/>
        <v>4001158</v>
      </c>
      <c r="AA1573" s="7"/>
      <c r="AB1573" s="7"/>
      <c r="AC1573" s="7"/>
      <c r="AD1573" s="7"/>
      <c r="AE1573" s="100">
        <f t="shared" si="263"/>
        <v>4196</v>
      </c>
      <c r="AF1573" s="7"/>
      <c r="AG1573" s="100">
        <f t="shared" si="264"/>
        <v>50033829</v>
      </c>
    </row>
    <row r="1574" spans="1:33" x14ac:dyDescent="0.35">
      <c r="A1574" s="7" t="str">
        <f t="shared" si="258"/>
        <v>Suape39,70</v>
      </c>
      <c r="B1574" s="100" t="s">
        <v>187</v>
      </c>
      <c r="C1574" s="7">
        <v>4196</v>
      </c>
      <c r="D1574" s="7" t="s">
        <v>23</v>
      </c>
      <c r="E1574">
        <v>4001158</v>
      </c>
      <c r="F1574" s="101"/>
      <c r="G1574" s="111">
        <v>50033829</v>
      </c>
      <c r="H1574" t="s">
        <v>229</v>
      </c>
      <c r="I1574" s="101" t="str">
        <f t="shared" si="259"/>
        <v>39,7</v>
      </c>
      <c r="J1574" s="164">
        <v>0</v>
      </c>
      <c r="K1574" s="7" t="s">
        <v>52</v>
      </c>
      <c r="L1574" s="103" t="e">
        <f>HLOOKUP(K1574,'ABR''26'!$DE$4:$EH$65,MATCH(Carga!A1574,'ABR''26'!$DE$4:$DE$65,0),0)</f>
        <v>#N/A</v>
      </c>
      <c r="M1574" s="7"/>
      <c r="O1574" s="7" t="str">
        <f t="shared" si="260"/>
        <v>ZBPP</v>
      </c>
      <c r="P1574" s="104" t="e">
        <f t="shared" si="261"/>
        <v>#N/A</v>
      </c>
      <c r="Q1574" s="102" t="s">
        <v>203</v>
      </c>
      <c r="R1574" s="102" t="s">
        <v>204</v>
      </c>
      <c r="S1574" s="102" t="s">
        <v>152</v>
      </c>
      <c r="T1574" s="105" t="str">
        <f t="shared" ca="1" si="256"/>
        <v>04.05.Monday</v>
      </c>
      <c r="U1574" s="102" t="s">
        <v>205</v>
      </c>
      <c r="V1574" s="7"/>
      <c r="W1574" s="7"/>
      <c r="X1574" s="7"/>
      <c r="Y1574" s="7"/>
      <c r="Z1574" s="100">
        <f t="shared" si="262"/>
        <v>4001158</v>
      </c>
      <c r="AA1574" s="7"/>
      <c r="AB1574" s="7"/>
      <c r="AC1574" s="7"/>
      <c r="AD1574" s="7"/>
      <c r="AE1574" s="100">
        <f t="shared" si="263"/>
        <v>4196</v>
      </c>
      <c r="AF1574" s="7"/>
      <c r="AG1574" s="100">
        <f t="shared" si="264"/>
        <v>50033829</v>
      </c>
    </row>
    <row r="1575" spans="1:33" x14ac:dyDescent="0.35">
      <c r="A1575" s="7" t="str">
        <f t="shared" si="258"/>
        <v>Suape39,70</v>
      </c>
      <c r="B1575" s="100" t="s">
        <v>187</v>
      </c>
      <c r="C1575" s="7">
        <v>4196</v>
      </c>
      <c r="D1575" s="7" t="s">
        <v>23</v>
      </c>
      <c r="E1575">
        <v>4001158</v>
      </c>
      <c r="F1575" s="101"/>
      <c r="G1575" s="111">
        <v>50033829</v>
      </c>
      <c r="H1575" t="s">
        <v>229</v>
      </c>
      <c r="I1575" s="101" t="str">
        <f t="shared" si="259"/>
        <v>39,7</v>
      </c>
      <c r="J1575" s="164">
        <v>0</v>
      </c>
      <c r="K1575" s="7" t="s">
        <v>60</v>
      </c>
      <c r="L1575" s="103" t="e">
        <f>HLOOKUP(K1575,'ABR''26'!$DE$4:$EH$65,MATCH(Carga!A1575,'ABR''26'!$DE$4:$DE$65,0),0)</f>
        <v>#N/A</v>
      </c>
      <c r="M1575" s="7"/>
      <c r="O1575" s="7" t="str">
        <f t="shared" si="260"/>
        <v>ZBPB</v>
      </c>
      <c r="P1575" s="104" t="e">
        <f t="shared" si="261"/>
        <v>#N/A</v>
      </c>
      <c r="Q1575" s="102" t="s">
        <v>203</v>
      </c>
      <c r="R1575" s="102" t="s">
        <v>204</v>
      </c>
      <c r="S1575" s="102" t="s">
        <v>152</v>
      </c>
      <c r="T1575" s="105" t="str">
        <f t="shared" ca="1" si="256"/>
        <v>04.05.Monday</v>
      </c>
      <c r="U1575" s="102" t="s">
        <v>205</v>
      </c>
      <c r="V1575" s="7"/>
      <c r="W1575" s="7"/>
      <c r="X1575" s="7"/>
      <c r="Y1575" s="7"/>
      <c r="Z1575" s="100">
        <f t="shared" si="262"/>
        <v>4001158</v>
      </c>
      <c r="AA1575" s="7"/>
      <c r="AB1575" s="7"/>
      <c r="AC1575" s="7"/>
      <c r="AD1575" s="7"/>
      <c r="AE1575" s="100">
        <f t="shared" si="263"/>
        <v>4196</v>
      </c>
      <c r="AF1575" s="7"/>
      <c r="AG1575" s="100">
        <f t="shared" si="264"/>
        <v>50033829</v>
      </c>
    </row>
    <row r="1576" spans="1:33" x14ac:dyDescent="0.35">
      <c r="A1576" s="7" t="str">
        <f t="shared" si="258"/>
        <v>Suape39,70</v>
      </c>
      <c r="B1576" s="100" t="s">
        <v>187</v>
      </c>
      <c r="C1576" s="7">
        <v>4196</v>
      </c>
      <c r="D1576" s="7" t="s">
        <v>23</v>
      </c>
      <c r="E1576">
        <v>4001158</v>
      </c>
      <c r="F1576" s="101"/>
      <c r="G1576" s="111">
        <v>50033829</v>
      </c>
      <c r="H1576" t="s">
        <v>229</v>
      </c>
      <c r="I1576" s="101" t="str">
        <f t="shared" si="259"/>
        <v>39,7</v>
      </c>
      <c r="J1576" s="164">
        <v>0</v>
      </c>
      <c r="K1576" s="7" t="s">
        <v>50</v>
      </c>
      <c r="L1576" s="103" t="e">
        <f>HLOOKUP(K1576,'ABR''26'!$DE$4:$EH$65,MATCH(Carga!A1576,'ABR''26'!$DE$4:$DE$65,0),0)</f>
        <v>#N/A</v>
      </c>
      <c r="M1576" s="7"/>
      <c r="O1576" s="7" t="str">
        <f t="shared" si="260"/>
        <v>ZBOP</v>
      </c>
      <c r="P1576" s="104" t="e">
        <f t="shared" si="261"/>
        <v>#N/A</v>
      </c>
      <c r="Q1576" s="102" t="s">
        <v>203</v>
      </c>
      <c r="R1576" s="102" t="s">
        <v>204</v>
      </c>
      <c r="S1576" s="102" t="s">
        <v>152</v>
      </c>
      <c r="T1576" s="105" t="str">
        <f t="shared" ca="1" si="256"/>
        <v>04.05.Monday</v>
      </c>
      <c r="U1576" s="102" t="s">
        <v>205</v>
      </c>
      <c r="V1576" s="7"/>
      <c r="W1576" s="7"/>
      <c r="X1576" s="7"/>
      <c r="Y1576" s="7"/>
      <c r="Z1576" s="100">
        <f t="shared" si="262"/>
        <v>4001158</v>
      </c>
      <c r="AA1576" s="7"/>
      <c r="AB1576" s="7"/>
      <c r="AC1576" s="7"/>
      <c r="AD1576" s="7"/>
      <c r="AE1576" s="100">
        <f t="shared" si="263"/>
        <v>4196</v>
      </c>
      <c r="AF1576" s="7"/>
      <c r="AG1576" s="100">
        <f t="shared" si="264"/>
        <v>50033829</v>
      </c>
    </row>
    <row r="1577" spans="1:33" x14ac:dyDescent="0.35">
      <c r="A1577" s="7" t="str">
        <f t="shared" si="258"/>
        <v>Suape39,70</v>
      </c>
      <c r="B1577" s="100" t="s">
        <v>187</v>
      </c>
      <c r="C1577" s="7">
        <v>4196</v>
      </c>
      <c r="D1577" s="7" t="s">
        <v>23</v>
      </c>
      <c r="E1577">
        <v>4001158</v>
      </c>
      <c r="F1577" s="101"/>
      <c r="G1577" s="111">
        <v>50033829</v>
      </c>
      <c r="H1577" t="s">
        <v>229</v>
      </c>
      <c r="I1577" s="101" t="str">
        <f t="shared" si="259"/>
        <v>39,7</v>
      </c>
      <c r="J1577" s="164">
        <v>0</v>
      </c>
      <c r="K1577" s="7" t="s">
        <v>58</v>
      </c>
      <c r="L1577" s="103" t="e">
        <f>HLOOKUP(K1577,'ABR''26'!$DE$4:$EH$65,MATCH(Carga!A1577,'ABR''26'!$DE$4:$DE$65,0),0)</f>
        <v>#N/A</v>
      </c>
      <c r="M1577" s="7"/>
      <c r="O1577" s="7" t="str">
        <f t="shared" si="260"/>
        <v>ZBOB</v>
      </c>
      <c r="P1577" s="104" t="e">
        <f t="shared" si="261"/>
        <v>#N/A</v>
      </c>
      <c r="Q1577" s="102" t="s">
        <v>203</v>
      </c>
      <c r="R1577" s="102" t="s">
        <v>204</v>
      </c>
      <c r="S1577" s="102" t="s">
        <v>152</v>
      </c>
      <c r="T1577" s="105" t="str">
        <f t="shared" ca="1" si="256"/>
        <v>04.05.Monday</v>
      </c>
      <c r="U1577" s="102" t="s">
        <v>205</v>
      </c>
      <c r="V1577" s="7"/>
      <c r="W1577" s="7"/>
      <c r="X1577" s="7"/>
      <c r="Y1577" s="7"/>
      <c r="Z1577" s="100">
        <f t="shared" si="262"/>
        <v>4001158</v>
      </c>
      <c r="AA1577" s="7"/>
      <c r="AB1577" s="7"/>
      <c r="AC1577" s="7"/>
      <c r="AD1577" s="7"/>
      <c r="AE1577" s="100">
        <f t="shared" si="263"/>
        <v>4196</v>
      </c>
      <c r="AF1577" s="7"/>
      <c r="AG1577" s="100">
        <f t="shared" si="264"/>
        <v>50033829</v>
      </c>
    </row>
    <row r="1578" spans="1:33" x14ac:dyDescent="0.35">
      <c r="A1578" s="7" t="str">
        <f t="shared" si="258"/>
        <v>Suape39,70</v>
      </c>
      <c r="B1578" s="100" t="s">
        <v>187</v>
      </c>
      <c r="C1578" s="7">
        <v>4196</v>
      </c>
      <c r="D1578" s="7" t="s">
        <v>23</v>
      </c>
      <c r="E1578">
        <v>4001158</v>
      </c>
      <c r="F1578" s="101"/>
      <c r="G1578" s="111">
        <v>50033829</v>
      </c>
      <c r="H1578" t="s">
        <v>229</v>
      </c>
      <c r="I1578" s="101" t="str">
        <f t="shared" si="259"/>
        <v>39,7</v>
      </c>
      <c r="J1578" s="164">
        <v>0</v>
      </c>
      <c r="K1578" s="7" t="s">
        <v>134</v>
      </c>
      <c r="L1578" s="103" t="e">
        <f>HLOOKUP(K1578,'ABR''26'!$DE$4:$EH$65,MATCH(Carga!A1578,'ABR''26'!$DE$4:$DE$65,0),0)</f>
        <v>#N/A</v>
      </c>
      <c r="M1578" s="7"/>
      <c r="O1578" s="7" t="str">
        <f t="shared" si="260"/>
        <v>ZBSG</v>
      </c>
      <c r="P1578" s="104" t="e">
        <f t="shared" si="261"/>
        <v>#N/A</v>
      </c>
      <c r="Q1578" s="102" t="s">
        <v>203</v>
      </c>
      <c r="R1578" s="102" t="s">
        <v>204</v>
      </c>
      <c r="S1578" s="102" t="s">
        <v>152</v>
      </c>
      <c r="T1578" s="105" t="str">
        <f t="shared" ca="1" si="256"/>
        <v>04.05.Monday</v>
      </c>
      <c r="U1578" s="102" t="s">
        <v>205</v>
      </c>
      <c r="V1578" s="7"/>
      <c r="W1578" s="7"/>
      <c r="X1578" s="7"/>
      <c r="Y1578" s="7"/>
      <c r="Z1578" s="100">
        <f t="shared" si="262"/>
        <v>4001158</v>
      </c>
      <c r="AA1578" s="7"/>
      <c r="AB1578" s="7"/>
      <c r="AC1578" s="7"/>
      <c r="AD1578" s="7"/>
      <c r="AE1578" s="100">
        <f t="shared" si="263"/>
        <v>4196</v>
      </c>
      <c r="AF1578" s="7"/>
      <c r="AG1578" s="100">
        <f t="shared" si="264"/>
        <v>50033829</v>
      </c>
    </row>
    <row r="1579" spans="1:33" x14ac:dyDescent="0.35">
      <c r="A1579" s="7" t="str">
        <f t="shared" si="258"/>
        <v>Suape39,70</v>
      </c>
      <c r="B1579" s="100" t="s">
        <v>187</v>
      </c>
      <c r="C1579" s="7">
        <v>4196</v>
      </c>
      <c r="D1579" s="7" t="s">
        <v>23</v>
      </c>
      <c r="E1579">
        <v>4001158</v>
      </c>
      <c r="F1579" s="101"/>
      <c r="G1579" s="111">
        <v>50033829</v>
      </c>
      <c r="H1579" t="s">
        <v>229</v>
      </c>
      <c r="I1579" s="101" t="str">
        <f t="shared" si="259"/>
        <v>39,7</v>
      </c>
      <c r="J1579" s="164">
        <v>0</v>
      </c>
      <c r="K1579" s="7" t="s">
        <v>45</v>
      </c>
      <c r="L1579" s="103" t="e">
        <f>HLOOKUP(K1579,'ABR''26'!$DE$4:$EH$65,MATCH(Carga!A1579,'ABR''26'!$DE$4:$DE$65,0),0)</f>
        <v>#N/A</v>
      </c>
      <c r="M1579" s="7"/>
      <c r="O1579" s="7" t="str">
        <f t="shared" si="260"/>
        <v>ZBFS</v>
      </c>
      <c r="P1579" s="104" t="e">
        <f t="shared" si="261"/>
        <v>#N/A</v>
      </c>
      <c r="Q1579" s="102" t="s">
        <v>203</v>
      </c>
      <c r="R1579" s="102" t="s">
        <v>204</v>
      </c>
      <c r="S1579" s="102" t="s">
        <v>152</v>
      </c>
      <c r="T1579" s="105" t="str">
        <f t="shared" ca="1" si="256"/>
        <v>04.05.Monday</v>
      </c>
      <c r="U1579" s="102" t="s">
        <v>205</v>
      </c>
      <c r="V1579" s="7"/>
      <c r="W1579" s="7"/>
      <c r="X1579" s="7"/>
      <c r="Y1579" s="7"/>
      <c r="Z1579" s="100">
        <f t="shared" si="262"/>
        <v>4001158</v>
      </c>
      <c r="AA1579" s="7"/>
      <c r="AB1579" s="7"/>
      <c r="AC1579" s="7"/>
      <c r="AD1579" s="7"/>
      <c r="AE1579" s="100">
        <f t="shared" si="263"/>
        <v>4196</v>
      </c>
      <c r="AF1579" s="7"/>
      <c r="AG1579" s="100">
        <f t="shared" si="264"/>
        <v>50033829</v>
      </c>
    </row>
    <row r="1580" spans="1:33" x14ac:dyDescent="0.35">
      <c r="A1580" s="7" t="str">
        <f t="shared" si="258"/>
        <v>Suape39,70</v>
      </c>
      <c r="B1580" s="100" t="s">
        <v>187</v>
      </c>
      <c r="C1580" s="7">
        <v>4196</v>
      </c>
      <c r="D1580" s="7" t="s">
        <v>23</v>
      </c>
      <c r="E1580">
        <v>4001158</v>
      </c>
      <c r="F1580" s="101"/>
      <c r="G1580" s="111">
        <v>50033829</v>
      </c>
      <c r="H1580" t="s">
        <v>229</v>
      </c>
      <c r="I1580" s="101" t="str">
        <f t="shared" si="259"/>
        <v>39,7</v>
      </c>
      <c r="J1580" s="164">
        <v>0</v>
      </c>
      <c r="K1580" s="7" t="s">
        <v>47</v>
      </c>
      <c r="L1580" s="103" t="e">
        <f>HLOOKUP(K1580,'ABR''26'!$DE$4:$EH$65,MATCH(Carga!A1580,'ABR''26'!$DE$4:$DE$65,0),0)</f>
        <v>#N/A</v>
      </c>
      <c r="M1580" s="7"/>
      <c r="O1580" s="7" t="str">
        <f t="shared" si="260"/>
        <v>ZBUT</v>
      </c>
      <c r="P1580" s="104" t="e">
        <f t="shared" si="261"/>
        <v>#N/A</v>
      </c>
      <c r="Q1580" s="102" t="s">
        <v>203</v>
      </c>
      <c r="R1580" s="102" t="s">
        <v>204</v>
      </c>
      <c r="S1580" s="102" t="s">
        <v>152</v>
      </c>
      <c r="T1580" s="105" t="str">
        <f t="shared" ca="1" si="256"/>
        <v>04.05.Monday</v>
      </c>
      <c r="U1580" s="102" t="s">
        <v>205</v>
      </c>
      <c r="V1580" s="7"/>
      <c r="W1580" s="7"/>
      <c r="X1580" s="7"/>
      <c r="Y1580" s="7"/>
      <c r="Z1580" s="100">
        <f t="shared" si="262"/>
        <v>4001158</v>
      </c>
      <c r="AA1580" s="7"/>
      <c r="AB1580" s="7"/>
      <c r="AC1580" s="7"/>
      <c r="AD1580" s="7"/>
      <c r="AE1580" s="100">
        <f t="shared" si="263"/>
        <v>4196</v>
      </c>
      <c r="AF1580" s="7"/>
      <c r="AG1580" s="100">
        <f t="shared" si="264"/>
        <v>50033829</v>
      </c>
    </row>
    <row r="1581" spans="1:33" x14ac:dyDescent="0.35">
      <c r="A1581" s="7" t="str">
        <f t="shared" si="258"/>
        <v>Suape39,70</v>
      </c>
      <c r="B1581" s="100" t="s">
        <v>187</v>
      </c>
      <c r="C1581" s="7">
        <v>4196</v>
      </c>
      <c r="D1581" s="7" t="s">
        <v>23</v>
      </c>
      <c r="E1581">
        <v>4001158</v>
      </c>
      <c r="F1581" s="101"/>
      <c r="G1581" s="111">
        <v>50033829</v>
      </c>
      <c r="H1581" t="s">
        <v>229</v>
      </c>
      <c r="I1581" s="101" t="str">
        <f t="shared" si="259"/>
        <v>39,7</v>
      </c>
      <c r="J1581" s="164">
        <v>0</v>
      </c>
      <c r="K1581" s="7" t="s">
        <v>54</v>
      </c>
      <c r="L1581" s="103" t="e">
        <f>HLOOKUP(K1581,'ABR''26'!$DE$4:$EH$65,MATCH(Carga!A1581,'ABR''26'!$DE$4:$DE$65,0),0)</f>
        <v>#N/A</v>
      </c>
      <c r="M1581" s="7"/>
      <c r="O1581" s="7" t="str">
        <f t="shared" si="260"/>
        <v>ZBUB</v>
      </c>
      <c r="P1581" s="104" t="e">
        <f t="shared" si="261"/>
        <v>#N/A</v>
      </c>
      <c r="Q1581" s="102" t="s">
        <v>203</v>
      </c>
      <c r="R1581" s="102" t="s">
        <v>204</v>
      </c>
      <c r="S1581" s="102" t="s">
        <v>152</v>
      </c>
      <c r="T1581" s="105" t="str">
        <f t="shared" ca="1" si="256"/>
        <v>04.05.Monday</v>
      </c>
      <c r="U1581" s="102" t="s">
        <v>205</v>
      </c>
      <c r="V1581" s="7"/>
      <c r="W1581" s="7"/>
      <c r="X1581" s="7"/>
      <c r="Y1581" s="7"/>
      <c r="Z1581" s="100">
        <f t="shared" si="262"/>
        <v>4001158</v>
      </c>
      <c r="AA1581" s="7"/>
      <c r="AB1581" s="7"/>
      <c r="AC1581" s="7"/>
      <c r="AD1581" s="7"/>
      <c r="AE1581" s="100">
        <f t="shared" si="263"/>
        <v>4196</v>
      </c>
      <c r="AF1581" s="7"/>
      <c r="AG1581" s="100">
        <f t="shared" si="264"/>
        <v>50033829</v>
      </c>
    </row>
    <row r="1582" spans="1:33" x14ac:dyDescent="0.35">
      <c r="A1582" s="7" t="str">
        <f t="shared" si="258"/>
        <v>Suape39,70</v>
      </c>
      <c r="B1582" s="100" t="s">
        <v>187</v>
      </c>
      <c r="C1582" s="7">
        <v>4196</v>
      </c>
      <c r="D1582" s="7" t="s">
        <v>23</v>
      </c>
      <c r="E1582">
        <v>4001158</v>
      </c>
      <c r="F1582" s="101"/>
      <c r="G1582" s="111">
        <v>50033829</v>
      </c>
      <c r="H1582" t="s">
        <v>229</v>
      </c>
      <c r="I1582" s="101" t="str">
        <f t="shared" si="259"/>
        <v>39,7</v>
      </c>
      <c r="J1582" s="164">
        <v>0</v>
      </c>
      <c r="K1582" s="7" t="s">
        <v>48</v>
      </c>
      <c r="L1582" s="103" t="e">
        <f>HLOOKUP(K1582,'ABR''26'!$DE$4:$EH$65,MATCH(Carga!A1582,'ABR''26'!$DE$4:$DE$65,0),0)</f>
        <v>#N/A</v>
      </c>
      <c r="M1582" s="7"/>
      <c r="O1582" s="7" t="str">
        <f t="shared" si="260"/>
        <v>ZBLA</v>
      </c>
      <c r="P1582" s="104" t="e">
        <f t="shared" si="261"/>
        <v>#N/A</v>
      </c>
      <c r="Q1582" s="102" t="s">
        <v>203</v>
      </c>
      <c r="R1582" s="102" t="s">
        <v>204</v>
      </c>
      <c r="S1582" s="102" t="s">
        <v>152</v>
      </c>
      <c r="T1582" s="105" t="str">
        <f t="shared" ca="1" si="256"/>
        <v>04.05.Monday</v>
      </c>
      <c r="U1582" s="102" t="s">
        <v>205</v>
      </c>
      <c r="V1582" s="7"/>
      <c r="W1582" s="7"/>
      <c r="X1582" s="7"/>
      <c r="Y1582" s="7"/>
      <c r="Z1582" s="100">
        <f t="shared" si="262"/>
        <v>4001158</v>
      </c>
      <c r="AA1582" s="7"/>
      <c r="AB1582" s="7"/>
      <c r="AC1582" s="7"/>
      <c r="AD1582" s="7"/>
      <c r="AE1582" s="100">
        <f t="shared" si="263"/>
        <v>4196</v>
      </c>
      <c r="AF1582" s="7"/>
      <c r="AG1582" s="100">
        <f t="shared" si="264"/>
        <v>50033829</v>
      </c>
    </row>
    <row r="1583" spans="1:33" x14ac:dyDescent="0.35">
      <c r="A1583" s="7" t="str">
        <f t="shared" si="258"/>
        <v>Suape39,70</v>
      </c>
      <c r="B1583" s="100" t="s">
        <v>187</v>
      </c>
      <c r="C1583" s="7">
        <v>4196</v>
      </c>
      <c r="D1583" s="7" t="s">
        <v>23</v>
      </c>
      <c r="E1583">
        <v>4001158</v>
      </c>
      <c r="F1583" s="101"/>
      <c r="G1583" s="111">
        <v>50033829</v>
      </c>
      <c r="H1583" t="s">
        <v>229</v>
      </c>
      <c r="I1583" s="101" t="str">
        <f t="shared" si="259"/>
        <v>39,7</v>
      </c>
      <c r="J1583" s="164">
        <v>0</v>
      </c>
      <c r="K1583" s="7" t="s">
        <v>55</v>
      </c>
      <c r="L1583" s="103" t="e">
        <f>HLOOKUP(K1583,'ABR''26'!$DE$4:$EH$65,MATCH(Carga!A1583,'ABR''26'!$DE$4:$DE$65,0),0)</f>
        <v>#N/A</v>
      </c>
      <c r="M1583" s="7"/>
      <c r="O1583" s="7" t="str">
        <f t="shared" si="260"/>
        <v>ZBLL</v>
      </c>
      <c r="P1583" s="104" t="e">
        <f t="shared" si="261"/>
        <v>#N/A</v>
      </c>
      <c r="Q1583" s="102" t="s">
        <v>203</v>
      </c>
      <c r="R1583" s="102" t="s">
        <v>204</v>
      </c>
      <c r="S1583" s="102" t="s">
        <v>152</v>
      </c>
      <c r="T1583" s="105" t="str">
        <f t="shared" ca="1" si="256"/>
        <v>04.05.Monday</v>
      </c>
      <c r="U1583" s="102" t="s">
        <v>205</v>
      </c>
      <c r="V1583" s="7"/>
      <c r="W1583" s="7"/>
      <c r="X1583" s="7"/>
      <c r="Y1583" s="7"/>
      <c r="Z1583" s="100">
        <f t="shared" si="262"/>
        <v>4001158</v>
      </c>
      <c r="AA1583" s="7"/>
      <c r="AB1583" s="7"/>
      <c r="AC1583" s="7"/>
      <c r="AD1583" s="7"/>
      <c r="AE1583" s="100">
        <f t="shared" si="263"/>
        <v>4196</v>
      </c>
      <c r="AF1583" s="7"/>
      <c r="AG1583" s="100">
        <f t="shared" si="264"/>
        <v>50033829</v>
      </c>
    </row>
    <row r="1584" spans="1:33" x14ac:dyDescent="0.35">
      <c r="A1584" s="7" t="str">
        <f t="shared" si="258"/>
        <v>Suape39,70</v>
      </c>
      <c r="B1584" s="100" t="s">
        <v>187</v>
      </c>
      <c r="C1584" s="7">
        <v>4196</v>
      </c>
      <c r="D1584" s="7" t="s">
        <v>23</v>
      </c>
      <c r="E1584">
        <v>4001158</v>
      </c>
      <c r="F1584" s="101"/>
      <c r="G1584" s="111">
        <v>50033829</v>
      </c>
      <c r="H1584" t="s">
        <v>229</v>
      </c>
      <c r="I1584" s="101" t="str">
        <f t="shared" si="259"/>
        <v>39,7</v>
      </c>
      <c r="J1584" s="164">
        <v>0</v>
      </c>
      <c r="K1584" s="7" t="s">
        <v>135</v>
      </c>
      <c r="L1584" s="103" t="e">
        <f>HLOOKUP(K1584,'ABR''26'!$DE$4:$EH$65,MATCH(Carga!A1584,'ABR''26'!$DE$4:$DE$65,0),0)</f>
        <v>#N/A</v>
      </c>
      <c r="M1584" s="7"/>
      <c r="O1584" s="7" t="str">
        <f t="shared" si="260"/>
        <v>ZBPE</v>
      </c>
      <c r="P1584" s="104" t="e">
        <f t="shared" si="261"/>
        <v>#N/A</v>
      </c>
      <c r="Q1584" s="102" t="s">
        <v>203</v>
      </c>
      <c r="R1584" s="102" t="s">
        <v>204</v>
      </c>
      <c r="S1584" s="102" t="s">
        <v>152</v>
      </c>
      <c r="T1584" s="105" t="str">
        <f t="shared" ca="1" si="256"/>
        <v>04.05.Monday</v>
      </c>
      <c r="U1584" s="102" t="s">
        <v>205</v>
      </c>
      <c r="V1584" s="7"/>
      <c r="W1584" s="7"/>
      <c r="X1584" s="7"/>
      <c r="Y1584" s="7"/>
      <c r="Z1584" s="100">
        <f t="shared" si="262"/>
        <v>4001158</v>
      </c>
      <c r="AA1584" s="7"/>
      <c r="AB1584" s="7"/>
      <c r="AC1584" s="7"/>
      <c r="AD1584" s="7"/>
      <c r="AE1584" s="100">
        <f t="shared" si="263"/>
        <v>4196</v>
      </c>
      <c r="AF1584" s="7"/>
      <c r="AG1584" s="100">
        <f t="shared" si="264"/>
        <v>50033829</v>
      </c>
    </row>
    <row r="1585" spans="1:33" x14ac:dyDescent="0.35">
      <c r="A1585" s="7" t="str">
        <f t="shared" si="258"/>
        <v>Suape39,70</v>
      </c>
      <c r="B1585" s="100" t="s">
        <v>187</v>
      </c>
      <c r="C1585" s="7">
        <v>4196</v>
      </c>
      <c r="D1585" s="7" t="s">
        <v>23</v>
      </c>
      <c r="E1585">
        <v>4001158</v>
      </c>
      <c r="F1585" s="101"/>
      <c r="G1585" s="111">
        <v>50033829</v>
      </c>
      <c r="H1585" t="s">
        <v>229</v>
      </c>
      <c r="I1585" s="101" t="str">
        <f t="shared" si="259"/>
        <v>39,7</v>
      </c>
      <c r="J1585" s="164">
        <v>0</v>
      </c>
      <c r="K1585" s="7" t="s">
        <v>136</v>
      </c>
      <c r="L1585" s="103" t="e">
        <f>HLOOKUP(K1585,'ABR''26'!$DE$4:$EH$65,MATCH(Carga!A1585,'ABR''26'!$DE$4:$DE$65,0),0)</f>
        <v>#N/A</v>
      </c>
      <c r="M1585" s="7"/>
      <c r="O1585" s="7" t="str">
        <f t="shared" si="260"/>
        <v>ZBPL</v>
      </c>
      <c r="P1585" s="104" t="e">
        <f t="shared" si="261"/>
        <v>#N/A</v>
      </c>
      <c r="Q1585" s="102" t="s">
        <v>203</v>
      </c>
      <c r="R1585" s="102" t="s">
        <v>204</v>
      </c>
      <c r="S1585" s="102" t="s">
        <v>152</v>
      </c>
      <c r="T1585" s="105" t="str">
        <f t="shared" ca="1" si="256"/>
        <v>04.05.Monday</v>
      </c>
      <c r="U1585" s="102" t="s">
        <v>205</v>
      </c>
      <c r="V1585" s="7"/>
      <c r="W1585" s="7"/>
      <c r="X1585" s="7"/>
      <c r="Y1585" s="7"/>
      <c r="Z1585" s="100">
        <f t="shared" si="262"/>
        <v>4001158</v>
      </c>
      <c r="AA1585" s="7"/>
      <c r="AB1585" s="7"/>
      <c r="AC1585" s="7"/>
      <c r="AD1585" s="7"/>
      <c r="AE1585" s="100">
        <f t="shared" si="263"/>
        <v>4196</v>
      </c>
      <c r="AF1585" s="7"/>
      <c r="AG1585" s="100">
        <f t="shared" si="264"/>
        <v>50033829</v>
      </c>
    </row>
    <row r="1586" spans="1:33" x14ac:dyDescent="0.35">
      <c r="A1586" s="7" t="str">
        <f>D1586&amp;I1586&amp;J1586</f>
        <v>Manaus39,70</v>
      </c>
      <c r="B1586" s="100" t="s">
        <v>187</v>
      </c>
      <c r="C1586" s="7">
        <v>4151</v>
      </c>
      <c r="D1586" s="7" t="s">
        <v>40</v>
      </c>
      <c r="E1586">
        <v>4001152</v>
      </c>
      <c r="F1586" s="101"/>
      <c r="G1586" s="111">
        <v>50040235</v>
      </c>
      <c r="H1586" t="s">
        <v>233</v>
      </c>
      <c r="I1586" s="101" t="str">
        <f t="shared" si="259"/>
        <v>39,7</v>
      </c>
      <c r="J1586" s="164">
        <v>0</v>
      </c>
      <c r="K1586" s="7" t="s">
        <v>43</v>
      </c>
      <c r="L1586" s="103" t="e">
        <f>HLOOKUP(K1586,'ABR''26'!$DE$4:$EH$65,MATCH(Carga!A1586,'ABR''26'!$DE$4:$DE$65,0),0)</f>
        <v>#N/A</v>
      </c>
      <c r="M1586" s="7"/>
      <c r="O1586" s="7" t="str">
        <f t="shared" si="260"/>
        <v>ZBRP</v>
      </c>
      <c r="P1586" s="104" t="e">
        <f t="shared" si="261"/>
        <v>#N/A</v>
      </c>
      <c r="Q1586" s="102" t="s">
        <v>203</v>
      </c>
      <c r="R1586" s="102" t="s">
        <v>204</v>
      </c>
      <c r="S1586" s="102" t="s">
        <v>152</v>
      </c>
      <c r="T1586" s="105" t="str">
        <f t="shared" ca="1" si="256"/>
        <v>04.05.Monday</v>
      </c>
      <c r="U1586" s="102" t="s">
        <v>205</v>
      </c>
      <c r="V1586" s="7"/>
      <c r="W1586" s="7"/>
      <c r="X1586" s="7"/>
      <c r="Y1586" s="7"/>
      <c r="Z1586" s="100">
        <f t="shared" si="262"/>
        <v>4001152</v>
      </c>
      <c r="AA1586" s="7"/>
      <c r="AB1586" s="7"/>
      <c r="AC1586" s="7"/>
      <c r="AD1586" s="7"/>
      <c r="AE1586" s="100">
        <f t="shared" si="263"/>
        <v>4151</v>
      </c>
      <c r="AF1586" s="7"/>
      <c r="AG1586" s="100">
        <f t="shared" si="264"/>
        <v>50040235</v>
      </c>
    </row>
    <row r="1587" spans="1:33" x14ac:dyDescent="0.35">
      <c r="A1587" s="7" t="str">
        <f t="shared" ref="A1587:A1609" si="265">D1587&amp;I1587&amp;J1587</f>
        <v>Manaus39,70</v>
      </c>
      <c r="B1587" s="100" t="s">
        <v>187</v>
      </c>
      <c r="C1587" s="7">
        <v>4151</v>
      </c>
      <c r="D1587" s="7" t="s">
        <v>40</v>
      </c>
      <c r="E1587">
        <v>4001152</v>
      </c>
      <c r="F1587" s="101"/>
      <c r="G1587" s="111">
        <v>50040235</v>
      </c>
      <c r="H1587" t="s">
        <v>233</v>
      </c>
      <c r="I1587" s="101" t="str">
        <f t="shared" si="259"/>
        <v>39,7</v>
      </c>
      <c r="J1587" s="164">
        <v>0</v>
      </c>
      <c r="K1587" s="7" t="s">
        <v>44</v>
      </c>
      <c r="L1587" s="103" t="e">
        <f>HLOOKUP(K1587,'ABR''26'!$DE$4:$EH$65,MATCH(Carga!A1587,'ABR''26'!$DE$4:$DE$65,0),0)</f>
        <v>#N/A</v>
      </c>
      <c r="M1587" s="7"/>
      <c r="O1587" s="7" t="str">
        <f t="shared" si="260"/>
        <v>ZBSR</v>
      </c>
      <c r="P1587" s="104" t="e">
        <f t="shared" si="261"/>
        <v>#N/A</v>
      </c>
      <c r="Q1587" s="102" t="s">
        <v>203</v>
      </c>
      <c r="R1587" s="102" t="s">
        <v>204</v>
      </c>
      <c r="S1587" s="102" t="s">
        <v>152</v>
      </c>
      <c r="T1587" s="105" t="str">
        <f t="shared" ca="1" si="256"/>
        <v>04.05.Monday</v>
      </c>
      <c r="U1587" s="102" t="s">
        <v>205</v>
      </c>
      <c r="V1587" s="7"/>
      <c r="W1587" s="7"/>
      <c r="X1587" s="7"/>
      <c r="Y1587" s="7"/>
      <c r="Z1587" s="100">
        <f t="shared" si="262"/>
        <v>4001152</v>
      </c>
      <c r="AA1587" s="7"/>
      <c r="AB1587" s="7"/>
      <c r="AC1587" s="7"/>
      <c r="AD1587" s="7"/>
      <c r="AE1587" s="100">
        <f t="shared" si="263"/>
        <v>4151</v>
      </c>
      <c r="AF1587" s="7"/>
      <c r="AG1587" s="100">
        <f t="shared" si="264"/>
        <v>50040235</v>
      </c>
    </row>
    <row r="1588" spans="1:33" x14ac:dyDescent="0.35">
      <c r="A1588" s="7" t="str">
        <f t="shared" si="265"/>
        <v>Manaus39,70</v>
      </c>
      <c r="B1588" s="100" t="s">
        <v>187</v>
      </c>
      <c r="C1588" s="7">
        <v>4151</v>
      </c>
      <c r="D1588" s="7" t="s">
        <v>40</v>
      </c>
      <c r="E1588">
        <v>4001152</v>
      </c>
      <c r="F1588" s="101"/>
      <c r="G1588" s="111">
        <v>50040235</v>
      </c>
      <c r="H1588" t="s">
        <v>233</v>
      </c>
      <c r="I1588" s="101" t="str">
        <f t="shared" si="259"/>
        <v>39,7</v>
      </c>
      <c r="J1588" s="164">
        <v>0</v>
      </c>
      <c r="K1588" s="7" t="s">
        <v>56</v>
      </c>
      <c r="L1588" s="103" t="e">
        <f>HLOOKUP(K1588,'ABR''26'!$DE$4:$EH$65,MATCH(Carga!A1588,'ABR''26'!$DE$4:$DE$65,0),0)</f>
        <v>#N/A</v>
      </c>
      <c r="M1588" s="7"/>
      <c r="O1588" s="7" t="str">
        <f t="shared" si="260"/>
        <v>ZBSB</v>
      </c>
      <c r="P1588" s="104" t="e">
        <f t="shared" si="261"/>
        <v>#N/A</v>
      </c>
      <c r="Q1588" s="102" t="s">
        <v>203</v>
      </c>
      <c r="R1588" s="102" t="s">
        <v>204</v>
      </c>
      <c r="S1588" s="102" t="s">
        <v>152</v>
      </c>
      <c r="T1588" s="105" t="str">
        <f t="shared" ca="1" si="256"/>
        <v>04.05.Monday</v>
      </c>
      <c r="U1588" s="102" t="s">
        <v>205</v>
      </c>
      <c r="V1588" s="7"/>
      <c r="W1588" s="7"/>
      <c r="X1588" s="7"/>
      <c r="Y1588" s="7"/>
      <c r="Z1588" s="100">
        <f t="shared" si="262"/>
        <v>4001152</v>
      </c>
      <c r="AA1588" s="7"/>
      <c r="AB1588" s="7"/>
      <c r="AC1588" s="7"/>
      <c r="AD1588" s="7"/>
      <c r="AE1588" s="100">
        <f t="shared" si="263"/>
        <v>4151</v>
      </c>
      <c r="AF1588" s="7"/>
      <c r="AG1588" s="100">
        <f t="shared" si="264"/>
        <v>50040235</v>
      </c>
    </row>
    <row r="1589" spans="1:33" x14ac:dyDescent="0.35">
      <c r="A1589" s="7" t="str">
        <f t="shared" si="265"/>
        <v>Manaus39,70</v>
      </c>
      <c r="B1589" s="100" t="s">
        <v>187</v>
      </c>
      <c r="C1589" s="7">
        <v>4151</v>
      </c>
      <c r="D1589" s="7" t="s">
        <v>40</v>
      </c>
      <c r="E1589">
        <v>4001152</v>
      </c>
      <c r="F1589" s="101"/>
      <c r="G1589" s="111">
        <v>50040235</v>
      </c>
      <c r="H1589" t="s">
        <v>233</v>
      </c>
      <c r="I1589" s="101" t="str">
        <f t="shared" si="259"/>
        <v>39,7</v>
      </c>
      <c r="J1589" s="164">
        <v>0</v>
      </c>
      <c r="K1589" s="7" t="s">
        <v>46</v>
      </c>
      <c r="L1589" s="103" t="e">
        <f>HLOOKUP(K1589,'ABR''26'!$DE$4:$EH$65,MATCH(Carga!A1589,'ABR''26'!$DE$4:$DE$65,0),0)</f>
        <v>#N/A</v>
      </c>
      <c r="M1589" s="7"/>
      <c r="O1589" s="7" t="str">
        <f t="shared" si="260"/>
        <v>ZBCP</v>
      </c>
      <c r="P1589" s="104" t="e">
        <f t="shared" si="261"/>
        <v>#N/A</v>
      </c>
      <c r="Q1589" s="102" t="s">
        <v>203</v>
      </c>
      <c r="R1589" s="102" t="s">
        <v>204</v>
      </c>
      <c r="S1589" s="102" t="s">
        <v>152</v>
      </c>
      <c r="T1589" s="105" t="str">
        <f t="shared" ca="1" si="256"/>
        <v>04.05.Monday</v>
      </c>
      <c r="U1589" s="102" t="s">
        <v>205</v>
      </c>
      <c r="V1589" s="7"/>
      <c r="W1589" s="7"/>
      <c r="X1589" s="7"/>
      <c r="Y1589" s="7"/>
      <c r="Z1589" s="100">
        <f t="shared" si="262"/>
        <v>4001152</v>
      </c>
      <c r="AA1589" s="7"/>
      <c r="AB1589" s="7"/>
      <c r="AC1589" s="7"/>
      <c r="AD1589" s="7"/>
      <c r="AE1589" s="100">
        <f t="shared" si="263"/>
        <v>4151</v>
      </c>
      <c r="AF1589" s="7"/>
      <c r="AG1589" s="100">
        <f t="shared" si="264"/>
        <v>50040235</v>
      </c>
    </row>
    <row r="1590" spans="1:33" x14ac:dyDescent="0.35">
      <c r="A1590" s="7" t="str">
        <f t="shared" si="265"/>
        <v>Manaus39,70</v>
      </c>
      <c r="B1590" s="100" t="s">
        <v>187</v>
      </c>
      <c r="C1590" s="7">
        <v>4151</v>
      </c>
      <c r="D1590" s="7" t="s">
        <v>40</v>
      </c>
      <c r="E1590">
        <v>4001152</v>
      </c>
      <c r="F1590" s="101"/>
      <c r="G1590" s="111">
        <v>50040235</v>
      </c>
      <c r="H1590" t="s">
        <v>233</v>
      </c>
      <c r="I1590" s="101" t="str">
        <f t="shared" si="259"/>
        <v>39,7</v>
      </c>
      <c r="J1590" s="164">
        <v>0</v>
      </c>
      <c r="K1590" s="7" t="s">
        <v>131</v>
      </c>
      <c r="L1590" s="103" t="e">
        <f>HLOOKUP(K1590,'ABR''26'!$DE$4:$EH$65,MATCH(Carga!A1590,'ABR''26'!$DE$4:$DE$65,0),0)</f>
        <v>#N/A</v>
      </c>
      <c r="M1590" s="7"/>
      <c r="O1590" s="7" t="str">
        <f t="shared" si="260"/>
        <v>ZBFP</v>
      </c>
      <c r="P1590" s="104" t="e">
        <f t="shared" si="261"/>
        <v>#N/A</v>
      </c>
      <c r="Q1590" s="102" t="s">
        <v>203</v>
      </c>
      <c r="R1590" s="102" t="s">
        <v>204</v>
      </c>
      <c r="S1590" s="102" t="s">
        <v>152</v>
      </c>
      <c r="T1590" s="105" t="str">
        <f t="shared" ca="1" si="256"/>
        <v>04.05.Monday</v>
      </c>
      <c r="U1590" s="102" t="s">
        <v>205</v>
      </c>
      <c r="V1590" s="7"/>
      <c r="W1590" s="7"/>
      <c r="X1590" s="7"/>
      <c r="Y1590" s="7"/>
      <c r="Z1590" s="100">
        <f t="shared" si="262"/>
        <v>4001152</v>
      </c>
      <c r="AA1590" s="7"/>
      <c r="AB1590" s="7"/>
      <c r="AC1590" s="7"/>
      <c r="AD1590" s="7"/>
      <c r="AE1590" s="100">
        <f t="shared" si="263"/>
        <v>4151</v>
      </c>
      <c r="AF1590" s="7"/>
      <c r="AG1590" s="100">
        <f t="shared" si="264"/>
        <v>50040235</v>
      </c>
    </row>
    <row r="1591" spans="1:33" x14ac:dyDescent="0.35">
      <c r="A1591" s="7" t="str">
        <f t="shared" si="265"/>
        <v>Manaus39,70</v>
      </c>
      <c r="B1591" s="100" t="s">
        <v>187</v>
      </c>
      <c r="C1591" s="7">
        <v>4151</v>
      </c>
      <c r="D1591" s="7" t="s">
        <v>40</v>
      </c>
      <c r="E1591">
        <v>4001152</v>
      </c>
      <c r="F1591" s="101"/>
      <c r="G1591" s="111">
        <v>50040235</v>
      </c>
      <c r="H1591" t="s">
        <v>233</v>
      </c>
      <c r="I1591" s="101" t="str">
        <f t="shared" si="259"/>
        <v>39,7</v>
      </c>
      <c r="J1591" s="164">
        <v>0</v>
      </c>
      <c r="K1591" s="7" t="s">
        <v>51</v>
      </c>
      <c r="L1591" s="103" t="e">
        <f>HLOOKUP(K1591,'ABR''26'!$DE$4:$EH$65,MATCH(Carga!A1591,'ABR''26'!$DE$4:$DE$65,0),0)</f>
        <v>#N/A</v>
      </c>
      <c r="M1591" s="7"/>
      <c r="O1591" s="7" t="str">
        <f t="shared" si="260"/>
        <v>ZBFC</v>
      </c>
      <c r="P1591" s="104" t="e">
        <f t="shared" si="261"/>
        <v>#N/A</v>
      </c>
      <c r="Q1591" s="102" t="s">
        <v>203</v>
      </c>
      <c r="R1591" s="102" t="s">
        <v>204</v>
      </c>
      <c r="S1591" s="102" t="s">
        <v>152</v>
      </c>
      <c r="T1591" s="105" t="str">
        <f t="shared" ca="1" si="256"/>
        <v>04.05.Monday</v>
      </c>
      <c r="U1591" s="102" t="s">
        <v>205</v>
      </c>
      <c r="V1591" s="7"/>
      <c r="W1591" s="7"/>
      <c r="X1591" s="7"/>
      <c r="Y1591" s="7"/>
      <c r="Z1591" s="100">
        <f t="shared" si="262"/>
        <v>4001152</v>
      </c>
      <c r="AA1591" s="7"/>
      <c r="AB1591" s="7"/>
      <c r="AC1591" s="7"/>
      <c r="AD1591" s="7"/>
      <c r="AE1591" s="100">
        <f t="shared" si="263"/>
        <v>4151</v>
      </c>
      <c r="AF1591" s="7"/>
      <c r="AG1591" s="100">
        <f t="shared" si="264"/>
        <v>50040235</v>
      </c>
    </row>
    <row r="1592" spans="1:33" x14ac:dyDescent="0.35">
      <c r="A1592" s="7" t="str">
        <f t="shared" si="265"/>
        <v>Manaus39,70</v>
      </c>
      <c r="B1592" s="100" t="s">
        <v>187</v>
      </c>
      <c r="C1592" s="7">
        <v>4151</v>
      </c>
      <c r="D1592" s="7" t="s">
        <v>40</v>
      </c>
      <c r="E1592">
        <v>4001152</v>
      </c>
      <c r="F1592" s="101"/>
      <c r="G1592" s="111">
        <v>50040235</v>
      </c>
      <c r="H1592" t="s">
        <v>233</v>
      </c>
      <c r="I1592" s="101" t="str">
        <f t="shared" si="259"/>
        <v>39,7</v>
      </c>
      <c r="J1592" s="164">
        <v>0</v>
      </c>
      <c r="K1592" s="7" t="s">
        <v>59</v>
      </c>
      <c r="L1592" s="103" t="e">
        <f>HLOOKUP(K1592,'ABR''26'!$DE$4:$EH$65,MATCH(Carga!A1592,'ABR''26'!$DE$4:$DE$65,0),0)</f>
        <v>#N/A</v>
      </c>
      <c r="M1592" s="7"/>
      <c r="O1592" s="7" t="str">
        <f t="shared" si="260"/>
        <v>ZBFB</v>
      </c>
      <c r="P1592" s="104" t="e">
        <f t="shared" si="261"/>
        <v>#N/A</v>
      </c>
      <c r="Q1592" s="102" t="s">
        <v>203</v>
      </c>
      <c r="R1592" s="102" t="s">
        <v>204</v>
      </c>
      <c r="S1592" s="102" t="s">
        <v>152</v>
      </c>
      <c r="T1592" s="105" t="str">
        <f t="shared" ca="1" si="256"/>
        <v>04.05.Monday</v>
      </c>
      <c r="U1592" s="102" t="s">
        <v>205</v>
      </c>
      <c r="V1592" s="7"/>
      <c r="W1592" s="7"/>
      <c r="X1592" s="7"/>
      <c r="Y1592" s="7"/>
      <c r="Z1592" s="100">
        <f t="shared" si="262"/>
        <v>4001152</v>
      </c>
      <c r="AA1592" s="7"/>
      <c r="AB1592" s="7"/>
      <c r="AC1592" s="7"/>
      <c r="AD1592" s="7"/>
      <c r="AE1592" s="100">
        <f t="shared" si="263"/>
        <v>4151</v>
      </c>
      <c r="AF1592" s="7"/>
      <c r="AG1592" s="100">
        <f t="shared" si="264"/>
        <v>50040235</v>
      </c>
    </row>
    <row r="1593" spans="1:33" x14ac:dyDescent="0.35">
      <c r="A1593" s="7" t="str">
        <f t="shared" si="265"/>
        <v>Manaus39,70</v>
      </c>
      <c r="B1593" s="100" t="s">
        <v>187</v>
      </c>
      <c r="C1593" s="7">
        <v>4151</v>
      </c>
      <c r="D1593" s="7" t="s">
        <v>40</v>
      </c>
      <c r="E1593">
        <v>4001152</v>
      </c>
      <c r="F1593" s="101"/>
      <c r="G1593" s="111">
        <v>50040235</v>
      </c>
      <c r="H1593" t="s">
        <v>233</v>
      </c>
      <c r="I1593" s="101" t="str">
        <f t="shared" si="259"/>
        <v>39,7</v>
      </c>
      <c r="J1593" s="164">
        <v>0</v>
      </c>
      <c r="K1593" s="7" t="s">
        <v>138</v>
      </c>
      <c r="L1593" s="103" t="e">
        <f>HLOOKUP(K1593,'ABR''26'!$DE$4:$EH$65,MATCH(Carga!A1593,'ABR''26'!$DE$4:$DE$65,0),0)</f>
        <v>#N/A</v>
      </c>
      <c r="M1593" s="7"/>
      <c r="O1593" s="7" t="str">
        <f t="shared" si="260"/>
        <v>ZBTM</v>
      </c>
      <c r="P1593" s="104" t="e">
        <f t="shared" si="261"/>
        <v>#N/A</v>
      </c>
      <c r="Q1593" s="102" t="s">
        <v>203</v>
      </c>
      <c r="R1593" s="102" t="s">
        <v>204</v>
      </c>
      <c r="S1593" s="102" t="s">
        <v>152</v>
      </c>
      <c r="T1593" s="105" t="str">
        <f t="shared" ca="1" si="256"/>
        <v>04.05.Monday</v>
      </c>
      <c r="U1593" s="102" t="s">
        <v>205</v>
      </c>
      <c r="V1593" s="7"/>
      <c r="W1593" s="7"/>
      <c r="X1593" s="7"/>
      <c r="Y1593" s="7"/>
      <c r="Z1593" s="100">
        <f t="shared" si="262"/>
        <v>4001152</v>
      </c>
      <c r="AA1593" s="7"/>
      <c r="AB1593" s="7"/>
      <c r="AC1593" s="7"/>
      <c r="AD1593" s="7"/>
      <c r="AE1593" s="100">
        <f t="shared" si="263"/>
        <v>4151</v>
      </c>
      <c r="AF1593" s="7"/>
      <c r="AG1593" s="100">
        <f t="shared" si="264"/>
        <v>50040235</v>
      </c>
    </row>
    <row r="1594" spans="1:33" x14ac:dyDescent="0.35">
      <c r="A1594" s="7" t="str">
        <f t="shared" si="265"/>
        <v>Manaus39,70</v>
      </c>
      <c r="B1594" s="100" t="s">
        <v>187</v>
      </c>
      <c r="C1594" s="7">
        <v>4151</v>
      </c>
      <c r="D1594" s="7" t="s">
        <v>40</v>
      </c>
      <c r="E1594">
        <v>4001152</v>
      </c>
      <c r="F1594" s="101"/>
      <c r="G1594" s="111">
        <v>50040235</v>
      </c>
      <c r="H1594" t="s">
        <v>233</v>
      </c>
      <c r="I1594" s="101" t="str">
        <f t="shared" si="259"/>
        <v>39,7</v>
      </c>
      <c r="J1594" s="164">
        <v>0</v>
      </c>
      <c r="K1594" s="7" t="s">
        <v>139</v>
      </c>
      <c r="L1594" s="103" t="e">
        <f>HLOOKUP(K1594,'ABR''26'!$DE$4:$EH$65,MATCH(Carga!A1594,'ABR''26'!$DE$4:$DE$65,0),0)</f>
        <v>#N/A</v>
      </c>
      <c r="M1594" s="7"/>
      <c r="O1594" s="7" t="str">
        <f t="shared" si="260"/>
        <v>ZBCT</v>
      </c>
      <c r="P1594" s="104" t="e">
        <f t="shared" si="261"/>
        <v>#N/A</v>
      </c>
      <c r="Q1594" s="102" t="s">
        <v>203</v>
      </c>
      <c r="R1594" s="102" t="s">
        <v>204</v>
      </c>
      <c r="S1594" s="102" t="s">
        <v>152</v>
      </c>
      <c r="T1594" s="105" t="str">
        <f t="shared" ca="1" si="256"/>
        <v>04.05.Monday</v>
      </c>
      <c r="U1594" s="102" t="s">
        <v>205</v>
      </c>
      <c r="V1594" s="7"/>
      <c r="W1594" s="7"/>
      <c r="X1594" s="7"/>
      <c r="Y1594" s="7"/>
      <c r="Z1594" s="100">
        <f t="shared" si="262"/>
        <v>4001152</v>
      </c>
      <c r="AA1594" s="7"/>
      <c r="AB1594" s="7"/>
      <c r="AC1594" s="7"/>
      <c r="AD1594" s="7"/>
      <c r="AE1594" s="100">
        <f t="shared" si="263"/>
        <v>4151</v>
      </c>
      <c r="AF1594" s="7"/>
      <c r="AG1594" s="100">
        <f t="shared" si="264"/>
        <v>50040235</v>
      </c>
    </row>
    <row r="1595" spans="1:33" x14ac:dyDescent="0.35">
      <c r="A1595" s="7" t="str">
        <f t="shared" si="265"/>
        <v>Manaus39,70</v>
      </c>
      <c r="B1595" s="100" t="s">
        <v>187</v>
      </c>
      <c r="C1595" s="7">
        <v>4151</v>
      </c>
      <c r="D1595" s="7" t="s">
        <v>40</v>
      </c>
      <c r="E1595">
        <v>4001152</v>
      </c>
      <c r="F1595" s="101"/>
      <c r="G1595" s="111">
        <v>50040235</v>
      </c>
      <c r="H1595" t="s">
        <v>233</v>
      </c>
      <c r="I1595" s="101" t="str">
        <f t="shared" si="259"/>
        <v>39,7</v>
      </c>
      <c r="J1595" s="164">
        <v>0</v>
      </c>
      <c r="K1595" s="7" t="s">
        <v>57</v>
      </c>
      <c r="L1595" s="103" t="e">
        <f>HLOOKUP(K1595,'ABR''26'!$DE$4:$EH$65,MATCH(Carga!A1595,'ABR''26'!$DE$4:$DE$65,0),0)</f>
        <v>#N/A</v>
      </c>
      <c r="M1595" s="7"/>
      <c r="O1595" s="7" t="str">
        <f t="shared" si="260"/>
        <v>ZBLB</v>
      </c>
      <c r="P1595" s="104" t="e">
        <f t="shared" si="261"/>
        <v>#N/A</v>
      </c>
      <c r="Q1595" s="102" t="s">
        <v>203</v>
      </c>
      <c r="R1595" s="102" t="s">
        <v>204</v>
      </c>
      <c r="S1595" s="102" t="s">
        <v>152</v>
      </c>
      <c r="T1595" s="105" t="str">
        <f t="shared" ca="1" si="256"/>
        <v>04.05.Monday</v>
      </c>
      <c r="U1595" s="102" t="s">
        <v>205</v>
      </c>
      <c r="V1595" s="7"/>
      <c r="W1595" s="7"/>
      <c r="X1595" s="7"/>
      <c r="Y1595" s="7"/>
      <c r="Z1595" s="100">
        <f t="shared" si="262"/>
        <v>4001152</v>
      </c>
      <c r="AA1595" s="7"/>
      <c r="AB1595" s="7"/>
      <c r="AC1595" s="7"/>
      <c r="AD1595" s="7"/>
      <c r="AE1595" s="100">
        <f t="shared" si="263"/>
        <v>4151</v>
      </c>
      <c r="AF1595" s="7"/>
      <c r="AG1595" s="100">
        <f t="shared" si="264"/>
        <v>50040235</v>
      </c>
    </row>
    <row r="1596" spans="1:33" x14ac:dyDescent="0.35">
      <c r="A1596" s="7" t="str">
        <f t="shared" si="265"/>
        <v>Manaus39,70</v>
      </c>
      <c r="B1596" s="100" t="s">
        <v>187</v>
      </c>
      <c r="C1596" s="7">
        <v>4151</v>
      </c>
      <c r="D1596" s="7" t="s">
        <v>40</v>
      </c>
      <c r="E1596">
        <v>4001152</v>
      </c>
      <c r="F1596" s="101"/>
      <c r="G1596" s="111">
        <v>50040235</v>
      </c>
      <c r="H1596" t="s">
        <v>233</v>
      </c>
      <c r="I1596" s="101" t="str">
        <f t="shared" si="259"/>
        <v>39,7</v>
      </c>
      <c r="J1596" s="164">
        <v>0</v>
      </c>
      <c r="K1596" s="7" t="s">
        <v>132</v>
      </c>
      <c r="L1596" s="103" t="e">
        <f>HLOOKUP(K1596,'ABR''26'!$DE$4:$EH$65,MATCH(Carga!A1596,'ABR''26'!$DE$4:$DE$65,0),0)</f>
        <v>#N/A</v>
      </c>
      <c r="M1596" s="7"/>
      <c r="O1596" s="7" t="str">
        <f t="shared" si="260"/>
        <v>ZBMR</v>
      </c>
      <c r="P1596" s="104" t="e">
        <f t="shared" si="261"/>
        <v>#N/A</v>
      </c>
      <c r="Q1596" s="102" t="s">
        <v>203</v>
      </c>
      <c r="R1596" s="102" t="s">
        <v>204</v>
      </c>
      <c r="S1596" s="102" t="s">
        <v>152</v>
      </c>
      <c r="T1596" s="105" t="str">
        <f t="shared" ca="1" si="256"/>
        <v>04.05.Monday</v>
      </c>
      <c r="U1596" s="102" t="s">
        <v>205</v>
      </c>
      <c r="V1596" s="7"/>
      <c r="W1596" s="7"/>
      <c r="X1596" s="7"/>
      <c r="Y1596" s="7"/>
      <c r="Z1596" s="100">
        <f t="shared" si="262"/>
        <v>4001152</v>
      </c>
      <c r="AA1596" s="7"/>
      <c r="AB1596" s="7"/>
      <c r="AC1596" s="7"/>
      <c r="AD1596" s="7"/>
      <c r="AE1596" s="100">
        <f t="shared" si="263"/>
        <v>4151</v>
      </c>
      <c r="AF1596" s="7"/>
      <c r="AG1596" s="100">
        <f t="shared" si="264"/>
        <v>50040235</v>
      </c>
    </row>
    <row r="1597" spans="1:33" x14ac:dyDescent="0.35">
      <c r="A1597" s="7" t="str">
        <f t="shared" si="265"/>
        <v>Manaus39,70</v>
      </c>
      <c r="B1597" s="100" t="s">
        <v>187</v>
      </c>
      <c r="C1597" s="7">
        <v>4151</v>
      </c>
      <c r="D1597" s="7" t="s">
        <v>40</v>
      </c>
      <c r="E1597">
        <v>4001152</v>
      </c>
      <c r="F1597" s="101"/>
      <c r="G1597" s="111">
        <v>50040235</v>
      </c>
      <c r="H1597" t="s">
        <v>233</v>
      </c>
      <c r="I1597" s="101" t="str">
        <f t="shared" si="259"/>
        <v>39,7</v>
      </c>
      <c r="J1597" s="164">
        <v>0</v>
      </c>
      <c r="K1597" s="7" t="s">
        <v>133</v>
      </c>
      <c r="L1597" s="103" t="e">
        <f>HLOOKUP(K1597,'ABR''26'!$DE$4:$EH$65,MATCH(Carga!A1597,'ABR''26'!$DE$4:$DE$65,0),0)</f>
        <v>#N/A</v>
      </c>
      <c r="M1597" s="7"/>
      <c r="O1597" s="7" t="str">
        <f t="shared" si="260"/>
        <v>ZBML</v>
      </c>
      <c r="P1597" s="104" t="e">
        <f t="shared" si="261"/>
        <v>#N/A</v>
      </c>
      <c r="Q1597" s="102" t="s">
        <v>203</v>
      </c>
      <c r="R1597" s="102" t="s">
        <v>204</v>
      </c>
      <c r="S1597" s="102" t="s">
        <v>152</v>
      </c>
      <c r="T1597" s="105" t="str">
        <f t="shared" ca="1" si="256"/>
        <v>04.05.Monday</v>
      </c>
      <c r="U1597" s="102" t="s">
        <v>205</v>
      </c>
      <c r="V1597" s="7"/>
      <c r="W1597" s="7"/>
      <c r="X1597" s="7"/>
      <c r="Y1597" s="7"/>
      <c r="Z1597" s="100">
        <f t="shared" si="262"/>
        <v>4001152</v>
      </c>
      <c r="AA1597" s="7"/>
      <c r="AB1597" s="7"/>
      <c r="AC1597" s="7"/>
      <c r="AD1597" s="7"/>
      <c r="AE1597" s="100">
        <f t="shared" si="263"/>
        <v>4151</v>
      </c>
      <c r="AF1597" s="7"/>
      <c r="AG1597" s="100">
        <f t="shared" si="264"/>
        <v>50040235</v>
      </c>
    </row>
    <row r="1598" spans="1:33" x14ac:dyDescent="0.35">
      <c r="A1598" s="7" t="str">
        <f t="shared" si="265"/>
        <v>Manaus39,70</v>
      </c>
      <c r="B1598" s="100" t="s">
        <v>187</v>
      </c>
      <c r="C1598" s="7">
        <v>4151</v>
      </c>
      <c r="D1598" s="7" t="s">
        <v>40</v>
      </c>
      <c r="E1598">
        <v>4001152</v>
      </c>
      <c r="F1598" s="101"/>
      <c r="G1598" s="111">
        <v>50040235</v>
      </c>
      <c r="H1598" t="s">
        <v>233</v>
      </c>
      <c r="I1598" s="101" t="str">
        <f t="shared" si="259"/>
        <v>39,7</v>
      </c>
      <c r="J1598" s="164">
        <v>0</v>
      </c>
      <c r="K1598" s="7" t="s">
        <v>52</v>
      </c>
      <c r="L1598" s="103" t="e">
        <f>HLOOKUP(K1598,'ABR''26'!$DE$4:$EH$65,MATCH(Carga!A1598,'ABR''26'!$DE$4:$DE$65,0),0)</f>
        <v>#N/A</v>
      </c>
      <c r="M1598" s="7"/>
      <c r="O1598" s="7" t="str">
        <f t="shared" si="260"/>
        <v>ZBPP</v>
      </c>
      <c r="P1598" s="104" t="e">
        <f t="shared" si="261"/>
        <v>#N/A</v>
      </c>
      <c r="Q1598" s="102" t="s">
        <v>203</v>
      </c>
      <c r="R1598" s="102" t="s">
        <v>204</v>
      </c>
      <c r="S1598" s="102" t="s">
        <v>152</v>
      </c>
      <c r="T1598" s="105" t="str">
        <f t="shared" ca="1" si="256"/>
        <v>04.05.Monday</v>
      </c>
      <c r="U1598" s="102" t="s">
        <v>205</v>
      </c>
      <c r="V1598" s="7"/>
      <c r="W1598" s="7"/>
      <c r="X1598" s="7"/>
      <c r="Y1598" s="7"/>
      <c r="Z1598" s="100">
        <f t="shared" si="262"/>
        <v>4001152</v>
      </c>
      <c r="AA1598" s="7"/>
      <c r="AB1598" s="7"/>
      <c r="AC1598" s="7"/>
      <c r="AD1598" s="7"/>
      <c r="AE1598" s="100">
        <f t="shared" si="263"/>
        <v>4151</v>
      </c>
      <c r="AF1598" s="7"/>
      <c r="AG1598" s="100">
        <f t="shared" si="264"/>
        <v>50040235</v>
      </c>
    </row>
    <row r="1599" spans="1:33" x14ac:dyDescent="0.35">
      <c r="A1599" s="7" t="str">
        <f t="shared" si="265"/>
        <v>Manaus39,70</v>
      </c>
      <c r="B1599" s="100" t="s">
        <v>187</v>
      </c>
      <c r="C1599" s="7">
        <v>4151</v>
      </c>
      <c r="D1599" s="7" t="s">
        <v>40</v>
      </c>
      <c r="E1599">
        <v>4001152</v>
      </c>
      <c r="F1599" s="101"/>
      <c r="G1599" s="111">
        <v>50040235</v>
      </c>
      <c r="H1599" t="s">
        <v>233</v>
      </c>
      <c r="I1599" s="101" t="str">
        <f t="shared" si="259"/>
        <v>39,7</v>
      </c>
      <c r="J1599" s="164">
        <v>0</v>
      </c>
      <c r="K1599" s="7" t="s">
        <v>60</v>
      </c>
      <c r="L1599" s="103" t="e">
        <f>HLOOKUP(K1599,'ABR''26'!$DE$4:$EH$65,MATCH(Carga!A1599,'ABR''26'!$DE$4:$DE$65,0),0)</f>
        <v>#N/A</v>
      </c>
      <c r="M1599" s="7"/>
      <c r="O1599" s="7" t="str">
        <f t="shared" si="260"/>
        <v>ZBPB</v>
      </c>
      <c r="P1599" s="104" t="e">
        <f t="shared" si="261"/>
        <v>#N/A</v>
      </c>
      <c r="Q1599" s="102" t="s">
        <v>203</v>
      </c>
      <c r="R1599" s="102" t="s">
        <v>204</v>
      </c>
      <c r="S1599" s="102" t="s">
        <v>152</v>
      </c>
      <c r="T1599" s="105" t="str">
        <f t="shared" ca="1" si="256"/>
        <v>04.05.Monday</v>
      </c>
      <c r="U1599" s="102" t="s">
        <v>205</v>
      </c>
      <c r="V1599" s="7"/>
      <c r="W1599" s="7"/>
      <c r="X1599" s="7"/>
      <c r="Y1599" s="7"/>
      <c r="Z1599" s="100">
        <f t="shared" si="262"/>
        <v>4001152</v>
      </c>
      <c r="AA1599" s="7"/>
      <c r="AB1599" s="7"/>
      <c r="AC1599" s="7"/>
      <c r="AD1599" s="7"/>
      <c r="AE1599" s="100">
        <f t="shared" si="263"/>
        <v>4151</v>
      </c>
      <c r="AF1599" s="7"/>
      <c r="AG1599" s="100">
        <f t="shared" si="264"/>
        <v>50040235</v>
      </c>
    </row>
    <row r="1600" spans="1:33" x14ac:dyDescent="0.35">
      <c r="A1600" s="7" t="str">
        <f t="shared" si="265"/>
        <v>Manaus39,70</v>
      </c>
      <c r="B1600" s="100" t="s">
        <v>187</v>
      </c>
      <c r="C1600" s="7">
        <v>4151</v>
      </c>
      <c r="D1600" s="7" t="s">
        <v>40</v>
      </c>
      <c r="E1600">
        <v>4001152</v>
      </c>
      <c r="F1600" s="101"/>
      <c r="G1600" s="111">
        <v>50040235</v>
      </c>
      <c r="H1600" t="s">
        <v>233</v>
      </c>
      <c r="I1600" s="101" t="str">
        <f t="shared" si="259"/>
        <v>39,7</v>
      </c>
      <c r="J1600" s="164">
        <v>0</v>
      </c>
      <c r="K1600" s="7" t="s">
        <v>50</v>
      </c>
      <c r="L1600" s="103" t="e">
        <f>HLOOKUP(K1600,'ABR''26'!$DE$4:$EH$65,MATCH(Carga!A1600,'ABR''26'!$DE$4:$DE$65,0),0)</f>
        <v>#N/A</v>
      </c>
      <c r="M1600" s="7"/>
      <c r="O1600" s="7" t="str">
        <f t="shared" si="260"/>
        <v>ZBOP</v>
      </c>
      <c r="P1600" s="104" t="e">
        <f t="shared" si="261"/>
        <v>#N/A</v>
      </c>
      <c r="Q1600" s="102" t="s">
        <v>203</v>
      </c>
      <c r="R1600" s="102" t="s">
        <v>204</v>
      </c>
      <c r="S1600" s="102" t="s">
        <v>152</v>
      </c>
      <c r="T1600" s="105" t="str">
        <f t="shared" ca="1" si="256"/>
        <v>04.05.Monday</v>
      </c>
      <c r="U1600" s="102" t="s">
        <v>205</v>
      </c>
      <c r="V1600" s="7"/>
      <c r="W1600" s="7"/>
      <c r="X1600" s="7"/>
      <c r="Y1600" s="7"/>
      <c r="Z1600" s="100">
        <f t="shared" si="262"/>
        <v>4001152</v>
      </c>
      <c r="AA1600" s="7"/>
      <c r="AB1600" s="7"/>
      <c r="AC1600" s="7"/>
      <c r="AD1600" s="7"/>
      <c r="AE1600" s="100">
        <f t="shared" si="263"/>
        <v>4151</v>
      </c>
      <c r="AF1600" s="7"/>
      <c r="AG1600" s="100">
        <f t="shared" si="264"/>
        <v>50040235</v>
      </c>
    </row>
    <row r="1601" spans="1:33" x14ac:dyDescent="0.35">
      <c r="A1601" s="7" t="str">
        <f t="shared" si="265"/>
        <v>Manaus39,70</v>
      </c>
      <c r="B1601" s="100" t="s">
        <v>187</v>
      </c>
      <c r="C1601" s="7">
        <v>4151</v>
      </c>
      <c r="D1601" s="7" t="s">
        <v>40</v>
      </c>
      <c r="E1601">
        <v>4001152</v>
      </c>
      <c r="F1601" s="101"/>
      <c r="G1601" s="111">
        <v>50040235</v>
      </c>
      <c r="H1601" t="s">
        <v>233</v>
      </c>
      <c r="I1601" s="101" t="str">
        <f t="shared" si="259"/>
        <v>39,7</v>
      </c>
      <c r="J1601" s="164">
        <v>0</v>
      </c>
      <c r="K1601" s="7" t="s">
        <v>58</v>
      </c>
      <c r="L1601" s="103" t="e">
        <f>HLOOKUP(K1601,'ABR''26'!$DE$4:$EH$65,MATCH(Carga!A1601,'ABR''26'!$DE$4:$DE$65,0),0)</f>
        <v>#N/A</v>
      </c>
      <c r="M1601" s="7"/>
      <c r="O1601" s="7" t="str">
        <f t="shared" si="260"/>
        <v>ZBOB</v>
      </c>
      <c r="P1601" s="104" t="e">
        <f t="shared" si="261"/>
        <v>#N/A</v>
      </c>
      <c r="Q1601" s="102" t="s">
        <v>203</v>
      </c>
      <c r="R1601" s="102" t="s">
        <v>204</v>
      </c>
      <c r="S1601" s="102" t="s">
        <v>152</v>
      </c>
      <c r="T1601" s="105" t="str">
        <f t="shared" ca="1" si="256"/>
        <v>04.05.Monday</v>
      </c>
      <c r="U1601" s="102" t="s">
        <v>205</v>
      </c>
      <c r="V1601" s="7"/>
      <c r="W1601" s="7"/>
      <c r="X1601" s="7"/>
      <c r="Y1601" s="7"/>
      <c r="Z1601" s="100">
        <f t="shared" si="262"/>
        <v>4001152</v>
      </c>
      <c r="AA1601" s="7"/>
      <c r="AB1601" s="7"/>
      <c r="AC1601" s="7"/>
      <c r="AD1601" s="7"/>
      <c r="AE1601" s="100">
        <f t="shared" si="263"/>
        <v>4151</v>
      </c>
      <c r="AF1601" s="7"/>
      <c r="AG1601" s="100">
        <f t="shared" si="264"/>
        <v>50040235</v>
      </c>
    </row>
    <row r="1602" spans="1:33" x14ac:dyDescent="0.35">
      <c r="A1602" s="7" t="str">
        <f t="shared" si="265"/>
        <v>Manaus39,70</v>
      </c>
      <c r="B1602" s="100" t="s">
        <v>187</v>
      </c>
      <c r="C1602" s="7">
        <v>4151</v>
      </c>
      <c r="D1602" s="7" t="s">
        <v>40</v>
      </c>
      <c r="E1602">
        <v>4001152</v>
      </c>
      <c r="F1602" s="101"/>
      <c r="G1602" s="111">
        <v>50040235</v>
      </c>
      <c r="H1602" t="s">
        <v>233</v>
      </c>
      <c r="I1602" s="101" t="str">
        <f t="shared" si="259"/>
        <v>39,7</v>
      </c>
      <c r="J1602" s="164">
        <v>0</v>
      </c>
      <c r="K1602" s="7" t="s">
        <v>134</v>
      </c>
      <c r="L1602" s="103" t="e">
        <f>HLOOKUP(K1602,'ABR''26'!$DE$4:$EH$65,MATCH(Carga!A1602,'ABR''26'!$DE$4:$DE$65,0),0)</f>
        <v>#N/A</v>
      </c>
      <c r="M1602" s="7"/>
      <c r="O1602" s="7" t="str">
        <f t="shared" si="260"/>
        <v>ZBSG</v>
      </c>
      <c r="P1602" s="104" t="e">
        <f t="shared" si="261"/>
        <v>#N/A</v>
      </c>
      <c r="Q1602" s="102" t="s">
        <v>203</v>
      </c>
      <c r="R1602" s="102" t="s">
        <v>204</v>
      </c>
      <c r="S1602" s="102" t="s">
        <v>152</v>
      </c>
      <c r="T1602" s="105" t="str">
        <f t="shared" ref="T1602:T1665" ca="1" si="266">$T$1</f>
        <v>04.05.Monday</v>
      </c>
      <c r="U1602" s="102" t="s">
        <v>205</v>
      </c>
      <c r="V1602" s="7"/>
      <c r="W1602" s="7"/>
      <c r="X1602" s="7"/>
      <c r="Y1602" s="7"/>
      <c r="Z1602" s="100">
        <f t="shared" si="262"/>
        <v>4001152</v>
      </c>
      <c r="AA1602" s="7"/>
      <c r="AB1602" s="7"/>
      <c r="AC1602" s="7"/>
      <c r="AD1602" s="7"/>
      <c r="AE1602" s="100">
        <f t="shared" si="263"/>
        <v>4151</v>
      </c>
      <c r="AF1602" s="7"/>
      <c r="AG1602" s="100">
        <f t="shared" si="264"/>
        <v>50040235</v>
      </c>
    </row>
    <row r="1603" spans="1:33" x14ac:dyDescent="0.35">
      <c r="A1603" s="7" t="str">
        <f t="shared" si="265"/>
        <v>Manaus39,70</v>
      </c>
      <c r="B1603" s="100" t="s">
        <v>187</v>
      </c>
      <c r="C1603" s="7">
        <v>4151</v>
      </c>
      <c r="D1603" s="7" t="s">
        <v>40</v>
      </c>
      <c r="E1603">
        <v>4001152</v>
      </c>
      <c r="F1603" s="101"/>
      <c r="G1603" s="111">
        <v>50040235</v>
      </c>
      <c r="H1603" t="s">
        <v>233</v>
      </c>
      <c r="I1603" s="101" t="str">
        <f t="shared" si="259"/>
        <v>39,7</v>
      </c>
      <c r="J1603" s="164">
        <v>0</v>
      </c>
      <c r="K1603" s="7" t="s">
        <v>45</v>
      </c>
      <c r="L1603" s="103" t="e">
        <f>HLOOKUP(K1603,'ABR''26'!$DE$4:$EH$65,MATCH(Carga!A1603,'ABR''26'!$DE$4:$DE$65,0),0)</f>
        <v>#N/A</v>
      </c>
      <c r="M1603" s="7"/>
      <c r="O1603" s="7" t="str">
        <f t="shared" si="260"/>
        <v>ZBFS</v>
      </c>
      <c r="P1603" s="104" t="e">
        <f t="shared" si="261"/>
        <v>#N/A</v>
      </c>
      <c r="Q1603" s="102" t="s">
        <v>203</v>
      </c>
      <c r="R1603" s="102" t="s">
        <v>204</v>
      </c>
      <c r="S1603" s="102" t="s">
        <v>152</v>
      </c>
      <c r="T1603" s="105" t="str">
        <f t="shared" ca="1" si="266"/>
        <v>04.05.Monday</v>
      </c>
      <c r="U1603" s="102" t="s">
        <v>205</v>
      </c>
      <c r="V1603" s="7"/>
      <c r="W1603" s="7"/>
      <c r="X1603" s="7"/>
      <c r="Y1603" s="7"/>
      <c r="Z1603" s="100">
        <f t="shared" si="262"/>
        <v>4001152</v>
      </c>
      <c r="AA1603" s="7"/>
      <c r="AB1603" s="7"/>
      <c r="AC1603" s="7"/>
      <c r="AD1603" s="7"/>
      <c r="AE1603" s="100">
        <f t="shared" si="263"/>
        <v>4151</v>
      </c>
      <c r="AF1603" s="7"/>
      <c r="AG1603" s="100">
        <f t="shared" si="264"/>
        <v>50040235</v>
      </c>
    </row>
    <row r="1604" spans="1:33" x14ac:dyDescent="0.35">
      <c r="A1604" s="7" t="str">
        <f t="shared" si="265"/>
        <v>Manaus39,70</v>
      </c>
      <c r="B1604" s="100" t="s">
        <v>187</v>
      </c>
      <c r="C1604" s="7">
        <v>4151</v>
      </c>
      <c r="D1604" s="7" t="s">
        <v>40</v>
      </c>
      <c r="E1604">
        <v>4001152</v>
      </c>
      <c r="F1604" s="101"/>
      <c r="G1604" s="111">
        <v>50040235</v>
      </c>
      <c r="H1604" t="s">
        <v>233</v>
      </c>
      <c r="I1604" s="101" t="str">
        <f t="shared" si="259"/>
        <v>39,7</v>
      </c>
      <c r="J1604" s="164">
        <v>0</v>
      </c>
      <c r="K1604" s="7" t="s">
        <v>47</v>
      </c>
      <c r="L1604" s="103" t="e">
        <f>HLOOKUP(K1604,'ABR''26'!$DE$4:$EH$65,MATCH(Carga!A1604,'ABR''26'!$DE$4:$DE$65,0),0)</f>
        <v>#N/A</v>
      </c>
      <c r="M1604" s="7"/>
      <c r="O1604" s="7" t="str">
        <f t="shared" si="260"/>
        <v>ZBUT</v>
      </c>
      <c r="P1604" s="104" t="e">
        <f t="shared" si="261"/>
        <v>#N/A</v>
      </c>
      <c r="Q1604" s="102" t="s">
        <v>203</v>
      </c>
      <c r="R1604" s="102" t="s">
        <v>204</v>
      </c>
      <c r="S1604" s="102" t="s">
        <v>152</v>
      </c>
      <c r="T1604" s="105" t="str">
        <f t="shared" ca="1" si="266"/>
        <v>04.05.Monday</v>
      </c>
      <c r="U1604" s="102" t="s">
        <v>205</v>
      </c>
      <c r="V1604" s="7"/>
      <c r="W1604" s="7"/>
      <c r="X1604" s="7"/>
      <c r="Y1604" s="7"/>
      <c r="Z1604" s="100">
        <f t="shared" si="262"/>
        <v>4001152</v>
      </c>
      <c r="AA1604" s="7"/>
      <c r="AB1604" s="7"/>
      <c r="AC1604" s="7"/>
      <c r="AD1604" s="7"/>
      <c r="AE1604" s="100">
        <f t="shared" si="263"/>
        <v>4151</v>
      </c>
      <c r="AF1604" s="7"/>
      <c r="AG1604" s="100">
        <f t="shared" si="264"/>
        <v>50040235</v>
      </c>
    </row>
    <row r="1605" spans="1:33" x14ac:dyDescent="0.35">
      <c r="A1605" s="7" t="str">
        <f t="shared" si="265"/>
        <v>Manaus39,70</v>
      </c>
      <c r="B1605" s="100" t="s">
        <v>187</v>
      </c>
      <c r="C1605" s="7">
        <v>4151</v>
      </c>
      <c r="D1605" s="7" t="s">
        <v>40</v>
      </c>
      <c r="E1605">
        <v>4001152</v>
      </c>
      <c r="F1605" s="101"/>
      <c r="G1605" s="111">
        <v>50040235</v>
      </c>
      <c r="H1605" t="s">
        <v>233</v>
      </c>
      <c r="I1605" s="101" t="str">
        <f t="shared" si="259"/>
        <v>39,7</v>
      </c>
      <c r="J1605" s="164">
        <v>0</v>
      </c>
      <c r="K1605" s="7" t="s">
        <v>54</v>
      </c>
      <c r="L1605" s="103" t="e">
        <f>HLOOKUP(K1605,'ABR''26'!$DE$4:$EH$65,MATCH(Carga!A1605,'ABR''26'!$DE$4:$DE$65,0),0)</f>
        <v>#N/A</v>
      </c>
      <c r="M1605" s="7"/>
      <c r="O1605" s="7" t="str">
        <f t="shared" si="260"/>
        <v>ZBUB</v>
      </c>
      <c r="P1605" s="104" t="e">
        <f t="shared" si="261"/>
        <v>#N/A</v>
      </c>
      <c r="Q1605" s="102" t="s">
        <v>203</v>
      </c>
      <c r="R1605" s="102" t="s">
        <v>204</v>
      </c>
      <c r="S1605" s="102" t="s">
        <v>152</v>
      </c>
      <c r="T1605" s="105" t="str">
        <f t="shared" ca="1" si="266"/>
        <v>04.05.Monday</v>
      </c>
      <c r="U1605" s="102" t="s">
        <v>205</v>
      </c>
      <c r="V1605" s="7"/>
      <c r="W1605" s="7"/>
      <c r="X1605" s="7"/>
      <c r="Y1605" s="7"/>
      <c r="Z1605" s="100">
        <f t="shared" si="262"/>
        <v>4001152</v>
      </c>
      <c r="AA1605" s="7"/>
      <c r="AB1605" s="7"/>
      <c r="AC1605" s="7"/>
      <c r="AD1605" s="7"/>
      <c r="AE1605" s="100">
        <f t="shared" si="263"/>
        <v>4151</v>
      </c>
      <c r="AF1605" s="7"/>
      <c r="AG1605" s="100">
        <f t="shared" si="264"/>
        <v>50040235</v>
      </c>
    </row>
    <row r="1606" spans="1:33" x14ac:dyDescent="0.35">
      <c r="A1606" s="7" t="str">
        <f t="shared" si="265"/>
        <v>Manaus39,70</v>
      </c>
      <c r="B1606" s="100" t="s">
        <v>187</v>
      </c>
      <c r="C1606" s="7">
        <v>4151</v>
      </c>
      <c r="D1606" s="7" t="s">
        <v>40</v>
      </c>
      <c r="E1606">
        <v>4001152</v>
      </c>
      <c r="F1606" s="101"/>
      <c r="G1606" s="111">
        <v>50040235</v>
      </c>
      <c r="H1606" t="s">
        <v>233</v>
      </c>
      <c r="I1606" s="101" t="str">
        <f t="shared" si="259"/>
        <v>39,7</v>
      </c>
      <c r="J1606" s="164">
        <v>0</v>
      </c>
      <c r="K1606" s="7" t="s">
        <v>48</v>
      </c>
      <c r="L1606" s="103" t="e">
        <f>HLOOKUP(K1606,'ABR''26'!$DE$4:$EH$65,MATCH(Carga!A1606,'ABR''26'!$DE$4:$DE$65,0),0)</f>
        <v>#N/A</v>
      </c>
      <c r="M1606" s="7"/>
      <c r="O1606" s="7" t="str">
        <f t="shared" si="260"/>
        <v>ZBLA</v>
      </c>
      <c r="P1606" s="104" t="e">
        <f t="shared" si="261"/>
        <v>#N/A</v>
      </c>
      <c r="Q1606" s="102" t="s">
        <v>203</v>
      </c>
      <c r="R1606" s="102" t="s">
        <v>204</v>
      </c>
      <c r="S1606" s="102" t="s">
        <v>152</v>
      </c>
      <c r="T1606" s="105" t="str">
        <f t="shared" ca="1" si="266"/>
        <v>04.05.Monday</v>
      </c>
      <c r="U1606" s="102" t="s">
        <v>205</v>
      </c>
      <c r="V1606" s="7"/>
      <c r="W1606" s="7"/>
      <c r="X1606" s="7"/>
      <c r="Y1606" s="7"/>
      <c r="Z1606" s="100">
        <f t="shared" si="262"/>
        <v>4001152</v>
      </c>
      <c r="AA1606" s="7"/>
      <c r="AB1606" s="7"/>
      <c r="AC1606" s="7"/>
      <c r="AD1606" s="7"/>
      <c r="AE1606" s="100">
        <f t="shared" si="263"/>
        <v>4151</v>
      </c>
      <c r="AF1606" s="7"/>
      <c r="AG1606" s="100">
        <f t="shared" si="264"/>
        <v>50040235</v>
      </c>
    </row>
    <row r="1607" spans="1:33" x14ac:dyDescent="0.35">
      <c r="A1607" s="7" t="str">
        <f t="shared" si="265"/>
        <v>Manaus39,70</v>
      </c>
      <c r="B1607" s="100" t="s">
        <v>187</v>
      </c>
      <c r="C1607" s="7">
        <v>4151</v>
      </c>
      <c r="D1607" s="7" t="s">
        <v>40</v>
      </c>
      <c r="E1607">
        <v>4001152</v>
      </c>
      <c r="F1607" s="101"/>
      <c r="G1607" s="111">
        <v>50040235</v>
      </c>
      <c r="H1607" t="s">
        <v>233</v>
      </c>
      <c r="I1607" s="101" t="str">
        <f t="shared" si="259"/>
        <v>39,7</v>
      </c>
      <c r="J1607" s="164">
        <v>0</v>
      </c>
      <c r="K1607" s="7" t="s">
        <v>55</v>
      </c>
      <c r="L1607" s="103" t="e">
        <f>HLOOKUP(K1607,'ABR''26'!$DE$4:$EH$65,MATCH(Carga!A1607,'ABR''26'!$DE$4:$DE$65,0),0)</f>
        <v>#N/A</v>
      </c>
      <c r="M1607" s="7"/>
      <c r="O1607" s="7" t="str">
        <f t="shared" si="260"/>
        <v>ZBLL</v>
      </c>
      <c r="P1607" s="104" t="e">
        <f t="shared" si="261"/>
        <v>#N/A</v>
      </c>
      <c r="Q1607" s="102" t="s">
        <v>203</v>
      </c>
      <c r="R1607" s="102" t="s">
        <v>204</v>
      </c>
      <c r="S1607" s="102" t="s">
        <v>152</v>
      </c>
      <c r="T1607" s="105" t="str">
        <f t="shared" ca="1" si="266"/>
        <v>04.05.Monday</v>
      </c>
      <c r="U1607" s="102" t="s">
        <v>205</v>
      </c>
      <c r="V1607" s="7"/>
      <c r="W1607" s="7"/>
      <c r="X1607" s="7"/>
      <c r="Y1607" s="7"/>
      <c r="Z1607" s="100">
        <f t="shared" si="262"/>
        <v>4001152</v>
      </c>
      <c r="AA1607" s="7"/>
      <c r="AB1607" s="7"/>
      <c r="AC1607" s="7"/>
      <c r="AD1607" s="7"/>
      <c r="AE1607" s="100">
        <f t="shared" si="263"/>
        <v>4151</v>
      </c>
      <c r="AF1607" s="7"/>
      <c r="AG1607" s="100">
        <f t="shared" si="264"/>
        <v>50040235</v>
      </c>
    </row>
    <row r="1608" spans="1:33" x14ac:dyDescent="0.35">
      <c r="A1608" s="7" t="str">
        <f t="shared" si="265"/>
        <v>Manaus39,70</v>
      </c>
      <c r="B1608" s="100" t="s">
        <v>187</v>
      </c>
      <c r="C1608" s="7">
        <v>4151</v>
      </c>
      <c r="D1608" s="7" t="s">
        <v>40</v>
      </c>
      <c r="E1608">
        <v>4001152</v>
      </c>
      <c r="F1608" s="101"/>
      <c r="G1608" s="111">
        <v>50040235</v>
      </c>
      <c r="H1608" t="s">
        <v>233</v>
      </c>
      <c r="I1608" s="101" t="str">
        <f t="shared" si="259"/>
        <v>39,7</v>
      </c>
      <c r="J1608" s="164">
        <v>0</v>
      </c>
      <c r="K1608" s="7" t="s">
        <v>135</v>
      </c>
      <c r="L1608" s="103" t="e">
        <f>HLOOKUP(K1608,'ABR''26'!$DE$4:$EH$65,MATCH(Carga!A1608,'ABR''26'!$DE$4:$DE$65,0),0)</f>
        <v>#N/A</v>
      </c>
      <c r="M1608" s="7"/>
      <c r="O1608" s="7" t="str">
        <f t="shared" si="260"/>
        <v>ZBPE</v>
      </c>
      <c r="P1608" s="104" t="e">
        <f t="shared" si="261"/>
        <v>#N/A</v>
      </c>
      <c r="Q1608" s="102" t="s">
        <v>203</v>
      </c>
      <c r="R1608" s="102" t="s">
        <v>204</v>
      </c>
      <c r="S1608" s="102" t="s">
        <v>152</v>
      </c>
      <c r="T1608" s="105" t="str">
        <f t="shared" ca="1" si="266"/>
        <v>04.05.Monday</v>
      </c>
      <c r="U1608" s="102" t="s">
        <v>205</v>
      </c>
      <c r="V1608" s="7"/>
      <c r="W1608" s="7"/>
      <c r="X1608" s="7"/>
      <c r="Y1608" s="7"/>
      <c r="Z1608" s="100">
        <f t="shared" si="262"/>
        <v>4001152</v>
      </c>
      <c r="AA1608" s="7"/>
      <c r="AB1608" s="7"/>
      <c r="AC1608" s="7"/>
      <c r="AD1608" s="7"/>
      <c r="AE1608" s="100">
        <f t="shared" si="263"/>
        <v>4151</v>
      </c>
      <c r="AF1608" s="7"/>
      <c r="AG1608" s="100">
        <f t="shared" si="264"/>
        <v>50040235</v>
      </c>
    </row>
    <row r="1609" spans="1:33" x14ac:dyDescent="0.35">
      <c r="A1609" s="7" t="str">
        <f t="shared" si="265"/>
        <v>Manaus39,70</v>
      </c>
      <c r="B1609" s="100" t="s">
        <v>187</v>
      </c>
      <c r="C1609" s="7">
        <v>4151</v>
      </c>
      <c r="D1609" s="7" t="s">
        <v>40</v>
      </c>
      <c r="E1609">
        <v>4001152</v>
      </c>
      <c r="F1609" s="101"/>
      <c r="G1609" s="111">
        <v>50040235</v>
      </c>
      <c r="H1609" t="s">
        <v>233</v>
      </c>
      <c r="I1609" s="101" t="str">
        <f t="shared" si="259"/>
        <v>39,7</v>
      </c>
      <c r="J1609" s="164">
        <v>0</v>
      </c>
      <c r="K1609" s="7" t="s">
        <v>136</v>
      </c>
      <c r="L1609" s="103" t="e">
        <f>HLOOKUP(K1609,'ABR''26'!$DE$4:$EH$65,MATCH(Carga!A1609,'ABR''26'!$DE$4:$DE$65,0),0)</f>
        <v>#N/A</v>
      </c>
      <c r="M1609" s="7"/>
      <c r="O1609" s="7" t="str">
        <f t="shared" si="260"/>
        <v>ZBPL</v>
      </c>
      <c r="P1609" s="104" t="e">
        <f t="shared" si="261"/>
        <v>#N/A</v>
      </c>
      <c r="Q1609" s="102" t="s">
        <v>203</v>
      </c>
      <c r="R1609" s="102" t="s">
        <v>204</v>
      </c>
      <c r="S1609" s="102" t="s">
        <v>152</v>
      </c>
      <c r="T1609" s="105" t="str">
        <f t="shared" ca="1" si="266"/>
        <v>04.05.Monday</v>
      </c>
      <c r="U1609" s="102" t="s">
        <v>205</v>
      </c>
      <c r="V1609" s="7"/>
      <c r="W1609" s="7"/>
      <c r="X1609" s="7"/>
      <c r="Y1609" s="7"/>
      <c r="Z1609" s="100">
        <f t="shared" si="262"/>
        <v>4001152</v>
      </c>
      <c r="AA1609" s="7"/>
      <c r="AB1609" s="7"/>
      <c r="AC1609" s="7"/>
      <c r="AD1609" s="7"/>
      <c r="AE1609" s="100">
        <f t="shared" si="263"/>
        <v>4151</v>
      </c>
      <c r="AF1609" s="7"/>
      <c r="AG1609" s="100">
        <f t="shared" si="264"/>
        <v>50040235</v>
      </c>
    </row>
    <row r="1610" spans="1:33" x14ac:dyDescent="0.35">
      <c r="A1610" s="7" t="str">
        <f>D1610&amp;I1610&amp;J1610</f>
        <v>Manaus39,71</v>
      </c>
      <c r="B1610" s="100" t="s">
        <v>187</v>
      </c>
      <c r="C1610" s="7">
        <v>4151</v>
      </c>
      <c r="D1610" s="7" t="s">
        <v>40</v>
      </c>
      <c r="E1610">
        <v>4001152</v>
      </c>
      <c r="F1610" s="101"/>
      <c r="G1610" s="111" t="s">
        <v>234</v>
      </c>
      <c r="H1610" t="s">
        <v>235</v>
      </c>
      <c r="I1610" s="101" t="str">
        <f t="shared" ref="I1610:I1673" si="267">SUBSTITUTE(MID(H1610,7,4),".",",")</f>
        <v>39,7</v>
      </c>
      <c r="J1610" s="164">
        <v>1</v>
      </c>
      <c r="K1610" s="7" t="s">
        <v>43</v>
      </c>
      <c r="L1610" s="103" t="e">
        <f>HLOOKUP(K1610,'ABR''26'!$DE$4:$EH$65,MATCH(Carga!A1610,'ABR''26'!$DE$4:$DE$65,0),0)</f>
        <v>#N/A</v>
      </c>
      <c r="M1610" s="7"/>
      <c r="O1610" s="7" t="str">
        <f t="shared" ref="O1610:O1673" si="268">K1610</f>
        <v>ZBRP</v>
      </c>
      <c r="P1610" s="104" t="e">
        <f t="shared" ref="P1610:P1673" si="269">L1610</f>
        <v>#N/A</v>
      </c>
      <c r="Q1610" s="102" t="s">
        <v>203</v>
      </c>
      <c r="R1610" s="102" t="s">
        <v>204</v>
      </c>
      <c r="S1610" s="102" t="s">
        <v>152</v>
      </c>
      <c r="T1610" s="105" t="str">
        <f t="shared" ca="1" si="266"/>
        <v>04.05.Monday</v>
      </c>
      <c r="U1610" s="102" t="s">
        <v>205</v>
      </c>
      <c r="V1610" s="7"/>
      <c r="W1610" s="7"/>
      <c r="X1610" s="7"/>
      <c r="Y1610" s="7"/>
      <c r="Z1610" s="100">
        <f t="shared" ref="Z1610:Z1673" si="270">E1610</f>
        <v>4001152</v>
      </c>
      <c r="AA1610" s="7"/>
      <c r="AB1610" s="7"/>
      <c r="AC1610" s="7"/>
      <c r="AD1610" s="7"/>
      <c r="AE1610" s="100">
        <f t="shared" ref="AE1610:AE1673" si="271">C1610</f>
        <v>4151</v>
      </c>
      <c r="AF1610" s="7"/>
      <c r="AG1610" s="100" t="str">
        <f t="shared" ref="AG1610:AG1673" si="272">G1610</f>
        <v>50040139</v>
      </c>
    </row>
    <row r="1611" spans="1:33" x14ac:dyDescent="0.35">
      <c r="A1611" s="7" t="str">
        <f t="shared" ref="A1611:A1633" si="273">D1611&amp;I1611&amp;J1611</f>
        <v>Manaus39,71</v>
      </c>
      <c r="B1611" s="100" t="s">
        <v>187</v>
      </c>
      <c r="C1611" s="7">
        <v>4151</v>
      </c>
      <c r="D1611" s="7" t="s">
        <v>40</v>
      </c>
      <c r="E1611">
        <v>4001152</v>
      </c>
      <c r="F1611" s="101"/>
      <c r="G1611" s="111" t="s">
        <v>234</v>
      </c>
      <c r="H1611" t="s">
        <v>235</v>
      </c>
      <c r="I1611" s="101" t="str">
        <f t="shared" si="267"/>
        <v>39,7</v>
      </c>
      <c r="J1611" s="164">
        <v>1</v>
      </c>
      <c r="K1611" s="7" t="s">
        <v>44</v>
      </c>
      <c r="L1611" s="103" t="e">
        <f>HLOOKUP(K1611,'ABR''26'!$DE$4:$EH$65,MATCH(Carga!A1611,'ABR''26'!$DE$4:$DE$65,0),0)</f>
        <v>#N/A</v>
      </c>
      <c r="M1611" s="7"/>
      <c r="O1611" s="7" t="str">
        <f t="shared" si="268"/>
        <v>ZBSR</v>
      </c>
      <c r="P1611" s="104" t="e">
        <f t="shared" si="269"/>
        <v>#N/A</v>
      </c>
      <c r="Q1611" s="102" t="s">
        <v>203</v>
      </c>
      <c r="R1611" s="102" t="s">
        <v>204</v>
      </c>
      <c r="S1611" s="102" t="s">
        <v>152</v>
      </c>
      <c r="T1611" s="105" t="str">
        <f t="shared" ca="1" si="266"/>
        <v>04.05.Monday</v>
      </c>
      <c r="U1611" s="102" t="s">
        <v>205</v>
      </c>
      <c r="V1611" s="7"/>
      <c r="W1611" s="7"/>
      <c r="X1611" s="7"/>
      <c r="Y1611" s="7"/>
      <c r="Z1611" s="100">
        <f t="shared" si="270"/>
        <v>4001152</v>
      </c>
      <c r="AA1611" s="7"/>
      <c r="AB1611" s="7"/>
      <c r="AC1611" s="7"/>
      <c r="AD1611" s="7"/>
      <c r="AE1611" s="100">
        <f t="shared" si="271"/>
        <v>4151</v>
      </c>
      <c r="AF1611" s="7"/>
      <c r="AG1611" s="100" t="str">
        <f t="shared" si="272"/>
        <v>50040139</v>
      </c>
    </row>
    <row r="1612" spans="1:33" x14ac:dyDescent="0.35">
      <c r="A1612" s="7" t="str">
        <f t="shared" si="273"/>
        <v>Manaus39,71</v>
      </c>
      <c r="B1612" s="100" t="s">
        <v>187</v>
      </c>
      <c r="C1612" s="7">
        <v>4151</v>
      </c>
      <c r="D1612" s="7" t="s">
        <v>40</v>
      </c>
      <c r="E1612">
        <v>4001152</v>
      </c>
      <c r="F1612" s="101"/>
      <c r="G1612" s="111" t="s">
        <v>234</v>
      </c>
      <c r="H1612" t="s">
        <v>235</v>
      </c>
      <c r="I1612" s="101" t="str">
        <f t="shared" si="267"/>
        <v>39,7</v>
      </c>
      <c r="J1612" s="164">
        <v>1</v>
      </c>
      <c r="K1612" s="7" t="s">
        <v>56</v>
      </c>
      <c r="L1612" s="103" t="e">
        <f>HLOOKUP(K1612,'ABR''26'!$DE$4:$EH$65,MATCH(Carga!A1612,'ABR''26'!$DE$4:$DE$65,0),0)</f>
        <v>#N/A</v>
      </c>
      <c r="M1612" s="7"/>
      <c r="O1612" s="7" t="str">
        <f t="shared" si="268"/>
        <v>ZBSB</v>
      </c>
      <c r="P1612" s="104" t="e">
        <f t="shared" si="269"/>
        <v>#N/A</v>
      </c>
      <c r="Q1612" s="102" t="s">
        <v>203</v>
      </c>
      <c r="R1612" s="102" t="s">
        <v>204</v>
      </c>
      <c r="S1612" s="102" t="s">
        <v>152</v>
      </c>
      <c r="T1612" s="105" t="str">
        <f t="shared" ca="1" si="266"/>
        <v>04.05.Monday</v>
      </c>
      <c r="U1612" s="102" t="s">
        <v>205</v>
      </c>
      <c r="V1612" s="7"/>
      <c r="W1612" s="7"/>
      <c r="X1612" s="7"/>
      <c r="Y1612" s="7"/>
      <c r="Z1612" s="100">
        <f t="shared" si="270"/>
        <v>4001152</v>
      </c>
      <c r="AA1612" s="7"/>
      <c r="AB1612" s="7"/>
      <c r="AC1612" s="7"/>
      <c r="AD1612" s="7"/>
      <c r="AE1612" s="100">
        <f t="shared" si="271"/>
        <v>4151</v>
      </c>
      <c r="AF1612" s="7"/>
      <c r="AG1612" s="100" t="str">
        <f t="shared" si="272"/>
        <v>50040139</v>
      </c>
    </row>
    <row r="1613" spans="1:33" x14ac:dyDescent="0.35">
      <c r="A1613" s="7" t="str">
        <f t="shared" si="273"/>
        <v>Manaus39,71</v>
      </c>
      <c r="B1613" s="100" t="s">
        <v>187</v>
      </c>
      <c r="C1613" s="7">
        <v>4151</v>
      </c>
      <c r="D1613" s="7" t="s">
        <v>40</v>
      </c>
      <c r="E1613">
        <v>4001152</v>
      </c>
      <c r="F1613" s="101"/>
      <c r="G1613" s="111" t="s">
        <v>234</v>
      </c>
      <c r="H1613" t="s">
        <v>235</v>
      </c>
      <c r="I1613" s="101" t="str">
        <f t="shared" si="267"/>
        <v>39,7</v>
      </c>
      <c r="J1613" s="164">
        <v>1</v>
      </c>
      <c r="K1613" s="7" t="s">
        <v>46</v>
      </c>
      <c r="L1613" s="103" t="e">
        <f>HLOOKUP(K1613,'ABR''26'!$DE$4:$EH$65,MATCH(Carga!A1613,'ABR''26'!$DE$4:$DE$65,0),0)</f>
        <v>#N/A</v>
      </c>
      <c r="M1613" s="7"/>
      <c r="O1613" s="7" t="str">
        <f t="shared" si="268"/>
        <v>ZBCP</v>
      </c>
      <c r="P1613" s="104" t="e">
        <f t="shared" si="269"/>
        <v>#N/A</v>
      </c>
      <c r="Q1613" s="102" t="s">
        <v>203</v>
      </c>
      <c r="R1613" s="102" t="s">
        <v>204</v>
      </c>
      <c r="S1613" s="102" t="s">
        <v>152</v>
      </c>
      <c r="T1613" s="105" t="str">
        <f t="shared" ca="1" si="266"/>
        <v>04.05.Monday</v>
      </c>
      <c r="U1613" s="102" t="s">
        <v>205</v>
      </c>
      <c r="V1613" s="7"/>
      <c r="W1613" s="7"/>
      <c r="X1613" s="7"/>
      <c r="Y1613" s="7"/>
      <c r="Z1613" s="100">
        <f t="shared" si="270"/>
        <v>4001152</v>
      </c>
      <c r="AA1613" s="7"/>
      <c r="AB1613" s="7"/>
      <c r="AC1613" s="7"/>
      <c r="AD1613" s="7"/>
      <c r="AE1613" s="100">
        <f t="shared" si="271"/>
        <v>4151</v>
      </c>
      <c r="AF1613" s="7"/>
      <c r="AG1613" s="100" t="str">
        <f t="shared" si="272"/>
        <v>50040139</v>
      </c>
    </row>
    <row r="1614" spans="1:33" x14ac:dyDescent="0.35">
      <c r="A1614" s="7" t="str">
        <f t="shared" si="273"/>
        <v>Manaus39,71</v>
      </c>
      <c r="B1614" s="100" t="s">
        <v>187</v>
      </c>
      <c r="C1614" s="7">
        <v>4151</v>
      </c>
      <c r="D1614" s="7" t="s">
        <v>40</v>
      </c>
      <c r="E1614">
        <v>4001152</v>
      </c>
      <c r="F1614" s="101"/>
      <c r="G1614" s="111" t="s">
        <v>234</v>
      </c>
      <c r="H1614" t="s">
        <v>235</v>
      </c>
      <c r="I1614" s="101" t="str">
        <f t="shared" si="267"/>
        <v>39,7</v>
      </c>
      <c r="J1614" s="164">
        <v>1</v>
      </c>
      <c r="K1614" s="7" t="s">
        <v>131</v>
      </c>
      <c r="L1614" s="103" t="e">
        <f>HLOOKUP(K1614,'ABR''26'!$DE$4:$EH$65,MATCH(Carga!A1614,'ABR''26'!$DE$4:$DE$65,0),0)</f>
        <v>#N/A</v>
      </c>
      <c r="M1614" s="7"/>
      <c r="O1614" s="7" t="str">
        <f t="shared" si="268"/>
        <v>ZBFP</v>
      </c>
      <c r="P1614" s="104" t="e">
        <f t="shared" si="269"/>
        <v>#N/A</v>
      </c>
      <c r="Q1614" s="102" t="s">
        <v>203</v>
      </c>
      <c r="R1614" s="102" t="s">
        <v>204</v>
      </c>
      <c r="S1614" s="102" t="s">
        <v>152</v>
      </c>
      <c r="T1614" s="105" t="str">
        <f t="shared" ca="1" si="266"/>
        <v>04.05.Monday</v>
      </c>
      <c r="U1614" s="102" t="s">
        <v>205</v>
      </c>
      <c r="V1614" s="7"/>
      <c r="W1614" s="7"/>
      <c r="X1614" s="7"/>
      <c r="Y1614" s="7"/>
      <c r="Z1614" s="100">
        <f t="shared" si="270"/>
        <v>4001152</v>
      </c>
      <c r="AA1614" s="7"/>
      <c r="AB1614" s="7"/>
      <c r="AC1614" s="7"/>
      <c r="AD1614" s="7"/>
      <c r="AE1614" s="100">
        <f t="shared" si="271"/>
        <v>4151</v>
      </c>
      <c r="AF1614" s="7"/>
      <c r="AG1614" s="100" t="str">
        <f t="shared" si="272"/>
        <v>50040139</v>
      </c>
    </row>
    <row r="1615" spans="1:33" x14ac:dyDescent="0.35">
      <c r="A1615" s="7" t="str">
        <f t="shared" si="273"/>
        <v>Manaus39,71</v>
      </c>
      <c r="B1615" s="100" t="s">
        <v>187</v>
      </c>
      <c r="C1615" s="7">
        <v>4151</v>
      </c>
      <c r="D1615" s="7" t="s">
        <v>40</v>
      </c>
      <c r="E1615">
        <v>4001152</v>
      </c>
      <c r="F1615" s="101"/>
      <c r="G1615" s="111" t="s">
        <v>234</v>
      </c>
      <c r="H1615" t="s">
        <v>235</v>
      </c>
      <c r="I1615" s="101" t="str">
        <f t="shared" si="267"/>
        <v>39,7</v>
      </c>
      <c r="J1615" s="164">
        <v>1</v>
      </c>
      <c r="K1615" s="7" t="s">
        <v>51</v>
      </c>
      <c r="L1615" s="103" t="e">
        <f>HLOOKUP(K1615,'ABR''26'!$DE$4:$EH$65,MATCH(Carga!A1615,'ABR''26'!$DE$4:$DE$65,0),0)</f>
        <v>#N/A</v>
      </c>
      <c r="M1615" s="7"/>
      <c r="O1615" s="7" t="str">
        <f t="shared" si="268"/>
        <v>ZBFC</v>
      </c>
      <c r="P1615" s="104" t="e">
        <f t="shared" si="269"/>
        <v>#N/A</v>
      </c>
      <c r="Q1615" s="102" t="s">
        <v>203</v>
      </c>
      <c r="R1615" s="102" t="s">
        <v>204</v>
      </c>
      <c r="S1615" s="102" t="s">
        <v>152</v>
      </c>
      <c r="T1615" s="105" t="str">
        <f t="shared" ca="1" si="266"/>
        <v>04.05.Monday</v>
      </c>
      <c r="U1615" s="102" t="s">
        <v>205</v>
      </c>
      <c r="V1615" s="7"/>
      <c r="W1615" s="7"/>
      <c r="X1615" s="7"/>
      <c r="Y1615" s="7"/>
      <c r="Z1615" s="100">
        <f t="shared" si="270"/>
        <v>4001152</v>
      </c>
      <c r="AA1615" s="7"/>
      <c r="AB1615" s="7"/>
      <c r="AC1615" s="7"/>
      <c r="AD1615" s="7"/>
      <c r="AE1615" s="100">
        <f t="shared" si="271"/>
        <v>4151</v>
      </c>
      <c r="AF1615" s="7"/>
      <c r="AG1615" s="100" t="str">
        <f t="shared" si="272"/>
        <v>50040139</v>
      </c>
    </row>
    <row r="1616" spans="1:33" x14ac:dyDescent="0.35">
      <c r="A1616" s="7" t="str">
        <f t="shared" si="273"/>
        <v>Manaus39,71</v>
      </c>
      <c r="B1616" s="100" t="s">
        <v>187</v>
      </c>
      <c r="C1616" s="7">
        <v>4151</v>
      </c>
      <c r="D1616" s="7" t="s">
        <v>40</v>
      </c>
      <c r="E1616">
        <v>4001152</v>
      </c>
      <c r="F1616" s="101"/>
      <c r="G1616" s="111" t="s">
        <v>234</v>
      </c>
      <c r="H1616" t="s">
        <v>235</v>
      </c>
      <c r="I1616" s="101" t="str">
        <f t="shared" si="267"/>
        <v>39,7</v>
      </c>
      <c r="J1616" s="164">
        <v>1</v>
      </c>
      <c r="K1616" s="7" t="s">
        <v>59</v>
      </c>
      <c r="L1616" s="103" t="e">
        <f>HLOOKUP(K1616,'ABR''26'!$DE$4:$EH$65,MATCH(Carga!A1616,'ABR''26'!$DE$4:$DE$65,0),0)</f>
        <v>#N/A</v>
      </c>
      <c r="M1616" s="7"/>
      <c r="O1616" s="7" t="str">
        <f t="shared" si="268"/>
        <v>ZBFB</v>
      </c>
      <c r="P1616" s="104" t="e">
        <f t="shared" si="269"/>
        <v>#N/A</v>
      </c>
      <c r="Q1616" s="102" t="s">
        <v>203</v>
      </c>
      <c r="R1616" s="102" t="s">
        <v>204</v>
      </c>
      <c r="S1616" s="102" t="s">
        <v>152</v>
      </c>
      <c r="T1616" s="105" t="str">
        <f t="shared" ca="1" si="266"/>
        <v>04.05.Monday</v>
      </c>
      <c r="U1616" s="102" t="s">
        <v>205</v>
      </c>
      <c r="V1616" s="7"/>
      <c r="W1616" s="7"/>
      <c r="X1616" s="7"/>
      <c r="Y1616" s="7"/>
      <c r="Z1616" s="100">
        <f t="shared" si="270"/>
        <v>4001152</v>
      </c>
      <c r="AA1616" s="7"/>
      <c r="AB1616" s="7"/>
      <c r="AC1616" s="7"/>
      <c r="AD1616" s="7"/>
      <c r="AE1616" s="100">
        <f t="shared" si="271"/>
        <v>4151</v>
      </c>
      <c r="AF1616" s="7"/>
      <c r="AG1616" s="100" t="str">
        <f t="shared" si="272"/>
        <v>50040139</v>
      </c>
    </row>
    <row r="1617" spans="1:33" x14ac:dyDescent="0.35">
      <c r="A1617" s="7" t="str">
        <f t="shared" si="273"/>
        <v>Manaus39,71</v>
      </c>
      <c r="B1617" s="100" t="s">
        <v>187</v>
      </c>
      <c r="C1617" s="7">
        <v>4151</v>
      </c>
      <c r="D1617" s="7" t="s">
        <v>40</v>
      </c>
      <c r="E1617">
        <v>4001152</v>
      </c>
      <c r="F1617" s="101"/>
      <c r="G1617" s="111" t="s">
        <v>234</v>
      </c>
      <c r="H1617" t="s">
        <v>235</v>
      </c>
      <c r="I1617" s="101" t="str">
        <f t="shared" si="267"/>
        <v>39,7</v>
      </c>
      <c r="J1617" s="164">
        <v>1</v>
      </c>
      <c r="K1617" s="7" t="s">
        <v>138</v>
      </c>
      <c r="L1617" s="103" t="e">
        <f>HLOOKUP(K1617,'ABR''26'!$DE$4:$EH$65,MATCH(Carga!A1617,'ABR''26'!$DE$4:$DE$65,0),0)</f>
        <v>#N/A</v>
      </c>
      <c r="M1617" s="7"/>
      <c r="O1617" s="7" t="str">
        <f t="shared" si="268"/>
        <v>ZBTM</v>
      </c>
      <c r="P1617" s="104" t="e">
        <f t="shared" si="269"/>
        <v>#N/A</v>
      </c>
      <c r="Q1617" s="102" t="s">
        <v>203</v>
      </c>
      <c r="R1617" s="102" t="s">
        <v>204</v>
      </c>
      <c r="S1617" s="102" t="s">
        <v>152</v>
      </c>
      <c r="T1617" s="105" t="str">
        <f t="shared" ca="1" si="266"/>
        <v>04.05.Monday</v>
      </c>
      <c r="U1617" s="102" t="s">
        <v>205</v>
      </c>
      <c r="V1617" s="7"/>
      <c r="W1617" s="7"/>
      <c r="X1617" s="7"/>
      <c r="Y1617" s="7"/>
      <c r="Z1617" s="100">
        <f t="shared" si="270"/>
        <v>4001152</v>
      </c>
      <c r="AA1617" s="7"/>
      <c r="AB1617" s="7"/>
      <c r="AC1617" s="7"/>
      <c r="AD1617" s="7"/>
      <c r="AE1617" s="100">
        <f t="shared" si="271"/>
        <v>4151</v>
      </c>
      <c r="AF1617" s="7"/>
      <c r="AG1617" s="100" t="str">
        <f t="shared" si="272"/>
        <v>50040139</v>
      </c>
    </row>
    <row r="1618" spans="1:33" x14ac:dyDescent="0.35">
      <c r="A1618" s="7" t="str">
        <f t="shared" si="273"/>
        <v>Manaus39,71</v>
      </c>
      <c r="B1618" s="100" t="s">
        <v>187</v>
      </c>
      <c r="C1618" s="7">
        <v>4151</v>
      </c>
      <c r="D1618" s="7" t="s">
        <v>40</v>
      </c>
      <c r="E1618">
        <v>4001152</v>
      </c>
      <c r="F1618" s="101"/>
      <c r="G1618" s="111" t="s">
        <v>234</v>
      </c>
      <c r="H1618" t="s">
        <v>235</v>
      </c>
      <c r="I1618" s="101" t="str">
        <f t="shared" si="267"/>
        <v>39,7</v>
      </c>
      <c r="J1618" s="164">
        <v>1</v>
      </c>
      <c r="K1618" s="7" t="s">
        <v>139</v>
      </c>
      <c r="L1618" s="103" t="e">
        <f>HLOOKUP(K1618,'ABR''26'!$DE$4:$EH$65,MATCH(Carga!A1618,'ABR''26'!$DE$4:$DE$65,0),0)</f>
        <v>#N/A</v>
      </c>
      <c r="M1618" s="7"/>
      <c r="O1618" s="7" t="str">
        <f t="shared" si="268"/>
        <v>ZBCT</v>
      </c>
      <c r="P1618" s="104" t="e">
        <f t="shared" si="269"/>
        <v>#N/A</v>
      </c>
      <c r="Q1618" s="102" t="s">
        <v>203</v>
      </c>
      <c r="R1618" s="102" t="s">
        <v>204</v>
      </c>
      <c r="S1618" s="102" t="s">
        <v>152</v>
      </c>
      <c r="T1618" s="105" t="str">
        <f t="shared" ca="1" si="266"/>
        <v>04.05.Monday</v>
      </c>
      <c r="U1618" s="102" t="s">
        <v>205</v>
      </c>
      <c r="V1618" s="7"/>
      <c r="W1618" s="7"/>
      <c r="X1618" s="7"/>
      <c r="Y1618" s="7"/>
      <c r="Z1618" s="100">
        <f t="shared" si="270"/>
        <v>4001152</v>
      </c>
      <c r="AA1618" s="7"/>
      <c r="AB1618" s="7"/>
      <c r="AC1618" s="7"/>
      <c r="AD1618" s="7"/>
      <c r="AE1618" s="100">
        <f t="shared" si="271"/>
        <v>4151</v>
      </c>
      <c r="AF1618" s="7"/>
      <c r="AG1618" s="100" t="str">
        <f t="shared" si="272"/>
        <v>50040139</v>
      </c>
    </row>
    <row r="1619" spans="1:33" x14ac:dyDescent="0.35">
      <c r="A1619" s="7" t="str">
        <f t="shared" si="273"/>
        <v>Manaus39,71</v>
      </c>
      <c r="B1619" s="100" t="s">
        <v>187</v>
      </c>
      <c r="C1619" s="7">
        <v>4151</v>
      </c>
      <c r="D1619" s="7" t="s">
        <v>40</v>
      </c>
      <c r="E1619">
        <v>4001152</v>
      </c>
      <c r="F1619" s="101"/>
      <c r="G1619" s="111" t="s">
        <v>234</v>
      </c>
      <c r="H1619" t="s">
        <v>235</v>
      </c>
      <c r="I1619" s="101" t="str">
        <f t="shared" si="267"/>
        <v>39,7</v>
      </c>
      <c r="J1619" s="164">
        <v>1</v>
      </c>
      <c r="K1619" s="7" t="s">
        <v>57</v>
      </c>
      <c r="L1619" s="103" t="e">
        <f>HLOOKUP(K1619,'ABR''26'!$DE$4:$EH$65,MATCH(Carga!A1619,'ABR''26'!$DE$4:$DE$65,0),0)</f>
        <v>#N/A</v>
      </c>
      <c r="M1619" s="7"/>
      <c r="O1619" s="7" t="str">
        <f t="shared" si="268"/>
        <v>ZBLB</v>
      </c>
      <c r="P1619" s="104" t="e">
        <f t="shared" si="269"/>
        <v>#N/A</v>
      </c>
      <c r="Q1619" s="102" t="s">
        <v>203</v>
      </c>
      <c r="R1619" s="102" t="s">
        <v>204</v>
      </c>
      <c r="S1619" s="102" t="s">
        <v>152</v>
      </c>
      <c r="T1619" s="105" t="str">
        <f t="shared" ca="1" si="266"/>
        <v>04.05.Monday</v>
      </c>
      <c r="U1619" s="102" t="s">
        <v>205</v>
      </c>
      <c r="V1619" s="7"/>
      <c r="W1619" s="7"/>
      <c r="X1619" s="7"/>
      <c r="Y1619" s="7"/>
      <c r="Z1619" s="100">
        <f t="shared" si="270"/>
        <v>4001152</v>
      </c>
      <c r="AA1619" s="7"/>
      <c r="AB1619" s="7"/>
      <c r="AC1619" s="7"/>
      <c r="AD1619" s="7"/>
      <c r="AE1619" s="100">
        <f t="shared" si="271"/>
        <v>4151</v>
      </c>
      <c r="AF1619" s="7"/>
      <c r="AG1619" s="100" t="str">
        <f t="shared" si="272"/>
        <v>50040139</v>
      </c>
    </row>
    <row r="1620" spans="1:33" x14ac:dyDescent="0.35">
      <c r="A1620" s="7" t="str">
        <f t="shared" si="273"/>
        <v>Manaus39,71</v>
      </c>
      <c r="B1620" s="100" t="s">
        <v>187</v>
      </c>
      <c r="C1620" s="7">
        <v>4151</v>
      </c>
      <c r="D1620" s="7" t="s">
        <v>40</v>
      </c>
      <c r="E1620">
        <v>4001152</v>
      </c>
      <c r="F1620" s="101"/>
      <c r="G1620" s="111" t="s">
        <v>234</v>
      </c>
      <c r="H1620" t="s">
        <v>235</v>
      </c>
      <c r="I1620" s="101" t="str">
        <f t="shared" si="267"/>
        <v>39,7</v>
      </c>
      <c r="J1620" s="164">
        <v>1</v>
      </c>
      <c r="K1620" s="7" t="s">
        <v>132</v>
      </c>
      <c r="L1620" s="103" t="e">
        <f>HLOOKUP(K1620,'ABR''26'!$DE$4:$EH$65,MATCH(Carga!A1620,'ABR''26'!$DE$4:$DE$65,0),0)</f>
        <v>#N/A</v>
      </c>
      <c r="M1620" s="7"/>
      <c r="O1620" s="7" t="str">
        <f t="shared" si="268"/>
        <v>ZBMR</v>
      </c>
      <c r="P1620" s="104" t="e">
        <f t="shared" si="269"/>
        <v>#N/A</v>
      </c>
      <c r="Q1620" s="102" t="s">
        <v>203</v>
      </c>
      <c r="R1620" s="102" t="s">
        <v>204</v>
      </c>
      <c r="S1620" s="102" t="s">
        <v>152</v>
      </c>
      <c r="T1620" s="105" t="str">
        <f t="shared" ca="1" si="266"/>
        <v>04.05.Monday</v>
      </c>
      <c r="U1620" s="102" t="s">
        <v>205</v>
      </c>
      <c r="V1620" s="7"/>
      <c r="W1620" s="7"/>
      <c r="X1620" s="7"/>
      <c r="Y1620" s="7"/>
      <c r="Z1620" s="100">
        <f t="shared" si="270"/>
        <v>4001152</v>
      </c>
      <c r="AA1620" s="7"/>
      <c r="AB1620" s="7"/>
      <c r="AC1620" s="7"/>
      <c r="AD1620" s="7"/>
      <c r="AE1620" s="100">
        <f t="shared" si="271"/>
        <v>4151</v>
      </c>
      <c r="AF1620" s="7"/>
      <c r="AG1620" s="100" t="str">
        <f t="shared" si="272"/>
        <v>50040139</v>
      </c>
    </row>
    <row r="1621" spans="1:33" x14ac:dyDescent="0.35">
      <c r="A1621" s="7" t="str">
        <f t="shared" si="273"/>
        <v>Manaus39,71</v>
      </c>
      <c r="B1621" s="100" t="s">
        <v>187</v>
      </c>
      <c r="C1621" s="7">
        <v>4151</v>
      </c>
      <c r="D1621" s="7" t="s">
        <v>40</v>
      </c>
      <c r="E1621">
        <v>4001152</v>
      </c>
      <c r="F1621" s="101"/>
      <c r="G1621" s="111" t="s">
        <v>234</v>
      </c>
      <c r="H1621" t="s">
        <v>235</v>
      </c>
      <c r="I1621" s="101" t="str">
        <f t="shared" si="267"/>
        <v>39,7</v>
      </c>
      <c r="J1621" s="164">
        <v>1</v>
      </c>
      <c r="K1621" s="7" t="s">
        <v>133</v>
      </c>
      <c r="L1621" s="103" t="e">
        <f>HLOOKUP(K1621,'ABR''26'!$DE$4:$EH$65,MATCH(Carga!A1621,'ABR''26'!$DE$4:$DE$65,0),0)</f>
        <v>#N/A</v>
      </c>
      <c r="M1621" s="7"/>
      <c r="O1621" s="7" t="str">
        <f t="shared" si="268"/>
        <v>ZBML</v>
      </c>
      <c r="P1621" s="104" t="e">
        <f t="shared" si="269"/>
        <v>#N/A</v>
      </c>
      <c r="Q1621" s="102" t="s">
        <v>203</v>
      </c>
      <c r="R1621" s="102" t="s">
        <v>204</v>
      </c>
      <c r="S1621" s="102" t="s">
        <v>152</v>
      </c>
      <c r="T1621" s="105" t="str">
        <f t="shared" ca="1" si="266"/>
        <v>04.05.Monday</v>
      </c>
      <c r="U1621" s="102" t="s">
        <v>205</v>
      </c>
      <c r="V1621" s="7"/>
      <c r="W1621" s="7"/>
      <c r="X1621" s="7"/>
      <c r="Y1621" s="7"/>
      <c r="Z1621" s="100">
        <f t="shared" si="270"/>
        <v>4001152</v>
      </c>
      <c r="AA1621" s="7"/>
      <c r="AB1621" s="7"/>
      <c r="AC1621" s="7"/>
      <c r="AD1621" s="7"/>
      <c r="AE1621" s="100">
        <f t="shared" si="271"/>
        <v>4151</v>
      </c>
      <c r="AF1621" s="7"/>
      <c r="AG1621" s="100" t="str">
        <f t="shared" si="272"/>
        <v>50040139</v>
      </c>
    </row>
    <row r="1622" spans="1:33" x14ac:dyDescent="0.35">
      <c r="A1622" s="7" t="str">
        <f t="shared" si="273"/>
        <v>Manaus39,71</v>
      </c>
      <c r="B1622" s="100" t="s">
        <v>187</v>
      </c>
      <c r="C1622" s="7">
        <v>4151</v>
      </c>
      <c r="D1622" s="7" t="s">
        <v>40</v>
      </c>
      <c r="E1622">
        <v>4001152</v>
      </c>
      <c r="F1622" s="101"/>
      <c r="G1622" s="111" t="s">
        <v>234</v>
      </c>
      <c r="H1622" t="s">
        <v>235</v>
      </c>
      <c r="I1622" s="101" t="str">
        <f t="shared" si="267"/>
        <v>39,7</v>
      </c>
      <c r="J1622" s="164">
        <v>1</v>
      </c>
      <c r="K1622" s="7" t="s">
        <v>52</v>
      </c>
      <c r="L1622" s="103" t="e">
        <f>HLOOKUP(K1622,'ABR''26'!$DE$4:$EH$65,MATCH(Carga!A1622,'ABR''26'!$DE$4:$DE$65,0),0)</f>
        <v>#N/A</v>
      </c>
      <c r="M1622" s="7"/>
      <c r="O1622" s="7" t="str">
        <f t="shared" si="268"/>
        <v>ZBPP</v>
      </c>
      <c r="P1622" s="104" t="e">
        <f t="shared" si="269"/>
        <v>#N/A</v>
      </c>
      <c r="Q1622" s="102" t="s">
        <v>203</v>
      </c>
      <c r="R1622" s="102" t="s">
        <v>204</v>
      </c>
      <c r="S1622" s="102" t="s">
        <v>152</v>
      </c>
      <c r="T1622" s="105" t="str">
        <f t="shared" ca="1" si="266"/>
        <v>04.05.Monday</v>
      </c>
      <c r="U1622" s="102" t="s">
        <v>205</v>
      </c>
      <c r="V1622" s="7"/>
      <c r="W1622" s="7"/>
      <c r="X1622" s="7"/>
      <c r="Y1622" s="7"/>
      <c r="Z1622" s="100">
        <f t="shared" si="270"/>
        <v>4001152</v>
      </c>
      <c r="AA1622" s="7"/>
      <c r="AB1622" s="7"/>
      <c r="AC1622" s="7"/>
      <c r="AD1622" s="7"/>
      <c r="AE1622" s="100">
        <f t="shared" si="271"/>
        <v>4151</v>
      </c>
      <c r="AF1622" s="7"/>
      <c r="AG1622" s="100" t="str">
        <f t="shared" si="272"/>
        <v>50040139</v>
      </c>
    </row>
    <row r="1623" spans="1:33" x14ac:dyDescent="0.35">
      <c r="A1623" s="7" t="str">
        <f t="shared" si="273"/>
        <v>Manaus39,71</v>
      </c>
      <c r="B1623" s="100" t="s">
        <v>187</v>
      </c>
      <c r="C1623" s="7">
        <v>4151</v>
      </c>
      <c r="D1623" s="7" t="s">
        <v>40</v>
      </c>
      <c r="E1623">
        <v>4001152</v>
      </c>
      <c r="F1623" s="101"/>
      <c r="G1623" s="111" t="s">
        <v>234</v>
      </c>
      <c r="H1623" t="s">
        <v>235</v>
      </c>
      <c r="I1623" s="101" t="str">
        <f t="shared" si="267"/>
        <v>39,7</v>
      </c>
      <c r="J1623" s="164">
        <v>1</v>
      </c>
      <c r="K1623" s="7" t="s">
        <v>60</v>
      </c>
      <c r="L1623" s="103" t="e">
        <f>HLOOKUP(K1623,'ABR''26'!$DE$4:$EH$65,MATCH(Carga!A1623,'ABR''26'!$DE$4:$DE$65,0),0)</f>
        <v>#N/A</v>
      </c>
      <c r="M1623" s="7"/>
      <c r="O1623" s="7" t="str">
        <f t="shared" si="268"/>
        <v>ZBPB</v>
      </c>
      <c r="P1623" s="104" t="e">
        <f t="shared" si="269"/>
        <v>#N/A</v>
      </c>
      <c r="Q1623" s="102" t="s">
        <v>203</v>
      </c>
      <c r="R1623" s="102" t="s">
        <v>204</v>
      </c>
      <c r="S1623" s="102" t="s">
        <v>152</v>
      </c>
      <c r="T1623" s="105" t="str">
        <f t="shared" ca="1" si="266"/>
        <v>04.05.Monday</v>
      </c>
      <c r="U1623" s="102" t="s">
        <v>205</v>
      </c>
      <c r="V1623" s="7"/>
      <c r="W1623" s="7"/>
      <c r="X1623" s="7"/>
      <c r="Y1623" s="7"/>
      <c r="Z1623" s="100">
        <f t="shared" si="270"/>
        <v>4001152</v>
      </c>
      <c r="AA1623" s="7"/>
      <c r="AB1623" s="7"/>
      <c r="AC1623" s="7"/>
      <c r="AD1623" s="7"/>
      <c r="AE1623" s="100">
        <f t="shared" si="271"/>
        <v>4151</v>
      </c>
      <c r="AF1623" s="7"/>
      <c r="AG1623" s="100" t="str">
        <f t="shared" si="272"/>
        <v>50040139</v>
      </c>
    </row>
    <row r="1624" spans="1:33" x14ac:dyDescent="0.35">
      <c r="A1624" s="7" t="str">
        <f t="shared" si="273"/>
        <v>Manaus39,71</v>
      </c>
      <c r="B1624" s="100" t="s">
        <v>187</v>
      </c>
      <c r="C1624" s="7">
        <v>4151</v>
      </c>
      <c r="D1624" s="7" t="s">
        <v>40</v>
      </c>
      <c r="E1624">
        <v>4001152</v>
      </c>
      <c r="F1624" s="101"/>
      <c r="G1624" s="111" t="s">
        <v>234</v>
      </c>
      <c r="H1624" t="s">
        <v>235</v>
      </c>
      <c r="I1624" s="101" t="str">
        <f t="shared" si="267"/>
        <v>39,7</v>
      </c>
      <c r="J1624" s="164">
        <v>1</v>
      </c>
      <c r="K1624" s="7" t="s">
        <v>50</v>
      </c>
      <c r="L1624" s="103" t="e">
        <f>HLOOKUP(K1624,'ABR''26'!$DE$4:$EH$65,MATCH(Carga!A1624,'ABR''26'!$DE$4:$DE$65,0),0)</f>
        <v>#N/A</v>
      </c>
      <c r="M1624" s="7"/>
      <c r="O1624" s="7" t="str">
        <f t="shared" si="268"/>
        <v>ZBOP</v>
      </c>
      <c r="P1624" s="104" t="e">
        <f t="shared" si="269"/>
        <v>#N/A</v>
      </c>
      <c r="Q1624" s="102" t="s">
        <v>203</v>
      </c>
      <c r="R1624" s="102" t="s">
        <v>204</v>
      </c>
      <c r="S1624" s="102" t="s">
        <v>152</v>
      </c>
      <c r="T1624" s="105" t="str">
        <f t="shared" ca="1" si="266"/>
        <v>04.05.Monday</v>
      </c>
      <c r="U1624" s="102" t="s">
        <v>205</v>
      </c>
      <c r="V1624" s="7"/>
      <c r="W1624" s="7"/>
      <c r="X1624" s="7"/>
      <c r="Y1624" s="7"/>
      <c r="Z1624" s="100">
        <f t="shared" si="270"/>
        <v>4001152</v>
      </c>
      <c r="AA1624" s="7"/>
      <c r="AB1624" s="7"/>
      <c r="AC1624" s="7"/>
      <c r="AD1624" s="7"/>
      <c r="AE1624" s="100">
        <f t="shared" si="271"/>
        <v>4151</v>
      </c>
      <c r="AF1624" s="7"/>
      <c r="AG1624" s="100" t="str">
        <f t="shared" si="272"/>
        <v>50040139</v>
      </c>
    </row>
    <row r="1625" spans="1:33" x14ac:dyDescent="0.35">
      <c r="A1625" s="7" t="str">
        <f t="shared" si="273"/>
        <v>Manaus39,71</v>
      </c>
      <c r="B1625" s="100" t="s">
        <v>187</v>
      </c>
      <c r="C1625" s="7">
        <v>4151</v>
      </c>
      <c r="D1625" s="7" t="s">
        <v>40</v>
      </c>
      <c r="E1625">
        <v>4001152</v>
      </c>
      <c r="F1625" s="101"/>
      <c r="G1625" s="111" t="s">
        <v>234</v>
      </c>
      <c r="H1625" t="s">
        <v>235</v>
      </c>
      <c r="I1625" s="101" t="str">
        <f t="shared" si="267"/>
        <v>39,7</v>
      </c>
      <c r="J1625" s="164">
        <v>1</v>
      </c>
      <c r="K1625" s="7" t="s">
        <v>58</v>
      </c>
      <c r="L1625" s="103" t="e">
        <f>HLOOKUP(K1625,'ABR''26'!$DE$4:$EH$65,MATCH(Carga!A1625,'ABR''26'!$DE$4:$DE$65,0),0)</f>
        <v>#N/A</v>
      </c>
      <c r="M1625" s="7"/>
      <c r="O1625" s="7" t="str">
        <f t="shared" si="268"/>
        <v>ZBOB</v>
      </c>
      <c r="P1625" s="104" t="e">
        <f t="shared" si="269"/>
        <v>#N/A</v>
      </c>
      <c r="Q1625" s="102" t="s">
        <v>203</v>
      </c>
      <c r="R1625" s="102" t="s">
        <v>204</v>
      </c>
      <c r="S1625" s="102" t="s">
        <v>152</v>
      </c>
      <c r="T1625" s="105" t="str">
        <f t="shared" ca="1" si="266"/>
        <v>04.05.Monday</v>
      </c>
      <c r="U1625" s="102" t="s">
        <v>205</v>
      </c>
      <c r="V1625" s="7"/>
      <c r="W1625" s="7"/>
      <c r="X1625" s="7"/>
      <c r="Y1625" s="7"/>
      <c r="Z1625" s="100">
        <f t="shared" si="270"/>
        <v>4001152</v>
      </c>
      <c r="AA1625" s="7"/>
      <c r="AB1625" s="7"/>
      <c r="AC1625" s="7"/>
      <c r="AD1625" s="7"/>
      <c r="AE1625" s="100">
        <f t="shared" si="271"/>
        <v>4151</v>
      </c>
      <c r="AF1625" s="7"/>
      <c r="AG1625" s="100" t="str">
        <f t="shared" si="272"/>
        <v>50040139</v>
      </c>
    </row>
    <row r="1626" spans="1:33" x14ac:dyDescent="0.35">
      <c r="A1626" s="7" t="str">
        <f t="shared" si="273"/>
        <v>Manaus39,71</v>
      </c>
      <c r="B1626" s="100" t="s">
        <v>187</v>
      </c>
      <c r="C1626" s="7">
        <v>4151</v>
      </c>
      <c r="D1626" s="7" t="s">
        <v>40</v>
      </c>
      <c r="E1626">
        <v>4001152</v>
      </c>
      <c r="F1626" s="101"/>
      <c r="G1626" s="111" t="s">
        <v>234</v>
      </c>
      <c r="H1626" t="s">
        <v>235</v>
      </c>
      <c r="I1626" s="101" t="str">
        <f t="shared" si="267"/>
        <v>39,7</v>
      </c>
      <c r="J1626" s="164">
        <v>1</v>
      </c>
      <c r="K1626" s="7" t="s">
        <v>134</v>
      </c>
      <c r="L1626" s="103" t="e">
        <f>HLOOKUP(K1626,'ABR''26'!$DE$4:$EH$65,MATCH(Carga!A1626,'ABR''26'!$DE$4:$DE$65,0),0)</f>
        <v>#N/A</v>
      </c>
      <c r="M1626" s="7"/>
      <c r="O1626" s="7" t="str">
        <f t="shared" si="268"/>
        <v>ZBSG</v>
      </c>
      <c r="P1626" s="104" t="e">
        <f t="shared" si="269"/>
        <v>#N/A</v>
      </c>
      <c r="Q1626" s="102" t="s">
        <v>203</v>
      </c>
      <c r="R1626" s="102" t="s">
        <v>204</v>
      </c>
      <c r="S1626" s="102" t="s">
        <v>152</v>
      </c>
      <c r="T1626" s="105" t="str">
        <f t="shared" ca="1" si="266"/>
        <v>04.05.Monday</v>
      </c>
      <c r="U1626" s="102" t="s">
        <v>205</v>
      </c>
      <c r="V1626" s="7"/>
      <c r="W1626" s="7"/>
      <c r="X1626" s="7"/>
      <c r="Y1626" s="7"/>
      <c r="Z1626" s="100">
        <f t="shared" si="270"/>
        <v>4001152</v>
      </c>
      <c r="AA1626" s="7"/>
      <c r="AB1626" s="7"/>
      <c r="AC1626" s="7"/>
      <c r="AD1626" s="7"/>
      <c r="AE1626" s="100">
        <f t="shared" si="271"/>
        <v>4151</v>
      </c>
      <c r="AF1626" s="7"/>
      <c r="AG1626" s="100" t="str">
        <f t="shared" si="272"/>
        <v>50040139</v>
      </c>
    </row>
    <row r="1627" spans="1:33" x14ac:dyDescent="0.35">
      <c r="A1627" s="7" t="str">
        <f t="shared" si="273"/>
        <v>Manaus39,71</v>
      </c>
      <c r="B1627" s="100" t="s">
        <v>187</v>
      </c>
      <c r="C1627" s="7">
        <v>4151</v>
      </c>
      <c r="D1627" s="7" t="s">
        <v>40</v>
      </c>
      <c r="E1627">
        <v>4001152</v>
      </c>
      <c r="F1627" s="101"/>
      <c r="G1627" s="111" t="s">
        <v>234</v>
      </c>
      <c r="H1627" t="s">
        <v>235</v>
      </c>
      <c r="I1627" s="101" t="str">
        <f t="shared" si="267"/>
        <v>39,7</v>
      </c>
      <c r="J1627" s="164">
        <v>1</v>
      </c>
      <c r="K1627" s="7" t="s">
        <v>45</v>
      </c>
      <c r="L1627" s="103" t="e">
        <f>HLOOKUP(K1627,'ABR''26'!$DE$4:$EH$65,MATCH(Carga!A1627,'ABR''26'!$DE$4:$DE$65,0),0)</f>
        <v>#N/A</v>
      </c>
      <c r="M1627" s="7"/>
      <c r="O1627" s="7" t="str">
        <f t="shared" si="268"/>
        <v>ZBFS</v>
      </c>
      <c r="P1627" s="104" t="e">
        <f t="shared" si="269"/>
        <v>#N/A</v>
      </c>
      <c r="Q1627" s="102" t="s">
        <v>203</v>
      </c>
      <c r="R1627" s="102" t="s">
        <v>204</v>
      </c>
      <c r="S1627" s="102" t="s">
        <v>152</v>
      </c>
      <c r="T1627" s="105" t="str">
        <f t="shared" ca="1" si="266"/>
        <v>04.05.Monday</v>
      </c>
      <c r="U1627" s="102" t="s">
        <v>205</v>
      </c>
      <c r="V1627" s="7"/>
      <c r="W1627" s="7"/>
      <c r="X1627" s="7"/>
      <c r="Y1627" s="7"/>
      <c r="Z1627" s="100">
        <f t="shared" si="270"/>
        <v>4001152</v>
      </c>
      <c r="AA1627" s="7"/>
      <c r="AB1627" s="7"/>
      <c r="AC1627" s="7"/>
      <c r="AD1627" s="7"/>
      <c r="AE1627" s="100">
        <f t="shared" si="271"/>
        <v>4151</v>
      </c>
      <c r="AF1627" s="7"/>
      <c r="AG1627" s="100" t="str">
        <f t="shared" si="272"/>
        <v>50040139</v>
      </c>
    </row>
    <row r="1628" spans="1:33" x14ac:dyDescent="0.35">
      <c r="A1628" s="7" t="str">
        <f t="shared" si="273"/>
        <v>Manaus39,71</v>
      </c>
      <c r="B1628" s="100" t="s">
        <v>187</v>
      </c>
      <c r="C1628" s="7">
        <v>4151</v>
      </c>
      <c r="D1628" s="7" t="s">
        <v>40</v>
      </c>
      <c r="E1628">
        <v>4001152</v>
      </c>
      <c r="F1628" s="101"/>
      <c r="G1628" s="111" t="s">
        <v>234</v>
      </c>
      <c r="H1628" t="s">
        <v>235</v>
      </c>
      <c r="I1628" s="101" t="str">
        <f t="shared" si="267"/>
        <v>39,7</v>
      </c>
      <c r="J1628" s="164">
        <v>1</v>
      </c>
      <c r="K1628" s="7" t="s">
        <v>47</v>
      </c>
      <c r="L1628" s="103" t="e">
        <f>HLOOKUP(K1628,'ABR''26'!$DE$4:$EH$65,MATCH(Carga!A1628,'ABR''26'!$DE$4:$DE$65,0),0)</f>
        <v>#N/A</v>
      </c>
      <c r="M1628" s="7"/>
      <c r="O1628" s="7" t="str">
        <f t="shared" si="268"/>
        <v>ZBUT</v>
      </c>
      <c r="P1628" s="104" t="e">
        <f t="shared" si="269"/>
        <v>#N/A</v>
      </c>
      <c r="Q1628" s="102" t="s">
        <v>203</v>
      </c>
      <c r="R1628" s="102" t="s">
        <v>204</v>
      </c>
      <c r="S1628" s="102" t="s">
        <v>152</v>
      </c>
      <c r="T1628" s="105" t="str">
        <f t="shared" ca="1" si="266"/>
        <v>04.05.Monday</v>
      </c>
      <c r="U1628" s="102" t="s">
        <v>205</v>
      </c>
      <c r="V1628" s="7"/>
      <c r="W1628" s="7"/>
      <c r="X1628" s="7"/>
      <c r="Y1628" s="7"/>
      <c r="Z1628" s="100">
        <f t="shared" si="270"/>
        <v>4001152</v>
      </c>
      <c r="AA1628" s="7"/>
      <c r="AB1628" s="7"/>
      <c r="AC1628" s="7"/>
      <c r="AD1628" s="7"/>
      <c r="AE1628" s="100">
        <f t="shared" si="271"/>
        <v>4151</v>
      </c>
      <c r="AF1628" s="7"/>
      <c r="AG1628" s="100" t="str">
        <f t="shared" si="272"/>
        <v>50040139</v>
      </c>
    </row>
    <row r="1629" spans="1:33" x14ac:dyDescent="0.35">
      <c r="A1629" s="7" t="str">
        <f t="shared" si="273"/>
        <v>Manaus39,71</v>
      </c>
      <c r="B1629" s="100" t="s">
        <v>187</v>
      </c>
      <c r="C1629" s="7">
        <v>4151</v>
      </c>
      <c r="D1629" s="7" t="s">
        <v>40</v>
      </c>
      <c r="E1629">
        <v>4001152</v>
      </c>
      <c r="F1629" s="101"/>
      <c r="G1629" s="111" t="s">
        <v>234</v>
      </c>
      <c r="H1629" t="s">
        <v>235</v>
      </c>
      <c r="I1629" s="101" t="str">
        <f t="shared" si="267"/>
        <v>39,7</v>
      </c>
      <c r="J1629" s="164">
        <v>1</v>
      </c>
      <c r="K1629" s="7" t="s">
        <v>54</v>
      </c>
      <c r="L1629" s="103" t="e">
        <f>HLOOKUP(K1629,'ABR''26'!$DE$4:$EH$65,MATCH(Carga!A1629,'ABR''26'!$DE$4:$DE$65,0),0)</f>
        <v>#N/A</v>
      </c>
      <c r="M1629" s="7"/>
      <c r="O1629" s="7" t="str">
        <f t="shared" si="268"/>
        <v>ZBUB</v>
      </c>
      <c r="P1629" s="104" t="e">
        <f t="shared" si="269"/>
        <v>#N/A</v>
      </c>
      <c r="Q1629" s="102" t="s">
        <v>203</v>
      </c>
      <c r="R1629" s="102" t="s">
        <v>204</v>
      </c>
      <c r="S1629" s="102" t="s">
        <v>152</v>
      </c>
      <c r="T1629" s="105" t="str">
        <f t="shared" ca="1" si="266"/>
        <v>04.05.Monday</v>
      </c>
      <c r="U1629" s="102" t="s">
        <v>205</v>
      </c>
      <c r="V1629" s="7"/>
      <c r="W1629" s="7"/>
      <c r="X1629" s="7"/>
      <c r="Y1629" s="7"/>
      <c r="Z1629" s="100">
        <f t="shared" si="270"/>
        <v>4001152</v>
      </c>
      <c r="AA1629" s="7"/>
      <c r="AB1629" s="7"/>
      <c r="AC1629" s="7"/>
      <c r="AD1629" s="7"/>
      <c r="AE1629" s="100">
        <f t="shared" si="271"/>
        <v>4151</v>
      </c>
      <c r="AF1629" s="7"/>
      <c r="AG1629" s="100" t="str">
        <f t="shared" si="272"/>
        <v>50040139</v>
      </c>
    </row>
    <row r="1630" spans="1:33" x14ac:dyDescent="0.35">
      <c r="A1630" s="7" t="str">
        <f t="shared" si="273"/>
        <v>Manaus39,71</v>
      </c>
      <c r="B1630" s="100" t="s">
        <v>187</v>
      </c>
      <c r="C1630" s="7">
        <v>4151</v>
      </c>
      <c r="D1630" s="7" t="s">
        <v>40</v>
      </c>
      <c r="E1630">
        <v>4001152</v>
      </c>
      <c r="F1630" s="101"/>
      <c r="G1630" s="111" t="s">
        <v>234</v>
      </c>
      <c r="H1630" t="s">
        <v>235</v>
      </c>
      <c r="I1630" s="101" t="str">
        <f t="shared" si="267"/>
        <v>39,7</v>
      </c>
      <c r="J1630" s="164">
        <v>1</v>
      </c>
      <c r="K1630" s="7" t="s">
        <v>48</v>
      </c>
      <c r="L1630" s="103" t="e">
        <f>HLOOKUP(K1630,'ABR''26'!$DE$4:$EH$65,MATCH(Carga!A1630,'ABR''26'!$DE$4:$DE$65,0),0)</f>
        <v>#N/A</v>
      </c>
      <c r="M1630" s="7"/>
      <c r="O1630" s="7" t="str">
        <f t="shared" si="268"/>
        <v>ZBLA</v>
      </c>
      <c r="P1630" s="104" t="e">
        <f t="shared" si="269"/>
        <v>#N/A</v>
      </c>
      <c r="Q1630" s="102" t="s">
        <v>203</v>
      </c>
      <c r="R1630" s="102" t="s">
        <v>204</v>
      </c>
      <c r="S1630" s="102" t="s">
        <v>152</v>
      </c>
      <c r="T1630" s="105" t="str">
        <f t="shared" ca="1" si="266"/>
        <v>04.05.Monday</v>
      </c>
      <c r="U1630" s="102" t="s">
        <v>205</v>
      </c>
      <c r="V1630" s="7"/>
      <c r="W1630" s="7"/>
      <c r="X1630" s="7"/>
      <c r="Y1630" s="7"/>
      <c r="Z1630" s="100">
        <f t="shared" si="270"/>
        <v>4001152</v>
      </c>
      <c r="AA1630" s="7"/>
      <c r="AB1630" s="7"/>
      <c r="AC1630" s="7"/>
      <c r="AD1630" s="7"/>
      <c r="AE1630" s="100">
        <f t="shared" si="271"/>
        <v>4151</v>
      </c>
      <c r="AF1630" s="7"/>
      <c r="AG1630" s="100" t="str">
        <f t="shared" si="272"/>
        <v>50040139</v>
      </c>
    </row>
    <row r="1631" spans="1:33" x14ac:dyDescent="0.35">
      <c r="A1631" s="7" t="str">
        <f t="shared" si="273"/>
        <v>Manaus39,71</v>
      </c>
      <c r="B1631" s="100" t="s">
        <v>187</v>
      </c>
      <c r="C1631" s="7">
        <v>4151</v>
      </c>
      <c r="D1631" s="7" t="s">
        <v>40</v>
      </c>
      <c r="E1631">
        <v>4001152</v>
      </c>
      <c r="F1631" s="101"/>
      <c r="G1631" s="111" t="s">
        <v>234</v>
      </c>
      <c r="H1631" t="s">
        <v>235</v>
      </c>
      <c r="I1631" s="101" t="str">
        <f t="shared" si="267"/>
        <v>39,7</v>
      </c>
      <c r="J1631" s="164">
        <v>1</v>
      </c>
      <c r="K1631" s="7" t="s">
        <v>55</v>
      </c>
      <c r="L1631" s="103" t="e">
        <f>HLOOKUP(K1631,'ABR''26'!$DE$4:$EH$65,MATCH(Carga!A1631,'ABR''26'!$DE$4:$DE$65,0),0)</f>
        <v>#N/A</v>
      </c>
      <c r="M1631" s="7"/>
      <c r="O1631" s="7" t="str">
        <f t="shared" si="268"/>
        <v>ZBLL</v>
      </c>
      <c r="P1631" s="104" t="e">
        <f t="shared" si="269"/>
        <v>#N/A</v>
      </c>
      <c r="Q1631" s="102" t="s">
        <v>203</v>
      </c>
      <c r="R1631" s="102" t="s">
        <v>204</v>
      </c>
      <c r="S1631" s="102" t="s">
        <v>152</v>
      </c>
      <c r="T1631" s="105" t="str">
        <f t="shared" ca="1" si="266"/>
        <v>04.05.Monday</v>
      </c>
      <c r="U1631" s="102" t="s">
        <v>205</v>
      </c>
      <c r="V1631" s="7"/>
      <c r="W1631" s="7"/>
      <c r="X1631" s="7"/>
      <c r="Y1631" s="7"/>
      <c r="Z1631" s="100">
        <f t="shared" si="270"/>
        <v>4001152</v>
      </c>
      <c r="AA1631" s="7"/>
      <c r="AB1631" s="7"/>
      <c r="AC1631" s="7"/>
      <c r="AD1631" s="7"/>
      <c r="AE1631" s="100">
        <f t="shared" si="271"/>
        <v>4151</v>
      </c>
      <c r="AF1631" s="7"/>
      <c r="AG1631" s="100" t="str">
        <f t="shared" si="272"/>
        <v>50040139</v>
      </c>
    </row>
    <row r="1632" spans="1:33" x14ac:dyDescent="0.35">
      <c r="A1632" s="7" t="str">
        <f t="shared" si="273"/>
        <v>Manaus39,71</v>
      </c>
      <c r="B1632" s="100" t="s">
        <v>187</v>
      </c>
      <c r="C1632" s="7">
        <v>4151</v>
      </c>
      <c r="D1632" s="7" t="s">
        <v>40</v>
      </c>
      <c r="E1632">
        <v>4001152</v>
      </c>
      <c r="F1632" s="101"/>
      <c r="G1632" s="111" t="s">
        <v>234</v>
      </c>
      <c r="H1632" t="s">
        <v>235</v>
      </c>
      <c r="I1632" s="101" t="str">
        <f t="shared" si="267"/>
        <v>39,7</v>
      </c>
      <c r="J1632" s="164">
        <v>1</v>
      </c>
      <c r="K1632" s="7" t="s">
        <v>135</v>
      </c>
      <c r="L1632" s="103" t="e">
        <f>HLOOKUP(K1632,'ABR''26'!$DE$4:$EH$65,MATCH(Carga!A1632,'ABR''26'!$DE$4:$DE$65,0),0)</f>
        <v>#N/A</v>
      </c>
      <c r="M1632" s="7"/>
      <c r="O1632" s="7" t="str">
        <f t="shared" si="268"/>
        <v>ZBPE</v>
      </c>
      <c r="P1632" s="104" t="e">
        <f t="shared" si="269"/>
        <v>#N/A</v>
      </c>
      <c r="Q1632" s="102" t="s">
        <v>203</v>
      </c>
      <c r="R1632" s="102" t="s">
        <v>204</v>
      </c>
      <c r="S1632" s="102" t="s">
        <v>152</v>
      </c>
      <c r="T1632" s="105" t="str">
        <f t="shared" ca="1" si="266"/>
        <v>04.05.Monday</v>
      </c>
      <c r="U1632" s="102" t="s">
        <v>205</v>
      </c>
      <c r="V1632" s="7"/>
      <c r="W1632" s="7"/>
      <c r="X1632" s="7"/>
      <c r="Y1632" s="7"/>
      <c r="Z1632" s="100">
        <f t="shared" si="270"/>
        <v>4001152</v>
      </c>
      <c r="AA1632" s="7"/>
      <c r="AB1632" s="7"/>
      <c r="AC1632" s="7"/>
      <c r="AD1632" s="7"/>
      <c r="AE1632" s="100">
        <f t="shared" si="271"/>
        <v>4151</v>
      </c>
      <c r="AF1632" s="7"/>
      <c r="AG1632" s="100" t="str">
        <f t="shared" si="272"/>
        <v>50040139</v>
      </c>
    </row>
    <row r="1633" spans="1:33" x14ac:dyDescent="0.35">
      <c r="A1633" s="7" t="str">
        <f t="shared" si="273"/>
        <v>Manaus39,71</v>
      </c>
      <c r="B1633" s="100" t="s">
        <v>187</v>
      </c>
      <c r="C1633" s="7">
        <v>4151</v>
      </c>
      <c r="D1633" s="7" t="s">
        <v>40</v>
      </c>
      <c r="E1633">
        <v>4001152</v>
      </c>
      <c r="F1633" s="101"/>
      <c r="G1633" s="111" t="s">
        <v>234</v>
      </c>
      <c r="H1633" t="s">
        <v>235</v>
      </c>
      <c r="I1633" s="101" t="str">
        <f t="shared" si="267"/>
        <v>39,7</v>
      </c>
      <c r="J1633" s="164">
        <v>1</v>
      </c>
      <c r="K1633" s="7" t="s">
        <v>136</v>
      </c>
      <c r="L1633" s="103" t="e">
        <f>HLOOKUP(K1633,'ABR''26'!$DE$4:$EH$65,MATCH(Carga!A1633,'ABR''26'!$DE$4:$DE$65,0),0)</f>
        <v>#N/A</v>
      </c>
      <c r="M1633" s="7"/>
      <c r="O1633" s="7" t="str">
        <f t="shared" si="268"/>
        <v>ZBPL</v>
      </c>
      <c r="P1633" s="104" t="e">
        <f t="shared" si="269"/>
        <v>#N/A</v>
      </c>
      <c r="Q1633" s="102" t="s">
        <v>203</v>
      </c>
      <c r="R1633" s="102" t="s">
        <v>204</v>
      </c>
      <c r="S1633" s="102" t="s">
        <v>152</v>
      </c>
      <c r="T1633" s="105" t="str">
        <f t="shared" ca="1" si="266"/>
        <v>04.05.Monday</v>
      </c>
      <c r="U1633" s="102" t="s">
        <v>205</v>
      </c>
      <c r="V1633" s="7"/>
      <c r="W1633" s="7"/>
      <c r="X1633" s="7"/>
      <c r="Y1633" s="7"/>
      <c r="Z1633" s="100">
        <f t="shared" si="270"/>
        <v>4001152</v>
      </c>
      <c r="AA1633" s="7"/>
      <c r="AB1633" s="7"/>
      <c r="AC1633" s="7"/>
      <c r="AD1633" s="7"/>
      <c r="AE1633" s="100">
        <f t="shared" si="271"/>
        <v>4151</v>
      </c>
      <c r="AF1633" s="7"/>
      <c r="AG1633" s="100" t="str">
        <f t="shared" si="272"/>
        <v>50040139</v>
      </c>
    </row>
    <row r="1634" spans="1:33" x14ac:dyDescent="0.35">
      <c r="A1634" s="7" t="str">
        <f>D1634&amp;I1634&amp;J1634</f>
        <v>Manaus39,71</v>
      </c>
      <c r="B1634" s="100" t="s">
        <v>187</v>
      </c>
      <c r="C1634" s="7">
        <v>4151</v>
      </c>
      <c r="D1634" s="7" t="s">
        <v>40</v>
      </c>
      <c r="E1634">
        <v>4001155</v>
      </c>
      <c r="F1634" s="101"/>
      <c r="G1634" s="111" t="s">
        <v>234</v>
      </c>
      <c r="H1634" t="s">
        <v>235</v>
      </c>
      <c r="I1634" s="101" t="str">
        <f t="shared" si="267"/>
        <v>39,7</v>
      </c>
      <c r="J1634" s="164">
        <v>1</v>
      </c>
      <c r="K1634" s="7" t="s">
        <v>43</v>
      </c>
      <c r="L1634" s="103" t="e">
        <f>HLOOKUP(K1634,'ABR''26'!$DE$4:$EH$65,MATCH(Carga!A1634,'ABR''26'!$DE$4:$DE$65,0),0)</f>
        <v>#N/A</v>
      </c>
      <c r="M1634" s="7"/>
      <c r="O1634" s="7" t="str">
        <f t="shared" si="268"/>
        <v>ZBRP</v>
      </c>
      <c r="P1634" s="104" t="e">
        <f t="shared" si="269"/>
        <v>#N/A</v>
      </c>
      <c r="Q1634" s="102" t="s">
        <v>203</v>
      </c>
      <c r="R1634" s="102" t="s">
        <v>204</v>
      </c>
      <c r="S1634" s="102" t="s">
        <v>152</v>
      </c>
      <c r="T1634" s="105" t="str">
        <f t="shared" ca="1" si="266"/>
        <v>04.05.Monday</v>
      </c>
      <c r="U1634" s="102" t="s">
        <v>205</v>
      </c>
      <c r="V1634" s="7"/>
      <c r="W1634" s="7"/>
      <c r="X1634" s="7"/>
      <c r="Y1634" s="7"/>
      <c r="Z1634" s="100">
        <f t="shared" si="270"/>
        <v>4001155</v>
      </c>
      <c r="AA1634" s="7"/>
      <c r="AB1634" s="7"/>
      <c r="AC1634" s="7"/>
      <c r="AD1634" s="7"/>
      <c r="AE1634" s="100">
        <f t="shared" si="271"/>
        <v>4151</v>
      </c>
      <c r="AF1634" s="7"/>
      <c r="AG1634" s="100" t="str">
        <f t="shared" si="272"/>
        <v>50040139</v>
      </c>
    </row>
    <row r="1635" spans="1:33" x14ac:dyDescent="0.35">
      <c r="A1635" s="7" t="str">
        <f t="shared" ref="A1635:A1657" si="274">D1635&amp;I1635&amp;J1635</f>
        <v>Manaus39,71</v>
      </c>
      <c r="B1635" s="100" t="s">
        <v>187</v>
      </c>
      <c r="C1635" s="7">
        <v>4151</v>
      </c>
      <c r="D1635" s="7" t="s">
        <v>40</v>
      </c>
      <c r="E1635">
        <v>4001155</v>
      </c>
      <c r="F1635" s="101"/>
      <c r="G1635" s="111" t="s">
        <v>234</v>
      </c>
      <c r="H1635" t="s">
        <v>235</v>
      </c>
      <c r="I1635" s="101" t="str">
        <f t="shared" si="267"/>
        <v>39,7</v>
      </c>
      <c r="J1635" s="164">
        <v>1</v>
      </c>
      <c r="K1635" s="7" t="s">
        <v>44</v>
      </c>
      <c r="L1635" s="103" t="e">
        <f>HLOOKUP(K1635,'ABR''26'!$DE$4:$EH$65,MATCH(Carga!A1635,'ABR''26'!$DE$4:$DE$65,0),0)</f>
        <v>#N/A</v>
      </c>
      <c r="M1635" s="7"/>
      <c r="O1635" s="7" t="str">
        <f t="shared" si="268"/>
        <v>ZBSR</v>
      </c>
      <c r="P1635" s="104" t="e">
        <f t="shared" si="269"/>
        <v>#N/A</v>
      </c>
      <c r="Q1635" s="102" t="s">
        <v>203</v>
      </c>
      <c r="R1635" s="102" t="s">
        <v>204</v>
      </c>
      <c r="S1635" s="102" t="s">
        <v>152</v>
      </c>
      <c r="T1635" s="105" t="str">
        <f t="shared" ca="1" si="266"/>
        <v>04.05.Monday</v>
      </c>
      <c r="U1635" s="102" t="s">
        <v>205</v>
      </c>
      <c r="V1635" s="7"/>
      <c r="W1635" s="7"/>
      <c r="X1635" s="7"/>
      <c r="Y1635" s="7"/>
      <c r="Z1635" s="100">
        <f t="shared" si="270"/>
        <v>4001155</v>
      </c>
      <c r="AA1635" s="7"/>
      <c r="AB1635" s="7"/>
      <c r="AC1635" s="7"/>
      <c r="AD1635" s="7"/>
      <c r="AE1635" s="100">
        <f t="shared" si="271"/>
        <v>4151</v>
      </c>
      <c r="AF1635" s="7"/>
      <c r="AG1635" s="100" t="str">
        <f t="shared" si="272"/>
        <v>50040139</v>
      </c>
    </row>
    <row r="1636" spans="1:33" x14ac:dyDescent="0.35">
      <c r="A1636" s="7" t="str">
        <f t="shared" si="274"/>
        <v>Manaus39,71</v>
      </c>
      <c r="B1636" s="100" t="s">
        <v>187</v>
      </c>
      <c r="C1636" s="7">
        <v>4151</v>
      </c>
      <c r="D1636" s="7" t="s">
        <v>40</v>
      </c>
      <c r="E1636">
        <v>4001155</v>
      </c>
      <c r="F1636" s="101"/>
      <c r="G1636" s="111" t="s">
        <v>234</v>
      </c>
      <c r="H1636" t="s">
        <v>235</v>
      </c>
      <c r="I1636" s="101" t="str">
        <f t="shared" si="267"/>
        <v>39,7</v>
      </c>
      <c r="J1636" s="164">
        <v>1</v>
      </c>
      <c r="K1636" s="7" t="s">
        <v>56</v>
      </c>
      <c r="L1636" s="103" t="e">
        <f>HLOOKUP(K1636,'ABR''26'!$DE$4:$EH$65,MATCH(Carga!A1636,'ABR''26'!$DE$4:$DE$65,0),0)</f>
        <v>#N/A</v>
      </c>
      <c r="M1636" s="7"/>
      <c r="O1636" s="7" t="str">
        <f t="shared" si="268"/>
        <v>ZBSB</v>
      </c>
      <c r="P1636" s="104" t="e">
        <f t="shared" si="269"/>
        <v>#N/A</v>
      </c>
      <c r="Q1636" s="102" t="s">
        <v>203</v>
      </c>
      <c r="R1636" s="102" t="s">
        <v>204</v>
      </c>
      <c r="S1636" s="102" t="s">
        <v>152</v>
      </c>
      <c r="T1636" s="105" t="str">
        <f t="shared" ca="1" si="266"/>
        <v>04.05.Monday</v>
      </c>
      <c r="U1636" s="102" t="s">
        <v>205</v>
      </c>
      <c r="V1636" s="7"/>
      <c r="W1636" s="7"/>
      <c r="X1636" s="7"/>
      <c r="Y1636" s="7"/>
      <c r="Z1636" s="100">
        <f t="shared" si="270"/>
        <v>4001155</v>
      </c>
      <c r="AA1636" s="7"/>
      <c r="AB1636" s="7"/>
      <c r="AC1636" s="7"/>
      <c r="AD1636" s="7"/>
      <c r="AE1636" s="100">
        <f t="shared" si="271"/>
        <v>4151</v>
      </c>
      <c r="AF1636" s="7"/>
      <c r="AG1636" s="100" t="str">
        <f t="shared" si="272"/>
        <v>50040139</v>
      </c>
    </row>
    <row r="1637" spans="1:33" x14ac:dyDescent="0.35">
      <c r="A1637" s="7" t="str">
        <f t="shared" si="274"/>
        <v>Manaus39,71</v>
      </c>
      <c r="B1637" s="100" t="s">
        <v>187</v>
      </c>
      <c r="C1637" s="7">
        <v>4151</v>
      </c>
      <c r="D1637" s="7" t="s">
        <v>40</v>
      </c>
      <c r="E1637">
        <v>4001155</v>
      </c>
      <c r="F1637" s="101"/>
      <c r="G1637" s="111" t="s">
        <v>234</v>
      </c>
      <c r="H1637" t="s">
        <v>235</v>
      </c>
      <c r="I1637" s="101" t="str">
        <f t="shared" si="267"/>
        <v>39,7</v>
      </c>
      <c r="J1637" s="164">
        <v>1</v>
      </c>
      <c r="K1637" s="7" t="s">
        <v>46</v>
      </c>
      <c r="L1637" s="103" t="e">
        <f>HLOOKUP(K1637,'ABR''26'!$DE$4:$EH$65,MATCH(Carga!A1637,'ABR''26'!$DE$4:$DE$65,0),0)</f>
        <v>#N/A</v>
      </c>
      <c r="M1637" s="7"/>
      <c r="O1637" s="7" t="str">
        <f t="shared" si="268"/>
        <v>ZBCP</v>
      </c>
      <c r="P1637" s="104" t="e">
        <f t="shared" si="269"/>
        <v>#N/A</v>
      </c>
      <c r="Q1637" s="102" t="s">
        <v>203</v>
      </c>
      <c r="R1637" s="102" t="s">
        <v>204</v>
      </c>
      <c r="S1637" s="102" t="s">
        <v>152</v>
      </c>
      <c r="T1637" s="105" t="str">
        <f t="shared" ca="1" si="266"/>
        <v>04.05.Monday</v>
      </c>
      <c r="U1637" s="102" t="s">
        <v>205</v>
      </c>
      <c r="V1637" s="7"/>
      <c r="W1637" s="7"/>
      <c r="X1637" s="7"/>
      <c r="Y1637" s="7"/>
      <c r="Z1637" s="100">
        <f t="shared" si="270"/>
        <v>4001155</v>
      </c>
      <c r="AA1637" s="7"/>
      <c r="AB1637" s="7"/>
      <c r="AC1637" s="7"/>
      <c r="AD1637" s="7"/>
      <c r="AE1637" s="100">
        <f t="shared" si="271"/>
        <v>4151</v>
      </c>
      <c r="AF1637" s="7"/>
      <c r="AG1637" s="100" t="str">
        <f t="shared" si="272"/>
        <v>50040139</v>
      </c>
    </row>
    <row r="1638" spans="1:33" x14ac:dyDescent="0.35">
      <c r="A1638" s="7" t="str">
        <f t="shared" si="274"/>
        <v>Manaus39,71</v>
      </c>
      <c r="B1638" s="100" t="s">
        <v>187</v>
      </c>
      <c r="C1638" s="7">
        <v>4151</v>
      </c>
      <c r="D1638" s="7" t="s">
        <v>40</v>
      </c>
      <c r="E1638">
        <v>4001155</v>
      </c>
      <c r="F1638" s="101"/>
      <c r="G1638" s="111" t="s">
        <v>234</v>
      </c>
      <c r="H1638" t="s">
        <v>235</v>
      </c>
      <c r="I1638" s="101" t="str">
        <f t="shared" si="267"/>
        <v>39,7</v>
      </c>
      <c r="J1638" s="164">
        <v>1</v>
      </c>
      <c r="K1638" s="7" t="s">
        <v>131</v>
      </c>
      <c r="L1638" s="103" t="e">
        <f>HLOOKUP(K1638,'ABR''26'!$DE$4:$EH$65,MATCH(Carga!A1638,'ABR''26'!$DE$4:$DE$65,0),0)</f>
        <v>#N/A</v>
      </c>
      <c r="M1638" s="7"/>
      <c r="O1638" s="7" t="str">
        <f t="shared" si="268"/>
        <v>ZBFP</v>
      </c>
      <c r="P1638" s="104" t="e">
        <f t="shared" si="269"/>
        <v>#N/A</v>
      </c>
      <c r="Q1638" s="102" t="s">
        <v>203</v>
      </c>
      <c r="R1638" s="102" t="s">
        <v>204</v>
      </c>
      <c r="S1638" s="102" t="s">
        <v>152</v>
      </c>
      <c r="T1638" s="105" t="str">
        <f t="shared" ca="1" si="266"/>
        <v>04.05.Monday</v>
      </c>
      <c r="U1638" s="102" t="s">
        <v>205</v>
      </c>
      <c r="V1638" s="7"/>
      <c r="W1638" s="7"/>
      <c r="X1638" s="7"/>
      <c r="Y1638" s="7"/>
      <c r="Z1638" s="100">
        <f t="shared" si="270"/>
        <v>4001155</v>
      </c>
      <c r="AA1638" s="7"/>
      <c r="AB1638" s="7"/>
      <c r="AC1638" s="7"/>
      <c r="AD1638" s="7"/>
      <c r="AE1638" s="100">
        <f t="shared" si="271"/>
        <v>4151</v>
      </c>
      <c r="AF1638" s="7"/>
      <c r="AG1638" s="100" t="str">
        <f t="shared" si="272"/>
        <v>50040139</v>
      </c>
    </row>
    <row r="1639" spans="1:33" x14ac:dyDescent="0.35">
      <c r="A1639" s="7" t="str">
        <f t="shared" si="274"/>
        <v>Manaus39,71</v>
      </c>
      <c r="B1639" s="100" t="s">
        <v>187</v>
      </c>
      <c r="C1639" s="7">
        <v>4151</v>
      </c>
      <c r="D1639" s="7" t="s">
        <v>40</v>
      </c>
      <c r="E1639">
        <v>4001155</v>
      </c>
      <c r="F1639" s="101"/>
      <c r="G1639" s="111" t="s">
        <v>234</v>
      </c>
      <c r="H1639" t="s">
        <v>235</v>
      </c>
      <c r="I1639" s="101" t="str">
        <f t="shared" si="267"/>
        <v>39,7</v>
      </c>
      <c r="J1639" s="164">
        <v>1</v>
      </c>
      <c r="K1639" s="7" t="s">
        <v>51</v>
      </c>
      <c r="L1639" s="103" t="e">
        <f>HLOOKUP(K1639,'ABR''26'!$DE$4:$EH$65,MATCH(Carga!A1639,'ABR''26'!$DE$4:$DE$65,0),0)</f>
        <v>#N/A</v>
      </c>
      <c r="M1639" s="7"/>
      <c r="O1639" s="7" t="str">
        <f t="shared" si="268"/>
        <v>ZBFC</v>
      </c>
      <c r="P1639" s="104" t="e">
        <f t="shared" si="269"/>
        <v>#N/A</v>
      </c>
      <c r="Q1639" s="102" t="s">
        <v>203</v>
      </c>
      <c r="R1639" s="102" t="s">
        <v>204</v>
      </c>
      <c r="S1639" s="102" t="s">
        <v>152</v>
      </c>
      <c r="T1639" s="105" t="str">
        <f t="shared" ca="1" si="266"/>
        <v>04.05.Monday</v>
      </c>
      <c r="U1639" s="102" t="s">
        <v>205</v>
      </c>
      <c r="V1639" s="7"/>
      <c r="W1639" s="7"/>
      <c r="X1639" s="7"/>
      <c r="Y1639" s="7"/>
      <c r="Z1639" s="100">
        <f t="shared" si="270"/>
        <v>4001155</v>
      </c>
      <c r="AA1639" s="7"/>
      <c r="AB1639" s="7"/>
      <c r="AC1639" s="7"/>
      <c r="AD1639" s="7"/>
      <c r="AE1639" s="100">
        <f t="shared" si="271"/>
        <v>4151</v>
      </c>
      <c r="AF1639" s="7"/>
      <c r="AG1639" s="100" t="str">
        <f t="shared" si="272"/>
        <v>50040139</v>
      </c>
    </row>
    <row r="1640" spans="1:33" x14ac:dyDescent="0.35">
      <c r="A1640" s="7" t="str">
        <f t="shared" si="274"/>
        <v>Manaus39,71</v>
      </c>
      <c r="B1640" s="100" t="s">
        <v>187</v>
      </c>
      <c r="C1640" s="7">
        <v>4151</v>
      </c>
      <c r="D1640" s="7" t="s">
        <v>40</v>
      </c>
      <c r="E1640">
        <v>4001155</v>
      </c>
      <c r="F1640" s="101"/>
      <c r="G1640" s="111" t="s">
        <v>234</v>
      </c>
      <c r="H1640" t="s">
        <v>235</v>
      </c>
      <c r="I1640" s="101" t="str">
        <f t="shared" si="267"/>
        <v>39,7</v>
      </c>
      <c r="J1640" s="164">
        <v>1</v>
      </c>
      <c r="K1640" s="7" t="s">
        <v>59</v>
      </c>
      <c r="L1640" s="103" t="e">
        <f>HLOOKUP(K1640,'ABR''26'!$DE$4:$EH$65,MATCH(Carga!A1640,'ABR''26'!$DE$4:$DE$65,0),0)</f>
        <v>#N/A</v>
      </c>
      <c r="M1640" s="7"/>
      <c r="O1640" s="7" t="str">
        <f t="shared" si="268"/>
        <v>ZBFB</v>
      </c>
      <c r="P1640" s="104" t="e">
        <f t="shared" si="269"/>
        <v>#N/A</v>
      </c>
      <c r="Q1640" s="102" t="s">
        <v>203</v>
      </c>
      <c r="R1640" s="102" t="s">
        <v>204</v>
      </c>
      <c r="S1640" s="102" t="s">
        <v>152</v>
      </c>
      <c r="T1640" s="105" t="str">
        <f t="shared" ca="1" si="266"/>
        <v>04.05.Monday</v>
      </c>
      <c r="U1640" s="102" t="s">
        <v>205</v>
      </c>
      <c r="V1640" s="7"/>
      <c r="W1640" s="7"/>
      <c r="X1640" s="7"/>
      <c r="Y1640" s="7"/>
      <c r="Z1640" s="100">
        <f t="shared" si="270"/>
        <v>4001155</v>
      </c>
      <c r="AA1640" s="7"/>
      <c r="AB1640" s="7"/>
      <c r="AC1640" s="7"/>
      <c r="AD1640" s="7"/>
      <c r="AE1640" s="100">
        <f t="shared" si="271"/>
        <v>4151</v>
      </c>
      <c r="AF1640" s="7"/>
      <c r="AG1640" s="100" t="str">
        <f t="shared" si="272"/>
        <v>50040139</v>
      </c>
    </row>
    <row r="1641" spans="1:33" x14ac:dyDescent="0.35">
      <c r="A1641" s="7" t="str">
        <f t="shared" si="274"/>
        <v>Manaus39,71</v>
      </c>
      <c r="B1641" s="100" t="s">
        <v>187</v>
      </c>
      <c r="C1641" s="7">
        <v>4151</v>
      </c>
      <c r="D1641" s="7" t="s">
        <v>40</v>
      </c>
      <c r="E1641">
        <v>4001155</v>
      </c>
      <c r="F1641" s="101"/>
      <c r="G1641" s="111" t="s">
        <v>234</v>
      </c>
      <c r="H1641" t="s">
        <v>235</v>
      </c>
      <c r="I1641" s="101" t="str">
        <f t="shared" si="267"/>
        <v>39,7</v>
      </c>
      <c r="J1641" s="164">
        <v>1</v>
      </c>
      <c r="K1641" s="7" t="s">
        <v>138</v>
      </c>
      <c r="L1641" s="103" t="e">
        <f>HLOOKUP(K1641,'ABR''26'!$DE$4:$EH$65,MATCH(Carga!A1641,'ABR''26'!$DE$4:$DE$65,0),0)</f>
        <v>#N/A</v>
      </c>
      <c r="M1641" s="7"/>
      <c r="O1641" s="7" t="str">
        <f t="shared" si="268"/>
        <v>ZBTM</v>
      </c>
      <c r="P1641" s="104" t="e">
        <f t="shared" si="269"/>
        <v>#N/A</v>
      </c>
      <c r="Q1641" s="102" t="s">
        <v>203</v>
      </c>
      <c r="R1641" s="102" t="s">
        <v>204</v>
      </c>
      <c r="S1641" s="102" t="s">
        <v>152</v>
      </c>
      <c r="T1641" s="105" t="str">
        <f t="shared" ca="1" si="266"/>
        <v>04.05.Monday</v>
      </c>
      <c r="U1641" s="102" t="s">
        <v>205</v>
      </c>
      <c r="V1641" s="7"/>
      <c r="W1641" s="7"/>
      <c r="X1641" s="7"/>
      <c r="Y1641" s="7"/>
      <c r="Z1641" s="100">
        <f t="shared" si="270"/>
        <v>4001155</v>
      </c>
      <c r="AA1641" s="7"/>
      <c r="AB1641" s="7"/>
      <c r="AC1641" s="7"/>
      <c r="AD1641" s="7"/>
      <c r="AE1641" s="100">
        <f t="shared" si="271"/>
        <v>4151</v>
      </c>
      <c r="AF1641" s="7"/>
      <c r="AG1641" s="100" t="str">
        <f t="shared" si="272"/>
        <v>50040139</v>
      </c>
    </row>
    <row r="1642" spans="1:33" x14ac:dyDescent="0.35">
      <c r="A1642" s="7" t="str">
        <f t="shared" si="274"/>
        <v>Manaus39,71</v>
      </c>
      <c r="B1642" s="100" t="s">
        <v>187</v>
      </c>
      <c r="C1642" s="7">
        <v>4151</v>
      </c>
      <c r="D1642" s="7" t="s">
        <v>40</v>
      </c>
      <c r="E1642">
        <v>4001155</v>
      </c>
      <c r="F1642" s="101"/>
      <c r="G1642" s="111" t="s">
        <v>234</v>
      </c>
      <c r="H1642" t="s">
        <v>235</v>
      </c>
      <c r="I1642" s="101" t="str">
        <f t="shared" si="267"/>
        <v>39,7</v>
      </c>
      <c r="J1642" s="164">
        <v>1</v>
      </c>
      <c r="K1642" s="7" t="s">
        <v>139</v>
      </c>
      <c r="L1642" s="103" t="e">
        <f>HLOOKUP(K1642,'ABR''26'!$DE$4:$EH$65,MATCH(Carga!A1642,'ABR''26'!$DE$4:$DE$65,0),0)</f>
        <v>#N/A</v>
      </c>
      <c r="M1642" s="7"/>
      <c r="O1642" s="7" t="str">
        <f t="shared" si="268"/>
        <v>ZBCT</v>
      </c>
      <c r="P1642" s="104" t="e">
        <f t="shared" si="269"/>
        <v>#N/A</v>
      </c>
      <c r="Q1642" s="102" t="s">
        <v>203</v>
      </c>
      <c r="R1642" s="102" t="s">
        <v>204</v>
      </c>
      <c r="S1642" s="102" t="s">
        <v>152</v>
      </c>
      <c r="T1642" s="105" t="str">
        <f t="shared" ca="1" si="266"/>
        <v>04.05.Monday</v>
      </c>
      <c r="U1642" s="102" t="s">
        <v>205</v>
      </c>
      <c r="V1642" s="7"/>
      <c r="W1642" s="7"/>
      <c r="X1642" s="7"/>
      <c r="Y1642" s="7"/>
      <c r="Z1642" s="100">
        <f t="shared" si="270"/>
        <v>4001155</v>
      </c>
      <c r="AA1642" s="7"/>
      <c r="AB1642" s="7"/>
      <c r="AC1642" s="7"/>
      <c r="AD1642" s="7"/>
      <c r="AE1642" s="100">
        <f t="shared" si="271"/>
        <v>4151</v>
      </c>
      <c r="AF1642" s="7"/>
      <c r="AG1642" s="100" t="str">
        <f t="shared" si="272"/>
        <v>50040139</v>
      </c>
    </row>
    <row r="1643" spans="1:33" x14ac:dyDescent="0.35">
      <c r="A1643" s="7" t="str">
        <f t="shared" si="274"/>
        <v>Manaus39,71</v>
      </c>
      <c r="B1643" s="100" t="s">
        <v>187</v>
      </c>
      <c r="C1643" s="7">
        <v>4151</v>
      </c>
      <c r="D1643" s="7" t="s">
        <v>40</v>
      </c>
      <c r="E1643">
        <v>4001155</v>
      </c>
      <c r="F1643" s="101"/>
      <c r="G1643" s="111" t="s">
        <v>234</v>
      </c>
      <c r="H1643" t="s">
        <v>235</v>
      </c>
      <c r="I1643" s="101" t="str">
        <f t="shared" si="267"/>
        <v>39,7</v>
      </c>
      <c r="J1643" s="164">
        <v>1</v>
      </c>
      <c r="K1643" s="7" t="s">
        <v>57</v>
      </c>
      <c r="L1643" s="103" t="e">
        <f>HLOOKUP(K1643,'ABR''26'!$DE$4:$EH$65,MATCH(Carga!A1643,'ABR''26'!$DE$4:$DE$65,0),0)</f>
        <v>#N/A</v>
      </c>
      <c r="M1643" s="7"/>
      <c r="O1643" s="7" t="str">
        <f t="shared" si="268"/>
        <v>ZBLB</v>
      </c>
      <c r="P1643" s="104" t="e">
        <f t="shared" si="269"/>
        <v>#N/A</v>
      </c>
      <c r="Q1643" s="102" t="s">
        <v>203</v>
      </c>
      <c r="R1643" s="102" t="s">
        <v>204</v>
      </c>
      <c r="S1643" s="102" t="s">
        <v>152</v>
      </c>
      <c r="T1643" s="105" t="str">
        <f t="shared" ca="1" si="266"/>
        <v>04.05.Monday</v>
      </c>
      <c r="U1643" s="102" t="s">
        <v>205</v>
      </c>
      <c r="V1643" s="7"/>
      <c r="W1643" s="7"/>
      <c r="X1643" s="7"/>
      <c r="Y1643" s="7"/>
      <c r="Z1643" s="100">
        <f t="shared" si="270"/>
        <v>4001155</v>
      </c>
      <c r="AA1643" s="7"/>
      <c r="AB1643" s="7"/>
      <c r="AC1643" s="7"/>
      <c r="AD1643" s="7"/>
      <c r="AE1643" s="100">
        <f t="shared" si="271"/>
        <v>4151</v>
      </c>
      <c r="AF1643" s="7"/>
      <c r="AG1643" s="100" t="str">
        <f t="shared" si="272"/>
        <v>50040139</v>
      </c>
    </row>
    <row r="1644" spans="1:33" x14ac:dyDescent="0.35">
      <c r="A1644" s="7" t="str">
        <f t="shared" si="274"/>
        <v>Manaus39,71</v>
      </c>
      <c r="B1644" s="100" t="s">
        <v>187</v>
      </c>
      <c r="C1644" s="7">
        <v>4151</v>
      </c>
      <c r="D1644" s="7" t="s">
        <v>40</v>
      </c>
      <c r="E1644">
        <v>4001155</v>
      </c>
      <c r="F1644" s="101"/>
      <c r="G1644" s="111" t="s">
        <v>234</v>
      </c>
      <c r="H1644" t="s">
        <v>235</v>
      </c>
      <c r="I1644" s="101" t="str">
        <f t="shared" si="267"/>
        <v>39,7</v>
      </c>
      <c r="J1644" s="164">
        <v>1</v>
      </c>
      <c r="K1644" s="7" t="s">
        <v>132</v>
      </c>
      <c r="L1644" s="103" t="e">
        <f>HLOOKUP(K1644,'ABR''26'!$DE$4:$EH$65,MATCH(Carga!A1644,'ABR''26'!$DE$4:$DE$65,0),0)</f>
        <v>#N/A</v>
      </c>
      <c r="M1644" s="7"/>
      <c r="O1644" s="7" t="str">
        <f t="shared" si="268"/>
        <v>ZBMR</v>
      </c>
      <c r="P1644" s="104" t="e">
        <f t="shared" si="269"/>
        <v>#N/A</v>
      </c>
      <c r="Q1644" s="102" t="s">
        <v>203</v>
      </c>
      <c r="R1644" s="102" t="s">
        <v>204</v>
      </c>
      <c r="S1644" s="102" t="s">
        <v>152</v>
      </c>
      <c r="T1644" s="105" t="str">
        <f t="shared" ca="1" si="266"/>
        <v>04.05.Monday</v>
      </c>
      <c r="U1644" s="102" t="s">
        <v>205</v>
      </c>
      <c r="V1644" s="7"/>
      <c r="W1644" s="7"/>
      <c r="X1644" s="7"/>
      <c r="Y1644" s="7"/>
      <c r="Z1644" s="100">
        <f t="shared" si="270"/>
        <v>4001155</v>
      </c>
      <c r="AA1644" s="7"/>
      <c r="AB1644" s="7"/>
      <c r="AC1644" s="7"/>
      <c r="AD1644" s="7"/>
      <c r="AE1644" s="100">
        <f t="shared" si="271"/>
        <v>4151</v>
      </c>
      <c r="AF1644" s="7"/>
      <c r="AG1644" s="100" t="str">
        <f t="shared" si="272"/>
        <v>50040139</v>
      </c>
    </row>
    <row r="1645" spans="1:33" x14ac:dyDescent="0.35">
      <c r="A1645" s="7" t="str">
        <f t="shared" si="274"/>
        <v>Manaus39,71</v>
      </c>
      <c r="B1645" s="100" t="s">
        <v>187</v>
      </c>
      <c r="C1645" s="7">
        <v>4151</v>
      </c>
      <c r="D1645" s="7" t="s">
        <v>40</v>
      </c>
      <c r="E1645">
        <v>4001155</v>
      </c>
      <c r="F1645" s="101"/>
      <c r="G1645" s="111" t="s">
        <v>234</v>
      </c>
      <c r="H1645" t="s">
        <v>235</v>
      </c>
      <c r="I1645" s="101" t="str">
        <f t="shared" si="267"/>
        <v>39,7</v>
      </c>
      <c r="J1645" s="164">
        <v>1</v>
      </c>
      <c r="K1645" s="7" t="s">
        <v>133</v>
      </c>
      <c r="L1645" s="103" t="e">
        <f>HLOOKUP(K1645,'ABR''26'!$DE$4:$EH$65,MATCH(Carga!A1645,'ABR''26'!$DE$4:$DE$65,0),0)</f>
        <v>#N/A</v>
      </c>
      <c r="M1645" s="7"/>
      <c r="O1645" s="7" t="str">
        <f t="shared" si="268"/>
        <v>ZBML</v>
      </c>
      <c r="P1645" s="104" t="e">
        <f t="shared" si="269"/>
        <v>#N/A</v>
      </c>
      <c r="Q1645" s="102" t="s">
        <v>203</v>
      </c>
      <c r="R1645" s="102" t="s">
        <v>204</v>
      </c>
      <c r="S1645" s="102" t="s">
        <v>152</v>
      </c>
      <c r="T1645" s="105" t="str">
        <f t="shared" ca="1" si="266"/>
        <v>04.05.Monday</v>
      </c>
      <c r="U1645" s="102" t="s">
        <v>205</v>
      </c>
      <c r="V1645" s="7"/>
      <c r="W1645" s="7"/>
      <c r="X1645" s="7"/>
      <c r="Y1645" s="7"/>
      <c r="Z1645" s="100">
        <f t="shared" si="270"/>
        <v>4001155</v>
      </c>
      <c r="AA1645" s="7"/>
      <c r="AB1645" s="7"/>
      <c r="AC1645" s="7"/>
      <c r="AD1645" s="7"/>
      <c r="AE1645" s="100">
        <f t="shared" si="271"/>
        <v>4151</v>
      </c>
      <c r="AF1645" s="7"/>
      <c r="AG1645" s="100" t="str">
        <f t="shared" si="272"/>
        <v>50040139</v>
      </c>
    </row>
    <row r="1646" spans="1:33" x14ac:dyDescent="0.35">
      <c r="A1646" s="7" t="str">
        <f t="shared" si="274"/>
        <v>Manaus39,71</v>
      </c>
      <c r="B1646" s="100" t="s">
        <v>187</v>
      </c>
      <c r="C1646" s="7">
        <v>4151</v>
      </c>
      <c r="D1646" s="7" t="s">
        <v>40</v>
      </c>
      <c r="E1646">
        <v>4001155</v>
      </c>
      <c r="F1646" s="101"/>
      <c r="G1646" s="111" t="s">
        <v>234</v>
      </c>
      <c r="H1646" t="s">
        <v>235</v>
      </c>
      <c r="I1646" s="101" t="str">
        <f t="shared" si="267"/>
        <v>39,7</v>
      </c>
      <c r="J1646" s="164">
        <v>1</v>
      </c>
      <c r="K1646" s="7" t="s">
        <v>52</v>
      </c>
      <c r="L1646" s="103" t="e">
        <f>HLOOKUP(K1646,'ABR''26'!$DE$4:$EH$65,MATCH(Carga!A1646,'ABR''26'!$DE$4:$DE$65,0),0)</f>
        <v>#N/A</v>
      </c>
      <c r="M1646" s="7"/>
      <c r="O1646" s="7" t="str">
        <f t="shared" si="268"/>
        <v>ZBPP</v>
      </c>
      <c r="P1646" s="104" t="e">
        <f t="shared" si="269"/>
        <v>#N/A</v>
      </c>
      <c r="Q1646" s="102" t="s">
        <v>203</v>
      </c>
      <c r="R1646" s="102" t="s">
        <v>204</v>
      </c>
      <c r="S1646" s="102" t="s">
        <v>152</v>
      </c>
      <c r="T1646" s="105" t="str">
        <f t="shared" ca="1" si="266"/>
        <v>04.05.Monday</v>
      </c>
      <c r="U1646" s="102" t="s">
        <v>205</v>
      </c>
      <c r="V1646" s="7"/>
      <c r="W1646" s="7"/>
      <c r="X1646" s="7"/>
      <c r="Y1646" s="7"/>
      <c r="Z1646" s="100">
        <f t="shared" si="270"/>
        <v>4001155</v>
      </c>
      <c r="AA1646" s="7"/>
      <c r="AB1646" s="7"/>
      <c r="AC1646" s="7"/>
      <c r="AD1646" s="7"/>
      <c r="AE1646" s="100">
        <f t="shared" si="271"/>
        <v>4151</v>
      </c>
      <c r="AF1646" s="7"/>
      <c r="AG1646" s="100" t="str">
        <f t="shared" si="272"/>
        <v>50040139</v>
      </c>
    </row>
    <row r="1647" spans="1:33" x14ac:dyDescent="0.35">
      <c r="A1647" s="7" t="str">
        <f t="shared" si="274"/>
        <v>Manaus39,71</v>
      </c>
      <c r="B1647" s="100" t="s">
        <v>187</v>
      </c>
      <c r="C1647" s="7">
        <v>4151</v>
      </c>
      <c r="D1647" s="7" t="s">
        <v>40</v>
      </c>
      <c r="E1647">
        <v>4001155</v>
      </c>
      <c r="F1647" s="101"/>
      <c r="G1647" s="111" t="s">
        <v>234</v>
      </c>
      <c r="H1647" t="s">
        <v>235</v>
      </c>
      <c r="I1647" s="101" t="str">
        <f t="shared" si="267"/>
        <v>39,7</v>
      </c>
      <c r="J1647" s="164">
        <v>1</v>
      </c>
      <c r="K1647" s="7" t="s">
        <v>60</v>
      </c>
      <c r="L1647" s="103" t="e">
        <f>HLOOKUP(K1647,'ABR''26'!$DE$4:$EH$65,MATCH(Carga!A1647,'ABR''26'!$DE$4:$DE$65,0),0)</f>
        <v>#N/A</v>
      </c>
      <c r="M1647" s="7"/>
      <c r="O1647" s="7" t="str">
        <f t="shared" si="268"/>
        <v>ZBPB</v>
      </c>
      <c r="P1647" s="104" t="e">
        <f t="shared" si="269"/>
        <v>#N/A</v>
      </c>
      <c r="Q1647" s="102" t="s">
        <v>203</v>
      </c>
      <c r="R1647" s="102" t="s">
        <v>204</v>
      </c>
      <c r="S1647" s="102" t="s">
        <v>152</v>
      </c>
      <c r="T1647" s="105" t="str">
        <f t="shared" ca="1" si="266"/>
        <v>04.05.Monday</v>
      </c>
      <c r="U1647" s="102" t="s">
        <v>205</v>
      </c>
      <c r="V1647" s="7"/>
      <c r="W1647" s="7"/>
      <c r="X1647" s="7"/>
      <c r="Y1647" s="7"/>
      <c r="Z1647" s="100">
        <f t="shared" si="270"/>
        <v>4001155</v>
      </c>
      <c r="AA1647" s="7"/>
      <c r="AB1647" s="7"/>
      <c r="AC1647" s="7"/>
      <c r="AD1647" s="7"/>
      <c r="AE1647" s="100">
        <f t="shared" si="271"/>
        <v>4151</v>
      </c>
      <c r="AF1647" s="7"/>
      <c r="AG1647" s="100" t="str">
        <f t="shared" si="272"/>
        <v>50040139</v>
      </c>
    </row>
    <row r="1648" spans="1:33" x14ac:dyDescent="0.35">
      <c r="A1648" s="7" t="str">
        <f t="shared" si="274"/>
        <v>Manaus39,71</v>
      </c>
      <c r="B1648" s="100" t="s">
        <v>187</v>
      </c>
      <c r="C1648" s="7">
        <v>4151</v>
      </c>
      <c r="D1648" s="7" t="s">
        <v>40</v>
      </c>
      <c r="E1648">
        <v>4001155</v>
      </c>
      <c r="F1648" s="101"/>
      <c r="G1648" s="111" t="s">
        <v>234</v>
      </c>
      <c r="H1648" t="s">
        <v>235</v>
      </c>
      <c r="I1648" s="101" t="str">
        <f t="shared" si="267"/>
        <v>39,7</v>
      </c>
      <c r="J1648" s="164">
        <v>1</v>
      </c>
      <c r="K1648" s="7" t="s">
        <v>50</v>
      </c>
      <c r="L1648" s="103" t="e">
        <f>HLOOKUP(K1648,'ABR''26'!$DE$4:$EH$65,MATCH(Carga!A1648,'ABR''26'!$DE$4:$DE$65,0),0)</f>
        <v>#N/A</v>
      </c>
      <c r="M1648" s="7"/>
      <c r="O1648" s="7" t="str">
        <f t="shared" si="268"/>
        <v>ZBOP</v>
      </c>
      <c r="P1648" s="104" t="e">
        <f t="shared" si="269"/>
        <v>#N/A</v>
      </c>
      <c r="Q1648" s="102" t="s">
        <v>203</v>
      </c>
      <c r="R1648" s="102" t="s">
        <v>204</v>
      </c>
      <c r="S1648" s="102" t="s">
        <v>152</v>
      </c>
      <c r="T1648" s="105" t="str">
        <f t="shared" ca="1" si="266"/>
        <v>04.05.Monday</v>
      </c>
      <c r="U1648" s="102" t="s">
        <v>205</v>
      </c>
      <c r="V1648" s="7"/>
      <c r="W1648" s="7"/>
      <c r="X1648" s="7"/>
      <c r="Y1648" s="7"/>
      <c r="Z1648" s="100">
        <f t="shared" si="270"/>
        <v>4001155</v>
      </c>
      <c r="AA1648" s="7"/>
      <c r="AB1648" s="7"/>
      <c r="AC1648" s="7"/>
      <c r="AD1648" s="7"/>
      <c r="AE1648" s="100">
        <f t="shared" si="271"/>
        <v>4151</v>
      </c>
      <c r="AF1648" s="7"/>
      <c r="AG1648" s="100" t="str">
        <f t="shared" si="272"/>
        <v>50040139</v>
      </c>
    </row>
    <row r="1649" spans="1:33" x14ac:dyDescent="0.35">
      <c r="A1649" s="7" t="str">
        <f t="shared" si="274"/>
        <v>Manaus39,71</v>
      </c>
      <c r="B1649" s="100" t="s">
        <v>187</v>
      </c>
      <c r="C1649" s="7">
        <v>4151</v>
      </c>
      <c r="D1649" s="7" t="s">
        <v>40</v>
      </c>
      <c r="E1649">
        <v>4001155</v>
      </c>
      <c r="F1649" s="101"/>
      <c r="G1649" s="111" t="s">
        <v>234</v>
      </c>
      <c r="H1649" t="s">
        <v>235</v>
      </c>
      <c r="I1649" s="101" t="str">
        <f t="shared" si="267"/>
        <v>39,7</v>
      </c>
      <c r="J1649" s="164">
        <v>1</v>
      </c>
      <c r="K1649" s="7" t="s">
        <v>58</v>
      </c>
      <c r="L1649" s="103" t="e">
        <f>HLOOKUP(K1649,'ABR''26'!$DE$4:$EH$65,MATCH(Carga!A1649,'ABR''26'!$DE$4:$DE$65,0),0)</f>
        <v>#N/A</v>
      </c>
      <c r="M1649" s="7"/>
      <c r="O1649" s="7" t="str">
        <f t="shared" si="268"/>
        <v>ZBOB</v>
      </c>
      <c r="P1649" s="104" t="e">
        <f t="shared" si="269"/>
        <v>#N/A</v>
      </c>
      <c r="Q1649" s="102" t="s">
        <v>203</v>
      </c>
      <c r="R1649" s="102" t="s">
        <v>204</v>
      </c>
      <c r="S1649" s="102" t="s">
        <v>152</v>
      </c>
      <c r="T1649" s="105" t="str">
        <f t="shared" ca="1" si="266"/>
        <v>04.05.Monday</v>
      </c>
      <c r="U1649" s="102" t="s">
        <v>205</v>
      </c>
      <c r="V1649" s="7"/>
      <c r="W1649" s="7"/>
      <c r="X1649" s="7"/>
      <c r="Y1649" s="7"/>
      <c r="Z1649" s="100">
        <f t="shared" si="270"/>
        <v>4001155</v>
      </c>
      <c r="AA1649" s="7"/>
      <c r="AB1649" s="7"/>
      <c r="AC1649" s="7"/>
      <c r="AD1649" s="7"/>
      <c r="AE1649" s="100">
        <f t="shared" si="271"/>
        <v>4151</v>
      </c>
      <c r="AF1649" s="7"/>
      <c r="AG1649" s="100" t="str">
        <f t="shared" si="272"/>
        <v>50040139</v>
      </c>
    </row>
    <row r="1650" spans="1:33" x14ac:dyDescent="0.35">
      <c r="A1650" s="7" t="str">
        <f t="shared" si="274"/>
        <v>Manaus39,71</v>
      </c>
      <c r="B1650" s="100" t="s">
        <v>187</v>
      </c>
      <c r="C1650" s="7">
        <v>4151</v>
      </c>
      <c r="D1650" s="7" t="s">
        <v>40</v>
      </c>
      <c r="E1650">
        <v>4001155</v>
      </c>
      <c r="F1650" s="101"/>
      <c r="G1650" s="111" t="s">
        <v>234</v>
      </c>
      <c r="H1650" t="s">
        <v>235</v>
      </c>
      <c r="I1650" s="101" t="str">
        <f t="shared" si="267"/>
        <v>39,7</v>
      </c>
      <c r="J1650" s="164">
        <v>1</v>
      </c>
      <c r="K1650" s="7" t="s">
        <v>134</v>
      </c>
      <c r="L1650" s="103" t="e">
        <f>HLOOKUP(K1650,'ABR''26'!$DE$4:$EH$65,MATCH(Carga!A1650,'ABR''26'!$DE$4:$DE$65,0),0)</f>
        <v>#N/A</v>
      </c>
      <c r="M1650" s="7"/>
      <c r="O1650" s="7" t="str">
        <f t="shared" si="268"/>
        <v>ZBSG</v>
      </c>
      <c r="P1650" s="104" t="e">
        <f t="shared" si="269"/>
        <v>#N/A</v>
      </c>
      <c r="Q1650" s="102" t="s">
        <v>203</v>
      </c>
      <c r="R1650" s="102" t="s">
        <v>204</v>
      </c>
      <c r="S1650" s="102" t="s">
        <v>152</v>
      </c>
      <c r="T1650" s="105" t="str">
        <f t="shared" ca="1" si="266"/>
        <v>04.05.Monday</v>
      </c>
      <c r="U1650" s="102" t="s">
        <v>205</v>
      </c>
      <c r="V1650" s="7"/>
      <c r="W1650" s="7"/>
      <c r="X1650" s="7"/>
      <c r="Y1650" s="7"/>
      <c r="Z1650" s="100">
        <f t="shared" si="270"/>
        <v>4001155</v>
      </c>
      <c r="AA1650" s="7"/>
      <c r="AB1650" s="7"/>
      <c r="AC1650" s="7"/>
      <c r="AD1650" s="7"/>
      <c r="AE1650" s="100">
        <f t="shared" si="271"/>
        <v>4151</v>
      </c>
      <c r="AF1650" s="7"/>
      <c r="AG1650" s="100" t="str">
        <f t="shared" si="272"/>
        <v>50040139</v>
      </c>
    </row>
    <row r="1651" spans="1:33" x14ac:dyDescent="0.35">
      <c r="A1651" s="7" t="str">
        <f t="shared" si="274"/>
        <v>Manaus39,71</v>
      </c>
      <c r="B1651" s="100" t="s">
        <v>187</v>
      </c>
      <c r="C1651" s="7">
        <v>4151</v>
      </c>
      <c r="D1651" s="7" t="s">
        <v>40</v>
      </c>
      <c r="E1651">
        <v>4001155</v>
      </c>
      <c r="F1651" s="101"/>
      <c r="G1651" s="111" t="s">
        <v>234</v>
      </c>
      <c r="H1651" t="s">
        <v>235</v>
      </c>
      <c r="I1651" s="101" t="str">
        <f t="shared" si="267"/>
        <v>39,7</v>
      </c>
      <c r="J1651" s="164">
        <v>1</v>
      </c>
      <c r="K1651" s="7" t="s">
        <v>45</v>
      </c>
      <c r="L1651" s="103" t="e">
        <f>HLOOKUP(K1651,'ABR''26'!$DE$4:$EH$65,MATCH(Carga!A1651,'ABR''26'!$DE$4:$DE$65,0),0)</f>
        <v>#N/A</v>
      </c>
      <c r="M1651" s="7"/>
      <c r="O1651" s="7" t="str">
        <f t="shared" si="268"/>
        <v>ZBFS</v>
      </c>
      <c r="P1651" s="104" t="e">
        <f t="shared" si="269"/>
        <v>#N/A</v>
      </c>
      <c r="Q1651" s="102" t="s">
        <v>203</v>
      </c>
      <c r="R1651" s="102" t="s">
        <v>204</v>
      </c>
      <c r="S1651" s="102" t="s">
        <v>152</v>
      </c>
      <c r="T1651" s="105" t="str">
        <f t="shared" ca="1" si="266"/>
        <v>04.05.Monday</v>
      </c>
      <c r="U1651" s="102" t="s">
        <v>205</v>
      </c>
      <c r="V1651" s="7"/>
      <c r="W1651" s="7"/>
      <c r="X1651" s="7"/>
      <c r="Y1651" s="7"/>
      <c r="Z1651" s="100">
        <f t="shared" si="270"/>
        <v>4001155</v>
      </c>
      <c r="AA1651" s="7"/>
      <c r="AB1651" s="7"/>
      <c r="AC1651" s="7"/>
      <c r="AD1651" s="7"/>
      <c r="AE1651" s="100">
        <f t="shared" si="271"/>
        <v>4151</v>
      </c>
      <c r="AF1651" s="7"/>
      <c r="AG1651" s="100" t="str">
        <f t="shared" si="272"/>
        <v>50040139</v>
      </c>
    </row>
    <row r="1652" spans="1:33" x14ac:dyDescent="0.35">
      <c r="A1652" s="7" t="str">
        <f t="shared" si="274"/>
        <v>Manaus39,71</v>
      </c>
      <c r="B1652" s="100" t="s">
        <v>187</v>
      </c>
      <c r="C1652" s="7">
        <v>4151</v>
      </c>
      <c r="D1652" s="7" t="s">
        <v>40</v>
      </c>
      <c r="E1652">
        <v>4001155</v>
      </c>
      <c r="F1652" s="101"/>
      <c r="G1652" s="111" t="s">
        <v>234</v>
      </c>
      <c r="H1652" t="s">
        <v>235</v>
      </c>
      <c r="I1652" s="101" t="str">
        <f t="shared" si="267"/>
        <v>39,7</v>
      </c>
      <c r="J1652" s="164">
        <v>1</v>
      </c>
      <c r="K1652" s="7" t="s">
        <v>47</v>
      </c>
      <c r="L1652" s="103" t="e">
        <f>HLOOKUP(K1652,'ABR''26'!$DE$4:$EH$65,MATCH(Carga!A1652,'ABR''26'!$DE$4:$DE$65,0),0)</f>
        <v>#N/A</v>
      </c>
      <c r="M1652" s="7"/>
      <c r="O1652" s="7" t="str">
        <f t="shared" si="268"/>
        <v>ZBUT</v>
      </c>
      <c r="P1652" s="104" t="e">
        <f t="shared" si="269"/>
        <v>#N/A</v>
      </c>
      <c r="Q1652" s="102" t="s">
        <v>203</v>
      </c>
      <c r="R1652" s="102" t="s">
        <v>204</v>
      </c>
      <c r="S1652" s="102" t="s">
        <v>152</v>
      </c>
      <c r="T1652" s="105" t="str">
        <f t="shared" ca="1" si="266"/>
        <v>04.05.Monday</v>
      </c>
      <c r="U1652" s="102" t="s">
        <v>205</v>
      </c>
      <c r="V1652" s="7"/>
      <c r="W1652" s="7"/>
      <c r="X1652" s="7"/>
      <c r="Y1652" s="7"/>
      <c r="Z1652" s="100">
        <f t="shared" si="270"/>
        <v>4001155</v>
      </c>
      <c r="AA1652" s="7"/>
      <c r="AB1652" s="7"/>
      <c r="AC1652" s="7"/>
      <c r="AD1652" s="7"/>
      <c r="AE1652" s="100">
        <f t="shared" si="271"/>
        <v>4151</v>
      </c>
      <c r="AF1652" s="7"/>
      <c r="AG1652" s="100" t="str">
        <f t="shared" si="272"/>
        <v>50040139</v>
      </c>
    </row>
    <row r="1653" spans="1:33" x14ac:dyDescent="0.35">
      <c r="A1653" s="7" t="str">
        <f t="shared" si="274"/>
        <v>Manaus39,71</v>
      </c>
      <c r="B1653" s="100" t="s">
        <v>187</v>
      </c>
      <c r="C1653" s="7">
        <v>4151</v>
      </c>
      <c r="D1653" s="7" t="s">
        <v>40</v>
      </c>
      <c r="E1653">
        <v>4001155</v>
      </c>
      <c r="F1653" s="101"/>
      <c r="G1653" s="111" t="s">
        <v>234</v>
      </c>
      <c r="H1653" t="s">
        <v>235</v>
      </c>
      <c r="I1653" s="101" t="str">
        <f t="shared" si="267"/>
        <v>39,7</v>
      </c>
      <c r="J1653" s="164">
        <v>1</v>
      </c>
      <c r="K1653" s="7" t="s">
        <v>54</v>
      </c>
      <c r="L1653" s="103" t="e">
        <f>HLOOKUP(K1653,'ABR''26'!$DE$4:$EH$65,MATCH(Carga!A1653,'ABR''26'!$DE$4:$DE$65,0),0)</f>
        <v>#N/A</v>
      </c>
      <c r="M1653" s="7"/>
      <c r="O1653" s="7" t="str">
        <f t="shared" si="268"/>
        <v>ZBUB</v>
      </c>
      <c r="P1653" s="104" t="e">
        <f t="shared" si="269"/>
        <v>#N/A</v>
      </c>
      <c r="Q1653" s="102" t="s">
        <v>203</v>
      </c>
      <c r="R1653" s="102" t="s">
        <v>204</v>
      </c>
      <c r="S1653" s="102" t="s">
        <v>152</v>
      </c>
      <c r="T1653" s="105" t="str">
        <f t="shared" ca="1" si="266"/>
        <v>04.05.Monday</v>
      </c>
      <c r="U1653" s="102" t="s">
        <v>205</v>
      </c>
      <c r="V1653" s="7"/>
      <c r="W1653" s="7"/>
      <c r="X1653" s="7"/>
      <c r="Y1653" s="7"/>
      <c r="Z1653" s="100">
        <f t="shared" si="270"/>
        <v>4001155</v>
      </c>
      <c r="AA1653" s="7"/>
      <c r="AB1653" s="7"/>
      <c r="AC1653" s="7"/>
      <c r="AD1653" s="7"/>
      <c r="AE1653" s="100">
        <f t="shared" si="271"/>
        <v>4151</v>
      </c>
      <c r="AF1653" s="7"/>
      <c r="AG1653" s="100" t="str">
        <f t="shared" si="272"/>
        <v>50040139</v>
      </c>
    </row>
    <row r="1654" spans="1:33" x14ac:dyDescent="0.35">
      <c r="A1654" s="7" t="str">
        <f t="shared" si="274"/>
        <v>Manaus39,71</v>
      </c>
      <c r="B1654" s="100" t="s">
        <v>187</v>
      </c>
      <c r="C1654" s="7">
        <v>4151</v>
      </c>
      <c r="D1654" s="7" t="s">
        <v>40</v>
      </c>
      <c r="E1654">
        <v>4001155</v>
      </c>
      <c r="F1654" s="101"/>
      <c r="G1654" s="111" t="s">
        <v>234</v>
      </c>
      <c r="H1654" t="s">
        <v>235</v>
      </c>
      <c r="I1654" s="101" t="str">
        <f t="shared" si="267"/>
        <v>39,7</v>
      </c>
      <c r="J1654" s="164">
        <v>1</v>
      </c>
      <c r="K1654" s="7" t="s">
        <v>48</v>
      </c>
      <c r="L1654" s="103" t="e">
        <f>HLOOKUP(K1654,'ABR''26'!$DE$4:$EH$65,MATCH(Carga!A1654,'ABR''26'!$DE$4:$DE$65,0),0)</f>
        <v>#N/A</v>
      </c>
      <c r="M1654" s="7"/>
      <c r="O1654" s="7" t="str">
        <f t="shared" si="268"/>
        <v>ZBLA</v>
      </c>
      <c r="P1654" s="104" t="e">
        <f t="shared" si="269"/>
        <v>#N/A</v>
      </c>
      <c r="Q1654" s="102" t="s">
        <v>203</v>
      </c>
      <c r="R1654" s="102" t="s">
        <v>204</v>
      </c>
      <c r="S1654" s="102" t="s">
        <v>152</v>
      </c>
      <c r="T1654" s="105" t="str">
        <f t="shared" ca="1" si="266"/>
        <v>04.05.Monday</v>
      </c>
      <c r="U1654" s="102" t="s">
        <v>205</v>
      </c>
      <c r="V1654" s="7"/>
      <c r="W1654" s="7"/>
      <c r="X1654" s="7"/>
      <c r="Y1654" s="7"/>
      <c r="Z1654" s="100">
        <f t="shared" si="270"/>
        <v>4001155</v>
      </c>
      <c r="AA1654" s="7"/>
      <c r="AB1654" s="7"/>
      <c r="AC1654" s="7"/>
      <c r="AD1654" s="7"/>
      <c r="AE1654" s="100">
        <f t="shared" si="271"/>
        <v>4151</v>
      </c>
      <c r="AF1654" s="7"/>
      <c r="AG1654" s="100" t="str">
        <f t="shared" si="272"/>
        <v>50040139</v>
      </c>
    </row>
    <row r="1655" spans="1:33" x14ac:dyDescent="0.35">
      <c r="A1655" s="7" t="str">
        <f t="shared" si="274"/>
        <v>Manaus39,71</v>
      </c>
      <c r="B1655" s="100" t="s">
        <v>187</v>
      </c>
      <c r="C1655" s="7">
        <v>4151</v>
      </c>
      <c r="D1655" s="7" t="s">
        <v>40</v>
      </c>
      <c r="E1655">
        <v>4001155</v>
      </c>
      <c r="F1655" s="101"/>
      <c r="G1655" s="111" t="s">
        <v>234</v>
      </c>
      <c r="H1655" t="s">
        <v>235</v>
      </c>
      <c r="I1655" s="101" t="str">
        <f t="shared" si="267"/>
        <v>39,7</v>
      </c>
      <c r="J1655" s="164">
        <v>1</v>
      </c>
      <c r="K1655" s="7" t="s">
        <v>55</v>
      </c>
      <c r="L1655" s="103" t="e">
        <f>HLOOKUP(K1655,'ABR''26'!$DE$4:$EH$65,MATCH(Carga!A1655,'ABR''26'!$DE$4:$DE$65,0),0)</f>
        <v>#N/A</v>
      </c>
      <c r="M1655" s="7"/>
      <c r="O1655" s="7" t="str">
        <f t="shared" si="268"/>
        <v>ZBLL</v>
      </c>
      <c r="P1655" s="104" t="e">
        <f t="shared" si="269"/>
        <v>#N/A</v>
      </c>
      <c r="Q1655" s="102" t="s">
        <v>203</v>
      </c>
      <c r="R1655" s="102" t="s">
        <v>204</v>
      </c>
      <c r="S1655" s="102" t="s">
        <v>152</v>
      </c>
      <c r="T1655" s="105" t="str">
        <f t="shared" ca="1" si="266"/>
        <v>04.05.Monday</v>
      </c>
      <c r="U1655" s="102" t="s">
        <v>205</v>
      </c>
      <c r="V1655" s="7"/>
      <c r="W1655" s="7"/>
      <c r="X1655" s="7"/>
      <c r="Y1655" s="7"/>
      <c r="Z1655" s="100">
        <f t="shared" si="270"/>
        <v>4001155</v>
      </c>
      <c r="AA1655" s="7"/>
      <c r="AB1655" s="7"/>
      <c r="AC1655" s="7"/>
      <c r="AD1655" s="7"/>
      <c r="AE1655" s="100">
        <f t="shared" si="271"/>
        <v>4151</v>
      </c>
      <c r="AF1655" s="7"/>
      <c r="AG1655" s="100" t="str">
        <f t="shared" si="272"/>
        <v>50040139</v>
      </c>
    </row>
    <row r="1656" spans="1:33" x14ac:dyDescent="0.35">
      <c r="A1656" s="7" t="str">
        <f t="shared" si="274"/>
        <v>Manaus39,71</v>
      </c>
      <c r="B1656" s="100" t="s">
        <v>187</v>
      </c>
      <c r="C1656" s="7">
        <v>4151</v>
      </c>
      <c r="D1656" s="7" t="s">
        <v>40</v>
      </c>
      <c r="E1656">
        <v>4001155</v>
      </c>
      <c r="F1656" s="101"/>
      <c r="G1656" s="111" t="s">
        <v>234</v>
      </c>
      <c r="H1656" t="s">
        <v>235</v>
      </c>
      <c r="I1656" s="101" t="str">
        <f t="shared" si="267"/>
        <v>39,7</v>
      </c>
      <c r="J1656" s="164">
        <v>1</v>
      </c>
      <c r="K1656" s="7" t="s">
        <v>135</v>
      </c>
      <c r="L1656" s="103" t="e">
        <f>HLOOKUP(K1656,'ABR''26'!$DE$4:$EH$65,MATCH(Carga!A1656,'ABR''26'!$DE$4:$DE$65,0),0)</f>
        <v>#N/A</v>
      </c>
      <c r="M1656" s="7"/>
      <c r="O1656" s="7" t="str">
        <f t="shared" si="268"/>
        <v>ZBPE</v>
      </c>
      <c r="P1656" s="104" t="e">
        <f t="shared" si="269"/>
        <v>#N/A</v>
      </c>
      <c r="Q1656" s="102" t="s">
        <v>203</v>
      </c>
      <c r="R1656" s="102" t="s">
        <v>204</v>
      </c>
      <c r="S1656" s="102" t="s">
        <v>152</v>
      </c>
      <c r="T1656" s="105" t="str">
        <f t="shared" ca="1" si="266"/>
        <v>04.05.Monday</v>
      </c>
      <c r="U1656" s="102" t="s">
        <v>205</v>
      </c>
      <c r="V1656" s="7"/>
      <c r="W1656" s="7"/>
      <c r="X1656" s="7"/>
      <c r="Y1656" s="7"/>
      <c r="Z1656" s="100">
        <f t="shared" si="270"/>
        <v>4001155</v>
      </c>
      <c r="AA1656" s="7"/>
      <c r="AB1656" s="7"/>
      <c r="AC1656" s="7"/>
      <c r="AD1656" s="7"/>
      <c r="AE1656" s="100">
        <f t="shared" si="271"/>
        <v>4151</v>
      </c>
      <c r="AF1656" s="7"/>
      <c r="AG1656" s="100" t="str">
        <f t="shared" si="272"/>
        <v>50040139</v>
      </c>
    </row>
    <row r="1657" spans="1:33" x14ac:dyDescent="0.35">
      <c r="A1657" s="7" t="str">
        <f t="shared" si="274"/>
        <v>Manaus39,71</v>
      </c>
      <c r="B1657" s="100" t="s">
        <v>187</v>
      </c>
      <c r="C1657" s="7">
        <v>4151</v>
      </c>
      <c r="D1657" s="7" t="s">
        <v>40</v>
      </c>
      <c r="E1657">
        <v>4001155</v>
      </c>
      <c r="F1657" s="101"/>
      <c r="G1657" s="111" t="s">
        <v>234</v>
      </c>
      <c r="H1657" t="s">
        <v>235</v>
      </c>
      <c r="I1657" s="101" t="str">
        <f t="shared" si="267"/>
        <v>39,7</v>
      </c>
      <c r="J1657" s="164">
        <v>1</v>
      </c>
      <c r="K1657" s="7" t="s">
        <v>136</v>
      </c>
      <c r="L1657" s="103" t="e">
        <f>HLOOKUP(K1657,'ABR''26'!$DE$4:$EH$65,MATCH(Carga!A1657,'ABR''26'!$DE$4:$DE$65,0),0)</f>
        <v>#N/A</v>
      </c>
      <c r="M1657" s="7"/>
      <c r="O1657" s="7" t="str">
        <f t="shared" si="268"/>
        <v>ZBPL</v>
      </c>
      <c r="P1657" s="104" t="e">
        <f t="shared" si="269"/>
        <v>#N/A</v>
      </c>
      <c r="Q1657" s="102" t="s">
        <v>203</v>
      </c>
      <c r="R1657" s="102" t="s">
        <v>204</v>
      </c>
      <c r="S1657" s="102" t="s">
        <v>152</v>
      </c>
      <c r="T1657" s="105" t="str">
        <f t="shared" ca="1" si="266"/>
        <v>04.05.Monday</v>
      </c>
      <c r="U1657" s="102" t="s">
        <v>205</v>
      </c>
      <c r="V1657" s="7"/>
      <c r="W1657" s="7"/>
      <c r="X1657" s="7"/>
      <c r="Y1657" s="7"/>
      <c r="Z1657" s="100">
        <f t="shared" si="270"/>
        <v>4001155</v>
      </c>
      <c r="AA1657" s="7"/>
      <c r="AB1657" s="7"/>
      <c r="AC1657" s="7"/>
      <c r="AD1657" s="7"/>
      <c r="AE1657" s="100">
        <f t="shared" si="271"/>
        <v>4151</v>
      </c>
      <c r="AF1657" s="7"/>
      <c r="AG1657" s="100" t="str">
        <f t="shared" si="272"/>
        <v>50040139</v>
      </c>
    </row>
    <row r="1658" spans="1:33" x14ac:dyDescent="0.35">
      <c r="A1658" s="7" t="str">
        <f>D1658&amp;I1658&amp;J1658</f>
        <v>Manaus39,71</v>
      </c>
      <c r="B1658" s="100" t="s">
        <v>187</v>
      </c>
      <c r="C1658" s="7">
        <v>4151</v>
      </c>
      <c r="D1658" s="7" t="s">
        <v>40</v>
      </c>
      <c r="E1658">
        <v>4001158</v>
      </c>
      <c r="F1658" s="101"/>
      <c r="G1658" s="111" t="s">
        <v>234</v>
      </c>
      <c r="H1658" t="s">
        <v>235</v>
      </c>
      <c r="I1658" s="101" t="str">
        <f t="shared" si="267"/>
        <v>39,7</v>
      </c>
      <c r="J1658" s="164">
        <v>1</v>
      </c>
      <c r="K1658" s="7" t="s">
        <v>43</v>
      </c>
      <c r="L1658" s="103" t="e">
        <f>HLOOKUP(K1658,'ABR''26'!$DE$4:$EH$65,MATCH(Carga!A1658,'ABR''26'!$DE$4:$DE$65,0),0)</f>
        <v>#N/A</v>
      </c>
      <c r="M1658" s="7"/>
      <c r="O1658" s="7" t="str">
        <f t="shared" si="268"/>
        <v>ZBRP</v>
      </c>
      <c r="P1658" s="104" t="e">
        <f t="shared" si="269"/>
        <v>#N/A</v>
      </c>
      <c r="Q1658" s="102" t="s">
        <v>203</v>
      </c>
      <c r="R1658" s="102" t="s">
        <v>204</v>
      </c>
      <c r="S1658" s="102" t="s">
        <v>152</v>
      </c>
      <c r="T1658" s="105" t="str">
        <f t="shared" ca="1" si="266"/>
        <v>04.05.Monday</v>
      </c>
      <c r="U1658" s="102" t="s">
        <v>205</v>
      </c>
      <c r="V1658" s="7"/>
      <c r="W1658" s="7"/>
      <c r="X1658" s="7"/>
      <c r="Y1658" s="7"/>
      <c r="Z1658" s="100">
        <f t="shared" si="270"/>
        <v>4001158</v>
      </c>
      <c r="AA1658" s="7"/>
      <c r="AB1658" s="7"/>
      <c r="AC1658" s="7"/>
      <c r="AD1658" s="7"/>
      <c r="AE1658" s="100">
        <f t="shared" si="271"/>
        <v>4151</v>
      </c>
      <c r="AF1658" s="7"/>
      <c r="AG1658" s="100" t="str">
        <f t="shared" si="272"/>
        <v>50040139</v>
      </c>
    </row>
    <row r="1659" spans="1:33" x14ac:dyDescent="0.35">
      <c r="A1659" s="7" t="str">
        <f t="shared" ref="A1659:A1681" si="275">D1659&amp;I1659&amp;J1659</f>
        <v>Manaus39,71</v>
      </c>
      <c r="B1659" s="100" t="s">
        <v>187</v>
      </c>
      <c r="C1659" s="7">
        <v>4151</v>
      </c>
      <c r="D1659" s="7" t="s">
        <v>40</v>
      </c>
      <c r="E1659">
        <v>4001158</v>
      </c>
      <c r="F1659" s="101"/>
      <c r="G1659" s="111" t="s">
        <v>234</v>
      </c>
      <c r="H1659" t="s">
        <v>235</v>
      </c>
      <c r="I1659" s="101" t="str">
        <f t="shared" si="267"/>
        <v>39,7</v>
      </c>
      <c r="J1659" s="164">
        <v>1</v>
      </c>
      <c r="K1659" s="7" t="s">
        <v>44</v>
      </c>
      <c r="L1659" s="103" t="e">
        <f>HLOOKUP(K1659,'ABR''26'!$DE$4:$EH$65,MATCH(Carga!A1659,'ABR''26'!$DE$4:$DE$65,0),0)</f>
        <v>#N/A</v>
      </c>
      <c r="M1659" s="7"/>
      <c r="O1659" s="7" t="str">
        <f t="shared" si="268"/>
        <v>ZBSR</v>
      </c>
      <c r="P1659" s="104" t="e">
        <f t="shared" si="269"/>
        <v>#N/A</v>
      </c>
      <c r="Q1659" s="102" t="s">
        <v>203</v>
      </c>
      <c r="R1659" s="102" t="s">
        <v>204</v>
      </c>
      <c r="S1659" s="102" t="s">
        <v>152</v>
      </c>
      <c r="T1659" s="105" t="str">
        <f t="shared" ca="1" si="266"/>
        <v>04.05.Monday</v>
      </c>
      <c r="U1659" s="102" t="s">
        <v>205</v>
      </c>
      <c r="V1659" s="7"/>
      <c r="W1659" s="7"/>
      <c r="X1659" s="7"/>
      <c r="Y1659" s="7"/>
      <c r="Z1659" s="100">
        <f t="shared" si="270"/>
        <v>4001158</v>
      </c>
      <c r="AA1659" s="7"/>
      <c r="AB1659" s="7"/>
      <c r="AC1659" s="7"/>
      <c r="AD1659" s="7"/>
      <c r="AE1659" s="100">
        <f t="shared" si="271"/>
        <v>4151</v>
      </c>
      <c r="AF1659" s="7"/>
      <c r="AG1659" s="100" t="str">
        <f t="shared" si="272"/>
        <v>50040139</v>
      </c>
    </row>
    <row r="1660" spans="1:33" x14ac:dyDescent="0.35">
      <c r="A1660" s="7" t="str">
        <f t="shared" si="275"/>
        <v>Manaus39,71</v>
      </c>
      <c r="B1660" s="100" t="s">
        <v>187</v>
      </c>
      <c r="C1660" s="7">
        <v>4151</v>
      </c>
      <c r="D1660" s="7" t="s">
        <v>40</v>
      </c>
      <c r="E1660">
        <v>4001158</v>
      </c>
      <c r="F1660" s="101"/>
      <c r="G1660" s="111" t="s">
        <v>234</v>
      </c>
      <c r="H1660" t="s">
        <v>235</v>
      </c>
      <c r="I1660" s="101" t="str">
        <f t="shared" si="267"/>
        <v>39,7</v>
      </c>
      <c r="J1660" s="164">
        <v>1</v>
      </c>
      <c r="K1660" s="7" t="s">
        <v>56</v>
      </c>
      <c r="L1660" s="103" t="e">
        <f>HLOOKUP(K1660,'ABR''26'!$DE$4:$EH$65,MATCH(Carga!A1660,'ABR''26'!$DE$4:$DE$65,0),0)</f>
        <v>#N/A</v>
      </c>
      <c r="M1660" s="7"/>
      <c r="O1660" s="7" t="str">
        <f t="shared" si="268"/>
        <v>ZBSB</v>
      </c>
      <c r="P1660" s="104" t="e">
        <f t="shared" si="269"/>
        <v>#N/A</v>
      </c>
      <c r="Q1660" s="102" t="s">
        <v>203</v>
      </c>
      <c r="R1660" s="102" t="s">
        <v>204</v>
      </c>
      <c r="S1660" s="102" t="s">
        <v>152</v>
      </c>
      <c r="T1660" s="105" t="str">
        <f t="shared" ca="1" si="266"/>
        <v>04.05.Monday</v>
      </c>
      <c r="U1660" s="102" t="s">
        <v>205</v>
      </c>
      <c r="V1660" s="7"/>
      <c r="W1660" s="7"/>
      <c r="X1660" s="7"/>
      <c r="Y1660" s="7"/>
      <c r="Z1660" s="100">
        <f t="shared" si="270"/>
        <v>4001158</v>
      </c>
      <c r="AA1660" s="7"/>
      <c r="AB1660" s="7"/>
      <c r="AC1660" s="7"/>
      <c r="AD1660" s="7"/>
      <c r="AE1660" s="100">
        <f t="shared" si="271"/>
        <v>4151</v>
      </c>
      <c r="AF1660" s="7"/>
      <c r="AG1660" s="100" t="str">
        <f t="shared" si="272"/>
        <v>50040139</v>
      </c>
    </row>
    <row r="1661" spans="1:33" x14ac:dyDescent="0.35">
      <c r="A1661" s="7" t="str">
        <f t="shared" si="275"/>
        <v>Manaus39,71</v>
      </c>
      <c r="B1661" s="100" t="s">
        <v>187</v>
      </c>
      <c r="C1661" s="7">
        <v>4151</v>
      </c>
      <c r="D1661" s="7" t="s">
        <v>40</v>
      </c>
      <c r="E1661">
        <v>4001158</v>
      </c>
      <c r="F1661" s="101"/>
      <c r="G1661" s="111" t="s">
        <v>234</v>
      </c>
      <c r="H1661" t="s">
        <v>235</v>
      </c>
      <c r="I1661" s="101" t="str">
        <f t="shared" si="267"/>
        <v>39,7</v>
      </c>
      <c r="J1661" s="164">
        <v>1</v>
      </c>
      <c r="K1661" s="7" t="s">
        <v>46</v>
      </c>
      <c r="L1661" s="103" t="e">
        <f>HLOOKUP(K1661,'ABR''26'!$DE$4:$EH$65,MATCH(Carga!A1661,'ABR''26'!$DE$4:$DE$65,0),0)</f>
        <v>#N/A</v>
      </c>
      <c r="M1661" s="7"/>
      <c r="O1661" s="7" t="str">
        <f t="shared" si="268"/>
        <v>ZBCP</v>
      </c>
      <c r="P1661" s="104" t="e">
        <f t="shared" si="269"/>
        <v>#N/A</v>
      </c>
      <c r="Q1661" s="102" t="s">
        <v>203</v>
      </c>
      <c r="R1661" s="102" t="s">
        <v>204</v>
      </c>
      <c r="S1661" s="102" t="s">
        <v>152</v>
      </c>
      <c r="T1661" s="105" t="str">
        <f t="shared" ca="1" si="266"/>
        <v>04.05.Monday</v>
      </c>
      <c r="U1661" s="102" t="s">
        <v>205</v>
      </c>
      <c r="V1661" s="7"/>
      <c r="W1661" s="7"/>
      <c r="X1661" s="7"/>
      <c r="Y1661" s="7"/>
      <c r="Z1661" s="100">
        <f t="shared" si="270"/>
        <v>4001158</v>
      </c>
      <c r="AA1661" s="7"/>
      <c r="AB1661" s="7"/>
      <c r="AC1661" s="7"/>
      <c r="AD1661" s="7"/>
      <c r="AE1661" s="100">
        <f t="shared" si="271"/>
        <v>4151</v>
      </c>
      <c r="AF1661" s="7"/>
      <c r="AG1661" s="100" t="str">
        <f t="shared" si="272"/>
        <v>50040139</v>
      </c>
    </row>
    <row r="1662" spans="1:33" x14ac:dyDescent="0.35">
      <c r="A1662" s="7" t="str">
        <f t="shared" si="275"/>
        <v>Manaus39,71</v>
      </c>
      <c r="B1662" s="100" t="s">
        <v>187</v>
      </c>
      <c r="C1662" s="7">
        <v>4151</v>
      </c>
      <c r="D1662" s="7" t="s">
        <v>40</v>
      </c>
      <c r="E1662">
        <v>4001158</v>
      </c>
      <c r="F1662" s="101"/>
      <c r="G1662" s="111" t="s">
        <v>234</v>
      </c>
      <c r="H1662" t="s">
        <v>235</v>
      </c>
      <c r="I1662" s="101" t="str">
        <f t="shared" si="267"/>
        <v>39,7</v>
      </c>
      <c r="J1662" s="164">
        <v>1</v>
      </c>
      <c r="K1662" s="7" t="s">
        <v>131</v>
      </c>
      <c r="L1662" s="103" t="e">
        <f>HLOOKUP(K1662,'ABR''26'!$DE$4:$EH$65,MATCH(Carga!A1662,'ABR''26'!$DE$4:$DE$65,0),0)</f>
        <v>#N/A</v>
      </c>
      <c r="M1662" s="7"/>
      <c r="O1662" s="7" t="str">
        <f t="shared" si="268"/>
        <v>ZBFP</v>
      </c>
      <c r="P1662" s="104" t="e">
        <f t="shared" si="269"/>
        <v>#N/A</v>
      </c>
      <c r="Q1662" s="102" t="s">
        <v>203</v>
      </c>
      <c r="R1662" s="102" t="s">
        <v>204</v>
      </c>
      <c r="S1662" s="102" t="s">
        <v>152</v>
      </c>
      <c r="T1662" s="105" t="str">
        <f t="shared" ca="1" si="266"/>
        <v>04.05.Monday</v>
      </c>
      <c r="U1662" s="102" t="s">
        <v>205</v>
      </c>
      <c r="V1662" s="7"/>
      <c r="W1662" s="7"/>
      <c r="X1662" s="7"/>
      <c r="Y1662" s="7"/>
      <c r="Z1662" s="100">
        <f t="shared" si="270"/>
        <v>4001158</v>
      </c>
      <c r="AA1662" s="7"/>
      <c r="AB1662" s="7"/>
      <c r="AC1662" s="7"/>
      <c r="AD1662" s="7"/>
      <c r="AE1662" s="100">
        <f t="shared" si="271"/>
        <v>4151</v>
      </c>
      <c r="AF1662" s="7"/>
      <c r="AG1662" s="100" t="str">
        <f t="shared" si="272"/>
        <v>50040139</v>
      </c>
    </row>
    <row r="1663" spans="1:33" x14ac:dyDescent="0.35">
      <c r="A1663" s="7" t="str">
        <f t="shared" si="275"/>
        <v>Manaus39,71</v>
      </c>
      <c r="B1663" s="100" t="s">
        <v>187</v>
      </c>
      <c r="C1663" s="7">
        <v>4151</v>
      </c>
      <c r="D1663" s="7" t="s">
        <v>40</v>
      </c>
      <c r="E1663">
        <v>4001158</v>
      </c>
      <c r="F1663" s="101"/>
      <c r="G1663" s="111" t="s">
        <v>234</v>
      </c>
      <c r="H1663" t="s">
        <v>235</v>
      </c>
      <c r="I1663" s="101" t="str">
        <f t="shared" si="267"/>
        <v>39,7</v>
      </c>
      <c r="J1663" s="164">
        <v>1</v>
      </c>
      <c r="K1663" s="7" t="s">
        <v>51</v>
      </c>
      <c r="L1663" s="103" t="e">
        <f>HLOOKUP(K1663,'ABR''26'!$DE$4:$EH$65,MATCH(Carga!A1663,'ABR''26'!$DE$4:$DE$65,0),0)</f>
        <v>#N/A</v>
      </c>
      <c r="M1663" s="7"/>
      <c r="O1663" s="7" t="str">
        <f t="shared" si="268"/>
        <v>ZBFC</v>
      </c>
      <c r="P1663" s="104" t="e">
        <f t="shared" si="269"/>
        <v>#N/A</v>
      </c>
      <c r="Q1663" s="102" t="s">
        <v>203</v>
      </c>
      <c r="R1663" s="102" t="s">
        <v>204</v>
      </c>
      <c r="S1663" s="102" t="s">
        <v>152</v>
      </c>
      <c r="T1663" s="105" t="str">
        <f t="shared" ca="1" si="266"/>
        <v>04.05.Monday</v>
      </c>
      <c r="U1663" s="102" t="s">
        <v>205</v>
      </c>
      <c r="V1663" s="7"/>
      <c r="W1663" s="7"/>
      <c r="X1663" s="7"/>
      <c r="Y1663" s="7"/>
      <c r="Z1663" s="100">
        <f t="shared" si="270"/>
        <v>4001158</v>
      </c>
      <c r="AA1663" s="7"/>
      <c r="AB1663" s="7"/>
      <c r="AC1663" s="7"/>
      <c r="AD1663" s="7"/>
      <c r="AE1663" s="100">
        <f t="shared" si="271"/>
        <v>4151</v>
      </c>
      <c r="AF1663" s="7"/>
      <c r="AG1663" s="100" t="str">
        <f t="shared" si="272"/>
        <v>50040139</v>
      </c>
    </row>
    <row r="1664" spans="1:33" x14ac:dyDescent="0.35">
      <c r="A1664" s="7" t="str">
        <f t="shared" si="275"/>
        <v>Manaus39,71</v>
      </c>
      <c r="B1664" s="100" t="s">
        <v>187</v>
      </c>
      <c r="C1664" s="7">
        <v>4151</v>
      </c>
      <c r="D1664" s="7" t="s">
        <v>40</v>
      </c>
      <c r="E1664">
        <v>4001158</v>
      </c>
      <c r="F1664" s="101"/>
      <c r="G1664" s="111" t="s">
        <v>234</v>
      </c>
      <c r="H1664" t="s">
        <v>235</v>
      </c>
      <c r="I1664" s="101" t="str">
        <f t="shared" si="267"/>
        <v>39,7</v>
      </c>
      <c r="J1664" s="164">
        <v>1</v>
      </c>
      <c r="K1664" s="7" t="s">
        <v>59</v>
      </c>
      <c r="L1664" s="103" t="e">
        <f>HLOOKUP(K1664,'ABR''26'!$DE$4:$EH$65,MATCH(Carga!A1664,'ABR''26'!$DE$4:$DE$65,0),0)</f>
        <v>#N/A</v>
      </c>
      <c r="M1664" s="7"/>
      <c r="O1664" s="7" t="str">
        <f t="shared" si="268"/>
        <v>ZBFB</v>
      </c>
      <c r="P1664" s="104" t="e">
        <f t="shared" si="269"/>
        <v>#N/A</v>
      </c>
      <c r="Q1664" s="102" t="s">
        <v>203</v>
      </c>
      <c r="R1664" s="102" t="s">
        <v>204</v>
      </c>
      <c r="S1664" s="102" t="s">
        <v>152</v>
      </c>
      <c r="T1664" s="105" t="str">
        <f t="shared" ca="1" si="266"/>
        <v>04.05.Monday</v>
      </c>
      <c r="U1664" s="102" t="s">
        <v>205</v>
      </c>
      <c r="V1664" s="7"/>
      <c r="W1664" s="7"/>
      <c r="X1664" s="7"/>
      <c r="Y1664" s="7"/>
      <c r="Z1664" s="100">
        <f t="shared" si="270"/>
        <v>4001158</v>
      </c>
      <c r="AA1664" s="7"/>
      <c r="AB1664" s="7"/>
      <c r="AC1664" s="7"/>
      <c r="AD1664" s="7"/>
      <c r="AE1664" s="100">
        <f t="shared" si="271"/>
        <v>4151</v>
      </c>
      <c r="AF1664" s="7"/>
      <c r="AG1664" s="100" t="str">
        <f t="shared" si="272"/>
        <v>50040139</v>
      </c>
    </row>
    <row r="1665" spans="1:33" x14ac:dyDescent="0.35">
      <c r="A1665" s="7" t="str">
        <f t="shared" si="275"/>
        <v>Manaus39,71</v>
      </c>
      <c r="B1665" s="100" t="s">
        <v>187</v>
      </c>
      <c r="C1665" s="7">
        <v>4151</v>
      </c>
      <c r="D1665" s="7" t="s">
        <v>40</v>
      </c>
      <c r="E1665">
        <v>4001158</v>
      </c>
      <c r="F1665" s="101"/>
      <c r="G1665" s="111" t="s">
        <v>234</v>
      </c>
      <c r="H1665" t="s">
        <v>235</v>
      </c>
      <c r="I1665" s="101" t="str">
        <f t="shared" si="267"/>
        <v>39,7</v>
      </c>
      <c r="J1665" s="164">
        <v>1</v>
      </c>
      <c r="K1665" s="7" t="s">
        <v>138</v>
      </c>
      <c r="L1665" s="103" t="e">
        <f>HLOOKUP(K1665,'ABR''26'!$DE$4:$EH$65,MATCH(Carga!A1665,'ABR''26'!$DE$4:$DE$65,0),0)</f>
        <v>#N/A</v>
      </c>
      <c r="M1665" s="7"/>
      <c r="O1665" s="7" t="str">
        <f t="shared" si="268"/>
        <v>ZBTM</v>
      </c>
      <c r="P1665" s="104" t="e">
        <f t="shared" si="269"/>
        <v>#N/A</v>
      </c>
      <c r="Q1665" s="102" t="s">
        <v>203</v>
      </c>
      <c r="R1665" s="102" t="s">
        <v>204</v>
      </c>
      <c r="S1665" s="102" t="s">
        <v>152</v>
      </c>
      <c r="T1665" s="105" t="str">
        <f t="shared" ca="1" si="266"/>
        <v>04.05.Monday</v>
      </c>
      <c r="U1665" s="102" t="s">
        <v>205</v>
      </c>
      <c r="V1665" s="7"/>
      <c r="W1665" s="7"/>
      <c r="X1665" s="7"/>
      <c r="Y1665" s="7"/>
      <c r="Z1665" s="100">
        <f t="shared" si="270"/>
        <v>4001158</v>
      </c>
      <c r="AA1665" s="7"/>
      <c r="AB1665" s="7"/>
      <c r="AC1665" s="7"/>
      <c r="AD1665" s="7"/>
      <c r="AE1665" s="100">
        <f t="shared" si="271"/>
        <v>4151</v>
      </c>
      <c r="AF1665" s="7"/>
      <c r="AG1665" s="100" t="str">
        <f t="shared" si="272"/>
        <v>50040139</v>
      </c>
    </row>
    <row r="1666" spans="1:33" x14ac:dyDescent="0.35">
      <c r="A1666" s="7" t="str">
        <f t="shared" si="275"/>
        <v>Manaus39,71</v>
      </c>
      <c r="B1666" s="100" t="s">
        <v>187</v>
      </c>
      <c r="C1666" s="7">
        <v>4151</v>
      </c>
      <c r="D1666" s="7" t="s">
        <v>40</v>
      </c>
      <c r="E1666">
        <v>4001158</v>
      </c>
      <c r="F1666" s="101"/>
      <c r="G1666" s="111" t="s">
        <v>234</v>
      </c>
      <c r="H1666" t="s">
        <v>235</v>
      </c>
      <c r="I1666" s="101" t="str">
        <f t="shared" si="267"/>
        <v>39,7</v>
      </c>
      <c r="J1666" s="164">
        <v>1</v>
      </c>
      <c r="K1666" s="7" t="s">
        <v>139</v>
      </c>
      <c r="L1666" s="103" t="e">
        <f>HLOOKUP(K1666,'ABR''26'!$DE$4:$EH$65,MATCH(Carga!A1666,'ABR''26'!$DE$4:$DE$65,0),0)</f>
        <v>#N/A</v>
      </c>
      <c r="M1666" s="7"/>
      <c r="O1666" s="7" t="str">
        <f t="shared" si="268"/>
        <v>ZBCT</v>
      </c>
      <c r="P1666" s="104" t="e">
        <f t="shared" si="269"/>
        <v>#N/A</v>
      </c>
      <c r="Q1666" s="102" t="s">
        <v>203</v>
      </c>
      <c r="R1666" s="102" t="s">
        <v>204</v>
      </c>
      <c r="S1666" s="102" t="s">
        <v>152</v>
      </c>
      <c r="T1666" s="105" t="str">
        <f t="shared" ref="T1666:T1729" ca="1" si="276">$T$1</f>
        <v>04.05.Monday</v>
      </c>
      <c r="U1666" s="102" t="s">
        <v>205</v>
      </c>
      <c r="V1666" s="7"/>
      <c r="W1666" s="7"/>
      <c r="X1666" s="7"/>
      <c r="Y1666" s="7"/>
      <c r="Z1666" s="100">
        <f t="shared" si="270"/>
        <v>4001158</v>
      </c>
      <c r="AA1666" s="7"/>
      <c r="AB1666" s="7"/>
      <c r="AC1666" s="7"/>
      <c r="AD1666" s="7"/>
      <c r="AE1666" s="100">
        <f t="shared" si="271"/>
        <v>4151</v>
      </c>
      <c r="AF1666" s="7"/>
      <c r="AG1666" s="100" t="str">
        <f t="shared" si="272"/>
        <v>50040139</v>
      </c>
    </row>
    <row r="1667" spans="1:33" x14ac:dyDescent="0.35">
      <c r="A1667" s="7" t="str">
        <f t="shared" si="275"/>
        <v>Manaus39,71</v>
      </c>
      <c r="B1667" s="100" t="s">
        <v>187</v>
      </c>
      <c r="C1667" s="7">
        <v>4151</v>
      </c>
      <c r="D1667" s="7" t="s">
        <v>40</v>
      </c>
      <c r="E1667">
        <v>4001158</v>
      </c>
      <c r="F1667" s="101"/>
      <c r="G1667" s="111" t="s">
        <v>234</v>
      </c>
      <c r="H1667" t="s">
        <v>235</v>
      </c>
      <c r="I1667" s="101" t="str">
        <f t="shared" si="267"/>
        <v>39,7</v>
      </c>
      <c r="J1667" s="164">
        <v>1</v>
      </c>
      <c r="K1667" s="7" t="s">
        <v>57</v>
      </c>
      <c r="L1667" s="103" t="e">
        <f>HLOOKUP(K1667,'ABR''26'!$DE$4:$EH$65,MATCH(Carga!A1667,'ABR''26'!$DE$4:$DE$65,0),0)</f>
        <v>#N/A</v>
      </c>
      <c r="M1667" s="7"/>
      <c r="O1667" s="7" t="str">
        <f t="shared" si="268"/>
        <v>ZBLB</v>
      </c>
      <c r="P1667" s="104" t="e">
        <f t="shared" si="269"/>
        <v>#N/A</v>
      </c>
      <c r="Q1667" s="102" t="s">
        <v>203</v>
      </c>
      <c r="R1667" s="102" t="s">
        <v>204</v>
      </c>
      <c r="S1667" s="102" t="s">
        <v>152</v>
      </c>
      <c r="T1667" s="105" t="str">
        <f t="shared" ca="1" si="276"/>
        <v>04.05.Monday</v>
      </c>
      <c r="U1667" s="102" t="s">
        <v>205</v>
      </c>
      <c r="V1667" s="7"/>
      <c r="W1667" s="7"/>
      <c r="X1667" s="7"/>
      <c r="Y1667" s="7"/>
      <c r="Z1667" s="100">
        <f t="shared" si="270"/>
        <v>4001158</v>
      </c>
      <c r="AA1667" s="7"/>
      <c r="AB1667" s="7"/>
      <c r="AC1667" s="7"/>
      <c r="AD1667" s="7"/>
      <c r="AE1667" s="100">
        <f t="shared" si="271"/>
        <v>4151</v>
      </c>
      <c r="AF1667" s="7"/>
      <c r="AG1667" s="100" t="str">
        <f t="shared" si="272"/>
        <v>50040139</v>
      </c>
    </row>
    <row r="1668" spans="1:33" x14ac:dyDescent="0.35">
      <c r="A1668" s="7" t="str">
        <f t="shared" si="275"/>
        <v>Manaus39,71</v>
      </c>
      <c r="B1668" s="100" t="s">
        <v>187</v>
      </c>
      <c r="C1668" s="7">
        <v>4151</v>
      </c>
      <c r="D1668" s="7" t="s">
        <v>40</v>
      </c>
      <c r="E1668">
        <v>4001158</v>
      </c>
      <c r="F1668" s="101"/>
      <c r="G1668" s="111" t="s">
        <v>234</v>
      </c>
      <c r="H1668" t="s">
        <v>235</v>
      </c>
      <c r="I1668" s="101" t="str">
        <f t="shared" si="267"/>
        <v>39,7</v>
      </c>
      <c r="J1668" s="164">
        <v>1</v>
      </c>
      <c r="K1668" s="7" t="s">
        <v>132</v>
      </c>
      <c r="L1668" s="103" t="e">
        <f>HLOOKUP(K1668,'ABR''26'!$DE$4:$EH$65,MATCH(Carga!A1668,'ABR''26'!$DE$4:$DE$65,0),0)</f>
        <v>#N/A</v>
      </c>
      <c r="M1668" s="7"/>
      <c r="O1668" s="7" t="str">
        <f t="shared" si="268"/>
        <v>ZBMR</v>
      </c>
      <c r="P1668" s="104" t="e">
        <f t="shared" si="269"/>
        <v>#N/A</v>
      </c>
      <c r="Q1668" s="102" t="s">
        <v>203</v>
      </c>
      <c r="R1668" s="102" t="s">
        <v>204</v>
      </c>
      <c r="S1668" s="102" t="s">
        <v>152</v>
      </c>
      <c r="T1668" s="105" t="str">
        <f t="shared" ca="1" si="276"/>
        <v>04.05.Monday</v>
      </c>
      <c r="U1668" s="102" t="s">
        <v>205</v>
      </c>
      <c r="V1668" s="7"/>
      <c r="W1668" s="7"/>
      <c r="X1668" s="7"/>
      <c r="Y1668" s="7"/>
      <c r="Z1668" s="100">
        <f t="shared" si="270"/>
        <v>4001158</v>
      </c>
      <c r="AA1668" s="7"/>
      <c r="AB1668" s="7"/>
      <c r="AC1668" s="7"/>
      <c r="AD1668" s="7"/>
      <c r="AE1668" s="100">
        <f t="shared" si="271"/>
        <v>4151</v>
      </c>
      <c r="AF1668" s="7"/>
      <c r="AG1668" s="100" t="str">
        <f t="shared" si="272"/>
        <v>50040139</v>
      </c>
    </row>
    <row r="1669" spans="1:33" x14ac:dyDescent="0.35">
      <c r="A1669" s="7" t="str">
        <f t="shared" si="275"/>
        <v>Manaus39,71</v>
      </c>
      <c r="B1669" s="100" t="s">
        <v>187</v>
      </c>
      <c r="C1669" s="7">
        <v>4151</v>
      </c>
      <c r="D1669" s="7" t="s">
        <v>40</v>
      </c>
      <c r="E1669">
        <v>4001158</v>
      </c>
      <c r="F1669" s="101"/>
      <c r="G1669" s="111" t="s">
        <v>234</v>
      </c>
      <c r="H1669" t="s">
        <v>235</v>
      </c>
      <c r="I1669" s="101" t="str">
        <f t="shared" si="267"/>
        <v>39,7</v>
      </c>
      <c r="J1669" s="164">
        <v>1</v>
      </c>
      <c r="K1669" s="7" t="s">
        <v>133</v>
      </c>
      <c r="L1669" s="103" t="e">
        <f>HLOOKUP(K1669,'ABR''26'!$DE$4:$EH$65,MATCH(Carga!A1669,'ABR''26'!$DE$4:$DE$65,0),0)</f>
        <v>#N/A</v>
      </c>
      <c r="M1669" s="7"/>
      <c r="O1669" s="7" t="str">
        <f t="shared" si="268"/>
        <v>ZBML</v>
      </c>
      <c r="P1669" s="104" t="e">
        <f t="shared" si="269"/>
        <v>#N/A</v>
      </c>
      <c r="Q1669" s="102" t="s">
        <v>203</v>
      </c>
      <c r="R1669" s="102" t="s">
        <v>204</v>
      </c>
      <c r="S1669" s="102" t="s">
        <v>152</v>
      </c>
      <c r="T1669" s="105" t="str">
        <f t="shared" ca="1" si="276"/>
        <v>04.05.Monday</v>
      </c>
      <c r="U1669" s="102" t="s">
        <v>205</v>
      </c>
      <c r="V1669" s="7"/>
      <c r="W1669" s="7"/>
      <c r="X1669" s="7"/>
      <c r="Y1669" s="7"/>
      <c r="Z1669" s="100">
        <f t="shared" si="270"/>
        <v>4001158</v>
      </c>
      <c r="AA1669" s="7"/>
      <c r="AB1669" s="7"/>
      <c r="AC1669" s="7"/>
      <c r="AD1669" s="7"/>
      <c r="AE1669" s="100">
        <f t="shared" si="271"/>
        <v>4151</v>
      </c>
      <c r="AF1669" s="7"/>
      <c r="AG1669" s="100" t="str">
        <f t="shared" si="272"/>
        <v>50040139</v>
      </c>
    </row>
    <row r="1670" spans="1:33" x14ac:dyDescent="0.35">
      <c r="A1670" s="7" t="str">
        <f t="shared" si="275"/>
        <v>Manaus39,71</v>
      </c>
      <c r="B1670" s="100" t="s">
        <v>187</v>
      </c>
      <c r="C1670" s="7">
        <v>4151</v>
      </c>
      <c r="D1670" s="7" t="s">
        <v>40</v>
      </c>
      <c r="E1670">
        <v>4001158</v>
      </c>
      <c r="F1670" s="101"/>
      <c r="G1670" s="111" t="s">
        <v>234</v>
      </c>
      <c r="H1670" t="s">
        <v>235</v>
      </c>
      <c r="I1670" s="101" t="str">
        <f t="shared" si="267"/>
        <v>39,7</v>
      </c>
      <c r="J1670" s="164">
        <v>1</v>
      </c>
      <c r="K1670" s="7" t="s">
        <v>52</v>
      </c>
      <c r="L1670" s="103" t="e">
        <f>HLOOKUP(K1670,'ABR''26'!$DE$4:$EH$65,MATCH(Carga!A1670,'ABR''26'!$DE$4:$DE$65,0),0)</f>
        <v>#N/A</v>
      </c>
      <c r="M1670" s="7"/>
      <c r="O1670" s="7" t="str">
        <f t="shared" si="268"/>
        <v>ZBPP</v>
      </c>
      <c r="P1670" s="104" t="e">
        <f t="shared" si="269"/>
        <v>#N/A</v>
      </c>
      <c r="Q1670" s="102" t="s">
        <v>203</v>
      </c>
      <c r="R1670" s="102" t="s">
        <v>204</v>
      </c>
      <c r="S1670" s="102" t="s">
        <v>152</v>
      </c>
      <c r="T1670" s="105" t="str">
        <f t="shared" ca="1" si="276"/>
        <v>04.05.Monday</v>
      </c>
      <c r="U1670" s="102" t="s">
        <v>205</v>
      </c>
      <c r="V1670" s="7"/>
      <c r="W1670" s="7"/>
      <c r="X1670" s="7"/>
      <c r="Y1670" s="7"/>
      <c r="Z1670" s="100">
        <f t="shared" si="270"/>
        <v>4001158</v>
      </c>
      <c r="AA1670" s="7"/>
      <c r="AB1670" s="7"/>
      <c r="AC1670" s="7"/>
      <c r="AD1670" s="7"/>
      <c r="AE1670" s="100">
        <f t="shared" si="271"/>
        <v>4151</v>
      </c>
      <c r="AF1670" s="7"/>
      <c r="AG1670" s="100" t="str">
        <f t="shared" si="272"/>
        <v>50040139</v>
      </c>
    </row>
    <row r="1671" spans="1:33" x14ac:dyDescent="0.35">
      <c r="A1671" s="7" t="str">
        <f t="shared" si="275"/>
        <v>Manaus39,71</v>
      </c>
      <c r="B1671" s="100" t="s">
        <v>187</v>
      </c>
      <c r="C1671" s="7">
        <v>4151</v>
      </c>
      <c r="D1671" s="7" t="s">
        <v>40</v>
      </c>
      <c r="E1671">
        <v>4001158</v>
      </c>
      <c r="F1671" s="101"/>
      <c r="G1671" s="111" t="s">
        <v>234</v>
      </c>
      <c r="H1671" t="s">
        <v>235</v>
      </c>
      <c r="I1671" s="101" t="str">
        <f t="shared" si="267"/>
        <v>39,7</v>
      </c>
      <c r="J1671" s="164">
        <v>1</v>
      </c>
      <c r="K1671" s="7" t="s">
        <v>60</v>
      </c>
      <c r="L1671" s="103" t="e">
        <f>HLOOKUP(K1671,'ABR''26'!$DE$4:$EH$65,MATCH(Carga!A1671,'ABR''26'!$DE$4:$DE$65,0),0)</f>
        <v>#N/A</v>
      </c>
      <c r="M1671" s="7"/>
      <c r="O1671" s="7" t="str">
        <f t="shared" si="268"/>
        <v>ZBPB</v>
      </c>
      <c r="P1671" s="104" t="e">
        <f t="shared" si="269"/>
        <v>#N/A</v>
      </c>
      <c r="Q1671" s="102" t="s">
        <v>203</v>
      </c>
      <c r="R1671" s="102" t="s">
        <v>204</v>
      </c>
      <c r="S1671" s="102" t="s">
        <v>152</v>
      </c>
      <c r="T1671" s="105" t="str">
        <f t="shared" ca="1" si="276"/>
        <v>04.05.Monday</v>
      </c>
      <c r="U1671" s="102" t="s">
        <v>205</v>
      </c>
      <c r="V1671" s="7"/>
      <c r="W1671" s="7"/>
      <c r="X1671" s="7"/>
      <c r="Y1671" s="7"/>
      <c r="Z1671" s="100">
        <f t="shared" si="270"/>
        <v>4001158</v>
      </c>
      <c r="AA1671" s="7"/>
      <c r="AB1671" s="7"/>
      <c r="AC1671" s="7"/>
      <c r="AD1671" s="7"/>
      <c r="AE1671" s="100">
        <f t="shared" si="271"/>
        <v>4151</v>
      </c>
      <c r="AF1671" s="7"/>
      <c r="AG1671" s="100" t="str">
        <f t="shared" si="272"/>
        <v>50040139</v>
      </c>
    </row>
    <row r="1672" spans="1:33" x14ac:dyDescent="0.35">
      <c r="A1672" s="7" t="str">
        <f t="shared" si="275"/>
        <v>Manaus39,71</v>
      </c>
      <c r="B1672" s="100" t="s">
        <v>187</v>
      </c>
      <c r="C1672" s="7">
        <v>4151</v>
      </c>
      <c r="D1672" s="7" t="s">
        <v>40</v>
      </c>
      <c r="E1672">
        <v>4001158</v>
      </c>
      <c r="F1672" s="101"/>
      <c r="G1672" s="111" t="s">
        <v>234</v>
      </c>
      <c r="H1672" t="s">
        <v>235</v>
      </c>
      <c r="I1672" s="101" t="str">
        <f t="shared" si="267"/>
        <v>39,7</v>
      </c>
      <c r="J1672" s="164">
        <v>1</v>
      </c>
      <c r="K1672" s="7" t="s">
        <v>50</v>
      </c>
      <c r="L1672" s="103" t="e">
        <f>HLOOKUP(K1672,'ABR''26'!$DE$4:$EH$65,MATCH(Carga!A1672,'ABR''26'!$DE$4:$DE$65,0),0)</f>
        <v>#N/A</v>
      </c>
      <c r="M1672" s="7"/>
      <c r="O1672" s="7" t="str">
        <f t="shared" si="268"/>
        <v>ZBOP</v>
      </c>
      <c r="P1672" s="104" t="e">
        <f t="shared" si="269"/>
        <v>#N/A</v>
      </c>
      <c r="Q1672" s="102" t="s">
        <v>203</v>
      </c>
      <c r="R1672" s="102" t="s">
        <v>204</v>
      </c>
      <c r="S1672" s="102" t="s">
        <v>152</v>
      </c>
      <c r="T1672" s="105" t="str">
        <f t="shared" ca="1" si="276"/>
        <v>04.05.Monday</v>
      </c>
      <c r="U1672" s="102" t="s">
        <v>205</v>
      </c>
      <c r="V1672" s="7"/>
      <c r="W1672" s="7"/>
      <c r="X1672" s="7"/>
      <c r="Y1672" s="7"/>
      <c r="Z1672" s="100">
        <f t="shared" si="270"/>
        <v>4001158</v>
      </c>
      <c r="AA1672" s="7"/>
      <c r="AB1672" s="7"/>
      <c r="AC1672" s="7"/>
      <c r="AD1672" s="7"/>
      <c r="AE1672" s="100">
        <f t="shared" si="271"/>
        <v>4151</v>
      </c>
      <c r="AF1672" s="7"/>
      <c r="AG1672" s="100" t="str">
        <f t="shared" si="272"/>
        <v>50040139</v>
      </c>
    </row>
    <row r="1673" spans="1:33" x14ac:dyDescent="0.35">
      <c r="A1673" s="7" t="str">
        <f t="shared" si="275"/>
        <v>Manaus39,71</v>
      </c>
      <c r="B1673" s="100" t="s">
        <v>187</v>
      </c>
      <c r="C1673" s="7">
        <v>4151</v>
      </c>
      <c r="D1673" s="7" t="s">
        <v>40</v>
      </c>
      <c r="E1673">
        <v>4001158</v>
      </c>
      <c r="F1673" s="101"/>
      <c r="G1673" s="111" t="s">
        <v>234</v>
      </c>
      <c r="H1673" t="s">
        <v>235</v>
      </c>
      <c r="I1673" s="101" t="str">
        <f t="shared" si="267"/>
        <v>39,7</v>
      </c>
      <c r="J1673" s="164">
        <v>1</v>
      </c>
      <c r="K1673" s="7" t="s">
        <v>58</v>
      </c>
      <c r="L1673" s="103" t="e">
        <f>HLOOKUP(K1673,'ABR''26'!$DE$4:$EH$65,MATCH(Carga!A1673,'ABR''26'!$DE$4:$DE$65,0),0)</f>
        <v>#N/A</v>
      </c>
      <c r="M1673" s="7"/>
      <c r="O1673" s="7" t="str">
        <f t="shared" si="268"/>
        <v>ZBOB</v>
      </c>
      <c r="P1673" s="104" t="e">
        <f t="shared" si="269"/>
        <v>#N/A</v>
      </c>
      <c r="Q1673" s="102" t="s">
        <v>203</v>
      </c>
      <c r="R1673" s="102" t="s">
        <v>204</v>
      </c>
      <c r="S1673" s="102" t="s">
        <v>152</v>
      </c>
      <c r="T1673" s="105" t="str">
        <f t="shared" ca="1" si="276"/>
        <v>04.05.Monday</v>
      </c>
      <c r="U1673" s="102" t="s">
        <v>205</v>
      </c>
      <c r="V1673" s="7"/>
      <c r="W1673" s="7"/>
      <c r="X1673" s="7"/>
      <c r="Y1673" s="7"/>
      <c r="Z1673" s="100">
        <f t="shared" si="270"/>
        <v>4001158</v>
      </c>
      <c r="AA1673" s="7"/>
      <c r="AB1673" s="7"/>
      <c r="AC1673" s="7"/>
      <c r="AD1673" s="7"/>
      <c r="AE1673" s="100">
        <f t="shared" si="271"/>
        <v>4151</v>
      </c>
      <c r="AF1673" s="7"/>
      <c r="AG1673" s="100" t="str">
        <f t="shared" si="272"/>
        <v>50040139</v>
      </c>
    </row>
    <row r="1674" spans="1:33" x14ac:dyDescent="0.35">
      <c r="A1674" s="7" t="str">
        <f t="shared" si="275"/>
        <v>Manaus39,71</v>
      </c>
      <c r="B1674" s="100" t="s">
        <v>187</v>
      </c>
      <c r="C1674" s="7">
        <v>4151</v>
      </c>
      <c r="D1674" s="7" t="s">
        <v>40</v>
      </c>
      <c r="E1674">
        <v>4001158</v>
      </c>
      <c r="F1674" s="101"/>
      <c r="G1674" s="111" t="s">
        <v>234</v>
      </c>
      <c r="H1674" t="s">
        <v>235</v>
      </c>
      <c r="I1674" s="101" t="str">
        <f t="shared" ref="I1674:I1737" si="277">SUBSTITUTE(MID(H1674,7,4),".",",")</f>
        <v>39,7</v>
      </c>
      <c r="J1674" s="164">
        <v>1</v>
      </c>
      <c r="K1674" s="7" t="s">
        <v>134</v>
      </c>
      <c r="L1674" s="103" t="e">
        <f>HLOOKUP(K1674,'ABR''26'!$DE$4:$EH$65,MATCH(Carga!A1674,'ABR''26'!$DE$4:$DE$65,0),0)</f>
        <v>#N/A</v>
      </c>
      <c r="M1674" s="7"/>
      <c r="O1674" s="7" t="str">
        <f t="shared" ref="O1674:O1737" si="278">K1674</f>
        <v>ZBSG</v>
      </c>
      <c r="P1674" s="104" t="e">
        <f t="shared" ref="P1674:P1737" si="279">L1674</f>
        <v>#N/A</v>
      </c>
      <c r="Q1674" s="102" t="s">
        <v>203</v>
      </c>
      <c r="R1674" s="102" t="s">
        <v>204</v>
      </c>
      <c r="S1674" s="102" t="s">
        <v>152</v>
      </c>
      <c r="T1674" s="105" t="str">
        <f t="shared" ca="1" si="276"/>
        <v>04.05.Monday</v>
      </c>
      <c r="U1674" s="102" t="s">
        <v>205</v>
      </c>
      <c r="V1674" s="7"/>
      <c r="W1674" s="7"/>
      <c r="X1674" s="7"/>
      <c r="Y1674" s="7"/>
      <c r="Z1674" s="100">
        <f t="shared" ref="Z1674:Z1737" si="280">E1674</f>
        <v>4001158</v>
      </c>
      <c r="AA1674" s="7"/>
      <c r="AB1674" s="7"/>
      <c r="AC1674" s="7"/>
      <c r="AD1674" s="7"/>
      <c r="AE1674" s="100">
        <f t="shared" ref="AE1674:AE1737" si="281">C1674</f>
        <v>4151</v>
      </c>
      <c r="AF1674" s="7"/>
      <c r="AG1674" s="100" t="str">
        <f t="shared" ref="AG1674:AG1737" si="282">G1674</f>
        <v>50040139</v>
      </c>
    </row>
    <row r="1675" spans="1:33" x14ac:dyDescent="0.35">
      <c r="A1675" s="7" t="str">
        <f t="shared" si="275"/>
        <v>Manaus39,71</v>
      </c>
      <c r="B1675" s="100" t="s">
        <v>187</v>
      </c>
      <c r="C1675" s="7">
        <v>4151</v>
      </c>
      <c r="D1675" s="7" t="s">
        <v>40</v>
      </c>
      <c r="E1675">
        <v>4001158</v>
      </c>
      <c r="F1675" s="101"/>
      <c r="G1675" s="111" t="s">
        <v>234</v>
      </c>
      <c r="H1675" t="s">
        <v>235</v>
      </c>
      <c r="I1675" s="101" t="str">
        <f t="shared" si="277"/>
        <v>39,7</v>
      </c>
      <c r="J1675" s="164">
        <v>1</v>
      </c>
      <c r="K1675" s="7" t="s">
        <v>45</v>
      </c>
      <c r="L1675" s="103" t="e">
        <f>HLOOKUP(K1675,'ABR''26'!$DE$4:$EH$65,MATCH(Carga!A1675,'ABR''26'!$DE$4:$DE$65,0),0)</f>
        <v>#N/A</v>
      </c>
      <c r="M1675" s="7"/>
      <c r="O1675" s="7" t="str">
        <f t="shared" si="278"/>
        <v>ZBFS</v>
      </c>
      <c r="P1675" s="104" t="e">
        <f t="shared" si="279"/>
        <v>#N/A</v>
      </c>
      <c r="Q1675" s="102" t="s">
        <v>203</v>
      </c>
      <c r="R1675" s="102" t="s">
        <v>204</v>
      </c>
      <c r="S1675" s="102" t="s">
        <v>152</v>
      </c>
      <c r="T1675" s="105" t="str">
        <f t="shared" ca="1" si="276"/>
        <v>04.05.Monday</v>
      </c>
      <c r="U1675" s="102" t="s">
        <v>205</v>
      </c>
      <c r="V1675" s="7"/>
      <c r="W1675" s="7"/>
      <c r="X1675" s="7"/>
      <c r="Y1675" s="7"/>
      <c r="Z1675" s="100">
        <f t="shared" si="280"/>
        <v>4001158</v>
      </c>
      <c r="AA1675" s="7"/>
      <c r="AB1675" s="7"/>
      <c r="AC1675" s="7"/>
      <c r="AD1675" s="7"/>
      <c r="AE1675" s="100">
        <f t="shared" si="281"/>
        <v>4151</v>
      </c>
      <c r="AF1675" s="7"/>
      <c r="AG1675" s="100" t="str">
        <f t="shared" si="282"/>
        <v>50040139</v>
      </c>
    </row>
    <row r="1676" spans="1:33" x14ac:dyDescent="0.35">
      <c r="A1676" s="7" t="str">
        <f t="shared" si="275"/>
        <v>Manaus39,71</v>
      </c>
      <c r="B1676" s="100" t="s">
        <v>187</v>
      </c>
      <c r="C1676" s="7">
        <v>4151</v>
      </c>
      <c r="D1676" s="7" t="s">
        <v>40</v>
      </c>
      <c r="E1676">
        <v>4001158</v>
      </c>
      <c r="F1676" s="101"/>
      <c r="G1676" s="111" t="s">
        <v>234</v>
      </c>
      <c r="H1676" t="s">
        <v>235</v>
      </c>
      <c r="I1676" s="101" t="str">
        <f t="shared" si="277"/>
        <v>39,7</v>
      </c>
      <c r="J1676" s="164">
        <v>1</v>
      </c>
      <c r="K1676" s="7" t="s">
        <v>47</v>
      </c>
      <c r="L1676" s="103" t="e">
        <f>HLOOKUP(K1676,'ABR''26'!$DE$4:$EH$65,MATCH(Carga!A1676,'ABR''26'!$DE$4:$DE$65,0),0)</f>
        <v>#N/A</v>
      </c>
      <c r="M1676" s="7"/>
      <c r="O1676" s="7" t="str">
        <f t="shared" si="278"/>
        <v>ZBUT</v>
      </c>
      <c r="P1676" s="104" t="e">
        <f t="shared" si="279"/>
        <v>#N/A</v>
      </c>
      <c r="Q1676" s="102" t="s">
        <v>203</v>
      </c>
      <c r="R1676" s="102" t="s">
        <v>204</v>
      </c>
      <c r="S1676" s="102" t="s">
        <v>152</v>
      </c>
      <c r="T1676" s="105" t="str">
        <f t="shared" ca="1" si="276"/>
        <v>04.05.Monday</v>
      </c>
      <c r="U1676" s="102" t="s">
        <v>205</v>
      </c>
      <c r="V1676" s="7"/>
      <c r="W1676" s="7"/>
      <c r="X1676" s="7"/>
      <c r="Y1676" s="7"/>
      <c r="Z1676" s="100">
        <f t="shared" si="280"/>
        <v>4001158</v>
      </c>
      <c r="AA1676" s="7"/>
      <c r="AB1676" s="7"/>
      <c r="AC1676" s="7"/>
      <c r="AD1676" s="7"/>
      <c r="AE1676" s="100">
        <f t="shared" si="281"/>
        <v>4151</v>
      </c>
      <c r="AF1676" s="7"/>
      <c r="AG1676" s="100" t="str">
        <f t="shared" si="282"/>
        <v>50040139</v>
      </c>
    </row>
    <row r="1677" spans="1:33" x14ac:dyDescent="0.35">
      <c r="A1677" s="7" t="str">
        <f t="shared" si="275"/>
        <v>Manaus39,71</v>
      </c>
      <c r="B1677" s="100" t="s">
        <v>187</v>
      </c>
      <c r="C1677" s="7">
        <v>4151</v>
      </c>
      <c r="D1677" s="7" t="s">
        <v>40</v>
      </c>
      <c r="E1677">
        <v>4001158</v>
      </c>
      <c r="F1677" s="101"/>
      <c r="G1677" s="111" t="s">
        <v>234</v>
      </c>
      <c r="H1677" t="s">
        <v>235</v>
      </c>
      <c r="I1677" s="101" t="str">
        <f t="shared" si="277"/>
        <v>39,7</v>
      </c>
      <c r="J1677" s="164">
        <v>1</v>
      </c>
      <c r="K1677" s="7" t="s">
        <v>54</v>
      </c>
      <c r="L1677" s="103" t="e">
        <f>HLOOKUP(K1677,'ABR''26'!$DE$4:$EH$65,MATCH(Carga!A1677,'ABR''26'!$DE$4:$DE$65,0),0)</f>
        <v>#N/A</v>
      </c>
      <c r="M1677" s="7"/>
      <c r="O1677" s="7" t="str">
        <f t="shared" si="278"/>
        <v>ZBUB</v>
      </c>
      <c r="P1677" s="104" t="e">
        <f t="shared" si="279"/>
        <v>#N/A</v>
      </c>
      <c r="Q1677" s="102" t="s">
        <v>203</v>
      </c>
      <c r="R1677" s="102" t="s">
        <v>204</v>
      </c>
      <c r="S1677" s="102" t="s">
        <v>152</v>
      </c>
      <c r="T1677" s="105" t="str">
        <f t="shared" ca="1" si="276"/>
        <v>04.05.Monday</v>
      </c>
      <c r="U1677" s="102" t="s">
        <v>205</v>
      </c>
      <c r="V1677" s="7"/>
      <c r="W1677" s="7"/>
      <c r="X1677" s="7"/>
      <c r="Y1677" s="7"/>
      <c r="Z1677" s="100">
        <f t="shared" si="280"/>
        <v>4001158</v>
      </c>
      <c r="AA1677" s="7"/>
      <c r="AB1677" s="7"/>
      <c r="AC1677" s="7"/>
      <c r="AD1677" s="7"/>
      <c r="AE1677" s="100">
        <f t="shared" si="281"/>
        <v>4151</v>
      </c>
      <c r="AF1677" s="7"/>
      <c r="AG1677" s="100" t="str">
        <f t="shared" si="282"/>
        <v>50040139</v>
      </c>
    </row>
    <row r="1678" spans="1:33" x14ac:dyDescent="0.35">
      <c r="A1678" s="7" t="str">
        <f t="shared" si="275"/>
        <v>Manaus39,71</v>
      </c>
      <c r="B1678" s="100" t="s">
        <v>187</v>
      </c>
      <c r="C1678" s="7">
        <v>4151</v>
      </c>
      <c r="D1678" s="7" t="s">
        <v>40</v>
      </c>
      <c r="E1678">
        <v>4001158</v>
      </c>
      <c r="F1678" s="101"/>
      <c r="G1678" s="111" t="s">
        <v>234</v>
      </c>
      <c r="H1678" t="s">
        <v>235</v>
      </c>
      <c r="I1678" s="101" t="str">
        <f t="shared" si="277"/>
        <v>39,7</v>
      </c>
      <c r="J1678" s="164">
        <v>1</v>
      </c>
      <c r="K1678" s="7" t="s">
        <v>48</v>
      </c>
      <c r="L1678" s="103" t="e">
        <f>HLOOKUP(K1678,'ABR''26'!$DE$4:$EH$65,MATCH(Carga!A1678,'ABR''26'!$DE$4:$DE$65,0),0)</f>
        <v>#N/A</v>
      </c>
      <c r="M1678" s="7"/>
      <c r="O1678" s="7" t="str">
        <f t="shared" si="278"/>
        <v>ZBLA</v>
      </c>
      <c r="P1678" s="104" t="e">
        <f t="shared" si="279"/>
        <v>#N/A</v>
      </c>
      <c r="Q1678" s="102" t="s">
        <v>203</v>
      </c>
      <c r="R1678" s="102" t="s">
        <v>204</v>
      </c>
      <c r="S1678" s="102" t="s">
        <v>152</v>
      </c>
      <c r="T1678" s="105" t="str">
        <f t="shared" ca="1" si="276"/>
        <v>04.05.Monday</v>
      </c>
      <c r="U1678" s="102" t="s">
        <v>205</v>
      </c>
      <c r="V1678" s="7"/>
      <c r="W1678" s="7"/>
      <c r="X1678" s="7"/>
      <c r="Y1678" s="7"/>
      <c r="Z1678" s="100">
        <f t="shared" si="280"/>
        <v>4001158</v>
      </c>
      <c r="AA1678" s="7"/>
      <c r="AB1678" s="7"/>
      <c r="AC1678" s="7"/>
      <c r="AD1678" s="7"/>
      <c r="AE1678" s="100">
        <f t="shared" si="281"/>
        <v>4151</v>
      </c>
      <c r="AF1678" s="7"/>
      <c r="AG1678" s="100" t="str">
        <f t="shared" si="282"/>
        <v>50040139</v>
      </c>
    </row>
    <row r="1679" spans="1:33" x14ac:dyDescent="0.35">
      <c r="A1679" s="7" t="str">
        <f t="shared" si="275"/>
        <v>Manaus39,71</v>
      </c>
      <c r="B1679" s="100" t="s">
        <v>187</v>
      </c>
      <c r="C1679" s="7">
        <v>4151</v>
      </c>
      <c r="D1679" s="7" t="s">
        <v>40</v>
      </c>
      <c r="E1679">
        <v>4001158</v>
      </c>
      <c r="F1679" s="101"/>
      <c r="G1679" s="111" t="s">
        <v>234</v>
      </c>
      <c r="H1679" t="s">
        <v>235</v>
      </c>
      <c r="I1679" s="101" t="str">
        <f t="shared" si="277"/>
        <v>39,7</v>
      </c>
      <c r="J1679" s="164">
        <v>1</v>
      </c>
      <c r="K1679" s="7" t="s">
        <v>55</v>
      </c>
      <c r="L1679" s="103" t="e">
        <f>HLOOKUP(K1679,'ABR''26'!$DE$4:$EH$65,MATCH(Carga!A1679,'ABR''26'!$DE$4:$DE$65,0),0)</f>
        <v>#N/A</v>
      </c>
      <c r="M1679" s="7"/>
      <c r="O1679" s="7" t="str">
        <f t="shared" si="278"/>
        <v>ZBLL</v>
      </c>
      <c r="P1679" s="104" t="e">
        <f t="shared" si="279"/>
        <v>#N/A</v>
      </c>
      <c r="Q1679" s="102" t="s">
        <v>203</v>
      </c>
      <c r="R1679" s="102" t="s">
        <v>204</v>
      </c>
      <c r="S1679" s="102" t="s">
        <v>152</v>
      </c>
      <c r="T1679" s="105" t="str">
        <f t="shared" ca="1" si="276"/>
        <v>04.05.Monday</v>
      </c>
      <c r="U1679" s="102" t="s">
        <v>205</v>
      </c>
      <c r="V1679" s="7"/>
      <c r="W1679" s="7"/>
      <c r="X1679" s="7"/>
      <c r="Y1679" s="7"/>
      <c r="Z1679" s="100">
        <f t="shared" si="280"/>
        <v>4001158</v>
      </c>
      <c r="AA1679" s="7"/>
      <c r="AB1679" s="7"/>
      <c r="AC1679" s="7"/>
      <c r="AD1679" s="7"/>
      <c r="AE1679" s="100">
        <f t="shared" si="281"/>
        <v>4151</v>
      </c>
      <c r="AF1679" s="7"/>
      <c r="AG1679" s="100" t="str">
        <f t="shared" si="282"/>
        <v>50040139</v>
      </c>
    </row>
    <row r="1680" spans="1:33" x14ac:dyDescent="0.35">
      <c r="A1680" s="7" t="str">
        <f t="shared" si="275"/>
        <v>Manaus39,71</v>
      </c>
      <c r="B1680" s="100" t="s">
        <v>187</v>
      </c>
      <c r="C1680" s="7">
        <v>4151</v>
      </c>
      <c r="D1680" s="7" t="s">
        <v>40</v>
      </c>
      <c r="E1680">
        <v>4001158</v>
      </c>
      <c r="F1680" s="101"/>
      <c r="G1680" s="111" t="s">
        <v>234</v>
      </c>
      <c r="H1680" t="s">
        <v>235</v>
      </c>
      <c r="I1680" s="101" t="str">
        <f t="shared" si="277"/>
        <v>39,7</v>
      </c>
      <c r="J1680" s="164">
        <v>1</v>
      </c>
      <c r="K1680" s="7" t="s">
        <v>135</v>
      </c>
      <c r="L1680" s="103" t="e">
        <f>HLOOKUP(K1680,'ABR''26'!$DE$4:$EH$65,MATCH(Carga!A1680,'ABR''26'!$DE$4:$DE$65,0),0)</f>
        <v>#N/A</v>
      </c>
      <c r="M1680" s="7"/>
      <c r="O1680" s="7" t="str">
        <f t="shared" si="278"/>
        <v>ZBPE</v>
      </c>
      <c r="P1680" s="104" t="e">
        <f t="shared" si="279"/>
        <v>#N/A</v>
      </c>
      <c r="Q1680" s="102" t="s">
        <v>203</v>
      </c>
      <c r="R1680" s="102" t="s">
        <v>204</v>
      </c>
      <c r="S1680" s="102" t="s">
        <v>152</v>
      </c>
      <c r="T1680" s="105" t="str">
        <f t="shared" ca="1" si="276"/>
        <v>04.05.Monday</v>
      </c>
      <c r="U1680" s="102" t="s">
        <v>205</v>
      </c>
      <c r="V1680" s="7"/>
      <c r="W1680" s="7"/>
      <c r="X1680" s="7"/>
      <c r="Y1680" s="7"/>
      <c r="Z1680" s="100">
        <f t="shared" si="280"/>
        <v>4001158</v>
      </c>
      <c r="AA1680" s="7"/>
      <c r="AB1680" s="7"/>
      <c r="AC1680" s="7"/>
      <c r="AD1680" s="7"/>
      <c r="AE1680" s="100">
        <f t="shared" si="281"/>
        <v>4151</v>
      </c>
      <c r="AF1680" s="7"/>
      <c r="AG1680" s="100" t="str">
        <f t="shared" si="282"/>
        <v>50040139</v>
      </c>
    </row>
    <row r="1681" spans="1:33" x14ac:dyDescent="0.35">
      <c r="A1681" s="7" t="str">
        <f t="shared" si="275"/>
        <v>Manaus39,71</v>
      </c>
      <c r="B1681" s="100" t="s">
        <v>187</v>
      </c>
      <c r="C1681" s="7">
        <v>4151</v>
      </c>
      <c r="D1681" s="7" t="s">
        <v>40</v>
      </c>
      <c r="E1681">
        <v>4001158</v>
      </c>
      <c r="F1681" s="101"/>
      <c r="G1681" s="111" t="s">
        <v>234</v>
      </c>
      <c r="H1681" t="s">
        <v>235</v>
      </c>
      <c r="I1681" s="101" t="str">
        <f t="shared" si="277"/>
        <v>39,7</v>
      </c>
      <c r="J1681" s="164">
        <v>1</v>
      </c>
      <c r="K1681" s="7" t="s">
        <v>136</v>
      </c>
      <c r="L1681" s="103" t="e">
        <f>HLOOKUP(K1681,'ABR''26'!$DE$4:$EH$65,MATCH(Carga!A1681,'ABR''26'!$DE$4:$DE$65,0),0)</f>
        <v>#N/A</v>
      </c>
      <c r="M1681" s="7"/>
      <c r="O1681" s="7" t="str">
        <f t="shared" si="278"/>
        <v>ZBPL</v>
      </c>
      <c r="P1681" s="104" t="e">
        <f t="shared" si="279"/>
        <v>#N/A</v>
      </c>
      <c r="Q1681" s="102" t="s">
        <v>203</v>
      </c>
      <c r="R1681" s="102" t="s">
        <v>204</v>
      </c>
      <c r="S1681" s="102" t="s">
        <v>152</v>
      </c>
      <c r="T1681" s="105" t="str">
        <f t="shared" ca="1" si="276"/>
        <v>04.05.Monday</v>
      </c>
      <c r="U1681" s="102" t="s">
        <v>205</v>
      </c>
      <c r="V1681" s="7"/>
      <c r="W1681" s="7"/>
      <c r="X1681" s="7"/>
      <c r="Y1681" s="7"/>
      <c r="Z1681" s="100">
        <f t="shared" si="280"/>
        <v>4001158</v>
      </c>
      <c r="AA1681" s="7"/>
      <c r="AB1681" s="7"/>
      <c r="AC1681" s="7"/>
      <c r="AD1681" s="7"/>
      <c r="AE1681" s="100">
        <f t="shared" si="281"/>
        <v>4151</v>
      </c>
      <c r="AF1681" s="7"/>
      <c r="AG1681" s="100" t="str">
        <f t="shared" si="282"/>
        <v>50040139</v>
      </c>
    </row>
    <row r="1682" spans="1:33" x14ac:dyDescent="0.35">
      <c r="A1682" s="7" t="str">
        <f>D1682&amp;I1682&amp;J1682</f>
        <v>Manaus39,71</v>
      </c>
      <c r="B1682" s="100" t="s">
        <v>187</v>
      </c>
      <c r="C1682" s="7">
        <v>4151</v>
      </c>
      <c r="D1682" s="7" t="s">
        <v>40</v>
      </c>
      <c r="E1682">
        <v>4001185</v>
      </c>
      <c r="F1682" s="101"/>
      <c r="G1682" s="111" t="s">
        <v>234</v>
      </c>
      <c r="H1682" t="s">
        <v>235</v>
      </c>
      <c r="I1682" s="101" t="str">
        <f t="shared" si="277"/>
        <v>39,7</v>
      </c>
      <c r="J1682" s="164">
        <v>1</v>
      </c>
      <c r="K1682" s="7" t="s">
        <v>43</v>
      </c>
      <c r="L1682" s="103" t="e">
        <f>HLOOKUP(K1682,'ABR''26'!$DE$4:$EH$65,MATCH(Carga!A1682,'ABR''26'!$DE$4:$DE$65,0),0)</f>
        <v>#N/A</v>
      </c>
      <c r="M1682" s="7"/>
      <c r="O1682" s="7" t="str">
        <f t="shared" si="278"/>
        <v>ZBRP</v>
      </c>
      <c r="P1682" s="104" t="e">
        <f t="shared" si="279"/>
        <v>#N/A</v>
      </c>
      <c r="Q1682" s="102" t="s">
        <v>203</v>
      </c>
      <c r="R1682" s="102" t="s">
        <v>204</v>
      </c>
      <c r="S1682" s="102" t="s">
        <v>152</v>
      </c>
      <c r="T1682" s="105" t="str">
        <f t="shared" ca="1" si="276"/>
        <v>04.05.Monday</v>
      </c>
      <c r="U1682" s="102" t="s">
        <v>205</v>
      </c>
      <c r="V1682" s="7"/>
      <c r="W1682" s="7"/>
      <c r="X1682" s="7"/>
      <c r="Y1682" s="7"/>
      <c r="Z1682" s="100">
        <f t="shared" si="280"/>
        <v>4001185</v>
      </c>
      <c r="AA1682" s="7"/>
      <c r="AB1682" s="7"/>
      <c r="AC1682" s="7"/>
      <c r="AD1682" s="7"/>
      <c r="AE1682" s="100">
        <f t="shared" si="281"/>
        <v>4151</v>
      </c>
      <c r="AF1682" s="7"/>
      <c r="AG1682" s="100" t="str">
        <f t="shared" si="282"/>
        <v>50040139</v>
      </c>
    </row>
    <row r="1683" spans="1:33" x14ac:dyDescent="0.35">
      <c r="A1683" s="7" t="str">
        <f t="shared" ref="A1683:A1705" si="283">D1683&amp;I1683&amp;J1683</f>
        <v>Manaus39,71</v>
      </c>
      <c r="B1683" s="100" t="s">
        <v>187</v>
      </c>
      <c r="C1683" s="7">
        <v>4151</v>
      </c>
      <c r="D1683" s="7" t="s">
        <v>40</v>
      </c>
      <c r="E1683">
        <v>4001185</v>
      </c>
      <c r="F1683" s="101"/>
      <c r="G1683" s="111" t="s">
        <v>234</v>
      </c>
      <c r="H1683" t="s">
        <v>235</v>
      </c>
      <c r="I1683" s="101" t="str">
        <f t="shared" si="277"/>
        <v>39,7</v>
      </c>
      <c r="J1683" s="164">
        <v>1</v>
      </c>
      <c r="K1683" s="7" t="s">
        <v>44</v>
      </c>
      <c r="L1683" s="103" t="e">
        <f>HLOOKUP(K1683,'ABR''26'!$DE$4:$EH$65,MATCH(Carga!A1683,'ABR''26'!$DE$4:$DE$65,0),0)</f>
        <v>#N/A</v>
      </c>
      <c r="M1683" s="7"/>
      <c r="O1683" s="7" t="str">
        <f t="shared" si="278"/>
        <v>ZBSR</v>
      </c>
      <c r="P1683" s="104" t="e">
        <f t="shared" si="279"/>
        <v>#N/A</v>
      </c>
      <c r="Q1683" s="102" t="s">
        <v>203</v>
      </c>
      <c r="R1683" s="102" t="s">
        <v>204</v>
      </c>
      <c r="S1683" s="102" t="s">
        <v>152</v>
      </c>
      <c r="T1683" s="105" t="str">
        <f t="shared" ca="1" si="276"/>
        <v>04.05.Monday</v>
      </c>
      <c r="U1683" s="102" t="s">
        <v>205</v>
      </c>
      <c r="V1683" s="7"/>
      <c r="W1683" s="7"/>
      <c r="X1683" s="7"/>
      <c r="Y1683" s="7"/>
      <c r="Z1683" s="100">
        <f t="shared" si="280"/>
        <v>4001185</v>
      </c>
      <c r="AA1683" s="7"/>
      <c r="AB1683" s="7"/>
      <c r="AC1683" s="7"/>
      <c r="AD1683" s="7"/>
      <c r="AE1683" s="100">
        <f t="shared" si="281"/>
        <v>4151</v>
      </c>
      <c r="AF1683" s="7"/>
      <c r="AG1683" s="100" t="str">
        <f t="shared" si="282"/>
        <v>50040139</v>
      </c>
    </row>
    <row r="1684" spans="1:33" x14ac:dyDescent="0.35">
      <c r="A1684" s="7" t="str">
        <f t="shared" si="283"/>
        <v>Manaus39,71</v>
      </c>
      <c r="B1684" s="100" t="s">
        <v>187</v>
      </c>
      <c r="C1684" s="7">
        <v>4151</v>
      </c>
      <c r="D1684" s="7" t="s">
        <v>40</v>
      </c>
      <c r="E1684">
        <v>4001185</v>
      </c>
      <c r="F1684" s="101"/>
      <c r="G1684" s="111" t="s">
        <v>234</v>
      </c>
      <c r="H1684" t="s">
        <v>235</v>
      </c>
      <c r="I1684" s="101" t="str">
        <f t="shared" si="277"/>
        <v>39,7</v>
      </c>
      <c r="J1684" s="164">
        <v>1</v>
      </c>
      <c r="K1684" s="7" t="s">
        <v>56</v>
      </c>
      <c r="L1684" s="103" t="e">
        <f>HLOOKUP(K1684,'ABR''26'!$DE$4:$EH$65,MATCH(Carga!A1684,'ABR''26'!$DE$4:$DE$65,0),0)</f>
        <v>#N/A</v>
      </c>
      <c r="M1684" s="7"/>
      <c r="O1684" s="7" t="str">
        <f t="shared" si="278"/>
        <v>ZBSB</v>
      </c>
      <c r="P1684" s="104" t="e">
        <f t="shared" si="279"/>
        <v>#N/A</v>
      </c>
      <c r="Q1684" s="102" t="s">
        <v>203</v>
      </c>
      <c r="R1684" s="102" t="s">
        <v>204</v>
      </c>
      <c r="S1684" s="102" t="s">
        <v>152</v>
      </c>
      <c r="T1684" s="105" t="str">
        <f t="shared" ca="1" si="276"/>
        <v>04.05.Monday</v>
      </c>
      <c r="U1684" s="102" t="s">
        <v>205</v>
      </c>
      <c r="V1684" s="7"/>
      <c r="W1684" s="7"/>
      <c r="X1684" s="7"/>
      <c r="Y1684" s="7"/>
      <c r="Z1684" s="100">
        <f t="shared" si="280"/>
        <v>4001185</v>
      </c>
      <c r="AA1684" s="7"/>
      <c r="AB1684" s="7"/>
      <c r="AC1684" s="7"/>
      <c r="AD1684" s="7"/>
      <c r="AE1684" s="100">
        <f t="shared" si="281"/>
        <v>4151</v>
      </c>
      <c r="AF1684" s="7"/>
      <c r="AG1684" s="100" t="str">
        <f t="shared" si="282"/>
        <v>50040139</v>
      </c>
    </row>
    <row r="1685" spans="1:33" x14ac:dyDescent="0.35">
      <c r="A1685" s="7" t="str">
        <f t="shared" si="283"/>
        <v>Manaus39,71</v>
      </c>
      <c r="B1685" s="100" t="s">
        <v>187</v>
      </c>
      <c r="C1685" s="7">
        <v>4151</v>
      </c>
      <c r="D1685" s="7" t="s">
        <v>40</v>
      </c>
      <c r="E1685">
        <v>4001185</v>
      </c>
      <c r="F1685" s="101"/>
      <c r="G1685" s="111" t="s">
        <v>234</v>
      </c>
      <c r="H1685" t="s">
        <v>235</v>
      </c>
      <c r="I1685" s="101" t="str">
        <f t="shared" si="277"/>
        <v>39,7</v>
      </c>
      <c r="J1685" s="164">
        <v>1</v>
      </c>
      <c r="K1685" s="7" t="s">
        <v>46</v>
      </c>
      <c r="L1685" s="103" t="e">
        <f>HLOOKUP(K1685,'ABR''26'!$DE$4:$EH$65,MATCH(Carga!A1685,'ABR''26'!$DE$4:$DE$65,0),0)</f>
        <v>#N/A</v>
      </c>
      <c r="M1685" s="7"/>
      <c r="O1685" s="7" t="str">
        <f t="shared" si="278"/>
        <v>ZBCP</v>
      </c>
      <c r="P1685" s="104" t="e">
        <f t="shared" si="279"/>
        <v>#N/A</v>
      </c>
      <c r="Q1685" s="102" t="s">
        <v>203</v>
      </c>
      <c r="R1685" s="102" t="s">
        <v>204</v>
      </c>
      <c r="S1685" s="102" t="s">
        <v>152</v>
      </c>
      <c r="T1685" s="105" t="str">
        <f t="shared" ca="1" si="276"/>
        <v>04.05.Monday</v>
      </c>
      <c r="U1685" s="102" t="s">
        <v>205</v>
      </c>
      <c r="V1685" s="7"/>
      <c r="W1685" s="7"/>
      <c r="X1685" s="7"/>
      <c r="Y1685" s="7"/>
      <c r="Z1685" s="100">
        <f t="shared" si="280"/>
        <v>4001185</v>
      </c>
      <c r="AA1685" s="7"/>
      <c r="AB1685" s="7"/>
      <c r="AC1685" s="7"/>
      <c r="AD1685" s="7"/>
      <c r="AE1685" s="100">
        <f t="shared" si="281"/>
        <v>4151</v>
      </c>
      <c r="AF1685" s="7"/>
      <c r="AG1685" s="100" t="str">
        <f t="shared" si="282"/>
        <v>50040139</v>
      </c>
    </row>
    <row r="1686" spans="1:33" x14ac:dyDescent="0.35">
      <c r="A1686" s="7" t="str">
        <f t="shared" si="283"/>
        <v>Manaus39,71</v>
      </c>
      <c r="B1686" s="100" t="s">
        <v>187</v>
      </c>
      <c r="C1686" s="7">
        <v>4151</v>
      </c>
      <c r="D1686" s="7" t="s">
        <v>40</v>
      </c>
      <c r="E1686">
        <v>4001185</v>
      </c>
      <c r="F1686" s="101"/>
      <c r="G1686" s="111" t="s">
        <v>234</v>
      </c>
      <c r="H1686" t="s">
        <v>235</v>
      </c>
      <c r="I1686" s="101" t="str">
        <f t="shared" si="277"/>
        <v>39,7</v>
      </c>
      <c r="J1686" s="164">
        <v>1</v>
      </c>
      <c r="K1686" s="7" t="s">
        <v>131</v>
      </c>
      <c r="L1686" s="103" t="e">
        <f>HLOOKUP(K1686,'ABR''26'!$DE$4:$EH$65,MATCH(Carga!A1686,'ABR''26'!$DE$4:$DE$65,0),0)</f>
        <v>#N/A</v>
      </c>
      <c r="M1686" s="7"/>
      <c r="O1686" s="7" t="str">
        <f t="shared" si="278"/>
        <v>ZBFP</v>
      </c>
      <c r="P1686" s="104" t="e">
        <f t="shared" si="279"/>
        <v>#N/A</v>
      </c>
      <c r="Q1686" s="102" t="s">
        <v>203</v>
      </c>
      <c r="R1686" s="102" t="s">
        <v>204</v>
      </c>
      <c r="S1686" s="102" t="s">
        <v>152</v>
      </c>
      <c r="T1686" s="105" t="str">
        <f t="shared" ca="1" si="276"/>
        <v>04.05.Monday</v>
      </c>
      <c r="U1686" s="102" t="s">
        <v>205</v>
      </c>
      <c r="V1686" s="7"/>
      <c r="W1686" s="7"/>
      <c r="X1686" s="7"/>
      <c r="Y1686" s="7"/>
      <c r="Z1686" s="100">
        <f t="shared" si="280"/>
        <v>4001185</v>
      </c>
      <c r="AA1686" s="7"/>
      <c r="AB1686" s="7"/>
      <c r="AC1686" s="7"/>
      <c r="AD1686" s="7"/>
      <c r="AE1686" s="100">
        <f t="shared" si="281"/>
        <v>4151</v>
      </c>
      <c r="AF1686" s="7"/>
      <c r="AG1686" s="100" t="str">
        <f t="shared" si="282"/>
        <v>50040139</v>
      </c>
    </row>
    <row r="1687" spans="1:33" x14ac:dyDescent="0.35">
      <c r="A1687" s="7" t="str">
        <f t="shared" si="283"/>
        <v>Manaus39,71</v>
      </c>
      <c r="B1687" s="100" t="s">
        <v>187</v>
      </c>
      <c r="C1687" s="7">
        <v>4151</v>
      </c>
      <c r="D1687" s="7" t="s">
        <v>40</v>
      </c>
      <c r="E1687">
        <v>4001185</v>
      </c>
      <c r="F1687" s="101"/>
      <c r="G1687" s="111" t="s">
        <v>234</v>
      </c>
      <c r="H1687" t="s">
        <v>235</v>
      </c>
      <c r="I1687" s="101" t="str">
        <f t="shared" si="277"/>
        <v>39,7</v>
      </c>
      <c r="J1687" s="164">
        <v>1</v>
      </c>
      <c r="K1687" s="7" t="s">
        <v>51</v>
      </c>
      <c r="L1687" s="103" t="e">
        <f>HLOOKUP(K1687,'ABR''26'!$DE$4:$EH$65,MATCH(Carga!A1687,'ABR''26'!$DE$4:$DE$65,0),0)</f>
        <v>#N/A</v>
      </c>
      <c r="M1687" s="7"/>
      <c r="O1687" s="7" t="str">
        <f t="shared" si="278"/>
        <v>ZBFC</v>
      </c>
      <c r="P1687" s="104" t="e">
        <f t="shared" si="279"/>
        <v>#N/A</v>
      </c>
      <c r="Q1687" s="102" t="s">
        <v>203</v>
      </c>
      <c r="R1687" s="102" t="s">
        <v>204</v>
      </c>
      <c r="S1687" s="102" t="s">
        <v>152</v>
      </c>
      <c r="T1687" s="105" t="str">
        <f t="shared" ca="1" si="276"/>
        <v>04.05.Monday</v>
      </c>
      <c r="U1687" s="102" t="s">
        <v>205</v>
      </c>
      <c r="V1687" s="7"/>
      <c r="W1687" s="7"/>
      <c r="X1687" s="7"/>
      <c r="Y1687" s="7"/>
      <c r="Z1687" s="100">
        <f t="shared" si="280"/>
        <v>4001185</v>
      </c>
      <c r="AA1687" s="7"/>
      <c r="AB1687" s="7"/>
      <c r="AC1687" s="7"/>
      <c r="AD1687" s="7"/>
      <c r="AE1687" s="100">
        <f t="shared" si="281"/>
        <v>4151</v>
      </c>
      <c r="AF1687" s="7"/>
      <c r="AG1687" s="100" t="str">
        <f t="shared" si="282"/>
        <v>50040139</v>
      </c>
    </row>
    <row r="1688" spans="1:33" x14ac:dyDescent="0.35">
      <c r="A1688" s="7" t="str">
        <f t="shared" si="283"/>
        <v>Manaus39,71</v>
      </c>
      <c r="B1688" s="100" t="s">
        <v>187</v>
      </c>
      <c r="C1688" s="7">
        <v>4151</v>
      </c>
      <c r="D1688" s="7" t="s">
        <v>40</v>
      </c>
      <c r="E1688">
        <v>4001185</v>
      </c>
      <c r="F1688" s="101"/>
      <c r="G1688" s="111" t="s">
        <v>234</v>
      </c>
      <c r="H1688" t="s">
        <v>235</v>
      </c>
      <c r="I1688" s="101" t="str">
        <f t="shared" si="277"/>
        <v>39,7</v>
      </c>
      <c r="J1688" s="164">
        <v>1</v>
      </c>
      <c r="K1688" s="7" t="s">
        <v>59</v>
      </c>
      <c r="L1688" s="103" t="e">
        <f>HLOOKUP(K1688,'ABR''26'!$DE$4:$EH$65,MATCH(Carga!A1688,'ABR''26'!$DE$4:$DE$65,0),0)</f>
        <v>#N/A</v>
      </c>
      <c r="M1688" s="7"/>
      <c r="O1688" s="7" t="str">
        <f t="shared" si="278"/>
        <v>ZBFB</v>
      </c>
      <c r="P1688" s="104" t="e">
        <f t="shared" si="279"/>
        <v>#N/A</v>
      </c>
      <c r="Q1688" s="102" t="s">
        <v>203</v>
      </c>
      <c r="R1688" s="102" t="s">
        <v>204</v>
      </c>
      <c r="S1688" s="102" t="s">
        <v>152</v>
      </c>
      <c r="T1688" s="105" t="str">
        <f t="shared" ca="1" si="276"/>
        <v>04.05.Monday</v>
      </c>
      <c r="U1688" s="102" t="s">
        <v>205</v>
      </c>
      <c r="V1688" s="7"/>
      <c r="W1688" s="7"/>
      <c r="X1688" s="7"/>
      <c r="Y1688" s="7"/>
      <c r="Z1688" s="100">
        <f t="shared" si="280"/>
        <v>4001185</v>
      </c>
      <c r="AA1688" s="7"/>
      <c r="AB1688" s="7"/>
      <c r="AC1688" s="7"/>
      <c r="AD1688" s="7"/>
      <c r="AE1688" s="100">
        <f t="shared" si="281"/>
        <v>4151</v>
      </c>
      <c r="AF1688" s="7"/>
      <c r="AG1688" s="100" t="str">
        <f t="shared" si="282"/>
        <v>50040139</v>
      </c>
    </row>
    <row r="1689" spans="1:33" x14ac:dyDescent="0.35">
      <c r="A1689" s="7" t="str">
        <f t="shared" si="283"/>
        <v>Manaus39,71</v>
      </c>
      <c r="B1689" s="100" t="s">
        <v>187</v>
      </c>
      <c r="C1689" s="7">
        <v>4151</v>
      </c>
      <c r="D1689" s="7" t="s">
        <v>40</v>
      </c>
      <c r="E1689">
        <v>4001185</v>
      </c>
      <c r="F1689" s="101"/>
      <c r="G1689" s="111" t="s">
        <v>234</v>
      </c>
      <c r="H1689" t="s">
        <v>235</v>
      </c>
      <c r="I1689" s="101" t="str">
        <f t="shared" si="277"/>
        <v>39,7</v>
      </c>
      <c r="J1689" s="164">
        <v>1</v>
      </c>
      <c r="K1689" s="7" t="s">
        <v>138</v>
      </c>
      <c r="L1689" s="103" t="e">
        <f>HLOOKUP(K1689,'ABR''26'!$DE$4:$EH$65,MATCH(Carga!A1689,'ABR''26'!$DE$4:$DE$65,0),0)</f>
        <v>#N/A</v>
      </c>
      <c r="M1689" s="7"/>
      <c r="O1689" s="7" t="str">
        <f t="shared" si="278"/>
        <v>ZBTM</v>
      </c>
      <c r="P1689" s="104" t="e">
        <f t="shared" si="279"/>
        <v>#N/A</v>
      </c>
      <c r="Q1689" s="102" t="s">
        <v>203</v>
      </c>
      <c r="R1689" s="102" t="s">
        <v>204</v>
      </c>
      <c r="S1689" s="102" t="s">
        <v>152</v>
      </c>
      <c r="T1689" s="105" t="str">
        <f t="shared" ca="1" si="276"/>
        <v>04.05.Monday</v>
      </c>
      <c r="U1689" s="102" t="s">
        <v>205</v>
      </c>
      <c r="V1689" s="7"/>
      <c r="W1689" s="7"/>
      <c r="X1689" s="7"/>
      <c r="Y1689" s="7"/>
      <c r="Z1689" s="100">
        <f t="shared" si="280"/>
        <v>4001185</v>
      </c>
      <c r="AA1689" s="7"/>
      <c r="AB1689" s="7"/>
      <c r="AC1689" s="7"/>
      <c r="AD1689" s="7"/>
      <c r="AE1689" s="100">
        <f t="shared" si="281"/>
        <v>4151</v>
      </c>
      <c r="AF1689" s="7"/>
      <c r="AG1689" s="100" t="str">
        <f t="shared" si="282"/>
        <v>50040139</v>
      </c>
    </row>
    <row r="1690" spans="1:33" x14ac:dyDescent="0.35">
      <c r="A1690" s="7" t="str">
        <f t="shared" si="283"/>
        <v>Manaus39,71</v>
      </c>
      <c r="B1690" s="100" t="s">
        <v>187</v>
      </c>
      <c r="C1690" s="7">
        <v>4151</v>
      </c>
      <c r="D1690" s="7" t="s">
        <v>40</v>
      </c>
      <c r="E1690">
        <v>4001185</v>
      </c>
      <c r="F1690" s="101"/>
      <c r="G1690" s="111" t="s">
        <v>234</v>
      </c>
      <c r="H1690" t="s">
        <v>235</v>
      </c>
      <c r="I1690" s="101" t="str">
        <f t="shared" si="277"/>
        <v>39,7</v>
      </c>
      <c r="J1690" s="164">
        <v>1</v>
      </c>
      <c r="K1690" s="7" t="s">
        <v>139</v>
      </c>
      <c r="L1690" s="103" t="e">
        <f>HLOOKUP(K1690,'ABR''26'!$DE$4:$EH$65,MATCH(Carga!A1690,'ABR''26'!$DE$4:$DE$65,0),0)</f>
        <v>#N/A</v>
      </c>
      <c r="M1690" s="7"/>
      <c r="O1690" s="7" t="str">
        <f t="shared" si="278"/>
        <v>ZBCT</v>
      </c>
      <c r="P1690" s="104" t="e">
        <f t="shared" si="279"/>
        <v>#N/A</v>
      </c>
      <c r="Q1690" s="102" t="s">
        <v>203</v>
      </c>
      <c r="R1690" s="102" t="s">
        <v>204</v>
      </c>
      <c r="S1690" s="102" t="s">
        <v>152</v>
      </c>
      <c r="T1690" s="105" t="str">
        <f t="shared" ca="1" si="276"/>
        <v>04.05.Monday</v>
      </c>
      <c r="U1690" s="102" t="s">
        <v>205</v>
      </c>
      <c r="V1690" s="7"/>
      <c r="W1690" s="7"/>
      <c r="X1690" s="7"/>
      <c r="Y1690" s="7"/>
      <c r="Z1690" s="100">
        <f t="shared" si="280"/>
        <v>4001185</v>
      </c>
      <c r="AA1690" s="7"/>
      <c r="AB1690" s="7"/>
      <c r="AC1690" s="7"/>
      <c r="AD1690" s="7"/>
      <c r="AE1690" s="100">
        <f t="shared" si="281"/>
        <v>4151</v>
      </c>
      <c r="AF1690" s="7"/>
      <c r="AG1690" s="100" t="str">
        <f t="shared" si="282"/>
        <v>50040139</v>
      </c>
    </row>
    <row r="1691" spans="1:33" x14ac:dyDescent="0.35">
      <c r="A1691" s="7" t="str">
        <f t="shared" si="283"/>
        <v>Manaus39,71</v>
      </c>
      <c r="B1691" s="100" t="s">
        <v>187</v>
      </c>
      <c r="C1691" s="7">
        <v>4151</v>
      </c>
      <c r="D1691" s="7" t="s">
        <v>40</v>
      </c>
      <c r="E1691">
        <v>4001185</v>
      </c>
      <c r="F1691" s="101"/>
      <c r="G1691" s="111" t="s">
        <v>234</v>
      </c>
      <c r="H1691" t="s">
        <v>235</v>
      </c>
      <c r="I1691" s="101" t="str">
        <f t="shared" si="277"/>
        <v>39,7</v>
      </c>
      <c r="J1691" s="164">
        <v>1</v>
      </c>
      <c r="K1691" s="7" t="s">
        <v>57</v>
      </c>
      <c r="L1691" s="103" t="e">
        <f>HLOOKUP(K1691,'ABR''26'!$DE$4:$EH$65,MATCH(Carga!A1691,'ABR''26'!$DE$4:$DE$65,0),0)</f>
        <v>#N/A</v>
      </c>
      <c r="M1691" s="7"/>
      <c r="O1691" s="7" t="str">
        <f t="shared" si="278"/>
        <v>ZBLB</v>
      </c>
      <c r="P1691" s="104" t="e">
        <f t="shared" si="279"/>
        <v>#N/A</v>
      </c>
      <c r="Q1691" s="102" t="s">
        <v>203</v>
      </c>
      <c r="R1691" s="102" t="s">
        <v>204</v>
      </c>
      <c r="S1691" s="102" t="s">
        <v>152</v>
      </c>
      <c r="T1691" s="105" t="str">
        <f t="shared" ca="1" si="276"/>
        <v>04.05.Monday</v>
      </c>
      <c r="U1691" s="102" t="s">
        <v>205</v>
      </c>
      <c r="V1691" s="7"/>
      <c r="W1691" s="7"/>
      <c r="X1691" s="7"/>
      <c r="Y1691" s="7"/>
      <c r="Z1691" s="100">
        <f t="shared" si="280"/>
        <v>4001185</v>
      </c>
      <c r="AA1691" s="7"/>
      <c r="AB1691" s="7"/>
      <c r="AC1691" s="7"/>
      <c r="AD1691" s="7"/>
      <c r="AE1691" s="100">
        <f t="shared" si="281"/>
        <v>4151</v>
      </c>
      <c r="AF1691" s="7"/>
      <c r="AG1691" s="100" t="str">
        <f t="shared" si="282"/>
        <v>50040139</v>
      </c>
    </row>
    <row r="1692" spans="1:33" x14ac:dyDescent="0.35">
      <c r="A1692" s="7" t="str">
        <f t="shared" si="283"/>
        <v>Manaus39,71</v>
      </c>
      <c r="B1692" s="100" t="s">
        <v>187</v>
      </c>
      <c r="C1692" s="7">
        <v>4151</v>
      </c>
      <c r="D1692" s="7" t="s">
        <v>40</v>
      </c>
      <c r="E1692">
        <v>4001185</v>
      </c>
      <c r="F1692" s="101"/>
      <c r="G1692" s="111" t="s">
        <v>234</v>
      </c>
      <c r="H1692" t="s">
        <v>235</v>
      </c>
      <c r="I1692" s="101" t="str">
        <f t="shared" si="277"/>
        <v>39,7</v>
      </c>
      <c r="J1692" s="164">
        <v>1</v>
      </c>
      <c r="K1692" s="7" t="s">
        <v>132</v>
      </c>
      <c r="L1692" s="103" t="e">
        <f>HLOOKUP(K1692,'ABR''26'!$DE$4:$EH$65,MATCH(Carga!A1692,'ABR''26'!$DE$4:$DE$65,0),0)</f>
        <v>#N/A</v>
      </c>
      <c r="M1692" s="7"/>
      <c r="O1692" s="7" t="str">
        <f t="shared" si="278"/>
        <v>ZBMR</v>
      </c>
      <c r="P1692" s="104" t="e">
        <f t="shared" si="279"/>
        <v>#N/A</v>
      </c>
      <c r="Q1692" s="102" t="s">
        <v>203</v>
      </c>
      <c r="R1692" s="102" t="s">
        <v>204</v>
      </c>
      <c r="S1692" s="102" t="s">
        <v>152</v>
      </c>
      <c r="T1692" s="105" t="str">
        <f t="shared" ca="1" si="276"/>
        <v>04.05.Monday</v>
      </c>
      <c r="U1692" s="102" t="s">
        <v>205</v>
      </c>
      <c r="V1692" s="7"/>
      <c r="W1692" s="7"/>
      <c r="X1692" s="7"/>
      <c r="Y1692" s="7"/>
      <c r="Z1692" s="100">
        <f t="shared" si="280"/>
        <v>4001185</v>
      </c>
      <c r="AA1692" s="7"/>
      <c r="AB1692" s="7"/>
      <c r="AC1692" s="7"/>
      <c r="AD1692" s="7"/>
      <c r="AE1692" s="100">
        <f t="shared" si="281"/>
        <v>4151</v>
      </c>
      <c r="AF1692" s="7"/>
      <c r="AG1692" s="100" t="str">
        <f t="shared" si="282"/>
        <v>50040139</v>
      </c>
    </row>
    <row r="1693" spans="1:33" x14ac:dyDescent="0.35">
      <c r="A1693" s="7" t="str">
        <f t="shared" si="283"/>
        <v>Manaus39,71</v>
      </c>
      <c r="B1693" s="100" t="s">
        <v>187</v>
      </c>
      <c r="C1693" s="7">
        <v>4151</v>
      </c>
      <c r="D1693" s="7" t="s">
        <v>40</v>
      </c>
      <c r="E1693">
        <v>4001185</v>
      </c>
      <c r="F1693" s="101"/>
      <c r="G1693" s="111" t="s">
        <v>234</v>
      </c>
      <c r="H1693" t="s">
        <v>235</v>
      </c>
      <c r="I1693" s="101" t="str">
        <f t="shared" si="277"/>
        <v>39,7</v>
      </c>
      <c r="J1693" s="164">
        <v>1</v>
      </c>
      <c r="K1693" s="7" t="s">
        <v>133</v>
      </c>
      <c r="L1693" s="103" t="e">
        <f>HLOOKUP(K1693,'ABR''26'!$DE$4:$EH$65,MATCH(Carga!A1693,'ABR''26'!$DE$4:$DE$65,0),0)</f>
        <v>#N/A</v>
      </c>
      <c r="M1693" s="7"/>
      <c r="O1693" s="7" t="str">
        <f t="shared" si="278"/>
        <v>ZBML</v>
      </c>
      <c r="P1693" s="104" t="e">
        <f t="shared" si="279"/>
        <v>#N/A</v>
      </c>
      <c r="Q1693" s="102" t="s">
        <v>203</v>
      </c>
      <c r="R1693" s="102" t="s">
        <v>204</v>
      </c>
      <c r="S1693" s="102" t="s">
        <v>152</v>
      </c>
      <c r="T1693" s="105" t="str">
        <f t="shared" ca="1" si="276"/>
        <v>04.05.Monday</v>
      </c>
      <c r="U1693" s="102" t="s">
        <v>205</v>
      </c>
      <c r="V1693" s="7"/>
      <c r="W1693" s="7"/>
      <c r="X1693" s="7"/>
      <c r="Y1693" s="7"/>
      <c r="Z1693" s="100">
        <f t="shared" si="280"/>
        <v>4001185</v>
      </c>
      <c r="AA1693" s="7"/>
      <c r="AB1693" s="7"/>
      <c r="AC1693" s="7"/>
      <c r="AD1693" s="7"/>
      <c r="AE1693" s="100">
        <f t="shared" si="281"/>
        <v>4151</v>
      </c>
      <c r="AF1693" s="7"/>
      <c r="AG1693" s="100" t="str">
        <f t="shared" si="282"/>
        <v>50040139</v>
      </c>
    </row>
    <row r="1694" spans="1:33" x14ac:dyDescent="0.35">
      <c r="A1694" s="7" t="str">
        <f t="shared" si="283"/>
        <v>Manaus39,71</v>
      </c>
      <c r="B1694" s="100" t="s">
        <v>187</v>
      </c>
      <c r="C1694" s="7">
        <v>4151</v>
      </c>
      <c r="D1694" s="7" t="s">
        <v>40</v>
      </c>
      <c r="E1694">
        <v>4001185</v>
      </c>
      <c r="F1694" s="101"/>
      <c r="G1694" s="111" t="s">
        <v>234</v>
      </c>
      <c r="H1694" t="s">
        <v>235</v>
      </c>
      <c r="I1694" s="101" t="str">
        <f t="shared" si="277"/>
        <v>39,7</v>
      </c>
      <c r="J1694" s="164">
        <v>1</v>
      </c>
      <c r="K1694" s="7" t="s">
        <v>52</v>
      </c>
      <c r="L1694" s="103" t="e">
        <f>HLOOKUP(K1694,'ABR''26'!$DE$4:$EH$65,MATCH(Carga!A1694,'ABR''26'!$DE$4:$DE$65,0),0)</f>
        <v>#N/A</v>
      </c>
      <c r="M1694" s="7"/>
      <c r="O1694" s="7" t="str">
        <f t="shared" si="278"/>
        <v>ZBPP</v>
      </c>
      <c r="P1694" s="104" t="e">
        <f t="shared" si="279"/>
        <v>#N/A</v>
      </c>
      <c r="Q1694" s="102" t="s">
        <v>203</v>
      </c>
      <c r="R1694" s="102" t="s">
        <v>204</v>
      </c>
      <c r="S1694" s="102" t="s">
        <v>152</v>
      </c>
      <c r="T1694" s="105" t="str">
        <f t="shared" ca="1" si="276"/>
        <v>04.05.Monday</v>
      </c>
      <c r="U1694" s="102" t="s">
        <v>205</v>
      </c>
      <c r="V1694" s="7"/>
      <c r="W1694" s="7"/>
      <c r="X1694" s="7"/>
      <c r="Y1694" s="7"/>
      <c r="Z1694" s="100">
        <f t="shared" si="280"/>
        <v>4001185</v>
      </c>
      <c r="AA1694" s="7"/>
      <c r="AB1694" s="7"/>
      <c r="AC1694" s="7"/>
      <c r="AD1694" s="7"/>
      <c r="AE1694" s="100">
        <f t="shared" si="281"/>
        <v>4151</v>
      </c>
      <c r="AF1694" s="7"/>
      <c r="AG1694" s="100" t="str">
        <f t="shared" si="282"/>
        <v>50040139</v>
      </c>
    </row>
    <row r="1695" spans="1:33" x14ac:dyDescent="0.35">
      <c r="A1695" s="7" t="str">
        <f t="shared" si="283"/>
        <v>Manaus39,71</v>
      </c>
      <c r="B1695" s="100" t="s">
        <v>187</v>
      </c>
      <c r="C1695" s="7">
        <v>4151</v>
      </c>
      <c r="D1695" s="7" t="s">
        <v>40</v>
      </c>
      <c r="E1695">
        <v>4001185</v>
      </c>
      <c r="F1695" s="101"/>
      <c r="G1695" s="111" t="s">
        <v>234</v>
      </c>
      <c r="H1695" t="s">
        <v>235</v>
      </c>
      <c r="I1695" s="101" t="str">
        <f t="shared" si="277"/>
        <v>39,7</v>
      </c>
      <c r="J1695" s="164">
        <v>1</v>
      </c>
      <c r="K1695" s="7" t="s">
        <v>60</v>
      </c>
      <c r="L1695" s="103" t="e">
        <f>HLOOKUP(K1695,'ABR''26'!$DE$4:$EH$65,MATCH(Carga!A1695,'ABR''26'!$DE$4:$DE$65,0),0)</f>
        <v>#N/A</v>
      </c>
      <c r="M1695" s="7"/>
      <c r="O1695" s="7" t="str">
        <f t="shared" si="278"/>
        <v>ZBPB</v>
      </c>
      <c r="P1695" s="104" t="e">
        <f t="shared" si="279"/>
        <v>#N/A</v>
      </c>
      <c r="Q1695" s="102" t="s">
        <v>203</v>
      </c>
      <c r="R1695" s="102" t="s">
        <v>204</v>
      </c>
      <c r="S1695" s="102" t="s">
        <v>152</v>
      </c>
      <c r="T1695" s="105" t="str">
        <f t="shared" ca="1" si="276"/>
        <v>04.05.Monday</v>
      </c>
      <c r="U1695" s="102" t="s">
        <v>205</v>
      </c>
      <c r="V1695" s="7"/>
      <c r="W1695" s="7"/>
      <c r="X1695" s="7"/>
      <c r="Y1695" s="7"/>
      <c r="Z1695" s="100">
        <f t="shared" si="280"/>
        <v>4001185</v>
      </c>
      <c r="AA1695" s="7"/>
      <c r="AB1695" s="7"/>
      <c r="AC1695" s="7"/>
      <c r="AD1695" s="7"/>
      <c r="AE1695" s="100">
        <f t="shared" si="281"/>
        <v>4151</v>
      </c>
      <c r="AF1695" s="7"/>
      <c r="AG1695" s="100" t="str">
        <f t="shared" si="282"/>
        <v>50040139</v>
      </c>
    </row>
    <row r="1696" spans="1:33" x14ac:dyDescent="0.35">
      <c r="A1696" s="7" t="str">
        <f t="shared" si="283"/>
        <v>Manaus39,71</v>
      </c>
      <c r="B1696" s="100" t="s">
        <v>187</v>
      </c>
      <c r="C1696" s="7">
        <v>4151</v>
      </c>
      <c r="D1696" s="7" t="s">
        <v>40</v>
      </c>
      <c r="E1696">
        <v>4001185</v>
      </c>
      <c r="F1696" s="101"/>
      <c r="G1696" s="111" t="s">
        <v>234</v>
      </c>
      <c r="H1696" t="s">
        <v>235</v>
      </c>
      <c r="I1696" s="101" t="str">
        <f t="shared" si="277"/>
        <v>39,7</v>
      </c>
      <c r="J1696" s="164">
        <v>1</v>
      </c>
      <c r="K1696" s="7" t="s">
        <v>50</v>
      </c>
      <c r="L1696" s="103" t="e">
        <f>HLOOKUP(K1696,'ABR''26'!$DE$4:$EH$65,MATCH(Carga!A1696,'ABR''26'!$DE$4:$DE$65,0),0)</f>
        <v>#N/A</v>
      </c>
      <c r="M1696" s="7"/>
      <c r="O1696" s="7" t="str">
        <f t="shared" si="278"/>
        <v>ZBOP</v>
      </c>
      <c r="P1696" s="104" t="e">
        <f t="shared" si="279"/>
        <v>#N/A</v>
      </c>
      <c r="Q1696" s="102" t="s">
        <v>203</v>
      </c>
      <c r="R1696" s="102" t="s">
        <v>204</v>
      </c>
      <c r="S1696" s="102" t="s">
        <v>152</v>
      </c>
      <c r="T1696" s="105" t="str">
        <f t="shared" ca="1" si="276"/>
        <v>04.05.Monday</v>
      </c>
      <c r="U1696" s="102" t="s">
        <v>205</v>
      </c>
      <c r="V1696" s="7"/>
      <c r="W1696" s="7"/>
      <c r="X1696" s="7"/>
      <c r="Y1696" s="7"/>
      <c r="Z1696" s="100">
        <f t="shared" si="280"/>
        <v>4001185</v>
      </c>
      <c r="AA1696" s="7"/>
      <c r="AB1696" s="7"/>
      <c r="AC1696" s="7"/>
      <c r="AD1696" s="7"/>
      <c r="AE1696" s="100">
        <f t="shared" si="281"/>
        <v>4151</v>
      </c>
      <c r="AF1696" s="7"/>
      <c r="AG1696" s="100" t="str">
        <f t="shared" si="282"/>
        <v>50040139</v>
      </c>
    </row>
    <row r="1697" spans="1:33" x14ac:dyDescent="0.35">
      <c r="A1697" s="7" t="str">
        <f t="shared" si="283"/>
        <v>Manaus39,71</v>
      </c>
      <c r="B1697" s="100" t="s">
        <v>187</v>
      </c>
      <c r="C1697" s="7">
        <v>4151</v>
      </c>
      <c r="D1697" s="7" t="s">
        <v>40</v>
      </c>
      <c r="E1697">
        <v>4001185</v>
      </c>
      <c r="F1697" s="101"/>
      <c r="G1697" s="111" t="s">
        <v>234</v>
      </c>
      <c r="H1697" t="s">
        <v>235</v>
      </c>
      <c r="I1697" s="101" t="str">
        <f t="shared" si="277"/>
        <v>39,7</v>
      </c>
      <c r="J1697" s="164">
        <v>1</v>
      </c>
      <c r="K1697" s="7" t="s">
        <v>58</v>
      </c>
      <c r="L1697" s="103" t="e">
        <f>HLOOKUP(K1697,'ABR''26'!$DE$4:$EH$65,MATCH(Carga!A1697,'ABR''26'!$DE$4:$DE$65,0),0)</f>
        <v>#N/A</v>
      </c>
      <c r="M1697" s="7"/>
      <c r="O1697" s="7" t="str">
        <f t="shared" si="278"/>
        <v>ZBOB</v>
      </c>
      <c r="P1697" s="104" t="e">
        <f t="shared" si="279"/>
        <v>#N/A</v>
      </c>
      <c r="Q1697" s="102" t="s">
        <v>203</v>
      </c>
      <c r="R1697" s="102" t="s">
        <v>204</v>
      </c>
      <c r="S1697" s="102" t="s">
        <v>152</v>
      </c>
      <c r="T1697" s="105" t="str">
        <f t="shared" ca="1" si="276"/>
        <v>04.05.Monday</v>
      </c>
      <c r="U1697" s="102" t="s">
        <v>205</v>
      </c>
      <c r="V1697" s="7"/>
      <c r="W1697" s="7"/>
      <c r="X1697" s="7"/>
      <c r="Y1697" s="7"/>
      <c r="Z1697" s="100">
        <f t="shared" si="280"/>
        <v>4001185</v>
      </c>
      <c r="AA1697" s="7"/>
      <c r="AB1697" s="7"/>
      <c r="AC1697" s="7"/>
      <c r="AD1697" s="7"/>
      <c r="AE1697" s="100">
        <f t="shared" si="281"/>
        <v>4151</v>
      </c>
      <c r="AF1697" s="7"/>
      <c r="AG1697" s="100" t="str">
        <f t="shared" si="282"/>
        <v>50040139</v>
      </c>
    </row>
    <row r="1698" spans="1:33" x14ac:dyDescent="0.35">
      <c r="A1698" s="7" t="str">
        <f t="shared" si="283"/>
        <v>Manaus39,71</v>
      </c>
      <c r="B1698" s="100" t="s">
        <v>187</v>
      </c>
      <c r="C1698" s="7">
        <v>4151</v>
      </c>
      <c r="D1698" s="7" t="s">
        <v>40</v>
      </c>
      <c r="E1698">
        <v>4001185</v>
      </c>
      <c r="F1698" s="101"/>
      <c r="G1698" s="111" t="s">
        <v>234</v>
      </c>
      <c r="H1698" t="s">
        <v>235</v>
      </c>
      <c r="I1698" s="101" t="str">
        <f t="shared" si="277"/>
        <v>39,7</v>
      </c>
      <c r="J1698" s="164">
        <v>1</v>
      </c>
      <c r="K1698" s="7" t="s">
        <v>134</v>
      </c>
      <c r="L1698" s="103" t="e">
        <f>HLOOKUP(K1698,'ABR''26'!$DE$4:$EH$65,MATCH(Carga!A1698,'ABR''26'!$DE$4:$DE$65,0),0)</f>
        <v>#N/A</v>
      </c>
      <c r="M1698" s="7"/>
      <c r="O1698" s="7" t="str">
        <f t="shared" si="278"/>
        <v>ZBSG</v>
      </c>
      <c r="P1698" s="104" t="e">
        <f t="shared" si="279"/>
        <v>#N/A</v>
      </c>
      <c r="Q1698" s="102" t="s">
        <v>203</v>
      </c>
      <c r="R1698" s="102" t="s">
        <v>204</v>
      </c>
      <c r="S1698" s="102" t="s">
        <v>152</v>
      </c>
      <c r="T1698" s="105" t="str">
        <f t="shared" ca="1" si="276"/>
        <v>04.05.Monday</v>
      </c>
      <c r="U1698" s="102" t="s">
        <v>205</v>
      </c>
      <c r="V1698" s="7"/>
      <c r="W1698" s="7"/>
      <c r="X1698" s="7"/>
      <c r="Y1698" s="7"/>
      <c r="Z1698" s="100">
        <f t="shared" si="280"/>
        <v>4001185</v>
      </c>
      <c r="AA1698" s="7"/>
      <c r="AB1698" s="7"/>
      <c r="AC1698" s="7"/>
      <c r="AD1698" s="7"/>
      <c r="AE1698" s="100">
        <f t="shared" si="281"/>
        <v>4151</v>
      </c>
      <c r="AF1698" s="7"/>
      <c r="AG1698" s="100" t="str">
        <f t="shared" si="282"/>
        <v>50040139</v>
      </c>
    </row>
    <row r="1699" spans="1:33" x14ac:dyDescent="0.35">
      <c r="A1699" s="7" t="str">
        <f t="shared" si="283"/>
        <v>Manaus39,71</v>
      </c>
      <c r="B1699" s="100" t="s">
        <v>187</v>
      </c>
      <c r="C1699" s="7">
        <v>4151</v>
      </c>
      <c r="D1699" s="7" t="s">
        <v>40</v>
      </c>
      <c r="E1699">
        <v>4001185</v>
      </c>
      <c r="F1699" s="101"/>
      <c r="G1699" s="111" t="s">
        <v>234</v>
      </c>
      <c r="H1699" t="s">
        <v>235</v>
      </c>
      <c r="I1699" s="101" t="str">
        <f t="shared" si="277"/>
        <v>39,7</v>
      </c>
      <c r="J1699" s="164">
        <v>1</v>
      </c>
      <c r="K1699" s="7" t="s">
        <v>45</v>
      </c>
      <c r="L1699" s="103" t="e">
        <f>HLOOKUP(K1699,'ABR''26'!$DE$4:$EH$65,MATCH(Carga!A1699,'ABR''26'!$DE$4:$DE$65,0),0)</f>
        <v>#N/A</v>
      </c>
      <c r="M1699" s="7"/>
      <c r="O1699" s="7" t="str">
        <f t="shared" si="278"/>
        <v>ZBFS</v>
      </c>
      <c r="P1699" s="104" t="e">
        <f t="shared" si="279"/>
        <v>#N/A</v>
      </c>
      <c r="Q1699" s="102" t="s">
        <v>203</v>
      </c>
      <c r="R1699" s="102" t="s">
        <v>204</v>
      </c>
      <c r="S1699" s="102" t="s">
        <v>152</v>
      </c>
      <c r="T1699" s="105" t="str">
        <f t="shared" ca="1" si="276"/>
        <v>04.05.Monday</v>
      </c>
      <c r="U1699" s="102" t="s">
        <v>205</v>
      </c>
      <c r="V1699" s="7"/>
      <c r="W1699" s="7"/>
      <c r="X1699" s="7"/>
      <c r="Y1699" s="7"/>
      <c r="Z1699" s="100">
        <f t="shared" si="280"/>
        <v>4001185</v>
      </c>
      <c r="AA1699" s="7"/>
      <c r="AB1699" s="7"/>
      <c r="AC1699" s="7"/>
      <c r="AD1699" s="7"/>
      <c r="AE1699" s="100">
        <f t="shared" si="281"/>
        <v>4151</v>
      </c>
      <c r="AF1699" s="7"/>
      <c r="AG1699" s="100" t="str">
        <f t="shared" si="282"/>
        <v>50040139</v>
      </c>
    </row>
    <row r="1700" spans="1:33" x14ac:dyDescent="0.35">
      <c r="A1700" s="7" t="str">
        <f t="shared" si="283"/>
        <v>Manaus39,71</v>
      </c>
      <c r="B1700" s="100" t="s">
        <v>187</v>
      </c>
      <c r="C1700" s="7">
        <v>4151</v>
      </c>
      <c r="D1700" s="7" t="s">
        <v>40</v>
      </c>
      <c r="E1700">
        <v>4001185</v>
      </c>
      <c r="F1700" s="101"/>
      <c r="G1700" s="111" t="s">
        <v>234</v>
      </c>
      <c r="H1700" t="s">
        <v>235</v>
      </c>
      <c r="I1700" s="101" t="str">
        <f t="shared" si="277"/>
        <v>39,7</v>
      </c>
      <c r="J1700" s="164">
        <v>1</v>
      </c>
      <c r="K1700" s="7" t="s">
        <v>47</v>
      </c>
      <c r="L1700" s="103" t="e">
        <f>HLOOKUP(K1700,'ABR''26'!$DE$4:$EH$65,MATCH(Carga!A1700,'ABR''26'!$DE$4:$DE$65,0),0)</f>
        <v>#N/A</v>
      </c>
      <c r="M1700" s="7"/>
      <c r="O1700" s="7" t="str">
        <f t="shared" si="278"/>
        <v>ZBUT</v>
      </c>
      <c r="P1700" s="104" t="e">
        <f t="shared" si="279"/>
        <v>#N/A</v>
      </c>
      <c r="Q1700" s="102" t="s">
        <v>203</v>
      </c>
      <c r="R1700" s="102" t="s">
        <v>204</v>
      </c>
      <c r="S1700" s="102" t="s">
        <v>152</v>
      </c>
      <c r="T1700" s="105" t="str">
        <f t="shared" ca="1" si="276"/>
        <v>04.05.Monday</v>
      </c>
      <c r="U1700" s="102" t="s">
        <v>205</v>
      </c>
      <c r="V1700" s="7"/>
      <c r="W1700" s="7"/>
      <c r="X1700" s="7"/>
      <c r="Y1700" s="7"/>
      <c r="Z1700" s="100">
        <f t="shared" si="280"/>
        <v>4001185</v>
      </c>
      <c r="AA1700" s="7"/>
      <c r="AB1700" s="7"/>
      <c r="AC1700" s="7"/>
      <c r="AD1700" s="7"/>
      <c r="AE1700" s="100">
        <f t="shared" si="281"/>
        <v>4151</v>
      </c>
      <c r="AF1700" s="7"/>
      <c r="AG1700" s="100" t="str">
        <f t="shared" si="282"/>
        <v>50040139</v>
      </c>
    </row>
    <row r="1701" spans="1:33" x14ac:dyDescent="0.35">
      <c r="A1701" s="7" t="str">
        <f t="shared" si="283"/>
        <v>Manaus39,71</v>
      </c>
      <c r="B1701" s="100" t="s">
        <v>187</v>
      </c>
      <c r="C1701" s="7">
        <v>4151</v>
      </c>
      <c r="D1701" s="7" t="s">
        <v>40</v>
      </c>
      <c r="E1701">
        <v>4001185</v>
      </c>
      <c r="F1701" s="101"/>
      <c r="G1701" s="111" t="s">
        <v>234</v>
      </c>
      <c r="H1701" t="s">
        <v>235</v>
      </c>
      <c r="I1701" s="101" t="str">
        <f t="shared" si="277"/>
        <v>39,7</v>
      </c>
      <c r="J1701" s="164">
        <v>1</v>
      </c>
      <c r="K1701" s="7" t="s">
        <v>54</v>
      </c>
      <c r="L1701" s="103" t="e">
        <f>HLOOKUP(K1701,'ABR''26'!$DE$4:$EH$65,MATCH(Carga!A1701,'ABR''26'!$DE$4:$DE$65,0),0)</f>
        <v>#N/A</v>
      </c>
      <c r="M1701" s="7"/>
      <c r="O1701" s="7" t="str">
        <f t="shared" si="278"/>
        <v>ZBUB</v>
      </c>
      <c r="P1701" s="104" t="e">
        <f t="shared" si="279"/>
        <v>#N/A</v>
      </c>
      <c r="Q1701" s="102" t="s">
        <v>203</v>
      </c>
      <c r="R1701" s="102" t="s">
        <v>204</v>
      </c>
      <c r="S1701" s="102" t="s">
        <v>152</v>
      </c>
      <c r="T1701" s="105" t="str">
        <f t="shared" ca="1" si="276"/>
        <v>04.05.Monday</v>
      </c>
      <c r="U1701" s="102" t="s">
        <v>205</v>
      </c>
      <c r="V1701" s="7"/>
      <c r="W1701" s="7"/>
      <c r="X1701" s="7"/>
      <c r="Y1701" s="7"/>
      <c r="Z1701" s="100">
        <f t="shared" si="280"/>
        <v>4001185</v>
      </c>
      <c r="AA1701" s="7"/>
      <c r="AB1701" s="7"/>
      <c r="AC1701" s="7"/>
      <c r="AD1701" s="7"/>
      <c r="AE1701" s="100">
        <f t="shared" si="281"/>
        <v>4151</v>
      </c>
      <c r="AF1701" s="7"/>
      <c r="AG1701" s="100" t="str">
        <f t="shared" si="282"/>
        <v>50040139</v>
      </c>
    </row>
    <row r="1702" spans="1:33" x14ac:dyDescent="0.35">
      <c r="A1702" s="7" t="str">
        <f t="shared" si="283"/>
        <v>Manaus39,71</v>
      </c>
      <c r="B1702" s="100" t="s">
        <v>187</v>
      </c>
      <c r="C1702" s="7">
        <v>4151</v>
      </c>
      <c r="D1702" s="7" t="s">
        <v>40</v>
      </c>
      <c r="E1702">
        <v>4001185</v>
      </c>
      <c r="F1702" s="101"/>
      <c r="G1702" s="111" t="s">
        <v>234</v>
      </c>
      <c r="H1702" t="s">
        <v>235</v>
      </c>
      <c r="I1702" s="101" t="str">
        <f t="shared" si="277"/>
        <v>39,7</v>
      </c>
      <c r="J1702" s="164">
        <v>1</v>
      </c>
      <c r="K1702" s="7" t="s">
        <v>48</v>
      </c>
      <c r="L1702" s="103" t="e">
        <f>HLOOKUP(K1702,'ABR''26'!$DE$4:$EH$65,MATCH(Carga!A1702,'ABR''26'!$DE$4:$DE$65,0),0)</f>
        <v>#N/A</v>
      </c>
      <c r="M1702" s="7"/>
      <c r="O1702" s="7" t="str">
        <f t="shared" si="278"/>
        <v>ZBLA</v>
      </c>
      <c r="P1702" s="104" t="e">
        <f t="shared" si="279"/>
        <v>#N/A</v>
      </c>
      <c r="Q1702" s="102" t="s">
        <v>203</v>
      </c>
      <c r="R1702" s="102" t="s">
        <v>204</v>
      </c>
      <c r="S1702" s="102" t="s">
        <v>152</v>
      </c>
      <c r="T1702" s="105" t="str">
        <f t="shared" ca="1" si="276"/>
        <v>04.05.Monday</v>
      </c>
      <c r="U1702" s="102" t="s">
        <v>205</v>
      </c>
      <c r="V1702" s="7"/>
      <c r="W1702" s="7"/>
      <c r="X1702" s="7"/>
      <c r="Y1702" s="7"/>
      <c r="Z1702" s="100">
        <f t="shared" si="280"/>
        <v>4001185</v>
      </c>
      <c r="AA1702" s="7"/>
      <c r="AB1702" s="7"/>
      <c r="AC1702" s="7"/>
      <c r="AD1702" s="7"/>
      <c r="AE1702" s="100">
        <f t="shared" si="281"/>
        <v>4151</v>
      </c>
      <c r="AF1702" s="7"/>
      <c r="AG1702" s="100" t="str">
        <f t="shared" si="282"/>
        <v>50040139</v>
      </c>
    </row>
    <row r="1703" spans="1:33" x14ac:dyDescent="0.35">
      <c r="A1703" s="7" t="str">
        <f t="shared" si="283"/>
        <v>Manaus39,71</v>
      </c>
      <c r="B1703" s="100" t="s">
        <v>187</v>
      </c>
      <c r="C1703" s="7">
        <v>4151</v>
      </c>
      <c r="D1703" s="7" t="s">
        <v>40</v>
      </c>
      <c r="E1703">
        <v>4001185</v>
      </c>
      <c r="F1703" s="101"/>
      <c r="G1703" s="111" t="s">
        <v>234</v>
      </c>
      <c r="H1703" t="s">
        <v>235</v>
      </c>
      <c r="I1703" s="101" t="str">
        <f t="shared" si="277"/>
        <v>39,7</v>
      </c>
      <c r="J1703" s="164">
        <v>1</v>
      </c>
      <c r="K1703" s="7" t="s">
        <v>55</v>
      </c>
      <c r="L1703" s="103" t="e">
        <f>HLOOKUP(K1703,'ABR''26'!$DE$4:$EH$65,MATCH(Carga!A1703,'ABR''26'!$DE$4:$DE$65,0),0)</f>
        <v>#N/A</v>
      </c>
      <c r="M1703" s="7"/>
      <c r="O1703" s="7" t="str">
        <f t="shared" si="278"/>
        <v>ZBLL</v>
      </c>
      <c r="P1703" s="104" t="e">
        <f t="shared" si="279"/>
        <v>#N/A</v>
      </c>
      <c r="Q1703" s="102" t="s">
        <v>203</v>
      </c>
      <c r="R1703" s="102" t="s">
        <v>204</v>
      </c>
      <c r="S1703" s="102" t="s">
        <v>152</v>
      </c>
      <c r="T1703" s="105" t="str">
        <f t="shared" ca="1" si="276"/>
        <v>04.05.Monday</v>
      </c>
      <c r="U1703" s="102" t="s">
        <v>205</v>
      </c>
      <c r="V1703" s="7"/>
      <c r="W1703" s="7"/>
      <c r="X1703" s="7"/>
      <c r="Y1703" s="7"/>
      <c r="Z1703" s="100">
        <f t="shared" si="280"/>
        <v>4001185</v>
      </c>
      <c r="AA1703" s="7"/>
      <c r="AB1703" s="7"/>
      <c r="AC1703" s="7"/>
      <c r="AD1703" s="7"/>
      <c r="AE1703" s="100">
        <f t="shared" si="281"/>
        <v>4151</v>
      </c>
      <c r="AF1703" s="7"/>
      <c r="AG1703" s="100" t="str">
        <f t="shared" si="282"/>
        <v>50040139</v>
      </c>
    </row>
    <row r="1704" spans="1:33" x14ac:dyDescent="0.35">
      <c r="A1704" s="7" t="str">
        <f t="shared" si="283"/>
        <v>Manaus39,71</v>
      </c>
      <c r="B1704" s="100" t="s">
        <v>187</v>
      </c>
      <c r="C1704" s="7">
        <v>4151</v>
      </c>
      <c r="D1704" s="7" t="s">
        <v>40</v>
      </c>
      <c r="E1704">
        <v>4001185</v>
      </c>
      <c r="F1704" s="101"/>
      <c r="G1704" s="111" t="s">
        <v>234</v>
      </c>
      <c r="H1704" t="s">
        <v>235</v>
      </c>
      <c r="I1704" s="101" t="str">
        <f t="shared" si="277"/>
        <v>39,7</v>
      </c>
      <c r="J1704" s="164">
        <v>1</v>
      </c>
      <c r="K1704" s="7" t="s">
        <v>135</v>
      </c>
      <c r="L1704" s="103" t="e">
        <f>HLOOKUP(K1704,'ABR''26'!$DE$4:$EH$65,MATCH(Carga!A1704,'ABR''26'!$DE$4:$DE$65,0),0)</f>
        <v>#N/A</v>
      </c>
      <c r="M1704" s="7"/>
      <c r="O1704" s="7" t="str">
        <f t="shared" si="278"/>
        <v>ZBPE</v>
      </c>
      <c r="P1704" s="104" t="e">
        <f t="shared" si="279"/>
        <v>#N/A</v>
      </c>
      <c r="Q1704" s="102" t="s">
        <v>203</v>
      </c>
      <c r="R1704" s="102" t="s">
        <v>204</v>
      </c>
      <c r="S1704" s="102" t="s">
        <v>152</v>
      </c>
      <c r="T1704" s="105" t="str">
        <f t="shared" ca="1" si="276"/>
        <v>04.05.Monday</v>
      </c>
      <c r="U1704" s="102" t="s">
        <v>205</v>
      </c>
      <c r="V1704" s="7"/>
      <c r="W1704" s="7"/>
      <c r="X1704" s="7"/>
      <c r="Y1704" s="7"/>
      <c r="Z1704" s="100">
        <f t="shared" si="280"/>
        <v>4001185</v>
      </c>
      <c r="AA1704" s="7"/>
      <c r="AB1704" s="7"/>
      <c r="AC1704" s="7"/>
      <c r="AD1704" s="7"/>
      <c r="AE1704" s="100">
        <f t="shared" si="281"/>
        <v>4151</v>
      </c>
      <c r="AF1704" s="7"/>
      <c r="AG1704" s="100" t="str">
        <f t="shared" si="282"/>
        <v>50040139</v>
      </c>
    </row>
    <row r="1705" spans="1:33" x14ac:dyDescent="0.35">
      <c r="A1705" s="7" t="str">
        <f t="shared" si="283"/>
        <v>Manaus39,71</v>
      </c>
      <c r="B1705" s="100" t="s">
        <v>187</v>
      </c>
      <c r="C1705" s="7">
        <v>4151</v>
      </c>
      <c r="D1705" s="7" t="s">
        <v>40</v>
      </c>
      <c r="E1705">
        <v>4001185</v>
      </c>
      <c r="F1705" s="101"/>
      <c r="G1705" s="111" t="s">
        <v>234</v>
      </c>
      <c r="H1705" t="s">
        <v>235</v>
      </c>
      <c r="I1705" s="101" t="str">
        <f t="shared" si="277"/>
        <v>39,7</v>
      </c>
      <c r="J1705" s="164">
        <v>1</v>
      </c>
      <c r="K1705" s="7" t="s">
        <v>136</v>
      </c>
      <c r="L1705" s="103" t="e">
        <f>HLOOKUP(K1705,'ABR''26'!$DE$4:$EH$65,MATCH(Carga!A1705,'ABR''26'!$DE$4:$DE$65,0),0)</f>
        <v>#N/A</v>
      </c>
      <c r="M1705" s="7"/>
      <c r="O1705" s="7" t="str">
        <f t="shared" si="278"/>
        <v>ZBPL</v>
      </c>
      <c r="P1705" s="104" t="e">
        <f t="shared" si="279"/>
        <v>#N/A</v>
      </c>
      <c r="Q1705" s="102" t="s">
        <v>203</v>
      </c>
      <c r="R1705" s="102" t="s">
        <v>204</v>
      </c>
      <c r="S1705" s="102" t="s">
        <v>152</v>
      </c>
      <c r="T1705" s="105" t="str">
        <f t="shared" ca="1" si="276"/>
        <v>04.05.Monday</v>
      </c>
      <c r="U1705" s="102" t="s">
        <v>205</v>
      </c>
      <c r="V1705" s="7"/>
      <c r="W1705" s="7"/>
      <c r="X1705" s="7"/>
      <c r="Y1705" s="7"/>
      <c r="Z1705" s="100">
        <f t="shared" si="280"/>
        <v>4001185</v>
      </c>
      <c r="AA1705" s="7"/>
      <c r="AB1705" s="7"/>
      <c r="AC1705" s="7"/>
      <c r="AD1705" s="7"/>
      <c r="AE1705" s="100">
        <f t="shared" si="281"/>
        <v>4151</v>
      </c>
      <c r="AF1705" s="7"/>
      <c r="AG1705" s="100" t="str">
        <f t="shared" si="282"/>
        <v>50040139</v>
      </c>
    </row>
    <row r="1706" spans="1:33" x14ac:dyDescent="0.35">
      <c r="A1706" s="7" t="str">
        <f>D1706&amp;I1706&amp;J1706</f>
        <v>Manaus39,71</v>
      </c>
      <c r="B1706" s="100" t="s">
        <v>187</v>
      </c>
      <c r="C1706" s="7">
        <v>4151</v>
      </c>
      <c r="D1706" s="7" t="s">
        <v>40</v>
      </c>
      <c r="E1706">
        <v>4001212</v>
      </c>
      <c r="F1706" s="101"/>
      <c r="G1706" s="111" t="s">
        <v>234</v>
      </c>
      <c r="H1706" t="s">
        <v>235</v>
      </c>
      <c r="I1706" s="101" t="str">
        <f t="shared" si="277"/>
        <v>39,7</v>
      </c>
      <c r="J1706" s="164">
        <v>1</v>
      </c>
      <c r="K1706" s="7" t="s">
        <v>43</v>
      </c>
      <c r="L1706" s="103" t="e">
        <f>HLOOKUP(K1706,'ABR''26'!$DE$4:$EH$65,MATCH(Carga!A1706,'ABR''26'!$DE$4:$DE$65,0),0)</f>
        <v>#N/A</v>
      </c>
      <c r="M1706" s="7"/>
      <c r="O1706" s="7" t="str">
        <f t="shared" si="278"/>
        <v>ZBRP</v>
      </c>
      <c r="P1706" s="104" t="e">
        <f t="shared" si="279"/>
        <v>#N/A</v>
      </c>
      <c r="Q1706" s="102" t="s">
        <v>203</v>
      </c>
      <c r="R1706" s="102" t="s">
        <v>204</v>
      </c>
      <c r="S1706" s="102" t="s">
        <v>152</v>
      </c>
      <c r="T1706" s="105" t="str">
        <f t="shared" ca="1" si="276"/>
        <v>04.05.Monday</v>
      </c>
      <c r="U1706" s="102" t="s">
        <v>205</v>
      </c>
      <c r="V1706" s="7"/>
      <c r="W1706" s="7"/>
      <c r="X1706" s="7"/>
      <c r="Y1706" s="7"/>
      <c r="Z1706" s="100">
        <f t="shared" si="280"/>
        <v>4001212</v>
      </c>
      <c r="AA1706" s="7"/>
      <c r="AB1706" s="7"/>
      <c r="AC1706" s="7"/>
      <c r="AD1706" s="7"/>
      <c r="AE1706" s="100">
        <f t="shared" si="281"/>
        <v>4151</v>
      </c>
      <c r="AF1706" s="7"/>
      <c r="AG1706" s="100" t="str">
        <f t="shared" si="282"/>
        <v>50040139</v>
      </c>
    </row>
    <row r="1707" spans="1:33" x14ac:dyDescent="0.35">
      <c r="A1707" s="7" t="str">
        <f t="shared" ref="A1707:A1729" si="284">D1707&amp;I1707&amp;J1707</f>
        <v>Manaus39,71</v>
      </c>
      <c r="B1707" s="100" t="s">
        <v>187</v>
      </c>
      <c r="C1707" s="7">
        <v>4151</v>
      </c>
      <c r="D1707" s="7" t="s">
        <v>40</v>
      </c>
      <c r="E1707">
        <v>4001212</v>
      </c>
      <c r="F1707" s="101"/>
      <c r="G1707" s="111" t="s">
        <v>234</v>
      </c>
      <c r="H1707" t="s">
        <v>235</v>
      </c>
      <c r="I1707" s="101" t="str">
        <f t="shared" si="277"/>
        <v>39,7</v>
      </c>
      <c r="J1707" s="164">
        <v>1</v>
      </c>
      <c r="K1707" s="7" t="s">
        <v>44</v>
      </c>
      <c r="L1707" s="103" t="e">
        <f>HLOOKUP(K1707,'ABR''26'!$DE$4:$EH$65,MATCH(Carga!A1707,'ABR''26'!$DE$4:$DE$65,0),0)</f>
        <v>#N/A</v>
      </c>
      <c r="M1707" s="7"/>
      <c r="O1707" s="7" t="str">
        <f t="shared" si="278"/>
        <v>ZBSR</v>
      </c>
      <c r="P1707" s="104" t="e">
        <f t="shared" si="279"/>
        <v>#N/A</v>
      </c>
      <c r="Q1707" s="102" t="s">
        <v>203</v>
      </c>
      <c r="R1707" s="102" t="s">
        <v>204</v>
      </c>
      <c r="S1707" s="102" t="s">
        <v>152</v>
      </c>
      <c r="T1707" s="105" t="str">
        <f t="shared" ca="1" si="276"/>
        <v>04.05.Monday</v>
      </c>
      <c r="U1707" s="102" t="s">
        <v>205</v>
      </c>
      <c r="V1707" s="7"/>
      <c r="W1707" s="7"/>
      <c r="X1707" s="7"/>
      <c r="Y1707" s="7"/>
      <c r="Z1707" s="100">
        <f t="shared" si="280"/>
        <v>4001212</v>
      </c>
      <c r="AA1707" s="7"/>
      <c r="AB1707" s="7"/>
      <c r="AC1707" s="7"/>
      <c r="AD1707" s="7"/>
      <c r="AE1707" s="100">
        <f t="shared" si="281"/>
        <v>4151</v>
      </c>
      <c r="AF1707" s="7"/>
      <c r="AG1707" s="100" t="str">
        <f t="shared" si="282"/>
        <v>50040139</v>
      </c>
    </row>
    <row r="1708" spans="1:33" x14ac:dyDescent="0.35">
      <c r="A1708" s="7" t="str">
        <f t="shared" si="284"/>
        <v>Manaus39,71</v>
      </c>
      <c r="B1708" s="100" t="s">
        <v>187</v>
      </c>
      <c r="C1708" s="7">
        <v>4151</v>
      </c>
      <c r="D1708" s="7" t="s">
        <v>40</v>
      </c>
      <c r="E1708">
        <v>4001212</v>
      </c>
      <c r="F1708" s="101"/>
      <c r="G1708" s="111" t="s">
        <v>234</v>
      </c>
      <c r="H1708" t="s">
        <v>235</v>
      </c>
      <c r="I1708" s="101" t="str">
        <f t="shared" si="277"/>
        <v>39,7</v>
      </c>
      <c r="J1708" s="164">
        <v>1</v>
      </c>
      <c r="K1708" s="7" t="s">
        <v>56</v>
      </c>
      <c r="L1708" s="103" t="e">
        <f>HLOOKUP(K1708,'ABR''26'!$DE$4:$EH$65,MATCH(Carga!A1708,'ABR''26'!$DE$4:$DE$65,0),0)</f>
        <v>#N/A</v>
      </c>
      <c r="M1708" s="7"/>
      <c r="O1708" s="7" t="str">
        <f t="shared" si="278"/>
        <v>ZBSB</v>
      </c>
      <c r="P1708" s="104" t="e">
        <f t="shared" si="279"/>
        <v>#N/A</v>
      </c>
      <c r="Q1708" s="102" t="s">
        <v>203</v>
      </c>
      <c r="R1708" s="102" t="s">
        <v>204</v>
      </c>
      <c r="S1708" s="102" t="s">
        <v>152</v>
      </c>
      <c r="T1708" s="105" t="str">
        <f t="shared" ca="1" si="276"/>
        <v>04.05.Monday</v>
      </c>
      <c r="U1708" s="102" t="s">
        <v>205</v>
      </c>
      <c r="V1708" s="7"/>
      <c r="W1708" s="7"/>
      <c r="X1708" s="7"/>
      <c r="Y1708" s="7"/>
      <c r="Z1708" s="100">
        <f t="shared" si="280"/>
        <v>4001212</v>
      </c>
      <c r="AA1708" s="7"/>
      <c r="AB1708" s="7"/>
      <c r="AC1708" s="7"/>
      <c r="AD1708" s="7"/>
      <c r="AE1708" s="100">
        <f t="shared" si="281"/>
        <v>4151</v>
      </c>
      <c r="AF1708" s="7"/>
      <c r="AG1708" s="100" t="str">
        <f t="shared" si="282"/>
        <v>50040139</v>
      </c>
    </row>
    <row r="1709" spans="1:33" x14ac:dyDescent="0.35">
      <c r="A1709" s="7" t="str">
        <f t="shared" si="284"/>
        <v>Manaus39,71</v>
      </c>
      <c r="B1709" s="100" t="s">
        <v>187</v>
      </c>
      <c r="C1709" s="7">
        <v>4151</v>
      </c>
      <c r="D1709" s="7" t="s">
        <v>40</v>
      </c>
      <c r="E1709">
        <v>4001212</v>
      </c>
      <c r="F1709" s="101"/>
      <c r="G1709" s="111" t="s">
        <v>234</v>
      </c>
      <c r="H1709" t="s">
        <v>235</v>
      </c>
      <c r="I1709" s="101" t="str">
        <f t="shared" si="277"/>
        <v>39,7</v>
      </c>
      <c r="J1709" s="164">
        <v>1</v>
      </c>
      <c r="K1709" s="7" t="s">
        <v>46</v>
      </c>
      <c r="L1709" s="103" t="e">
        <f>HLOOKUP(K1709,'ABR''26'!$DE$4:$EH$65,MATCH(Carga!A1709,'ABR''26'!$DE$4:$DE$65,0),0)</f>
        <v>#N/A</v>
      </c>
      <c r="M1709" s="7"/>
      <c r="O1709" s="7" t="str">
        <f t="shared" si="278"/>
        <v>ZBCP</v>
      </c>
      <c r="P1709" s="104" t="e">
        <f t="shared" si="279"/>
        <v>#N/A</v>
      </c>
      <c r="Q1709" s="102" t="s">
        <v>203</v>
      </c>
      <c r="R1709" s="102" t="s">
        <v>204</v>
      </c>
      <c r="S1709" s="102" t="s">
        <v>152</v>
      </c>
      <c r="T1709" s="105" t="str">
        <f t="shared" ca="1" si="276"/>
        <v>04.05.Monday</v>
      </c>
      <c r="U1709" s="102" t="s">
        <v>205</v>
      </c>
      <c r="V1709" s="7"/>
      <c r="W1709" s="7"/>
      <c r="X1709" s="7"/>
      <c r="Y1709" s="7"/>
      <c r="Z1709" s="100">
        <f t="shared" si="280"/>
        <v>4001212</v>
      </c>
      <c r="AA1709" s="7"/>
      <c r="AB1709" s="7"/>
      <c r="AC1709" s="7"/>
      <c r="AD1709" s="7"/>
      <c r="AE1709" s="100">
        <f t="shared" si="281"/>
        <v>4151</v>
      </c>
      <c r="AF1709" s="7"/>
      <c r="AG1709" s="100" t="str">
        <f t="shared" si="282"/>
        <v>50040139</v>
      </c>
    </row>
    <row r="1710" spans="1:33" x14ac:dyDescent="0.35">
      <c r="A1710" s="7" t="str">
        <f t="shared" si="284"/>
        <v>Manaus39,71</v>
      </c>
      <c r="B1710" s="100" t="s">
        <v>187</v>
      </c>
      <c r="C1710" s="7">
        <v>4151</v>
      </c>
      <c r="D1710" s="7" t="s">
        <v>40</v>
      </c>
      <c r="E1710">
        <v>4001212</v>
      </c>
      <c r="F1710" s="101"/>
      <c r="G1710" s="111" t="s">
        <v>234</v>
      </c>
      <c r="H1710" t="s">
        <v>235</v>
      </c>
      <c r="I1710" s="101" t="str">
        <f t="shared" si="277"/>
        <v>39,7</v>
      </c>
      <c r="J1710" s="164">
        <v>1</v>
      </c>
      <c r="K1710" s="7" t="s">
        <v>131</v>
      </c>
      <c r="L1710" s="103" t="e">
        <f>HLOOKUP(K1710,'ABR''26'!$DE$4:$EH$65,MATCH(Carga!A1710,'ABR''26'!$DE$4:$DE$65,0),0)</f>
        <v>#N/A</v>
      </c>
      <c r="M1710" s="7"/>
      <c r="O1710" s="7" t="str">
        <f t="shared" si="278"/>
        <v>ZBFP</v>
      </c>
      <c r="P1710" s="104" t="e">
        <f t="shared" si="279"/>
        <v>#N/A</v>
      </c>
      <c r="Q1710" s="102" t="s">
        <v>203</v>
      </c>
      <c r="R1710" s="102" t="s">
        <v>204</v>
      </c>
      <c r="S1710" s="102" t="s">
        <v>152</v>
      </c>
      <c r="T1710" s="105" t="str">
        <f t="shared" ca="1" si="276"/>
        <v>04.05.Monday</v>
      </c>
      <c r="U1710" s="102" t="s">
        <v>205</v>
      </c>
      <c r="V1710" s="7"/>
      <c r="W1710" s="7"/>
      <c r="X1710" s="7"/>
      <c r="Y1710" s="7"/>
      <c r="Z1710" s="100">
        <f t="shared" si="280"/>
        <v>4001212</v>
      </c>
      <c r="AA1710" s="7"/>
      <c r="AB1710" s="7"/>
      <c r="AC1710" s="7"/>
      <c r="AD1710" s="7"/>
      <c r="AE1710" s="100">
        <f t="shared" si="281"/>
        <v>4151</v>
      </c>
      <c r="AF1710" s="7"/>
      <c r="AG1710" s="100" t="str">
        <f t="shared" si="282"/>
        <v>50040139</v>
      </c>
    </row>
    <row r="1711" spans="1:33" x14ac:dyDescent="0.35">
      <c r="A1711" s="7" t="str">
        <f t="shared" si="284"/>
        <v>Manaus39,71</v>
      </c>
      <c r="B1711" s="100" t="s">
        <v>187</v>
      </c>
      <c r="C1711" s="7">
        <v>4151</v>
      </c>
      <c r="D1711" s="7" t="s">
        <v>40</v>
      </c>
      <c r="E1711">
        <v>4001212</v>
      </c>
      <c r="F1711" s="101"/>
      <c r="G1711" s="111" t="s">
        <v>234</v>
      </c>
      <c r="H1711" t="s">
        <v>235</v>
      </c>
      <c r="I1711" s="101" t="str">
        <f t="shared" si="277"/>
        <v>39,7</v>
      </c>
      <c r="J1711" s="164">
        <v>1</v>
      </c>
      <c r="K1711" s="7" t="s">
        <v>51</v>
      </c>
      <c r="L1711" s="103" t="e">
        <f>HLOOKUP(K1711,'ABR''26'!$DE$4:$EH$65,MATCH(Carga!A1711,'ABR''26'!$DE$4:$DE$65,0),0)</f>
        <v>#N/A</v>
      </c>
      <c r="M1711" s="7"/>
      <c r="O1711" s="7" t="str">
        <f t="shared" si="278"/>
        <v>ZBFC</v>
      </c>
      <c r="P1711" s="104" t="e">
        <f t="shared" si="279"/>
        <v>#N/A</v>
      </c>
      <c r="Q1711" s="102" t="s">
        <v>203</v>
      </c>
      <c r="R1711" s="102" t="s">
        <v>204</v>
      </c>
      <c r="S1711" s="102" t="s">
        <v>152</v>
      </c>
      <c r="T1711" s="105" t="str">
        <f t="shared" ca="1" si="276"/>
        <v>04.05.Monday</v>
      </c>
      <c r="U1711" s="102" t="s">
        <v>205</v>
      </c>
      <c r="V1711" s="7"/>
      <c r="W1711" s="7"/>
      <c r="X1711" s="7"/>
      <c r="Y1711" s="7"/>
      <c r="Z1711" s="100">
        <f t="shared" si="280"/>
        <v>4001212</v>
      </c>
      <c r="AA1711" s="7"/>
      <c r="AB1711" s="7"/>
      <c r="AC1711" s="7"/>
      <c r="AD1711" s="7"/>
      <c r="AE1711" s="100">
        <f t="shared" si="281"/>
        <v>4151</v>
      </c>
      <c r="AF1711" s="7"/>
      <c r="AG1711" s="100" t="str">
        <f t="shared" si="282"/>
        <v>50040139</v>
      </c>
    </row>
    <row r="1712" spans="1:33" x14ac:dyDescent="0.35">
      <c r="A1712" s="7" t="str">
        <f t="shared" si="284"/>
        <v>Manaus39,71</v>
      </c>
      <c r="B1712" s="100" t="s">
        <v>187</v>
      </c>
      <c r="C1712" s="7">
        <v>4151</v>
      </c>
      <c r="D1712" s="7" t="s">
        <v>40</v>
      </c>
      <c r="E1712">
        <v>4001212</v>
      </c>
      <c r="F1712" s="101"/>
      <c r="G1712" s="111" t="s">
        <v>234</v>
      </c>
      <c r="H1712" t="s">
        <v>235</v>
      </c>
      <c r="I1712" s="101" t="str">
        <f t="shared" si="277"/>
        <v>39,7</v>
      </c>
      <c r="J1712" s="164">
        <v>1</v>
      </c>
      <c r="K1712" s="7" t="s">
        <v>59</v>
      </c>
      <c r="L1712" s="103" t="e">
        <f>HLOOKUP(K1712,'ABR''26'!$DE$4:$EH$65,MATCH(Carga!A1712,'ABR''26'!$DE$4:$DE$65,0),0)</f>
        <v>#N/A</v>
      </c>
      <c r="M1712" s="7"/>
      <c r="O1712" s="7" t="str">
        <f t="shared" si="278"/>
        <v>ZBFB</v>
      </c>
      <c r="P1712" s="104" t="e">
        <f t="shared" si="279"/>
        <v>#N/A</v>
      </c>
      <c r="Q1712" s="102" t="s">
        <v>203</v>
      </c>
      <c r="R1712" s="102" t="s">
        <v>204</v>
      </c>
      <c r="S1712" s="102" t="s">
        <v>152</v>
      </c>
      <c r="T1712" s="105" t="str">
        <f t="shared" ca="1" si="276"/>
        <v>04.05.Monday</v>
      </c>
      <c r="U1712" s="102" t="s">
        <v>205</v>
      </c>
      <c r="V1712" s="7"/>
      <c r="W1712" s="7"/>
      <c r="X1712" s="7"/>
      <c r="Y1712" s="7"/>
      <c r="Z1712" s="100">
        <f t="shared" si="280"/>
        <v>4001212</v>
      </c>
      <c r="AA1712" s="7"/>
      <c r="AB1712" s="7"/>
      <c r="AC1712" s="7"/>
      <c r="AD1712" s="7"/>
      <c r="AE1712" s="100">
        <f t="shared" si="281"/>
        <v>4151</v>
      </c>
      <c r="AF1712" s="7"/>
      <c r="AG1712" s="100" t="str">
        <f t="shared" si="282"/>
        <v>50040139</v>
      </c>
    </row>
    <row r="1713" spans="1:33" x14ac:dyDescent="0.35">
      <c r="A1713" s="7" t="str">
        <f t="shared" si="284"/>
        <v>Manaus39,71</v>
      </c>
      <c r="B1713" s="100" t="s">
        <v>187</v>
      </c>
      <c r="C1713" s="7">
        <v>4151</v>
      </c>
      <c r="D1713" s="7" t="s">
        <v>40</v>
      </c>
      <c r="E1713">
        <v>4001212</v>
      </c>
      <c r="F1713" s="101"/>
      <c r="G1713" s="111" t="s">
        <v>234</v>
      </c>
      <c r="H1713" t="s">
        <v>235</v>
      </c>
      <c r="I1713" s="101" t="str">
        <f t="shared" si="277"/>
        <v>39,7</v>
      </c>
      <c r="J1713" s="164">
        <v>1</v>
      </c>
      <c r="K1713" s="7" t="s">
        <v>138</v>
      </c>
      <c r="L1713" s="103" t="e">
        <f>HLOOKUP(K1713,'ABR''26'!$DE$4:$EH$65,MATCH(Carga!A1713,'ABR''26'!$DE$4:$DE$65,0),0)</f>
        <v>#N/A</v>
      </c>
      <c r="M1713" s="7"/>
      <c r="O1713" s="7" t="str">
        <f t="shared" si="278"/>
        <v>ZBTM</v>
      </c>
      <c r="P1713" s="104" t="e">
        <f t="shared" si="279"/>
        <v>#N/A</v>
      </c>
      <c r="Q1713" s="102" t="s">
        <v>203</v>
      </c>
      <c r="R1713" s="102" t="s">
        <v>204</v>
      </c>
      <c r="S1713" s="102" t="s">
        <v>152</v>
      </c>
      <c r="T1713" s="105" t="str">
        <f t="shared" ca="1" si="276"/>
        <v>04.05.Monday</v>
      </c>
      <c r="U1713" s="102" t="s">
        <v>205</v>
      </c>
      <c r="V1713" s="7"/>
      <c r="W1713" s="7"/>
      <c r="X1713" s="7"/>
      <c r="Y1713" s="7"/>
      <c r="Z1713" s="100">
        <f t="shared" si="280"/>
        <v>4001212</v>
      </c>
      <c r="AA1713" s="7"/>
      <c r="AB1713" s="7"/>
      <c r="AC1713" s="7"/>
      <c r="AD1713" s="7"/>
      <c r="AE1713" s="100">
        <f t="shared" si="281"/>
        <v>4151</v>
      </c>
      <c r="AF1713" s="7"/>
      <c r="AG1713" s="100" t="str">
        <f t="shared" si="282"/>
        <v>50040139</v>
      </c>
    </row>
    <row r="1714" spans="1:33" x14ac:dyDescent="0.35">
      <c r="A1714" s="7" t="str">
        <f t="shared" si="284"/>
        <v>Manaus39,71</v>
      </c>
      <c r="B1714" s="100" t="s">
        <v>187</v>
      </c>
      <c r="C1714" s="7">
        <v>4151</v>
      </c>
      <c r="D1714" s="7" t="s">
        <v>40</v>
      </c>
      <c r="E1714">
        <v>4001212</v>
      </c>
      <c r="F1714" s="101"/>
      <c r="G1714" s="111" t="s">
        <v>234</v>
      </c>
      <c r="H1714" t="s">
        <v>235</v>
      </c>
      <c r="I1714" s="101" t="str">
        <f t="shared" si="277"/>
        <v>39,7</v>
      </c>
      <c r="J1714" s="164">
        <v>1</v>
      </c>
      <c r="K1714" s="7" t="s">
        <v>139</v>
      </c>
      <c r="L1714" s="103" t="e">
        <f>HLOOKUP(K1714,'ABR''26'!$DE$4:$EH$65,MATCH(Carga!A1714,'ABR''26'!$DE$4:$DE$65,0),0)</f>
        <v>#N/A</v>
      </c>
      <c r="M1714" s="7"/>
      <c r="O1714" s="7" t="str">
        <f t="shared" si="278"/>
        <v>ZBCT</v>
      </c>
      <c r="P1714" s="104" t="e">
        <f t="shared" si="279"/>
        <v>#N/A</v>
      </c>
      <c r="Q1714" s="102" t="s">
        <v>203</v>
      </c>
      <c r="R1714" s="102" t="s">
        <v>204</v>
      </c>
      <c r="S1714" s="102" t="s">
        <v>152</v>
      </c>
      <c r="T1714" s="105" t="str">
        <f t="shared" ca="1" si="276"/>
        <v>04.05.Monday</v>
      </c>
      <c r="U1714" s="102" t="s">
        <v>205</v>
      </c>
      <c r="V1714" s="7"/>
      <c r="W1714" s="7"/>
      <c r="X1714" s="7"/>
      <c r="Y1714" s="7"/>
      <c r="Z1714" s="100">
        <f t="shared" si="280"/>
        <v>4001212</v>
      </c>
      <c r="AA1714" s="7"/>
      <c r="AB1714" s="7"/>
      <c r="AC1714" s="7"/>
      <c r="AD1714" s="7"/>
      <c r="AE1714" s="100">
        <f t="shared" si="281"/>
        <v>4151</v>
      </c>
      <c r="AF1714" s="7"/>
      <c r="AG1714" s="100" t="str">
        <f t="shared" si="282"/>
        <v>50040139</v>
      </c>
    </row>
    <row r="1715" spans="1:33" x14ac:dyDescent="0.35">
      <c r="A1715" s="7" t="str">
        <f t="shared" si="284"/>
        <v>Manaus39,71</v>
      </c>
      <c r="B1715" s="100" t="s">
        <v>187</v>
      </c>
      <c r="C1715" s="7">
        <v>4151</v>
      </c>
      <c r="D1715" s="7" t="s">
        <v>40</v>
      </c>
      <c r="E1715">
        <v>4001212</v>
      </c>
      <c r="F1715" s="101"/>
      <c r="G1715" s="111" t="s">
        <v>234</v>
      </c>
      <c r="H1715" t="s">
        <v>235</v>
      </c>
      <c r="I1715" s="101" t="str">
        <f t="shared" si="277"/>
        <v>39,7</v>
      </c>
      <c r="J1715" s="164">
        <v>1</v>
      </c>
      <c r="K1715" s="7" t="s">
        <v>57</v>
      </c>
      <c r="L1715" s="103" t="e">
        <f>HLOOKUP(K1715,'ABR''26'!$DE$4:$EH$65,MATCH(Carga!A1715,'ABR''26'!$DE$4:$DE$65,0),0)</f>
        <v>#N/A</v>
      </c>
      <c r="M1715" s="7"/>
      <c r="O1715" s="7" t="str">
        <f t="shared" si="278"/>
        <v>ZBLB</v>
      </c>
      <c r="P1715" s="104" t="e">
        <f t="shared" si="279"/>
        <v>#N/A</v>
      </c>
      <c r="Q1715" s="102" t="s">
        <v>203</v>
      </c>
      <c r="R1715" s="102" t="s">
        <v>204</v>
      </c>
      <c r="S1715" s="102" t="s">
        <v>152</v>
      </c>
      <c r="T1715" s="105" t="str">
        <f t="shared" ca="1" si="276"/>
        <v>04.05.Monday</v>
      </c>
      <c r="U1715" s="102" t="s">
        <v>205</v>
      </c>
      <c r="V1715" s="7"/>
      <c r="W1715" s="7"/>
      <c r="X1715" s="7"/>
      <c r="Y1715" s="7"/>
      <c r="Z1715" s="100">
        <f t="shared" si="280"/>
        <v>4001212</v>
      </c>
      <c r="AA1715" s="7"/>
      <c r="AB1715" s="7"/>
      <c r="AC1715" s="7"/>
      <c r="AD1715" s="7"/>
      <c r="AE1715" s="100">
        <f t="shared" si="281"/>
        <v>4151</v>
      </c>
      <c r="AF1715" s="7"/>
      <c r="AG1715" s="100" t="str">
        <f t="shared" si="282"/>
        <v>50040139</v>
      </c>
    </row>
    <row r="1716" spans="1:33" x14ac:dyDescent="0.35">
      <c r="A1716" s="7" t="str">
        <f t="shared" si="284"/>
        <v>Manaus39,71</v>
      </c>
      <c r="B1716" s="100" t="s">
        <v>187</v>
      </c>
      <c r="C1716" s="7">
        <v>4151</v>
      </c>
      <c r="D1716" s="7" t="s">
        <v>40</v>
      </c>
      <c r="E1716">
        <v>4001212</v>
      </c>
      <c r="F1716" s="101"/>
      <c r="G1716" s="111" t="s">
        <v>234</v>
      </c>
      <c r="H1716" t="s">
        <v>235</v>
      </c>
      <c r="I1716" s="101" t="str">
        <f t="shared" si="277"/>
        <v>39,7</v>
      </c>
      <c r="J1716" s="164">
        <v>1</v>
      </c>
      <c r="K1716" s="7" t="s">
        <v>132</v>
      </c>
      <c r="L1716" s="103" t="e">
        <f>HLOOKUP(K1716,'ABR''26'!$DE$4:$EH$65,MATCH(Carga!A1716,'ABR''26'!$DE$4:$DE$65,0),0)</f>
        <v>#N/A</v>
      </c>
      <c r="M1716" s="7"/>
      <c r="O1716" s="7" t="str">
        <f t="shared" si="278"/>
        <v>ZBMR</v>
      </c>
      <c r="P1716" s="104" t="e">
        <f t="shared" si="279"/>
        <v>#N/A</v>
      </c>
      <c r="Q1716" s="102" t="s">
        <v>203</v>
      </c>
      <c r="R1716" s="102" t="s">
        <v>204</v>
      </c>
      <c r="S1716" s="102" t="s">
        <v>152</v>
      </c>
      <c r="T1716" s="105" t="str">
        <f t="shared" ca="1" si="276"/>
        <v>04.05.Monday</v>
      </c>
      <c r="U1716" s="102" t="s">
        <v>205</v>
      </c>
      <c r="V1716" s="7"/>
      <c r="W1716" s="7"/>
      <c r="X1716" s="7"/>
      <c r="Y1716" s="7"/>
      <c r="Z1716" s="100">
        <f t="shared" si="280"/>
        <v>4001212</v>
      </c>
      <c r="AA1716" s="7"/>
      <c r="AB1716" s="7"/>
      <c r="AC1716" s="7"/>
      <c r="AD1716" s="7"/>
      <c r="AE1716" s="100">
        <f t="shared" si="281"/>
        <v>4151</v>
      </c>
      <c r="AF1716" s="7"/>
      <c r="AG1716" s="100" t="str">
        <f t="shared" si="282"/>
        <v>50040139</v>
      </c>
    </row>
    <row r="1717" spans="1:33" x14ac:dyDescent="0.35">
      <c r="A1717" s="7" t="str">
        <f t="shared" si="284"/>
        <v>Manaus39,71</v>
      </c>
      <c r="B1717" s="100" t="s">
        <v>187</v>
      </c>
      <c r="C1717" s="7">
        <v>4151</v>
      </c>
      <c r="D1717" s="7" t="s">
        <v>40</v>
      </c>
      <c r="E1717">
        <v>4001212</v>
      </c>
      <c r="F1717" s="101"/>
      <c r="G1717" s="111" t="s">
        <v>234</v>
      </c>
      <c r="H1717" t="s">
        <v>235</v>
      </c>
      <c r="I1717" s="101" t="str">
        <f t="shared" si="277"/>
        <v>39,7</v>
      </c>
      <c r="J1717" s="164">
        <v>1</v>
      </c>
      <c r="K1717" s="7" t="s">
        <v>133</v>
      </c>
      <c r="L1717" s="103" t="e">
        <f>HLOOKUP(K1717,'ABR''26'!$DE$4:$EH$65,MATCH(Carga!A1717,'ABR''26'!$DE$4:$DE$65,0),0)</f>
        <v>#N/A</v>
      </c>
      <c r="M1717" s="7"/>
      <c r="O1717" s="7" t="str">
        <f t="shared" si="278"/>
        <v>ZBML</v>
      </c>
      <c r="P1717" s="104" t="e">
        <f t="shared" si="279"/>
        <v>#N/A</v>
      </c>
      <c r="Q1717" s="102" t="s">
        <v>203</v>
      </c>
      <c r="R1717" s="102" t="s">
        <v>204</v>
      </c>
      <c r="S1717" s="102" t="s">
        <v>152</v>
      </c>
      <c r="T1717" s="105" t="str">
        <f t="shared" ca="1" si="276"/>
        <v>04.05.Monday</v>
      </c>
      <c r="U1717" s="102" t="s">
        <v>205</v>
      </c>
      <c r="V1717" s="7"/>
      <c r="W1717" s="7"/>
      <c r="X1717" s="7"/>
      <c r="Y1717" s="7"/>
      <c r="Z1717" s="100">
        <f t="shared" si="280"/>
        <v>4001212</v>
      </c>
      <c r="AA1717" s="7"/>
      <c r="AB1717" s="7"/>
      <c r="AC1717" s="7"/>
      <c r="AD1717" s="7"/>
      <c r="AE1717" s="100">
        <f t="shared" si="281"/>
        <v>4151</v>
      </c>
      <c r="AF1717" s="7"/>
      <c r="AG1717" s="100" t="str">
        <f t="shared" si="282"/>
        <v>50040139</v>
      </c>
    </row>
    <row r="1718" spans="1:33" x14ac:dyDescent="0.35">
      <c r="A1718" s="7" t="str">
        <f t="shared" si="284"/>
        <v>Manaus39,71</v>
      </c>
      <c r="B1718" s="100" t="s">
        <v>187</v>
      </c>
      <c r="C1718" s="7">
        <v>4151</v>
      </c>
      <c r="D1718" s="7" t="s">
        <v>40</v>
      </c>
      <c r="E1718">
        <v>4001212</v>
      </c>
      <c r="F1718" s="101"/>
      <c r="G1718" s="111" t="s">
        <v>234</v>
      </c>
      <c r="H1718" t="s">
        <v>235</v>
      </c>
      <c r="I1718" s="101" t="str">
        <f t="shared" si="277"/>
        <v>39,7</v>
      </c>
      <c r="J1718" s="164">
        <v>1</v>
      </c>
      <c r="K1718" s="7" t="s">
        <v>52</v>
      </c>
      <c r="L1718" s="103" t="e">
        <f>HLOOKUP(K1718,'ABR''26'!$DE$4:$EH$65,MATCH(Carga!A1718,'ABR''26'!$DE$4:$DE$65,0),0)</f>
        <v>#N/A</v>
      </c>
      <c r="M1718" s="7"/>
      <c r="O1718" s="7" t="str">
        <f t="shared" si="278"/>
        <v>ZBPP</v>
      </c>
      <c r="P1718" s="104" t="e">
        <f t="shared" si="279"/>
        <v>#N/A</v>
      </c>
      <c r="Q1718" s="102" t="s">
        <v>203</v>
      </c>
      <c r="R1718" s="102" t="s">
        <v>204</v>
      </c>
      <c r="S1718" s="102" t="s">
        <v>152</v>
      </c>
      <c r="T1718" s="105" t="str">
        <f t="shared" ca="1" si="276"/>
        <v>04.05.Monday</v>
      </c>
      <c r="U1718" s="102" t="s">
        <v>205</v>
      </c>
      <c r="V1718" s="7"/>
      <c r="W1718" s="7"/>
      <c r="X1718" s="7"/>
      <c r="Y1718" s="7"/>
      <c r="Z1718" s="100">
        <f t="shared" si="280"/>
        <v>4001212</v>
      </c>
      <c r="AA1718" s="7"/>
      <c r="AB1718" s="7"/>
      <c r="AC1718" s="7"/>
      <c r="AD1718" s="7"/>
      <c r="AE1718" s="100">
        <f t="shared" si="281"/>
        <v>4151</v>
      </c>
      <c r="AF1718" s="7"/>
      <c r="AG1718" s="100" t="str">
        <f t="shared" si="282"/>
        <v>50040139</v>
      </c>
    </row>
    <row r="1719" spans="1:33" x14ac:dyDescent="0.35">
      <c r="A1719" s="7" t="str">
        <f t="shared" si="284"/>
        <v>Manaus39,71</v>
      </c>
      <c r="B1719" s="100" t="s">
        <v>187</v>
      </c>
      <c r="C1719" s="7">
        <v>4151</v>
      </c>
      <c r="D1719" s="7" t="s">
        <v>40</v>
      </c>
      <c r="E1719">
        <v>4001212</v>
      </c>
      <c r="F1719" s="101"/>
      <c r="G1719" s="111" t="s">
        <v>234</v>
      </c>
      <c r="H1719" t="s">
        <v>235</v>
      </c>
      <c r="I1719" s="101" t="str">
        <f t="shared" si="277"/>
        <v>39,7</v>
      </c>
      <c r="J1719" s="164">
        <v>1</v>
      </c>
      <c r="K1719" s="7" t="s">
        <v>60</v>
      </c>
      <c r="L1719" s="103" t="e">
        <f>HLOOKUP(K1719,'ABR''26'!$DE$4:$EH$65,MATCH(Carga!A1719,'ABR''26'!$DE$4:$DE$65,0),0)</f>
        <v>#N/A</v>
      </c>
      <c r="M1719" s="7"/>
      <c r="O1719" s="7" t="str">
        <f t="shared" si="278"/>
        <v>ZBPB</v>
      </c>
      <c r="P1719" s="104" t="e">
        <f t="shared" si="279"/>
        <v>#N/A</v>
      </c>
      <c r="Q1719" s="102" t="s">
        <v>203</v>
      </c>
      <c r="R1719" s="102" t="s">
        <v>204</v>
      </c>
      <c r="S1719" s="102" t="s">
        <v>152</v>
      </c>
      <c r="T1719" s="105" t="str">
        <f t="shared" ca="1" si="276"/>
        <v>04.05.Monday</v>
      </c>
      <c r="U1719" s="102" t="s">
        <v>205</v>
      </c>
      <c r="V1719" s="7"/>
      <c r="W1719" s="7"/>
      <c r="X1719" s="7"/>
      <c r="Y1719" s="7"/>
      <c r="Z1719" s="100">
        <f t="shared" si="280"/>
        <v>4001212</v>
      </c>
      <c r="AA1719" s="7"/>
      <c r="AB1719" s="7"/>
      <c r="AC1719" s="7"/>
      <c r="AD1719" s="7"/>
      <c r="AE1719" s="100">
        <f t="shared" si="281"/>
        <v>4151</v>
      </c>
      <c r="AF1719" s="7"/>
      <c r="AG1719" s="100" t="str">
        <f t="shared" si="282"/>
        <v>50040139</v>
      </c>
    </row>
    <row r="1720" spans="1:33" x14ac:dyDescent="0.35">
      <c r="A1720" s="7" t="str">
        <f t="shared" si="284"/>
        <v>Manaus39,71</v>
      </c>
      <c r="B1720" s="100" t="s">
        <v>187</v>
      </c>
      <c r="C1720" s="7">
        <v>4151</v>
      </c>
      <c r="D1720" s="7" t="s">
        <v>40</v>
      </c>
      <c r="E1720">
        <v>4001212</v>
      </c>
      <c r="F1720" s="101"/>
      <c r="G1720" s="111" t="s">
        <v>234</v>
      </c>
      <c r="H1720" t="s">
        <v>235</v>
      </c>
      <c r="I1720" s="101" t="str">
        <f t="shared" si="277"/>
        <v>39,7</v>
      </c>
      <c r="J1720" s="164">
        <v>1</v>
      </c>
      <c r="K1720" s="7" t="s">
        <v>50</v>
      </c>
      <c r="L1720" s="103" t="e">
        <f>HLOOKUP(K1720,'ABR''26'!$DE$4:$EH$65,MATCH(Carga!A1720,'ABR''26'!$DE$4:$DE$65,0),0)</f>
        <v>#N/A</v>
      </c>
      <c r="M1720" s="7"/>
      <c r="O1720" s="7" t="str">
        <f t="shared" si="278"/>
        <v>ZBOP</v>
      </c>
      <c r="P1720" s="104" t="e">
        <f t="shared" si="279"/>
        <v>#N/A</v>
      </c>
      <c r="Q1720" s="102" t="s">
        <v>203</v>
      </c>
      <c r="R1720" s="102" t="s">
        <v>204</v>
      </c>
      <c r="S1720" s="102" t="s">
        <v>152</v>
      </c>
      <c r="T1720" s="105" t="str">
        <f t="shared" ca="1" si="276"/>
        <v>04.05.Monday</v>
      </c>
      <c r="U1720" s="102" t="s">
        <v>205</v>
      </c>
      <c r="V1720" s="7"/>
      <c r="W1720" s="7"/>
      <c r="X1720" s="7"/>
      <c r="Y1720" s="7"/>
      <c r="Z1720" s="100">
        <f t="shared" si="280"/>
        <v>4001212</v>
      </c>
      <c r="AA1720" s="7"/>
      <c r="AB1720" s="7"/>
      <c r="AC1720" s="7"/>
      <c r="AD1720" s="7"/>
      <c r="AE1720" s="100">
        <f t="shared" si="281"/>
        <v>4151</v>
      </c>
      <c r="AF1720" s="7"/>
      <c r="AG1720" s="100" t="str">
        <f t="shared" si="282"/>
        <v>50040139</v>
      </c>
    </row>
    <row r="1721" spans="1:33" x14ac:dyDescent="0.35">
      <c r="A1721" s="7" t="str">
        <f t="shared" si="284"/>
        <v>Manaus39,71</v>
      </c>
      <c r="B1721" s="100" t="s">
        <v>187</v>
      </c>
      <c r="C1721" s="7">
        <v>4151</v>
      </c>
      <c r="D1721" s="7" t="s">
        <v>40</v>
      </c>
      <c r="E1721">
        <v>4001212</v>
      </c>
      <c r="F1721" s="101"/>
      <c r="G1721" s="111" t="s">
        <v>234</v>
      </c>
      <c r="H1721" t="s">
        <v>235</v>
      </c>
      <c r="I1721" s="101" t="str">
        <f t="shared" si="277"/>
        <v>39,7</v>
      </c>
      <c r="J1721" s="164">
        <v>1</v>
      </c>
      <c r="K1721" s="7" t="s">
        <v>58</v>
      </c>
      <c r="L1721" s="103" t="e">
        <f>HLOOKUP(K1721,'ABR''26'!$DE$4:$EH$65,MATCH(Carga!A1721,'ABR''26'!$DE$4:$DE$65,0),0)</f>
        <v>#N/A</v>
      </c>
      <c r="M1721" s="7"/>
      <c r="O1721" s="7" t="str">
        <f t="shared" si="278"/>
        <v>ZBOB</v>
      </c>
      <c r="P1721" s="104" t="e">
        <f t="shared" si="279"/>
        <v>#N/A</v>
      </c>
      <c r="Q1721" s="102" t="s">
        <v>203</v>
      </c>
      <c r="R1721" s="102" t="s">
        <v>204</v>
      </c>
      <c r="S1721" s="102" t="s">
        <v>152</v>
      </c>
      <c r="T1721" s="105" t="str">
        <f t="shared" ca="1" si="276"/>
        <v>04.05.Monday</v>
      </c>
      <c r="U1721" s="102" t="s">
        <v>205</v>
      </c>
      <c r="V1721" s="7"/>
      <c r="W1721" s="7"/>
      <c r="X1721" s="7"/>
      <c r="Y1721" s="7"/>
      <c r="Z1721" s="100">
        <f t="shared" si="280"/>
        <v>4001212</v>
      </c>
      <c r="AA1721" s="7"/>
      <c r="AB1721" s="7"/>
      <c r="AC1721" s="7"/>
      <c r="AD1721" s="7"/>
      <c r="AE1721" s="100">
        <f t="shared" si="281"/>
        <v>4151</v>
      </c>
      <c r="AF1721" s="7"/>
      <c r="AG1721" s="100" t="str">
        <f t="shared" si="282"/>
        <v>50040139</v>
      </c>
    </row>
    <row r="1722" spans="1:33" x14ac:dyDescent="0.35">
      <c r="A1722" s="7" t="str">
        <f t="shared" si="284"/>
        <v>Manaus39,71</v>
      </c>
      <c r="B1722" s="100" t="s">
        <v>187</v>
      </c>
      <c r="C1722" s="7">
        <v>4151</v>
      </c>
      <c r="D1722" s="7" t="s">
        <v>40</v>
      </c>
      <c r="E1722">
        <v>4001212</v>
      </c>
      <c r="F1722" s="101"/>
      <c r="G1722" s="111" t="s">
        <v>234</v>
      </c>
      <c r="H1722" t="s">
        <v>235</v>
      </c>
      <c r="I1722" s="101" t="str">
        <f t="shared" si="277"/>
        <v>39,7</v>
      </c>
      <c r="J1722" s="164">
        <v>1</v>
      </c>
      <c r="K1722" s="7" t="s">
        <v>134</v>
      </c>
      <c r="L1722" s="103" t="e">
        <f>HLOOKUP(K1722,'ABR''26'!$DE$4:$EH$65,MATCH(Carga!A1722,'ABR''26'!$DE$4:$DE$65,0),0)</f>
        <v>#N/A</v>
      </c>
      <c r="M1722" s="7"/>
      <c r="O1722" s="7" t="str">
        <f t="shared" si="278"/>
        <v>ZBSG</v>
      </c>
      <c r="P1722" s="104" t="e">
        <f t="shared" si="279"/>
        <v>#N/A</v>
      </c>
      <c r="Q1722" s="102" t="s">
        <v>203</v>
      </c>
      <c r="R1722" s="102" t="s">
        <v>204</v>
      </c>
      <c r="S1722" s="102" t="s">
        <v>152</v>
      </c>
      <c r="T1722" s="105" t="str">
        <f t="shared" ca="1" si="276"/>
        <v>04.05.Monday</v>
      </c>
      <c r="U1722" s="102" t="s">
        <v>205</v>
      </c>
      <c r="V1722" s="7"/>
      <c r="W1722" s="7"/>
      <c r="X1722" s="7"/>
      <c r="Y1722" s="7"/>
      <c r="Z1722" s="100">
        <f t="shared" si="280"/>
        <v>4001212</v>
      </c>
      <c r="AA1722" s="7"/>
      <c r="AB1722" s="7"/>
      <c r="AC1722" s="7"/>
      <c r="AD1722" s="7"/>
      <c r="AE1722" s="100">
        <f t="shared" si="281"/>
        <v>4151</v>
      </c>
      <c r="AF1722" s="7"/>
      <c r="AG1722" s="100" t="str">
        <f t="shared" si="282"/>
        <v>50040139</v>
      </c>
    </row>
    <row r="1723" spans="1:33" x14ac:dyDescent="0.35">
      <c r="A1723" s="7" t="str">
        <f t="shared" si="284"/>
        <v>Manaus39,71</v>
      </c>
      <c r="B1723" s="100" t="s">
        <v>187</v>
      </c>
      <c r="C1723" s="7">
        <v>4151</v>
      </c>
      <c r="D1723" s="7" t="s">
        <v>40</v>
      </c>
      <c r="E1723">
        <v>4001212</v>
      </c>
      <c r="F1723" s="101"/>
      <c r="G1723" s="111" t="s">
        <v>234</v>
      </c>
      <c r="H1723" t="s">
        <v>235</v>
      </c>
      <c r="I1723" s="101" t="str">
        <f t="shared" si="277"/>
        <v>39,7</v>
      </c>
      <c r="J1723" s="164">
        <v>1</v>
      </c>
      <c r="K1723" s="7" t="s">
        <v>45</v>
      </c>
      <c r="L1723" s="103" t="e">
        <f>HLOOKUP(K1723,'ABR''26'!$DE$4:$EH$65,MATCH(Carga!A1723,'ABR''26'!$DE$4:$DE$65,0),0)</f>
        <v>#N/A</v>
      </c>
      <c r="M1723" s="7"/>
      <c r="O1723" s="7" t="str">
        <f t="shared" si="278"/>
        <v>ZBFS</v>
      </c>
      <c r="P1723" s="104" t="e">
        <f t="shared" si="279"/>
        <v>#N/A</v>
      </c>
      <c r="Q1723" s="102" t="s">
        <v>203</v>
      </c>
      <c r="R1723" s="102" t="s">
        <v>204</v>
      </c>
      <c r="S1723" s="102" t="s">
        <v>152</v>
      </c>
      <c r="T1723" s="105" t="str">
        <f t="shared" ca="1" si="276"/>
        <v>04.05.Monday</v>
      </c>
      <c r="U1723" s="102" t="s">
        <v>205</v>
      </c>
      <c r="V1723" s="7"/>
      <c r="W1723" s="7"/>
      <c r="X1723" s="7"/>
      <c r="Y1723" s="7"/>
      <c r="Z1723" s="100">
        <f t="shared" si="280"/>
        <v>4001212</v>
      </c>
      <c r="AA1723" s="7"/>
      <c r="AB1723" s="7"/>
      <c r="AC1723" s="7"/>
      <c r="AD1723" s="7"/>
      <c r="AE1723" s="100">
        <f t="shared" si="281"/>
        <v>4151</v>
      </c>
      <c r="AF1723" s="7"/>
      <c r="AG1723" s="100" t="str">
        <f t="shared" si="282"/>
        <v>50040139</v>
      </c>
    </row>
    <row r="1724" spans="1:33" x14ac:dyDescent="0.35">
      <c r="A1724" s="7" t="str">
        <f t="shared" si="284"/>
        <v>Manaus39,71</v>
      </c>
      <c r="B1724" s="100" t="s">
        <v>187</v>
      </c>
      <c r="C1724" s="7">
        <v>4151</v>
      </c>
      <c r="D1724" s="7" t="s">
        <v>40</v>
      </c>
      <c r="E1724">
        <v>4001212</v>
      </c>
      <c r="F1724" s="101"/>
      <c r="G1724" s="111" t="s">
        <v>234</v>
      </c>
      <c r="H1724" t="s">
        <v>235</v>
      </c>
      <c r="I1724" s="101" t="str">
        <f t="shared" si="277"/>
        <v>39,7</v>
      </c>
      <c r="J1724" s="164">
        <v>1</v>
      </c>
      <c r="K1724" s="7" t="s">
        <v>47</v>
      </c>
      <c r="L1724" s="103" t="e">
        <f>HLOOKUP(K1724,'ABR''26'!$DE$4:$EH$65,MATCH(Carga!A1724,'ABR''26'!$DE$4:$DE$65,0),0)</f>
        <v>#N/A</v>
      </c>
      <c r="M1724" s="7"/>
      <c r="O1724" s="7" t="str">
        <f t="shared" si="278"/>
        <v>ZBUT</v>
      </c>
      <c r="P1724" s="104" t="e">
        <f t="shared" si="279"/>
        <v>#N/A</v>
      </c>
      <c r="Q1724" s="102" t="s">
        <v>203</v>
      </c>
      <c r="R1724" s="102" t="s">
        <v>204</v>
      </c>
      <c r="S1724" s="102" t="s">
        <v>152</v>
      </c>
      <c r="T1724" s="105" t="str">
        <f t="shared" ca="1" si="276"/>
        <v>04.05.Monday</v>
      </c>
      <c r="U1724" s="102" t="s">
        <v>205</v>
      </c>
      <c r="V1724" s="7"/>
      <c r="W1724" s="7"/>
      <c r="X1724" s="7"/>
      <c r="Y1724" s="7"/>
      <c r="Z1724" s="100">
        <f t="shared" si="280"/>
        <v>4001212</v>
      </c>
      <c r="AA1724" s="7"/>
      <c r="AB1724" s="7"/>
      <c r="AC1724" s="7"/>
      <c r="AD1724" s="7"/>
      <c r="AE1724" s="100">
        <f t="shared" si="281"/>
        <v>4151</v>
      </c>
      <c r="AF1724" s="7"/>
      <c r="AG1724" s="100" t="str">
        <f t="shared" si="282"/>
        <v>50040139</v>
      </c>
    </row>
    <row r="1725" spans="1:33" x14ac:dyDescent="0.35">
      <c r="A1725" s="7" t="str">
        <f t="shared" si="284"/>
        <v>Manaus39,71</v>
      </c>
      <c r="B1725" s="100" t="s">
        <v>187</v>
      </c>
      <c r="C1725" s="7">
        <v>4151</v>
      </c>
      <c r="D1725" s="7" t="s">
        <v>40</v>
      </c>
      <c r="E1725">
        <v>4001212</v>
      </c>
      <c r="F1725" s="101"/>
      <c r="G1725" s="111" t="s">
        <v>234</v>
      </c>
      <c r="H1725" t="s">
        <v>235</v>
      </c>
      <c r="I1725" s="101" t="str">
        <f t="shared" si="277"/>
        <v>39,7</v>
      </c>
      <c r="J1725" s="164">
        <v>1</v>
      </c>
      <c r="K1725" s="7" t="s">
        <v>54</v>
      </c>
      <c r="L1725" s="103" t="e">
        <f>HLOOKUP(K1725,'ABR''26'!$DE$4:$EH$65,MATCH(Carga!A1725,'ABR''26'!$DE$4:$DE$65,0),0)</f>
        <v>#N/A</v>
      </c>
      <c r="M1725" s="7"/>
      <c r="O1725" s="7" t="str">
        <f t="shared" si="278"/>
        <v>ZBUB</v>
      </c>
      <c r="P1725" s="104" t="e">
        <f t="shared" si="279"/>
        <v>#N/A</v>
      </c>
      <c r="Q1725" s="102" t="s">
        <v>203</v>
      </c>
      <c r="R1725" s="102" t="s">
        <v>204</v>
      </c>
      <c r="S1725" s="102" t="s">
        <v>152</v>
      </c>
      <c r="T1725" s="105" t="str">
        <f t="shared" ca="1" si="276"/>
        <v>04.05.Monday</v>
      </c>
      <c r="U1725" s="102" t="s">
        <v>205</v>
      </c>
      <c r="V1725" s="7"/>
      <c r="W1725" s="7"/>
      <c r="X1725" s="7"/>
      <c r="Y1725" s="7"/>
      <c r="Z1725" s="100">
        <f t="shared" si="280"/>
        <v>4001212</v>
      </c>
      <c r="AA1725" s="7"/>
      <c r="AB1725" s="7"/>
      <c r="AC1725" s="7"/>
      <c r="AD1725" s="7"/>
      <c r="AE1725" s="100">
        <f t="shared" si="281"/>
        <v>4151</v>
      </c>
      <c r="AF1725" s="7"/>
      <c r="AG1725" s="100" t="str">
        <f t="shared" si="282"/>
        <v>50040139</v>
      </c>
    </row>
    <row r="1726" spans="1:33" x14ac:dyDescent="0.35">
      <c r="A1726" s="7" t="str">
        <f t="shared" si="284"/>
        <v>Manaus39,71</v>
      </c>
      <c r="B1726" s="100" t="s">
        <v>187</v>
      </c>
      <c r="C1726" s="7">
        <v>4151</v>
      </c>
      <c r="D1726" s="7" t="s">
        <v>40</v>
      </c>
      <c r="E1726">
        <v>4001212</v>
      </c>
      <c r="F1726" s="101"/>
      <c r="G1726" s="111" t="s">
        <v>234</v>
      </c>
      <c r="H1726" t="s">
        <v>235</v>
      </c>
      <c r="I1726" s="101" t="str">
        <f t="shared" si="277"/>
        <v>39,7</v>
      </c>
      <c r="J1726" s="164">
        <v>1</v>
      </c>
      <c r="K1726" s="7" t="s">
        <v>48</v>
      </c>
      <c r="L1726" s="103" t="e">
        <f>HLOOKUP(K1726,'ABR''26'!$DE$4:$EH$65,MATCH(Carga!A1726,'ABR''26'!$DE$4:$DE$65,0),0)</f>
        <v>#N/A</v>
      </c>
      <c r="M1726" s="7"/>
      <c r="O1726" s="7" t="str">
        <f t="shared" si="278"/>
        <v>ZBLA</v>
      </c>
      <c r="P1726" s="104" t="e">
        <f t="shared" si="279"/>
        <v>#N/A</v>
      </c>
      <c r="Q1726" s="102" t="s">
        <v>203</v>
      </c>
      <c r="R1726" s="102" t="s">
        <v>204</v>
      </c>
      <c r="S1726" s="102" t="s">
        <v>152</v>
      </c>
      <c r="T1726" s="105" t="str">
        <f t="shared" ca="1" si="276"/>
        <v>04.05.Monday</v>
      </c>
      <c r="U1726" s="102" t="s">
        <v>205</v>
      </c>
      <c r="V1726" s="7"/>
      <c r="W1726" s="7"/>
      <c r="X1726" s="7"/>
      <c r="Y1726" s="7"/>
      <c r="Z1726" s="100">
        <f t="shared" si="280"/>
        <v>4001212</v>
      </c>
      <c r="AA1726" s="7"/>
      <c r="AB1726" s="7"/>
      <c r="AC1726" s="7"/>
      <c r="AD1726" s="7"/>
      <c r="AE1726" s="100">
        <f t="shared" si="281"/>
        <v>4151</v>
      </c>
      <c r="AF1726" s="7"/>
      <c r="AG1726" s="100" t="str">
        <f t="shared" si="282"/>
        <v>50040139</v>
      </c>
    </row>
    <row r="1727" spans="1:33" x14ac:dyDescent="0.35">
      <c r="A1727" s="7" t="str">
        <f t="shared" si="284"/>
        <v>Manaus39,71</v>
      </c>
      <c r="B1727" s="100" t="s">
        <v>187</v>
      </c>
      <c r="C1727" s="7">
        <v>4151</v>
      </c>
      <c r="D1727" s="7" t="s">
        <v>40</v>
      </c>
      <c r="E1727">
        <v>4001212</v>
      </c>
      <c r="F1727" s="101"/>
      <c r="G1727" s="111" t="s">
        <v>234</v>
      </c>
      <c r="H1727" t="s">
        <v>235</v>
      </c>
      <c r="I1727" s="101" t="str">
        <f t="shared" si="277"/>
        <v>39,7</v>
      </c>
      <c r="J1727" s="164">
        <v>1</v>
      </c>
      <c r="K1727" s="7" t="s">
        <v>55</v>
      </c>
      <c r="L1727" s="103" t="e">
        <f>HLOOKUP(K1727,'ABR''26'!$DE$4:$EH$65,MATCH(Carga!A1727,'ABR''26'!$DE$4:$DE$65,0),0)</f>
        <v>#N/A</v>
      </c>
      <c r="M1727" s="7"/>
      <c r="O1727" s="7" t="str">
        <f t="shared" si="278"/>
        <v>ZBLL</v>
      </c>
      <c r="P1727" s="104" t="e">
        <f t="shared" si="279"/>
        <v>#N/A</v>
      </c>
      <c r="Q1727" s="102" t="s">
        <v>203</v>
      </c>
      <c r="R1727" s="102" t="s">
        <v>204</v>
      </c>
      <c r="S1727" s="102" t="s">
        <v>152</v>
      </c>
      <c r="T1727" s="105" t="str">
        <f t="shared" ca="1" si="276"/>
        <v>04.05.Monday</v>
      </c>
      <c r="U1727" s="102" t="s">
        <v>205</v>
      </c>
      <c r="V1727" s="7"/>
      <c r="W1727" s="7"/>
      <c r="X1727" s="7"/>
      <c r="Y1727" s="7"/>
      <c r="Z1727" s="100">
        <f t="shared" si="280"/>
        <v>4001212</v>
      </c>
      <c r="AA1727" s="7"/>
      <c r="AB1727" s="7"/>
      <c r="AC1727" s="7"/>
      <c r="AD1727" s="7"/>
      <c r="AE1727" s="100">
        <f t="shared" si="281"/>
        <v>4151</v>
      </c>
      <c r="AF1727" s="7"/>
      <c r="AG1727" s="100" t="str">
        <f t="shared" si="282"/>
        <v>50040139</v>
      </c>
    </row>
    <row r="1728" spans="1:33" x14ac:dyDescent="0.35">
      <c r="A1728" s="7" t="str">
        <f t="shared" si="284"/>
        <v>Manaus39,71</v>
      </c>
      <c r="B1728" s="100" t="s">
        <v>187</v>
      </c>
      <c r="C1728" s="7">
        <v>4151</v>
      </c>
      <c r="D1728" s="7" t="s">
        <v>40</v>
      </c>
      <c r="E1728">
        <v>4001212</v>
      </c>
      <c r="F1728" s="101"/>
      <c r="G1728" s="111" t="s">
        <v>234</v>
      </c>
      <c r="H1728" t="s">
        <v>235</v>
      </c>
      <c r="I1728" s="101" t="str">
        <f t="shared" si="277"/>
        <v>39,7</v>
      </c>
      <c r="J1728" s="164">
        <v>1</v>
      </c>
      <c r="K1728" s="7" t="s">
        <v>135</v>
      </c>
      <c r="L1728" s="103" t="e">
        <f>HLOOKUP(K1728,'ABR''26'!$DE$4:$EH$65,MATCH(Carga!A1728,'ABR''26'!$DE$4:$DE$65,0),0)</f>
        <v>#N/A</v>
      </c>
      <c r="M1728" s="7"/>
      <c r="O1728" s="7" t="str">
        <f t="shared" si="278"/>
        <v>ZBPE</v>
      </c>
      <c r="P1728" s="104" t="e">
        <f t="shared" si="279"/>
        <v>#N/A</v>
      </c>
      <c r="Q1728" s="102" t="s">
        <v>203</v>
      </c>
      <c r="R1728" s="102" t="s">
        <v>204</v>
      </c>
      <c r="S1728" s="102" t="s">
        <v>152</v>
      </c>
      <c r="T1728" s="105" t="str">
        <f t="shared" ca="1" si="276"/>
        <v>04.05.Monday</v>
      </c>
      <c r="U1728" s="102" t="s">
        <v>205</v>
      </c>
      <c r="V1728" s="7"/>
      <c r="W1728" s="7"/>
      <c r="X1728" s="7"/>
      <c r="Y1728" s="7"/>
      <c r="Z1728" s="100">
        <f t="shared" si="280"/>
        <v>4001212</v>
      </c>
      <c r="AA1728" s="7"/>
      <c r="AB1728" s="7"/>
      <c r="AC1728" s="7"/>
      <c r="AD1728" s="7"/>
      <c r="AE1728" s="100">
        <f t="shared" si="281"/>
        <v>4151</v>
      </c>
      <c r="AF1728" s="7"/>
      <c r="AG1728" s="100" t="str">
        <f t="shared" si="282"/>
        <v>50040139</v>
      </c>
    </row>
    <row r="1729" spans="1:33" x14ac:dyDescent="0.35">
      <c r="A1729" s="7" t="str">
        <f t="shared" si="284"/>
        <v>Manaus39,71</v>
      </c>
      <c r="B1729" s="100" t="s">
        <v>187</v>
      </c>
      <c r="C1729" s="7">
        <v>4151</v>
      </c>
      <c r="D1729" s="7" t="s">
        <v>40</v>
      </c>
      <c r="E1729">
        <v>4001212</v>
      </c>
      <c r="F1729" s="101"/>
      <c r="G1729" s="111" t="s">
        <v>234</v>
      </c>
      <c r="H1729" t="s">
        <v>235</v>
      </c>
      <c r="I1729" s="101" t="str">
        <f t="shared" si="277"/>
        <v>39,7</v>
      </c>
      <c r="J1729" s="164">
        <v>1</v>
      </c>
      <c r="K1729" s="7" t="s">
        <v>136</v>
      </c>
      <c r="L1729" s="103" t="e">
        <f>HLOOKUP(K1729,'ABR''26'!$DE$4:$EH$65,MATCH(Carga!A1729,'ABR''26'!$DE$4:$DE$65,0),0)</f>
        <v>#N/A</v>
      </c>
      <c r="M1729" s="7"/>
      <c r="O1729" s="7" t="str">
        <f t="shared" si="278"/>
        <v>ZBPL</v>
      </c>
      <c r="P1729" s="104" t="e">
        <f t="shared" si="279"/>
        <v>#N/A</v>
      </c>
      <c r="Q1729" s="102" t="s">
        <v>203</v>
      </c>
      <c r="R1729" s="102" t="s">
        <v>204</v>
      </c>
      <c r="S1729" s="102" t="s">
        <v>152</v>
      </c>
      <c r="T1729" s="105" t="str">
        <f t="shared" ca="1" si="276"/>
        <v>04.05.Monday</v>
      </c>
      <c r="U1729" s="102" t="s">
        <v>205</v>
      </c>
      <c r="V1729" s="7"/>
      <c r="W1729" s="7"/>
      <c r="X1729" s="7"/>
      <c r="Y1729" s="7"/>
      <c r="Z1729" s="100">
        <f t="shared" si="280"/>
        <v>4001212</v>
      </c>
      <c r="AA1729" s="7"/>
      <c r="AB1729" s="7"/>
      <c r="AC1729" s="7"/>
      <c r="AD1729" s="7"/>
      <c r="AE1729" s="100">
        <f t="shared" si="281"/>
        <v>4151</v>
      </c>
      <c r="AF1729" s="7"/>
      <c r="AG1729" s="100" t="str">
        <f t="shared" si="282"/>
        <v>50040139</v>
      </c>
    </row>
    <row r="1730" spans="1:33" x14ac:dyDescent="0.35">
      <c r="A1730" s="7" t="str">
        <f>D1730&amp;I1730&amp;J1730</f>
        <v>Suape55,60</v>
      </c>
      <c r="B1730" s="100" t="s">
        <v>187</v>
      </c>
      <c r="C1730" s="7">
        <v>4196</v>
      </c>
      <c r="D1730" s="7" t="s">
        <v>23</v>
      </c>
      <c r="E1730">
        <v>4001151</v>
      </c>
      <c r="F1730" s="101"/>
      <c r="G1730" s="111" t="s">
        <v>236</v>
      </c>
      <c r="H1730" t="s">
        <v>237</v>
      </c>
      <c r="I1730" s="101" t="str">
        <f t="shared" si="277"/>
        <v>55,6</v>
      </c>
      <c r="J1730" s="164">
        <v>0</v>
      </c>
      <c r="K1730" s="7" t="s">
        <v>43</v>
      </c>
      <c r="L1730" s="103" t="e">
        <f>HLOOKUP(K1730,'ABR''26'!$DE$4:$EH$65,MATCH(Carga!A1730,'ABR''26'!$DE$4:$DE$65,0),0)</f>
        <v>#N/A</v>
      </c>
      <c r="M1730" s="7"/>
      <c r="O1730" s="7" t="str">
        <f t="shared" si="278"/>
        <v>ZBRP</v>
      </c>
      <c r="P1730" s="104" t="e">
        <f t="shared" si="279"/>
        <v>#N/A</v>
      </c>
      <c r="Q1730" s="102" t="s">
        <v>203</v>
      </c>
      <c r="R1730" s="102" t="s">
        <v>204</v>
      </c>
      <c r="S1730" s="102" t="s">
        <v>152</v>
      </c>
      <c r="T1730" s="105" t="str">
        <f t="shared" ref="T1730:T1793" ca="1" si="285">$T$1</f>
        <v>04.05.Monday</v>
      </c>
      <c r="U1730" s="102" t="s">
        <v>205</v>
      </c>
      <c r="V1730" s="7"/>
      <c r="W1730" s="7"/>
      <c r="X1730" s="7"/>
      <c r="Y1730" s="7"/>
      <c r="Z1730" s="100">
        <f t="shared" si="280"/>
        <v>4001151</v>
      </c>
      <c r="AA1730" s="7"/>
      <c r="AB1730" s="7"/>
      <c r="AC1730" s="7"/>
      <c r="AD1730" s="7"/>
      <c r="AE1730" s="100">
        <f t="shared" si="281"/>
        <v>4196</v>
      </c>
      <c r="AF1730" s="7"/>
      <c r="AG1730" s="100" t="str">
        <f t="shared" si="282"/>
        <v>50033763</v>
      </c>
    </row>
    <row r="1731" spans="1:33" x14ac:dyDescent="0.35">
      <c r="A1731" s="7" t="str">
        <f t="shared" ref="A1731:A1753" si="286">D1731&amp;I1731&amp;J1731</f>
        <v>Suape55,60</v>
      </c>
      <c r="B1731" s="100" t="s">
        <v>187</v>
      </c>
      <c r="C1731" s="7">
        <v>4196</v>
      </c>
      <c r="D1731" s="7" t="s">
        <v>23</v>
      </c>
      <c r="E1731">
        <v>4001151</v>
      </c>
      <c r="F1731" s="101"/>
      <c r="G1731" s="111" t="s">
        <v>236</v>
      </c>
      <c r="H1731" t="s">
        <v>237</v>
      </c>
      <c r="I1731" s="101" t="str">
        <f t="shared" si="277"/>
        <v>55,6</v>
      </c>
      <c r="J1731" s="164">
        <v>0</v>
      </c>
      <c r="K1731" s="7" t="s">
        <v>44</v>
      </c>
      <c r="L1731" s="103" t="e">
        <f>HLOOKUP(K1731,'ABR''26'!$DE$4:$EH$65,MATCH(Carga!A1731,'ABR''26'!$DE$4:$DE$65,0),0)</f>
        <v>#N/A</v>
      </c>
      <c r="M1731" s="7"/>
      <c r="O1731" s="7" t="str">
        <f t="shared" si="278"/>
        <v>ZBSR</v>
      </c>
      <c r="P1731" s="104" t="e">
        <f t="shared" si="279"/>
        <v>#N/A</v>
      </c>
      <c r="Q1731" s="102" t="s">
        <v>203</v>
      </c>
      <c r="R1731" s="102" t="s">
        <v>204</v>
      </c>
      <c r="S1731" s="102" t="s">
        <v>152</v>
      </c>
      <c r="T1731" s="105" t="str">
        <f t="shared" ca="1" si="285"/>
        <v>04.05.Monday</v>
      </c>
      <c r="U1731" s="102" t="s">
        <v>205</v>
      </c>
      <c r="V1731" s="7"/>
      <c r="W1731" s="7"/>
      <c r="X1731" s="7"/>
      <c r="Y1731" s="7"/>
      <c r="Z1731" s="100">
        <f t="shared" si="280"/>
        <v>4001151</v>
      </c>
      <c r="AA1731" s="7"/>
      <c r="AB1731" s="7"/>
      <c r="AC1731" s="7"/>
      <c r="AD1731" s="7"/>
      <c r="AE1731" s="100">
        <f t="shared" si="281"/>
        <v>4196</v>
      </c>
      <c r="AF1731" s="7"/>
      <c r="AG1731" s="100" t="str">
        <f t="shared" si="282"/>
        <v>50033763</v>
      </c>
    </row>
    <row r="1732" spans="1:33" x14ac:dyDescent="0.35">
      <c r="A1732" s="7" t="str">
        <f t="shared" si="286"/>
        <v>Suape55,60</v>
      </c>
      <c r="B1732" s="100" t="s">
        <v>187</v>
      </c>
      <c r="C1732" s="7">
        <v>4196</v>
      </c>
      <c r="D1732" s="7" t="s">
        <v>23</v>
      </c>
      <c r="E1732">
        <v>4001151</v>
      </c>
      <c r="F1732" s="101"/>
      <c r="G1732" s="111" t="s">
        <v>236</v>
      </c>
      <c r="H1732" t="s">
        <v>237</v>
      </c>
      <c r="I1732" s="101" t="str">
        <f t="shared" si="277"/>
        <v>55,6</v>
      </c>
      <c r="J1732" s="164">
        <v>0</v>
      </c>
      <c r="K1732" s="7" t="s">
        <v>56</v>
      </c>
      <c r="L1732" s="103" t="e">
        <f>HLOOKUP(K1732,'ABR''26'!$DE$4:$EH$65,MATCH(Carga!A1732,'ABR''26'!$DE$4:$DE$65,0),0)</f>
        <v>#N/A</v>
      </c>
      <c r="M1732" s="7"/>
      <c r="O1732" s="7" t="str">
        <f t="shared" si="278"/>
        <v>ZBSB</v>
      </c>
      <c r="P1732" s="104" t="e">
        <f t="shared" si="279"/>
        <v>#N/A</v>
      </c>
      <c r="Q1732" s="102" t="s">
        <v>203</v>
      </c>
      <c r="R1732" s="102" t="s">
        <v>204</v>
      </c>
      <c r="S1732" s="102" t="s">
        <v>152</v>
      </c>
      <c r="T1732" s="105" t="str">
        <f t="shared" ca="1" si="285"/>
        <v>04.05.Monday</v>
      </c>
      <c r="U1732" s="102" t="s">
        <v>205</v>
      </c>
      <c r="V1732" s="7"/>
      <c r="W1732" s="7"/>
      <c r="X1732" s="7"/>
      <c r="Y1732" s="7"/>
      <c r="Z1732" s="100">
        <f t="shared" si="280"/>
        <v>4001151</v>
      </c>
      <c r="AA1732" s="7"/>
      <c r="AB1732" s="7"/>
      <c r="AC1732" s="7"/>
      <c r="AD1732" s="7"/>
      <c r="AE1732" s="100">
        <f t="shared" si="281"/>
        <v>4196</v>
      </c>
      <c r="AF1732" s="7"/>
      <c r="AG1732" s="100" t="str">
        <f t="shared" si="282"/>
        <v>50033763</v>
      </c>
    </row>
    <row r="1733" spans="1:33" x14ac:dyDescent="0.35">
      <c r="A1733" s="7" t="str">
        <f t="shared" si="286"/>
        <v>Suape55,60</v>
      </c>
      <c r="B1733" s="100" t="s">
        <v>187</v>
      </c>
      <c r="C1733" s="7">
        <v>4196</v>
      </c>
      <c r="D1733" s="7" t="s">
        <v>23</v>
      </c>
      <c r="E1733">
        <v>4001151</v>
      </c>
      <c r="F1733" s="101"/>
      <c r="G1733" s="111" t="s">
        <v>236</v>
      </c>
      <c r="H1733" t="s">
        <v>237</v>
      </c>
      <c r="I1733" s="101" t="str">
        <f t="shared" si="277"/>
        <v>55,6</v>
      </c>
      <c r="J1733" s="164">
        <v>0</v>
      </c>
      <c r="K1733" s="7" t="s">
        <v>46</v>
      </c>
      <c r="L1733" s="103" t="e">
        <f>HLOOKUP(K1733,'ABR''26'!$DE$4:$EH$65,MATCH(Carga!A1733,'ABR''26'!$DE$4:$DE$65,0),0)</f>
        <v>#N/A</v>
      </c>
      <c r="M1733" s="7"/>
      <c r="O1733" s="7" t="str">
        <f t="shared" si="278"/>
        <v>ZBCP</v>
      </c>
      <c r="P1733" s="104" t="e">
        <f t="shared" si="279"/>
        <v>#N/A</v>
      </c>
      <c r="Q1733" s="102" t="s">
        <v>203</v>
      </c>
      <c r="R1733" s="102" t="s">
        <v>204</v>
      </c>
      <c r="S1733" s="102" t="s">
        <v>152</v>
      </c>
      <c r="T1733" s="105" t="str">
        <f t="shared" ca="1" si="285"/>
        <v>04.05.Monday</v>
      </c>
      <c r="U1733" s="102" t="s">
        <v>205</v>
      </c>
      <c r="V1733" s="7"/>
      <c r="W1733" s="7"/>
      <c r="X1733" s="7"/>
      <c r="Y1733" s="7"/>
      <c r="Z1733" s="100">
        <f t="shared" si="280"/>
        <v>4001151</v>
      </c>
      <c r="AA1733" s="7"/>
      <c r="AB1733" s="7"/>
      <c r="AC1733" s="7"/>
      <c r="AD1733" s="7"/>
      <c r="AE1733" s="100">
        <f t="shared" si="281"/>
        <v>4196</v>
      </c>
      <c r="AF1733" s="7"/>
      <c r="AG1733" s="100" t="str">
        <f t="shared" si="282"/>
        <v>50033763</v>
      </c>
    </row>
    <row r="1734" spans="1:33" x14ac:dyDescent="0.35">
      <c r="A1734" s="7" t="str">
        <f t="shared" si="286"/>
        <v>Suape55,60</v>
      </c>
      <c r="B1734" s="100" t="s">
        <v>187</v>
      </c>
      <c r="C1734" s="7">
        <v>4196</v>
      </c>
      <c r="D1734" s="7" t="s">
        <v>23</v>
      </c>
      <c r="E1734">
        <v>4001151</v>
      </c>
      <c r="F1734" s="101"/>
      <c r="G1734" s="111" t="s">
        <v>236</v>
      </c>
      <c r="H1734" t="s">
        <v>237</v>
      </c>
      <c r="I1734" s="101" t="str">
        <f t="shared" si="277"/>
        <v>55,6</v>
      </c>
      <c r="J1734" s="164">
        <v>0</v>
      </c>
      <c r="K1734" s="7" t="s">
        <v>131</v>
      </c>
      <c r="L1734" s="103" t="e">
        <f>HLOOKUP(K1734,'ABR''26'!$DE$4:$EH$65,MATCH(Carga!A1734,'ABR''26'!$DE$4:$DE$65,0),0)</f>
        <v>#N/A</v>
      </c>
      <c r="M1734" s="7"/>
      <c r="O1734" s="7" t="str">
        <f t="shared" si="278"/>
        <v>ZBFP</v>
      </c>
      <c r="P1734" s="104" t="e">
        <f t="shared" si="279"/>
        <v>#N/A</v>
      </c>
      <c r="Q1734" s="102" t="s">
        <v>203</v>
      </c>
      <c r="R1734" s="102" t="s">
        <v>204</v>
      </c>
      <c r="S1734" s="102" t="s">
        <v>152</v>
      </c>
      <c r="T1734" s="105" t="str">
        <f t="shared" ca="1" si="285"/>
        <v>04.05.Monday</v>
      </c>
      <c r="U1734" s="102" t="s">
        <v>205</v>
      </c>
      <c r="V1734" s="7"/>
      <c r="W1734" s="7"/>
      <c r="X1734" s="7"/>
      <c r="Y1734" s="7"/>
      <c r="Z1734" s="100">
        <f t="shared" si="280"/>
        <v>4001151</v>
      </c>
      <c r="AA1734" s="7"/>
      <c r="AB1734" s="7"/>
      <c r="AC1734" s="7"/>
      <c r="AD1734" s="7"/>
      <c r="AE1734" s="100">
        <f t="shared" si="281"/>
        <v>4196</v>
      </c>
      <c r="AF1734" s="7"/>
      <c r="AG1734" s="100" t="str">
        <f t="shared" si="282"/>
        <v>50033763</v>
      </c>
    </row>
    <row r="1735" spans="1:33" x14ac:dyDescent="0.35">
      <c r="A1735" s="7" t="str">
        <f t="shared" si="286"/>
        <v>Suape55,60</v>
      </c>
      <c r="B1735" s="100" t="s">
        <v>187</v>
      </c>
      <c r="C1735" s="7">
        <v>4196</v>
      </c>
      <c r="D1735" s="7" t="s">
        <v>23</v>
      </c>
      <c r="E1735">
        <v>4001151</v>
      </c>
      <c r="F1735" s="101"/>
      <c r="G1735" s="111" t="s">
        <v>236</v>
      </c>
      <c r="H1735" t="s">
        <v>237</v>
      </c>
      <c r="I1735" s="101" t="str">
        <f t="shared" si="277"/>
        <v>55,6</v>
      </c>
      <c r="J1735" s="164">
        <v>0</v>
      </c>
      <c r="K1735" s="7" t="s">
        <v>51</v>
      </c>
      <c r="L1735" s="103" t="e">
        <f>HLOOKUP(K1735,'ABR''26'!$DE$4:$EH$65,MATCH(Carga!A1735,'ABR''26'!$DE$4:$DE$65,0),0)</f>
        <v>#N/A</v>
      </c>
      <c r="M1735" s="7"/>
      <c r="O1735" s="7" t="str">
        <f t="shared" si="278"/>
        <v>ZBFC</v>
      </c>
      <c r="P1735" s="104" t="e">
        <f t="shared" si="279"/>
        <v>#N/A</v>
      </c>
      <c r="Q1735" s="102" t="s">
        <v>203</v>
      </c>
      <c r="R1735" s="102" t="s">
        <v>204</v>
      </c>
      <c r="S1735" s="102" t="s">
        <v>152</v>
      </c>
      <c r="T1735" s="105" t="str">
        <f t="shared" ca="1" si="285"/>
        <v>04.05.Monday</v>
      </c>
      <c r="U1735" s="102" t="s">
        <v>205</v>
      </c>
      <c r="V1735" s="7"/>
      <c r="W1735" s="7"/>
      <c r="X1735" s="7"/>
      <c r="Y1735" s="7"/>
      <c r="Z1735" s="100">
        <f t="shared" si="280"/>
        <v>4001151</v>
      </c>
      <c r="AA1735" s="7"/>
      <c r="AB1735" s="7"/>
      <c r="AC1735" s="7"/>
      <c r="AD1735" s="7"/>
      <c r="AE1735" s="100">
        <f t="shared" si="281"/>
        <v>4196</v>
      </c>
      <c r="AF1735" s="7"/>
      <c r="AG1735" s="100" t="str">
        <f t="shared" si="282"/>
        <v>50033763</v>
      </c>
    </row>
    <row r="1736" spans="1:33" x14ac:dyDescent="0.35">
      <c r="A1736" s="7" t="str">
        <f t="shared" si="286"/>
        <v>Suape55,60</v>
      </c>
      <c r="B1736" s="100" t="s">
        <v>187</v>
      </c>
      <c r="C1736" s="7">
        <v>4196</v>
      </c>
      <c r="D1736" s="7" t="s">
        <v>23</v>
      </c>
      <c r="E1736">
        <v>4001151</v>
      </c>
      <c r="F1736" s="101"/>
      <c r="G1736" s="111" t="s">
        <v>236</v>
      </c>
      <c r="H1736" t="s">
        <v>237</v>
      </c>
      <c r="I1736" s="101" t="str">
        <f t="shared" si="277"/>
        <v>55,6</v>
      </c>
      <c r="J1736" s="164">
        <v>0</v>
      </c>
      <c r="K1736" s="7" t="s">
        <v>59</v>
      </c>
      <c r="L1736" s="103" t="e">
        <f>HLOOKUP(K1736,'ABR''26'!$DE$4:$EH$65,MATCH(Carga!A1736,'ABR''26'!$DE$4:$DE$65,0),0)</f>
        <v>#N/A</v>
      </c>
      <c r="M1736" s="7"/>
      <c r="O1736" s="7" t="str">
        <f t="shared" si="278"/>
        <v>ZBFB</v>
      </c>
      <c r="P1736" s="104" t="e">
        <f t="shared" si="279"/>
        <v>#N/A</v>
      </c>
      <c r="Q1736" s="102" t="s">
        <v>203</v>
      </c>
      <c r="R1736" s="102" t="s">
        <v>204</v>
      </c>
      <c r="S1736" s="102" t="s">
        <v>152</v>
      </c>
      <c r="T1736" s="105" t="str">
        <f t="shared" ca="1" si="285"/>
        <v>04.05.Monday</v>
      </c>
      <c r="U1736" s="102" t="s">
        <v>205</v>
      </c>
      <c r="V1736" s="7"/>
      <c r="W1736" s="7"/>
      <c r="X1736" s="7"/>
      <c r="Y1736" s="7"/>
      <c r="Z1736" s="100">
        <f t="shared" si="280"/>
        <v>4001151</v>
      </c>
      <c r="AA1736" s="7"/>
      <c r="AB1736" s="7"/>
      <c r="AC1736" s="7"/>
      <c r="AD1736" s="7"/>
      <c r="AE1736" s="100">
        <f t="shared" si="281"/>
        <v>4196</v>
      </c>
      <c r="AF1736" s="7"/>
      <c r="AG1736" s="100" t="str">
        <f t="shared" si="282"/>
        <v>50033763</v>
      </c>
    </row>
    <row r="1737" spans="1:33" x14ac:dyDescent="0.35">
      <c r="A1737" s="7" t="str">
        <f t="shared" si="286"/>
        <v>Suape55,60</v>
      </c>
      <c r="B1737" s="100" t="s">
        <v>187</v>
      </c>
      <c r="C1737" s="7">
        <v>4196</v>
      </c>
      <c r="D1737" s="7" t="s">
        <v>23</v>
      </c>
      <c r="E1737">
        <v>4001151</v>
      </c>
      <c r="F1737" s="101"/>
      <c r="G1737" s="111" t="s">
        <v>236</v>
      </c>
      <c r="H1737" t="s">
        <v>237</v>
      </c>
      <c r="I1737" s="101" t="str">
        <f t="shared" si="277"/>
        <v>55,6</v>
      </c>
      <c r="J1737" s="164">
        <v>0</v>
      </c>
      <c r="K1737" s="7" t="s">
        <v>138</v>
      </c>
      <c r="L1737" s="103" t="e">
        <f>HLOOKUP(K1737,'ABR''26'!$DE$4:$EH$65,MATCH(Carga!A1737,'ABR''26'!$DE$4:$DE$65,0),0)</f>
        <v>#N/A</v>
      </c>
      <c r="M1737" s="7"/>
      <c r="O1737" s="7" t="str">
        <f t="shared" si="278"/>
        <v>ZBTM</v>
      </c>
      <c r="P1737" s="104" t="e">
        <f t="shared" si="279"/>
        <v>#N/A</v>
      </c>
      <c r="Q1737" s="102" t="s">
        <v>203</v>
      </c>
      <c r="R1737" s="102" t="s">
        <v>204</v>
      </c>
      <c r="S1737" s="102" t="s">
        <v>152</v>
      </c>
      <c r="T1737" s="105" t="str">
        <f t="shared" ca="1" si="285"/>
        <v>04.05.Monday</v>
      </c>
      <c r="U1737" s="102" t="s">
        <v>205</v>
      </c>
      <c r="V1737" s="7"/>
      <c r="W1737" s="7"/>
      <c r="X1737" s="7"/>
      <c r="Y1737" s="7"/>
      <c r="Z1737" s="100">
        <f t="shared" si="280"/>
        <v>4001151</v>
      </c>
      <c r="AA1737" s="7"/>
      <c r="AB1737" s="7"/>
      <c r="AC1737" s="7"/>
      <c r="AD1737" s="7"/>
      <c r="AE1737" s="100">
        <f t="shared" si="281"/>
        <v>4196</v>
      </c>
      <c r="AF1737" s="7"/>
      <c r="AG1737" s="100" t="str">
        <f t="shared" si="282"/>
        <v>50033763</v>
      </c>
    </row>
    <row r="1738" spans="1:33" x14ac:dyDescent="0.35">
      <c r="A1738" s="7" t="str">
        <f t="shared" si="286"/>
        <v>Suape55,60</v>
      </c>
      <c r="B1738" s="100" t="s">
        <v>187</v>
      </c>
      <c r="C1738" s="7">
        <v>4196</v>
      </c>
      <c r="D1738" s="7" t="s">
        <v>23</v>
      </c>
      <c r="E1738">
        <v>4001151</v>
      </c>
      <c r="F1738" s="101"/>
      <c r="G1738" s="111" t="s">
        <v>236</v>
      </c>
      <c r="H1738" t="s">
        <v>237</v>
      </c>
      <c r="I1738" s="101" t="str">
        <f t="shared" ref="I1738:I1801" si="287">SUBSTITUTE(MID(H1738,7,4),".",",")</f>
        <v>55,6</v>
      </c>
      <c r="J1738" s="164">
        <v>0</v>
      </c>
      <c r="K1738" s="7" t="s">
        <v>139</v>
      </c>
      <c r="L1738" s="103" t="e">
        <f>HLOOKUP(K1738,'ABR''26'!$DE$4:$EH$65,MATCH(Carga!A1738,'ABR''26'!$DE$4:$DE$65,0),0)</f>
        <v>#N/A</v>
      </c>
      <c r="M1738" s="7"/>
      <c r="O1738" s="7" t="str">
        <f t="shared" ref="O1738:O1801" si="288">K1738</f>
        <v>ZBCT</v>
      </c>
      <c r="P1738" s="104" t="e">
        <f t="shared" ref="P1738:P1801" si="289">L1738</f>
        <v>#N/A</v>
      </c>
      <c r="Q1738" s="102" t="s">
        <v>203</v>
      </c>
      <c r="R1738" s="102" t="s">
        <v>204</v>
      </c>
      <c r="S1738" s="102" t="s">
        <v>152</v>
      </c>
      <c r="T1738" s="105" t="str">
        <f t="shared" ca="1" si="285"/>
        <v>04.05.Monday</v>
      </c>
      <c r="U1738" s="102" t="s">
        <v>205</v>
      </c>
      <c r="V1738" s="7"/>
      <c r="W1738" s="7"/>
      <c r="X1738" s="7"/>
      <c r="Y1738" s="7"/>
      <c r="Z1738" s="100">
        <f t="shared" ref="Z1738:Z1801" si="290">E1738</f>
        <v>4001151</v>
      </c>
      <c r="AA1738" s="7"/>
      <c r="AB1738" s="7"/>
      <c r="AC1738" s="7"/>
      <c r="AD1738" s="7"/>
      <c r="AE1738" s="100">
        <f t="shared" ref="AE1738:AE1801" si="291">C1738</f>
        <v>4196</v>
      </c>
      <c r="AF1738" s="7"/>
      <c r="AG1738" s="100" t="str">
        <f t="shared" ref="AG1738:AG1801" si="292">G1738</f>
        <v>50033763</v>
      </c>
    </row>
    <row r="1739" spans="1:33" x14ac:dyDescent="0.35">
      <c r="A1739" s="7" t="str">
        <f t="shared" si="286"/>
        <v>Suape55,60</v>
      </c>
      <c r="B1739" s="100" t="s">
        <v>187</v>
      </c>
      <c r="C1739" s="7">
        <v>4196</v>
      </c>
      <c r="D1739" s="7" t="s">
        <v>23</v>
      </c>
      <c r="E1739">
        <v>4001151</v>
      </c>
      <c r="F1739" s="101"/>
      <c r="G1739" s="111" t="s">
        <v>236</v>
      </c>
      <c r="H1739" t="s">
        <v>237</v>
      </c>
      <c r="I1739" s="101" t="str">
        <f t="shared" si="287"/>
        <v>55,6</v>
      </c>
      <c r="J1739" s="164">
        <v>0</v>
      </c>
      <c r="K1739" s="7" t="s">
        <v>57</v>
      </c>
      <c r="L1739" s="103" t="e">
        <f>HLOOKUP(K1739,'ABR''26'!$DE$4:$EH$65,MATCH(Carga!A1739,'ABR''26'!$DE$4:$DE$65,0),0)</f>
        <v>#N/A</v>
      </c>
      <c r="M1739" s="7"/>
      <c r="O1739" s="7" t="str">
        <f t="shared" si="288"/>
        <v>ZBLB</v>
      </c>
      <c r="P1739" s="104" t="e">
        <f t="shared" si="289"/>
        <v>#N/A</v>
      </c>
      <c r="Q1739" s="102" t="s">
        <v>203</v>
      </c>
      <c r="R1739" s="102" t="s">
        <v>204</v>
      </c>
      <c r="S1739" s="102" t="s">
        <v>152</v>
      </c>
      <c r="T1739" s="105" t="str">
        <f t="shared" ca="1" si="285"/>
        <v>04.05.Monday</v>
      </c>
      <c r="U1739" s="102" t="s">
        <v>205</v>
      </c>
      <c r="V1739" s="7"/>
      <c r="W1739" s="7"/>
      <c r="X1739" s="7"/>
      <c r="Y1739" s="7"/>
      <c r="Z1739" s="100">
        <f t="shared" si="290"/>
        <v>4001151</v>
      </c>
      <c r="AA1739" s="7"/>
      <c r="AB1739" s="7"/>
      <c r="AC1739" s="7"/>
      <c r="AD1739" s="7"/>
      <c r="AE1739" s="100">
        <f t="shared" si="291"/>
        <v>4196</v>
      </c>
      <c r="AF1739" s="7"/>
      <c r="AG1739" s="100" t="str">
        <f t="shared" si="292"/>
        <v>50033763</v>
      </c>
    </row>
    <row r="1740" spans="1:33" x14ac:dyDescent="0.35">
      <c r="A1740" s="7" t="str">
        <f t="shared" si="286"/>
        <v>Suape55,60</v>
      </c>
      <c r="B1740" s="100" t="s">
        <v>187</v>
      </c>
      <c r="C1740" s="7">
        <v>4196</v>
      </c>
      <c r="D1740" s="7" t="s">
        <v>23</v>
      </c>
      <c r="E1740">
        <v>4001151</v>
      </c>
      <c r="F1740" s="101"/>
      <c r="G1740" s="111" t="s">
        <v>236</v>
      </c>
      <c r="H1740" t="s">
        <v>237</v>
      </c>
      <c r="I1740" s="101" t="str">
        <f t="shared" si="287"/>
        <v>55,6</v>
      </c>
      <c r="J1740" s="164">
        <v>0</v>
      </c>
      <c r="K1740" s="7" t="s">
        <v>132</v>
      </c>
      <c r="L1740" s="103" t="e">
        <f>HLOOKUP(K1740,'ABR''26'!$DE$4:$EH$65,MATCH(Carga!A1740,'ABR''26'!$DE$4:$DE$65,0),0)</f>
        <v>#N/A</v>
      </c>
      <c r="M1740" s="7"/>
      <c r="O1740" s="7" t="str">
        <f t="shared" si="288"/>
        <v>ZBMR</v>
      </c>
      <c r="P1740" s="104" t="e">
        <f t="shared" si="289"/>
        <v>#N/A</v>
      </c>
      <c r="Q1740" s="102" t="s">
        <v>203</v>
      </c>
      <c r="R1740" s="102" t="s">
        <v>204</v>
      </c>
      <c r="S1740" s="102" t="s">
        <v>152</v>
      </c>
      <c r="T1740" s="105" t="str">
        <f t="shared" ca="1" si="285"/>
        <v>04.05.Monday</v>
      </c>
      <c r="U1740" s="102" t="s">
        <v>205</v>
      </c>
      <c r="V1740" s="7"/>
      <c r="W1740" s="7"/>
      <c r="X1740" s="7"/>
      <c r="Y1740" s="7"/>
      <c r="Z1740" s="100">
        <f t="shared" si="290"/>
        <v>4001151</v>
      </c>
      <c r="AA1740" s="7"/>
      <c r="AB1740" s="7"/>
      <c r="AC1740" s="7"/>
      <c r="AD1740" s="7"/>
      <c r="AE1740" s="100">
        <f t="shared" si="291"/>
        <v>4196</v>
      </c>
      <c r="AF1740" s="7"/>
      <c r="AG1740" s="100" t="str">
        <f t="shared" si="292"/>
        <v>50033763</v>
      </c>
    </row>
    <row r="1741" spans="1:33" x14ac:dyDescent="0.35">
      <c r="A1741" s="7" t="str">
        <f t="shared" si="286"/>
        <v>Suape55,60</v>
      </c>
      <c r="B1741" s="100" t="s">
        <v>187</v>
      </c>
      <c r="C1741" s="7">
        <v>4196</v>
      </c>
      <c r="D1741" s="7" t="s">
        <v>23</v>
      </c>
      <c r="E1741">
        <v>4001151</v>
      </c>
      <c r="F1741" s="101"/>
      <c r="G1741" s="111" t="s">
        <v>236</v>
      </c>
      <c r="H1741" t="s">
        <v>237</v>
      </c>
      <c r="I1741" s="101" t="str">
        <f t="shared" si="287"/>
        <v>55,6</v>
      </c>
      <c r="J1741" s="164">
        <v>0</v>
      </c>
      <c r="K1741" s="7" t="s">
        <v>133</v>
      </c>
      <c r="L1741" s="103" t="e">
        <f>HLOOKUP(K1741,'ABR''26'!$DE$4:$EH$65,MATCH(Carga!A1741,'ABR''26'!$DE$4:$DE$65,0),0)</f>
        <v>#N/A</v>
      </c>
      <c r="M1741" s="7"/>
      <c r="O1741" s="7" t="str">
        <f t="shared" si="288"/>
        <v>ZBML</v>
      </c>
      <c r="P1741" s="104" t="e">
        <f t="shared" si="289"/>
        <v>#N/A</v>
      </c>
      <c r="Q1741" s="102" t="s">
        <v>203</v>
      </c>
      <c r="R1741" s="102" t="s">
        <v>204</v>
      </c>
      <c r="S1741" s="102" t="s">
        <v>152</v>
      </c>
      <c r="T1741" s="105" t="str">
        <f t="shared" ca="1" si="285"/>
        <v>04.05.Monday</v>
      </c>
      <c r="U1741" s="102" t="s">
        <v>205</v>
      </c>
      <c r="V1741" s="7"/>
      <c r="W1741" s="7"/>
      <c r="X1741" s="7"/>
      <c r="Y1741" s="7"/>
      <c r="Z1741" s="100">
        <f t="shared" si="290"/>
        <v>4001151</v>
      </c>
      <c r="AA1741" s="7"/>
      <c r="AB1741" s="7"/>
      <c r="AC1741" s="7"/>
      <c r="AD1741" s="7"/>
      <c r="AE1741" s="100">
        <f t="shared" si="291"/>
        <v>4196</v>
      </c>
      <c r="AF1741" s="7"/>
      <c r="AG1741" s="100" t="str">
        <f t="shared" si="292"/>
        <v>50033763</v>
      </c>
    </row>
    <row r="1742" spans="1:33" x14ac:dyDescent="0.35">
      <c r="A1742" s="7" t="str">
        <f t="shared" si="286"/>
        <v>Suape55,60</v>
      </c>
      <c r="B1742" s="100" t="s">
        <v>187</v>
      </c>
      <c r="C1742" s="7">
        <v>4196</v>
      </c>
      <c r="D1742" s="7" t="s">
        <v>23</v>
      </c>
      <c r="E1742">
        <v>4001151</v>
      </c>
      <c r="F1742" s="101"/>
      <c r="G1742" s="111" t="s">
        <v>236</v>
      </c>
      <c r="H1742" t="s">
        <v>237</v>
      </c>
      <c r="I1742" s="101" t="str">
        <f t="shared" si="287"/>
        <v>55,6</v>
      </c>
      <c r="J1742" s="164">
        <v>0</v>
      </c>
      <c r="K1742" s="7" t="s">
        <v>52</v>
      </c>
      <c r="L1742" s="103" t="e">
        <f>HLOOKUP(K1742,'ABR''26'!$DE$4:$EH$65,MATCH(Carga!A1742,'ABR''26'!$DE$4:$DE$65,0),0)</f>
        <v>#N/A</v>
      </c>
      <c r="M1742" s="7"/>
      <c r="O1742" s="7" t="str">
        <f t="shared" si="288"/>
        <v>ZBPP</v>
      </c>
      <c r="P1742" s="104" t="e">
        <f t="shared" si="289"/>
        <v>#N/A</v>
      </c>
      <c r="Q1742" s="102" t="s">
        <v>203</v>
      </c>
      <c r="R1742" s="102" t="s">
        <v>204</v>
      </c>
      <c r="S1742" s="102" t="s">
        <v>152</v>
      </c>
      <c r="T1742" s="105" t="str">
        <f t="shared" ca="1" si="285"/>
        <v>04.05.Monday</v>
      </c>
      <c r="U1742" s="102" t="s">
        <v>205</v>
      </c>
      <c r="V1742" s="7"/>
      <c r="W1742" s="7"/>
      <c r="X1742" s="7"/>
      <c r="Y1742" s="7"/>
      <c r="Z1742" s="100">
        <f t="shared" si="290"/>
        <v>4001151</v>
      </c>
      <c r="AA1742" s="7"/>
      <c r="AB1742" s="7"/>
      <c r="AC1742" s="7"/>
      <c r="AD1742" s="7"/>
      <c r="AE1742" s="100">
        <f t="shared" si="291"/>
        <v>4196</v>
      </c>
      <c r="AF1742" s="7"/>
      <c r="AG1742" s="100" t="str">
        <f t="shared" si="292"/>
        <v>50033763</v>
      </c>
    </row>
    <row r="1743" spans="1:33" x14ac:dyDescent="0.35">
      <c r="A1743" s="7" t="str">
        <f t="shared" si="286"/>
        <v>Suape55,60</v>
      </c>
      <c r="B1743" s="100" t="s">
        <v>187</v>
      </c>
      <c r="C1743" s="7">
        <v>4196</v>
      </c>
      <c r="D1743" s="7" t="s">
        <v>23</v>
      </c>
      <c r="E1743">
        <v>4001151</v>
      </c>
      <c r="F1743" s="101"/>
      <c r="G1743" s="111" t="s">
        <v>236</v>
      </c>
      <c r="H1743" t="s">
        <v>237</v>
      </c>
      <c r="I1743" s="101" t="str">
        <f t="shared" si="287"/>
        <v>55,6</v>
      </c>
      <c r="J1743" s="164">
        <v>0</v>
      </c>
      <c r="K1743" s="7" t="s">
        <v>60</v>
      </c>
      <c r="L1743" s="103" t="e">
        <f>HLOOKUP(K1743,'ABR''26'!$DE$4:$EH$65,MATCH(Carga!A1743,'ABR''26'!$DE$4:$DE$65,0),0)</f>
        <v>#N/A</v>
      </c>
      <c r="M1743" s="7"/>
      <c r="O1743" s="7" t="str">
        <f t="shared" si="288"/>
        <v>ZBPB</v>
      </c>
      <c r="P1743" s="104" t="e">
        <f t="shared" si="289"/>
        <v>#N/A</v>
      </c>
      <c r="Q1743" s="102" t="s">
        <v>203</v>
      </c>
      <c r="R1743" s="102" t="s">
        <v>204</v>
      </c>
      <c r="S1743" s="102" t="s">
        <v>152</v>
      </c>
      <c r="T1743" s="105" t="str">
        <f t="shared" ca="1" si="285"/>
        <v>04.05.Monday</v>
      </c>
      <c r="U1743" s="102" t="s">
        <v>205</v>
      </c>
      <c r="V1743" s="7"/>
      <c r="W1743" s="7"/>
      <c r="X1743" s="7"/>
      <c r="Y1743" s="7"/>
      <c r="Z1743" s="100">
        <f t="shared" si="290"/>
        <v>4001151</v>
      </c>
      <c r="AA1743" s="7"/>
      <c r="AB1743" s="7"/>
      <c r="AC1743" s="7"/>
      <c r="AD1743" s="7"/>
      <c r="AE1743" s="100">
        <f t="shared" si="291"/>
        <v>4196</v>
      </c>
      <c r="AF1743" s="7"/>
      <c r="AG1743" s="100" t="str">
        <f t="shared" si="292"/>
        <v>50033763</v>
      </c>
    </row>
    <row r="1744" spans="1:33" x14ac:dyDescent="0.35">
      <c r="A1744" s="7" t="str">
        <f t="shared" si="286"/>
        <v>Suape55,60</v>
      </c>
      <c r="B1744" s="100" t="s">
        <v>187</v>
      </c>
      <c r="C1744" s="7">
        <v>4196</v>
      </c>
      <c r="D1744" s="7" t="s">
        <v>23</v>
      </c>
      <c r="E1744">
        <v>4001151</v>
      </c>
      <c r="F1744" s="101"/>
      <c r="G1744" s="111" t="s">
        <v>236</v>
      </c>
      <c r="H1744" t="s">
        <v>237</v>
      </c>
      <c r="I1744" s="101" t="str">
        <f t="shared" si="287"/>
        <v>55,6</v>
      </c>
      <c r="J1744" s="164">
        <v>0</v>
      </c>
      <c r="K1744" s="7" t="s">
        <v>50</v>
      </c>
      <c r="L1744" s="103" t="e">
        <f>HLOOKUP(K1744,'ABR''26'!$DE$4:$EH$65,MATCH(Carga!A1744,'ABR''26'!$DE$4:$DE$65,0),0)</f>
        <v>#N/A</v>
      </c>
      <c r="M1744" s="7"/>
      <c r="O1744" s="7" t="str">
        <f t="shared" si="288"/>
        <v>ZBOP</v>
      </c>
      <c r="P1744" s="104" t="e">
        <f t="shared" si="289"/>
        <v>#N/A</v>
      </c>
      <c r="Q1744" s="102" t="s">
        <v>203</v>
      </c>
      <c r="R1744" s="102" t="s">
        <v>204</v>
      </c>
      <c r="S1744" s="102" t="s">
        <v>152</v>
      </c>
      <c r="T1744" s="105" t="str">
        <f t="shared" ca="1" si="285"/>
        <v>04.05.Monday</v>
      </c>
      <c r="U1744" s="102" t="s">
        <v>205</v>
      </c>
      <c r="V1744" s="7"/>
      <c r="W1744" s="7"/>
      <c r="X1744" s="7"/>
      <c r="Y1744" s="7"/>
      <c r="Z1744" s="100">
        <f t="shared" si="290"/>
        <v>4001151</v>
      </c>
      <c r="AA1744" s="7"/>
      <c r="AB1744" s="7"/>
      <c r="AC1744" s="7"/>
      <c r="AD1744" s="7"/>
      <c r="AE1744" s="100">
        <f t="shared" si="291"/>
        <v>4196</v>
      </c>
      <c r="AF1744" s="7"/>
      <c r="AG1744" s="100" t="str">
        <f t="shared" si="292"/>
        <v>50033763</v>
      </c>
    </row>
    <row r="1745" spans="1:33" x14ac:dyDescent="0.35">
      <c r="A1745" s="7" t="str">
        <f t="shared" si="286"/>
        <v>Suape55,60</v>
      </c>
      <c r="B1745" s="100" t="s">
        <v>187</v>
      </c>
      <c r="C1745" s="7">
        <v>4196</v>
      </c>
      <c r="D1745" s="7" t="s">
        <v>23</v>
      </c>
      <c r="E1745">
        <v>4001151</v>
      </c>
      <c r="F1745" s="101"/>
      <c r="G1745" s="111" t="s">
        <v>236</v>
      </c>
      <c r="H1745" t="s">
        <v>237</v>
      </c>
      <c r="I1745" s="101" t="str">
        <f t="shared" si="287"/>
        <v>55,6</v>
      </c>
      <c r="J1745" s="164">
        <v>0</v>
      </c>
      <c r="K1745" s="7" t="s">
        <v>58</v>
      </c>
      <c r="L1745" s="103" t="e">
        <f>HLOOKUP(K1745,'ABR''26'!$DE$4:$EH$65,MATCH(Carga!A1745,'ABR''26'!$DE$4:$DE$65,0),0)</f>
        <v>#N/A</v>
      </c>
      <c r="M1745" s="7"/>
      <c r="O1745" s="7" t="str">
        <f t="shared" si="288"/>
        <v>ZBOB</v>
      </c>
      <c r="P1745" s="104" t="e">
        <f t="shared" si="289"/>
        <v>#N/A</v>
      </c>
      <c r="Q1745" s="102" t="s">
        <v>203</v>
      </c>
      <c r="R1745" s="102" t="s">
        <v>204</v>
      </c>
      <c r="S1745" s="102" t="s">
        <v>152</v>
      </c>
      <c r="T1745" s="105" t="str">
        <f t="shared" ca="1" si="285"/>
        <v>04.05.Monday</v>
      </c>
      <c r="U1745" s="102" t="s">
        <v>205</v>
      </c>
      <c r="V1745" s="7"/>
      <c r="W1745" s="7"/>
      <c r="X1745" s="7"/>
      <c r="Y1745" s="7"/>
      <c r="Z1745" s="100">
        <f t="shared" si="290"/>
        <v>4001151</v>
      </c>
      <c r="AA1745" s="7"/>
      <c r="AB1745" s="7"/>
      <c r="AC1745" s="7"/>
      <c r="AD1745" s="7"/>
      <c r="AE1745" s="100">
        <f t="shared" si="291"/>
        <v>4196</v>
      </c>
      <c r="AF1745" s="7"/>
      <c r="AG1745" s="100" t="str">
        <f t="shared" si="292"/>
        <v>50033763</v>
      </c>
    </row>
    <row r="1746" spans="1:33" x14ac:dyDescent="0.35">
      <c r="A1746" s="7" t="str">
        <f t="shared" si="286"/>
        <v>Suape55,60</v>
      </c>
      <c r="B1746" s="100" t="s">
        <v>187</v>
      </c>
      <c r="C1746" s="7">
        <v>4196</v>
      </c>
      <c r="D1746" s="7" t="s">
        <v>23</v>
      </c>
      <c r="E1746">
        <v>4001151</v>
      </c>
      <c r="F1746" s="101"/>
      <c r="G1746" s="111" t="s">
        <v>236</v>
      </c>
      <c r="H1746" t="s">
        <v>237</v>
      </c>
      <c r="I1746" s="101" t="str">
        <f t="shared" si="287"/>
        <v>55,6</v>
      </c>
      <c r="J1746" s="164">
        <v>0</v>
      </c>
      <c r="K1746" s="7" t="s">
        <v>134</v>
      </c>
      <c r="L1746" s="103" t="e">
        <f>HLOOKUP(K1746,'ABR''26'!$DE$4:$EH$65,MATCH(Carga!A1746,'ABR''26'!$DE$4:$DE$65,0),0)</f>
        <v>#N/A</v>
      </c>
      <c r="M1746" s="7"/>
      <c r="O1746" s="7" t="str">
        <f t="shared" si="288"/>
        <v>ZBSG</v>
      </c>
      <c r="P1746" s="104" t="e">
        <f t="shared" si="289"/>
        <v>#N/A</v>
      </c>
      <c r="Q1746" s="102" t="s">
        <v>203</v>
      </c>
      <c r="R1746" s="102" t="s">
        <v>204</v>
      </c>
      <c r="S1746" s="102" t="s">
        <v>152</v>
      </c>
      <c r="T1746" s="105" t="str">
        <f t="shared" ca="1" si="285"/>
        <v>04.05.Monday</v>
      </c>
      <c r="U1746" s="102" t="s">
        <v>205</v>
      </c>
      <c r="V1746" s="7"/>
      <c r="W1746" s="7"/>
      <c r="X1746" s="7"/>
      <c r="Y1746" s="7"/>
      <c r="Z1746" s="100">
        <f t="shared" si="290"/>
        <v>4001151</v>
      </c>
      <c r="AA1746" s="7"/>
      <c r="AB1746" s="7"/>
      <c r="AC1746" s="7"/>
      <c r="AD1746" s="7"/>
      <c r="AE1746" s="100">
        <f t="shared" si="291"/>
        <v>4196</v>
      </c>
      <c r="AF1746" s="7"/>
      <c r="AG1746" s="100" t="str">
        <f t="shared" si="292"/>
        <v>50033763</v>
      </c>
    </row>
    <row r="1747" spans="1:33" x14ac:dyDescent="0.35">
      <c r="A1747" s="7" t="str">
        <f t="shared" si="286"/>
        <v>Suape55,60</v>
      </c>
      <c r="B1747" s="100" t="s">
        <v>187</v>
      </c>
      <c r="C1747" s="7">
        <v>4196</v>
      </c>
      <c r="D1747" s="7" t="s">
        <v>23</v>
      </c>
      <c r="E1747">
        <v>4001151</v>
      </c>
      <c r="F1747" s="101"/>
      <c r="G1747" s="111" t="s">
        <v>236</v>
      </c>
      <c r="H1747" t="s">
        <v>237</v>
      </c>
      <c r="I1747" s="101" t="str">
        <f t="shared" si="287"/>
        <v>55,6</v>
      </c>
      <c r="J1747" s="164">
        <v>0</v>
      </c>
      <c r="K1747" s="7" t="s">
        <v>45</v>
      </c>
      <c r="L1747" s="103" t="e">
        <f>HLOOKUP(K1747,'ABR''26'!$DE$4:$EH$65,MATCH(Carga!A1747,'ABR''26'!$DE$4:$DE$65,0),0)</f>
        <v>#N/A</v>
      </c>
      <c r="M1747" s="7"/>
      <c r="O1747" s="7" t="str">
        <f t="shared" si="288"/>
        <v>ZBFS</v>
      </c>
      <c r="P1747" s="104" t="e">
        <f t="shared" si="289"/>
        <v>#N/A</v>
      </c>
      <c r="Q1747" s="102" t="s">
        <v>203</v>
      </c>
      <c r="R1747" s="102" t="s">
        <v>204</v>
      </c>
      <c r="S1747" s="102" t="s">
        <v>152</v>
      </c>
      <c r="T1747" s="105" t="str">
        <f t="shared" ca="1" si="285"/>
        <v>04.05.Monday</v>
      </c>
      <c r="U1747" s="102" t="s">
        <v>205</v>
      </c>
      <c r="V1747" s="7"/>
      <c r="W1747" s="7"/>
      <c r="X1747" s="7"/>
      <c r="Y1747" s="7"/>
      <c r="Z1747" s="100">
        <f t="shared" si="290"/>
        <v>4001151</v>
      </c>
      <c r="AA1747" s="7"/>
      <c r="AB1747" s="7"/>
      <c r="AC1747" s="7"/>
      <c r="AD1747" s="7"/>
      <c r="AE1747" s="100">
        <f t="shared" si="291"/>
        <v>4196</v>
      </c>
      <c r="AF1747" s="7"/>
      <c r="AG1747" s="100" t="str">
        <f t="shared" si="292"/>
        <v>50033763</v>
      </c>
    </row>
    <row r="1748" spans="1:33" x14ac:dyDescent="0.35">
      <c r="A1748" s="7" t="str">
        <f t="shared" si="286"/>
        <v>Suape55,60</v>
      </c>
      <c r="B1748" s="100" t="s">
        <v>187</v>
      </c>
      <c r="C1748" s="7">
        <v>4196</v>
      </c>
      <c r="D1748" s="7" t="s">
        <v>23</v>
      </c>
      <c r="E1748">
        <v>4001151</v>
      </c>
      <c r="F1748" s="101"/>
      <c r="G1748" s="111" t="s">
        <v>236</v>
      </c>
      <c r="H1748" t="s">
        <v>237</v>
      </c>
      <c r="I1748" s="101" t="str">
        <f t="shared" si="287"/>
        <v>55,6</v>
      </c>
      <c r="J1748" s="164">
        <v>0</v>
      </c>
      <c r="K1748" s="7" t="s">
        <v>47</v>
      </c>
      <c r="L1748" s="103" t="e">
        <f>HLOOKUP(K1748,'ABR''26'!$DE$4:$EH$65,MATCH(Carga!A1748,'ABR''26'!$DE$4:$DE$65,0),0)</f>
        <v>#N/A</v>
      </c>
      <c r="M1748" s="7"/>
      <c r="O1748" s="7" t="str">
        <f t="shared" si="288"/>
        <v>ZBUT</v>
      </c>
      <c r="P1748" s="104" t="e">
        <f t="shared" si="289"/>
        <v>#N/A</v>
      </c>
      <c r="Q1748" s="102" t="s">
        <v>203</v>
      </c>
      <c r="R1748" s="102" t="s">
        <v>204</v>
      </c>
      <c r="S1748" s="102" t="s">
        <v>152</v>
      </c>
      <c r="T1748" s="105" t="str">
        <f t="shared" ca="1" si="285"/>
        <v>04.05.Monday</v>
      </c>
      <c r="U1748" s="102" t="s">
        <v>205</v>
      </c>
      <c r="V1748" s="7"/>
      <c r="W1748" s="7"/>
      <c r="X1748" s="7"/>
      <c r="Y1748" s="7"/>
      <c r="Z1748" s="100">
        <f t="shared" si="290"/>
        <v>4001151</v>
      </c>
      <c r="AA1748" s="7"/>
      <c r="AB1748" s="7"/>
      <c r="AC1748" s="7"/>
      <c r="AD1748" s="7"/>
      <c r="AE1748" s="100">
        <f t="shared" si="291"/>
        <v>4196</v>
      </c>
      <c r="AF1748" s="7"/>
      <c r="AG1748" s="100" t="str">
        <f t="shared" si="292"/>
        <v>50033763</v>
      </c>
    </row>
    <row r="1749" spans="1:33" x14ac:dyDescent="0.35">
      <c r="A1749" s="7" t="str">
        <f t="shared" si="286"/>
        <v>Suape55,60</v>
      </c>
      <c r="B1749" s="100" t="s">
        <v>187</v>
      </c>
      <c r="C1749" s="7">
        <v>4196</v>
      </c>
      <c r="D1749" s="7" t="s">
        <v>23</v>
      </c>
      <c r="E1749">
        <v>4001151</v>
      </c>
      <c r="F1749" s="101"/>
      <c r="G1749" s="111" t="s">
        <v>236</v>
      </c>
      <c r="H1749" t="s">
        <v>237</v>
      </c>
      <c r="I1749" s="101" t="str">
        <f t="shared" si="287"/>
        <v>55,6</v>
      </c>
      <c r="J1749" s="164">
        <v>0</v>
      </c>
      <c r="K1749" s="7" t="s">
        <v>54</v>
      </c>
      <c r="L1749" s="103" t="e">
        <f>HLOOKUP(K1749,'ABR''26'!$DE$4:$EH$65,MATCH(Carga!A1749,'ABR''26'!$DE$4:$DE$65,0),0)</f>
        <v>#N/A</v>
      </c>
      <c r="M1749" s="7"/>
      <c r="O1749" s="7" t="str">
        <f t="shared" si="288"/>
        <v>ZBUB</v>
      </c>
      <c r="P1749" s="104" t="e">
        <f t="shared" si="289"/>
        <v>#N/A</v>
      </c>
      <c r="Q1749" s="102" t="s">
        <v>203</v>
      </c>
      <c r="R1749" s="102" t="s">
        <v>204</v>
      </c>
      <c r="S1749" s="102" t="s">
        <v>152</v>
      </c>
      <c r="T1749" s="105" t="str">
        <f t="shared" ca="1" si="285"/>
        <v>04.05.Monday</v>
      </c>
      <c r="U1749" s="102" t="s">
        <v>205</v>
      </c>
      <c r="V1749" s="7"/>
      <c r="W1749" s="7"/>
      <c r="X1749" s="7"/>
      <c r="Y1749" s="7"/>
      <c r="Z1749" s="100">
        <f t="shared" si="290"/>
        <v>4001151</v>
      </c>
      <c r="AA1749" s="7"/>
      <c r="AB1749" s="7"/>
      <c r="AC1749" s="7"/>
      <c r="AD1749" s="7"/>
      <c r="AE1749" s="100">
        <f t="shared" si="291"/>
        <v>4196</v>
      </c>
      <c r="AF1749" s="7"/>
      <c r="AG1749" s="100" t="str">
        <f t="shared" si="292"/>
        <v>50033763</v>
      </c>
    </row>
    <row r="1750" spans="1:33" x14ac:dyDescent="0.35">
      <c r="A1750" s="7" t="str">
        <f t="shared" si="286"/>
        <v>Suape55,60</v>
      </c>
      <c r="B1750" s="100" t="s">
        <v>187</v>
      </c>
      <c r="C1750" s="7">
        <v>4196</v>
      </c>
      <c r="D1750" s="7" t="s">
        <v>23</v>
      </c>
      <c r="E1750">
        <v>4001151</v>
      </c>
      <c r="F1750" s="101"/>
      <c r="G1750" s="111" t="s">
        <v>236</v>
      </c>
      <c r="H1750" t="s">
        <v>237</v>
      </c>
      <c r="I1750" s="101" t="str">
        <f t="shared" si="287"/>
        <v>55,6</v>
      </c>
      <c r="J1750" s="164">
        <v>0</v>
      </c>
      <c r="K1750" s="7" t="s">
        <v>48</v>
      </c>
      <c r="L1750" s="103" t="e">
        <f>HLOOKUP(K1750,'ABR''26'!$DE$4:$EH$65,MATCH(Carga!A1750,'ABR''26'!$DE$4:$DE$65,0),0)</f>
        <v>#N/A</v>
      </c>
      <c r="M1750" s="7"/>
      <c r="O1750" s="7" t="str">
        <f t="shared" si="288"/>
        <v>ZBLA</v>
      </c>
      <c r="P1750" s="104" t="e">
        <f t="shared" si="289"/>
        <v>#N/A</v>
      </c>
      <c r="Q1750" s="102" t="s">
        <v>203</v>
      </c>
      <c r="R1750" s="102" t="s">
        <v>204</v>
      </c>
      <c r="S1750" s="102" t="s">
        <v>152</v>
      </c>
      <c r="T1750" s="105" t="str">
        <f t="shared" ca="1" si="285"/>
        <v>04.05.Monday</v>
      </c>
      <c r="U1750" s="102" t="s">
        <v>205</v>
      </c>
      <c r="V1750" s="7"/>
      <c r="W1750" s="7"/>
      <c r="X1750" s="7"/>
      <c r="Y1750" s="7"/>
      <c r="Z1750" s="100">
        <f t="shared" si="290"/>
        <v>4001151</v>
      </c>
      <c r="AA1750" s="7"/>
      <c r="AB1750" s="7"/>
      <c r="AC1750" s="7"/>
      <c r="AD1750" s="7"/>
      <c r="AE1750" s="100">
        <f t="shared" si="291"/>
        <v>4196</v>
      </c>
      <c r="AF1750" s="7"/>
      <c r="AG1750" s="100" t="str">
        <f t="shared" si="292"/>
        <v>50033763</v>
      </c>
    </row>
    <row r="1751" spans="1:33" x14ac:dyDescent="0.35">
      <c r="A1751" s="7" t="str">
        <f t="shared" si="286"/>
        <v>Suape55,60</v>
      </c>
      <c r="B1751" s="100" t="s">
        <v>187</v>
      </c>
      <c r="C1751" s="7">
        <v>4196</v>
      </c>
      <c r="D1751" s="7" t="s">
        <v>23</v>
      </c>
      <c r="E1751">
        <v>4001151</v>
      </c>
      <c r="F1751" s="101"/>
      <c r="G1751" s="111" t="s">
        <v>236</v>
      </c>
      <c r="H1751" t="s">
        <v>237</v>
      </c>
      <c r="I1751" s="101" t="str">
        <f t="shared" si="287"/>
        <v>55,6</v>
      </c>
      <c r="J1751" s="164">
        <v>0</v>
      </c>
      <c r="K1751" s="7" t="s">
        <v>55</v>
      </c>
      <c r="L1751" s="103" t="e">
        <f>HLOOKUP(K1751,'ABR''26'!$DE$4:$EH$65,MATCH(Carga!A1751,'ABR''26'!$DE$4:$DE$65,0),0)</f>
        <v>#N/A</v>
      </c>
      <c r="M1751" s="7"/>
      <c r="O1751" s="7" t="str">
        <f t="shared" si="288"/>
        <v>ZBLL</v>
      </c>
      <c r="P1751" s="104" t="e">
        <f t="shared" si="289"/>
        <v>#N/A</v>
      </c>
      <c r="Q1751" s="102" t="s">
        <v>203</v>
      </c>
      <c r="R1751" s="102" t="s">
        <v>204</v>
      </c>
      <c r="S1751" s="102" t="s">
        <v>152</v>
      </c>
      <c r="T1751" s="105" t="str">
        <f t="shared" ca="1" si="285"/>
        <v>04.05.Monday</v>
      </c>
      <c r="U1751" s="102" t="s">
        <v>205</v>
      </c>
      <c r="V1751" s="7"/>
      <c r="W1751" s="7"/>
      <c r="X1751" s="7"/>
      <c r="Y1751" s="7"/>
      <c r="Z1751" s="100">
        <f t="shared" si="290"/>
        <v>4001151</v>
      </c>
      <c r="AA1751" s="7"/>
      <c r="AB1751" s="7"/>
      <c r="AC1751" s="7"/>
      <c r="AD1751" s="7"/>
      <c r="AE1751" s="100">
        <f t="shared" si="291"/>
        <v>4196</v>
      </c>
      <c r="AF1751" s="7"/>
      <c r="AG1751" s="100" t="str">
        <f t="shared" si="292"/>
        <v>50033763</v>
      </c>
    </row>
    <row r="1752" spans="1:33" x14ac:dyDescent="0.35">
      <c r="A1752" s="7" t="str">
        <f t="shared" si="286"/>
        <v>Suape55,60</v>
      </c>
      <c r="B1752" s="100" t="s">
        <v>187</v>
      </c>
      <c r="C1752" s="7">
        <v>4196</v>
      </c>
      <c r="D1752" s="7" t="s">
        <v>23</v>
      </c>
      <c r="E1752">
        <v>4001151</v>
      </c>
      <c r="F1752" s="101"/>
      <c r="G1752" s="111" t="s">
        <v>236</v>
      </c>
      <c r="H1752" t="s">
        <v>237</v>
      </c>
      <c r="I1752" s="101" t="str">
        <f t="shared" si="287"/>
        <v>55,6</v>
      </c>
      <c r="J1752" s="164">
        <v>0</v>
      </c>
      <c r="K1752" s="7" t="s">
        <v>135</v>
      </c>
      <c r="L1752" s="103" t="e">
        <f>HLOOKUP(K1752,'ABR''26'!$DE$4:$EH$65,MATCH(Carga!A1752,'ABR''26'!$DE$4:$DE$65,0),0)</f>
        <v>#N/A</v>
      </c>
      <c r="M1752" s="7"/>
      <c r="O1752" s="7" t="str">
        <f t="shared" si="288"/>
        <v>ZBPE</v>
      </c>
      <c r="P1752" s="104" t="e">
        <f t="shared" si="289"/>
        <v>#N/A</v>
      </c>
      <c r="Q1752" s="102" t="s">
        <v>203</v>
      </c>
      <c r="R1752" s="102" t="s">
        <v>204</v>
      </c>
      <c r="S1752" s="102" t="s">
        <v>152</v>
      </c>
      <c r="T1752" s="105" t="str">
        <f t="shared" ca="1" si="285"/>
        <v>04.05.Monday</v>
      </c>
      <c r="U1752" s="102" t="s">
        <v>205</v>
      </c>
      <c r="V1752" s="7"/>
      <c r="W1752" s="7"/>
      <c r="X1752" s="7"/>
      <c r="Y1752" s="7"/>
      <c r="Z1752" s="100">
        <f t="shared" si="290"/>
        <v>4001151</v>
      </c>
      <c r="AA1752" s="7"/>
      <c r="AB1752" s="7"/>
      <c r="AC1752" s="7"/>
      <c r="AD1752" s="7"/>
      <c r="AE1752" s="100">
        <f t="shared" si="291"/>
        <v>4196</v>
      </c>
      <c r="AF1752" s="7"/>
      <c r="AG1752" s="100" t="str">
        <f t="shared" si="292"/>
        <v>50033763</v>
      </c>
    </row>
    <row r="1753" spans="1:33" x14ac:dyDescent="0.35">
      <c r="A1753" s="7" t="str">
        <f t="shared" si="286"/>
        <v>Suape55,60</v>
      </c>
      <c r="B1753" s="100" t="s">
        <v>187</v>
      </c>
      <c r="C1753" s="7">
        <v>4196</v>
      </c>
      <c r="D1753" s="7" t="s">
        <v>23</v>
      </c>
      <c r="E1753">
        <v>4001151</v>
      </c>
      <c r="F1753" s="101"/>
      <c r="G1753" s="111" t="s">
        <v>236</v>
      </c>
      <c r="H1753" t="s">
        <v>237</v>
      </c>
      <c r="I1753" s="101" t="str">
        <f t="shared" si="287"/>
        <v>55,6</v>
      </c>
      <c r="J1753" s="164">
        <v>0</v>
      </c>
      <c r="K1753" s="7" t="s">
        <v>136</v>
      </c>
      <c r="L1753" s="103" t="e">
        <f>HLOOKUP(K1753,'ABR''26'!$DE$4:$EH$65,MATCH(Carga!A1753,'ABR''26'!$DE$4:$DE$65,0),0)</f>
        <v>#N/A</v>
      </c>
      <c r="M1753" s="7"/>
      <c r="O1753" s="7" t="str">
        <f t="shared" si="288"/>
        <v>ZBPL</v>
      </c>
      <c r="P1753" s="104" t="e">
        <f t="shared" si="289"/>
        <v>#N/A</v>
      </c>
      <c r="Q1753" s="102" t="s">
        <v>203</v>
      </c>
      <c r="R1753" s="102" t="s">
        <v>204</v>
      </c>
      <c r="S1753" s="102" t="s">
        <v>152</v>
      </c>
      <c r="T1753" s="105" t="str">
        <f t="shared" ca="1" si="285"/>
        <v>04.05.Monday</v>
      </c>
      <c r="U1753" s="102" t="s">
        <v>205</v>
      </c>
      <c r="V1753" s="7"/>
      <c r="W1753" s="7"/>
      <c r="X1753" s="7"/>
      <c r="Y1753" s="7"/>
      <c r="Z1753" s="100">
        <f t="shared" si="290"/>
        <v>4001151</v>
      </c>
      <c r="AA1753" s="7"/>
      <c r="AB1753" s="7"/>
      <c r="AC1753" s="7"/>
      <c r="AD1753" s="7"/>
      <c r="AE1753" s="100">
        <f t="shared" si="291"/>
        <v>4196</v>
      </c>
      <c r="AF1753" s="7"/>
      <c r="AG1753" s="100" t="str">
        <f t="shared" si="292"/>
        <v>50033763</v>
      </c>
    </row>
    <row r="1754" spans="1:33" x14ac:dyDescent="0.35">
      <c r="A1754" s="7" t="str">
        <f>D1754&amp;I1754&amp;J1754</f>
        <v>Suape55,60</v>
      </c>
      <c r="B1754" s="100" t="s">
        <v>187</v>
      </c>
      <c r="C1754" s="7">
        <v>4196</v>
      </c>
      <c r="D1754" s="7" t="s">
        <v>23</v>
      </c>
      <c r="E1754">
        <v>4001152</v>
      </c>
      <c r="F1754" s="101"/>
      <c r="G1754" s="111" t="s">
        <v>236</v>
      </c>
      <c r="H1754" t="s">
        <v>237</v>
      </c>
      <c r="I1754" s="101" t="str">
        <f t="shared" si="287"/>
        <v>55,6</v>
      </c>
      <c r="J1754" s="164">
        <v>0</v>
      </c>
      <c r="K1754" s="7" t="s">
        <v>43</v>
      </c>
      <c r="L1754" s="103" t="e">
        <f>HLOOKUP(K1754,'ABR''26'!$DE$4:$EH$65,MATCH(Carga!A1754,'ABR''26'!$DE$4:$DE$65,0),0)</f>
        <v>#N/A</v>
      </c>
      <c r="M1754" s="7"/>
      <c r="O1754" s="7" t="str">
        <f t="shared" si="288"/>
        <v>ZBRP</v>
      </c>
      <c r="P1754" s="104" t="e">
        <f t="shared" si="289"/>
        <v>#N/A</v>
      </c>
      <c r="Q1754" s="102" t="s">
        <v>203</v>
      </c>
      <c r="R1754" s="102" t="s">
        <v>204</v>
      </c>
      <c r="S1754" s="102" t="s">
        <v>152</v>
      </c>
      <c r="T1754" s="105" t="str">
        <f t="shared" ca="1" si="285"/>
        <v>04.05.Monday</v>
      </c>
      <c r="U1754" s="102" t="s">
        <v>205</v>
      </c>
      <c r="V1754" s="7"/>
      <c r="W1754" s="7"/>
      <c r="X1754" s="7"/>
      <c r="Y1754" s="7"/>
      <c r="Z1754" s="100">
        <f t="shared" si="290"/>
        <v>4001152</v>
      </c>
      <c r="AA1754" s="7"/>
      <c r="AB1754" s="7"/>
      <c r="AC1754" s="7"/>
      <c r="AD1754" s="7"/>
      <c r="AE1754" s="100">
        <f t="shared" si="291"/>
        <v>4196</v>
      </c>
      <c r="AF1754" s="7"/>
      <c r="AG1754" s="100" t="str">
        <f t="shared" si="292"/>
        <v>50033763</v>
      </c>
    </row>
    <row r="1755" spans="1:33" x14ac:dyDescent="0.35">
      <c r="A1755" s="7" t="str">
        <f t="shared" ref="A1755:A1777" si="293">D1755&amp;I1755&amp;J1755</f>
        <v>Suape55,60</v>
      </c>
      <c r="B1755" s="100" t="s">
        <v>187</v>
      </c>
      <c r="C1755" s="7">
        <v>4196</v>
      </c>
      <c r="D1755" s="7" t="s">
        <v>23</v>
      </c>
      <c r="E1755">
        <v>4001152</v>
      </c>
      <c r="F1755" s="101"/>
      <c r="G1755" s="111" t="s">
        <v>236</v>
      </c>
      <c r="H1755" t="s">
        <v>237</v>
      </c>
      <c r="I1755" s="101" t="str">
        <f t="shared" si="287"/>
        <v>55,6</v>
      </c>
      <c r="J1755" s="164">
        <v>0</v>
      </c>
      <c r="K1755" s="7" t="s">
        <v>44</v>
      </c>
      <c r="L1755" s="103" t="e">
        <f>HLOOKUP(K1755,'ABR''26'!$DE$4:$EH$65,MATCH(Carga!A1755,'ABR''26'!$DE$4:$DE$65,0),0)</f>
        <v>#N/A</v>
      </c>
      <c r="M1755" s="7"/>
      <c r="O1755" s="7" t="str">
        <f t="shared" si="288"/>
        <v>ZBSR</v>
      </c>
      <c r="P1755" s="104" t="e">
        <f t="shared" si="289"/>
        <v>#N/A</v>
      </c>
      <c r="Q1755" s="102" t="s">
        <v>203</v>
      </c>
      <c r="R1755" s="102" t="s">
        <v>204</v>
      </c>
      <c r="S1755" s="102" t="s">
        <v>152</v>
      </c>
      <c r="T1755" s="105" t="str">
        <f t="shared" ca="1" si="285"/>
        <v>04.05.Monday</v>
      </c>
      <c r="U1755" s="102" t="s">
        <v>205</v>
      </c>
      <c r="V1755" s="7"/>
      <c r="W1755" s="7"/>
      <c r="X1755" s="7"/>
      <c r="Y1755" s="7"/>
      <c r="Z1755" s="100">
        <f t="shared" si="290"/>
        <v>4001152</v>
      </c>
      <c r="AA1755" s="7"/>
      <c r="AB1755" s="7"/>
      <c r="AC1755" s="7"/>
      <c r="AD1755" s="7"/>
      <c r="AE1755" s="100">
        <f t="shared" si="291"/>
        <v>4196</v>
      </c>
      <c r="AF1755" s="7"/>
      <c r="AG1755" s="100" t="str">
        <f t="shared" si="292"/>
        <v>50033763</v>
      </c>
    </row>
    <row r="1756" spans="1:33" x14ac:dyDescent="0.35">
      <c r="A1756" s="7" t="str">
        <f t="shared" si="293"/>
        <v>Suape55,60</v>
      </c>
      <c r="B1756" s="100" t="s">
        <v>187</v>
      </c>
      <c r="C1756" s="7">
        <v>4196</v>
      </c>
      <c r="D1756" s="7" t="s">
        <v>23</v>
      </c>
      <c r="E1756">
        <v>4001152</v>
      </c>
      <c r="F1756" s="101"/>
      <c r="G1756" s="111" t="s">
        <v>236</v>
      </c>
      <c r="H1756" t="s">
        <v>237</v>
      </c>
      <c r="I1756" s="101" t="str">
        <f t="shared" si="287"/>
        <v>55,6</v>
      </c>
      <c r="J1756" s="164">
        <v>0</v>
      </c>
      <c r="K1756" s="7" t="s">
        <v>56</v>
      </c>
      <c r="L1756" s="103" t="e">
        <f>HLOOKUP(K1756,'ABR''26'!$DE$4:$EH$65,MATCH(Carga!A1756,'ABR''26'!$DE$4:$DE$65,0),0)</f>
        <v>#N/A</v>
      </c>
      <c r="M1756" s="7"/>
      <c r="O1756" s="7" t="str">
        <f t="shared" si="288"/>
        <v>ZBSB</v>
      </c>
      <c r="P1756" s="104" t="e">
        <f t="shared" si="289"/>
        <v>#N/A</v>
      </c>
      <c r="Q1756" s="102" t="s">
        <v>203</v>
      </c>
      <c r="R1756" s="102" t="s">
        <v>204</v>
      </c>
      <c r="S1756" s="102" t="s">
        <v>152</v>
      </c>
      <c r="T1756" s="105" t="str">
        <f t="shared" ca="1" si="285"/>
        <v>04.05.Monday</v>
      </c>
      <c r="U1756" s="102" t="s">
        <v>205</v>
      </c>
      <c r="V1756" s="7"/>
      <c r="W1756" s="7"/>
      <c r="X1756" s="7"/>
      <c r="Y1756" s="7"/>
      <c r="Z1756" s="100">
        <f t="shared" si="290"/>
        <v>4001152</v>
      </c>
      <c r="AA1756" s="7"/>
      <c r="AB1756" s="7"/>
      <c r="AC1756" s="7"/>
      <c r="AD1756" s="7"/>
      <c r="AE1756" s="100">
        <f t="shared" si="291"/>
        <v>4196</v>
      </c>
      <c r="AF1756" s="7"/>
      <c r="AG1756" s="100" t="str">
        <f t="shared" si="292"/>
        <v>50033763</v>
      </c>
    </row>
    <row r="1757" spans="1:33" x14ac:dyDescent="0.35">
      <c r="A1757" s="7" t="str">
        <f t="shared" si="293"/>
        <v>Suape55,60</v>
      </c>
      <c r="B1757" s="100" t="s">
        <v>187</v>
      </c>
      <c r="C1757" s="7">
        <v>4196</v>
      </c>
      <c r="D1757" s="7" t="s">
        <v>23</v>
      </c>
      <c r="E1757">
        <v>4001152</v>
      </c>
      <c r="F1757" s="101"/>
      <c r="G1757" s="111" t="s">
        <v>236</v>
      </c>
      <c r="H1757" t="s">
        <v>237</v>
      </c>
      <c r="I1757" s="101" t="str">
        <f t="shared" si="287"/>
        <v>55,6</v>
      </c>
      <c r="J1757" s="164">
        <v>0</v>
      </c>
      <c r="K1757" s="7" t="s">
        <v>46</v>
      </c>
      <c r="L1757" s="103" t="e">
        <f>HLOOKUP(K1757,'ABR''26'!$DE$4:$EH$65,MATCH(Carga!A1757,'ABR''26'!$DE$4:$DE$65,0),0)</f>
        <v>#N/A</v>
      </c>
      <c r="M1757" s="7"/>
      <c r="O1757" s="7" t="str">
        <f t="shared" si="288"/>
        <v>ZBCP</v>
      </c>
      <c r="P1757" s="104" t="e">
        <f t="shared" si="289"/>
        <v>#N/A</v>
      </c>
      <c r="Q1757" s="102" t="s">
        <v>203</v>
      </c>
      <c r="R1757" s="102" t="s">
        <v>204</v>
      </c>
      <c r="S1757" s="102" t="s">
        <v>152</v>
      </c>
      <c r="T1757" s="105" t="str">
        <f t="shared" ca="1" si="285"/>
        <v>04.05.Monday</v>
      </c>
      <c r="U1757" s="102" t="s">
        <v>205</v>
      </c>
      <c r="V1757" s="7"/>
      <c r="W1757" s="7"/>
      <c r="X1757" s="7"/>
      <c r="Y1757" s="7"/>
      <c r="Z1757" s="100">
        <f t="shared" si="290"/>
        <v>4001152</v>
      </c>
      <c r="AA1757" s="7"/>
      <c r="AB1757" s="7"/>
      <c r="AC1757" s="7"/>
      <c r="AD1757" s="7"/>
      <c r="AE1757" s="100">
        <f t="shared" si="291"/>
        <v>4196</v>
      </c>
      <c r="AF1757" s="7"/>
      <c r="AG1757" s="100" t="str">
        <f t="shared" si="292"/>
        <v>50033763</v>
      </c>
    </row>
    <row r="1758" spans="1:33" x14ac:dyDescent="0.35">
      <c r="A1758" s="7" t="str">
        <f t="shared" si="293"/>
        <v>Suape55,60</v>
      </c>
      <c r="B1758" s="100" t="s">
        <v>187</v>
      </c>
      <c r="C1758" s="7">
        <v>4196</v>
      </c>
      <c r="D1758" s="7" t="s">
        <v>23</v>
      </c>
      <c r="E1758">
        <v>4001152</v>
      </c>
      <c r="F1758" s="101"/>
      <c r="G1758" s="111" t="s">
        <v>236</v>
      </c>
      <c r="H1758" t="s">
        <v>237</v>
      </c>
      <c r="I1758" s="101" t="str">
        <f t="shared" si="287"/>
        <v>55,6</v>
      </c>
      <c r="J1758" s="164">
        <v>0</v>
      </c>
      <c r="K1758" s="7" t="s">
        <v>131</v>
      </c>
      <c r="L1758" s="103" t="e">
        <f>HLOOKUP(K1758,'ABR''26'!$DE$4:$EH$65,MATCH(Carga!A1758,'ABR''26'!$DE$4:$DE$65,0),0)</f>
        <v>#N/A</v>
      </c>
      <c r="M1758" s="7"/>
      <c r="O1758" s="7" t="str">
        <f t="shared" si="288"/>
        <v>ZBFP</v>
      </c>
      <c r="P1758" s="104" t="e">
        <f t="shared" si="289"/>
        <v>#N/A</v>
      </c>
      <c r="Q1758" s="102" t="s">
        <v>203</v>
      </c>
      <c r="R1758" s="102" t="s">
        <v>204</v>
      </c>
      <c r="S1758" s="102" t="s">
        <v>152</v>
      </c>
      <c r="T1758" s="105" t="str">
        <f t="shared" ca="1" si="285"/>
        <v>04.05.Monday</v>
      </c>
      <c r="U1758" s="102" t="s">
        <v>205</v>
      </c>
      <c r="V1758" s="7"/>
      <c r="W1758" s="7"/>
      <c r="X1758" s="7"/>
      <c r="Y1758" s="7"/>
      <c r="Z1758" s="100">
        <f t="shared" si="290"/>
        <v>4001152</v>
      </c>
      <c r="AA1758" s="7"/>
      <c r="AB1758" s="7"/>
      <c r="AC1758" s="7"/>
      <c r="AD1758" s="7"/>
      <c r="AE1758" s="100">
        <f t="shared" si="291"/>
        <v>4196</v>
      </c>
      <c r="AF1758" s="7"/>
      <c r="AG1758" s="100" t="str">
        <f t="shared" si="292"/>
        <v>50033763</v>
      </c>
    </row>
    <row r="1759" spans="1:33" x14ac:dyDescent="0.35">
      <c r="A1759" s="7" t="str">
        <f t="shared" si="293"/>
        <v>Suape55,60</v>
      </c>
      <c r="B1759" s="100" t="s">
        <v>187</v>
      </c>
      <c r="C1759" s="7">
        <v>4196</v>
      </c>
      <c r="D1759" s="7" t="s">
        <v>23</v>
      </c>
      <c r="E1759">
        <v>4001152</v>
      </c>
      <c r="F1759" s="101"/>
      <c r="G1759" s="111" t="s">
        <v>236</v>
      </c>
      <c r="H1759" t="s">
        <v>237</v>
      </c>
      <c r="I1759" s="101" t="str">
        <f t="shared" si="287"/>
        <v>55,6</v>
      </c>
      <c r="J1759" s="164">
        <v>0</v>
      </c>
      <c r="K1759" s="7" t="s">
        <v>51</v>
      </c>
      <c r="L1759" s="103" t="e">
        <f>HLOOKUP(K1759,'ABR''26'!$DE$4:$EH$65,MATCH(Carga!A1759,'ABR''26'!$DE$4:$DE$65,0),0)</f>
        <v>#N/A</v>
      </c>
      <c r="M1759" s="7"/>
      <c r="O1759" s="7" t="str">
        <f t="shared" si="288"/>
        <v>ZBFC</v>
      </c>
      <c r="P1759" s="104" t="e">
        <f t="shared" si="289"/>
        <v>#N/A</v>
      </c>
      <c r="Q1759" s="102" t="s">
        <v>203</v>
      </c>
      <c r="R1759" s="102" t="s">
        <v>204</v>
      </c>
      <c r="S1759" s="102" t="s">
        <v>152</v>
      </c>
      <c r="T1759" s="105" t="str">
        <f t="shared" ca="1" si="285"/>
        <v>04.05.Monday</v>
      </c>
      <c r="U1759" s="102" t="s">
        <v>205</v>
      </c>
      <c r="V1759" s="7"/>
      <c r="W1759" s="7"/>
      <c r="X1759" s="7"/>
      <c r="Y1759" s="7"/>
      <c r="Z1759" s="100">
        <f t="shared" si="290"/>
        <v>4001152</v>
      </c>
      <c r="AA1759" s="7"/>
      <c r="AB1759" s="7"/>
      <c r="AC1759" s="7"/>
      <c r="AD1759" s="7"/>
      <c r="AE1759" s="100">
        <f t="shared" si="291"/>
        <v>4196</v>
      </c>
      <c r="AF1759" s="7"/>
      <c r="AG1759" s="100" t="str">
        <f t="shared" si="292"/>
        <v>50033763</v>
      </c>
    </row>
    <row r="1760" spans="1:33" x14ac:dyDescent="0.35">
      <c r="A1760" s="7" t="str">
        <f t="shared" si="293"/>
        <v>Suape55,60</v>
      </c>
      <c r="B1760" s="100" t="s">
        <v>187</v>
      </c>
      <c r="C1760" s="7">
        <v>4196</v>
      </c>
      <c r="D1760" s="7" t="s">
        <v>23</v>
      </c>
      <c r="E1760">
        <v>4001152</v>
      </c>
      <c r="F1760" s="101"/>
      <c r="G1760" s="111" t="s">
        <v>236</v>
      </c>
      <c r="H1760" t="s">
        <v>237</v>
      </c>
      <c r="I1760" s="101" t="str">
        <f t="shared" si="287"/>
        <v>55,6</v>
      </c>
      <c r="J1760" s="164">
        <v>0</v>
      </c>
      <c r="K1760" s="7" t="s">
        <v>59</v>
      </c>
      <c r="L1760" s="103" t="e">
        <f>HLOOKUP(K1760,'ABR''26'!$DE$4:$EH$65,MATCH(Carga!A1760,'ABR''26'!$DE$4:$DE$65,0),0)</f>
        <v>#N/A</v>
      </c>
      <c r="M1760" s="7"/>
      <c r="O1760" s="7" t="str">
        <f t="shared" si="288"/>
        <v>ZBFB</v>
      </c>
      <c r="P1760" s="104" t="e">
        <f t="shared" si="289"/>
        <v>#N/A</v>
      </c>
      <c r="Q1760" s="102" t="s">
        <v>203</v>
      </c>
      <c r="R1760" s="102" t="s">
        <v>204</v>
      </c>
      <c r="S1760" s="102" t="s">
        <v>152</v>
      </c>
      <c r="T1760" s="105" t="str">
        <f t="shared" ca="1" si="285"/>
        <v>04.05.Monday</v>
      </c>
      <c r="U1760" s="102" t="s">
        <v>205</v>
      </c>
      <c r="V1760" s="7"/>
      <c r="W1760" s="7"/>
      <c r="X1760" s="7"/>
      <c r="Y1760" s="7"/>
      <c r="Z1760" s="100">
        <f t="shared" si="290"/>
        <v>4001152</v>
      </c>
      <c r="AA1760" s="7"/>
      <c r="AB1760" s="7"/>
      <c r="AC1760" s="7"/>
      <c r="AD1760" s="7"/>
      <c r="AE1760" s="100">
        <f t="shared" si="291"/>
        <v>4196</v>
      </c>
      <c r="AF1760" s="7"/>
      <c r="AG1760" s="100" t="str">
        <f t="shared" si="292"/>
        <v>50033763</v>
      </c>
    </row>
    <row r="1761" spans="1:33" x14ac:dyDescent="0.35">
      <c r="A1761" s="7" t="str">
        <f t="shared" si="293"/>
        <v>Suape55,60</v>
      </c>
      <c r="B1761" s="100" t="s">
        <v>187</v>
      </c>
      <c r="C1761" s="7">
        <v>4196</v>
      </c>
      <c r="D1761" s="7" t="s">
        <v>23</v>
      </c>
      <c r="E1761">
        <v>4001152</v>
      </c>
      <c r="F1761" s="101"/>
      <c r="G1761" s="111" t="s">
        <v>236</v>
      </c>
      <c r="H1761" t="s">
        <v>237</v>
      </c>
      <c r="I1761" s="101" t="str">
        <f t="shared" si="287"/>
        <v>55,6</v>
      </c>
      <c r="J1761" s="164">
        <v>0</v>
      </c>
      <c r="K1761" s="7" t="s">
        <v>138</v>
      </c>
      <c r="L1761" s="103" t="e">
        <f>HLOOKUP(K1761,'ABR''26'!$DE$4:$EH$65,MATCH(Carga!A1761,'ABR''26'!$DE$4:$DE$65,0),0)</f>
        <v>#N/A</v>
      </c>
      <c r="M1761" s="7"/>
      <c r="O1761" s="7" t="str">
        <f t="shared" si="288"/>
        <v>ZBTM</v>
      </c>
      <c r="P1761" s="104" t="e">
        <f t="shared" si="289"/>
        <v>#N/A</v>
      </c>
      <c r="Q1761" s="102" t="s">
        <v>203</v>
      </c>
      <c r="R1761" s="102" t="s">
        <v>204</v>
      </c>
      <c r="S1761" s="102" t="s">
        <v>152</v>
      </c>
      <c r="T1761" s="105" t="str">
        <f t="shared" ca="1" si="285"/>
        <v>04.05.Monday</v>
      </c>
      <c r="U1761" s="102" t="s">
        <v>205</v>
      </c>
      <c r="V1761" s="7"/>
      <c r="W1761" s="7"/>
      <c r="X1761" s="7"/>
      <c r="Y1761" s="7"/>
      <c r="Z1761" s="100">
        <f t="shared" si="290"/>
        <v>4001152</v>
      </c>
      <c r="AA1761" s="7"/>
      <c r="AB1761" s="7"/>
      <c r="AC1761" s="7"/>
      <c r="AD1761" s="7"/>
      <c r="AE1761" s="100">
        <f t="shared" si="291"/>
        <v>4196</v>
      </c>
      <c r="AF1761" s="7"/>
      <c r="AG1761" s="100" t="str">
        <f t="shared" si="292"/>
        <v>50033763</v>
      </c>
    </row>
    <row r="1762" spans="1:33" x14ac:dyDescent="0.35">
      <c r="A1762" s="7" t="str">
        <f t="shared" si="293"/>
        <v>Suape55,60</v>
      </c>
      <c r="B1762" s="100" t="s">
        <v>187</v>
      </c>
      <c r="C1762" s="7">
        <v>4196</v>
      </c>
      <c r="D1762" s="7" t="s">
        <v>23</v>
      </c>
      <c r="E1762">
        <v>4001152</v>
      </c>
      <c r="F1762" s="101"/>
      <c r="G1762" s="111" t="s">
        <v>236</v>
      </c>
      <c r="H1762" t="s">
        <v>237</v>
      </c>
      <c r="I1762" s="101" t="str">
        <f t="shared" si="287"/>
        <v>55,6</v>
      </c>
      <c r="J1762" s="164">
        <v>0</v>
      </c>
      <c r="K1762" s="7" t="s">
        <v>139</v>
      </c>
      <c r="L1762" s="103" t="e">
        <f>HLOOKUP(K1762,'ABR''26'!$DE$4:$EH$65,MATCH(Carga!A1762,'ABR''26'!$DE$4:$DE$65,0),0)</f>
        <v>#N/A</v>
      </c>
      <c r="M1762" s="7"/>
      <c r="O1762" s="7" t="str">
        <f t="shared" si="288"/>
        <v>ZBCT</v>
      </c>
      <c r="P1762" s="104" t="e">
        <f t="shared" si="289"/>
        <v>#N/A</v>
      </c>
      <c r="Q1762" s="102" t="s">
        <v>203</v>
      </c>
      <c r="R1762" s="102" t="s">
        <v>204</v>
      </c>
      <c r="S1762" s="102" t="s">
        <v>152</v>
      </c>
      <c r="T1762" s="105" t="str">
        <f t="shared" ca="1" si="285"/>
        <v>04.05.Monday</v>
      </c>
      <c r="U1762" s="102" t="s">
        <v>205</v>
      </c>
      <c r="V1762" s="7"/>
      <c r="W1762" s="7"/>
      <c r="X1762" s="7"/>
      <c r="Y1762" s="7"/>
      <c r="Z1762" s="100">
        <f t="shared" si="290"/>
        <v>4001152</v>
      </c>
      <c r="AA1762" s="7"/>
      <c r="AB1762" s="7"/>
      <c r="AC1762" s="7"/>
      <c r="AD1762" s="7"/>
      <c r="AE1762" s="100">
        <f t="shared" si="291"/>
        <v>4196</v>
      </c>
      <c r="AF1762" s="7"/>
      <c r="AG1762" s="100" t="str">
        <f t="shared" si="292"/>
        <v>50033763</v>
      </c>
    </row>
    <row r="1763" spans="1:33" x14ac:dyDescent="0.35">
      <c r="A1763" s="7" t="str">
        <f t="shared" si="293"/>
        <v>Suape55,60</v>
      </c>
      <c r="B1763" s="100" t="s">
        <v>187</v>
      </c>
      <c r="C1763" s="7">
        <v>4196</v>
      </c>
      <c r="D1763" s="7" t="s">
        <v>23</v>
      </c>
      <c r="E1763">
        <v>4001152</v>
      </c>
      <c r="F1763" s="101"/>
      <c r="G1763" s="111" t="s">
        <v>236</v>
      </c>
      <c r="H1763" t="s">
        <v>237</v>
      </c>
      <c r="I1763" s="101" t="str">
        <f t="shared" si="287"/>
        <v>55,6</v>
      </c>
      <c r="J1763" s="164">
        <v>0</v>
      </c>
      <c r="K1763" s="7" t="s">
        <v>57</v>
      </c>
      <c r="L1763" s="103" t="e">
        <f>HLOOKUP(K1763,'ABR''26'!$DE$4:$EH$65,MATCH(Carga!A1763,'ABR''26'!$DE$4:$DE$65,0),0)</f>
        <v>#N/A</v>
      </c>
      <c r="M1763" s="7"/>
      <c r="O1763" s="7" t="str">
        <f t="shared" si="288"/>
        <v>ZBLB</v>
      </c>
      <c r="P1763" s="104" t="e">
        <f t="shared" si="289"/>
        <v>#N/A</v>
      </c>
      <c r="Q1763" s="102" t="s">
        <v>203</v>
      </c>
      <c r="R1763" s="102" t="s">
        <v>204</v>
      </c>
      <c r="S1763" s="102" t="s">
        <v>152</v>
      </c>
      <c r="T1763" s="105" t="str">
        <f t="shared" ca="1" si="285"/>
        <v>04.05.Monday</v>
      </c>
      <c r="U1763" s="102" t="s">
        <v>205</v>
      </c>
      <c r="V1763" s="7"/>
      <c r="W1763" s="7"/>
      <c r="X1763" s="7"/>
      <c r="Y1763" s="7"/>
      <c r="Z1763" s="100">
        <f t="shared" si="290"/>
        <v>4001152</v>
      </c>
      <c r="AA1763" s="7"/>
      <c r="AB1763" s="7"/>
      <c r="AC1763" s="7"/>
      <c r="AD1763" s="7"/>
      <c r="AE1763" s="100">
        <f t="shared" si="291"/>
        <v>4196</v>
      </c>
      <c r="AF1763" s="7"/>
      <c r="AG1763" s="100" t="str">
        <f t="shared" si="292"/>
        <v>50033763</v>
      </c>
    </row>
    <row r="1764" spans="1:33" x14ac:dyDescent="0.35">
      <c r="A1764" s="7" t="str">
        <f t="shared" si="293"/>
        <v>Suape55,60</v>
      </c>
      <c r="B1764" s="100" t="s">
        <v>187</v>
      </c>
      <c r="C1764" s="7">
        <v>4196</v>
      </c>
      <c r="D1764" s="7" t="s">
        <v>23</v>
      </c>
      <c r="E1764">
        <v>4001152</v>
      </c>
      <c r="F1764" s="101"/>
      <c r="G1764" s="111" t="s">
        <v>236</v>
      </c>
      <c r="H1764" t="s">
        <v>237</v>
      </c>
      <c r="I1764" s="101" t="str">
        <f t="shared" si="287"/>
        <v>55,6</v>
      </c>
      <c r="J1764" s="164">
        <v>0</v>
      </c>
      <c r="K1764" s="7" t="s">
        <v>132</v>
      </c>
      <c r="L1764" s="103" t="e">
        <f>HLOOKUP(K1764,'ABR''26'!$DE$4:$EH$65,MATCH(Carga!A1764,'ABR''26'!$DE$4:$DE$65,0),0)</f>
        <v>#N/A</v>
      </c>
      <c r="M1764" s="7"/>
      <c r="O1764" s="7" t="str">
        <f t="shared" si="288"/>
        <v>ZBMR</v>
      </c>
      <c r="P1764" s="104" t="e">
        <f t="shared" si="289"/>
        <v>#N/A</v>
      </c>
      <c r="Q1764" s="102" t="s">
        <v>203</v>
      </c>
      <c r="R1764" s="102" t="s">
        <v>204</v>
      </c>
      <c r="S1764" s="102" t="s">
        <v>152</v>
      </c>
      <c r="T1764" s="105" t="str">
        <f t="shared" ca="1" si="285"/>
        <v>04.05.Monday</v>
      </c>
      <c r="U1764" s="102" t="s">
        <v>205</v>
      </c>
      <c r="V1764" s="7"/>
      <c r="W1764" s="7"/>
      <c r="X1764" s="7"/>
      <c r="Y1764" s="7"/>
      <c r="Z1764" s="100">
        <f t="shared" si="290"/>
        <v>4001152</v>
      </c>
      <c r="AA1764" s="7"/>
      <c r="AB1764" s="7"/>
      <c r="AC1764" s="7"/>
      <c r="AD1764" s="7"/>
      <c r="AE1764" s="100">
        <f t="shared" si="291"/>
        <v>4196</v>
      </c>
      <c r="AF1764" s="7"/>
      <c r="AG1764" s="100" t="str">
        <f t="shared" si="292"/>
        <v>50033763</v>
      </c>
    </row>
    <row r="1765" spans="1:33" x14ac:dyDescent="0.35">
      <c r="A1765" s="7" t="str">
        <f t="shared" si="293"/>
        <v>Suape55,60</v>
      </c>
      <c r="B1765" s="100" t="s">
        <v>187</v>
      </c>
      <c r="C1765" s="7">
        <v>4196</v>
      </c>
      <c r="D1765" s="7" t="s">
        <v>23</v>
      </c>
      <c r="E1765">
        <v>4001152</v>
      </c>
      <c r="F1765" s="101"/>
      <c r="G1765" s="111" t="s">
        <v>236</v>
      </c>
      <c r="H1765" t="s">
        <v>237</v>
      </c>
      <c r="I1765" s="101" t="str">
        <f t="shared" si="287"/>
        <v>55,6</v>
      </c>
      <c r="J1765" s="164">
        <v>0</v>
      </c>
      <c r="K1765" s="7" t="s">
        <v>133</v>
      </c>
      <c r="L1765" s="103" t="e">
        <f>HLOOKUP(K1765,'ABR''26'!$DE$4:$EH$65,MATCH(Carga!A1765,'ABR''26'!$DE$4:$DE$65,0),0)</f>
        <v>#N/A</v>
      </c>
      <c r="M1765" s="7"/>
      <c r="O1765" s="7" t="str">
        <f t="shared" si="288"/>
        <v>ZBML</v>
      </c>
      <c r="P1765" s="104" t="e">
        <f t="shared" si="289"/>
        <v>#N/A</v>
      </c>
      <c r="Q1765" s="102" t="s">
        <v>203</v>
      </c>
      <c r="R1765" s="102" t="s">
        <v>204</v>
      </c>
      <c r="S1765" s="102" t="s">
        <v>152</v>
      </c>
      <c r="T1765" s="105" t="str">
        <f t="shared" ca="1" si="285"/>
        <v>04.05.Monday</v>
      </c>
      <c r="U1765" s="102" t="s">
        <v>205</v>
      </c>
      <c r="V1765" s="7"/>
      <c r="W1765" s="7"/>
      <c r="X1765" s="7"/>
      <c r="Y1765" s="7"/>
      <c r="Z1765" s="100">
        <f t="shared" si="290"/>
        <v>4001152</v>
      </c>
      <c r="AA1765" s="7"/>
      <c r="AB1765" s="7"/>
      <c r="AC1765" s="7"/>
      <c r="AD1765" s="7"/>
      <c r="AE1765" s="100">
        <f t="shared" si="291"/>
        <v>4196</v>
      </c>
      <c r="AF1765" s="7"/>
      <c r="AG1765" s="100" t="str">
        <f t="shared" si="292"/>
        <v>50033763</v>
      </c>
    </row>
    <row r="1766" spans="1:33" x14ac:dyDescent="0.35">
      <c r="A1766" s="7" t="str">
        <f t="shared" si="293"/>
        <v>Suape55,60</v>
      </c>
      <c r="B1766" s="100" t="s">
        <v>187</v>
      </c>
      <c r="C1766" s="7">
        <v>4196</v>
      </c>
      <c r="D1766" s="7" t="s">
        <v>23</v>
      </c>
      <c r="E1766">
        <v>4001152</v>
      </c>
      <c r="F1766" s="101"/>
      <c r="G1766" s="111" t="s">
        <v>236</v>
      </c>
      <c r="H1766" t="s">
        <v>237</v>
      </c>
      <c r="I1766" s="101" t="str">
        <f t="shared" si="287"/>
        <v>55,6</v>
      </c>
      <c r="J1766" s="164">
        <v>0</v>
      </c>
      <c r="K1766" s="7" t="s">
        <v>52</v>
      </c>
      <c r="L1766" s="103" t="e">
        <f>HLOOKUP(K1766,'ABR''26'!$DE$4:$EH$65,MATCH(Carga!A1766,'ABR''26'!$DE$4:$DE$65,0),0)</f>
        <v>#N/A</v>
      </c>
      <c r="M1766" s="7"/>
      <c r="O1766" s="7" t="str">
        <f t="shared" si="288"/>
        <v>ZBPP</v>
      </c>
      <c r="P1766" s="104" t="e">
        <f t="shared" si="289"/>
        <v>#N/A</v>
      </c>
      <c r="Q1766" s="102" t="s">
        <v>203</v>
      </c>
      <c r="R1766" s="102" t="s">
        <v>204</v>
      </c>
      <c r="S1766" s="102" t="s">
        <v>152</v>
      </c>
      <c r="T1766" s="105" t="str">
        <f t="shared" ca="1" si="285"/>
        <v>04.05.Monday</v>
      </c>
      <c r="U1766" s="102" t="s">
        <v>205</v>
      </c>
      <c r="V1766" s="7"/>
      <c r="W1766" s="7"/>
      <c r="X1766" s="7"/>
      <c r="Y1766" s="7"/>
      <c r="Z1766" s="100">
        <f t="shared" si="290"/>
        <v>4001152</v>
      </c>
      <c r="AA1766" s="7"/>
      <c r="AB1766" s="7"/>
      <c r="AC1766" s="7"/>
      <c r="AD1766" s="7"/>
      <c r="AE1766" s="100">
        <f t="shared" si="291"/>
        <v>4196</v>
      </c>
      <c r="AF1766" s="7"/>
      <c r="AG1766" s="100" t="str">
        <f t="shared" si="292"/>
        <v>50033763</v>
      </c>
    </row>
    <row r="1767" spans="1:33" x14ac:dyDescent="0.35">
      <c r="A1767" s="7" t="str">
        <f t="shared" si="293"/>
        <v>Suape55,60</v>
      </c>
      <c r="B1767" s="100" t="s">
        <v>187</v>
      </c>
      <c r="C1767" s="7">
        <v>4196</v>
      </c>
      <c r="D1767" s="7" t="s">
        <v>23</v>
      </c>
      <c r="E1767">
        <v>4001152</v>
      </c>
      <c r="F1767" s="101"/>
      <c r="G1767" s="111" t="s">
        <v>236</v>
      </c>
      <c r="H1767" t="s">
        <v>237</v>
      </c>
      <c r="I1767" s="101" t="str">
        <f t="shared" si="287"/>
        <v>55,6</v>
      </c>
      <c r="J1767" s="164">
        <v>0</v>
      </c>
      <c r="K1767" s="7" t="s">
        <v>60</v>
      </c>
      <c r="L1767" s="103" t="e">
        <f>HLOOKUP(K1767,'ABR''26'!$DE$4:$EH$65,MATCH(Carga!A1767,'ABR''26'!$DE$4:$DE$65,0),0)</f>
        <v>#N/A</v>
      </c>
      <c r="M1767" s="7"/>
      <c r="O1767" s="7" t="str">
        <f t="shared" si="288"/>
        <v>ZBPB</v>
      </c>
      <c r="P1767" s="104" t="e">
        <f t="shared" si="289"/>
        <v>#N/A</v>
      </c>
      <c r="Q1767" s="102" t="s">
        <v>203</v>
      </c>
      <c r="R1767" s="102" t="s">
        <v>204</v>
      </c>
      <c r="S1767" s="102" t="s">
        <v>152</v>
      </c>
      <c r="T1767" s="105" t="str">
        <f t="shared" ca="1" si="285"/>
        <v>04.05.Monday</v>
      </c>
      <c r="U1767" s="102" t="s">
        <v>205</v>
      </c>
      <c r="V1767" s="7"/>
      <c r="W1767" s="7"/>
      <c r="X1767" s="7"/>
      <c r="Y1767" s="7"/>
      <c r="Z1767" s="100">
        <f t="shared" si="290"/>
        <v>4001152</v>
      </c>
      <c r="AA1767" s="7"/>
      <c r="AB1767" s="7"/>
      <c r="AC1767" s="7"/>
      <c r="AD1767" s="7"/>
      <c r="AE1767" s="100">
        <f t="shared" si="291"/>
        <v>4196</v>
      </c>
      <c r="AF1767" s="7"/>
      <c r="AG1767" s="100" t="str">
        <f t="shared" si="292"/>
        <v>50033763</v>
      </c>
    </row>
    <row r="1768" spans="1:33" x14ac:dyDescent="0.35">
      <c r="A1768" s="7" t="str">
        <f t="shared" si="293"/>
        <v>Suape55,60</v>
      </c>
      <c r="B1768" s="100" t="s">
        <v>187</v>
      </c>
      <c r="C1768" s="7">
        <v>4196</v>
      </c>
      <c r="D1768" s="7" t="s">
        <v>23</v>
      </c>
      <c r="E1768">
        <v>4001152</v>
      </c>
      <c r="F1768" s="101"/>
      <c r="G1768" s="111" t="s">
        <v>236</v>
      </c>
      <c r="H1768" t="s">
        <v>237</v>
      </c>
      <c r="I1768" s="101" t="str">
        <f t="shared" si="287"/>
        <v>55,6</v>
      </c>
      <c r="J1768" s="164">
        <v>0</v>
      </c>
      <c r="K1768" s="7" t="s">
        <v>50</v>
      </c>
      <c r="L1768" s="103" t="e">
        <f>HLOOKUP(K1768,'ABR''26'!$DE$4:$EH$65,MATCH(Carga!A1768,'ABR''26'!$DE$4:$DE$65,0),0)</f>
        <v>#N/A</v>
      </c>
      <c r="M1768" s="7"/>
      <c r="O1768" s="7" t="str">
        <f t="shared" si="288"/>
        <v>ZBOP</v>
      </c>
      <c r="P1768" s="104" t="e">
        <f t="shared" si="289"/>
        <v>#N/A</v>
      </c>
      <c r="Q1768" s="102" t="s">
        <v>203</v>
      </c>
      <c r="R1768" s="102" t="s">
        <v>204</v>
      </c>
      <c r="S1768" s="102" t="s">
        <v>152</v>
      </c>
      <c r="T1768" s="105" t="str">
        <f t="shared" ca="1" si="285"/>
        <v>04.05.Monday</v>
      </c>
      <c r="U1768" s="102" t="s">
        <v>205</v>
      </c>
      <c r="V1768" s="7"/>
      <c r="W1768" s="7"/>
      <c r="X1768" s="7"/>
      <c r="Y1768" s="7"/>
      <c r="Z1768" s="100">
        <f t="shared" si="290"/>
        <v>4001152</v>
      </c>
      <c r="AA1768" s="7"/>
      <c r="AB1768" s="7"/>
      <c r="AC1768" s="7"/>
      <c r="AD1768" s="7"/>
      <c r="AE1768" s="100">
        <f t="shared" si="291"/>
        <v>4196</v>
      </c>
      <c r="AF1768" s="7"/>
      <c r="AG1768" s="100" t="str">
        <f t="shared" si="292"/>
        <v>50033763</v>
      </c>
    </row>
    <row r="1769" spans="1:33" x14ac:dyDescent="0.35">
      <c r="A1769" s="7" t="str">
        <f t="shared" si="293"/>
        <v>Suape55,60</v>
      </c>
      <c r="B1769" s="100" t="s">
        <v>187</v>
      </c>
      <c r="C1769" s="7">
        <v>4196</v>
      </c>
      <c r="D1769" s="7" t="s">
        <v>23</v>
      </c>
      <c r="E1769">
        <v>4001152</v>
      </c>
      <c r="F1769" s="101"/>
      <c r="G1769" s="111" t="s">
        <v>236</v>
      </c>
      <c r="H1769" t="s">
        <v>237</v>
      </c>
      <c r="I1769" s="101" t="str">
        <f t="shared" si="287"/>
        <v>55,6</v>
      </c>
      <c r="J1769" s="164">
        <v>0</v>
      </c>
      <c r="K1769" s="7" t="s">
        <v>58</v>
      </c>
      <c r="L1769" s="103" t="e">
        <f>HLOOKUP(K1769,'ABR''26'!$DE$4:$EH$65,MATCH(Carga!A1769,'ABR''26'!$DE$4:$DE$65,0),0)</f>
        <v>#N/A</v>
      </c>
      <c r="M1769" s="7"/>
      <c r="O1769" s="7" t="str">
        <f t="shared" si="288"/>
        <v>ZBOB</v>
      </c>
      <c r="P1769" s="104" t="e">
        <f t="shared" si="289"/>
        <v>#N/A</v>
      </c>
      <c r="Q1769" s="102" t="s">
        <v>203</v>
      </c>
      <c r="R1769" s="102" t="s">
        <v>204</v>
      </c>
      <c r="S1769" s="102" t="s">
        <v>152</v>
      </c>
      <c r="T1769" s="105" t="str">
        <f t="shared" ca="1" si="285"/>
        <v>04.05.Monday</v>
      </c>
      <c r="U1769" s="102" t="s">
        <v>205</v>
      </c>
      <c r="V1769" s="7"/>
      <c r="W1769" s="7"/>
      <c r="X1769" s="7"/>
      <c r="Y1769" s="7"/>
      <c r="Z1769" s="100">
        <f t="shared" si="290"/>
        <v>4001152</v>
      </c>
      <c r="AA1769" s="7"/>
      <c r="AB1769" s="7"/>
      <c r="AC1769" s="7"/>
      <c r="AD1769" s="7"/>
      <c r="AE1769" s="100">
        <f t="shared" si="291"/>
        <v>4196</v>
      </c>
      <c r="AF1769" s="7"/>
      <c r="AG1769" s="100" t="str">
        <f t="shared" si="292"/>
        <v>50033763</v>
      </c>
    </row>
    <row r="1770" spans="1:33" x14ac:dyDescent="0.35">
      <c r="A1770" s="7" t="str">
        <f t="shared" si="293"/>
        <v>Suape55,60</v>
      </c>
      <c r="B1770" s="100" t="s">
        <v>187</v>
      </c>
      <c r="C1770" s="7">
        <v>4196</v>
      </c>
      <c r="D1770" s="7" t="s">
        <v>23</v>
      </c>
      <c r="E1770">
        <v>4001152</v>
      </c>
      <c r="F1770" s="101"/>
      <c r="G1770" s="111" t="s">
        <v>236</v>
      </c>
      <c r="H1770" t="s">
        <v>237</v>
      </c>
      <c r="I1770" s="101" t="str">
        <f t="shared" si="287"/>
        <v>55,6</v>
      </c>
      <c r="J1770" s="164">
        <v>0</v>
      </c>
      <c r="K1770" s="7" t="s">
        <v>134</v>
      </c>
      <c r="L1770" s="103" t="e">
        <f>HLOOKUP(K1770,'ABR''26'!$DE$4:$EH$65,MATCH(Carga!A1770,'ABR''26'!$DE$4:$DE$65,0),0)</f>
        <v>#N/A</v>
      </c>
      <c r="M1770" s="7"/>
      <c r="O1770" s="7" t="str">
        <f t="shared" si="288"/>
        <v>ZBSG</v>
      </c>
      <c r="P1770" s="104" t="e">
        <f t="shared" si="289"/>
        <v>#N/A</v>
      </c>
      <c r="Q1770" s="102" t="s">
        <v>203</v>
      </c>
      <c r="R1770" s="102" t="s">
        <v>204</v>
      </c>
      <c r="S1770" s="102" t="s">
        <v>152</v>
      </c>
      <c r="T1770" s="105" t="str">
        <f t="shared" ca="1" si="285"/>
        <v>04.05.Monday</v>
      </c>
      <c r="U1770" s="102" t="s">
        <v>205</v>
      </c>
      <c r="V1770" s="7"/>
      <c r="W1770" s="7"/>
      <c r="X1770" s="7"/>
      <c r="Y1770" s="7"/>
      <c r="Z1770" s="100">
        <f t="shared" si="290"/>
        <v>4001152</v>
      </c>
      <c r="AA1770" s="7"/>
      <c r="AB1770" s="7"/>
      <c r="AC1770" s="7"/>
      <c r="AD1770" s="7"/>
      <c r="AE1770" s="100">
        <f t="shared" si="291"/>
        <v>4196</v>
      </c>
      <c r="AF1770" s="7"/>
      <c r="AG1770" s="100" t="str">
        <f t="shared" si="292"/>
        <v>50033763</v>
      </c>
    </row>
    <row r="1771" spans="1:33" x14ac:dyDescent="0.35">
      <c r="A1771" s="7" t="str">
        <f t="shared" si="293"/>
        <v>Suape55,60</v>
      </c>
      <c r="B1771" s="100" t="s">
        <v>187</v>
      </c>
      <c r="C1771" s="7">
        <v>4196</v>
      </c>
      <c r="D1771" s="7" t="s">
        <v>23</v>
      </c>
      <c r="E1771">
        <v>4001152</v>
      </c>
      <c r="F1771" s="101"/>
      <c r="G1771" s="111" t="s">
        <v>236</v>
      </c>
      <c r="H1771" t="s">
        <v>237</v>
      </c>
      <c r="I1771" s="101" t="str">
        <f t="shared" si="287"/>
        <v>55,6</v>
      </c>
      <c r="J1771" s="164">
        <v>0</v>
      </c>
      <c r="K1771" s="7" t="s">
        <v>45</v>
      </c>
      <c r="L1771" s="103" t="e">
        <f>HLOOKUP(K1771,'ABR''26'!$DE$4:$EH$65,MATCH(Carga!A1771,'ABR''26'!$DE$4:$DE$65,0),0)</f>
        <v>#N/A</v>
      </c>
      <c r="M1771" s="7"/>
      <c r="O1771" s="7" t="str">
        <f t="shared" si="288"/>
        <v>ZBFS</v>
      </c>
      <c r="P1771" s="104" t="e">
        <f t="shared" si="289"/>
        <v>#N/A</v>
      </c>
      <c r="Q1771" s="102" t="s">
        <v>203</v>
      </c>
      <c r="R1771" s="102" t="s">
        <v>204</v>
      </c>
      <c r="S1771" s="102" t="s">
        <v>152</v>
      </c>
      <c r="T1771" s="105" t="str">
        <f t="shared" ca="1" si="285"/>
        <v>04.05.Monday</v>
      </c>
      <c r="U1771" s="102" t="s">
        <v>205</v>
      </c>
      <c r="V1771" s="7"/>
      <c r="W1771" s="7"/>
      <c r="X1771" s="7"/>
      <c r="Y1771" s="7"/>
      <c r="Z1771" s="100">
        <f t="shared" si="290"/>
        <v>4001152</v>
      </c>
      <c r="AA1771" s="7"/>
      <c r="AB1771" s="7"/>
      <c r="AC1771" s="7"/>
      <c r="AD1771" s="7"/>
      <c r="AE1771" s="100">
        <f t="shared" si="291"/>
        <v>4196</v>
      </c>
      <c r="AF1771" s="7"/>
      <c r="AG1771" s="100" t="str">
        <f t="shared" si="292"/>
        <v>50033763</v>
      </c>
    </row>
    <row r="1772" spans="1:33" x14ac:dyDescent="0.35">
      <c r="A1772" s="7" t="str">
        <f t="shared" si="293"/>
        <v>Suape55,60</v>
      </c>
      <c r="B1772" s="100" t="s">
        <v>187</v>
      </c>
      <c r="C1772" s="7">
        <v>4196</v>
      </c>
      <c r="D1772" s="7" t="s">
        <v>23</v>
      </c>
      <c r="E1772">
        <v>4001152</v>
      </c>
      <c r="F1772" s="101"/>
      <c r="G1772" s="111" t="s">
        <v>236</v>
      </c>
      <c r="H1772" t="s">
        <v>237</v>
      </c>
      <c r="I1772" s="101" t="str">
        <f t="shared" si="287"/>
        <v>55,6</v>
      </c>
      <c r="J1772" s="164">
        <v>0</v>
      </c>
      <c r="K1772" s="7" t="s">
        <v>47</v>
      </c>
      <c r="L1772" s="103" t="e">
        <f>HLOOKUP(K1772,'ABR''26'!$DE$4:$EH$65,MATCH(Carga!A1772,'ABR''26'!$DE$4:$DE$65,0),0)</f>
        <v>#N/A</v>
      </c>
      <c r="M1772" s="7"/>
      <c r="O1772" s="7" t="str">
        <f t="shared" si="288"/>
        <v>ZBUT</v>
      </c>
      <c r="P1772" s="104" t="e">
        <f t="shared" si="289"/>
        <v>#N/A</v>
      </c>
      <c r="Q1772" s="102" t="s">
        <v>203</v>
      </c>
      <c r="R1772" s="102" t="s">
        <v>204</v>
      </c>
      <c r="S1772" s="102" t="s">
        <v>152</v>
      </c>
      <c r="T1772" s="105" t="str">
        <f t="shared" ca="1" si="285"/>
        <v>04.05.Monday</v>
      </c>
      <c r="U1772" s="102" t="s">
        <v>205</v>
      </c>
      <c r="V1772" s="7"/>
      <c r="W1772" s="7"/>
      <c r="X1772" s="7"/>
      <c r="Y1772" s="7"/>
      <c r="Z1772" s="100">
        <f t="shared" si="290"/>
        <v>4001152</v>
      </c>
      <c r="AA1772" s="7"/>
      <c r="AB1772" s="7"/>
      <c r="AC1772" s="7"/>
      <c r="AD1772" s="7"/>
      <c r="AE1772" s="100">
        <f t="shared" si="291"/>
        <v>4196</v>
      </c>
      <c r="AF1772" s="7"/>
      <c r="AG1772" s="100" t="str">
        <f t="shared" si="292"/>
        <v>50033763</v>
      </c>
    </row>
    <row r="1773" spans="1:33" x14ac:dyDescent="0.35">
      <c r="A1773" s="7" t="str">
        <f t="shared" si="293"/>
        <v>Suape55,60</v>
      </c>
      <c r="B1773" s="100" t="s">
        <v>187</v>
      </c>
      <c r="C1773" s="7">
        <v>4196</v>
      </c>
      <c r="D1773" s="7" t="s">
        <v>23</v>
      </c>
      <c r="E1773">
        <v>4001152</v>
      </c>
      <c r="F1773" s="101"/>
      <c r="G1773" s="111" t="s">
        <v>236</v>
      </c>
      <c r="H1773" t="s">
        <v>237</v>
      </c>
      <c r="I1773" s="101" t="str">
        <f t="shared" si="287"/>
        <v>55,6</v>
      </c>
      <c r="J1773" s="164">
        <v>0</v>
      </c>
      <c r="K1773" s="7" t="s">
        <v>54</v>
      </c>
      <c r="L1773" s="103" t="e">
        <f>HLOOKUP(K1773,'ABR''26'!$DE$4:$EH$65,MATCH(Carga!A1773,'ABR''26'!$DE$4:$DE$65,0),0)</f>
        <v>#N/A</v>
      </c>
      <c r="M1773" s="7"/>
      <c r="O1773" s="7" t="str">
        <f t="shared" si="288"/>
        <v>ZBUB</v>
      </c>
      <c r="P1773" s="104" t="e">
        <f t="shared" si="289"/>
        <v>#N/A</v>
      </c>
      <c r="Q1773" s="102" t="s">
        <v>203</v>
      </c>
      <c r="R1773" s="102" t="s">
        <v>204</v>
      </c>
      <c r="S1773" s="102" t="s">
        <v>152</v>
      </c>
      <c r="T1773" s="105" t="str">
        <f t="shared" ca="1" si="285"/>
        <v>04.05.Monday</v>
      </c>
      <c r="U1773" s="102" t="s">
        <v>205</v>
      </c>
      <c r="V1773" s="7"/>
      <c r="W1773" s="7"/>
      <c r="X1773" s="7"/>
      <c r="Y1773" s="7"/>
      <c r="Z1773" s="100">
        <f t="shared" si="290"/>
        <v>4001152</v>
      </c>
      <c r="AA1773" s="7"/>
      <c r="AB1773" s="7"/>
      <c r="AC1773" s="7"/>
      <c r="AD1773" s="7"/>
      <c r="AE1773" s="100">
        <f t="shared" si="291"/>
        <v>4196</v>
      </c>
      <c r="AF1773" s="7"/>
      <c r="AG1773" s="100" t="str">
        <f t="shared" si="292"/>
        <v>50033763</v>
      </c>
    </row>
    <row r="1774" spans="1:33" x14ac:dyDescent="0.35">
      <c r="A1774" s="7" t="str">
        <f t="shared" si="293"/>
        <v>Suape55,60</v>
      </c>
      <c r="B1774" s="100" t="s">
        <v>187</v>
      </c>
      <c r="C1774" s="7">
        <v>4196</v>
      </c>
      <c r="D1774" s="7" t="s">
        <v>23</v>
      </c>
      <c r="E1774">
        <v>4001152</v>
      </c>
      <c r="F1774" s="101"/>
      <c r="G1774" s="111" t="s">
        <v>236</v>
      </c>
      <c r="H1774" t="s">
        <v>237</v>
      </c>
      <c r="I1774" s="101" t="str">
        <f t="shared" si="287"/>
        <v>55,6</v>
      </c>
      <c r="J1774" s="164">
        <v>0</v>
      </c>
      <c r="K1774" s="7" t="s">
        <v>48</v>
      </c>
      <c r="L1774" s="103" t="e">
        <f>HLOOKUP(K1774,'ABR''26'!$DE$4:$EH$65,MATCH(Carga!A1774,'ABR''26'!$DE$4:$DE$65,0),0)</f>
        <v>#N/A</v>
      </c>
      <c r="M1774" s="7"/>
      <c r="O1774" s="7" t="str">
        <f t="shared" si="288"/>
        <v>ZBLA</v>
      </c>
      <c r="P1774" s="104" t="e">
        <f t="shared" si="289"/>
        <v>#N/A</v>
      </c>
      <c r="Q1774" s="102" t="s">
        <v>203</v>
      </c>
      <c r="R1774" s="102" t="s">
        <v>204</v>
      </c>
      <c r="S1774" s="102" t="s">
        <v>152</v>
      </c>
      <c r="T1774" s="105" t="str">
        <f t="shared" ca="1" si="285"/>
        <v>04.05.Monday</v>
      </c>
      <c r="U1774" s="102" t="s">
        <v>205</v>
      </c>
      <c r="V1774" s="7"/>
      <c r="W1774" s="7"/>
      <c r="X1774" s="7"/>
      <c r="Y1774" s="7"/>
      <c r="Z1774" s="100">
        <f t="shared" si="290"/>
        <v>4001152</v>
      </c>
      <c r="AA1774" s="7"/>
      <c r="AB1774" s="7"/>
      <c r="AC1774" s="7"/>
      <c r="AD1774" s="7"/>
      <c r="AE1774" s="100">
        <f t="shared" si="291"/>
        <v>4196</v>
      </c>
      <c r="AF1774" s="7"/>
      <c r="AG1774" s="100" t="str">
        <f t="shared" si="292"/>
        <v>50033763</v>
      </c>
    </row>
    <row r="1775" spans="1:33" x14ac:dyDescent="0.35">
      <c r="A1775" s="7" t="str">
        <f t="shared" si="293"/>
        <v>Suape55,60</v>
      </c>
      <c r="B1775" s="100" t="s">
        <v>187</v>
      </c>
      <c r="C1775" s="7">
        <v>4196</v>
      </c>
      <c r="D1775" s="7" t="s">
        <v>23</v>
      </c>
      <c r="E1775">
        <v>4001152</v>
      </c>
      <c r="F1775" s="101"/>
      <c r="G1775" s="111" t="s">
        <v>236</v>
      </c>
      <c r="H1775" t="s">
        <v>237</v>
      </c>
      <c r="I1775" s="101" t="str">
        <f t="shared" si="287"/>
        <v>55,6</v>
      </c>
      <c r="J1775" s="164">
        <v>0</v>
      </c>
      <c r="K1775" s="7" t="s">
        <v>55</v>
      </c>
      <c r="L1775" s="103" t="e">
        <f>HLOOKUP(K1775,'ABR''26'!$DE$4:$EH$65,MATCH(Carga!A1775,'ABR''26'!$DE$4:$DE$65,0),0)</f>
        <v>#N/A</v>
      </c>
      <c r="M1775" s="7"/>
      <c r="O1775" s="7" t="str">
        <f t="shared" si="288"/>
        <v>ZBLL</v>
      </c>
      <c r="P1775" s="104" t="e">
        <f t="shared" si="289"/>
        <v>#N/A</v>
      </c>
      <c r="Q1775" s="102" t="s">
        <v>203</v>
      </c>
      <c r="R1775" s="102" t="s">
        <v>204</v>
      </c>
      <c r="S1775" s="102" t="s">
        <v>152</v>
      </c>
      <c r="T1775" s="105" t="str">
        <f t="shared" ca="1" si="285"/>
        <v>04.05.Monday</v>
      </c>
      <c r="U1775" s="102" t="s">
        <v>205</v>
      </c>
      <c r="V1775" s="7"/>
      <c r="W1775" s="7"/>
      <c r="X1775" s="7"/>
      <c r="Y1775" s="7"/>
      <c r="Z1775" s="100">
        <f t="shared" si="290"/>
        <v>4001152</v>
      </c>
      <c r="AA1775" s="7"/>
      <c r="AB1775" s="7"/>
      <c r="AC1775" s="7"/>
      <c r="AD1775" s="7"/>
      <c r="AE1775" s="100">
        <f t="shared" si="291"/>
        <v>4196</v>
      </c>
      <c r="AF1775" s="7"/>
      <c r="AG1775" s="100" t="str">
        <f t="shared" si="292"/>
        <v>50033763</v>
      </c>
    </row>
    <row r="1776" spans="1:33" x14ac:dyDescent="0.35">
      <c r="A1776" s="7" t="str">
        <f t="shared" si="293"/>
        <v>Suape55,60</v>
      </c>
      <c r="B1776" s="100" t="s">
        <v>187</v>
      </c>
      <c r="C1776" s="7">
        <v>4196</v>
      </c>
      <c r="D1776" s="7" t="s">
        <v>23</v>
      </c>
      <c r="E1776">
        <v>4001152</v>
      </c>
      <c r="F1776" s="101"/>
      <c r="G1776" s="111" t="s">
        <v>236</v>
      </c>
      <c r="H1776" t="s">
        <v>237</v>
      </c>
      <c r="I1776" s="101" t="str">
        <f t="shared" si="287"/>
        <v>55,6</v>
      </c>
      <c r="J1776" s="164">
        <v>0</v>
      </c>
      <c r="K1776" s="7" t="s">
        <v>135</v>
      </c>
      <c r="L1776" s="103" t="e">
        <f>HLOOKUP(K1776,'ABR''26'!$DE$4:$EH$65,MATCH(Carga!A1776,'ABR''26'!$DE$4:$DE$65,0),0)</f>
        <v>#N/A</v>
      </c>
      <c r="M1776" s="7"/>
      <c r="O1776" s="7" t="str">
        <f t="shared" si="288"/>
        <v>ZBPE</v>
      </c>
      <c r="P1776" s="104" t="e">
        <f t="shared" si="289"/>
        <v>#N/A</v>
      </c>
      <c r="Q1776" s="102" t="s">
        <v>203</v>
      </c>
      <c r="R1776" s="102" t="s">
        <v>204</v>
      </c>
      <c r="S1776" s="102" t="s">
        <v>152</v>
      </c>
      <c r="T1776" s="105" t="str">
        <f t="shared" ca="1" si="285"/>
        <v>04.05.Monday</v>
      </c>
      <c r="U1776" s="102" t="s">
        <v>205</v>
      </c>
      <c r="V1776" s="7"/>
      <c r="W1776" s="7"/>
      <c r="X1776" s="7"/>
      <c r="Y1776" s="7"/>
      <c r="Z1776" s="100">
        <f t="shared" si="290"/>
        <v>4001152</v>
      </c>
      <c r="AA1776" s="7"/>
      <c r="AB1776" s="7"/>
      <c r="AC1776" s="7"/>
      <c r="AD1776" s="7"/>
      <c r="AE1776" s="100">
        <f t="shared" si="291"/>
        <v>4196</v>
      </c>
      <c r="AF1776" s="7"/>
      <c r="AG1776" s="100" t="str">
        <f t="shared" si="292"/>
        <v>50033763</v>
      </c>
    </row>
    <row r="1777" spans="1:33" x14ac:dyDescent="0.35">
      <c r="A1777" s="7" t="str">
        <f t="shared" si="293"/>
        <v>Suape55,60</v>
      </c>
      <c r="B1777" s="100" t="s">
        <v>187</v>
      </c>
      <c r="C1777" s="7">
        <v>4196</v>
      </c>
      <c r="D1777" s="7" t="s">
        <v>23</v>
      </c>
      <c r="E1777">
        <v>4001152</v>
      </c>
      <c r="F1777" s="101"/>
      <c r="G1777" s="111" t="s">
        <v>236</v>
      </c>
      <c r="H1777" t="s">
        <v>237</v>
      </c>
      <c r="I1777" s="101" t="str">
        <f t="shared" si="287"/>
        <v>55,6</v>
      </c>
      <c r="J1777" s="164">
        <v>0</v>
      </c>
      <c r="K1777" s="7" t="s">
        <v>136</v>
      </c>
      <c r="L1777" s="103" t="e">
        <f>HLOOKUP(K1777,'ABR''26'!$DE$4:$EH$65,MATCH(Carga!A1777,'ABR''26'!$DE$4:$DE$65,0),0)</f>
        <v>#N/A</v>
      </c>
      <c r="M1777" s="7"/>
      <c r="O1777" s="7" t="str">
        <f t="shared" si="288"/>
        <v>ZBPL</v>
      </c>
      <c r="P1777" s="104" t="e">
        <f t="shared" si="289"/>
        <v>#N/A</v>
      </c>
      <c r="Q1777" s="102" t="s">
        <v>203</v>
      </c>
      <c r="R1777" s="102" t="s">
        <v>204</v>
      </c>
      <c r="S1777" s="102" t="s">
        <v>152</v>
      </c>
      <c r="T1777" s="105" t="str">
        <f t="shared" ca="1" si="285"/>
        <v>04.05.Monday</v>
      </c>
      <c r="U1777" s="102" t="s">
        <v>205</v>
      </c>
      <c r="V1777" s="7"/>
      <c r="W1777" s="7"/>
      <c r="X1777" s="7"/>
      <c r="Y1777" s="7"/>
      <c r="Z1777" s="100">
        <f t="shared" si="290"/>
        <v>4001152</v>
      </c>
      <c r="AA1777" s="7"/>
      <c r="AB1777" s="7"/>
      <c r="AC1777" s="7"/>
      <c r="AD1777" s="7"/>
      <c r="AE1777" s="100">
        <f t="shared" si="291"/>
        <v>4196</v>
      </c>
      <c r="AF1777" s="7"/>
      <c r="AG1777" s="100" t="str">
        <f t="shared" si="292"/>
        <v>50033763</v>
      </c>
    </row>
    <row r="1778" spans="1:33" x14ac:dyDescent="0.35">
      <c r="A1778" s="7" t="str">
        <f>D1778&amp;I1778&amp;J1778</f>
        <v>Manaus29,50</v>
      </c>
      <c r="B1778" s="100" t="s">
        <v>187</v>
      </c>
      <c r="C1778" s="7">
        <v>4151</v>
      </c>
      <c r="D1778" s="7" t="s">
        <v>40</v>
      </c>
      <c r="E1778">
        <v>4003542</v>
      </c>
      <c r="F1778" s="101"/>
      <c r="G1778" s="111">
        <v>50034799</v>
      </c>
      <c r="H1778" t="s">
        <v>238</v>
      </c>
      <c r="I1778" s="101" t="str">
        <f t="shared" si="287"/>
        <v>29,5</v>
      </c>
      <c r="J1778" s="164">
        <v>0</v>
      </c>
      <c r="K1778" s="7" t="s">
        <v>43</v>
      </c>
      <c r="L1778" s="103" t="e">
        <f>HLOOKUP(K1778,'ABR''26'!$DE$4:$EH$65,MATCH(Carga!A1778,'ABR''26'!$DE$4:$DE$65,0),0)</f>
        <v>#N/A</v>
      </c>
      <c r="M1778" s="7"/>
      <c r="O1778" s="7" t="str">
        <f t="shared" si="288"/>
        <v>ZBRP</v>
      </c>
      <c r="P1778" s="104" t="e">
        <f t="shared" si="289"/>
        <v>#N/A</v>
      </c>
      <c r="Q1778" s="102" t="s">
        <v>203</v>
      </c>
      <c r="R1778" s="102" t="s">
        <v>204</v>
      </c>
      <c r="S1778" s="102" t="s">
        <v>152</v>
      </c>
      <c r="T1778" s="105" t="str">
        <f t="shared" ca="1" si="285"/>
        <v>04.05.Monday</v>
      </c>
      <c r="U1778" s="102" t="s">
        <v>205</v>
      </c>
      <c r="V1778" s="7"/>
      <c r="W1778" s="7"/>
      <c r="X1778" s="7"/>
      <c r="Y1778" s="7"/>
      <c r="Z1778" s="100">
        <f t="shared" si="290"/>
        <v>4003542</v>
      </c>
      <c r="AA1778" s="7"/>
      <c r="AB1778" s="7"/>
      <c r="AC1778" s="7"/>
      <c r="AD1778" s="7"/>
      <c r="AE1778" s="100">
        <f t="shared" si="291"/>
        <v>4151</v>
      </c>
      <c r="AF1778" s="7"/>
      <c r="AG1778" s="100">
        <f t="shared" si="292"/>
        <v>50034799</v>
      </c>
    </row>
    <row r="1779" spans="1:33" x14ac:dyDescent="0.35">
      <c r="A1779" s="7" t="str">
        <f t="shared" ref="A1779:A1801" si="294">D1779&amp;I1779&amp;J1779</f>
        <v>Manaus29,50</v>
      </c>
      <c r="B1779" s="100" t="s">
        <v>187</v>
      </c>
      <c r="C1779" s="7">
        <v>4151</v>
      </c>
      <c r="D1779" s="7" t="s">
        <v>40</v>
      </c>
      <c r="E1779">
        <v>4003542</v>
      </c>
      <c r="F1779" s="101"/>
      <c r="G1779" s="111">
        <v>50034799</v>
      </c>
      <c r="H1779" t="s">
        <v>238</v>
      </c>
      <c r="I1779" s="101" t="str">
        <f t="shared" si="287"/>
        <v>29,5</v>
      </c>
      <c r="J1779" s="164">
        <v>0</v>
      </c>
      <c r="K1779" s="7" t="s">
        <v>44</v>
      </c>
      <c r="L1779" s="103" t="e">
        <f>HLOOKUP(K1779,'ABR''26'!$DE$4:$EH$65,MATCH(Carga!A1779,'ABR''26'!$DE$4:$DE$65,0),0)</f>
        <v>#N/A</v>
      </c>
      <c r="M1779" s="7"/>
      <c r="O1779" s="7" t="str">
        <f t="shared" si="288"/>
        <v>ZBSR</v>
      </c>
      <c r="P1779" s="104" t="e">
        <f t="shared" si="289"/>
        <v>#N/A</v>
      </c>
      <c r="Q1779" s="102" t="s">
        <v>203</v>
      </c>
      <c r="R1779" s="102" t="s">
        <v>204</v>
      </c>
      <c r="S1779" s="102" t="s">
        <v>152</v>
      </c>
      <c r="T1779" s="105" t="str">
        <f t="shared" ca="1" si="285"/>
        <v>04.05.Monday</v>
      </c>
      <c r="U1779" s="102" t="s">
        <v>205</v>
      </c>
      <c r="V1779" s="7"/>
      <c r="W1779" s="7"/>
      <c r="X1779" s="7"/>
      <c r="Y1779" s="7"/>
      <c r="Z1779" s="100">
        <f t="shared" si="290"/>
        <v>4003542</v>
      </c>
      <c r="AA1779" s="7"/>
      <c r="AB1779" s="7"/>
      <c r="AC1779" s="7"/>
      <c r="AD1779" s="7"/>
      <c r="AE1779" s="100">
        <f t="shared" si="291"/>
        <v>4151</v>
      </c>
      <c r="AF1779" s="7"/>
      <c r="AG1779" s="100">
        <f t="shared" si="292"/>
        <v>50034799</v>
      </c>
    </row>
    <row r="1780" spans="1:33" x14ac:dyDescent="0.35">
      <c r="A1780" s="7" t="str">
        <f t="shared" si="294"/>
        <v>Manaus29,50</v>
      </c>
      <c r="B1780" s="100" t="s">
        <v>187</v>
      </c>
      <c r="C1780" s="7">
        <v>4151</v>
      </c>
      <c r="D1780" s="7" t="s">
        <v>40</v>
      </c>
      <c r="E1780">
        <v>4003542</v>
      </c>
      <c r="F1780" s="101"/>
      <c r="G1780" s="111">
        <v>50034799</v>
      </c>
      <c r="H1780" t="s">
        <v>238</v>
      </c>
      <c r="I1780" s="101" t="str">
        <f t="shared" si="287"/>
        <v>29,5</v>
      </c>
      <c r="J1780" s="164">
        <v>0</v>
      </c>
      <c r="K1780" s="7" t="s">
        <v>56</v>
      </c>
      <c r="L1780" s="103" t="e">
        <f>HLOOKUP(K1780,'ABR''26'!$DE$4:$EH$65,MATCH(Carga!A1780,'ABR''26'!$DE$4:$DE$65,0),0)</f>
        <v>#N/A</v>
      </c>
      <c r="M1780" s="7"/>
      <c r="O1780" s="7" t="str">
        <f t="shared" si="288"/>
        <v>ZBSB</v>
      </c>
      <c r="P1780" s="104" t="e">
        <f t="shared" si="289"/>
        <v>#N/A</v>
      </c>
      <c r="Q1780" s="102" t="s">
        <v>203</v>
      </c>
      <c r="R1780" s="102" t="s">
        <v>204</v>
      </c>
      <c r="S1780" s="102" t="s">
        <v>152</v>
      </c>
      <c r="T1780" s="105" t="str">
        <f t="shared" ca="1" si="285"/>
        <v>04.05.Monday</v>
      </c>
      <c r="U1780" s="102" t="s">
        <v>205</v>
      </c>
      <c r="V1780" s="7"/>
      <c r="W1780" s="7"/>
      <c r="X1780" s="7"/>
      <c r="Y1780" s="7"/>
      <c r="Z1780" s="100">
        <f t="shared" si="290"/>
        <v>4003542</v>
      </c>
      <c r="AA1780" s="7"/>
      <c r="AB1780" s="7"/>
      <c r="AC1780" s="7"/>
      <c r="AD1780" s="7"/>
      <c r="AE1780" s="100">
        <f t="shared" si="291"/>
        <v>4151</v>
      </c>
      <c r="AF1780" s="7"/>
      <c r="AG1780" s="100">
        <f t="shared" si="292"/>
        <v>50034799</v>
      </c>
    </row>
    <row r="1781" spans="1:33" x14ac:dyDescent="0.35">
      <c r="A1781" s="7" t="str">
        <f t="shared" si="294"/>
        <v>Manaus29,50</v>
      </c>
      <c r="B1781" s="100" t="s">
        <v>187</v>
      </c>
      <c r="C1781" s="7">
        <v>4151</v>
      </c>
      <c r="D1781" s="7" t="s">
        <v>40</v>
      </c>
      <c r="E1781">
        <v>4003542</v>
      </c>
      <c r="F1781" s="101"/>
      <c r="G1781" s="111">
        <v>50034799</v>
      </c>
      <c r="H1781" t="s">
        <v>238</v>
      </c>
      <c r="I1781" s="101" t="str">
        <f t="shared" si="287"/>
        <v>29,5</v>
      </c>
      <c r="J1781" s="164">
        <v>0</v>
      </c>
      <c r="K1781" s="7" t="s">
        <v>46</v>
      </c>
      <c r="L1781" s="103" t="e">
        <f>HLOOKUP(K1781,'ABR''26'!$DE$4:$EH$65,MATCH(Carga!A1781,'ABR''26'!$DE$4:$DE$65,0),0)</f>
        <v>#N/A</v>
      </c>
      <c r="M1781" s="7"/>
      <c r="O1781" s="7" t="str">
        <f t="shared" si="288"/>
        <v>ZBCP</v>
      </c>
      <c r="P1781" s="104" t="e">
        <f t="shared" si="289"/>
        <v>#N/A</v>
      </c>
      <c r="Q1781" s="102" t="s">
        <v>203</v>
      </c>
      <c r="R1781" s="102" t="s">
        <v>204</v>
      </c>
      <c r="S1781" s="102" t="s">
        <v>152</v>
      </c>
      <c r="T1781" s="105" t="str">
        <f t="shared" ca="1" si="285"/>
        <v>04.05.Monday</v>
      </c>
      <c r="U1781" s="102" t="s">
        <v>205</v>
      </c>
      <c r="V1781" s="7"/>
      <c r="W1781" s="7"/>
      <c r="X1781" s="7"/>
      <c r="Y1781" s="7"/>
      <c r="Z1781" s="100">
        <f t="shared" si="290"/>
        <v>4003542</v>
      </c>
      <c r="AA1781" s="7"/>
      <c r="AB1781" s="7"/>
      <c r="AC1781" s="7"/>
      <c r="AD1781" s="7"/>
      <c r="AE1781" s="100">
        <f t="shared" si="291"/>
        <v>4151</v>
      </c>
      <c r="AF1781" s="7"/>
      <c r="AG1781" s="100">
        <f t="shared" si="292"/>
        <v>50034799</v>
      </c>
    </row>
    <row r="1782" spans="1:33" x14ac:dyDescent="0.35">
      <c r="A1782" s="7" t="str">
        <f t="shared" si="294"/>
        <v>Manaus29,50</v>
      </c>
      <c r="B1782" s="100" t="s">
        <v>187</v>
      </c>
      <c r="C1782" s="7">
        <v>4151</v>
      </c>
      <c r="D1782" s="7" t="s">
        <v>40</v>
      </c>
      <c r="E1782">
        <v>4003542</v>
      </c>
      <c r="F1782" s="101"/>
      <c r="G1782" s="111">
        <v>50034799</v>
      </c>
      <c r="H1782" t="s">
        <v>238</v>
      </c>
      <c r="I1782" s="101" t="str">
        <f t="shared" si="287"/>
        <v>29,5</v>
      </c>
      <c r="J1782" s="164">
        <v>0</v>
      </c>
      <c r="K1782" s="7" t="s">
        <v>131</v>
      </c>
      <c r="L1782" s="103" t="e">
        <f>HLOOKUP(K1782,'ABR''26'!$DE$4:$EH$65,MATCH(Carga!A1782,'ABR''26'!$DE$4:$DE$65,0),0)</f>
        <v>#N/A</v>
      </c>
      <c r="M1782" s="7"/>
      <c r="O1782" s="7" t="str">
        <f t="shared" si="288"/>
        <v>ZBFP</v>
      </c>
      <c r="P1782" s="104" t="e">
        <f t="shared" si="289"/>
        <v>#N/A</v>
      </c>
      <c r="Q1782" s="102" t="s">
        <v>203</v>
      </c>
      <c r="R1782" s="102" t="s">
        <v>204</v>
      </c>
      <c r="S1782" s="102" t="s">
        <v>152</v>
      </c>
      <c r="T1782" s="105" t="str">
        <f t="shared" ca="1" si="285"/>
        <v>04.05.Monday</v>
      </c>
      <c r="U1782" s="102" t="s">
        <v>205</v>
      </c>
      <c r="V1782" s="7"/>
      <c r="W1782" s="7"/>
      <c r="X1782" s="7"/>
      <c r="Y1782" s="7"/>
      <c r="Z1782" s="100">
        <f t="shared" si="290"/>
        <v>4003542</v>
      </c>
      <c r="AA1782" s="7"/>
      <c r="AB1782" s="7"/>
      <c r="AC1782" s="7"/>
      <c r="AD1782" s="7"/>
      <c r="AE1782" s="100">
        <f t="shared" si="291"/>
        <v>4151</v>
      </c>
      <c r="AF1782" s="7"/>
      <c r="AG1782" s="100">
        <f t="shared" si="292"/>
        <v>50034799</v>
      </c>
    </row>
    <row r="1783" spans="1:33" x14ac:dyDescent="0.35">
      <c r="A1783" s="7" t="str">
        <f t="shared" si="294"/>
        <v>Manaus29,50</v>
      </c>
      <c r="B1783" s="100" t="s">
        <v>187</v>
      </c>
      <c r="C1783" s="7">
        <v>4151</v>
      </c>
      <c r="D1783" s="7" t="s">
        <v>40</v>
      </c>
      <c r="E1783">
        <v>4003542</v>
      </c>
      <c r="F1783" s="101"/>
      <c r="G1783" s="111">
        <v>50034799</v>
      </c>
      <c r="H1783" t="s">
        <v>238</v>
      </c>
      <c r="I1783" s="101" t="str">
        <f t="shared" si="287"/>
        <v>29,5</v>
      </c>
      <c r="J1783" s="164">
        <v>0</v>
      </c>
      <c r="K1783" s="7" t="s">
        <v>51</v>
      </c>
      <c r="L1783" s="103" t="e">
        <f>HLOOKUP(K1783,'ABR''26'!$DE$4:$EH$65,MATCH(Carga!A1783,'ABR''26'!$DE$4:$DE$65,0),0)</f>
        <v>#N/A</v>
      </c>
      <c r="M1783" s="7"/>
      <c r="O1783" s="7" t="str">
        <f t="shared" si="288"/>
        <v>ZBFC</v>
      </c>
      <c r="P1783" s="104" t="e">
        <f t="shared" si="289"/>
        <v>#N/A</v>
      </c>
      <c r="Q1783" s="102" t="s">
        <v>203</v>
      </c>
      <c r="R1783" s="102" t="s">
        <v>204</v>
      </c>
      <c r="S1783" s="102" t="s">
        <v>152</v>
      </c>
      <c r="T1783" s="105" t="str">
        <f t="shared" ca="1" si="285"/>
        <v>04.05.Monday</v>
      </c>
      <c r="U1783" s="102" t="s">
        <v>205</v>
      </c>
      <c r="V1783" s="7"/>
      <c r="W1783" s="7"/>
      <c r="X1783" s="7"/>
      <c r="Y1783" s="7"/>
      <c r="Z1783" s="100">
        <f t="shared" si="290"/>
        <v>4003542</v>
      </c>
      <c r="AA1783" s="7"/>
      <c r="AB1783" s="7"/>
      <c r="AC1783" s="7"/>
      <c r="AD1783" s="7"/>
      <c r="AE1783" s="100">
        <f t="shared" si="291"/>
        <v>4151</v>
      </c>
      <c r="AF1783" s="7"/>
      <c r="AG1783" s="100">
        <f t="shared" si="292"/>
        <v>50034799</v>
      </c>
    </row>
    <row r="1784" spans="1:33" x14ac:dyDescent="0.35">
      <c r="A1784" s="7" t="str">
        <f t="shared" si="294"/>
        <v>Manaus29,50</v>
      </c>
      <c r="B1784" s="100" t="s">
        <v>187</v>
      </c>
      <c r="C1784" s="7">
        <v>4151</v>
      </c>
      <c r="D1784" s="7" t="s">
        <v>40</v>
      </c>
      <c r="E1784">
        <v>4003542</v>
      </c>
      <c r="F1784" s="101"/>
      <c r="G1784" s="111">
        <v>50034799</v>
      </c>
      <c r="H1784" t="s">
        <v>238</v>
      </c>
      <c r="I1784" s="101" t="str">
        <f t="shared" si="287"/>
        <v>29,5</v>
      </c>
      <c r="J1784" s="164">
        <v>0</v>
      </c>
      <c r="K1784" s="7" t="s">
        <v>59</v>
      </c>
      <c r="L1784" s="103" t="e">
        <f>HLOOKUP(K1784,'ABR''26'!$DE$4:$EH$65,MATCH(Carga!A1784,'ABR''26'!$DE$4:$DE$65,0),0)</f>
        <v>#N/A</v>
      </c>
      <c r="M1784" s="7"/>
      <c r="O1784" s="7" t="str">
        <f t="shared" si="288"/>
        <v>ZBFB</v>
      </c>
      <c r="P1784" s="104" t="e">
        <f t="shared" si="289"/>
        <v>#N/A</v>
      </c>
      <c r="Q1784" s="102" t="s">
        <v>203</v>
      </c>
      <c r="R1784" s="102" t="s">
        <v>204</v>
      </c>
      <c r="S1784" s="102" t="s">
        <v>152</v>
      </c>
      <c r="T1784" s="105" t="str">
        <f t="shared" ca="1" si="285"/>
        <v>04.05.Monday</v>
      </c>
      <c r="U1784" s="102" t="s">
        <v>205</v>
      </c>
      <c r="V1784" s="7"/>
      <c r="W1784" s="7"/>
      <c r="X1784" s="7"/>
      <c r="Y1784" s="7"/>
      <c r="Z1784" s="100">
        <f t="shared" si="290"/>
        <v>4003542</v>
      </c>
      <c r="AA1784" s="7"/>
      <c r="AB1784" s="7"/>
      <c r="AC1784" s="7"/>
      <c r="AD1784" s="7"/>
      <c r="AE1784" s="100">
        <f t="shared" si="291"/>
        <v>4151</v>
      </c>
      <c r="AF1784" s="7"/>
      <c r="AG1784" s="100">
        <f t="shared" si="292"/>
        <v>50034799</v>
      </c>
    </row>
    <row r="1785" spans="1:33" x14ac:dyDescent="0.35">
      <c r="A1785" s="7" t="str">
        <f t="shared" si="294"/>
        <v>Manaus29,50</v>
      </c>
      <c r="B1785" s="100" t="s">
        <v>187</v>
      </c>
      <c r="C1785" s="7">
        <v>4151</v>
      </c>
      <c r="D1785" s="7" t="s">
        <v>40</v>
      </c>
      <c r="E1785">
        <v>4003542</v>
      </c>
      <c r="F1785" s="101"/>
      <c r="G1785" s="111">
        <v>50034799</v>
      </c>
      <c r="H1785" t="s">
        <v>238</v>
      </c>
      <c r="I1785" s="101" t="str">
        <f t="shared" si="287"/>
        <v>29,5</v>
      </c>
      <c r="J1785" s="164">
        <v>0</v>
      </c>
      <c r="K1785" s="7" t="s">
        <v>138</v>
      </c>
      <c r="L1785" s="103" t="e">
        <f>HLOOKUP(K1785,'ABR''26'!$DE$4:$EH$65,MATCH(Carga!A1785,'ABR''26'!$DE$4:$DE$65,0),0)</f>
        <v>#N/A</v>
      </c>
      <c r="M1785" s="7"/>
      <c r="O1785" s="7" t="str">
        <f t="shared" si="288"/>
        <v>ZBTM</v>
      </c>
      <c r="P1785" s="104" t="e">
        <f t="shared" si="289"/>
        <v>#N/A</v>
      </c>
      <c r="Q1785" s="102" t="s">
        <v>203</v>
      </c>
      <c r="R1785" s="102" t="s">
        <v>204</v>
      </c>
      <c r="S1785" s="102" t="s">
        <v>152</v>
      </c>
      <c r="T1785" s="105" t="str">
        <f t="shared" ca="1" si="285"/>
        <v>04.05.Monday</v>
      </c>
      <c r="U1785" s="102" t="s">
        <v>205</v>
      </c>
      <c r="V1785" s="7"/>
      <c r="W1785" s="7"/>
      <c r="X1785" s="7"/>
      <c r="Y1785" s="7"/>
      <c r="Z1785" s="100">
        <f t="shared" si="290"/>
        <v>4003542</v>
      </c>
      <c r="AA1785" s="7"/>
      <c r="AB1785" s="7"/>
      <c r="AC1785" s="7"/>
      <c r="AD1785" s="7"/>
      <c r="AE1785" s="100">
        <f t="shared" si="291"/>
        <v>4151</v>
      </c>
      <c r="AF1785" s="7"/>
      <c r="AG1785" s="100">
        <f t="shared" si="292"/>
        <v>50034799</v>
      </c>
    </row>
    <row r="1786" spans="1:33" x14ac:dyDescent="0.35">
      <c r="A1786" s="7" t="str">
        <f t="shared" si="294"/>
        <v>Manaus29,50</v>
      </c>
      <c r="B1786" s="100" t="s">
        <v>187</v>
      </c>
      <c r="C1786" s="7">
        <v>4151</v>
      </c>
      <c r="D1786" s="7" t="s">
        <v>40</v>
      </c>
      <c r="E1786">
        <v>4003542</v>
      </c>
      <c r="F1786" s="101"/>
      <c r="G1786" s="111">
        <v>50034799</v>
      </c>
      <c r="H1786" t="s">
        <v>238</v>
      </c>
      <c r="I1786" s="101" t="str">
        <f t="shared" si="287"/>
        <v>29,5</v>
      </c>
      <c r="J1786" s="164">
        <v>0</v>
      </c>
      <c r="K1786" s="7" t="s">
        <v>139</v>
      </c>
      <c r="L1786" s="103" t="e">
        <f>HLOOKUP(K1786,'ABR''26'!$DE$4:$EH$65,MATCH(Carga!A1786,'ABR''26'!$DE$4:$DE$65,0),0)</f>
        <v>#N/A</v>
      </c>
      <c r="M1786" s="7"/>
      <c r="O1786" s="7" t="str">
        <f t="shared" si="288"/>
        <v>ZBCT</v>
      </c>
      <c r="P1786" s="104" t="e">
        <f t="shared" si="289"/>
        <v>#N/A</v>
      </c>
      <c r="Q1786" s="102" t="s">
        <v>203</v>
      </c>
      <c r="R1786" s="102" t="s">
        <v>204</v>
      </c>
      <c r="S1786" s="102" t="s">
        <v>152</v>
      </c>
      <c r="T1786" s="105" t="str">
        <f t="shared" ca="1" si="285"/>
        <v>04.05.Monday</v>
      </c>
      <c r="U1786" s="102" t="s">
        <v>205</v>
      </c>
      <c r="V1786" s="7"/>
      <c r="W1786" s="7"/>
      <c r="X1786" s="7"/>
      <c r="Y1786" s="7"/>
      <c r="Z1786" s="100">
        <f t="shared" si="290"/>
        <v>4003542</v>
      </c>
      <c r="AA1786" s="7"/>
      <c r="AB1786" s="7"/>
      <c r="AC1786" s="7"/>
      <c r="AD1786" s="7"/>
      <c r="AE1786" s="100">
        <f t="shared" si="291"/>
        <v>4151</v>
      </c>
      <c r="AF1786" s="7"/>
      <c r="AG1786" s="100">
        <f t="shared" si="292"/>
        <v>50034799</v>
      </c>
    </row>
    <row r="1787" spans="1:33" x14ac:dyDescent="0.35">
      <c r="A1787" s="7" t="str">
        <f t="shared" si="294"/>
        <v>Manaus29,50</v>
      </c>
      <c r="B1787" s="100" t="s">
        <v>187</v>
      </c>
      <c r="C1787" s="7">
        <v>4151</v>
      </c>
      <c r="D1787" s="7" t="s">
        <v>40</v>
      </c>
      <c r="E1787">
        <v>4003542</v>
      </c>
      <c r="F1787" s="101"/>
      <c r="G1787" s="111">
        <v>50034799</v>
      </c>
      <c r="H1787" t="s">
        <v>238</v>
      </c>
      <c r="I1787" s="101" t="str">
        <f t="shared" si="287"/>
        <v>29,5</v>
      </c>
      <c r="J1787" s="164">
        <v>0</v>
      </c>
      <c r="K1787" s="7" t="s">
        <v>57</v>
      </c>
      <c r="L1787" s="103" t="e">
        <f>HLOOKUP(K1787,'ABR''26'!$DE$4:$EH$65,MATCH(Carga!A1787,'ABR''26'!$DE$4:$DE$65,0),0)</f>
        <v>#N/A</v>
      </c>
      <c r="M1787" s="7"/>
      <c r="O1787" s="7" t="str">
        <f t="shared" si="288"/>
        <v>ZBLB</v>
      </c>
      <c r="P1787" s="104" t="e">
        <f t="shared" si="289"/>
        <v>#N/A</v>
      </c>
      <c r="Q1787" s="102" t="s">
        <v>203</v>
      </c>
      <c r="R1787" s="102" t="s">
        <v>204</v>
      </c>
      <c r="S1787" s="102" t="s">
        <v>152</v>
      </c>
      <c r="T1787" s="105" t="str">
        <f t="shared" ca="1" si="285"/>
        <v>04.05.Monday</v>
      </c>
      <c r="U1787" s="102" t="s">
        <v>205</v>
      </c>
      <c r="V1787" s="7"/>
      <c r="W1787" s="7"/>
      <c r="X1787" s="7"/>
      <c r="Y1787" s="7"/>
      <c r="Z1787" s="100">
        <f t="shared" si="290"/>
        <v>4003542</v>
      </c>
      <c r="AA1787" s="7"/>
      <c r="AB1787" s="7"/>
      <c r="AC1787" s="7"/>
      <c r="AD1787" s="7"/>
      <c r="AE1787" s="100">
        <f t="shared" si="291"/>
        <v>4151</v>
      </c>
      <c r="AF1787" s="7"/>
      <c r="AG1787" s="100">
        <f t="shared" si="292"/>
        <v>50034799</v>
      </c>
    </row>
    <row r="1788" spans="1:33" x14ac:dyDescent="0.35">
      <c r="A1788" s="7" t="str">
        <f t="shared" si="294"/>
        <v>Manaus29,50</v>
      </c>
      <c r="B1788" s="100" t="s">
        <v>187</v>
      </c>
      <c r="C1788" s="7">
        <v>4151</v>
      </c>
      <c r="D1788" s="7" t="s">
        <v>40</v>
      </c>
      <c r="E1788">
        <v>4003542</v>
      </c>
      <c r="F1788" s="101"/>
      <c r="G1788" s="111">
        <v>50034799</v>
      </c>
      <c r="H1788" t="s">
        <v>238</v>
      </c>
      <c r="I1788" s="101" t="str">
        <f t="shared" si="287"/>
        <v>29,5</v>
      </c>
      <c r="J1788" s="164">
        <v>0</v>
      </c>
      <c r="K1788" s="7" t="s">
        <v>132</v>
      </c>
      <c r="L1788" s="103" t="e">
        <f>HLOOKUP(K1788,'ABR''26'!$DE$4:$EH$65,MATCH(Carga!A1788,'ABR''26'!$DE$4:$DE$65,0),0)</f>
        <v>#N/A</v>
      </c>
      <c r="M1788" s="7"/>
      <c r="O1788" s="7" t="str">
        <f t="shared" si="288"/>
        <v>ZBMR</v>
      </c>
      <c r="P1788" s="104" t="e">
        <f t="shared" si="289"/>
        <v>#N/A</v>
      </c>
      <c r="Q1788" s="102" t="s">
        <v>203</v>
      </c>
      <c r="R1788" s="102" t="s">
        <v>204</v>
      </c>
      <c r="S1788" s="102" t="s">
        <v>152</v>
      </c>
      <c r="T1788" s="105" t="str">
        <f t="shared" ca="1" si="285"/>
        <v>04.05.Monday</v>
      </c>
      <c r="U1788" s="102" t="s">
        <v>205</v>
      </c>
      <c r="V1788" s="7"/>
      <c r="W1788" s="7"/>
      <c r="X1788" s="7"/>
      <c r="Y1788" s="7"/>
      <c r="Z1788" s="100">
        <f t="shared" si="290"/>
        <v>4003542</v>
      </c>
      <c r="AA1788" s="7"/>
      <c r="AB1788" s="7"/>
      <c r="AC1788" s="7"/>
      <c r="AD1788" s="7"/>
      <c r="AE1788" s="100">
        <f t="shared" si="291"/>
        <v>4151</v>
      </c>
      <c r="AF1788" s="7"/>
      <c r="AG1788" s="100">
        <f t="shared" si="292"/>
        <v>50034799</v>
      </c>
    </row>
    <row r="1789" spans="1:33" x14ac:dyDescent="0.35">
      <c r="A1789" s="7" t="str">
        <f t="shared" si="294"/>
        <v>Manaus29,50</v>
      </c>
      <c r="B1789" s="100" t="s">
        <v>187</v>
      </c>
      <c r="C1789" s="7">
        <v>4151</v>
      </c>
      <c r="D1789" s="7" t="s">
        <v>40</v>
      </c>
      <c r="E1789">
        <v>4003542</v>
      </c>
      <c r="F1789" s="101"/>
      <c r="G1789" s="111">
        <v>50034799</v>
      </c>
      <c r="H1789" t="s">
        <v>238</v>
      </c>
      <c r="I1789" s="101" t="str">
        <f t="shared" si="287"/>
        <v>29,5</v>
      </c>
      <c r="J1789" s="164">
        <v>0</v>
      </c>
      <c r="K1789" s="7" t="s">
        <v>133</v>
      </c>
      <c r="L1789" s="103" t="e">
        <f>HLOOKUP(K1789,'ABR''26'!$DE$4:$EH$65,MATCH(Carga!A1789,'ABR''26'!$DE$4:$DE$65,0),0)</f>
        <v>#N/A</v>
      </c>
      <c r="M1789" s="7"/>
      <c r="O1789" s="7" t="str">
        <f t="shared" si="288"/>
        <v>ZBML</v>
      </c>
      <c r="P1789" s="104" t="e">
        <f t="shared" si="289"/>
        <v>#N/A</v>
      </c>
      <c r="Q1789" s="102" t="s">
        <v>203</v>
      </c>
      <c r="R1789" s="102" t="s">
        <v>204</v>
      </c>
      <c r="S1789" s="102" t="s">
        <v>152</v>
      </c>
      <c r="T1789" s="105" t="str">
        <f t="shared" ca="1" si="285"/>
        <v>04.05.Monday</v>
      </c>
      <c r="U1789" s="102" t="s">
        <v>205</v>
      </c>
      <c r="V1789" s="7"/>
      <c r="W1789" s="7"/>
      <c r="X1789" s="7"/>
      <c r="Y1789" s="7"/>
      <c r="Z1789" s="100">
        <f t="shared" si="290"/>
        <v>4003542</v>
      </c>
      <c r="AA1789" s="7"/>
      <c r="AB1789" s="7"/>
      <c r="AC1789" s="7"/>
      <c r="AD1789" s="7"/>
      <c r="AE1789" s="100">
        <f t="shared" si="291"/>
        <v>4151</v>
      </c>
      <c r="AF1789" s="7"/>
      <c r="AG1789" s="100">
        <f t="shared" si="292"/>
        <v>50034799</v>
      </c>
    </row>
    <row r="1790" spans="1:33" x14ac:dyDescent="0.35">
      <c r="A1790" s="7" t="str">
        <f t="shared" si="294"/>
        <v>Manaus29,50</v>
      </c>
      <c r="B1790" s="100" t="s">
        <v>187</v>
      </c>
      <c r="C1790" s="7">
        <v>4151</v>
      </c>
      <c r="D1790" s="7" t="s">
        <v>40</v>
      </c>
      <c r="E1790">
        <v>4003542</v>
      </c>
      <c r="F1790" s="101"/>
      <c r="G1790" s="111">
        <v>50034799</v>
      </c>
      <c r="H1790" t="s">
        <v>238</v>
      </c>
      <c r="I1790" s="101" t="str">
        <f t="shared" si="287"/>
        <v>29,5</v>
      </c>
      <c r="J1790" s="164">
        <v>0</v>
      </c>
      <c r="K1790" s="7" t="s">
        <v>52</v>
      </c>
      <c r="L1790" s="103" t="e">
        <f>HLOOKUP(K1790,'ABR''26'!$DE$4:$EH$65,MATCH(Carga!A1790,'ABR''26'!$DE$4:$DE$65,0),0)</f>
        <v>#N/A</v>
      </c>
      <c r="M1790" s="7"/>
      <c r="O1790" s="7" t="str">
        <f t="shared" si="288"/>
        <v>ZBPP</v>
      </c>
      <c r="P1790" s="104" t="e">
        <f t="shared" si="289"/>
        <v>#N/A</v>
      </c>
      <c r="Q1790" s="102" t="s">
        <v>203</v>
      </c>
      <c r="R1790" s="102" t="s">
        <v>204</v>
      </c>
      <c r="S1790" s="102" t="s">
        <v>152</v>
      </c>
      <c r="T1790" s="105" t="str">
        <f t="shared" ca="1" si="285"/>
        <v>04.05.Monday</v>
      </c>
      <c r="U1790" s="102" t="s">
        <v>205</v>
      </c>
      <c r="V1790" s="7"/>
      <c r="W1790" s="7"/>
      <c r="X1790" s="7"/>
      <c r="Y1790" s="7"/>
      <c r="Z1790" s="100">
        <f t="shared" si="290"/>
        <v>4003542</v>
      </c>
      <c r="AA1790" s="7"/>
      <c r="AB1790" s="7"/>
      <c r="AC1790" s="7"/>
      <c r="AD1790" s="7"/>
      <c r="AE1790" s="100">
        <f t="shared" si="291"/>
        <v>4151</v>
      </c>
      <c r="AF1790" s="7"/>
      <c r="AG1790" s="100">
        <f t="shared" si="292"/>
        <v>50034799</v>
      </c>
    </row>
    <row r="1791" spans="1:33" x14ac:dyDescent="0.35">
      <c r="A1791" s="7" t="str">
        <f t="shared" si="294"/>
        <v>Manaus29,50</v>
      </c>
      <c r="B1791" s="100" t="s">
        <v>187</v>
      </c>
      <c r="C1791" s="7">
        <v>4151</v>
      </c>
      <c r="D1791" s="7" t="s">
        <v>40</v>
      </c>
      <c r="E1791">
        <v>4003542</v>
      </c>
      <c r="F1791" s="101"/>
      <c r="G1791" s="111">
        <v>50034799</v>
      </c>
      <c r="H1791" t="s">
        <v>238</v>
      </c>
      <c r="I1791" s="101" t="str">
        <f t="shared" si="287"/>
        <v>29,5</v>
      </c>
      <c r="J1791" s="164">
        <v>0</v>
      </c>
      <c r="K1791" s="7" t="s">
        <v>60</v>
      </c>
      <c r="L1791" s="103" t="e">
        <f>HLOOKUP(K1791,'ABR''26'!$DE$4:$EH$65,MATCH(Carga!A1791,'ABR''26'!$DE$4:$DE$65,0),0)</f>
        <v>#N/A</v>
      </c>
      <c r="M1791" s="7"/>
      <c r="O1791" s="7" t="str">
        <f t="shared" si="288"/>
        <v>ZBPB</v>
      </c>
      <c r="P1791" s="104" t="e">
        <f t="shared" si="289"/>
        <v>#N/A</v>
      </c>
      <c r="Q1791" s="102" t="s">
        <v>203</v>
      </c>
      <c r="R1791" s="102" t="s">
        <v>204</v>
      </c>
      <c r="S1791" s="102" t="s">
        <v>152</v>
      </c>
      <c r="T1791" s="105" t="str">
        <f t="shared" ca="1" si="285"/>
        <v>04.05.Monday</v>
      </c>
      <c r="U1791" s="102" t="s">
        <v>205</v>
      </c>
      <c r="V1791" s="7"/>
      <c r="W1791" s="7"/>
      <c r="X1791" s="7"/>
      <c r="Y1791" s="7"/>
      <c r="Z1791" s="100">
        <f t="shared" si="290"/>
        <v>4003542</v>
      </c>
      <c r="AA1791" s="7"/>
      <c r="AB1791" s="7"/>
      <c r="AC1791" s="7"/>
      <c r="AD1791" s="7"/>
      <c r="AE1791" s="100">
        <f t="shared" si="291"/>
        <v>4151</v>
      </c>
      <c r="AF1791" s="7"/>
      <c r="AG1791" s="100">
        <f t="shared" si="292"/>
        <v>50034799</v>
      </c>
    </row>
    <row r="1792" spans="1:33" x14ac:dyDescent="0.35">
      <c r="A1792" s="7" t="str">
        <f t="shared" si="294"/>
        <v>Manaus29,50</v>
      </c>
      <c r="B1792" s="100" t="s">
        <v>187</v>
      </c>
      <c r="C1792" s="7">
        <v>4151</v>
      </c>
      <c r="D1792" s="7" t="s">
        <v>40</v>
      </c>
      <c r="E1792">
        <v>4003542</v>
      </c>
      <c r="F1792" s="101"/>
      <c r="G1792" s="111">
        <v>50034799</v>
      </c>
      <c r="H1792" t="s">
        <v>238</v>
      </c>
      <c r="I1792" s="101" t="str">
        <f t="shared" si="287"/>
        <v>29,5</v>
      </c>
      <c r="J1792" s="164">
        <v>0</v>
      </c>
      <c r="K1792" s="7" t="s">
        <v>50</v>
      </c>
      <c r="L1792" s="103" t="e">
        <f>HLOOKUP(K1792,'ABR''26'!$DE$4:$EH$65,MATCH(Carga!A1792,'ABR''26'!$DE$4:$DE$65,0),0)</f>
        <v>#N/A</v>
      </c>
      <c r="M1792" s="7"/>
      <c r="O1792" s="7" t="str">
        <f t="shared" si="288"/>
        <v>ZBOP</v>
      </c>
      <c r="P1792" s="104" t="e">
        <f t="shared" si="289"/>
        <v>#N/A</v>
      </c>
      <c r="Q1792" s="102" t="s">
        <v>203</v>
      </c>
      <c r="R1792" s="102" t="s">
        <v>204</v>
      </c>
      <c r="S1792" s="102" t="s">
        <v>152</v>
      </c>
      <c r="T1792" s="105" t="str">
        <f t="shared" ca="1" si="285"/>
        <v>04.05.Monday</v>
      </c>
      <c r="U1792" s="102" t="s">
        <v>205</v>
      </c>
      <c r="V1792" s="7"/>
      <c r="W1792" s="7"/>
      <c r="X1792" s="7"/>
      <c r="Y1792" s="7"/>
      <c r="Z1792" s="100">
        <f t="shared" si="290"/>
        <v>4003542</v>
      </c>
      <c r="AA1792" s="7"/>
      <c r="AB1792" s="7"/>
      <c r="AC1792" s="7"/>
      <c r="AD1792" s="7"/>
      <c r="AE1792" s="100">
        <f t="shared" si="291"/>
        <v>4151</v>
      </c>
      <c r="AF1792" s="7"/>
      <c r="AG1792" s="100">
        <f t="shared" si="292"/>
        <v>50034799</v>
      </c>
    </row>
    <row r="1793" spans="1:33" x14ac:dyDescent="0.35">
      <c r="A1793" s="7" t="str">
        <f t="shared" si="294"/>
        <v>Manaus29,50</v>
      </c>
      <c r="B1793" s="100" t="s">
        <v>187</v>
      </c>
      <c r="C1793" s="7">
        <v>4151</v>
      </c>
      <c r="D1793" s="7" t="s">
        <v>40</v>
      </c>
      <c r="E1793">
        <v>4003542</v>
      </c>
      <c r="F1793" s="101"/>
      <c r="G1793" s="111">
        <v>50034799</v>
      </c>
      <c r="H1793" t="s">
        <v>238</v>
      </c>
      <c r="I1793" s="101" t="str">
        <f t="shared" si="287"/>
        <v>29,5</v>
      </c>
      <c r="J1793" s="164">
        <v>0</v>
      </c>
      <c r="K1793" s="7" t="s">
        <v>58</v>
      </c>
      <c r="L1793" s="103" t="e">
        <f>HLOOKUP(K1793,'ABR''26'!$DE$4:$EH$65,MATCH(Carga!A1793,'ABR''26'!$DE$4:$DE$65,0),0)</f>
        <v>#N/A</v>
      </c>
      <c r="M1793" s="7"/>
      <c r="O1793" s="7" t="str">
        <f t="shared" si="288"/>
        <v>ZBOB</v>
      </c>
      <c r="P1793" s="104" t="e">
        <f t="shared" si="289"/>
        <v>#N/A</v>
      </c>
      <c r="Q1793" s="102" t="s">
        <v>203</v>
      </c>
      <c r="R1793" s="102" t="s">
        <v>204</v>
      </c>
      <c r="S1793" s="102" t="s">
        <v>152</v>
      </c>
      <c r="T1793" s="105" t="str">
        <f t="shared" ca="1" si="285"/>
        <v>04.05.Monday</v>
      </c>
      <c r="U1793" s="102" t="s">
        <v>205</v>
      </c>
      <c r="V1793" s="7"/>
      <c r="W1793" s="7"/>
      <c r="X1793" s="7"/>
      <c r="Y1793" s="7"/>
      <c r="Z1793" s="100">
        <f t="shared" si="290"/>
        <v>4003542</v>
      </c>
      <c r="AA1793" s="7"/>
      <c r="AB1793" s="7"/>
      <c r="AC1793" s="7"/>
      <c r="AD1793" s="7"/>
      <c r="AE1793" s="100">
        <f t="shared" si="291"/>
        <v>4151</v>
      </c>
      <c r="AF1793" s="7"/>
      <c r="AG1793" s="100">
        <f t="shared" si="292"/>
        <v>50034799</v>
      </c>
    </row>
    <row r="1794" spans="1:33" x14ac:dyDescent="0.35">
      <c r="A1794" s="7" t="str">
        <f t="shared" si="294"/>
        <v>Manaus29,50</v>
      </c>
      <c r="B1794" s="100" t="s">
        <v>187</v>
      </c>
      <c r="C1794" s="7">
        <v>4151</v>
      </c>
      <c r="D1794" s="7" t="s">
        <v>40</v>
      </c>
      <c r="E1794">
        <v>4003542</v>
      </c>
      <c r="F1794" s="101"/>
      <c r="G1794" s="111">
        <v>50034799</v>
      </c>
      <c r="H1794" t="s">
        <v>238</v>
      </c>
      <c r="I1794" s="101" t="str">
        <f t="shared" si="287"/>
        <v>29,5</v>
      </c>
      <c r="J1794" s="164">
        <v>0</v>
      </c>
      <c r="K1794" s="7" t="s">
        <v>134</v>
      </c>
      <c r="L1794" s="103" t="e">
        <f>HLOOKUP(K1794,'ABR''26'!$DE$4:$EH$65,MATCH(Carga!A1794,'ABR''26'!$DE$4:$DE$65,0),0)</f>
        <v>#N/A</v>
      </c>
      <c r="M1794" s="7"/>
      <c r="O1794" s="7" t="str">
        <f t="shared" si="288"/>
        <v>ZBSG</v>
      </c>
      <c r="P1794" s="104" t="e">
        <f t="shared" si="289"/>
        <v>#N/A</v>
      </c>
      <c r="Q1794" s="102" t="s">
        <v>203</v>
      </c>
      <c r="R1794" s="102" t="s">
        <v>204</v>
      </c>
      <c r="S1794" s="102" t="s">
        <v>152</v>
      </c>
      <c r="T1794" s="105" t="str">
        <f t="shared" ref="T1794:T1857" ca="1" si="295">$T$1</f>
        <v>04.05.Monday</v>
      </c>
      <c r="U1794" s="102" t="s">
        <v>205</v>
      </c>
      <c r="V1794" s="7"/>
      <c r="W1794" s="7"/>
      <c r="X1794" s="7"/>
      <c r="Y1794" s="7"/>
      <c r="Z1794" s="100">
        <f t="shared" si="290"/>
        <v>4003542</v>
      </c>
      <c r="AA1794" s="7"/>
      <c r="AB1794" s="7"/>
      <c r="AC1794" s="7"/>
      <c r="AD1794" s="7"/>
      <c r="AE1794" s="100">
        <f t="shared" si="291"/>
        <v>4151</v>
      </c>
      <c r="AF1794" s="7"/>
      <c r="AG1794" s="100">
        <f t="shared" si="292"/>
        <v>50034799</v>
      </c>
    </row>
    <row r="1795" spans="1:33" x14ac:dyDescent="0.35">
      <c r="A1795" s="7" t="str">
        <f t="shared" si="294"/>
        <v>Manaus29,50</v>
      </c>
      <c r="B1795" s="100" t="s">
        <v>187</v>
      </c>
      <c r="C1795" s="7">
        <v>4151</v>
      </c>
      <c r="D1795" s="7" t="s">
        <v>40</v>
      </c>
      <c r="E1795">
        <v>4003542</v>
      </c>
      <c r="F1795" s="101"/>
      <c r="G1795" s="111">
        <v>50034799</v>
      </c>
      <c r="H1795" t="s">
        <v>238</v>
      </c>
      <c r="I1795" s="101" t="str">
        <f t="shared" si="287"/>
        <v>29,5</v>
      </c>
      <c r="J1795" s="164">
        <v>0</v>
      </c>
      <c r="K1795" s="7" t="s">
        <v>45</v>
      </c>
      <c r="L1795" s="103" t="e">
        <f>HLOOKUP(K1795,'ABR''26'!$DE$4:$EH$65,MATCH(Carga!A1795,'ABR''26'!$DE$4:$DE$65,0),0)</f>
        <v>#N/A</v>
      </c>
      <c r="M1795" s="7"/>
      <c r="O1795" s="7" t="str">
        <f t="shared" si="288"/>
        <v>ZBFS</v>
      </c>
      <c r="P1795" s="104" t="e">
        <f t="shared" si="289"/>
        <v>#N/A</v>
      </c>
      <c r="Q1795" s="102" t="s">
        <v>203</v>
      </c>
      <c r="R1795" s="102" t="s">
        <v>204</v>
      </c>
      <c r="S1795" s="102" t="s">
        <v>152</v>
      </c>
      <c r="T1795" s="105" t="str">
        <f t="shared" ca="1" si="295"/>
        <v>04.05.Monday</v>
      </c>
      <c r="U1795" s="102" t="s">
        <v>205</v>
      </c>
      <c r="V1795" s="7"/>
      <c r="W1795" s="7"/>
      <c r="X1795" s="7"/>
      <c r="Y1795" s="7"/>
      <c r="Z1795" s="100">
        <f t="shared" si="290"/>
        <v>4003542</v>
      </c>
      <c r="AA1795" s="7"/>
      <c r="AB1795" s="7"/>
      <c r="AC1795" s="7"/>
      <c r="AD1795" s="7"/>
      <c r="AE1795" s="100">
        <f t="shared" si="291"/>
        <v>4151</v>
      </c>
      <c r="AF1795" s="7"/>
      <c r="AG1795" s="100">
        <f t="shared" si="292"/>
        <v>50034799</v>
      </c>
    </row>
    <row r="1796" spans="1:33" x14ac:dyDescent="0.35">
      <c r="A1796" s="7" t="str">
        <f t="shared" si="294"/>
        <v>Manaus29,50</v>
      </c>
      <c r="B1796" s="100" t="s">
        <v>187</v>
      </c>
      <c r="C1796" s="7">
        <v>4151</v>
      </c>
      <c r="D1796" s="7" t="s">
        <v>40</v>
      </c>
      <c r="E1796">
        <v>4003542</v>
      </c>
      <c r="F1796" s="101"/>
      <c r="G1796" s="111">
        <v>50034799</v>
      </c>
      <c r="H1796" t="s">
        <v>238</v>
      </c>
      <c r="I1796" s="101" t="str">
        <f t="shared" si="287"/>
        <v>29,5</v>
      </c>
      <c r="J1796" s="164">
        <v>0</v>
      </c>
      <c r="K1796" s="7" t="s">
        <v>47</v>
      </c>
      <c r="L1796" s="103" t="e">
        <f>HLOOKUP(K1796,'ABR''26'!$DE$4:$EH$65,MATCH(Carga!A1796,'ABR''26'!$DE$4:$DE$65,0),0)</f>
        <v>#N/A</v>
      </c>
      <c r="M1796" s="7"/>
      <c r="O1796" s="7" t="str">
        <f t="shared" si="288"/>
        <v>ZBUT</v>
      </c>
      <c r="P1796" s="104" t="e">
        <f t="shared" si="289"/>
        <v>#N/A</v>
      </c>
      <c r="Q1796" s="102" t="s">
        <v>203</v>
      </c>
      <c r="R1796" s="102" t="s">
        <v>204</v>
      </c>
      <c r="S1796" s="102" t="s">
        <v>152</v>
      </c>
      <c r="T1796" s="105" t="str">
        <f t="shared" ca="1" si="295"/>
        <v>04.05.Monday</v>
      </c>
      <c r="U1796" s="102" t="s">
        <v>205</v>
      </c>
      <c r="V1796" s="7"/>
      <c r="W1796" s="7"/>
      <c r="X1796" s="7"/>
      <c r="Y1796" s="7"/>
      <c r="Z1796" s="100">
        <f t="shared" si="290"/>
        <v>4003542</v>
      </c>
      <c r="AA1796" s="7"/>
      <c r="AB1796" s="7"/>
      <c r="AC1796" s="7"/>
      <c r="AD1796" s="7"/>
      <c r="AE1796" s="100">
        <f t="shared" si="291"/>
        <v>4151</v>
      </c>
      <c r="AF1796" s="7"/>
      <c r="AG1796" s="100">
        <f t="shared" si="292"/>
        <v>50034799</v>
      </c>
    </row>
    <row r="1797" spans="1:33" x14ac:dyDescent="0.35">
      <c r="A1797" s="7" t="str">
        <f t="shared" si="294"/>
        <v>Manaus29,50</v>
      </c>
      <c r="B1797" s="100" t="s">
        <v>187</v>
      </c>
      <c r="C1797" s="7">
        <v>4151</v>
      </c>
      <c r="D1797" s="7" t="s">
        <v>40</v>
      </c>
      <c r="E1797">
        <v>4003542</v>
      </c>
      <c r="F1797" s="101"/>
      <c r="G1797" s="111">
        <v>50034799</v>
      </c>
      <c r="H1797" t="s">
        <v>238</v>
      </c>
      <c r="I1797" s="101" t="str">
        <f t="shared" si="287"/>
        <v>29,5</v>
      </c>
      <c r="J1797" s="164">
        <v>0</v>
      </c>
      <c r="K1797" s="7" t="s">
        <v>54</v>
      </c>
      <c r="L1797" s="103" t="e">
        <f>HLOOKUP(K1797,'ABR''26'!$DE$4:$EH$65,MATCH(Carga!A1797,'ABR''26'!$DE$4:$DE$65,0),0)</f>
        <v>#N/A</v>
      </c>
      <c r="M1797" s="7"/>
      <c r="O1797" s="7" t="str">
        <f t="shared" si="288"/>
        <v>ZBUB</v>
      </c>
      <c r="P1797" s="104" t="e">
        <f t="shared" si="289"/>
        <v>#N/A</v>
      </c>
      <c r="Q1797" s="102" t="s">
        <v>203</v>
      </c>
      <c r="R1797" s="102" t="s">
        <v>204</v>
      </c>
      <c r="S1797" s="102" t="s">
        <v>152</v>
      </c>
      <c r="T1797" s="105" t="str">
        <f t="shared" ca="1" si="295"/>
        <v>04.05.Monday</v>
      </c>
      <c r="U1797" s="102" t="s">
        <v>205</v>
      </c>
      <c r="V1797" s="7"/>
      <c r="W1797" s="7"/>
      <c r="X1797" s="7"/>
      <c r="Y1797" s="7"/>
      <c r="Z1797" s="100">
        <f t="shared" si="290"/>
        <v>4003542</v>
      </c>
      <c r="AA1797" s="7"/>
      <c r="AB1797" s="7"/>
      <c r="AC1797" s="7"/>
      <c r="AD1797" s="7"/>
      <c r="AE1797" s="100">
        <f t="shared" si="291"/>
        <v>4151</v>
      </c>
      <c r="AF1797" s="7"/>
      <c r="AG1797" s="100">
        <f t="shared" si="292"/>
        <v>50034799</v>
      </c>
    </row>
    <row r="1798" spans="1:33" x14ac:dyDescent="0.35">
      <c r="A1798" s="7" t="str">
        <f t="shared" si="294"/>
        <v>Manaus29,50</v>
      </c>
      <c r="B1798" s="100" t="s">
        <v>187</v>
      </c>
      <c r="C1798" s="7">
        <v>4151</v>
      </c>
      <c r="D1798" s="7" t="s">
        <v>40</v>
      </c>
      <c r="E1798">
        <v>4003542</v>
      </c>
      <c r="F1798" s="101"/>
      <c r="G1798" s="111">
        <v>50034799</v>
      </c>
      <c r="H1798" t="s">
        <v>238</v>
      </c>
      <c r="I1798" s="101" t="str">
        <f t="shared" si="287"/>
        <v>29,5</v>
      </c>
      <c r="J1798" s="164">
        <v>0</v>
      </c>
      <c r="K1798" s="7" t="s">
        <v>48</v>
      </c>
      <c r="L1798" s="103" t="e">
        <f>HLOOKUP(K1798,'ABR''26'!$DE$4:$EH$65,MATCH(Carga!A1798,'ABR''26'!$DE$4:$DE$65,0),0)</f>
        <v>#N/A</v>
      </c>
      <c r="M1798" s="7"/>
      <c r="O1798" s="7" t="str">
        <f t="shared" si="288"/>
        <v>ZBLA</v>
      </c>
      <c r="P1798" s="104" t="e">
        <f t="shared" si="289"/>
        <v>#N/A</v>
      </c>
      <c r="Q1798" s="102" t="s">
        <v>203</v>
      </c>
      <c r="R1798" s="102" t="s">
        <v>204</v>
      </c>
      <c r="S1798" s="102" t="s">
        <v>152</v>
      </c>
      <c r="T1798" s="105" t="str">
        <f t="shared" ca="1" si="295"/>
        <v>04.05.Monday</v>
      </c>
      <c r="U1798" s="102" t="s">
        <v>205</v>
      </c>
      <c r="V1798" s="7"/>
      <c r="W1798" s="7"/>
      <c r="X1798" s="7"/>
      <c r="Y1798" s="7"/>
      <c r="Z1798" s="100">
        <f t="shared" si="290"/>
        <v>4003542</v>
      </c>
      <c r="AA1798" s="7"/>
      <c r="AB1798" s="7"/>
      <c r="AC1798" s="7"/>
      <c r="AD1798" s="7"/>
      <c r="AE1798" s="100">
        <f t="shared" si="291"/>
        <v>4151</v>
      </c>
      <c r="AF1798" s="7"/>
      <c r="AG1798" s="100">
        <f t="shared" si="292"/>
        <v>50034799</v>
      </c>
    </row>
    <row r="1799" spans="1:33" x14ac:dyDescent="0.35">
      <c r="A1799" s="7" t="str">
        <f t="shared" si="294"/>
        <v>Manaus29,50</v>
      </c>
      <c r="B1799" s="100" t="s">
        <v>187</v>
      </c>
      <c r="C1799" s="7">
        <v>4151</v>
      </c>
      <c r="D1799" s="7" t="s">
        <v>40</v>
      </c>
      <c r="E1799">
        <v>4003542</v>
      </c>
      <c r="F1799" s="101"/>
      <c r="G1799" s="111">
        <v>50034799</v>
      </c>
      <c r="H1799" t="s">
        <v>238</v>
      </c>
      <c r="I1799" s="101" t="str">
        <f t="shared" si="287"/>
        <v>29,5</v>
      </c>
      <c r="J1799" s="164">
        <v>0</v>
      </c>
      <c r="K1799" s="7" t="s">
        <v>55</v>
      </c>
      <c r="L1799" s="103" t="e">
        <f>HLOOKUP(K1799,'ABR''26'!$DE$4:$EH$65,MATCH(Carga!A1799,'ABR''26'!$DE$4:$DE$65,0),0)</f>
        <v>#N/A</v>
      </c>
      <c r="M1799" s="7"/>
      <c r="O1799" s="7" t="str">
        <f t="shared" si="288"/>
        <v>ZBLL</v>
      </c>
      <c r="P1799" s="104" t="e">
        <f t="shared" si="289"/>
        <v>#N/A</v>
      </c>
      <c r="Q1799" s="102" t="s">
        <v>203</v>
      </c>
      <c r="R1799" s="102" t="s">
        <v>204</v>
      </c>
      <c r="S1799" s="102" t="s">
        <v>152</v>
      </c>
      <c r="T1799" s="105" t="str">
        <f t="shared" ca="1" si="295"/>
        <v>04.05.Monday</v>
      </c>
      <c r="U1799" s="102" t="s">
        <v>205</v>
      </c>
      <c r="V1799" s="7"/>
      <c r="W1799" s="7"/>
      <c r="X1799" s="7"/>
      <c r="Y1799" s="7"/>
      <c r="Z1799" s="100">
        <f t="shared" si="290"/>
        <v>4003542</v>
      </c>
      <c r="AA1799" s="7"/>
      <c r="AB1799" s="7"/>
      <c r="AC1799" s="7"/>
      <c r="AD1799" s="7"/>
      <c r="AE1799" s="100">
        <f t="shared" si="291"/>
        <v>4151</v>
      </c>
      <c r="AF1799" s="7"/>
      <c r="AG1799" s="100">
        <f t="shared" si="292"/>
        <v>50034799</v>
      </c>
    </row>
    <row r="1800" spans="1:33" x14ac:dyDescent="0.35">
      <c r="A1800" s="7" t="str">
        <f t="shared" si="294"/>
        <v>Manaus29,50</v>
      </c>
      <c r="B1800" s="100" t="s">
        <v>187</v>
      </c>
      <c r="C1800" s="7">
        <v>4151</v>
      </c>
      <c r="D1800" s="7" t="s">
        <v>40</v>
      </c>
      <c r="E1800">
        <v>4003542</v>
      </c>
      <c r="F1800" s="101"/>
      <c r="G1800" s="111">
        <v>50034799</v>
      </c>
      <c r="H1800" t="s">
        <v>238</v>
      </c>
      <c r="I1800" s="101" t="str">
        <f t="shared" si="287"/>
        <v>29,5</v>
      </c>
      <c r="J1800" s="164">
        <v>0</v>
      </c>
      <c r="K1800" s="7" t="s">
        <v>135</v>
      </c>
      <c r="L1800" s="103" t="e">
        <f>HLOOKUP(K1800,'ABR''26'!$DE$4:$EH$65,MATCH(Carga!A1800,'ABR''26'!$DE$4:$DE$65,0),0)</f>
        <v>#N/A</v>
      </c>
      <c r="M1800" s="7"/>
      <c r="O1800" s="7" t="str">
        <f t="shared" si="288"/>
        <v>ZBPE</v>
      </c>
      <c r="P1800" s="104" t="e">
        <f t="shared" si="289"/>
        <v>#N/A</v>
      </c>
      <c r="Q1800" s="102" t="s">
        <v>203</v>
      </c>
      <c r="R1800" s="102" t="s">
        <v>204</v>
      </c>
      <c r="S1800" s="102" t="s">
        <v>152</v>
      </c>
      <c r="T1800" s="105" t="str">
        <f t="shared" ca="1" si="295"/>
        <v>04.05.Monday</v>
      </c>
      <c r="U1800" s="102" t="s">
        <v>205</v>
      </c>
      <c r="V1800" s="7"/>
      <c r="W1800" s="7"/>
      <c r="X1800" s="7"/>
      <c r="Y1800" s="7"/>
      <c r="Z1800" s="100">
        <f t="shared" si="290"/>
        <v>4003542</v>
      </c>
      <c r="AA1800" s="7"/>
      <c r="AB1800" s="7"/>
      <c r="AC1800" s="7"/>
      <c r="AD1800" s="7"/>
      <c r="AE1800" s="100">
        <f t="shared" si="291"/>
        <v>4151</v>
      </c>
      <c r="AF1800" s="7"/>
      <c r="AG1800" s="100">
        <f t="shared" si="292"/>
        <v>50034799</v>
      </c>
    </row>
    <row r="1801" spans="1:33" x14ac:dyDescent="0.35">
      <c r="A1801" s="7" t="str">
        <f t="shared" si="294"/>
        <v>Manaus29,50</v>
      </c>
      <c r="B1801" s="100" t="s">
        <v>187</v>
      </c>
      <c r="C1801" s="7">
        <v>4151</v>
      </c>
      <c r="D1801" s="7" t="s">
        <v>40</v>
      </c>
      <c r="E1801">
        <v>4003542</v>
      </c>
      <c r="F1801" s="101"/>
      <c r="G1801" s="111">
        <v>50034799</v>
      </c>
      <c r="H1801" t="s">
        <v>238</v>
      </c>
      <c r="I1801" s="101" t="str">
        <f t="shared" si="287"/>
        <v>29,5</v>
      </c>
      <c r="J1801" s="164">
        <v>0</v>
      </c>
      <c r="K1801" s="7" t="s">
        <v>136</v>
      </c>
      <c r="L1801" s="103" t="e">
        <f>HLOOKUP(K1801,'ABR''26'!$DE$4:$EH$65,MATCH(Carga!A1801,'ABR''26'!$DE$4:$DE$65,0),0)</f>
        <v>#N/A</v>
      </c>
      <c r="M1801" s="7"/>
      <c r="O1801" s="7" t="str">
        <f t="shared" si="288"/>
        <v>ZBPL</v>
      </c>
      <c r="P1801" s="104" t="e">
        <f t="shared" si="289"/>
        <v>#N/A</v>
      </c>
      <c r="Q1801" s="102" t="s">
        <v>203</v>
      </c>
      <c r="R1801" s="102" t="s">
        <v>204</v>
      </c>
      <c r="S1801" s="102" t="s">
        <v>152</v>
      </c>
      <c r="T1801" s="105" t="str">
        <f t="shared" ca="1" si="295"/>
        <v>04.05.Monday</v>
      </c>
      <c r="U1801" s="102" t="s">
        <v>205</v>
      </c>
      <c r="V1801" s="7"/>
      <c r="W1801" s="7"/>
      <c r="X1801" s="7"/>
      <c r="Y1801" s="7"/>
      <c r="Z1801" s="100">
        <f t="shared" si="290"/>
        <v>4003542</v>
      </c>
      <c r="AA1801" s="7"/>
      <c r="AB1801" s="7"/>
      <c r="AC1801" s="7"/>
      <c r="AD1801" s="7"/>
      <c r="AE1801" s="100">
        <f t="shared" si="291"/>
        <v>4151</v>
      </c>
      <c r="AF1801" s="7"/>
      <c r="AG1801" s="100">
        <f t="shared" si="292"/>
        <v>50034799</v>
      </c>
    </row>
    <row r="1802" spans="1:33" x14ac:dyDescent="0.35">
      <c r="A1802" s="7" t="str">
        <f>D1802&amp;I1802&amp;J1802</f>
        <v>Manaus29,51</v>
      </c>
      <c r="B1802" s="100" t="s">
        <v>187</v>
      </c>
      <c r="C1802" s="7">
        <v>4151</v>
      </c>
      <c r="D1802" s="7" t="s">
        <v>40</v>
      </c>
      <c r="E1802">
        <v>4003542</v>
      </c>
      <c r="F1802" s="101"/>
      <c r="G1802" s="111">
        <v>50036772</v>
      </c>
      <c r="H1802" t="s">
        <v>239</v>
      </c>
      <c r="I1802" s="101" t="str">
        <f t="shared" ref="I1802:I1825" si="296">SUBSTITUTE(MID(H1802,7,4),".",",")</f>
        <v>29,5</v>
      </c>
      <c r="J1802" s="164">
        <v>1</v>
      </c>
      <c r="K1802" s="7" t="s">
        <v>43</v>
      </c>
      <c r="L1802" s="103" t="e">
        <f>HLOOKUP(K1802,'ABR''26'!$DE$4:$EH$65,MATCH(Carga!A1802,'ABR''26'!$DE$4:$DE$65,0),0)</f>
        <v>#N/A</v>
      </c>
      <c r="M1802" s="7"/>
      <c r="O1802" s="7" t="str">
        <f t="shared" ref="O1802:O1849" si="297">K1802</f>
        <v>ZBRP</v>
      </c>
      <c r="P1802" s="104" t="e">
        <f t="shared" ref="P1802:P1849" si="298">L1802</f>
        <v>#N/A</v>
      </c>
      <c r="Q1802" s="102" t="s">
        <v>203</v>
      </c>
      <c r="R1802" s="102" t="s">
        <v>204</v>
      </c>
      <c r="S1802" s="102" t="s">
        <v>152</v>
      </c>
      <c r="T1802" s="105" t="str">
        <f t="shared" ca="1" si="295"/>
        <v>04.05.Monday</v>
      </c>
      <c r="U1802" s="102" t="s">
        <v>205</v>
      </c>
      <c r="V1802" s="7"/>
      <c r="W1802" s="7"/>
      <c r="X1802" s="7"/>
      <c r="Y1802" s="7"/>
      <c r="Z1802" s="100">
        <f t="shared" ref="Z1802:Z1849" si="299">E1802</f>
        <v>4003542</v>
      </c>
      <c r="AA1802" s="7"/>
      <c r="AB1802" s="7"/>
      <c r="AC1802" s="7"/>
      <c r="AD1802" s="7"/>
      <c r="AE1802" s="100">
        <f t="shared" ref="AE1802:AE1849" si="300">C1802</f>
        <v>4151</v>
      </c>
      <c r="AF1802" s="7"/>
      <c r="AG1802" s="100">
        <f t="shared" ref="AG1802:AG1849" si="301">G1802</f>
        <v>50036772</v>
      </c>
    </row>
    <row r="1803" spans="1:33" x14ac:dyDescent="0.35">
      <c r="A1803" s="7" t="str">
        <f t="shared" ref="A1803:A1825" si="302">D1803&amp;I1803&amp;J1803</f>
        <v>Manaus29,51</v>
      </c>
      <c r="B1803" s="100" t="s">
        <v>187</v>
      </c>
      <c r="C1803" s="7">
        <v>4151</v>
      </c>
      <c r="D1803" s="7" t="s">
        <v>40</v>
      </c>
      <c r="E1803">
        <v>4003542</v>
      </c>
      <c r="F1803" s="101"/>
      <c r="G1803" s="111">
        <v>50036772</v>
      </c>
      <c r="H1803" t="s">
        <v>239</v>
      </c>
      <c r="I1803" s="101" t="str">
        <f t="shared" si="296"/>
        <v>29,5</v>
      </c>
      <c r="J1803" s="164">
        <v>1</v>
      </c>
      <c r="K1803" s="7" t="s">
        <v>44</v>
      </c>
      <c r="L1803" s="103" t="e">
        <f>HLOOKUP(K1803,'ABR''26'!$DE$4:$EH$65,MATCH(Carga!A1803,'ABR''26'!$DE$4:$DE$65,0),0)</f>
        <v>#N/A</v>
      </c>
      <c r="M1803" s="7"/>
      <c r="O1803" s="7" t="str">
        <f t="shared" si="297"/>
        <v>ZBSR</v>
      </c>
      <c r="P1803" s="104" t="e">
        <f t="shared" si="298"/>
        <v>#N/A</v>
      </c>
      <c r="Q1803" s="102" t="s">
        <v>203</v>
      </c>
      <c r="R1803" s="102" t="s">
        <v>204</v>
      </c>
      <c r="S1803" s="102" t="s">
        <v>152</v>
      </c>
      <c r="T1803" s="105" t="str">
        <f t="shared" ca="1" si="295"/>
        <v>04.05.Monday</v>
      </c>
      <c r="U1803" s="102" t="s">
        <v>205</v>
      </c>
      <c r="V1803" s="7"/>
      <c r="W1803" s="7"/>
      <c r="X1803" s="7"/>
      <c r="Y1803" s="7"/>
      <c r="Z1803" s="100">
        <f t="shared" si="299"/>
        <v>4003542</v>
      </c>
      <c r="AA1803" s="7"/>
      <c r="AB1803" s="7"/>
      <c r="AC1803" s="7"/>
      <c r="AD1803" s="7"/>
      <c r="AE1803" s="100">
        <f t="shared" si="300"/>
        <v>4151</v>
      </c>
      <c r="AF1803" s="7"/>
      <c r="AG1803" s="100">
        <f t="shared" si="301"/>
        <v>50036772</v>
      </c>
    </row>
    <row r="1804" spans="1:33" x14ac:dyDescent="0.35">
      <c r="A1804" s="7" t="str">
        <f t="shared" si="302"/>
        <v>Manaus29,51</v>
      </c>
      <c r="B1804" s="100" t="s">
        <v>187</v>
      </c>
      <c r="C1804" s="7">
        <v>4151</v>
      </c>
      <c r="D1804" s="7" t="s">
        <v>40</v>
      </c>
      <c r="E1804">
        <v>4003542</v>
      </c>
      <c r="F1804" s="101"/>
      <c r="G1804" s="111">
        <v>50036772</v>
      </c>
      <c r="H1804" t="s">
        <v>239</v>
      </c>
      <c r="I1804" s="101" t="str">
        <f t="shared" si="296"/>
        <v>29,5</v>
      </c>
      <c r="J1804" s="164">
        <v>1</v>
      </c>
      <c r="K1804" s="7" t="s">
        <v>56</v>
      </c>
      <c r="L1804" s="103" t="e">
        <f>HLOOKUP(K1804,'ABR''26'!$DE$4:$EH$65,MATCH(Carga!A1804,'ABR''26'!$DE$4:$DE$65,0),0)</f>
        <v>#N/A</v>
      </c>
      <c r="M1804" s="7"/>
      <c r="O1804" s="7" t="str">
        <f t="shared" si="297"/>
        <v>ZBSB</v>
      </c>
      <c r="P1804" s="104" t="e">
        <f t="shared" si="298"/>
        <v>#N/A</v>
      </c>
      <c r="Q1804" s="102" t="s">
        <v>203</v>
      </c>
      <c r="R1804" s="102" t="s">
        <v>204</v>
      </c>
      <c r="S1804" s="102" t="s">
        <v>152</v>
      </c>
      <c r="T1804" s="105" t="str">
        <f t="shared" ca="1" si="295"/>
        <v>04.05.Monday</v>
      </c>
      <c r="U1804" s="102" t="s">
        <v>205</v>
      </c>
      <c r="V1804" s="7"/>
      <c r="W1804" s="7"/>
      <c r="X1804" s="7"/>
      <c r="Y1804" s="7"/>
      <c r="Z1804" s="100">
        <f t="shared" si="299"/>
        <v>4003542</v>
      </c>
      <c r="AA1804" s="7"/>
      <c r="AB1804" s="7"/>
      <c r="AC1804" s="7"/>
      <c r="AD1804" s="7"/>
      <c r="AE1804" s="100">
        <f t="shared" si="300"/>
        <v>4151</v>
      </c>
      <c r="AF1804" s="7"/>
      <c r="AG1804" s="100">
        <f t="shared" si="301"/>
        <v>50036772</v>
      </c>
    </row>
    <row r="1805" spans="1:33" x14ac:dyDescent="0.35">
      <c r="A1805" s="7" t="str">
        <f t="shared" si="302"/>
        <v>Manaus29,51</v>
      </c>
      <c r="B1805" s="100" t="s">
        <v>187</v>
      </c>
      <c r="C1805" s="7">
        <v>4151</v>
      </c>
      <c r="D1805" s="7" t="s">
        <v>40</v>
      </c>
      <c r="E1805">
        <v>4003542</v>
      </c>
      <c r="F1805" s="101"/>
      <c r="G1805" s="111">
        <v>50036772</v>
      </c>
      <c r="H1805" t="s">
        <v>239</v>
      </c>
      <c r="I1805" s="101" t="str">
        <f t="shared" si="296"/>
        <v>29,5</v>
      </c>
      <c r="J1805" s="164">
        <v>1</v>
      </c>
      <c r="K1805" s="7" t="s">
        <v>46</v>
      </c>
      <c r="L1805" s="103" t="e">
        <f>HLOOKUP(K1805,'ABR''26'!$DE$4:$EH$65,MATCH(Carga!A1805,'ABR''26'!$DE$4:$DE$65,0),0)</f>
        <v>#N/A</v>
      </c>
      <c r="M1805" s="7"/>
      <c r="O1805" s="7" t="str">
        <f t="shared" si="297"/>
        <v>ZBCP</v>
      </c>
      <c r="P1805" s="104" t="e">
        <f t="shared" si="298"/>
        <v>#N/A</v>
      </c>
      <c r="Q1805" s="102" t="s">
        <v>203</v>
      </c>
      <c r="R1805" s="102" t="s">
        <v>204</v>
      </c>
      <c r="S1805" s="102" t="s">
        <v>152</v>
      </c>
      <c r="T1805" s="105" t="str">
        <f t="shared" ca="1" si="295"/>
        <v>04.05.Monday</v>
      </c>
      <c r="U1805" s="102" t="s">
        <v>205</v>
      </c>
      <c r="V1805" s="7"/>
      <c r="W1805" s="7"/>
      <c r="X1805" s="7"/>
      <c r="Y1805" s="7"/>
      <c r="Z1805" s="100">
        <f t="shared" si="299"/>
        <v>4003542</v>
      </c>
      <c r="AA1805" s="7"/>
      <c r="AB1805" s="7"/>
      <c r="AC1805" s="7"/>
      <c r="AD1805" s="7"/>
      <c r="AE1805" s="100">
        <f t="shared" si="300"/>
        <v>4151</v>
      </c>
      <c r="AF1805" s="7"/>
      <c r="AG1805" s="100">
        <f t="shared" si="301"/>
        <v>50036772</v>
      </c>
    </row>
    <row r="1806" spans="1:33" x14ac:dyDescent="0.35">
      <c r="A1806" s="7" t="str">
        <f t="shared" si="302"/>
        <v>Manaus29,51</v>
      </c>
      <c r="B1806" s="100" t="s">
        <v>187</v>
      </c>
      <c r="C1806" s="7">
        <v>4151</v>
      </c>
      <c r="D1806" s="7" t="s">
        <v>40</v>
      </c>
      <c r="E1806">
        <v>4003542</v>
      </c>
      <c r="F1806" s="101"/>
      <c r="G1806" s="111">
        <v>50036772</v>
      </c>
      <c r="H1806" t="s">
        <v>239</v>
      </c>
      <c r="I1806" s="101" t="str">
        <f t="shared" si="296"/>
        <v>29,5</v>
      </c>
      <c r="J1806" s="164">
        <v>1</v>
      </c>
      <c r="K1806" s="7" t="s">
        <v>131</v>
      </c>
      <c r="L1806" s="103" t="e">
        <f>HLOOKUP(K1806,'ABR''26'!$DE$4:$EH$65,MATCH(Carga!A1806,'ABR''26'!$DE$4:$DE$65,0),0)</f>
        <v>#N/A</v>
      </c>
      <c r="M1806" s="7"/>
      <c r="O1806" s="7" t="str">
        <f t="shared" si="297"/>
        <v>ZBFP</v>
      </c>
      <c r="P1806" s="104" t="e">
        <f t="shared" si="298"/>
        <v>#N/A</v>
      </c>
      <c r="Q1806" s="102" t="s">
        <v>203</v>
      </c>
      <c r="R1806" s="102" t="s">
        <v>204</v>
      </c>
      <c r="S1806" s="102" t="s">
        <v>152</v>
      </c>
      <c r="T1806" s="105" t="str">
        <f t="shared" ca="1" si="295"/>
        <v>04.05.Monday</v>
      </c>
      <c r="U1806" s="102" t="s">
        <v>205</v>
      </c>
      <c r="V1806" s="7"/>
      <c r="W1806" s="7"/>
      <c r="X1806" s="7"/>
      <c r="Y1806" s="7"/>
      <c r="Z1806" s="100">
        <f t="shared" si="299"/>
        <v>4003542</v>
      </c>
      <c r="AA1806" s="7"/>
      <c r="AB1806" s="7"/>
      <c r="AC1806" s="7"/>
      <c r="AD1806" s="7"/>
      <c r="AE1806" s="100">
        <f t="shared" si="300"/>
        <v>4151</v>
      </c>
      <c r="AF1806" s="7"/>
      <c r="AG1806" s="100">
        <f t="shared" si="301"/>
        <v>50036772</v>
      </c>
    </row>
    <row r="1807" spans="1:33" x14ac:dyDescent="0.35">
      <c r="A1807" s="7" t="str">
        <f t="shared" si="302"/>
        <v>Manaus29,51</v>
      </c>
      <c r="B1807" s="100" t="s">
        <v>187</v>
      </c>
      <c r="C1807" s="7">
        <v>4151</v>
      </c>
      <c r="D1807" s="7" t="s">
        <v>40</v>
      </c>
      <c r="E1807">
        <v>4003542</v>
      </c>
      <c r="F1807" s="101"/>
      <c r="G1807" s="111">
        <v>50036772</v>
      </c>
      <c r="H1807" t="s">
        <v>239</v>
      </c>
      <c r="I1807" s="101" t="str">
        <f t="shared" si="296"/>
        <v>29,5</v>
      </c>
      <c r="J1807" s="164">
        <v>1</v>
      </c>
      <c r="K1807" s="7" t="s">
        <v>51</v>
      </c>
      <c r="L1807" s="103" t="e">
        <f>HLOOKUP(K1807,'ABR''26'!$DE$4:$EH$65,MATCH(Carga!A1807,'ABR''26'!$DE$4:$DE$65,0),0)</f>
        <v>#N/A</v>
      </c>
      <c r="M1807" s="7"/>
      <c r="O1807" s="7" t="str">
        <f t="shared" si="297"/>
        <v>ZBFC</v>
      </c>
      <c r="P1807" s="104" t="e">
        <f t="shared" si="298"/>
        <v>#N/A</v>
      </c>
      <c r="Q1807" s="102" t="s">
        <v>203</v>
      </c>
      <c r="R1807" s="102" t="s">
        <v>204</v>
      </c>
      <c r="S1807" s="102" t="s">
        <v>152</v>
      </c>
      <c r="T1807" s="105" t="str">
        <f t="shared" ca="1" si="295"/>
        <v>04.05.Monday</v>
      </c>
      <c r="U1807" s="102" t="s">
        <v>205</v>
      </c>
      <c r="V1807" s="7"/>
      <c r="W1807" s="7"/>
      <c r="X1807" s="7"/>
      <c r="Y1807" s="7"/>
      <c r="Z1807" s="100">
        <f t="shared" si="299"/>
        <v>4003542</v>
      </c>
      <c r="AA1807" s="7"/>
      <c r="AB1807" s="7"/>
      <c r="AC1807" s="7"/>
      <c r="AD1807" s="7"/>
      <c r="AE1807" s="100">
        <f t="shared" si="300"/>
        <v>4151</v>
      </c>
      <c r="AF1807" s="7"/>
      <c r="AG1807" s="100">
        <f t="shared" si="301"/>
        <v>50036772</v>
      </c>
    </row>
    <row r="1808" spans="1:33" x14ac:dyDescent="0.35">
      <c r="A1808" s="7" t="str">
        <f t="shared" si="302"/>
        <v>Manaus29,51</v>
      </c>
      <c r="B1808" s="100" t="s">
        <v>187</v>
      </c>
      <c r="C1808" s="7">
        <v>4151</v>
      </c>
      <c r="D1808" s="7" t="s">
        <v>40</v>
      </c>
      <c r="E1808">
        <v>4003542</v>
      </c>
      <c r="F1808" s="101"/>
      <c r="G1808" s="111">
        <v>50036772</v>
      </c>
      <c r="H1808" t="s">
        <v>239</v>
      </c>
      <c r="I1808" s="101" t="str">
        <f t="shared" si="296"/>
        <v>29,5</v>
      </c>
      <c r="J1808" s="164">
        <v>1</v>
      </c>
      <c r="K1808" s="7" t="s">
        <v>59</v>
      </c>
      <c r="L1808" s="103" t="e">
        <f>HLOOKUP(K1808,'ABR''26'!$DE$4:$EH$65,MATCH(Carga!A1808,'ABR''26'!$DE$4:$DE$65,0),0)</f>
        <v>#N/A</v>
      </c>
      <c r="M1808" s="7"/>
      <c r="O1808" s="7" t="str">
        <f t="shared" si="297"/>
        <v>ZBFB</v>
      </c>
      <c r="P1808" s="104" t="e">
        <f t="shared" si="298"/>
        <v>#N/A</v>
      </c>
      <c r="Q1808" s="102" t="s">
        <v>203</v>
      </c>
      <c r="R1808" s="102" t="s">
        <v>204</v>
      </c>
      <c r="S1808" s="102" t="s">
        <v>152</v>
      </c>
      <c r="T1808" s="105" t="str">
        <f t="shared" ca="1" si="295"/>
        <v>04.05.Monday</v>
      </c>
      <c r="U1808" s="102" t="s">
        <v>205</v>
      </c>
      <c r="V1808" s="7"/>
      <c r="W1808" s="7"/>
      <c r="X1808" s="7"/>
      <c r="Y1808" s="7"/>
      <c r="Z1808" s="100">
        <f t="shared" si="299"/>
        <v>4003542</v>
      </c>
      <c r="AA1808" s="7"/>
      <c r="AB1808" s="7"/>
      <c r="AC1808" s="7"/>
      <c r="AD1808" s="7"/>
      <c r="AE1808" s="100">
        <f t="shared" si="300"/>
        <v>4151</v>
      </c>
      <c r="AF1808" s="7"/>
      <c r="AG1808" s="100">
        <f t="shared" si="301"/>
        <v>50036772</v>
      </c>
    </row>
    <row r="1809" spans="1:33" x14ac:dyDescent="0.35">
      <c r="A1809" s="7" t="str">
        <f t="shared" si="302"/>
        <v>Manaus29,51</v>
      </c>
      <c r="B1809" s="100" t="s">
        <v>187</v>
      </c>
      <c r="C1809" s="7">
        <v>4151</v>
      </c>
      <c r="D1809" s="7" t="s">
        <v>40</v>
      </c>
      <c r="E1809">
        <v>4003542</v>
      </c>
      <c r="F1809" s="101"/>
      <c r="G1809" s="111">
        <v>50036772</v>
      </c>
      <c r="H1809" t="s">
        <v>239</v>
      </c>
      <c r="I1809" s="101" t="str">
        <f t="shared" si="296"/>
        <v>29,5</v>
      </c>
      <c r="J1809" s="164">
        <v>1</v>
      </c>
      <c r="K1809" s="7" t="s">
        <v>138</v>
      </c>
      <c r="L1809" s="103" t="e">
        <f>HLOOKUP(K1809,'ABR''26'!$DE$4:$EH$65,MATCH(Carga!A1809,'ABR''26'!$DE$4:$DE$65,0),0)</f>
        <v>#N/A</v>
      </c>
      <c r="M1809" s="7"/>
      <c r="O1809" s="7" t="str">
        <f t="shared" si="297"/>
        <v>ZBTM</v>
      </c>
      <c r="P1809" s="104" t="e">
        <f t="shared" si="298"/>
        <v>#N/A</v>
      </c>
      <c r="Q1809" s="102" t="s">
        <v>203</v>
      </c>
      <c r="R1809" s="102" t="s">
        <v>204</v>
      </c>
      <c r="S1809" s="102" t="s">
        <v>152</v>
      </c>
      <c r="T1809" s="105" t="str">
        <f t="shared" ca="1" si="295"/>
        <v>04.05.Monday</v>
      </c>
      <c r="U1809" s="102" t="s">
        <v>205</v>
      </c>
      <c r="V1809" s="7"/>
      <c r="W1809" s="7"/>
      <c r="X1809" s="7"/>
      <c r="Y1809" s="7"/>
      <c r="Z1809" s="100">
        <f t="shared" si="299"/>
        <v>4003542</v>
      </c>
      <c r="AA1809" s="7"/>
      <c r="AB1809" s="7"/>
      <c r="AC1809" s="7"/>
      <c r="AD1809" s="7"/>
      <c r="AE1809" s="100">
        <f t="shared" si="300"/>
        <v>4151</v>
      </c>
      <c r="AF1809" s="7"/>
      <c r="AG1809" s="100">
        <f t="shared" si="301"/>
        <v>50036772</v>
      </c>
    </row>
    <row r="1810" spans="1:33" x14ac:dyDescent="0.35">
      <c r="A1810" s="7" t="str">
        <f t="shared" si="302"/>
        <v>Manaus29,51</v>
      </c>
      <c r="B1810" s="100" t="s">
        <v>187</v>
      </c>
      <c r="C1810" s="7">
        <v>4151</v>
      </c>
      <c r="D1810" s="7" t="s">
        <v>40</v>
      </c>
      <c r="E1810">
        <v>4003542</v>
      </c>
      <c r="F1810" s="101"/>
      <c r="G1810" s="111">
        <v>50036772</v>
      </c>
      <c r="H1810" t="s">
        <v>239</v>
      </c>
      <c r="I1810" s="101" t="str">
        <f t="shared" si="296"/>
        <v>29,5</v>
      </c>
      <c r="J1810" s="164">
        <v>1</v>
      </c>
      <c r="K1810" s="7" t="s">
        <v>139</v>
      </c>
      <c r="L1810" s="103" t="e">
        <f>HLOOKUP(K1810,'ABR''26'!$DE$4:$EH$65,MATCH(Carga!A1810,'ABR''26'!$DE$4:$DE$65,0),0)</f>
        <v>#N/A</v>
      </c>
      <c r="M1810" s="7"/>
      <c r="O1810" s="7" t="str">
        <f t="shared" si="297"/>
        <v>ZBCT</v>
      </c>
      <c r="P1810" s="104" t="e">
        <f t="shared" si="298"/>
        <v>#N/A</v>
      </c>
      <c r="Q1810" s="102" t="s">
        <v>203</v>
      </c>
      <c r="R1810" s="102" t="s">
        <v>204</v>
      </c>
      <c r="S1810" s="102" t="s">
        <v>152</v>
      </c>
      <c r="T1810" s="105" t="str">
        <f t="shared" ca="1" si="295"/>
        <v>04.05.Monday</v>
      </c>
      <c r="U1810" s="102" t="s">
        <v>205</v>
      </c>
      <c r="V1810" s="7"/>
      <c r="W1810" s="7"/>
      <c r="X1810" s="7"/>
      <c r="Y1810" s="7"/>
      <c r="Z1810" s="100">
        <f t="shared" si="299"/>
        <v>4003542</v>
      </c>
      <c r="AA1810" s="7"/>
      <c r="AB1810" s="7"/>
      <c r="AC1810" s="7"/>
      <c r="AD1810" s="7"/>
      <c r="AE1810" s="100">
        <f t="shared" si="300"/>
        <v>4151</v>
      </c>
      <c r="AF1810" s="7"/>
      <c r="AG1810" s="100">
        <f t="shared" si="301"/>
        <v>50036772</v>
      </c>
    </row>
    <row r="1811" spans="1:33" x14ac:dyDescent="0.35">
      <c r="A1811" s="7" t="str">
        <f t="shared" si="302"/>
        <v>Manaus29,51</v>
      </c>
      <c r="B1811" s="100" t="s">
        <v>187</v>
      </c>
      <c r="C1811" s="7">
        <v>4151</v>
      </c>
      <c r="D1811" s="7" t="s">
        <v>40</v>
      </c>
      <c r="E1811">
        <v>4003542</v>
      </c>
      <c r="F1811" s="101"/>
      <c r="G1811" s="111">
        <v>50036772</v>
      </c>
      <c r="H1811" t="s">
        <v>239</v>
      </c>
      <c r="I1811" s="101" t="str">
        <f t="shared" si="296"/>
        <v>29,5</v>
      </c>
      <c r="J1811" s="164">
        <v>1</v>
      </c>
      <c r="K1811" s="7" t="s">
        <v>57</v>
      </c>
      <c r="L1811" s="103" t="e">
        <f>HLOOKUP(K1811,'ABR''26'!$DE$4:$EH$65,MATCH(Carga!A1811,'ABR''26'!$DE$4:$DE$65,0),0)</f>
        <v>#N/A</v>
      </c>
      <c r="M1811" s="7"/>
      <c r="O1811" s="7" t="str">
        <f t="shared" si="297"/>
        <v>ZBLB</v>
      </c>
      <c r="P1811" s="104" t="e">
        <f t="shared" si="298"/>
        <v>#N/A</v>
      </c>
      <c r="Q1811" s="102" t="s">
        <v>203</v>
      </c>
      <c r="R1811" s="102" t="s">
        <v>204</v>
      </c>
      <c r="S1811" s="102" t="s">
        <v>152</v>
      </c>
      <c r="T1811" s="105" t="str">
        <f t="shared" ca="1" si="295"/>
        <v>04.05.Monday</v>
      </c>
      <c r="U1811" s="102" t="s">
        <v>205</v>
      </c>
      <c r="V1811" s="7"/>
      <c r="W1811" s="7"/>
      <c r="X1811" s="7"/>
      <c r="Y1811" s="7"/>
      <c r="Z1811" s="100">
        <f t="shared" si="299"/>
        <v>4003542</v>
      </c>
      <c r="AA1811" s="7"/>
      <c r="AB1811" s="7"/>
      <c r="AC1811" s="7"/>
      <c r="AD1811" s="7"/>
      <c r="AE1811" s="100">
        <f t="shared" si="300"/>
        <v>4151</v>
      </c>
      <c r="AF1811" s="7"/>
      <c r="AG1811" s="100">
        <f t="shared" si="301"/>
        <v>50036772</v>
      </c>
    </row>
    <row r="1812" spans="1:33" x14ac:dyDescent="0.35">
      <c r="A1812" s="7" t="str">
        <f t="shared" si="302"/>
        <v>Manaus29,51</v>
      </c>
      <c r="B1812" s="100" t="s">
        <v>187</v>
      </c>
      <c r="C1812" s="7">
        <v>4151</v>
      </c>
      <c r="D1812" s="7" t="s">
        <v>40</v>
      </c>
      <c r="E1812">
        <v>4003542</v>
      </c>
      <c r="F1812" s="101"/>
      <c r="G1812" s="111">
        <v>50036772</v>
      </c>
      <c r="H1812" t="s">
        <v>239</v>
      </c>
      <c r="I1812" s="101" t="str">
        <f t="shared" si="296"/>
        <v>29,5</v>
      </c>
      <c r="J1812" s="164">
        <v>1</v>
      </c>
      <c r="K1812" s="7" t="s">
        <v>132</v>
      </c>
      <c r="L1812" s="103" t="e">
        <f>HLOOKUP(K1812,'ABR''26'!$DE$4:$EH$65,MATCH(Carga!A1812,'ABR''26'!$DE$4:$DE$65,0),0)</f>
        <v>#N/A</v>
      </c>
      <c r="M1812" s="7"/>
      <c r="O1812" s="7" t="str">
        <f t="shared" si="297"/>
        <v>ZBMR</v>
      </c>
      <c r="P1812" s="104" t="e">
        <f t="shared" si="298"/>
        <v>#N/A</v>
      </c>
      <c r="Q1812" s="102" t="s">
        <v>203</v>
      </c>
      <c r="R1812" s="102" t="s">
        <v>204</v>
      </c>
      <c r="S1812" s="102" t="s">
        <v>152</v>
      </c>
      <c r="T1812" s="105" t="str">
        <f t="shared" ca="1" si="295"/>
        <v>04.05.Monday</v>
      </c>
      <c r="U1812" s="102" t="s">
        <v>205</v>
      </c>
      <c r="V1812" s="7"/>
      <c r="W1812" s="7"/>
      <c r="X1812" s="7"/>
      <c r="Y1812" s="7"/>
      <c r="Z1812" s="100">
        <f t="shared" si="299"/>
        <v>4003542</v>
      </c>
      <c r="AA1812" s="7"/>
      <c r="AB1812" s="7"/>
      <c r="AC1812" s="7"/>
      <c r="AD1812" s="7"/>
      <c r="AE1812" s="100">
        <f t="shared" si="300"/>
        <v>4151</v>
      </c>
      <c r="AF1812" s="7"/>
      <c r="AG1812" s="100">
        <f t="shared" si="301"/>
        <v>50036772</v>
      </c>
    </row>
    <row r="1813" spans="1:33" x14ac:dyDescent="0.35">
      <c r="A1813" s="7" t="str">
        <f t="shared" si="302"/>
        <v>Manaus29,51</v>
      </c>
      <c r="B1813" s="100" t="s">
        <v>187</v>
      </c>
      <c r="C1813" s="7">
        <v>4151</v>
      </c>
      <c r="D1813" s="7" t="s">
        <v>40</v>
      </c>
      <c r="E1813">
        <v>4003542</v>
      </c>
      <c r="F1813" s="101"/>
      <c r="G1813" s="111">
        <v>50036772</v>
      </c>
      <c r="H1813" t="s">
        <v>239</v>
      </c>
      <c r="I1813" s="101" t="str">
        <f t="shared" si="296"/>
        <v>29,5</v>
      </c>
      <c r="J1813" s="164">
        <v>1</v>
      </c>
      <c r="K1813" s="7" t="s">
        <v>133</v>
      </c>
      <c r="L1813" s="103" t="e">
        <f>HLOOKUP(K1813,'ABR''26'!$DE$4:$EH$65,MATCH(Carga!A1813,'ABR''26'!$DE$4:$DE$65,0),0)</f>
        <v>#N/A</v>
      </c>
      <c r="M1813" s="7"/>
      <c r="O1813" s="7" t="str">
        <f t="shared" si="297"/>
        <v>ZBML</v>
      </c>
      <c r="P1813" s="104" t="e">
        <f t="shared" si="298"/>
        <v>#N/A</v>
      </c>
      <c r="Q1813" s="102" t="s">
        <v>203</v>
      </c>
      <c r="R1813" s="102" t="s">
        <v>204</v>
      </c>
      <c r="S1813" s="102" t="s">
        <v>152</v>
      </c>
      <c r="T1813" s="105" t="str">
        <f t="shared" ca="1" si="295"/>
        <v>04.05.Monday</v>
      </c>
      <c r="U1813" s="102" t="s">
        <v>205</v>
      </c>
      <c r="V1813" s="7"/>
      <c r="W1813" s="7"/>
      <c r="X1813" s="7"/>
      <c r="Y1813" s="7"/>
      <c r="Z1813" s="100">
        <f t="shared" si="299"/>
        <v>4003542</v>
      </c>
      <c r="AA1813" s="7"/>
      <c r="AB1813" s="7"/>
      <c r="AC1813" s="7"/>
      <c r="AD1813" s="7"/>
      <c r="AE1813" s="100">
        <f t="shared" si="300"/>
        <v>4151</v>
      </c>
      <c r="AF1813" s="7"/>
      <c r="AG1813" s="100">
        <f t="shared" si="301"/>
        <v>50036772</v>
      </c>
    </row>
    <row r="1814" spans="1:33" x14ac:dyDescent="0.35">
      <c r="A1814" s="7" t="str">
        <f t="shared" si="302"/>
        <v>Manaus29,51</v>
      </c>
      <c r="B1814" s="100" t="s">
        <v>187</v>
      </c>
      <c r="C1814" s="7">
        <v>4151</v>
      </c>
      <c r="D1814" s="7" t="s">
        <v>40</v>
      </c>
      <c r="E1814">
        <v>4003542</v>
      </c>
      <c r="F1814" s="101"/>
      <c r="G1814" s="111">
        <v>50036772</v>
      </c>
      <c r="H1814" t="s">
        <v>239</v>
      </c>
      <c r="I1814" s="101" t="str">
        <f t="shared" si="296"/>
        <v>29,5</v>
      </c>
      <c r="J1814" s="164">
        <v>1</v>
      </c>
      <c r="K1814" s="7" t="s">
        <v>52</v>
      </c>
      <c r="L1814" s="103" t="e">
        <f>HLOOKUP(K1814,'ABR''26'!$DE$4:$EH$65,MATCH(Carga!A1814,'ABR''26'!$DE$4:$DE$65,0),0)</f>
        <v>#N/A</v>
      </c>
      <c r="M1814" s="7"/>
      <c r="O1814" s="7" t="str">
        <f t="shared" si="297"/>
        <v>ZBPP</v>
      </c>
      <c r="P1814" s="104" t="e">
        <f t="shared" si="298"/>
        <v>#N/A</v>
      </c>
      <c r="Q1814" s="102" t="s">
        <v>203</v>
      </c>
      <c r="R1814" s="102" t="s">
        <v>204</v>
      </c>
      <c r="S1814" s="102" t="s">
        <v>152</v>
      </c>
      <c r="T1814" s="105" t="str">
        <f t="shared" ca="1" si="295"/>
        <v>04.05.Monday</v>
      </c>
      <c r="U1814" s="102" t="s">
        <v>205</v>
      </c>
      <c r="V1814" s="7"/>
      <c r="W1814" s="7"/>
      <c r="X1814" s="7"/>
      <c r="Y1814" s="7"/>
      <c r="Z1814" s="100">
        <f t="shared" si="299"/>
        <v>4003542</v>
      </c>
      <c r="AA1814" s="7"/>
      <c r="AB1814" s="7"/>
      <c r="AC1814" s="7"/>
      <c r="AD1814" s="7"/>
      <c r="AE1814" s="100">
        <f t="shared" si="300"/>
        <v>4151</v>
      </c>
      <c r="AF1814" s="7"/>
      <c r="AG1814" s="100">
        <f t="shared" si="301"/>
        <v>50036772</v>
      </c>
    </row>
    <row r="1815" spans="1:33" x14ac:dyDescent="0.35">
      <c r="A1815" s="7" t="str">
        <f t="shared" si="302"/>
        <v>Manaus29,51</v>
      </c>
      <c r="B1815" s="100" t="s">
        <v>187</v>
      </c>
      <c r="C1815" s="7">
        <v>4151</v>
      </c>
      <c r="D1815" s="7" t="s">
        <v>40</v>
      </c>
      <c r="E1815">
        <v>4003542</v>
      </c>
      <c r="F1815" s="101"/>
      <c r="G1815" s="111">
        <v>50036772</v>
      </c>
      <c r="H1815" t="s">
        <v>239</v>
      </c>
      <c r="I1815" s="101" t="str">
        <f t="shared" si="296"/>
        <v>29,5</v>
      </c>
      <c r="J1815" s="164">
        <v>1</v>
      </c>
      <c r="K1815" s="7" t="s">
        <v>60</v>
      </c>
      <c r="L1815" s="103" t="e">
        <f>HLOOKUP(K1815,'ABR''26'!$DE$4:$EH$65,MATCH(Carga!A1815,'ABR''26'!$DE$4:$DE$65,0),0)</f>
        <v>#N/A</v>
      </c>
      <c r="M1815" s="7"/>
      <c r="O1815" s="7" t="str">
        <f t="shared" si="297"/>
        <v>ZBPB</v>
      </c>
      <c r="P1815" s="104" t="e">
        <f t="shared" si="298"/>
        <v>#N/A</v>
      </c>
      <c r="Q1815" s="102" t="s">
        <v>203</v>
      </c>
      <c r="R1815" s="102" t="s">
        <v>204</v>
      </c>
      <c r="S1815" s="102" t="s">
        <v>152</v>
      </c>
      <c r="T1815" s="105" t="str">
        <f t="shared" ca="1" si="295"/>
        <v>04.05.Monday</v>
      </c>
      <c r="U1815" s="102" t="s">
        <v>205</v>
      </c>
      <c r="V1815" s="7"/>
      <c r="W1815" s="7"/>
      <c r="X1815" s="7"/>
      <c r="Y1815" s="7"/>
      <c r="Z1815" s="100">
        <f t="shared" si="299"/>
        <v>4003542</v>
      </c>
      <c r="AA1815" s="7"/>
      <c r="AB1815" s="7"/>
      <c r="AC1815" s="7"/>
      <c r="AD1815" s="7"/>
      <c r="AE1815" s="100">
        <f t="shared" si="300"/>
        <v>4151</v>
      </c>
      <c r="AF1815" s="7"/>
      <c r="AG1815" s="100">
        <f t="shared" si="301"/>
        <v>50036772</v>
      </c>
    </row>
    <row r="1816" spans="1:33" x14ac:dyDescent="0.35">
      <c r="A1816" s="7" t="str">
        <f t="shared" si="302"/>
        <v>Manaus29,51</v>
      </c>
      <c r="B1816" s="100" t="s">
        <v>187</v>
      </c>
      <c r="C1816" s="7">
        <v>4151</v>
      </c>
      <c r="D1816" s="7" t="s">
        <v>40</v>
      </c>
      <c r="E1816">
        <v>4003542</v>
      </c>
      <c r="F1816" s="101"/>
      <c r="G1816" s="111">
        <v>50036772</v>
      </c>
      <c r="H1816" t="s">
        <v>239</v>
      </c>
      <c r="I1816" s="101" t="str">
        <f t="shared" si="296"/>
        <v>29,5</v>
      </c>
      <c r="J1816" s="164">
        <v>1</v>
      </c>
      <c r="K1816" s="7" t="s">
        <v>50</v>
      </c>
      <c r="L1816" s="103" t="e">
        <f>HLOOKUP(K1816,'ABR''26'!$DE$4:$EH$65,MATCH(Carga!A1816,'ABR''26'!$DE$4:$DE$65,0),0)</f>
        <v>#N/A</v>
      </c>
      <c r="M1816" s="7"/>
      <c r="O1816" s="7" t="str">
        <f t="shared" si="297"/>
        <v>ZBOP</v>
      </c>
      <c r="P1816" s="104" t="e">
        <f t="shared" si="298"/>
        <v>#N/A</v>
      </c>
      <c r="Q1816" s="102" t="s">
        <v>203</v>
      </c>
      <c r="R1816" s="102" t="s">
        <v>204</v>
      </c>
      <c r="S1816" s="102" t="s">
        <v>152</v>
      </c>
      <c r="T1816" s="105" t="str">
        <f t="shared" ca="1" si="295"/>
        <v>04.05.Monday</v>
      </c>
      <c r="U1816" s="102" t="s">
        <v>205</v>
      </c>
      <c r="V1816" s="7"/>
      <c r="W1816" s="7"/>
      <c r="X1816" s="7"/>
      <c r="Y1816" s="7"/>
      <c r="Z1816" s="100">
        <f t="shared" si="299"/>
        <v>4003542</v>
      </c>
      <c r="AA1816" s="7"/>
      <c r="AB1816" s="7"/>
      <c r="AC1816" s="7"/>
      <c r="AD1816" s="7"/>
      <c r="AE1816" s="100">
        <f t="shared" si="300"/>
        <v>4151</v>
      </c>
      <c r="AF1816" s="7"/>
      <c r="AG1816" s="100">
        <f t="shared" si="301"/>
        <v>50036772</v>
      </c>
    </row>
    <row r="1817" spans="1:33" x14ac:dyDescent="0.35">
      <c r="A1817" s="7" t="str">
        <f t="shared" si="302"/>
        <v>Manaus29,51</v>
      </c>
      <c r="B1817" s="100" t="s">
        <v>187</v>
      </c>
      <c r="C1817" s="7">
        <v>4151</v>
      </c>
      <c r="D1817" s="7" t="s">
        <v>40</v>
      </c>
      <c r="E1817">
        <v>4003542</v>
      </c>
      <c r="F1817" s="101"/>
      <c r="G1817" s="111">
        <v>50036772</v>
      </c>
      <c r="H1817" t="s">
        <v>239</v>
      </c>
      <c r="I1817" s="101" t="str">
        <f t="shared" si="296"/>
        <v>29,5</v>
      </c>
      <c r="J1817" s="164">
        <v>1</v>
      </c>
      <c r="K1817" s="7" t="s">
        <v>58</v>
      </c>
      <c r="L1817" s="103" t="e">
        <f>HLOOKUP(K1817,'ABR''26'!$DE$4:$EH$65,MATCH(Carga!A1817,'ABR''26'!$DE$4:$DE$65,0),0)</f>
        <v>#N/A</v>
      </c>
      <c r="M1817" s="7"/>
      <c r="O1817" s="7" t="str">
        <f t="shared" si="297"/>
        <v>ZBOB</v>
      </c>
      <c r="P1817" s="104" t="e">
        <f t="shared" si="298"/>
        <v>#N/A</v>
      </c>
      <c r="Q1817" s="102" t="s">
        <v>203</v>
      </c>
      <c r="R1817" s="102" t="s">
        <v>204</v>
      </c>
      <c r="S1817" s="102" t="s">
        <v>152</v>
      </c>
      <c r="T1817" s="105" t="str">
        <f t="shared" ca="1" si="295"/>
        <v>04.05.Monday</v>
      </c>
      <c r="U1817" s="102" t="s">
        <v>205</v>
      </c>
      <c r="V1817" s="7"/>
      <c r="W1817" s="7"/>
      <c r="X1817" s="7"/>
      <c r="Y1817" s="7"/>
      <c r="Z1817" s="100">
        <f t="shared" si="299"/>
        <v>4003542</v>
      </c>
      <c r="AA1817" s="7"/>
      <c r="AB1817" s="7"/>
      <c r="AC1817" s="7"/>
      <c r="AD1817" s="7"/>
      <c r="AE1817" s="100">
        <f t="shared" si="300"/>
        <v>4151</v>
      </c>
      <c r="AF1817" s="7"/>
      <c r="AG1817" s="100">
        <f t="shared" si="301"/>
        <v>50036772</v>
      </c>
    </row>
    <row r="1818" spans="1:33" x14ac:dyDescent="0.35">
      <c r="A1818" s="7" t="str">
        <f t="shared" si="302"/>
        <v>Manaus29,51</v>
      </c>
      <c r="B1818" s="100" t="s">
        <v>187</v>
      </c>
      <c r="C1818" s="7">
        <v>4151</v>
      </c>
      <c r="D1818" s="7" t="s">
        <v>40</v>
      </c>
      <c r="E1818">
        <v>4003542</v>
      </c>
      <c r="F1818" s="101"/>
      <c r="G1818" s="111">
        <v>50036772</v>
      </c>
      <c r="H1818" t="s">
        <v>239</v>
      </c>
      <c r="I1818" s="101" t="str">
        <f t="shared" si="296"/>
        <v>29,5</v>
      </c>
      <c r="J1818" s="164">
        <v>1</v>
      </c>
      <c r="K1818" s="7" t="s">
        <v>134</v>
      </c>
      <c r="L1818" s="103" t="e">
        <f>HLOOKUP(K1818,'ABR''26'!$DE$4:$EH$65,MATCH(Carga!A1818,'ABR''26'!$DE$4:$DE$65,0),0)</f>
        <v>#N/A</v>
      </c>
      <c r="M1818" s="7"/>
      <c r="O1818" s="7" t="str">
        <f t="shared" si="297"/>
        <v>ZBSG</v>
      </c>
      <c r="P1818" s="104" t="e">
        <f t="shared" si="298"/>
        <v>#N/A</v>
      </c>
      <c r="Q1818" s="102" t="s">
        <v>203</v>
      </c>
      <c r="R1818" s="102" t="s">
        <v>204</v>
      </c>
      <c r="S1818" s="102" t="s">
        <v>152</v>
      </c>
      <c r="T1818" s="105" t="str">
        <f t="shared" ca="1" si="295"/>
        <v>04.05.Monday</v>
      </c>
      <c r="U1818" s="102" t="s">
        <v>205</v>
      </c>
      <c r="V1818" s="7"/>
      <c r="W1818" s="7"/>
      <c r="X1818" s="7"/>
      <c r="Y1818" s="7"/>
      <c r="Z1818" s="100">
        <f t="shared" si="299"/>
        <v>4003542</v>
      </c>
      <c r="AA1818" s="7"/>
      <c r="AB1818" s="7"/>
      <c r="AC1818" s="7"/>
      <c r="AD1818" s="7"/>
      <c r="AE1818" s="100">
        <f t="shared" si="300"/>
        <v>4151</v>
      </c>
      <c r="AF1818" s="7"/>
      <c r="AG1818" s="100">
        <f t="shared" si="301"/>
        <v>50036772</v>
      </c>
    </row>
    <row r="1819" spans="1:33" x14ac:dyDescent="0.35">
      <c r="A1819" s="7" t="str">
        <f t="shared" si="302"/>
        <v>Manaus29,51</v>
      </c>
      <c r="B1819" s="100" t="s">
        <v>187</v>
      </c>
      <c r="C1819" s="7">
        <v>4151</v>
      </c>
      <c r="D1819" s="7" t="s">
        <v>40</v>
      </c>
      <c r="E1819">
        <v>4003542</v>
      </c>
      <c r="F1819" s="101"/>
      <c r="G1819" s="111">
        <v>50036772</v>
      </c>
      <c r="H1819" t="s">
        <v>239</v>
      </c>
      <c r="I1819" s="101" t="str">
        <f t="shared" si="296"/>
        <v>29,5</v>
      </c>
      <c r="J1819" s="164">
        <v>1</v>
      </c>
      <c r="K1819" s="7" t="s">
        <v>45</v>
      </c>
      <c r="L1819" s="103" t="e">
        <f>HLOOKUP(K1819,'ABR''26'!$DE$4:$EH$65,MATCH(Carga!A1819,'ABR''26'!$DE$4:$DE$65,0),0)</f>
        <v>#N/A</v>
      </c>
      <c r="M1819" s="7"/>
      <c r="O1819" s="7" t="str">
        <f t="shared" si="297"/>
        <v>ZBFS</v>
      </c>
      <c r="P1819" s="104" t="e">
        <f t="shared" si="298"/>
        <v>#N/A</v>
      </c>
      <c r="Q1819" s="102" t="s">
        <v>203</v>
      </c>
      <c r="R1819" s="102" t="s">
        <v>204</v>
      </c>
      <c r="S1819" s="102" t="s">
        <v>152</v>
      </c>
      <c r="T1819" s="105" t="str">
        <f t="shared" ca="1" si="295"/>
        <v>04.05.Monday</v>
      </c>
      <c r="U1819" s="102" t="s">
        <v>205</v>
      </c>
      <c r="V1819" s="7"/>
      <c r="W1819" s="7"/>
      <c r="X1819" s="7"/>
      <c r="Y1819" s="7"/>
      <c r="Z1819" s="100">
        <f t="shared" si="299"/>
        <v>4003542</v>
      </c>
      <c r="AA1819" s="7"/>
      <c r="AB1819" s="7"/>
      <c r="AC1819" s="7"/>
      <c r="AD1819" s="7"/>
      <c r="AE1819" s="100">
        <f t="shared" si="300"/>
        <v>4151</v>
      </c>
      <c r="AF1819" s="7"/>
      <c r="AG1819" s="100">
        <f t="shared" si="301"/>
        <v>50036772</v>
      </c>
    </row>
    <row r="1820" spans="1:33" x14ac:dyDescent="0.35">
      <c r="A1820" s="7" t="str">
        <f t="shared" si="302"/>
        <v>Manaus29,51</v>
      </c>
      <c r="B1820" s="100" t="s">
        <v>187</v>
      </c>
      <c r="C1820" s="7">
        <v>4151</v>
      </c>
      <c r="D1820" s="7" t="s">
        <v>40</v>
      </c>
      <c r="E1820">
        <v>4003542</v>
      </c>
      <c r="F1820" s="101"/>
      <c r="G1820" s="111">
        <v>50036772</v>
      </c>
      <c r="H1820" t="s">
        <v>239</v>
      </c>
      <c r="I1820" s="101" t="str">
        <f t="shared" si="296"/>
        <v>29,5</v>
      </c>
      <c r="J1820" s="164">
        <v>1</v>
      </c>
      <c r="K1820" s="7" t="s">
        <v>47</v>
      </c>
      <c r="L1820" s="103" t="e">
        <f>HLOOKUP(K1820,'ABR''26'!$DE$4:$EH$65,MATCH(Carga!A1820,'ABR''26'!$DE$4:$DE$65,0),0)</f>
        <v>#N/A</v>
      </c>
      <c r="M1820" s="7"/>
      <c r="O1820" s="7" t="str">
        <f t="shared" si="297"/>
        <v>ZBUT</v>
      </c>
      <c r="P1820" s="104" t="e">
        <f t="shared" si="298"/>
        <v>#N/A</v>
      </c>
      <c r="Q1820" s="102" t="s">
        <v>203</v>
      </c>
      <c r="R1820" s="102" t="s">
        <v>204</v>
      </c>
      <c r="S1820" s="102" t="s">
        <v>152</v>
      </c>
      <c r="T1820" s="105" t="str">
        <f t="shared" ca="1" si="295"/>
        <v>04.05.Monday</v>
      </c>
      <c r="U1820" s="102" t="s">
        <v>205</v>
      </c>
      <c r="V1820" s="7"/>
      <c r="W1820" s="7"/>
      <c r="X1820" s="7"/>
      <c r="Y1820" s="7"/>
      <c r="Z1820" s="100">
        <f t="shared" si="299"/>
        <v>4003542</v>
      </c>
      <c r="AA1820" s="7"/>
      <c r="AB1820" s="7"/>
      <c r="AC1820" s="7"/>
      <c r="AD1820" s="7"/>
      <c r="AE1820" s="100">
        <f t="shared" si="300"/>
        <v>4151</v>
      </c>
      <c r="AF1820" s="7"/>
      <c r="AG1820" s="100">
        <f t="shared" si="301"/>
        <v>50036772</v>
      </c>
    </row>
    <row r="1821" spans="1:33" x14ac:dyDescent="0.35">
      <c r="A1821" s="7" t="str">
        <f t="shared" si="302"/>
        <v>Manaus29,51</v>
      </c>
      <c r="B1821" s="100" t="s">
        <v>187</v>
      </c>
      <c r="C1821" s="7">
        <v>4151</v>
      </c>
      <c r="D1821" s="7" t="s">
        <v>40</v>
      </c>
      <c r="E1821">
        <v>4003542</v>
      </c>
      <c r="F1821" s="101"/>
      <c r="G1821" s="111">
        <v>50036772</v>
      </c>
      <c r="H1821" t="s">
        <v>239</v>
      </c>
      <c r="I1821" s="101" t="str">
        <f t="shared" si="296"/>
        <v>29,5</v>
      </c>
      <c r="J1821" s="164">
        <v>1</v>
      </c>
      <c r="K1821" s="7" t="s">
        <v>54</v>
      </c>
      <c r="L1821" s="103" t="e">
        <f>HLOOKUP(K1821,'ABR''26'!$DE$4:$EH$65,MATCH(Carga!A1821,'ABR''26'!$DE$4:$DE$65,0),0)</f>
        <v>#N/A</v>
      </c>
      <c r="M1821" s="7"/>
      <c r="O1821" s="7" t="str">
        <f t="shared" si="297"/>
        <v>ZBUB</v>
      </c>
      <c r="P1821" s="104" t="e">
        <f t="shared" si="298"/>
        <v>#N/A</v>
      </c>
      <c r="Q1821" s="102" t="s">
        <v>203</v>
      </c>
      <c r="R1821" s="102" t="s">
        <v>204</v>
      </c>
      <c r="S1821" s="102" t="s">
        <v>152</v>
      </c>
      <c r="T1821" s="105" t="str">
        <f t="shared" ca="1" si="295"/>
        <v>04.05.Monday</v>
      </c>
      <c r="U1821" s="102" t="s">
        <v>205</v>
      </c>
      <c r="V1821" s="7"/>
      <c r="W1821" s="7"/>
      <c r="X1821" s="7"/>
      <c r="Y1821" s="7"/>
      <c r="Z1821" s="100">
        <f t="shared" si="299"/>
        <v>4003542</v>
      </c>
      <c r="AA1821" s="7"/>
      <c r="AB1821" s="7"/>
      <c r="AC1821" s="7"/>
      <c r="AD1821" s="7"/>
      <c r="AE1821" s="100">
        <f t="shared" si="300"/>
        <v>4151</v>
      </c>
      <c r="AF1821" s="7"/>
      <c r="AG1821" s="100">
        <f t="shared" si="301"/>
        <v>50036772</v>
      </c>
    </row>
    <row r="1822" spans="1:33" x14ac:dyDescent="0.35">
      <c r="A1822" s="7" t="str">
        <f t="shared" si="302"/>
        <v>Manaus29,51</v>
      </c>
      <c r="B1822" s="100" t="s">
        <v>187</v>
      </c>
      <c r="C1822" s="7">
        <v>4151</v>
      </c>
      <c r="D1822" s="7" t="s">
        <v>40</v>
      </c>
      <c r="E1822">
        <v>4003542</v>
      </c>
      <c r="F1822" s="101"/>
      <c r="G1822" s="111">
        <v>50036772</v>
      </c>
      <c r="H1822" t="s">
        <v>239</v>
      </c>
      <c r="I1822" s="101" t="str">
        <f t="shared" si="296"/>
        <v>29,5</v>
      </c>
      <c r="J1822" s="164">
        <v>1</v>
      </c>
      <c r="K1822" s="7" t="s">
        <v>48</v>
      </c>
      <c r="L1822" s="103" t="e">
        <f>HLOOKUP(K1822,'ABR''26'!$DE$4:$EH$65,MATCH(Carga!A1822,'ABR''26'!$DE$4:$DE$65,0),0)</f>
        <v>#N/A</v>
      </c>
      <c r="M1822" s="7"/>
      <c r="O1822" s="7" t="str">
        <f t="shared" si="297"/>
        <v>ZBLA</v>
      </c>
      <c r="P1822" s="104" t="e">
        <f t="shared" si="298"/>
        <v>#N/A</v>
      </c>
      <c r="Q1822" s="102" t="s">
        <v>203</v>
      </c>
      <c r="R1822" s="102" t="s">
        <v>204</v>
      </c>
      <c r="S1822" s="102" t="s">
        <v>152</v>
      </c>
      <c r="T1822" s="105" t="str">
        <f t="shared" ca="1" si="295"/>
        <v>04.05.Monday</v>
      </c>
      <c r="U1822" s="102" t="s">
        <v>205</v>
      </c>
      <c r="V1822" s="7"/>
      <c r="W1822" s="7"/>
      <c r="X1822" s="7"/>
      <c r="Y1822" s="7"/>
      <c r="Z1822" s="100">
        <f t="shared" si="299"/>
        <v>4003542</v>
      </c>
      <c r="AA1822" s="7"/>
      <c r="AB1822" s="7"/>
      <c r="AC1822" s="7"/>
      <c r="AD1822" s="7"/>
      <c r="AE1822" s="100">
        <f t="shared" si="300"/>
        <v>4151</v>
      </c>
      <c r="AF1822" s="7"/>
      <c r="AG1822" s="100">
        <f t="shared" si="301"/>
        <v>50036772</v>
      </c>
    </row>
    <row r="1823" spans="1:33" x14ac:dyDescent="0.35">
      <c r="A1823" s="7" t="str">
        <f t="shared" si="302"/>
        <v>Manaus29,51</v>
      </c>
      <c r="B1823" s="100" t="s">
        <v>187</v>
      </c>
      <c r="C1823" s="7">
        <v>4151</v>
      </c>
      <c r="D1823" s="7" t="s">
        <v>40</v>
      </c>
      <c r="E1823">
        <v>4003542</v>
      </c>
      <c r="F1823" s="101"/>
      <c r="G1823" s="111">
        <v>50036772</v>
      </c>
      <c r="H1823" t="s">
        <v>239</v>
      </c>
      <c r="I1823" s="101" t="str">
        <f t="shared" si="296"/>
        <v>29,5</v>
      </c>
      <c r="J1823" s="164">
        <v>1</v>
      </c>
      <c r="K1823" s="7" t="s">
        <v>55</v>
      </c>
      <c r="L1823" s="103" t="e">
        <f>HLOOKUP(K1823,'ABR''26'!$DE$4:$EH$65,MATCH(Carga!A1823,'ABR''26'!$DE$4:$DE$65,0),0)</f>
        <v>#N/A</v>
      </c>
      <c r="M1823" s="7"/>
      <c r="O1823" s="7" t="str">
        <f t="shared" si="297"/>
        <v>ZBLL</v>
      </c>
      <c r="P1823" s="104" t="e">
        <f t="shared" si="298"/>
        <v>#N/A</v>
      </c>
      <c r="Q1823" s="102" t="s">
        <v>203</v>
      </c>
      <c r="R1823" s="102" t="s">
        <v>204</v>
      </c>
      <c r="S1823" s="102" t="s">
        <v>152</v>
      </c>
      <c r="T1823" s="105" t="str">
        <f t="shared" ca="1" si="295"/>
        <v>04.05.Monday</v>
      </c>
      <c r="U1823" s="102" t="s">
        <v>205</v>
      </c>
      <c r="V1823" s="7"/>
      <c r="W1823" s="7"/>
      <c r="X1823" s="7"/>
      <c r="Y1823" s="7"/>
      <c r="Z1823" s="100">
        <f t="shared" si="299"/>
        <v>4003542</v>
      </c>
      <c r="AA1823" s="7"/>
      <c r="AB1823" s="7"/>
      <c r="AC1823" s="7"/>
      <c r="AD1823" s="7"/>
      <c r="AE1823" s="100">
        <f t="shared" si="300"/>
        <v>4151</v>
      </c>
      <c r="AF1823" s="7"/>
      <c r="AG1823" s="100">
        <f t="shared" si="301"/>
        <v>50036772</v>
      </c>
    </row>
    <row r="1824" spans="1:33" x14ac:dyDescent="0.35">
      <c r="A1824" s="7" t="str">
        <f t="shared" si="302"/>
        <v>Manaus29,51</v>
      </c>
      <c r="B1824" s="100" t="s">
        <v>187</v>
      </c>
      <c r="C1824" s="7">
        <v>4151</v>
      </c>
      <c r="D1824" s="7" t="s">
        <v>40</v>
      </c>
      <c r="E1824">
        <v>4003542</v>
      </c>
      <c r="F1824" s="101"/>
      <c r="G1824" s="111">
        <v>50036772</v>
      </c>
      <c r="H1824" t="s">
        <v>239</v>
      </c>
      <c r="I1824" s="101" t="str">
        <f t="shared" si="296"/>
        <v>29,5</v>
      </c>
      <c r="J1824" s="164">
        <v>1</v>
      </c>
      <c r="K1824" s="7" t="s">
        <v>135</v>
      </c>
      <c r="L1824" s="103" t="e">
        <f>HLOOKUP(K1824,'ABR''26'!$DE$4:$EH$65,MATCH(Carga!A1824,'ABR''26'!$DE$4:$DE$65,0),0)</f>
        <v>#N/A</v>
      </c>
      <c r="M1824" s="7"/>
      <c r="O1824" s="7" t="str">
        <f t="shared" si="297"/>
        <v>ZBPE</v>
      </c>
      <c r="P1824" s="104" t="e">
        <f t="shared" si="298"/>
        <v>#N/A</v>
      </c>
      <c r="Q1824" s="102" t="s">
        <v>203</v>
      </c>
      <c r="R1824" s="102" t="s">
        <v>204</v>
      </c>
      <c r="S1824" s="102" t="s">
        <v>152</v>
      </c>
      <c r="T1824" s="105" t="str">
        <f t="shared" ca="1" si="295"/>
        <v>04.05.Monday</v>
      </c>
      <c r="U1824" s="102" t="s">
        <v>205</v>
      </c>
      <c r="V1824" s="7"/>
      <c r="W1824" s="7"/>
      <c r="X1824" s="7"/>
      <c r="Y1824" s="7"/>
      <c r="Z1824" s="100">
        <f t="shared" si="299"/>
        <v>4003542</v>
      </c>
      <c r="AA1824" s="7"/>
      <c r="AB1824" s="7"/>
      <c r="AC1824" s="7"/>
      <c r="AD1824" s="7"/>
      <c r="AE1824" s="100">
        <f t="shared" si="300"/>
        <v>4151</v>
      </c>
      <c r="AF1824" s="7"/>
      <c r="AG1824" s="100">
        <f t="shared" si="301"/>
        <v>50036772</v>
      </c>
    </row>
    <row r="1825" spans="1:33" x14ac:dyDescent="0.35">
      <c r="A1825" s="7" t="str">
        <f t="shared" si="302"/>
        <v>Manaus29,51</v>
      </c>
      <c r="B1825" s="100" t="s">
        <v>187</v>
      </c>
      <c r="C1825" s="7">
        <v>4151</v>
      </c>
      <c r="D1825" s="7" t="s">
        <v>40</v>
      </c>
      <c r="E1825">
        <v>4003542</v>
      </c>
      <c r="F1825" s="101"/>
      <c r="G1825" s="111">
        <v>50036772</v>
      </c>
      <c r="H1825" t="s">
        <v>239</v>
      </c>
      <c r="I1825" s="101" t="str">
        <f t="shared" si="296"/>
        <v>29,5</v>
      </c>
      <c r="J1825" s="164">
        <v>1</v>
      </c>
      <c r="K1825" s="7" t="s">
        <v>136</v>
      </c>
      <c r="L1825" s="103" t="e">
        <f>HLOOKUP(K1825,'ABR''26'!$DE$4:$EH$65,MATCH(Carga!A1825,'ABR''26'!$DE$4:$DE$65,0),0)</f>
        <v>#N/A</v>
      </c>
      <c r="M1825" s="7"/>
      <c r="O1825" s="7" t="str">
        <f t="shared" si="297"/>
        <v>ZBPL</v>
      </c>
      <c r="P1825" s="104" t="e">
        <f t="shared" si="298"/>
        <v>#N/A</v>
      </c>
      <c r="Q1825" s="102" t="s">
        <v>203</v>
      </c>
      <c r="R1825" s="102" t="s">
        <v>204</v>
      </c>
      <c r="S1825" s="102" t="s">
        <v>152</v>
      </c>
      <c r="T1825" s="105" t="str">
        <f t="shared" ca="1" si="295"/>
        <v>04.05.Monday</v>
      </c>
      <c r="U1825" s="102" t="s">
        <v>205</v>
      </c>
      <c r="V1825" s="7"/>
      <c r="W1825" s="7"/>
      <c r="X1825" s="7"/>
      <c r="Y1825" s="7"/>
      <c r="Z1825" s="100">
        <f t="shared" si="299"/>
        <v>4003542</v>
      </c>
      <c r="AA1825" s="7"/>
      <c r="AB1825" s="7"/>
      <c r="AC1825" s="7"/>
      <c r="AD1825" s="7"/>
      <c r="AE1825" s="100">
        <f t="shared" si="300"/>
        <v>4151</v>
      </c>
      <c r="AF1825" s="7"/>
      <c r="AG1825" s="100">
        <f t="shared" si="301"/>
        <v>50036772</v>
      </c>
    </row>
    <row r="1826" spans="1:33" x14ac:dyDescent="0.35">
      <c r="A1826" s="7" t="str">
        <f>D1826&amp;I1826&amp;J1826</f>
        <v>Louveira25,50</v>
      </c>
      <c r="B1826" s="100" t="s">
        <v>187</v>
      </c>
      <c r="C1826" s="7">
        <v>4185</v>
      </c>
      <c r="D1826" s="7" t="s">
        <v>144</v>
      </c>
      <c r="E1826">
        <v>4001150</v>
      </c>
      <c r="F1826" s="101"/>
      <c r="G1826" s="111">
        <v>50023554</v>
      </c>
      <c r="H1826" t="s">
        <v>240</v>
      </c>
      <c r="I1826" s="101">
        <v>25.5</v>
      </c>
      <c r="J1826" s="164">
        <v>0</v>
      </c>
      <c r="K1826" s="7" t="s">
        <v>43</v>
      </c>
      <c r="L1826" s="103" t="e">
        <f>HLOOKUP(K1826,'ABR''26'!$DE$4:$EH$65,MATCH(Carga!A1826,'ABR''26'!$DE$4:$DE$65,0),0)</f>
        <v>#N/A</v>
      </c>
      <c r="M1826" s="7"/>
      <c r="O1826" s="7" t="str">
        <f t="shared" si="297"/>
        <v>ZBRP</v>
      </c>
      <c r="P1826" s="104" t="e">
        <f t="shared" si="298"/>
        <v>#N/A</v>
      </c>
      <c r="Q1826" s="102" t="s">
        <v>203</v>
      </c>
      <c r="R1826" s="102" t="s">
        <v>204</v>
      </c>
      <c r="S1826" s="102" t="s">
        <v>152</v>
      </c>
      <c r="T1826" s="105" t="str">
        <f t="shared" ca="1" si="295"/>
        <v>04.05.Monday</v>
      </c>
      <c r="U1826" s="102" t="s">
        <v>205</v>
      </c>
      <c r="V1826" s="7"/>
      <c r="W1826" s="7"/>
      <c r="X1826" s="7"/>
      <c r="Y1826" s="7"/>
      <c r="Z1826" s="100">
        <f t="shared" si="299"/>
        <v>4001150</v>
      </c>
      <c r="AA1826" s="7"/>
      <c r="AB1826" s="7"/>
      <c r="AC1826" s="7"/>
      <c r="AD1826" s="7"/>
      <c r="AE1826" s="100">
        <f t="shared" si="300"/>
        <v>4185</v>
      </c>
      <c r="AF1826" s="7"/>
      <c r="AG1826" s="100">
        <f t="shared" si="301"/>
        <v>50023554</v>
      </c>
    </row>
    <row r="1827" spans="1:33" x14ac:dyDescent="0.35">
      <c r="A1827" s="7" t="str">
        <f t="shared" ref="A1827:A1849" si="303">D1827&amp;I1827&amp;J1827</f>
        <v>Louveira25,50</v>
      </c>
      <c r="B1827" s="100" t="s">
        <v>187</v>
      </c>
      <c r="C1827" s="7">
        <v>4185</v>
      </c>
      <c r="D1827" s="7" t="s">
        <v>144</v>
      </c>
      <c r="E1827">
        <v>4001150</v>
      </c>
      <c r="F1827" s="101"/>
      <c r="G1827" s="111">
        <v>50023554</v>
      </c>
      <c r="H1827" t="s">
        <v>240</v>
      </c>
      <c r="I1827" s="101">
        <v>25.5</v>
      </c>
      <c r="J1827" s="164">
        <v>0</v>
      </c>
      <c r="K1827" s="7" t="s">
        <v>44</v>
      </c>
      <c r="L1827" s="103" t="e">
        <f>HLOOKUP(K1827,'ABR''26'!$DE$4:$EH$65,MATCH(Carga!A1827,'ABR''26'!$DE$4:$DE$65,0),0)</f>
        <v>#N/A</v>
      </c>
      <c r="M1827" s="7"/>
      <c r="O1827" s="7" t="str">
        <f t="shared" si="297"/>
        <v>ZBSR</v>
      </c>
      <c r="P1827" s="104" t="e">
        <f t="shared" si="298"/>
        <v>#N/A</v>
      </c>
      <c r="Q1827" s="102" t="s">
        <v>203</v>
      </c>
      <c r="R1827" s="102" t="s">
        <v>204</v>
      </c>
      <c r="S1827" s="102" t="s">
        <v>152</v>
      </c>
      <c r="T1827" s="105" t="str">
        <f t="shared" ca="1" si="295"/>
        <v>04.05.Monday</v>
      </c>
      <c r="U1827" s="102" t="s">
        <v>205</v>
      </c>
      <c r="V1827" s="7"/>
      <c r="W1827" s="7"/>
      <c r="X1827" s="7"/>
      <c r="Y1827" s="7"/>
      <c r="Z1827" s="100">
        <f t="shared" si="299"/>
        <v>4001150</v>
      </c>
      <c r="AA1827" s="7"/>
      <c r="AB1827" s="7"/>
      <c r="AC1827" s="7"/>
      <c r="AD1827" s="7"/>
      <c r="AE1827" s="100">
        <f t="shared" si="300"/>
        <v>4185</v>
      </c>
      <c r="AF1827" s="7"/>
      <c r="AG1827" s="100">
        <f t="shared" si="301"/>
        <v>50023554</v>
      </c>
    </row>
    <row r="1828" spans="1:33" x14ac:dyDescent="0.35">
      <c r="A1828" s="7" t="str">
        <f t="shared" si="303"/>
        <v>Louveira25,50</v>
      </c>
      <c r="B1828" s="100" t="s">
        <v>187</v>
      </c>
      <c r="C1828" s="7">
        <v>4185</v>
      </c>
      <c r="D1828" s="7" t="s">
        <v>144</v>
      </c>
      <c r="E1828">
        <v>4001150</v>
      </c>
      <c r="F1828" s="101"/>
      <c r="G1828" s="111">
        <v>50023554</v>
      </c>
      <c r="H1828" t="s">
        <v>240</v>
      </c>
      <c r="I1828" s="101">
        <v>25.5</v>
      </c>
      <c r="J1828" s="164">
        <v>0</v>
      </c>
      <c r="K1828" s="7" t="s">
        <v>56</v>
      </c>
      <c r="L1828" s="103" t="e">
        <f>HLOOKUP(K1828,'ABR''26'!$DE$4:$EH$65,MATCH(Carga!A1828,'ABR''26'!$DE$4:$DE$65,0),0)</f>
        <v>#N/A</v>
      </c>
      <c r="M1828" s="7"/>
      <c r="O1828" s="7" t="str">
        <f t="shared" si="297"/>
        <v>ZBSB</v>
      </c>
      <c r="P1828" s="104" t="e">
        <f t="shared" si="298"/>
        <v>#N/A</v>
      </c>
      <c r="Q1828" s="102" t="s">
        <v>203</v>
      </c>
      <c r="R1828" s="102" t="s">
        <v>204</v>
      </c>
      <c r="S1828" s="102" t="s">
        <v>152</v>
      </c>
      <c r="T1828" s="105" t="str">
        <f t="shared" ca="1" si="295"/>
        <v>04.05.Monday</v>
      </c>
      <c r="U1828" s="102" t="s">
        <v>205</v>
      </c>
      <c r="V1828" s="7"/>
      <c r="W1828" s="7"/>
      <c r="X1828" s="7"/>
      <c r="Y1828" s="7"/>
      <c r="Z1828" s="100">
        <f t="shared" si="299"/>
        <v>4001150</v>
      </c>
      <c r="AA1828" s="7"/>
      <c r="AB1828" s="7"/>
      <c r="AC1828" s="7"/>
      <c r="AD1828" s="7"/>
      <c r="AE1828" s="100">
        <f t="shared" si="300"/>
        <v>4185</v>
      </c>
      <c r="AF1828" s="7"/>
      <c r="AG1828" s="100">
        <f t="shared" si="301"/>
        <v>50023554</v>
      </c>
    </row>
    <row r="1829" spans="1:33" x14ac:dyDescent="0.35">
      <c r="A1829" s="7" t="str">
        <f t="shared" si="303"/>
        <v>Louveira25,50</v>
      </c>
      <c r="B1829" s="100" t="s">
        <v>187</v>
      </c>
      <c r="C1829" s="7">
        <v>4185</v>
      </c>
      <c r="D1829" s="7" t="s">
        <v>144</v>
      </c>
      <c r="E1829">
        <v>4001150</v>
      </c>
      <c r="F1829" s="101"/>
      <c r="G1829" s="111">
        <v>50023554</v>
      </c>
      <c r="H1829" t="s">
        <v>240</v>
      </c>
      <c r="I1829" s="101">
        <v>25.5</v>
      </c>
      <c r="J1829" s="164">
        <v>0</v>
      </c>
      <c r="K1829" s="7" t="s">
        <v>46</v>
      </c>
      <c r="L1829" s="103" t="e">
        <f>HLOOKUP(K1829,'ABR''26'!$DE$4:$EH$65,MATCH(Carga!A1829,'ABR''26'!$DE$4:$DE$65,0),0)</f>
        <v>#N/A</v>
      </c>
      <c r="M1829" s="7"/>
      <c r="O1829" s="7" t="str">
        <f t="shared" si="297"/>
        <v>ZBCP</v>
      </c>
      <c r="P1829" s="104" t="e">
        <f t="shared" si="298"/>
        <v>#N/A</v>
      </c>
      <c r="Q1829" s="102" t="s">
        <v>203</v>
      </c>
      <c r="R1829" s="102" t="s">
        <v>204</v>
      </c>
      <c r="S1829" s="102" t="s">
        <v>152</v>
      </c>
      <c r="T1829" s="105" t="str">
        <f t="shared" ca="1" si="295"/>
        <v>04.05.Monday</v>
      </c>
      <c r="U1829" s="102" t="s">
        <v>205</v>
      </c>
      <c r="V1829" s="7"/>
      <c r="W1829" s="7"/>
      <c r="X1829" s="7"/>
      <c r="Y1829" s="7"/>
      <c r="Z1829" s="100">
        <f t="shared" si="299"/>
        <v>4001150</v>
      </c>
      <c r="AA1829" s="7"/>
      <c r="AB1829" s="7"/>
      <c r="AC1829" s="7"/>
      <c r="AD1829" s="7"/>
      <c r="AE1829" s="100">
        <f t="shared" si="300"/>
        <v>4185</v>
      </c>
      <c r="AF1829" s="7"/>
      <c r="AG1829" s="100">
        <f t="shared" si="301"/>
        <v>50023554</v>
      </c>
    </row>
    <row r="1830" spans="1:33" x14ac:dyDescent="0.35">
      <c r="A1830" s="7" t="str">
        <f t="shared" si="303"/>
        <v>Louveira25,50</v>
      </c>
      <c r="B1830" s="100" t="s">
        <v>187</v>
      </c>
      <c r="C1830" s="7">
        <v>4185</v>
      </c>
      <c r="D1830" s="7" t="s">
        <v>144</v>
      </c>
      <c r="E1830">
        <v>4001150</v>
      </c>
      <c r="F1830" s="101"/>
      <c r="G1830" s="111">
        <v>50023554</v>
      </c>
      <c r="H1830" t="s">
        <v>240</v>
      </c>
      <c r="I1830" s="101">
        <v>25.5</v>
      </c>
      <c r="J1830" s="164">
        <v>0</v>
      </c>
      <c r="K1830" s="7" t="s">
        <v>131</v>
      </c>
      <c r="L1830" s="103" t="e">
        <f>HLOOKUP(K1830,'ABR''26'!$DE$4:$EH$65,MATCH(Carga!A1830,'ABR''26'!$DE$4:$DE$65,0),0)</f>
        <v>#N/A</v>
      </c>
      <c r="M1830" s="7"/>
      <c r="O1830" s="7" t="str">
        <f t="shared" si="297"/>
        <v>ZBFP</v>
      </c>
      <c r="P1830" s="104" t="e">
        <f t="shared" si="298"/>
        <v>#N/A</v>
      </c>
      <c r="Q1830" s="102" t="s">
        <v>203</v>
      </c>
      <c r="R1830" s="102" t="s">
        <v>204</v>
      </c>
      <c r="S1830" s="102" t="s">
        <v>152</v>
      </c>
      <c r="T1830" s="105" t="str">
        <f t="shared" ca="1" si="295"/>
        <v>04.05.Monday</v>
      </c>
      <c r="U1830" s="102" t="s">
        <v>205</v>
      </c>
      <c r="V1830" s="7"/>
      <c r="W1830" s="7"/>
      <c r="X1830" s="7"/>
      <c r="Y1830" s="7"/>
      <c r="Z1830" s="100">
        <f t="shared" si="299"/>
        <v>4001150</v>
      </c>
      <c r="AA1830" s="7"/>
      <c r="AB1830" s="7"/>
      <c r="AC1830" s="7"/>
      <c r="AD1830" s="7"/>
      <c r="AE1830" s="100">
        <f t="shared" si="300"/>
        <v>4185</v>
      </c>
      <c r="AF1830" s="7"/>
      <c r="AG1830" s="100">
        <f t="shared" si="301"/>
        <v>50023554</v>
      </c>
    </row>
    <row r="1831" spans="1:33" x14ac:dyDescent="0.35">
      <c r="A1831" s="7" t="str">
        <f t="shared" si="303"/>
        <v>Louveira25,50</v>
      </c>
      <c r="B1831" s="100" t="s">
        <v>187</v>
      </c>
      <c r="C1831" s="7">
        <v>4185</v>
      </c>
      <c r="D1831" s="7" t="s">
        <v>144</v>
      </c>
      <c r="E1831">
        <v>4001150</v>
      </c>
      <c r="F1831" s="101"/>
      <c r="G1831" s="111">
        <v>50023554</v>
      </c>
      <c r="H1831" t="s">
        <v>240</v>
      </c>
      <c r="I1831" s="101">
        <v>25.5</v>
      </c>
      <c r="J1831" s="164">
        <v>0</v>
      </c>
      <c r="K1831" s="7" t="s">
        <v>51</v>
      </c>
      <c r="L1831" s="103" t="e">
        <f>HLOOKUP(K1831,'ABR''26'!$DE$4:$EH$65,MATCH(Carga!A1831,'ABR''26'!$DE$4:$DE$65,0),0)</f>
        <v>#N/A</v>
      </c>
      <c r="M1831" s="7"/>
      <c r="O1831" s="7" t="str">
        <f t="shared" si="297"/>
        <v>ZBFC</v>
      </c>
      <c r="P1831" s="104" t="e">
        <f t="shared" si="298"/>
        <v>#N/A</v>
      </c>
      <c r="Q1831" s="102" t="s">
        <v>203</v>
      </c>
      <c r="R1831" s="102" t="s">
        <v>204</v>
      </c>
      <c r="S1831" s="102" t="s">
        <v>152</v>
      </c>
      <c r="T1831" s="105" t="str">
        <f t="shared" ca="1" si="295"/>
        <v>04.05.Monday</v>
      </c>
      <c r="U1831" s="102" t="s">
        <v>205</v>
      </c>
      <c r="V1831" s="7"/>
      <c r="W1831" s="7"/>
      <c r="X1831" s="7"/>
      <c r="Y1831" s="7"/>
      <c r="Z1831" s="100">
        <f t="shared" si="299"/>
        <v>4001150</v>
      </c>
      <c r="AA1831" s="7"/>
      <c r="AB1831" s="7"/>
      <c r="AC1831" s="7"/>
      <c r="AD1831" s="7"/>
      <c r="AE1831" s="100">
        <f t="shared" si="300"/>
        <v>4185</v>
      </c>
      <c r="AF1831" s="7"/>
      <c r="AG1831" s="100">
        <f t="shared" si="301"/>
        <v>50023554</v>
      </c>
    </row>
    <row r="1832" spans="1:33" x14ac:dyDescent="0.35">
      <c r="A1832" s="7" t="str">
        <f t="shared" si="303"/>
        <v>Louveira25,50</v>
      </c>
      <c r="B1832" s="100" t="s">
        <v>187</v>
      </c>
      <c r="C1832" s="7">
        <v>4185</v>
      </c>
      <c r="D1832" s="7" t="s">
        <v>144</v>
      </c>
      <c r="E1832">
        <v>4001150</v>
      </c>
      <c r="F1832" s="101"/>
      <c r="G1832" s="111">
        <v>50023554</v>
      </c>
      <c r="H1832" t="s">
        <v>240</v>
      </c>
      <c r="I1832" s="101">
        <v>25.5</v>
      </c>
      <c r="J1832" s="164">
        <v>0</v>
      </c>
      <c r="K1832" s="7" t="s">
        <v>59</v>
      </c>
      <c r="L1832" s="103" t="e">
        <f>HLOOKUP(K1832,'ABR''26'!$DE$4:$EH$65,MATCH(Carga!A1832,'ABR''26'!$DE$4:$DE$65,0),0)</f>
        <v>#N/A</v>
      </c>
      <c r="M1832" s="7"/>
      <c r="O1832" s="7" t="str">
        <f t="shared" si="297"/>
        <v>ZBFB</v>
      </c>
      <c r="P1832" s="104" t="e">
        <f t="shared" si="298"/>
        <v>#N/A</v>
      </c>
      <c r="Q1832" s="102" t="s">
        <v>203</v>
      </c>
      <c r="R1832" s="102" t="s">
        <v>204</v>
      </c>
      <c r="S1832" s="102" t="s">
        <v>152</v>
      </c>
      <c r="T1832" s="105" t="str">
        <f t="shared" ca="1" si="295"/>
        <v>04.05.Monday</v>
      </c>
      <c r="U1832" s="102" t="s">
        <v>205</v>
      </c>
      <c r="V1832" s="7"/>
      <c r="W1832" s="7"/>
      <c r="X1832" s="7"/>
      <c r="Y1832" s="7"/>
      <c r="Z1832" s="100">
        <f t="shared" si="299"/>
        <v>4001150</v>
      </c>
      <c r="AA1832" s="7"/>
      <c r="AB1832" s="7"/>
      <c r="AC1832" s="7"/>
      <c r="AD1832" s="7"/>
      <c r="AE1832" s="100">
        <f t="shared" si="300"/>
        <v>4185</v>
      </c>
      <c r="AF1832" s="7"/>
      <c r="AG1832" s="100">
        <f t="shared" si="301"/>
        <v>50023554</v>
      </c>
    </row>
    <row r="1833" spans="1:33" x14ac:dyDescent="0.35">
      <c r="A1833" s="7" t="str">
        <f t="shared" si="303"/>
        <v>Louveira25,50</v>
      </c>
      <c r="B1833" s="100" t="s">
        <v>187</v>
      </c>
      <c r="C1833" s="7">
        <v>4185</v>
      </c>
      <c r="D1833" s="7" t="s">
        <v>144</v>
      </c>
      <c r="E1833">
        <v>4001150</v>
      </c>
      <c r="F1833" s="101"/>
      <c r="G1833" s="111">
        <v>50023554</v>
      </c>
      <c r="H1833" t="s">
        <v>240</v>
      </c>
      <c r="I1833" s="101">
        <v>25.5</v>
      </c>
      <c r="J1833" s="164">
        <v>0</v>
      </c>
      <c r="K1833" s="7" t="s">
        <v>138</v>
      </c>
      <c r="L1833" s="103" t="e">
        <f>HLOOKUP(K1833,'ABR''26'!$DE$4:$EH$65,MATCH(Carga!A1833,'ABR''26'!$DE$4:$DE$65,0),0)</f>
        <v>#N/A</v>
      </c>
      <c r="M1833" s="7"/>
      <c r="O1833" s="7" t="str">
        <f t="shared" si="297"/>
        <v>ZBTM</v>
      </c>
      <c r="P1833" s="104" t="e">
        <f t="shared" si="298"/>
        <v>#N/A</v>
      </c>
      <c r="Q1833" s="102" t="s">
        <v>203</v>
      </c>
      <c r="R1833" s="102" t="s">
        <v>204</v>
      </c>
      <c r="S1833" s="102" t="s">
        <v>152</v>
      </c>
      <c r="T1833" s="105" t="str">
        <f t="shared" ca="1" si="295"/>
        <v>04.05.Monday</v>
      </c>
      <c r="U1833" s="102" t="s">
        <v>205</v>
      </c>
      <c r="V1833" s="7"/>
      <c r="W1833" s="7"/>
      <c r="X1833" s="7"/>
      <c r="Y1833" s="7"/>
      <c r="Z1833" s="100">
        <f t="shared" si="299"/>
        <v>4001150</v>
      </c>
      <c r="AA1833" s="7"/>
      <c r="AB1833" s="7"/>
      <c r="AC1833" s="7"/>
      <c r="AD1833" s="7"/>
      <c r="AE1833" s="100">
        <f t="shared" si="300"/>
        <v>4185</v>
      </c>
      <c r="AF1833" s="7"/>
      <c r="AG1833" s="100">
        <f t="shared" si="301"/>
        <v>50023554</v>
      </c>
    </row>
    <row r="1834" spans="1:33" x14ac:dyDescent="0.35">
      <c r="A1834" s="7" t="str">
        <f t="shared" si="303"/>
        <v>Louveira25,50</v>
      </c>
      <c r="B1834" s="100" t="s">
        <v>187</v>
      </c>
      <c r="C1834" s="7">
        <v>4185</v>
      </c>
      <c r="D1834" s="7" t="s">
        <v>144</v>
      </c>
      <c r="E1834">
        <v>4001150</v>
      </c>
      <c r="F1834" s="101"/>
      <c r="G1834" s="111">
        <v>50023554</v>
      </c>
      <c r="H1834" t="s">
        <v>240</v>
      </c>
      <c r="I1834" s="101">
        <v>25.5</v>
      </c>
      <c r="J1834" s="164">
        <v>0</v>
      </c>
      <c r="K1834" s="7" t="s">
        <v>139</v>
      </c>
      <c r="L1834" s="103" t="e">
        <f>HLOOKUP(K1834,'ABR''26'!$DE$4:$EH$65,MATCH(Carga!A1834,'ABR''26'!$DE$4:$DE$65,0),0)</f>
        <v>#N/A</v>
      </c>
      <c r="M1834" s="7"/>
      <c r="O1834" s="7" t="str">
        <f t="shared" si="297"/>
        <v>ZBCT</v>
      </c>
      <c r="P1834" s="104" t="e">
        <f t="shared" si="298"/>
        <v>#N/A</v>
      </c>
      <c r="Q1834" s="102" t="s">
        <v>203</v>
      </c>
      <c r="R1834" s="102" t="s">
        <v>204</v>
      </c>
      <c r="S1834" s="102" t="s">
        <v>152</v>
      </c>
      <c r="T1834" s="105" t="str">
        <f t="shared" ca="1" si="295"/>
        <v>04.05.Monday</v>
      </c>
      <c r="U1834" s="102" t="s">
        <v>205</v>
      </c>
      <c r="V1834" s="7"/>
      <c r="W1834" s="7"/>
      <c r="X1834" s="7"/>
      <c r="Y1834" s="7"/>
      <c r="Z1834" s="100">
        <f t="shared" si="299"/>
        <v>4001150</v>
      </c>
      <c r="AA1834" s="7"/>
      <c r="AB1834" s="7"/>
      <c r="AC1834" s="7"/>
      <c r="AD1834" s="7"/>
      <c r="AE1834" s="100">
        <f t="shared" si="300"/>
        <v>4185</v>
      </c>
      <c r="AF1834" s="7"/>
      <c r="AG1834" s="100">
        <f t="shared" si="301"/>
        <v>50023554</v>
      </c>
    </row>
    <row r="1835" spans="1:33" x14ac:dyDescent="0.35">
      <c r="A1835" s="7" t="str">
        <f t="shared" si="303"/>
        <v>Louveira25,50</v>
      </c>
      <c r="B1835" s="100" t="s">
        <v>187</v>
      </c>
      <c r="C1835" s="7">
        <v>4185</v>
      </c>
      <c r="D1835" s="7" t="s">
        <v>144</v>
      </c>
      <c r="E1835">
        <v>4001150</v>
      </c>
      <c r="F1835" s="101"/>
      <c r="G1835" s="111">
        <v>50023554</v>
      </c>
      <c r="H1835" t="s">
        <v>240</v>
      </c>
      <c r="I1835" s="101">
        <v>25.5</v>
      </c>
      <c r="J1835" s="164">
        <v>0</v>
      </c>
      <c r="K1835" s="7" t="s">
        <v>57</v>
      </c>
      <c r="L1835" s="103" t="e">
        <f>HLOOKUP(K1835,'ABR''26'!$DE$4:$EH$65,MATCH(Carga!A1835,'ABR''26'!$DE$4:$DE$65,0),0)</f>
        <v>#N/A</v>
      </c>
      <c r="M1835" s="7"/>
      <c r="O1835" s="7" t="str">
        <f t="shared" si="297"/>
        <v>ZBLB</v>
      </c>
      <c r="P1835" s="104" t="e">
        <f t="shared" si="298"/>
        <v>#N/A</v>
      </c>
      <c r="Q1835" s="102" t="s">
        <v>203</v>
      </c>
      <c r="R1835" s="102" t="s">
        <v>204</v>
      </c>
      <c r="S1835" s="102" t="s">
        <v>152</v>
      </c>
      <c r="T1835" s="105" t="str">
        <f t="shared" ca="1" si="295"/>
        <v>04.05.Monday</v>
      </c>
      <c r="U1835" s="102" t="s">
        <v>205</v>
      </c>
      <c r="V1835" s="7"/>
      <c r="W1835" s="7"/>
      <c r="X1835" s="7"/>
      <c r="Y1835" s="7"/>
      <c r="Z1835" s="100">
        <f t="shared" si="299"/>
        <v>4001150</v>
      </c>
      <c r="AA1835" s="7"/>
      <c r="AB1835" s="7"/>
      <c r="AC1835" s="7"/>
      <c r="AD1835" s="7"/>
      <c r="AE1835" s="100">
        <f t="shared" si="300"/>
        <v>4185</v>
      </c>
      <c r="AF1835" s="7"/>
      <c r="AG1835" s="100">
        <f t="shared" si="301"/>
        <v>50023554</v>
      </c>
    </row>
    <row r="1836" spans="1:33" x14ac:dyDescent="0.35">
      <c r="A1836" s="7" t="str">
        <f t="shared" si="303"/>
        <v>Louveira25,50</v>
      </c>
      <c r="B1836" s="100" t="s">
        <v>187</v>
      </c>
      <c r="C1836" s="7">
        <v>4185</v>
      </c>
      <c r="D1836" s="7" t="s">
        <v>144</v>
      </c>
      <c r="E1836">
        <v>4001150</v>
      </c>
      <c r="F1836" s="101"/>
      <c r="G1836" s="111">
        <v>50023554</v>
      </c>
      <c r="H1836" t="s">
        <v>240</v>
      </c>
      <c r="I1836" s="101">
        <v>25.5</v>
      </c>
      <c r="J1836" s="164">
        <v>0</v>
      </c>
      <c r="K1836" s="7" t="s">
        <v>132</v>
      </c>
      <c r="L1836" s="103" t="e">
        <f>HLOOKUP(K1836,'ABR''26'!$DE$4:$EH$65,MATCH(Carga!A1836,'ABR''26'!$DE$4:$DE$65,0),0)</f>
        <v>#N/A</v>
      </c>
      <c r="M1836" s="7"/>
      <c r="O1836" s="7" t="str">
        <f t="shared" si="297"/>
        <v>ZBMR</v>
      </c>
      <c r="P1836" s="104" t="e">
        <f t="shared" si="298"/>
        <v>#N/A</v>
      </c>
      <c r="Q1836" s="102" t="s">
        <v>203</v>
      </c>
      <c r="R1836" s="102" t="s">
        <v>204</v>
      </c>
      <c r="S1836" s="102" t="s">
        <v>152</v>
      </c>
      <c r="T1836" s="105" t="str">
        <f t="shared" ca="1" si="295"/>
        <v>04.05.Monday</v>
      </c>
      <c r="U1836" s="102" t="s">
        <v>205</v>
      </c>
      <c r="V1836" s="7"/>
      <c r="W1836" s="7"/>
      <c r="X1836" s="7"/>
      <c r="Y1836" s="7"/>
      <c r="Z1836" s="100">
        <f t="shared" si="299"/>
        <v>4001150</v>
      </c>
      <c r="AA1836" s="7"/>
      <c r="AB1836" s="7"/>
      <c r="AC1836" s="7"/>
      <c r="AD1836" s="7"/>
      <c r="AE1836" s="100">
        <f t="shared" si="300"/>
        <v>4185</v>
      </c>
      <c r="AF1836" s="7"/>
      <c r="AG1836" s="100">
        <f t="shared" si="301"/>
        <v>50023554</v>
      </c>
    </row>
    <row r="1837" spans="1:33" x14ac:dyDescent="0.35">
      <c r="A1837" s="7" t="str">
        <f t="shared" si="303"/>
        <v>Louveira25,50</v>
      </c>
      <c r="B1837" s="100" t="s">
        <v>187</v>
      </c>
      <c r="C1837" s="7">
        <v>4185</v>
      </c>
      <c r="D1837" s="7" t="s">
        <v>144</v>
      </c>
      <c r="E1837">
        <v>4001150</v>
      </c>
      <c r="F1837" s="101"/>
      <c r="G1837" s="111">
        <v>50023554</v>
      </c>
      <c r="H1837" t="s">
        <v>240</v>
      </c>
      <c r="I1837" s="101">
        <v>25.5</v>
      </c>
      <c r="J1837" s="164">
        <v>0</v>
      </c>
      <c r="K1837" s="7" t="s">
        <v>133</v>
      </c>
      <c r="L1837" s="103" t="e">
        <f>HLOOKUP(K1837,'ABR''26'!$DE$4:$EH$65,MATCH(Carga!A1837,'ABR''26'!$DE$4:$DE$65,0),0)</f>
        <v>#N/A</v>
      </c>
      <c r="M1837" s="7"/>
      <c r="O1837" s="7" t="str">
        <f t="shared" si="297"/>
        <v>ZBML</v>
      </c>
      <c r="P1837" s="104" t="e">
        <f t="shared" si="298"/>
        <v>#N/A</v>
      </c>
      <c r="Q1837" s="102" t="s">
        <v>203</v>
      </c>
      <c r="R1837" s="102" t="s">
        <v>204</v>
      </c>
      <c r="S1837" s="102" t="s">
        <v>152</v>
      </c>
      <c r="T1837" s="105" t="str">
        <f t="shared" ca="1" si="295"/>
        <v>04.05.Monday</v>
      </c>
      <c r="U1837" s="102" t="s">
        <v>205</v>
      </c>
      <c r="V1837" s="7"/>
      <c r="W1837" s="7"/>
      <c r="X1837" s="7"/>
      <c r="Y1837" s="7"/>
      <c r="Z1837" s="100">
        <f t="shared" si="299"/>
        <v>4001150</v>
      </c>
      <c r="AA1837" s="7"/>
      <c r="AB1837" s="7"/>
      <c r="AC1837" s="7"/>
      <c r="AD1837" s="7"/>
      <c r="AE1837" s="100">
        <f t="shared" si="300"/>
        <v>4185</v>
      </c>
      <c r="AF1837" s="7"/>
      <c r="AG1837" s="100">
        <f t="shared" si="301"/>
        <v>50023554</v>
      </c>
    </row>
    <row r="1838" spans="1:33" x14ac:dyDescent="0.35">
      <c r="A1838" s="7" t="str">
        <f t="shared" si="303"/>
        <v>Louveira25,50</v>
      </c>
      <c r="B1838" s="100" t="s">
        <v>187</v>
      </c>
      <c r="C1838" s="7">
        <v>4185</v>
      </c>
      <c r="D1838" s="7" t="s">
        <v>144</v>
      </c>
      <c r="E1838">
        <v>4001150</v>
      </c>
      <c r="F1838" s="101"/>
      <c r="G1838" s="111">
        <v>50023554</v>
      </c>
      <c r="H1838" t="s">
        <v>240</v>
      </c>
      <c r="I1838" s="101">
        <v>25.5</v>
      </c>
      <c r="J1838" s="164">
        <v>0</v>
      </c>
      <c r="K1838" s="7" t="s">
        <v>52</v>
      </c>
      <c r="L1838" s="103" t="e">
        <f>HLOOKUP(K1838,'ABR''26'!$DE$4:$EH$65,MATCH(Carga!A1838,'ABR''26'!$DE$4:$DE$65,0),0)</f>
        <v>#N/A</v>
      </c>
      <c r="M1838" s="7"/>
      <c r="O1838" s="7" t="str">
        <f t="shared" si="297"/>
        <v>ZBPP</v>
      </c>
      <c r="P1838" s="104" t="e">
        <f t="shared" si="298"/>
        <v>#N/A</v>
      </c>
      <c r="Q1838" s="102" t="s">
        <v>203</v>
      </c>
      <c r="R1838" s="102" t="s">
        <v>204</v>
      </c>
      <c r="S1838" s="102" t="s">
        <v>152</v>
      </c>
      <c r="T1838" s="105" t="str">
        <f t="shared" ca="1" si="295"/>
        <v>04.05.Monday</v>
      </c>
      <c r="U1838" s="102" t="s">
        <v>205</v>
      </c>
      <c r="V1838" s="7"/>
      <c r="W1838" s="7"/>
      <c r="X1838" s="7"/>
      <c r="Y1838" s="7"/>
      <c r="Z1838" s="100">
        <f t="shared" si="299"/>
        <v>4001150</v>
      </c>
      <c r="AA1838" s="7"/>
      <c r="AB1838" s="7"/>
      <c r="AC1838" s="7"/>
      <c r="AD1838" s="7"/>
      <c r="AE1838" s="100">
        <f t="shared" si="300"/>
        <v>4185</v>
      </c>
      <c r="AF1838" s="7"/>
      <c r="AG1838" s="100">
        <f t="shared" si="301"/>
        <v>50023554</v>
      </c>
    </row>
    <row r="1839" spans="1:33" x14ac:dyDescent="0.35">
      <c r="A1839" s="7" t="str">
        <f t="shared" si="303"/>
        <v>Louveira25,50</v>
      </c>
      <c r="B1839" s="100" t="s">
        <v>187</v>
      </c>
      <c r="C1839" s="7">
        <v>4185</v>
      </c>
      <c r="D1839" s="7" t="s">
        <v>144</v>
      </c>
      <c r="E1839">
        <v>4001150</v>
      </c>
      <c r="F1839" s="101"/>
      <c r="G1839" s="111">
        <v>50023554</v>
      </c>
      <c r="H1839" t="s">
        <v>240</v>
      </c>
      <c r="I1839" s="101">
        <v>25.5</v>
      </c>
      <c r="J1839" s="164">
        <v>0</v>
      </c>
      <c r="K1839" s="7" t="s">
        <v>60</v>
      </c>
      <c r="L1839" s="103" t="e">
        <f>HLOOKUP(K1839,'ABR''26'!$DE$4:$EH$65,MATCH(Carga!A1839,'ABR''26'!$DE$4:$DE$65,0),0)</f>
        <v>#N/A</v>
      </c>
      <c r="M1839" s="7"/>
      <c r="O1839" s="7" t="str">
        <f t="shared" si="297"/>
        <v>ZBPB</v>
      </c>
      <c r="P1839" s="104" t="e">
        <f t="shared" si="298"/>
        <v>#N/A</v>
      </c>
      <c r="Q1839" s="102" t="s">
        <v>203</v>
      </c>
      <c r="R1839" s="102" t="s">
        <v>204</v>
      </c>
      <c r="S1839" s="102" t="s">
        <v>152</v>
      </c>
      <c r="T1839" s="105" t="str">
        <f t="shared" ca="1" si="295"/>
        <v>04.05.Monday</v>
      </c>
      <c r="U1839" s="102" t="s">
        <v>205</v>
      </c>
      <c r="V1839" s="7"/>
      <c r="W1839" s="7"/>
      <c r="X1839" s="7"/>
      <c r="Y1839" s="7"/>
      <c r="Z1839" s="100">
        <f t="shared" si="299"/>
        <v>4001150</v>
      </c>
      <c r="AA1839" s="7"/>
      <c r="AB1839" s="7"/>
      <c r="AC1839" s="7"/>
      <c r="AD1839" s="7"/>
      <c r="AE1839" s="100">
        <f t="shared" si="300"/>
        <v>4185</v>
      </c>
      <c r="AF1839" s="7"/>
      <c r="AG1839" s="100">
        <f t="shared" si="301"/>
        <v>50023554</v>
      </c>
    </row>
    <row r="1840" spans="1:33" x14ac:dyDescent="0.35">
      <c r="A1840" s="7" t="str">
        <f t="shared" si="303"/>
        <v>Louveira25,50</v>
      </c>
      <c r="B1840" s="100" t="s">
        <v>187</v>
      </c>
      <c r="C1840" s="7">
        <v>4185</v>
      </c>
      <c r="D1840" s="7" t="s">
        <v>144</v>
      </c>
      <c r="E1840">
        <v>4001150</v>
      </c>
      <c r="F1840" s="101"/>
      <c r="G1840" s="111">
        <v>50023554</v>
      </c>
      <c r="H1840" t="s">
        <v>240</v>
      </c>
      <c r="I1840" s="101">
        <v>25.5</v>
      </c>
      <c r="J1840" s="164">
        <v>0</v>
      </c>
      <c r="K1840" s="7" t="s">
        <v>50</v>
      </c>
      <c r="L1840" s="103" t="e">
        <f>HLOOKUP(K1840,'ABR''26'!$DE$4:$EH$65,MATCH(Carga!A1840,'ABR''26'!$DE$4:$DE$65,0),0)</f>
        <v>#N/A</v>
      </c>
      <c r="M1840" s="7"/>
      <c r="O1840" s="7" t="str">
        <f t="shared" si="297"/>
        <v>ZBOP</v>
      </c>
      <c r="P1840" s="104" t="e">
        <f t="shared" si="298"/>
        <v>#N/A</v>
      </c>
      <c r="Q1840" s="102" t="s">
        <v>203</v>
      </c>
      <c r="R1840" s="102" t="s">
        <v>204</v>
      </c>
      <c r="S1840" s="102" t="s">
        <v>152</v>
      </c>
      <c r="T1840" s="105" t="str">
        <f t="shared" ca="1" si="295"/>
        <v>04.05.Monday</v>
      </c>
      <c r="U1840" s="102" t="s">
        <v>205</v>
      </c>
      <c r="V1840" s="7"/>
      <c r="W1840" s="7"/>
      <c r="X1840" s="7"/>
      <c r="Y1840" s="7"/>
      <c r="Z1840" s="100">
        <f t="shared" si="299"/>
        <v>4001150</v>
      </c>
      <c r="AA1840" s="7"/>
      <c r="AB1840" s="7"/>
      <c r="AC1840" s="7"/>
      <c r="AD1840" s="7"/>
      <c r="AE1840" s="100">
        <f t="shared" si="300"/>
        <v>4185</v>
      </c>
      <c r="AF1840" s="7"/>
      <c r="AG1840" s="100">
        <f t="shared" si="301"/>
        <v>50023554</v>
      </c>
    </row>
    <row r="1841" spans="1:33" x14ac:dyDescent="0.35">
      <c r="A1841" s="7" t="str">
        <f t="shared" si="303"/>
        <v>Louveira25,50</v>
      </c>
      <c r="B1841" s="100" t="s">
        <v>187</v>
      </c>
      <c r="C1841" s="7">
        <v>4185</v>
      </c>
      <c r="D1841" s="7" t="s">
        <v>144</v>
      </c>
      <c r="E1841">
        <v>4001150</v>
      </c>
      <c r="F1841" s="101"/>
      <c r="G1841" s="111">
        <v>50023554</v>
      </c>
      <c r="H1841" t="s">
        <v>240</v>
      </c>
      <c r="I1841" s="101">
        <v>25.5</v>
      </c>
      <c r="J1841" s="164">
        <v>0</v>
      </c>
      <c r="K1841" s="7" t="s">
        <v>58</v>
      </c>
      <c r="L1841" s="103" t="e">
        <f>HLOOKUP(K1841,'ABR''26'!$DE$4:$EH$65,MATCH(Carga!A1841,'ABR''26'!$DE$4:$DE$65,0),0)</f>
        <v>#N/A</v>
      </c>
      <c r="M1841" s="7"/>
      <c r="O1841" s="7" t="str">
        <f t="shared" si="297"/>
        <v>ZBOB</v>
      </c>
      <c r="P1841" s="104" t="e">
        <f t="shared" si="298"/>
        <v>#N/A</v>
      </c>
      <c r="Q1841" s="102" t="s">
        <v>203</v>
      </c>
      <c r="R1841" s="102" t="s">
        <v>204</v>
      </c>
      <c r="S1841" s="102" t="s">
        <v>152</v>
      </c>
      <c r="T1841" s="105" t="str">
        <f t="shared" ca="1" si="295"/>
        <v>04.05.Monday</v>
      </c>
      <c r="U1841" s="102" t="s">
        <v>205</v>
      </c>
      <c r="V1841" s="7"/>
      <c r="W1841" s="7"/>
      <c r="X1841" s="7"/>
      <c r="Y1841" s="7"/>
      <c r="Z1841" s="100">
        <f t="shared" si="299"/>
        <v>4001150</v>
      </c>
      <c r="AA1841" s="7"/>
      <c r="AB1841" s="7"/>
      <c r="AC1841" s="7"/>
      <c r="AD1841" s="7"/>
      <c r="AE1841" s="100">
        <f t="shared" si="300"/>
        <v>4185</v>
      </c>
      <c r="AF1841" s="7"/>
      <c r="AG1841" s="100">
        <f t="shared" si="301"/>
        <v>50023554</v>
      </c>
    </row>
    <row r="1842" spans="1:33" x14ac:dyDescent="0.35">
      <c r="A1842" s="7" t="str">
        <f t="shared" si="303"/>
        <v>Louveira25,50</v>
      </c>
      <c r="B1842" s="100" t="s">
        <v>187</v>
      </c>
      <c r="C1842" s="7">
        <v>4185</v>
      </c>
      <c r="D1842" s="7" t="s">
        <v>144</v>
      </c>
      <c r="E1842">
        <v>4001150</v>
      </c>
      <c r="F1842" s="101"/>
      <c r="G1842" s="111">
        <v>50023554</v>
      </c>
      <c r="H1842" t="s">
        <v>240</v>
      </c>
      <c r="I1842" s="101">
        <v>25.5</v>
      </c>
      <c r="J1842" s="164">
        <v>0</v>
      </c>
      <c r="K1842" s="7" t="s">
        <v>134</v>
      </c>
      <c r="L1842" s="103" t="e">
        <f>HLOOKUP(K1842,'ABR''26'!$DE$4:$EH$65,MATCH(Carga!A1842,'ABR''26'!$DE$4:$DE$65,0),0)</f>
        <v>#N/A</v>
      </c>
      <c r="M1842" s="7"/>
      <c r="O1842" s="7" t="str">
        <f t="shared" si="297"/>
        <v>ZBSG</v>
      </c>
      <c r="P1842" s="104" t="e">
        <f t="shared" si="298"/>
        <v>#N/A</v>
      </c>
      <c r="Q1842" s="102" t="s">
        <v>203</v>
      </c>
      <c r="R1842" s="102" t="s">
        <v>204</v>
      </c>
      <c r="S1842" s="102" t="s">
        <v>152</v>
      </c>
      <c r="T1842" s="105" t="str">
        <f t="shared" ca="1" si="295"/>
        <v>04.05.Monday</v>
      </c>
      <c r="U1842" s="102" t="s">
        <v>205</v>
      </c>
      <c r="V1842" s="7"/>
      <c r="W1842" s="7"/>
      <c r="X1842" s="7"/>
      <c r="Y1842" s="7"/>
      <c r="Z1842" s="100">
        <f t="shared" si="299"/>
        <v>4001150</v>
      </c>
      <c r="AA1842" s="7"/>
      <c r="AB1842" s="7"/>
      <c r="AC1842" s="7"/>
      <c r="AD1842" s="7"/>
      <c r="AE1842" s="100">
        <f t="shared" si="300"/>
        <v>4185</v>
      </c>
      <c r="AF1842" s="7"/>
      <c r="AG1842" s="100">
        <f t="shared" si="301"/>
        <v>50023554</v>
      </c>
    </row>
    <row r="1843" spans="1:33" x14ac:dyDescent="0.35">
      <c r="A1843" s="7" t="str">
        <f t="shared" si="303"/>
        <v>Louveira25,50</v>
      </c>
      <c r="B1843" s="100" t="s">
        <v>187</v>
      </c>
      <c r="C1843" s="7">
        <v>4185</v>
      </c>
      <c r="D1843" s="7" t="s">
        <v>144</v>
      </c>
      <c r="E1843">
        <v>4001150</v>
      </c>
      <c r="F1843" s="101"/>
      <c r="G1843" s="111">
        <v>50023554</v>
      </c>
      <c r="H1843" t="s">
        <v>240</v>
      </c>
      <c r="I1843" s="101">
        <v>25.5</v>
      </c>
      <c r="J1843" s="164">
        <v>0</v>
      </c>
      <c r="K1843" s="7" t="s">
        <v>45</v>
      </c>
      <c r="L1843" s="103" t="e">
        <f>HLOOKUP(K1843,'ABR''26'!$DE$4:$EH$65,MATCH(Carga!A1843,'ABR''26'!$DE$4:$DE$65,0),0)</f>
        <v>#N/A</v>
      </c>
      <c r="M1843" s="7"/>
      <c r="O1843" s="7" t="str">
        <f t="shared" si="297"/>
        <v>ZBFS</v>
      </c>
      <c r="P1843" s="104" t="e">
        <f t="shared" si="298"/>
        <v>#N/A</v>
      </c>
      <c r="Q1843" s="102" t="s">
        <v>203</v>
      </c>
      <c r="R1843" s="102" t="s">
        <v>204</v>
      </c>
      <c r="S1843" s="102" t="s">
        <v>152</v>
      </c>
      <c r="T1843" s="105" t="str">
        <f t="shared" ca="1" si="295"/>
        <v>04.05.Monday</v>
      </c>
      <c r="U1843" s="102" t="s">
        <v>205</v>
      </c>
      <c r="V1843" s="7"/>
      <c r="W1843" s="7"/>
      <c r="X1843" s="7"/>
      <c r="Y1843" s="7"/>
      <c r="Z1843" s="100">
        <f t="shared" si="299"/>
        <v>4001150</v>
      </c>
      <c r="AA1843" s="7"/>
      <c r="AB1843" s="7"/>
      <c r="AC1843" s="7"/>
      <c r="AD1843" s="7"/>
      <c r="AE1843" s="100">
        <f t="shared" si="300"/>
        <v>4185</v>
      </c>
      <c r="AF1843" s="7"/>
      <c r="AG1843" s="100">
        <f t="shared" si="301"/>
        <v>50023554</v>
      </c>
    </row>
    <row r="1844" spans="1:33" x14ac:dyDescent="0.35">
      <c r="A1844" s="7" t="str">
        <f t="shared" si="303"/>
        <v>Louveira25,50</v>
      </c>
      <c r="B1844" s="100" t="s">
        <v>187</v>
      </c>
      <c r="C1844" s="7">
        <v>4185</v>
      </c>
      <c r="D1844" s="7" t="s">
        <v>144</v>
      </c>
      <c r="E1844">
        <v>4001150</v>
      </c>
      <c r="F1844" s="101"/>
      <c r="G1844" s="111">
        <v>50023554</v>
      </c>
      <c r="H1844" t="s">
        <v>240</v>
      </c>
      <c r="I1844" s="101">
        <v>25.5</v>
      </c>
      <c r="J1844" s="164">
        <v>0</v>
      </c>
      <c r="K1844" s="7" t="s">
        <v>47</v>
      </c>
      <c r="L1844" s="103" t="e">
        <f>HLOOKUP(K1844,'ABR''26'!$DE$4:$EH$65,MATCH(Carga!A1844,'ABR''26'!$DE$4:$DE$65,0),0)</f>
        <v>#N/A</v>
      </c>
      <c r="M1844" s="7"/>
      <c r="O1844" s="7" t="str">
        <f t="shared" si="297"/>
        <v>ZBUT</v>
      </c>
      <c r="P1844" s="104" t="e">
        <f t="shared" si="298"/>
        <v>#N/A</v>
      </c>
      <c r="Q1844" s="102" t="s">
        <v>203</v>
      </c>
      <c r="R1844" s="102" t="s">
        <v>204</v>
      </c>
      <c r="S1844" s="102" t="s">
        <v>152</v>
      </c>
      <c r="T1844" s="105" t="str">
        <f t="shared" ca="1" si="295"/>
        <v>04.05.Monday</v>
      </c>
      <c r="U1844" s="102" t="s">
        <v>205</v>
      </c>
      <c r="V1844" s="7"/>
      <c r="W1844" s="7"/>
      <c r="X1844" s="7"/>
      <c r="Y1844" s="7"/>
      <c r="Z1844" s="100">
        <f t="shared" si="299"/>
        <v>4001150</v>
      </c>
      <c r="AA1844" s="7"/>
      <c r="AB1844" s="7"/>
      <c r="AC1844" s="7"/>
      <c r="AD1844" s="7"/>
      <c r="AE1844" s="100">
        <f t="shared" si="300"/>
        <v>4185</v>
      </c>
      <c r="AF1844" s="7"/>
      <c r="AG1844" s="100">
        <f t="shared" si="301"/>
        <v>50023554</v>
      </c>
    </row>
    <row r="1845" spans="1:33" x14ac:dyDescent="0.35">
      <c r="A1845" s="7" t="str">
        <f t="shared" si="303"/>
        <v>Louveira25,50</v>
      </c>
      <c r="B1845" s="100" t="s">
        <v>187</v>
      </c>
      <c r="C1845" s="7">
        <v>4185</v>
      </c>
      <c r="D1845" s="7" t="s">
        <v>144</v>
      </c>
      <c r="E1845">
        <v>4001150</v>
      </c>
      <c r="F1845" s="101"/>
      <c r="G1845" s="111">
        <v>50023554</v>
      </c>
      <c r="H1845" t="s">
        <v>240</v>
      </c>
      <c r="I1845" s="101">
        <v>25.5</v>
      </c>
      <c r="J1845" s="164">
        <v>0</v>
      </c>
      <c r="K1845" s="7" t="s">
        <v>54</v>
      </c>
      <c r="L1845" s="103" t="e">
        <f>HLOOKUP(K1845,'ABR''26'!$DE$4:$EH$65,MATCH(Carga!A1845,'ABR''26'!$DE$4:$DE$65,0),0)</f>
        <v>#N/A</v>
      </c>
      <c r="M1845" s="7"/>
      <c r="O1845" s="7" t="str">
        <f t="shared" si="297"/>
        <v>ZBUB</v>
      </c>
      <c r="P1845" s="104" t="e">
        <f t="shared" si="298"/>
        <v>#N/A</v>
      </c>
      <c r="Q1845" s="102" t="s">
        <v>203</v>
      </c>
      <c r="R1845" s="102" t="s">
        <v>204</v>
      </c>
      <c r="S1845" s="102" t="s">
        <v>152</v>
      </c>
      <c r="T1845" s="105" t="str">
        <f t="shared" ca="1" si="295"/>
        <v>04.05.Monday</v>
      </c>
      <c r="U1845" s="102" t="s">
        <v>205</v>
      </c>
      <c r="V1845" s="7"/>
      <c r="W1845" s="7"/>
      <c r="X1845" s="7"/>
      <c r="Y1845" s="7"/>
      <c r="Z1845" s="100">
        <f t="shared" si="299"/>
        <v>4001150</v>
      </c>
      <c r="AA1845" s="7"/>
      <c r="AB1845" s="7"/>
      <c r="AC1845" s="7"/>
      <c r="AD1845" s="7"/>
      <c r="AE1845" s="100">
        <f t="shared" si="300"/>
        <v>4185</v>
      </c>
      <c r="AF1845" s="7"/>
      <c r="AG1845" s="100">
        <f t="shared" si="301"/>
        <v>50023554</v>
      </c>
    </row>
    <row r="1846" spans="1:33" x14ac:dyDescent="0.35">
      <c r="A1846" s="7" t="str">
        <f t="shared" si="303"/>
        <v>Louveira25,50</v>
      </c>
      <c r="B1846" s="100" t="s">
        <v>187</v>
      </c>
      <c r="C1846" s="7">
        <v>4185</v>
      </c>
      <c r="D1846" s="7" t="s">
        <v>144</v>
      </c>
      <c r="E1846">
        <v>4001150</v>
      </c>
      <c r="F1846" s="101"/>
      <c r="G1846" s="111">
        <v>50023554</v>
      </c>
      <c r="H1846" t="s">
        <v>240</v>
      </c>
      <c r="I1846" s="101">
        <v>25.5</v>
      </c>
      <c r="J1846" s="164">
        <v>0</v>
      </c>
      <c r="K1846" s="7" t="s">
        <v>48</v>
      </c>
      <c r="L1846" s="103" t="e">
        <f>HLOOKUP(K1846,'ABR''26'!$DE$4:$EH$65,MATCH(Carga!A1846,'ABR''26'!$DE$4:$DE$65,0),0)</f>
        <v>#N/A</v>
      </c>
      <c r="M1846" s="7"/>
      <c r="O1846" s="7" t="str">
        <f t="shared" si="297"/>
        <v>ZBLA</v>
      </c>
      <c r="P1846" s="104" t="e">
        <f t="shared" si="298"/>
        <v>#N/A</v>
      </c>
      <c r="Q1846" s="102" t="s">
        <v>203</v>
      </c>
      <c r="R1846" s="102" t="s">
        <v>204</v>
      </c>
      <c r="S1846" s="102" t="s">
        <v>152</v>
      </c>
      <c r="T1846" s="105" t="str">
        <f t="shared" ca="1" si="295"/>
        <v>04.05.Monday</v>
      </c>
      <c r="U1846" s="102" t="s">
        <v>205</v>
      </c>
      <c r="V1846" s="7"/>
      <c r="W1846" s="7"/>
      <c r="X1846" s="7"/>
      <c r="Y1846" s="7"/>
      <c r="Z1846" s="100">
        <f t="shared" si="299"/>
        <v>4001150</v>
      </c>
      <c r="AA1846" s="7"/>
      <c r="AB1846" s="7"/>
      <c r="AC1846" s="7"/>
      <c r="AD1846" s="7"/>
      <c r="AE1846" s="100">
        <f t="shared" si="300"/>
        <v>4185</v>
      </c>
      <c r="AF1846" s="7"/>
      <c r="AG1846" s="100">
        <f t="shared" si="301"/>
        <v>50023554</v>
      </c>
    </row>
    <row r="1847" spans="1:33" x14ac:dyDescent="0.35">
      <c r="A1847" s="7" t="str">
        <f t="shared" si="303"/>
        <v>Louveira25,50</v>
      </c>
      <c r="B1847" s="100" t="s">
        <v>187</v>
      </c>
      <c r="C1847" s="7">
        <v>4185</v>
      </c>
      <c r="D1847" s="7" t="s">
        <v>144</v>
      </c>
      <c r="E1847">
        <v>4001150</v>
      </c>
      <c r="F1847" s="101"/>
      <c r="G1847" s="111">
        <v>50023554</v>
      </c>
      <c r="H1847" t="s">
        <v>240</v>
      </c>
      <c r="I1847" s="101">
        <v>25.5</v>
      </c>
      <c r="J1847" s="164">
        <v>0</v>
      </c>
      <c r="K1847" s="7" t="s">
        <v>55</v>
      </c>
      <c r="L1847" s="103" t="e">
        <f>HLOOKUP(K1847,'ABR''26'!$DE$4:$EH$65,MATCH(Carga!A1847,'ABR''26'!$DE$4:$DE$65,0),0)</f>
        <v>#N/A</v>
      </c>
      <c r="M1847" s="7"/>
      <c r="O1847" s="7" t="str">
        <f t="shared" si="297"/>
        <v>ZBLL</v>
      </c>
      <c r="P1847" s="104" t="e">
        <f t="shared" si="298"/>
        <v>#N/A</v>
      </c>
      <c r="Q1847" s="102" t="s">
        <v>203</v>
      </c>
      <c r="R1847" s="102" t="s">
        <v>204</v>
      </c>
      <c r="S1847" s="102" t="s">
        <v>152</v>
      </c>
      <c r="T1847" s="105" t="str">
        <f t="shared" ca="1" si="295"/>
        <v>04.05.Monday</v>
      </c>
      <c r="U1847" s="102" t="s">
        <v>205</v>
      </c>
      <c r="V1847" s="7"/>
      <c r="W1847" s="7"/>
      <c r="X1847" s="7"/>
      <c r="Y1847" s="7"/>
      <c r="Z1847" s="100">
        <f t="shared" si="299"/>
        <v>4001150</v>
      </c>
      <c r="AA1847" s="7"/>
      <c r="AB1847" s="7"/>
      <c r="AC1847" s="7"/>
      <c r="AD1847" s="7"/>
      <c r="AE1847" s="100">
        <f t="shared" si="300"/>
        <v>4185</v>
      </c>
      <c r="AF1847" s="7"/>
      <c r="AG1847" s="100">
        <f t="shared" si="301"/>
        <v>50023554</v>
      </c>
    </row>
    <row r="1848" spans="1:33" x14ac:dyDescent="0.35">
      <c r="A1848" s="7" t="str">
        <f t="shared" si="303"/>
        <v>Louveira25,50</v>
      </c>
      <c r="B1848" s="100" t="s">
        <v>187</v>
      </c>
      <c r="C1848" s="7">
        <v>4185</v>
      </c>
      <c r="D1848" s="7" t="s">
        <v>144</v>
      </c>
      <c r="E1848">
        <v>4001150</v>
      </c>
      <c r="F1848" s="101"/>
      <c r="G1848" s="111">
        <v>50023554</v>
      </c>
      <c r="H1848" t="s">
        <v>240</v>
      </c>
      <c r="I1848" s="101">
        <v>25.5</v>
      </c>
      <c r="J1848" s="164">
        <v>0</v>
      </c>
      <c r="K1848" s="7" t="s">
        <v>135</v>
      </c>
      <c r="L1848" s="103" t="e">
        <f>HLOOKUP(K1848,'ABR''26'!$DE$4:$EH$65,MATCH(Carga!A1848,'ABR''26'!$DE$4:$DE$65,0),0)</f>
        <v>#N/A</v>
      </c>
      <c r="M1848" s="7"/>
      <c r="O1848" s="7" t="str">
        <f t="shared" si="297"/>
        <v>ZBPE</v>
      </c>
      <c r="P1848" s="104" t="e">
        <f t="shared" si="298"/>
        <v>#N/A</v>
      </c>
      <c r="Q1848" s="102" t="s">
        <v>203</v>
      </c>
      <c r="R1848" s="102" t="s">
        <v>204</v>
      </c>
      <c r="S1848" s="102" t="s">
        <v>152</v>
      </c>
      <c r="T1848" s="105" t="str">
        <f t="shared" ca="1" si="295"/>
        <v>04.05.Monday</v>
      </c>
      <c r="U1848" s="102" t="s">
        <v>205</v>
      </c>
      <c r="V1848" s="7"/>
      <c r="W1848" s="7"/>
      <c r="X1848" s="7"/>
      <c r="Y1848" s="7"/>
      <c r="Z1848" s="100">
        <f t="shared" si="299"/>
        <v>4001150</v>
      </c>
      <c r="AA1848" s="7"/>
      <c r="AB1848" s="7"/>
      <c r="AC1848" s="7"/>
      <c r="AD1848" s="7"/>
      <c r="AE1848" s="100">
        <f t="shared" si="300"/>
        <v>4185</v>
      </c>
      <c r="AF1848" s="7"/>
      <c r="AG1848" s="100">
        <f t="shared" si="301"/>
        <v>50023554</v>
      </c>
    </row>
    <row r="1849" spans="1:33" x14ac:dyDescent="0.35">
      <c r="A1849" s="7" t="str">
        <f t="shared" si="303"/>
        <v>Louveira25,50</v>
      </c>
      <c r="B1849" s="100" t="s">
        <v>187</v>
      </c>
      <c r="C1849" s="7">
        <v>4185</v>
      </c>
      <c r="D1849" s="7" t="s">
        <v>144</v>
      </c>
      <c r="E1849">
        <v>4001150</v>
      </c>
      <c r="F1849" s="101"/>
      <c r="G1849" s="111">
        <v>50023554</v>
      </c>
      <c r="H1849" t="s">
        <v>240</v>
      </c>
      <c r="I1849" s="101">
        <v>25.5</v>
      </c>
      <c r="J1849" s="164">
        <v>0</v>
      </c>
      <c r="K1849" s="7" t="s">
        <v>136</v>
      </c>
      <c r="L1849" s="103" t="e">
        <f>HLOOKUP(K1849,'ABR''26'!$DE$4:$EH$65,MATCH(Carga!A1849,'ABR''26'!$DE$4:$DE$65,0),0)</f>
        <v>#N/A</v>
      </c>
      <c r="M1849" s="7"/>
      <c r="O1849" s="7" t="str">
        <f t="shared" si="297"/>
        <v>ZBPL</v>
      </c>
      <c r="P1849" s="104" t="e">
        <f t="shared" si="298"/>
        <v>#N/A</v>
      </c>
      <c r="Q1849" s="102" t="s">
        <v>203</v>
      </c>
      <c r="R1849" s="102" t="s">
        <v>204</v>
      </c>
      <c r="S1849" s="102" t="s">
        <v>152</v>
      </c>
      <c r="T1849" s="105" t="str">
        <f t="shared" ca="1" si="295"/>
        <v>04.05.Monday</v>
      </c>
      <c r="U1849" s="102" t="s">
        <v>205</v>
      </c>
      <c r="V1849" s="7"/>
      <c r="W1849" s="7"/>
      <c r="X1849" s="7"/>
      <c r="Y1849" s="7"/>
      <c r="Z1849" s="100">
        <f t="shared" si="299"/>
        <v>4001150</v>
      </c>
      <c r="AA1849" s="7"/>
      <c r="AB1849" s="7"/>
      <c r="AC1849" s="7"/>
      <c r="AD1849" s="7"/>
      <c r="AE1849" s="100">
        <f t="shared" si="300"/>
        <v>4185</v>
      </c>
      <c r="AF1849" s="7"/>
      <c r="AG1849" s="100">
        <f t="shared" si="301"/>
        <v>50023554</v>
      </c>
    </row>
    <row r="1850" spans="1:33" x14ac:dyDescent="0.35">
      <c r="A1850" s="7" t="str">
        <f>D1850&amp;I1850&amp;J1850</f>
        <v>Louveira25,50</v>
      </c>
      <c r="B1850" s="100" t="s">
        <v>187</v>
      </c>
      <c r="C1850" s="7">
        <v>4185</v>
      </c>
      <c r="D1850" s="7" t="s">
        <v>144</v>
      </c>
      <c r="E1850">
        <v>4001150</v>
      </c>
      <c r="F1850" s="101"/>
      <c r="G1850" s="111">
        <v>50035325</v>
      </c>
      <c r="H1850" t="s">
        <v>241</v>
      </c>
      <c r="I1850" s="101">
        <v>25.5</v>
      </c>
      <c r="J1850" s="164">
        <v>0</v>
      </c>
      <c r="K1850" s="7" t="s">
        <v>43</v>
      </c>
      <c r="L1850" s="103" t="e">
        <f>HLOOKUP(K1850,'ABR''26'!$DE$4:$EH$65,MATCH(Carga!A1850,'ABR''26'!$DE$4:$DE$65,0),0)</f>
        <v>#N/A</v>
      </c>
      <c r="M1850" s="7"/>
      <c r="O1850" s="7" t="str">
        <f t="shared" ref="O1850:O1913" si="304">K1850</f>
        <v>ZBRP</v>
      </c>
      <c r="P1850" s="104" t="e">
        <f t="shared" ref="P1850:P1913" si="305">L1850</f>
        <v>#N/A</v>
      </c>
      <c r="Q1850" s="102" t="s">
        <v>203</v>
      </c>
      <c r="R1850" s="102" t="s">
        <v>204</v>
      </c>
      <c r="S1850" s="102" t="s">
        <v>152</v>
      </c>
      <c r="T1850" s="105" t="str">
        <f t="shared" ca="1" si="295"/>
        <v>04.05.Monday</v>
      </c>
      <c r="U1850" s="102" t="s">
        <v>205</v>
      </c>
      <c r="V1850" s="7"/>
      <c r="W1850" s="7"/>
      <c r="X1850" s="7"/>
      <c r="Y1850" s="7"/>
      <c r="Z1850" s="100">
        <f t="shared" ref="Z1850:Z1913" si="306">E1850</f>
        <v>4001150</v>
      </c>
      <c r="AA1850" s="7"/>
      <c r="AB1850" s="7"/>
      <c r="AC1850" s="7"/>
      <c r="AD1850" s="7"/>
      <c r="AE1850" s="100">
        <f t="shared" ref="AE1850:AE1913" si="307">C1850</f>
        <v>4185</v>
      </c>
      <c r="AF1850" s="7"/>
      <c r="AG1850" s="100">
        <f t="shared" ref="AG1850:AG1913" si="308">G1850</f>
        <v>50035325</v>
      </c>
    </row>
    <row r="1851" spans="1:33" x14ac:dyDescent="0.35">
      <c r="A1851" s="7" t="str">
        <f t="shared" ref="A1851:A1873" si="309">D1851&amp;I1851&amp;J1851</f>
        <v>Louveira25,50</v>
      </c>
      <c r="B1851" s="100" t="s">
        <v>187</v>
      </c>
      <c r="C1851" s="7">
        <v>4185</v>
      </c>
      <c r="D1851" s="7" t="s">
        <v>144</v>
      </c>
      <c r="E1851">
        <v>4001150</v>
      </c>
      <c r="F1851" s="101"/>
      <c r="G1851" s="111">
        <v>50035325</v>
      </c>
      <c r="H1851" t="s">
        <v>241</v>
      </c>
      <c r="I1851" s="101">
        <v>25.5</v>
      </c>
      <c r="J1851" s="164">
        <v>0</v>
      </c>
      <c r="K1851" s="7" t="s">
        <v>44</v>
      </c>
      <c r="L1851" s="103" t="e">
        <f>HLOOKUP(K1851,'ABR''26'!$DE$4:$EH$65,MATCH(Carga!A1851,'ABR''26'!$DE$4:$DE$65,0),0)</f>
        <v>#N/A</v>
      </c>
      <c r="M1851" s="7"/>
      <c r="O1851" s="7" t="str">
        <f t="shared" si="304"/>
        <v>ZBSR</v>
      </c>
      <c r="P1851" s="104" t="e">
        <f t="shared" si="305"/>
        <v>#N/A</v>
      </c>
      <c r="Q1851" s="102" t="s">
        <v>203</v>
      </c>
      <c r="R1851" s="102" t="s">
        <v>204</v>
      </c>
      <c r="S1851" s="102" t="s">
        <v>152</v>
      </c>
      <c r="T1851" s="105" t="str">
        <f t="shared" ca="1" si="295"/>
        <v>04.05.Monday</v>
      </c>
      <c r="U1851" s="102" t="s">
        <v>205</v>
      </c>
      <c r="V1851" s="7"/>
      <c r="W1851" s="7"/>
      <c r="X1851" s="7"/>
      <c r="Y1851" s="7"/>
      <c r="Z1851" s="100">
        <f t="shared" si="306"/>
        <v>4001150</v>
      </c>
      <c r="AA1851" s="7"/>
      <c r="AB1851" s="7"/>
      <c r="AC1851" s="7"/>
      <c r="AD1851" s="7"/>
      <c r="AE1851" s="100">
        <f t="shared" si="307"/>
        <v>4185</v>
      </c>
      <c r="AF1851" s="7"/>
      <c r="AG1851" s="100">
        <f t="shared" si="308"/>
        <v>50035325</v>
      </c>
    </row>
    <row r="1852" spans="1:33" x14ac:dyDescent="0.35">
      <c r="A1852" s="7" t="str">
        <f t="shared" si="309"/>
        <v>Louveira25,50</v>
      </c>
      <c r="B1852" s="100" t="s">
        <v>187</v>
      </c>
      <c r="C1852" s="7">
        <v>4185</v>
      </c>
      <c r="D1852" s="7" t="s">
        <v>144</v>
      </c>
      <c r="E1852">
        <v>4001150</v>
      </c>
      <c r="F1852" s="101"/>
      <c r="G1852" s="111">
        <v>50035325</v>
      </c>
      <c r="H1852" t="s">
        <v>241</v>
      </c>
      <c r="I1852" s="101">
        <v>25.5</v>
      </c>
      <c r="J1852" s="164">
        <v>0</v>
      </c>
      <c r="K1852" s="7" t="s">
        <v>56</v>
      </c>
      <c r="L1852" s="103" t="e">
        <f>HLOOKUP(K1852,'ABR''26'!$DE$4:$EH$65,MATCH(Carga!A1852,'ABR''26'!$DE$4:$DE$65,0),0)</f>
        <v>#N/A</v>
      </c>
      <c r="M1852" s="7"/>
      <c r="O1852" s="7" t="str">
        <f t="shared" si="304"/>
        <v>ZBSB</v>
      </c>
      <c r="P1852" s="104" t="e">
        <f t="shared" si="305"/>
        <v>#N/A</v>
      </c>
      <c r="Q1852" s="102" t="s">
        <v>203</v>
      </c>
      <c r="R1852" s="102" t="s">
        <v>204</v>
      </c>
      <c r="S1852" s="102" t="s">
        <v>152</v>
      </c>
      <c r="T1852" s="105" t="str">
        <f t="shared" ca="1" si="295"/>
        <v>04.05.Monday</v>
      </c>
      <c r="U1852" s="102" t="s">
        <v>205</v>
      </c>
      <c r="V1852" s="7"/>
      <c r="W1852" s="7"/>
      <c r="X1852" s="7"/>
      <c r="Y1852" s="7"/>
      <c r="Z1852" s="100">
        <f t="shared" si="306"/>
        <v>4001150</v>
      </c>
      <c r="AA1852" s="7"/>
      <c r="AB1852" s="7"/>
      <c r="AC1852" s="7"/>
      <c r="AD1852" s="7"/>
      <c r="AE1852" s="100">
        <f t="shared" si="307"/>
        <v>4185</v>
      </c>
      <c r="AF1852" s="7"/>
      <c r="AG1852" s="100">
        <f t="shared" si="308"/>
        <v>50035325</v>
      </c>
    </row>
    <row r="1853" spans="1:33" x14ac:dyDescent="0.35">
      <c r="A1853" s="7" t="str">
        <f t="shared" si="309"/>
        <v>Louveira25,50</v>
      </c>
      <c r="B1853" s="100" t="s">
        <v>187</v>
      </c>
      <c r="C1853" s="7">
        <v>4185</v>
      </c>
      <c r="D1853" s="7" t="s">
        <v>144</v>
      </c>
      <c r="E1853">
        <v>4001150</v>
      </c>
      <c r="F1853" s="101"/>
      <c r="G1853" s="111">
        <v>50035325</v>
      </c>
      <c r="H1853" t="s">
        <v>241</v>
      </c>
      <c r="I1853" s="101">
        <v>25.5</v>
      </c>
      <c r="J1853" s="164">
        <v>0</v>
      </c>
      <c r="K1853" s="7" t="s">
        <v>46</v>
      </c>
      <c r="L1853" s="103" t="e">
        <f>HLOOKUP(K1853,'ABR''26'!$DE$4:$EH$65,MATCH(Carga!A1853,'ABR''26'!$DE$4:$DE$65,0),0)</f>
        <v>#N/A</v>
      </c>
      <c r="M1853" s="7"/>
      <c r="O1853" s="7" t="str">
        <f t="shared" si="304"/>
        <v>ZBCP</v>
      </c>
      <c r="P1853" s="104" t="e">
        <f t="shared" si="305"/>
        <v>#N/A</v>
      </c>
      <c r="Q1853" s="102" t="s">
        <v>203</v>
      </c>
      <c r="R1853" s="102" t="s">
        <v>204</v>
      </c>
      <c r="S1853" s="102" t="s">
        <v>152</v>
      </c>
      <c r="T1853" s="105" t="str">
        <f t="shared" ca="1" si="295"/>
        <v>04.05.Monday</v>
      </c>
      <c r="U1853" s="102" t="s">
        <v>205</v>
      </c>
      <c r="V1853" s="7"/>
      <c r="W1853" s="7"/>
      <c r="X1853" s="7"/>
      <c r="Y1853" s="7"/>
      <c r="Z1853" s="100">
        <f t="shared" si="306"/>
        <v>4001150</v>
      </c>
      <c r="AA1853" s="7"/>
      <c r="AB1853" s="7"/>
      <c r="AC1853" s="7"/>
      <c r="AD1853" s="7"/>
      <c r="AE1853" s="100">
        <f t="shared" si="307"/>
        <v>4185</v>
      </c>
      <c r="AF1853" s="7"/>
      <c r="AG1853" s="100">
        <f t="shared" si="308"/>
        <v>50035325</v>
      </c>
    </row>
    <row r="1854" spans="1:33" x14ac:dyDescent="0.35">
      <c r="A1854" s="7" t="str">
        <f t="shared" si="309"/>
        <v>Louveira25,50</v>
      </c>
      <c r="B1854" s="100" t="s">
        <v>187</v>
      </c>
      <c r="C1854" s="7">
        <v>4185</v>
      </c>
      <c r="D1854" s="7" t="s">
        <v>144</v>
      </c>
      <c r="E1854">
        <v>4001150</v>
      </c>
      <c r="F1854" s="101"/>
      <c r="G1854" s="111">
        <v>50035325</v>
      </c>
      <c r="H1854" t="s">
        <v>241</v>
      </c>
      <c r="I1854" s="101">
        <v>25.5</v>
      </c>
      <c r="J1854" s="164">
        <v>0</v>
      </c>
      <c r="K1854" s="7" t="s">
        <v>131</v>
      </c>
      <c r="L1854" s="103" t="e">
        <f>HLOOKUP(K1854,'ABR''26'!$DE$4:$EH$65,MATCH(Carga!A1854,'ABR''26'!$DE$4:$DE$65,0),0)</f>
        <v>#N/A</v>
      </c>
      <c r="M1854" s="7"/>
      <c r="O1854" s="7" t="str">
        <f t="shared" si="304"/>
        <v>ZBFP</v>
      </c>
      <c r="P1854" s="104" t="e">
        <f t="shared" si="305"/>
        <v>#N/A</v>
      </c>
      <c r="Q1854" s="102" t="s">
        <v>203</v>
      </c>
      <c r="R1854" s="102" t="s">
        <v>204</v>
      </c>
      <c r="S1854" s="102" t="s">
        <v>152</v>
      </c>
      <c r="T1854" s="105" t="str">
        <f t="shared" ca="1" si="295"/>
        <v>04.05.Monday</v>
      </c>
      <c r="U1854" s="102" t="s">
        <v>205</v>
      </c>
      <c r="V1854" s="7"/>
      <c r="W1854" s="7"/>
      <c r="X1854" s="7"/>
      <c r="Y1854" s="7"/>
      <c r="Z1854" s="100">
        <f t="shared" si="306"/>
        <v>4001150</v>
      </c>
      <c r="AA1854" s="7"/>
      <c r="AB1854" s="7"/>
      <c r="AC1854" s="7"/>
      <c r="AD1854" s="7"/>
      <c r="AE1854" s="100">
        <f t="shared" si="307"/>
        <v>4185</v>
      </c>
      <c r="AF1854" s="7"/>
      <c r="AG1854" s="100">
        <f t="shared" si="308"/>
        <v>50035325</v>
      </c>
    </row>
    <row r="1855" spans="1:33" x14ac:dyDescent="0.35">
      <c r="A1855" s="7" t="str">
        <f t="shared" si="309"/>
        <v>Louveira25,50</v>
      </c>
      <c r="B1855" s="100" t="s">
        <v>187</v>
      </c>
      <c r="C1855" s="7">
        <v>4185</v>
      </c>
      <c r="D1855" s="7" t="s">
        <v>144</v>
      </c>
      <c r="E1855">
        <v>4001150</v>
      </c>
      <c r="F1855" s="101"/>
      <c r="G1855" s="111">
        <v>50035325</v>
      </c>
      <c r="H1855" t="s">
        <v>241</v>
      </c>
      <c r="I1855" s="101">
        <v>25.5</v>
      </c>
      <c r="J1855" s="164">
        <v>0</v>
      </c>
      <c r="K1855" s="7" t="s">
        <v>51</v>
      </c>
      <c r="L1855" s="103" t="e">
        <f>HLOOKUP(K1855,'ABR''26'!$DE$4:$EH$65,MATCH(Carga!A1855,'ABR''26'!$DE$4:$DE$65,0),0)</f>
        <v>#N/A</v>
      </c>
      <c r="M1855" s="7"/>
      <c r="O1855" s="7" t="str">
        <f t="shared" si="304"/>
        <v>ZBFC</v>
      </c>
      <c r="P1855" s="104" t="e">
        <f t="shared" si="305"/>
        <v>#N/A</v>
      </c>
      <c r="Q1855" s="102" t="s">
        <v>203</v>
      </c>
      <c r="R1855" s="102" t="s">
        <v>204</v>
      </c>
      <c r="S1855" s="102" t="s">
        <v>152</v>
      </c>
      <c r="T1855" s="105" t="str">
        <f t="shared" ca="1" si="295"/>
        <v>04.05.Monday</v>
      </c>
      <c r="U1855" s="102" t="s">
        <v>205</v>
      </c>
      <c r="V1855" s="7"/>
      <c r="W1855" s="7"/>
      <c r="X1855" s="7"/>
      <c r="Y1855" s="7"/>
      <c r="Z1855" s="100">
        <f t="shared" si="306"/>
        <v>4001150</v>
      </c>
      <c r="AA1855" s="7"/>
      <c r="AB1855" s="7"/>
      <c r="AC1855" s="7"/>
      <c r="AD1855" s="7"/>
      <c r="AE1855" s="100">
        <f t="shared" si="307"/>
        <v>4185</v>
      </c>
      <c r="AF1855" s="7"/>
      <c r="AG1855" s="100">
        <f t="shared" si="308"/>
        <v>50035325</v>
      </c>
    </row>
    <row r="1856" spans="1:33" x14ac:dyDescent="0.35">
      <c r="A1856" s="7" t="str">
        <f t="shared" si="309"/>
        <v>Louveira25,50</v>
      </c>
      <c r="B1856" s="100" t="s">
        <v>187</v>
      </c>
      <c r="C1856" s="7">
        <v>4185</v>
      </c>
      <c r="D1856" s="7" t="s">
        <v>144</v>
      </c>
      <c r="E1856">
        <v>4001150</v>
      </c>
      <c r="F1856" s="101"/>
      <c r="G1856" s="111">
        <v>50035325</v>
      </c>
      <c r="H1856" t="s">
        <v>241</v>
      </c>
      <c r="I1856" s="101">
        <v>25.5</v>
      </c>
      <c r="J1856" s="164">
        <v>0</v>
      </c>
      <c r="K1856" s="7" t="s">
        <v>59</v>
      </c>
      <c r="L1856" s="103" t="e">
        <f>HLOOKUP(K1856,'ABR''26'!$DE$4:$EH$65,MATCH(Carga!A1856,'ABR''26'!$DE$4:$DE$65,0),0)</f>
        <v>#N/A</v>
      </c>
      <c r="M1856" s="7"/>
      <c r="O1856" s="7" t="str">
        <f t="shared" si="304"/>
        <v>ZBFB</v>
      </c>
      <c r="P1856" s="104" t="e">
        <f t="shared" si="305"/>
        <v>#N/A</v>
      </c>
      <c r="Q1856" s="102" t="s">
        <v>203</v>
      </c>
      <c r="R1856" s="102" t="s">
        <v>204</v>
      </c>
      <c r="S1856" s="102" t="s">
        <v>152</v>
      </c>
      <c r="T1856" s="105" t="str">
        <f t="shared" ca="1" si="295"/>
        <v>04.05.Monday</v>
      </c>
      <c r="U1856" s="102" t="s">
        <v>205</v>
      </c>
      <c r="V1856" s="7"/>
      <c r="W1856" s="7"/>
      <c r="X1856" s="7"/>
      <c r="Y1856" s="7"/>
      <c r="Z1856" s="100">
        <f t="shared" si="306"/>
        <v>4001150</v>
      </c>
      <c r="AA1856" s="7"/>
      <c r="AB1856" s="7"/>
      <c r="AC1856" s="7"/>
      <c r="AD1856" s="7"/>
      <c r="AE1856" s="100">
        <f t="shared" si="307"/>
        <v>4185</v>
      </c>
      <c r="AF1856" s="7"/>
      <c r="AG1856" s="100">
        <f t="shared" si="308"/>
        <v>50035325</v>
      </c>
    </row>
    <row r="1857" spans="1:33" x14ac:dyDescent="0.35">
      <c r="A1857" s="7" t="str">
        <f t="shared" si="309"/>
        <v>Louveira25,50</v>
      </c>
      <c r="B1857" s="100" t="s">
        <v>187</v>
      </c>
      <c r="C1857" s="7">
        <v>4185</v>
      </c>
      <c r="D1857" s="7" t="s">
        <v>144</v>
      </c>
      <c r="E1857">
        <v>4001150</v>
      </c>
      <c r="F1857" s="101"/>
      <c r="G1857" s="111">
        <v>50035325</v>
      </c>
      <c r="H1857" t="s">
        <v>241</v>
      </c>
      <c r="I1857" s="101">
        <v>25.5</v>
      </c>
      <c r="J1857" s="164">
        <v>0</v>
      </c>
      <c r="K1857" s="7" t="s">
        <v>138</v>
      </c>
      <c r="L1857" s="103" t="e">
        <f>HLOOKUP(K1857,'ABR''26'!$DE$4:$EH$65,MATCH(Carga!A1857,'ABR''26'!$DE$4:$DE$65,0),0)</f>
        <v>#N/A</v>
      </c>
      <c r="M1857" s="7"/>
      <c r="O1857" s="7" t="str">
        <f t="shared" si="304"/>
        <v>ZBTM</v>
      </c>
      <c r="P1857" s="104" t="e">
        <f t="shared" si="305"/>
        <v>#N/A</v>
      </c>
      <c r="Q1857" s="102" t="s">
        <v>203</v>
      </c>
      <c r="R1857" s="102" t="s">
        <v>204</v>
      </c>
      <c r="S1857" s="102" t="s">
        <v>152</v>
      </c>
      <c r="T1857" s="105" t="str">
        <f t="shared" ca="1" si="295"/>
        <v>04.05.Monday</v>
      </c>
      <c r="U1857" s="102" t="s">
        <v>205</v>
      </c>
      <c r="V1857" s="7"/>
      <c r="W1857" s="7"/>
      <c r="X1857" s="7"/>
      <c r="Y1857" s="7"/>
      <c r="Z1857" s="100">
        <f t="shared" si="306"/>
        <v>4001150</v>
      </c>
      <c r="AA1857" s="7"/>
      <c r="AB1857" s="7"/>
      <c r="AC1857" s="7"/>
      <c r="AD1857" s="7"/>
      <c r="AE1857" s="100">
        <f t="shared" si="307"/>
        <v>4185</v>
      </c>
      <c r="AF1857" s="7"/>
      <c r="AG1857" s="100">
        <f t="shared" si="308"/>
        <v>50035325</v>
      </c>
    </row>
    <row r="1858" spans="1:33" x14ac:dyDescent="0.35">
      <c r="A1858" s="7" t="str">
        <f t="shared" si="309"/>
        <v>Louveira25,50</v>
      </c>
      <c r="B1858" s="100" t="s">
        <v>187</v>
      </c>
      <c r="C1858" s="7">
        <v>4185</v>
      </c>
      <c r="D1858" s="7" t="s">
        <v>144</v>
      </c>
      <c r="E1858">
        <v>4001150</v>
      </c>
      <c r="F1858" s="101"/>
      <c r="G1858" s="111">
        <v>50035325</v>
      </c>
      <c r="H1858" t="s">
        <v>241</v>
      </c>
      <c r="I1858" s="101">
        <v>25.5</v>
      </c>
      <c r="J1858" s="164">
        <v>0</v>
      </c>
      <c r="K1858" s="7" t="s">
        <v>139</v>
      </c>
      <c r="L1858" s="103" t="e">
        <f>HLOOKUP(K1858,'ABR''26'!$DE$4:$EH$65,MATCH(Carga!A1858,'ABR''26'!$DE$4:$DE$65,0),0)</f>
        <v>#N/A</v>
      </c>
      <c r="M1858" s="7"/>
      <c r="O1858" s="7" t="str">
        <f t="shared" si="304"/>
        <v>ZBCT</v>
      </c>
      <c r="P1858" s="104" t="e">
        <f t="shared" si="305"/>
        <v>#N/A</v>
      </c>
      <c r="Q1858" s="102" t="s">
        <v>203</v>
      </c>
      <c r="R1858" s="102" t="s">
        <v>204</v>
      </c>
      <c r="S1858" s="102" t="s">
        <v>152</v>
      </c>
      <c r="T1858" s="105" t="str">
        <f t="shared" ref="T1858:T1921" ca="1" si="310">$T$1</f>
        <v>04.05.Monday</v>
      </c>
      <c r="U1858" s="102" t="s">
        <v>205</v>
      </c>
      <c r="V1858" s="7"/>
      <c r="W1858" s="7"/>
      <c r="X1858" s="7"/>
      <c r="Y1858" s="7"/>
      <c r="Z1858" s="100">
        <f t="shared" si="306"/>
        <v>4001150</v>
      </c>
      <c r="AA1858" s="7"/>
      <c r="AB1858" s="7"/>
      <c r="AC1858" s="7"/>
      <c r="AD1858" s="7"/>
      <c r="AE1858" s="100">
        <f t="shared" si="307"/>
        <v>4185</v>
      </c>
      <c r="AF1858" s="7"/>
      <c r="AG1858" s="100">
        <f t="shared" si="308"/>
        <v>50035325</v>
      </c>
    </row>
    <row r="1859" spans="1:33" x14ac:dyDescent="0.35">
      <c r="A1859" s="7" t="str">
        <f t="shared" si="309"/>
        <v>Louveira25,50</v>
      </c>
      <c r="B1859" s="100" t="s">
        <v>187</v>
      </c>
      <c r="C1859" s="7">
        <v>4185</v>
      </c>
      <c r="D1859" s="7" t="s">
        <v>144</v>
      </c>
      <c r="E1859">
        <v>4001150</v>
      </c>
      <c r="F1859" s="101"/>
      <c r="G1859" s="111">
        <v>50035325</v>
      </c>
      <c r="H1859" t="s">
        <v>241</v>
      </c>
      <c r="I1859" s="101">
        <v>25.5</v>
      </c>
      <c r="J1859" s="164">
        <v>0</v>
      </c>
      <c r="K1859" s="7" t="s">
        <v>57</v>
      </c>
      <c r="L1859" s="103" t="e">
        <f>HLOOKUP(K1859,'ABR''26'!$DE$4:$EH$65,MATCH(Carga!A1859,'ABR''26'!$DE$4:$DE$65,0),0)</f>
        <v>#N/A</v>
      </c>
      <c r="M1859" s="7"/>
      <c r="O1859" s="7" t="str">
        <f t="shared" si="304"/>
        <v>ZBLB</v>
      </c>
      <c r="P1859" s="104" t="e">
        <f t="shared" si="305"/>
        <v>#N/A</v>
      </c>
      <c r="Q1859" s="102" t="s">
        <v>203</v>
      </c>
      <c r="R1859" s="102" t="s">
        <v>204</v>
      </c>
      <c r="S1859" s="102" t="s">
        <v>152</v>
      </c>
      <c r="T1859" s="105" t="str">
        <f t="shared" ca="1" si="310"/>
        <v>04.05.Monday</v>
      </c>
      <c r="U1859" s="102" t="s">
        <v>205</v>
      </c>
      <c r="V1859" s="7"/>
      <c r="W1859" s="7"/>
      <c r="X1859" s="7"/>
      <c r="Y1859" s="7"/>
      <c r="Z1859" s="100">
        <f t="shared" si="306"/>
        <v>4001150</v>
      </c>
      <c r="AA1859" s="7"/>
      <c r="AB1859" s="7"/>
      <c r="AC1859" s="7"/>
      <c r="AD1859" s="7"/>
      <c r="AE1859" s="100">
        <f t="shared" si="307"/>
        <v>4185</v>
      </c>
      <c r="AF1859" s="7"/>
      <c r="AG1859" s="100">
        <f t="shared" si="308"/>
        <v>50035325</v>
      </c>
    </row>
    <row r="1860" spans="1:33" x14ac:dyDescent="0.35">
      <c r="A1860" s="7" t="str">
        <f t="shared" si="309"/>
        <v>Louveira25,50</v>
      </c>
      <c r="B1860" s="100" t="s">
        <v>187</v>
      </c>
      <c r="C1860" s="7">
        <v>4185</v>
      </c>
      <c r="D1860" s="7" t="s">
        <v>144</v>
      </c>
      <c r="E1860">
        <v>4001150</v>
      </c>
      <c r="F1860" s="101"/>
      <c r="G1860" s="111">
        <v>50035325</v>
      </c>
      <c r="H1860" t="s">
        <v>241</v>
      </c>
      <c r="I1860" s="101">
        <v>25.5</v>
      </c>
      <c r="J1860" s="164">
        <v>0</v>
      </c>
      <c r="K1860" s="7" t="s">
        <v>132</v>
      </c>
      <c r="L1860" s="103" t="e">
        <f>HLOOKUP(K1860,'ABR''26'!$DE$4:$EH$65,MATCH(Carga!A1860,'ABR''26'!$DE$4:$DE$65,0),0)</f>
        <v>#N/A</v>
      </c>
      <c r="M1860" s="7"/>
      <c r="O1860" s="7" t="str">
        <f t="shared" si="304"/>
        <v>ZBMR</v>
      </c>
      <c r="P1860" s="104" t="e">
        <f t="shared" si="305"/>
        <v>#N/A</v>
      </c>
      <c r="Q1860" s="102" t="s">
        <v>203</v>
      </c>
      <c r="R1860" s="102" t="s">
        <v>204</v>
      </c>
      <c r="S1860" s="102" t="s">
        <v>152</v>
      </c>
      <c r="T1860" s="105" t="str">
        <f t="shared" ca="1" si="310"/>
        <v>04.05.Monday</v>
      </c>
      <c r="U1860" s="102" t="s">
        <v>205</v>
      </c>
      <c r="V1860" s="7"/>
      <c r="W1860" s="7"/>
      <c r="X1860" s="7"/>
      <c r="Y1860" s="7"/>
      <c r="Z1860" s="100">
        <f t="shared" si="306"/>
        <v>4001150</v>
      </c>
      <c r="AA1860" s="7"/>
      <c r="AB1860" s="7"/>
      <c r="AC1860" s="7"/>
      <c r="AD1860" s="7"/>
      <c r="AE1860" s="100">
        <f t="shared" si="307"/>
        <v>4185</v>
      </c>
      <c r="AF1860" s="7"/>
      <c r="AG1860" s="100">
        <f t="shared" si="308"/>
        <v>50035325</v>
      </c>
    </row>
    <row r="1861" spans="1:33" x14ac:dyDescent="0.35">
      <c r="A1861" s="7" t="str">
        <f t="shared" si="309"/>
        <v>Louveira25,50</v>
      </c>
      <c r="B1861" s="100" t="s">
        <v>187</v>
      </c>
      <c r="C1861" s="7">
        <v>4185</v>
      </c>
      <c r="D1861" s="7" t="s">
        <v>144</v>
      </c>
      <c r="E1861">
        <v>4001150</v>
      </c>
      <c r="F1861" s="101"/>
      <c r="G1861" s="111">
        <v>50035325</v>
      </c>
      <c r="H1861" t="s">
        <v>241</v>
      </c>
      <c r="I1861" s="101">
        <v>25.5</v>
      </c>
      <c r="J1861" s="164">
        <v>0</v>
      </c>
      <c r="K1861" s="7" t="s">
        <v>133</v>
      </c>
      <c r="L1861" s="103" t="e">
        <f>HLOOKUP(K1861,'ABR''26'!$DE$4:$EH$65,MATCH(Carga!A1861,'ABR''26'!$DE$4:$DE$65,0),0)</f>
        <v>#N/A</v>
      </c>
      <c r="M1861" s="7"/>
      <c r="O1861" s="7" t="str">
        <f t="shared" si="304"/>
        <v>ZBML</v>
      </c>
      <c r="P1861" s="104" t="e">
        <f t="shared" si="305"/>
        <v>#N/A</v>
      </c>
      <c r="Q1861" s="102" t="s">
        <v>203</v>
      </c>
      <c r="R1861" s="102" t="s">
        <v>204</v>
      </c>
      <c r="S1861" s="102" t="s">
        <v>152</v>
      </c>
      <c r="T1861" s="105" t="str">
        <f t="shared" ca="1" si="310"/>
        <v>04.05.Monday</v>
      </c>
      <c r="U1861" s="102" t="s">
        <v>205</v>
      </c>
      <c r="V1861" s="7"/>
      <c r="W1861" s="7"/>
      <c r="X1861" s="7"/>
      <c r="Y1861" s="7"/>
      <c r="Z1861" s="100">
        <f t="shared" si="306"/>
        <v>4001150</v>
      </c>
      <c r="AA1861" s="7"/>
      <c r="AB1861" s="7"/>
      <c r="AC1861" s="7"/>
      <c r="AD1861" s="7"/>
      <c r="AE1861" s="100">
        <f t="shared" si="307"/>
        <v>4185</v>
      </c>
      <c r="AF1861" s="7"/>
      <c r="AG1861" s="100">
        <f t="shared" si="308"/>
        <v>50035325</v>
      </c>
    </row>
    <row r="1862" spans="1:33" x14ac:dyDescent="0.35">
      <c r="A1862" s="7" t="str">
        <f t="shared" si="309"/>
        <v>Louveira25,50</v>
      </c>
      <c r="B1862" s="100" t="s">
        <v>187</v>
      </c>
      <c r="C1862" s="7">
        <v>4185</v>
      </c>
      <c r="D1862" s="7" t="s">
        <v>144</v>
      </c>
      <c r="E1862">
        <v>4001150</v>
      </c>
      <c r="F1862" s="101"/>
      <c r="G1862" s="111">
        <v>50035325</v>
      </c>
      <c r="H1862" t="s">
        <v>241</v>
      </c>
      <c r="I1862" s="101">
        <v>25.5</v>
      </c>
      <c r="J1862" s="164">
        <v>0</v>
      </c>
      <c r="K1862" s="7" t="s">
        <v>52</v>
      </c>
      <c r="L1862" s="103" t="e">
        <f>HLOOKUP(K1862,'ABR''26'!$DE$4:$EH$65,MATCH(Carga!A1862,'ABR''26'!$DE$4:$DE$65,0),0)</f>
        <v>#N/A</v>
      </c>
      <c r="M1862" s="7"/>
      <c r="O1862" s="7" t="str">
        <f t="shared" si="304"/>
        <v>ZBPP</v>
      </c>
      <c r="P1862" s="104" t="e">
        <f t="shared" si="305"/>
        <v>#N/A</v>
      </c>
      <c r="Q1862" s="102" t="s">
        <v>203</v>
      </c>
      <c r="R1862" s="102" t="s">
        <v>204</v>
      </c>
      <c r="S1862" s="102" t="s">
        <v>152</v>
      </c>
      <c r="T1862" s="105" t="str">
        <f t="shared" ca="1" si="310"/>
        <v>04.05.Monday</v>
      </c>
      <c r="U1862" s="102" t="s">
        <v>205</v>
      </c>
      <c r="V1862" s="7"/>
      <c r="W1862" s="7"/>
      <c r="X1862" s="7"/>
      <c r="Y1862" s="7"/>
      <c r="Z1862" s="100">
        <f t="shared" si="306"/>
        <v>4001150</v>
      </c>
      <c r="AA1862" s="7"/>
      <c r="AB1862" s="7"/>
      <c r="AC1862" s="7"/>
      <c r="AD1862" s="7"/>
      <c r="AE1862" s="100">
        <f t="shared" si="307"/>
        <v>4185</v>
      </c>
      <c r="AF1862" s="7"/>
      <c r="AG1862" s="100">
        <f t="shared" si="308"/>
        <v>50035325</v>
      </c>
    </row>
    <row r="1863" spans="1:33" x14ac:dyDescent="0.35">
      <c r="A1863" s="7" t="str">
        <f t="shared" si="309"/>
        <v>Louveira25,50</v>
      </c>
      <c r="B1863" s="100" t="s">
        <v>187</v>
      </c>
      <c r="C1863" s="7">
        <v>4185</v>
      </c>
      <c r="D1863" s="7" t="s">
        <v>144</v>
      </c>
      <c r="E1863">
        <v>4001150</v>
      </c>
      <c r="F1863" s="101"/>
      <c r="G1863" s="111">
        <v>50035325</v>
      </c>
      <c r="H1863" t="s">
        <v>241</v>
      </c>
      <c r="I1863" s="101">
        <v>25.5</v>
      </c>
      <c r="J1863" s="164">
        <v>0</v>
      </c>
      <c r="K1863" s="7" t="s">
        <v>60</v>
      </c>
      <c r="L1863" s="103" t="e">
        <f>HLOOKUP(K1863,'ABR''26'!$DE$4:$EH$65,MATCH(Carga!A1863,'ABR''26'!$DE$4:$DE$65,0),0)</f>
        <v>#N/A</v>
      </c>
      <c r="M1863" s="7"/>
      <c r="O1863" s="7" t="str">
        <f t="shared" si="304"/>
        <v>ZBPB</v>
      </c>
      <c r="P1863" s="104" t="e">
        <f t="shared" si="305"/>
        <v>#N/A</v>
      </c>
      <c r="Q1863" s="102" t="s">
        <v>203</v>
      </c>
      <c r="R1863" s="102" t="s">
        <v>204</v>
      </c>
      <c r="S1863" s="102" t="s">
        <v>152</v>
      </c>
      <c r="T1863" s="105" t="str">
        <f t="shared" ca="1" si="310"/>
        <v>04.05.Monday</v>
      </c>
      <c r="U1863" s="102" t="s">
        <v>205</v>
      </c>
      <c r="V1863" s="7"/>
      <c r="W1863" s="7"/>
      <c r="X1863" s="7"/>
      <c r="Y1863" s="7"/>
      <c r="Z1863" s="100">
        <f t="shared" si="306"/>
        <v>4001150</v>
      </c>
      <c r="AA1863" s="7"/>
      <c r="AB1863" s="7"/>
      <c r="AC1863" s="7"/>
      <c r="AD1863" s="7"/>
      <c r="AE1863" s="100">
        <f t="shared" si="307"/>
        <v>4185</v>
      </c>
      <c r="AF1863" s="7"/>
      <c r="AG1863" s="100">
        <f t="shared" si="308"/>
        <v>50035325</v>
      </c>
    </row>
    <row r="1864" spans="1:33" x14ac:dyDescent="0.35">
      <c r="A1864" s="7" t="str">
        <f t="shared" si="309"/>
        <v>Louveira25,50</v>
      </c>
      <c r="B1864" s="100" t="s">
        <v>187</v>
      </c>
      <c r="C1864" s="7">
        <v>4185</v>
      </c>
      <c r="D1864" s="7" t="s">
        <v>144</v>
      </c>
      <c r="E1864">
        <v>4001150</v>
      </c>
      <c r="F1864" s="101"/>
      <c r="G1864" s="111">
        <v>50035325</v>
      </c>
      <c r="H1864" t="s">
        <v>241</v>
      </c>
      <c r="I1864" s="101">
        <v>25.5</v>
      </c>
      <c r="J1864" s="164">
        <v>0</v>
      </c>
      <c r="K1864" s="7" t="s">
        <v>50</v>
      </c>
      <c r="L1864" s="103" t="e">
        <f>HLOOKUP(K1864,'ABR''26'!$DE$4:$EH$65,MATCH(Carga!A1864,'ABR''26'!$DE$4:$DE$65,0),0)</f>
        <v>#N/A</v>
      </c>
      <c r="M1864" s="7"/>
      <c r="O1864" s="7" t="str">
        <f t="shared" si="304"/>
        <v>ZBOP</v>
      </c>
      <c r="P1864" s="104" t="e">
        <f t="shared" si="305"/>
        <v>#N/A</v>
      </c>
      <c r="Q1864" s="102" t="s">
        <v>203</v>
      </c>
      <c r="R1864" s="102" t="s">
        <v>204</v>
      </c>
      <c r="S1864" s="102" t="s">
        <v>152</v>
      </c>
      <c r="T1864" s="105" t="str">
        <f t="shared" ca="1" si="310"/>
        <v>04.05.Monday</v>
      </c>
      <c r="U1864" s="102" t="s">
        <v>205</v>
      </c>
      <c r="V1864" s="7"/>
      <c r="W1864" s="7"/>
      <c r="X1864" s="7"/>
      <c r="Y1864" s="7"/>
      <c r="Z1864" s="100">
        <f t="shared" si="306"/>
        <v>4001150</v>
      </c>
      <c r="AA1864" s="7"/>
      <c r="AB1864" s="7"/>
      <c r="AC1864" s="7"/>
      <c r="AD1864" s="7"/>
      <c r="AE1864" s="100">
        <f t="shared" si="307"/>
        <v>4185</v>
      </c>
      <c r="AF1864" s="7"/>
      <c r="AG1864" s="100">
        <f t="shared" si="308"/>
        <v>50035325</v>
      </c>
    </row>
    <row r="1865" spans="1:33" x14ac:dyDescent="0.35">
      <c r="A1865" s="7" t="str">
        <f t="shared" si="309"/>
        <v>Louveira25,50</v>
      </c>
      <c r="B1865" s="100" t="s">
        <v>187</v>
      </c>
      <c r="C1865" s="7">
        <v>4185</v>
      </c>
      <c r="D1865" s="7" t="s">
        <v>144</v>
      </c>
      <c r="E1865">
        <v>4001150</v>
      </c>
      <c r="F1865" s="101"/>
      <c r="G1865" s="111">
        <v>50035325</v>
      </c>
      <c r="H1865" t="s">
        <v>241</v>
      </c>
      <c r="I1865" s="101">
        <v>25.5</v>
      </c>
      <c r="J1865" s="164">
        <v>0</v>
      </c>
      <c r="K1865" s="7" t="s">
        <v>58</v>
      </c>
      <c r="L1865" s="103" t="e">
        <f>HLOOKUP(K1865,'ABR''26'!$DE$4:$EH$65,MATCH(Carga!A1865,'ABR''26'!$DE$4:$DE$65,0),0)</f>
        <v>#N/A</v>
      </c>
      <c r="M1865" s="7"/>
      <c r="O1865" s="7" t="str">
        <f t="shared" si="304"/>
        <v>ZBOB</v>
      </c>
      <c r="P1865" s="104" t="e">
        <f t="shared" si="305"/>
        <v>#N/A</v>
      </c>
      <c r="Q1865" s="102" t="s">
        <v>203</v>
      </c>
      <c r="R1865" s="102" t="s">
        <v>204</v>
      </c>
      <c r="S1865" s="102" t="s">
        <v>152</v>
      </c>
      <c r="T1865" s="105" t="str">
        <f t="shared" ca="1" si="310"/>
        <v>04.05.Monday</v>
      </c>
      <c r="U1865" s="102" t="s">
        <v>205</v>
      </c>
      <c r="V1865" s="7"/>
      <c r="W1865" s="7"/>
      <c r="X1865" s="7"/>
      <c r="Y1865" s="7"/>
      <c r="Z1865" s="100">
        <f t="shared" si="306"/>
        <v>4001150</v>
      </c>
      <c r="AA1865" s="7"/>
      <c r="AB1865" s="7"/>
      <c r="AC1865" s="7"/>
      <c r="AD1865" s="7"/>
      <c r="AE1865" s="100">
        <f t="shared" si="307"/>
        <v>4185</v>
      </c>
      <c r="AF1865" s="7"/>
      <c r="AG1865" s="100">
        <f t="shared" si="308"/>
        <v>50035325</v>
      </c>
    </row>
    <row r="1866" spans="1:33" x14ac:dyDescent="0.35">
      <c r="A1866" s="7" t="str">
        <f t="shared" si="309"/>
        <v>Louveira25,50</v>
      </c>
      <c r="B1866" s="100" t="s">
        <v>187</v>
      </c>
      <c r="C1866" s="7">
        <v>4185</v>
      </c>
      <c r="D1866" s="7" t="s">
        <v>144</v>
      </c>
      <c r="E1866">
        <v>4001150</v>
      </c>
      <c r="F1866" s="101"/>
      <c r="G1866" s="111">
        <v>50035325</v>
      </c>
      <c r="H1866" t="s">
        <v>241</v>
      </c>
      <c r="I1866" s="101">
        <v>25.5</v>
      </c>
      <c r="J1866" s="164">
        <v>0</v>
      </c>
      <c r="K1866" s="7" t="s">
        <v>134</v>
      </c>
      <c r="L1866" s="103" t="e">
        <f>HLOOKUP(K1866,'ABR''26'!$DE$4:$EH$65,MATCH(Carga!A1866,'ABR''26'!$DE$4:$DE$65,0),0)</f>
        <v>#N/A</v>
      </c>
      <c r="M1866" s="7"/>
      <c r="O1866" s="7" t="str">
        <f t="shared" si="304"/>
        <v>ZBSG</v>
      </c>
      <c r="P1866" s="104" t="e">
        <f t="shared" si="305"/>
        <v>#N/A</v>
      </c>
      <c r="Q1866" s="102" t="s">
        <v>203</v>
      </c>
      <c r="R1866" s="102" t="s">
        <v>204</v>
      </c>
      <c r="S1866" s="102" t="s">
        <v>152</v>
      </c>
      <c r="T1866" s="105" t="str">
        <f t="shared" ca="1" si="310"/>
        <v>04.05.Monday</v>
      </c>
      <c r="U1866" s="102" t="s">
        <v>205</v>
      </c>
      <c r="V1866" s="7"/>
      <c r="W1866" s="7"/>
      <c r="X1866" s="7"/>
      <c r="Y1866" s="7"/>
      <c r="Z1866" s="100">
        <f t="shared" si="306"/>
        <v>4001150</v>
      </c>
      <c r="AA1866" s="7"/>
      <c r="AB1866" s="7"/>
      <c r="AC1866" s="7"/>
      <c r="AD1866" s="7"/>
      <c r="AE1866" s="100">
        <f t="shared" si="307"/>
        <v>4185</v>
      </c>
      <c r="AF1866" s="7"/>
      <c r="AG1866" s="100">
        <f t="shared" si="308"/>
        <v>50035325</v>
      </c>
    </row>
    <row r="1867" spans="1:33" x14ac:dyDescent="0.35">
      <c r="A1867" s="7" t="str">
        <f t="shared" si="309"/>
        <v>Louveira25,50</v>
      </c>
      <c r="B1867" s="100" t="s">
        <v>187</v>
      </c>
      <c r="C1867" s="7">
        <v>4185</v>
      </c>
      <c r="D1867" s="7" t="s">
        <v>144</v>
      </c>
      <c r="E1867">
        <v>4001150</v>
      </c>
      <c r="F1867" s="101"/>
      <c r="G1867" s="111">
        <v>50035325</v>
      </c>
      <c r="H1867" t="s">
        <v>241</v>
      </c>
      <c r="I1867" s="101">
        <v>25.5</v>
      </c>
      <c r="J1867" s="164">
        <v>0</v>
      </c>
      <c r="K1867" s="7" t="s">
        <v>45</v>
      </c>
      <c r="L1867" s="103" t="e">
        <f>HLOOKUP(K1867,'ABR''26'!$DE$4:$EH$65,MATCH(Carga!A1867,'ABR''26'!$DE$4:$DE$65,0),0)</f>
        <v>#N/A</v>
      </c>
      <c r="M1867" s="7"/>
      <c r="O1867" s="7" t="str">
        <f t="shared" si="304"/>
        <v>ZBFS</v>
      </c>
      <c r="P1867" s="104" t="e">
        <f t="shared" si="305"/>
        <v>#N/A</v>
      </c>
      <c r="Q1867" s="102" t="s">
        <v>203</v>
      </c>
      <c r="R1867" s="102" t="s">
        <v>204</v>
      </c>
      <c r="S1867" s="102" t="s">
        <v>152</v>
      </c>
      <c r="T1867" s="105" t="str">
        <f t="shared" ca="1" si="310"/>
        <v>04.05.Monday</v>
      </c>
      <c r="U1867" s="102" t="s">
        <v>205</v>
      </c>
      <c r="V1867" s="7"/>
      <c r="W1867" s="7"/>
      <c r="X1867" s="7"/>
      <c r="Y1867" s="7"/>
      <c r="Z1867" s="100">
        <f t="shared" si="306"/>
        <v>4001150</v>
      </c>
      <c r="AA1867" s="7"/>
      <c r="AB1867" s="7"/>
      <c r="AC1867" s="7"/>
      <c r="AD1867" s="7"/>
      <c r="AE1867" s="100">
        <f t="shared" si="307"/>
        <v>4185</v>
      </c>
      <c r="AF1867" s="7"/>
      <c r="AG1867" s="100">
        <f t="shared" si="308"/>
        <v>50035325</v>
      </c>
    </row>
    <row r="1868" spans="1:33" x14ac:dyDescent="0.35">
      <c r="A1868" s="7" t="str">
        <f t="shared" si="309"/>
        <v>Louveira25,50</v>
      </c>
      <c r="B1868" s="100" t="s">
        <v>187</v>
      </c>
      <c r="C1868" s="7">
        <v>4185</v>
      </c>
      <c r="D1868" s="7" t="s">
        <v>144</v>
      </c>
      <c r="E1868">
        <v>4001150</v>
      </c>
      <c r="F1868" s="101"/>
      <c r="G1868" s="111">
        <v>50035325</v>
      </c>
      <c r="H1868" t="s">
        <v>241</v>
      </c>
      <c r="I1868" s="101">
        <v>25.5</v>
      </c>
      <c r="J1868" s="164">
        <v>0</v>
      </c>
      <c r="K1868" s="7" t="s">
        <v>47</v>
      </c>
      <c r="L1868" s="103" t="e">
        <f>HLOOKUP(K1868,'ABR''26'!$DE$4:$EH$65,MATCH(Carga!A1868,'ABR''26'!$DE$4:$DE$65,0),0)</f>
        <v>#N/A</v>
      </c>
      <c r="M1868" s="7"/>
      <c r="O1868" s="7" t="str">
        <f t="shared" si="304"/>
        <v>ZBUT</v>
      </c>
      <c r="P1868" s="104" t="e">
        <f t="shared" si="305"/>
        <v>#N/A</v>
      </c>
      <c r="Q1868" s="102" t="s">
        <v>203</v>
      </c>
      <c r="R1868" s="102" t="s">
        <v>204</v>
      </c>
      <c r="S1868" s="102" t="s">
        <v>152</v>
      </c>
      <c r="T1868" s="105" t="str">
        <f t="shared" ca="1" si="310"/>
        <v>04.05.Monday</v>
      </c>
      <c r="U1868" s="102" t="s">
        <v>205</v>
      </c>
      <c r="V1868" s="7"/>
      <c r="W1868" s="7"/>
      <c r="X1868" s="7"/>
      <c r="Y1868" s="7"/>
      <c r="Z1868" s="100">
        <f t="shared" si="306"/>
        <v>4001150</v>
      </c>
      <c r="AA1868" s="7"/>
      <c r="AB1868" s="7"/>
      <c r="AC1868" s="7"/>
      <c r="AD1868" s="7"/>
      <c r="AE1868" s="100">
        <f t="shared" si="307"/>
        <v>4185</v>
      </c>
      <c r="AF1868" s="7"/>
      <c r="AG1868" s="100">
        <f t="shared" si="308"/>
        <v>50035325</v>
      </c>
    </row>
    <row r="1869" spans="1:33" x14ac:dyDescent="0.35">
      <c r="A1869" s="7" t="str">
        <f t="shared" si="309"/>
        <v>Louveira25,50</v>
      </c>
      <c r="B1869" s="100" t="s">
        <v>187</v>
      </c>
      <c r="C1869" s="7">
        <v>4185</v>
      </c>
      <c r="D1869" s="7" t="s">
        <v>144</v>
      </c>
      <c r="E1869">
        <v>4001150</v>
      </c>
      <c r="F1869" s="101"/>
      <c r="G1869" s="111">
        <v>50035325</v>
      </c>
      <c r="H1869" t="s">
        <v>241</v>
      </c>
      <c r="I1869" s="101">
        <v>25.5</v>
      </c>
      <c r="J1869" s="164">
        <v>0</v>
      </c>
      <c r="K1869" s="7" t="s">
        <v>54</v>
      </c>
      <c r="L1869" s="103" t="e">
        <f>HLOOKUP(K1869,'ABR''26'!$DE$4:$EH$65,MATCH(Carga!A1869,'ABR''26'!$DE$4:$DE$65,0),0)</f>
        <v>#N/A</v>
      </c>
      <c r="M1869" s="7"/>
      <c r="O1869" s="7" t="str">
        <f t="shared" si="304"/>
        <v>ZBUB</v>
      </c>
      <c r="P1869" s="104" t="e">
        <f t="shared" si="305"/>
        <v>#N/A</v>
      </c>
      <c r="Q1869" s="102" t="s">
        <v>203</v>
      </c>
      <c r="R1869" s="102" t="s">
        <v>204</v>
      </c>
      <c r="S1869" s="102" t="s">
        <v>152</v>
      </c>
      <c r="T1869" s="105" t="str">
        <f t="shared" ca="1" si="310"/>
        <v>04.05.Monday</v>
      </c>
      <c r="U1869" s="102" t="s">
        <v>205</v>
      </c>
      <c r="V1869" s="7"/>
      <c r="W1869" s="7"/>
      <c r="X1869" s="7"/>
      <c r="Y1869" s="7"/>
      <c r="Z1869" s="100">
        <f t="shared" si="306"/>
        <v>4001150</v>
      </c>
      <c r="AA1869" s="7"/>
      <c r="AB1869" s="7"/>
      <c r="AC1869" s="7"/>
      <c r="AD1869" s="7"/>
      <c r="AE1869" s="100">
        <f t="shared" si="307"/>
        <v>4185</v>
      </c>
      <c r="AF1869" s="7"/>
      <c r="AG1869" s="100">
        <f t="shared" si="308"/>
        <v>50035325</v>
      </c>
    </row>
    <row r="1870" spans="1:33" x14ac:dyDescent="0.35">
      <c r="A1870" s="7" t="str">
        <f t="shared" si="309"/>
        <v>Louveira25,50</v>
      </c>
      <c r="B1870" s="100" t="s">
        <v>187</v>
      </c>
      <c r="C1870" s="7">
        <v>4185</v>
      </c>
      <c r="D1870" s="7" t="s">
        <v>144</v>
      </c>
      <c r="E1870">
        <v>4001150</v>
      </c>
      <c r="F1870" s="101"/>
      <c r="G1870" s="111">
        <v>50035325</v>
      </c>
      <c r="H1870" t="s">
        <v>241</v>
      </c>
      <c r="I1870" s="101">
        <v>25.5</v>
      </c>
      <c r="J1870" s="164">
        <v>0</v>
      </c>
      <c r="K1870" s="7" t="s">
        <v>48</v>
      </c>
      <c r="L1870" s="103" t="e">
        <f>HLOOKUP(K1870,'ABR''26'!$DE$4:$EH$65,MATCH(Carga!A1870,'ABR''26'!$DE$4:$DE$65,0),0)</f>
        <v>#N/A</v>
      </c>
      <c r="M1870" s="7"/>
      <c r="O1870" s="7" t="str">
        <f t="shared" si="304"/>
        <v>ZBLA</v>
      </c>
      <c r="P1870" s="104" t="e">
        <f t="shared" si="305"/>
        <v>#N/A</v>
      </c>
      <c r="Q1870" s="102" t="s">
        <v>203</v>
      </c>
      <c r="R1870" s="102" t="s">
        <v>204</v>
      </c>
      <c r="S1870" s="102" t="s">
        <v>152</v>
      </c>
      <c r="T1870" s="105" t="str">
        <f t="shared" ca="1" si="310"/>
        <v>04.05.Monday</v>
      </c>
      <c r="U1870" s="102" t="s">
        <v>205</v>
      </c>
      <c r="V1870" s="7"/>
      <c r="W1870" s="7"/>
      <c r="X1870" s="7"/>
      <c r="Y1870" s="7"/>
      <c r="Z1870" s="100">
        <f t="shared" si="306"/>
        <v>4001150</v>
      </c>
      <c r="AA1870" s="7"/>
      <c r="AB1870" s="7"/>
      <c r="AC1870" s="7"/>
      <c r="AD1870" s="7"/>
      <c r="AE1870" s="100">
        <f t="shared" si="307"/>
        <v>4185</v>
      </c>
      <c r="AF1870" s="7"/>
      <c r="AG1870" s="100">
        <f t="shared" si="308"/>
        <v>50035325</v>
      </c>
    </row>
    <row r="1871" spans="1:33" x14ac:dyDescent="0.35">
      <c r="A1871" s="7" t="str">
        <f t="shared" si="309"/>
        <v>Louveira25,50</v>
      </c>
      <c r="B1871" s="100" t="s">
        <v>187</v>
      </c>
      <c r="C1871" s="7">
        <v>4185</v>
      </c>
      <c r="D1871" s="7" t="s">
        <v>144</v>
      </c>
      <c r="E1871">
        <v>4001150</v>
      </c>
      <c r="F1871" s="101"/>
      <c r="G1871" s="111">
        <v>50035325</v>
      </c>
      <c r="H1871" t="s">
        <v>241</v>
      </c>
      <c r="I1871" s="101">
        <v>25.5</v>
      </c>
      <c r="J1871" s="164">
        <v>0</v>
      </c>
      <c r="K1871" s="7" t="s">
        <v>55</v>
      </c>
      <c r="L1871" s="103" t="e">
        <f>HLOOKUP(K1871,'ABR''26'!$DE$4:$EH$65,MATCH(Carga!A1871,'ABR''26'!$DE$4:$DE$65,0),0)</f>
        <v>#N/A</v>
      </c>
      <c r="M1871" s="7"/>
      <c r="O1871" s="7" t="str">
        <f t="shared" si="304"/>
        <v>ZBLL</v>
      </c>
      <c r="P1871" s="104" t="e">
        <f t="shared" si="305"/>
        <v>#N/A</v>
      </c>
      <c r="Q1871" s="102" t="s">
        <v>203</v>
      </c>
      <c r="R1871" s="102" t="s">
        <v>204</v>
      </c>
      <c r="S1871" s="102" t="s">
        <v>152</v>
      </c>
      <c r="T1871" s="105" t="str">
        <f t="shared" ca="1" si="310"/>
        <v>04.05.Monday</v>
      </c>
      <c r="U1871" s="102" t="s">
        <v>205</v>
      </c>
      <c r="V1871" s="7"/>
      <c r="W1871" s="7"/>
      <c r="X1871" s="7"/>
      <c r="Y1871" s="7"/>
      <c r="Z1871" s="100">
        <f t="shared" si="306"/>
        <v>4001150</v>
      </c>
      <c r="AA1871" s="7"/>
      <c r="AB1871" s="7"/>
      <c r="AC1871" s="7"/>
      <c r="AD1871" s="7"/>
      <c r="AE1871" s="100">
        <f t="shared" si="307"/>
        <v>4185</v>
      </c>
      <c r="AF1871" s="7"/>
      <c r="AG1871" s="100">
        <f t="shared" si="308"/>
        <v>50035325</v>
      </c>
    </row>
    <row r="1872" spans="1:33" x14ac:dyDescent="0.35">
      <c r="A1872" s="7" t="str">
        <f t="shared" si="309"/>
        <v>Louveira25,50</v>
      </c>
      <c r="B1872" s="100" t="s">
        <v>187</v>
      </c>
      <c r="C1872" s="7">
        <v>4185</v>
      </c>
      <c r="D1872" s="7" t="s">
        <v>144</v>
      </c>
      <c r="E1872">
        <v>4001150</v>
      </c>
      <c r="F1872" s="101"/>
      <c r="G1872" s="111">
        <v>50035325</v>
      </c>
      <c r="H1872" t="s">
        <v>241</v>
      </c>
      <c r="I1872" s="101">
        <v>25.5</v>
      </c>
      <c r="J1872" s="164">
        <v>0</v>
      </c>
      <c r="K1872" s="7" t="s">
        <v>135</v>
      </c>
      <c r="L1872" s="103" t="e">
        <f>HLOOKUP(K1872,'ABR''26'!$DE$4:$EH$65,MATCH(Carga!A1872,'ABR''26'!$DE$4:$DE$65,0),0)</f>
        <v>#N/A</v>
      </c>
      <c r="M1872" s="7"/>
      <c r="O1872" s="7" t="str">
        <f t="shared" si="304"/>
        <v>ZBPE</v>
      </c>
      <c r="P1872" s="104" t="e">
        <f t="shared" si="305"/>
        <v>#N/A</v>
      </c>
      <c r="Q1872" s="102" t="s">
        <v>203</v>
      </c>
      <c r="R1872" s="102" t="s">
        <v>204</v>
      </c>
      <c r="S1872" s="102" t="s">
        <v>152</v>
      </c>
      <c r="T1872" s="105" t="str">
        <f t="shared" ca="1" si="310"/>
        <v>04.05.Monday</v>
      </c>
      <c r="U1872" s="102" t="s">
        <v>205</v>
      </c>
      <c r="V1872" s="7"/>
      <c r="W1872" s="7"/>
      <c r="X1872" s="7"/>
      <c r="Y1872" s="7"/>
      <c r="Z1872" s="100">
        <f t="shared" si="306"/>
        <v>4001150</v>
      </c>
      <c r="AA1872" s="7"/>
      <c r="AB1872" s="7"/>
      <c r="AC1872" s="7"/>
      <c r="AD1872" s="7"/>
      <c r="AE1872" s="100">
        <f t="shared" si="307"/>
        <v>4185</v>
      </c>
      <c r="AF1872" s="7"/>
      <c r="AG1872" s="100">
        <f t="shared" si="308"/>
        <v>50035325</v>
      </c>
    </row>
    <row r="1873" spans="1:33" x14ac:dyDescent="0.35">
      <c r="A1873" s="7" t="str">
        <f t="shared" si="309"/>
        <v>Louveira25,50</v>
      </c>
      <c r="B1873" s="100" t="s">
        <v>187</v>
      </c>
      <c r="C1873" s="7">
        <v>4185</v>
      </c>
      <c r="D1873" s="7" t="s">
        <v>144</v>
      </c>
      <c r="E1873">
        <v>4001150</v>
      </c>
      <c r="F1873" s="101"/>
      <c r="G1873" s="111">
        <v>50035325</v>
      </c>
      <c r="H1873" t="s">
        <v>241</v>
      </c>
      <c r="I1873" s="101">
        <v>25.5</v>
      </c>
      <c r="J1873" s="164">
        <v>0</v>
      </c>
      <c r="K1873" s="7" t="s">
        <v>136</v>
      </c>
      <c r="L1873" s="103" t="e">
        <f>HLOOKUP(K1873,'ABR''26'!$DE$4:$EH$65,MATCH(Carga!A1873,'ABR''26'!$DE$4:$DE$65,0),0)</f>
        <v>#N/A</v>
      </c>
      <c r="M1873" s="7"/>
      <c r="O1873" s="7" t="str">
        <f t="shared" si="304"/>
        <v>ZBPL</v>
      </c>
      <c r="P1873" s="104" t="e">
        <f t="shared" si="305"/>
        <v>#N/A</v>
      </c>
      <c r="Q1873" s="102" t="s">
        <v>203</v>
      </c>
      <c r="R1873" s="102" t="s">
        <v>204</v>
      </c>
      <c r="S1873" s="102" t="s">
        <v>152</v>
      </c>
      <c r="T1873" s="105" t="str">
        <f t="shared" ca="1" si="310"/>
        <v>04.05.Monday</v>
      </c>
      <c r="U1873" s="102" t="s">
        <v>205</v>
      </c>
      <c r="V1873" s="7"/>
      <c r="W1873" s="7"/>
      <c r="X1873" s="7"/>
      <c r="Y1873" s="7"/>
      <c r="Z1873" s="100">
        <f t="shared" si="306"/>
        <v>4001150</v>
      </c>
      <c r="AA1873" s="7"/>
      <c r="AB1873" s="7"/>
      <c r="AC1873" s="7"/>
      <c r="AD1873" s="7"/>
      <c r="AE1873" s="100">
        <f t="shared" si="307"/>
        <v>4185</v>
      </c>
      <c r="AF1873" s="7"/>
      <c r="AG1873" s="100">
        <f t="shared" si="308"/>
        <v>50035325</v>
      </c>
    </row>
    <row r="1874" spans="1:33" x14ac:dyDescent="0.35">
      <c r="A1874" s="7" t="str">
        <f>D1874&amp;I1874&amp;J1874</f>
        <v>Suape39,70</v>
      </c>
      <c r="B1874" s="100" t="s">
        <v>187</v>
      </c>
      <c r="C1874" s="7">
        <v>4196</v>
      </c>
      <c r="D1874" s="7" t="s">
        <v>23</v>
      </c>
      <c r="E1874">
        <v>4001152</v>
      </c>
      <c r="F1874" s="101"/>
      <c r="G1874" s="111">
        <v>50033829</v>
      </c>
      <c r="H1874" t="s">
        <v>229</v>
      </c>
      <c r="I1874" s="101" t="str">
        <f t="shared" ref="I1874:I1913" si="311">SUBSTITUTE(MID(H1874,7,4),".",",")</f>
        <v>39,7</v>
      </c>
      <c r="J1874" s="164">
        <v>0</v>
      </c>
      <c r="K1874" s="7" t="s">
        <v>43</v>
      </c>
      <c r="L1874" s="103" t="e">
        <f>HLOOKUP(K1874,'ABR''26'!$DE$4:$EH$65,MATCH(Carga!A1874,'ABR''26'!$DE$4:$DE$65,0),0)</f>
        <v>#N/A</v>
      </c>
      <c r="M1874" s="7"/>
      <c r="O1874" s="7" t="str">
        <f t="shared" si="304"/>
        <v>ZBRP</v>
      </c>
      <c r="P1874" s="104" t="e">
        <f t="shared" si="305"/>
        <v>#N/A</v>
      </c>
      <c r="Q1874" s="102" t="s">
        <v>203</v>
      </c>
      <c r="R1874" s="102" t="s">
        <v>204</v>
      </c>
      <c r="S1874" s="102" t="s">
        <v>152</v>
      </c>
      <c r="T1874" s="105" t="str">
        <f t="shared" ca="1" si="310"/>
        <v>04.05.Monday</v>
      </c>
      <c r="U1874" s="102" t="s">
        <v>205</v>
      </c>
      <c r="V1874" s="7"/>
      <c r="W1874" s="7"/>
      <c r="X1874" s="7"/>
      <c r="Y1874" s="7"/>
      <c r="Z1874" s="100">
        <f t="shared" si="306"/>
        <v>4001152</v>
      </c>
      <c r="AA1874" s="7"/>
      <c r="AB1874" s="7"/>
      <c r="AC1874" s="7"/>
      <c r="AD1874" s="7"/>
      <c r="AE1874" s="100">
        <f t="shared" si="307"/>
        <v>4196</v>
      </c>
      <c r="AF1874" s="7"/>
      <c r="AG1874" s="100">
        <f t="shared" si="308"/>
        <v>50033829</v>
      </c>
    </row>
    <row r="1875" spans="1:33" x14ac:dyDescent="0.35">
      <c r="A1875" s="7" t="str">
        <f t="shared" ref="A1875:A1897" si="312">D1875&amp;I1875&amp;J1875</f>
        <v>Suape39,70</v>
      </c>
      <c r="B1875" s="100" t="s">
        <v>187</v>
      </c>
      <c r="C1875" s="7">
        <v>4196</v>
      </c>
      <c r="D1875" s="7" t="s">
        <v>23</v>
      </c>
      <c r="E1875">
        <v>4001152</v>
      </c>
      <c r="F1875" s="101"/>
      <c r="G1875" s="111">
        <v>50033829</v>
      </c>
      <c r="H1875" t="s">
        <v>229</v>
      </c>
      <c r="I1875" s="101" t="str">
        <f t="shared" si="311"/>
        <v>39,7</v>
      </c>
      <c r="J1875" s="164">
        <v>0</v>
      </c>
      <c r="K1875" s="7" t="s">
        <v>44</v>
      </c>
      <c r="L1875" s="103" t="e">
        <f>HLOOKUP(K1875,'ABR''26'!$DE$4:$EH$65,MATCH(Carga!A1875,'ABR''26'!$DE$4:$DE$65,0),0)</f>
        <v>#N/A</v>
      </c>
      <c r="M1875" s="7"/>
      <c r="O1875" s="7" t="str">
        <f t="shared" si="304"/>
        <v>ZBSR</v>
      </c>
      <c r="P1875" s="104" t="e">
        <f t="shared" si="305"/>
        <v>#N/A</v>
      </c>
      <c r="Q1875" s="102" t="s">
        <v>203</v>
      </c>
      <c r="R1875" s="102" t="s">
        <v>204</v>
      </c>
      <c r="S1875" s="102" t="s">
        <v>152</v>
      </c>
      <c r="T1875" s="105" t="str">
        <f t="shared" ca="1" si="310"/>
        <v>04.05.Monday</v>
      </c>
      <c r="U1875" s="102" t="s">
        <v>205</v>
      </c>
      <c r="V1875" s="7"/>
      <c r="W1875" s="7"/>
      <c r="X1875" s="7"/>
      <c r="Y1875" s="7"/>
      <c r="Z1875" s="100">
        <f t="shared" si="306"/>
        <v>4001152</v>
      </c>
      <c r="AA1875" s="7"/>
      <c r="AB1875" s="7"/>
      <c r="AC1875" s="7"/>
      <c r="AD1875" s="7"/>
      <c r="AE1875" s="100">
        <f t="shared" si="307"/>
        <v>4196</v>
      </c>
      <c r="AF1875" s="7"/>
      <c r="AG1875" s="100">
        <f t="shared" si="308"/>
        <v>50033829</v>
      </c>
    </row>
    <row r="1876" spans="1:33" x14ac:dyDescent="0.35">
      <c r="A1876" s="7" t="str">
        <f t="shared" si="312"/>
        <v>Suape39,70</v>
      </c>
      <c r="B1876" s="100" t="s">
        <v>187</v>
      </c>
      <c r="C1876" s="7">
        <v>4196</v>
      </c>
      <c r="D1876" s="7" t="s">
        <v>23</v>
      </c>
      <c r="E1876">
        <v>4001152</v>
      </c>
      <c r="F1876" s="101"/>
      <c r="G1876" s="111">
        <v>50033829</v>
      </c>
      <c r="H1876" t="s">
        <v>229</v>
      </c>
      <c r="I1876" s="101" t="str">
        <f t="shared" si="311"/>
        <v>39,7</v>
      </c>
      <c r="J1876" s="164">
        <v>0</v>
      </c>
      <c r="K1876" s="7" t="s">
        <v>56</v>
      </c>
      <c r="L1876" s="103" t="e">
        <f>HLOOKUP(K1876,'ABR''26'!$DE$4:$EH$65,MATCH(Carga!A1876,'ABR''26'!$DE$4:$DE$65,0),0)</f>
        <v>#N/A</v>
      </c>
      <c r="M1876" s="7"/>
      <c r="O1876" s="7" t="str">
        <f t="shared" si="304"/>
        <v>ZBSB</v>
      </c>
      <c r="P1876" s="104" t="e">
        <f t="shared" si="305"/>
        <v>#N/A</v>
      </c>
      <c r="Q1876" s="102" t="s">
        <v>203</v>
      </c>
      <c r="R1876" s="102" t="s">
        <v>204</v>
      </c>
      <c r="S1876" s="102" t="s">
        <v>152</v>
      </c>
      <c r="T1876" s="105" t="str">
        <f t="shared" ca="1" si="310"/>
        <v>04.05.Monday</v>
      </c>
      <c r="U1876" s="102" t="s">
        <v>205</v>
      </c>
      <c r="V1876" s="7"/>
      <c r="W1876" s="7"/>
      <c r="X1876" s="7"/>
      <c r="Y1876" s="7"/>
      <c r="Z1876" s="100">
        <f t="shared" si="306"/>
        <v>4001152</v>
      </c>
      <c r="AA1876" s="7"/>
      <c r="AB1876" s="7"/>
      <c r="AC1876" s="7"/>
      <c r="AD1876" s="7"/>
      <c r="AE1876" s="100">
        <f t="shared" si="307"/>
        <v>4196</v>
      </c>
      <c r="AF1876" s="7"/>
      <c r="AG1876" s="100">
        <f t="shared" si="308"/>
        <v>50033829</v>
      </c>
    </row>
    <row r="1877" spans="1:33" x14ac:dyDescent="0.35">
      <c r="A1877" s="7" t="str">
        <f t="shared" si="312"/>
        <v>Suape39,70</v>
      </c>
      <c r="B1877" s="100" t="s">
        <v>187</v>
      </c>
      <c r="C1877" s="7">
        <v>4196</v>
      </c>
      <c r="D1877" s="7" t="s">
        <v>23</v>
      </c>
      <c r="E1877">
        <v>4001152</v>
      </c>
      <c r="F1877" s="101"/>
      <c r="G1877" s="111">
        <v>50033829</v>
      </c>
      <c r="H1877" t="s">
        <v>229</v>
      </c>
      <c r="I1877" s="101" t="str">
        <f t="shared" si="311"/>
        <v>39,7</v>
      </c>
      <c r="J1877" s="164">
        <v>0</v>
      </c>
      <c r="K1877" s="7" t="s">
        <v>46</v>
      </c>
      <c r="L1877" s="103" t="e">
        <f>HLOOKUP(K1877,'ABR''26'!$DE$4:$EH$65,MATCH(Carga!A1877,'ABR''26'!$DE$4:$DE$65,0),0)</f>
        <v>#N/A</v>
      </c>
      <c r="M1877" s="7"/>
      <c r="O1877" s="7" t="str">
        <f t="shared" si="304"/>
        <v>ZBCP</v>
      </c>
      <c r="P1877" s="104" t="e">
        <f t="shared" si="305"/>
        <v>#N/A</v>
      </c>
      <c r="Q1877" s="102" t="s">
        <v>203</v>
      </c>
      <c r="R1877" s="102" t="s">
        <v>204</v>
      </c>
      <c r="S1877" s="102" t="s">
        <v>152</v>
      </c>
      <c r="T1877" s="105" t="str">
        <f t="shared" ca="1" si="310"/>
        <v>04.05.Monday</v>
      </c>
      <c r="U1877" s="102" t="s">
        <v>205</v>
      </c>
      <c r="V1877" s="7"/>
      <c r="W1877" s="7"/>
      <c r="X1877" s="7"/>
      <c r="Y1877" s="7"/>
      <c r="Z1877" s="100">
        <f t="shared" si="306"/>
        <v>4001152</v>
      </c>
      <c r="AA1877" s="7"/>
      <c r="AB1877" s="7"/>
      <c r="AC1877" s="7"/>
      <c r="AD1877" s="7"/>
      <c r="AE1877" s="100">
        <f t="shared" si="307"/>
        <v>4196</v>
      </c>
      <c r="AF1877" s="7"/>
      <c r="AG1877" s="100">
        <f t="shared" si="308"/>
        <v>50033829</v>
      </c>
    </row>
    <row r="1878" spans="1:33" x14ac:dyDescent="0.35">
      <c r="A1878" s="7" t="str">
        <f t="shared" si="312"/>
        <v>Suape39,70</v>
      </c>
      <c r="B1878" s="100" t="s">
        <v>187</v>
      </c>
      <c r="C1878" s="7">
        <v>4196</v>
      </c>
      <c r="D1878" s="7" t="s">
        <v>23</v>
      </c>
      <c r="E1878">
        <v>4001152</v>
      </c>
      <c r="F1878" s="101"/>
      <c r="G1878" s="111">
        <v>50033829</v>
      </c>
      <c r="H1878" t="s">
        <v>229</v>
      </c>
      <c r="I1878" s="101" t="str">
        <f t="shared" si="311"/>
        <v>39,7</v>
      </c>
      <c r="J1878" s="164">
        <v>0</v>
      </c>
      <c r="K1878" s="7" t="s">
        <v>131</v>
      </c>
      <c r="L1878" s="103" t="e">
        <f>HLOOKUP(K1878,'ABR''26'!$DE$4:$EH$65,MATCH(Carga!A1878,'ABR''26'!$DE$4:$DE$65,0),0)</f>
        <v>#N/A</v>
      </c>
      <c r="M1878" s="7"/>
      <c r="O1878" s="7" t="str">
        <f t="shared" si="304"/>
        <v>ZBFP</v>
      </c>
      <c r="P1878" s="104" t="e">
        <f t="shared" si="305"/>
        <v>#N/A</v>
      </c>
      <c r="Q1878" s="102" t="s">
        <v>203</v>
      </c>
      <c r="R1878" s="102" t="s">
        <v>204</v>
      </c>
      <c r="S1878" s="102" t="s">
        <v>152</v>
      </c>
      <c r="T1878" s="105" t="str">
        <f t="shared" ca="1" si="310"/>
        <v>04.05.Monday</v>
      </c>
      <c r="U1878" s="102" t="s">
        <v>205</v>
      </c>
      <c r="V1878" s="7"/>
      <c r="W1878" s="7"/>
      <c r="X1878" s="7"/>
      <c r="Y1878" s="7"/>
      <c r="Z1878" s="100">
        <f t="shared" si="306"/>
        <v>4001152</v>
      </c>
      <c r="AA1878" s="7"/>
      <c r="AB1878" s="7"/>
      <c r="AC1878" s="7"/>
      <c r="AD1878" s="7"/>
      <c r="AE1878" s="100">
        <f t="shared" si="307"/>
        <v>4196</v>
      </c>
      <c r="AF1878" s="7"/>
      <c r="AG1878" s="100">
        <f t="shared" si="308"/>
        <v>50033829</v>
      </c>
    </row>
    <row r="1879" spans="1:33" x14ac:dyDescent="0.35">
      <c r="A1879" s="7" t="str">
        <f t="shared" si="312"/>
        <v>Suape39,70</v>
      </c>
      <c r="B1879" s="100" t="s">
        <v>187</v>
      </c>
      <c r="C1879" s="7">
        <v>4196</v>
      </c>
      <c r="D1879" s="7" t="s">
        <v>23</v>
      </c>
      <c r="E1879">
        <v>4001152</v>
      </c>
      <c r="F1879" s="101"/>
      <c r="G1879" s="111">
        <v>50033829</v>
      </c>
      <c r="H1879" t="s">
        <v>229</v>
      </c>
      <c r="I1879" s="101" t="str">
        <f t="shared" si="311"/>
        <v>39,7</v>
      </c>
      <c r="J1879" s="164">
        <v>0</v>
      </c>
      <c r="K1879" s="7" t="s">
        <v>51</v>
      </c>
      <c r="L1879" s="103" t="e">
        <f>HLOOKUP(K1879,'ABR''26'!$DE$4:$EH$65,MATCH(Carga!A1879,'ABR''26'!$DE$4:$DE$65,0),0)</f>
        <v>#N/A</v>
      </c>
      <c r="M1879" s="7"/>
      <c r="O1879" s="7" t="str">
        <f t="shared" si="304"/>
        <v>ZBFC</v>
      </c>
      <c r="P1879" s="104" t="e">
        <f t="shared" si="305"/>
        <v>#N/A</v>
      </c>
      <c r="Q1879" s="102" t="s">
        <v>203</v>
      </c>
      <c r="R1879" s="102" t="s">
        <v>204</v>
      </c>
      <c r="S1879" s="102" t="s">
        <v>152</v>
      </c>
      <c r="T1879" s="105" t="str">
        <f t="shared" ca="1" si="310"/>
        <v>04.05.Monday</v>
      </c>
      <c r="U1879" s="102" t="s">
        <v>205</v>
      </c>
      <c r="V1879" s="7"/>
      <c r="W1879" s="7"/>
      <c r="X1879" s="7"/>
      <c r="Y1879" s="7"/>
      <c r="Z1879" s="100">
        <f t="shared" si="306"/>
        <v>4001152</v>
      </c>
      <c r="AA1879" s="7"/>
      <c r="AB1879" s="7"/>
      <c r="AC1879" s="7"/>
      <c r="AD1879" s="7"/>
      <c r="AE1879" s="100">
        <f t="shared" si="307"/>
        <v>4196</v>
      </c>
      <c r="AF1879" s="7"/>
      <c r="AG1879" s="100">
        <f t="shared" si="308"/>
        <v>50033829</v>
      </c>
    </row>
    <row r="1880" spans="1:33" x14ac:dyDescent="0.35">
      <c r="A1880" s="7" t="str">
        <f t="shared" si="312"/>
        <v>Suape39,70</v>
      </c>
      <c r="B1880" s="100" t="s">
        <v>187</v>
      </c>
      <c r="C1880" s="7">
        <v>4196</v>
      </c>
      <c r="D1880" s="7" t="s">
        <v>23</v>
      </c>
      <c r="E1880">
        <v>4001152</v>
      </c>
      <c r="F1880" s="101"/>
      <c r="G1880" s="111">
        <v>50033829</v>
      </c>
      <c r="H1880" t="s">
        <v>229</v>
      </c>
      <c r="I1880" s="101" t="str">
        <f t="shared" si="311"/>
        <v>39,7</v>
      </c>
      <c r="J1880" s="164">
        <v>0</v>
      </c>
      <c r="K1880" s="7" t="s">
        <v>59</v>
      </c>
      <c r="L1880" s="103" t="e">
        <f>HLOOKUP(K1880,'ABR''26'!$DE$4:$EH$65,MATCH(Carga!A1880,'ABR''26'!$DE$4:$DE$65,0),0)</f>
        <v>#N/A</v>
      </c>
      <c r="M1880" s="7"/>
      <c r="O1880" s="7" t="str">
        <f t="shared" si="304"/>
        <v>ZBFB</v>
      </c>
      <c r="P1880" s="104" t="e">
        <f t="shared" si="305"/>
        <v>#N/A</v>
      </c>
      <c r="Q1880" s="102" t="s">
        <v>203</v>
      </c>
      <c r="R1880" s="102" t="s">
        <v>204</v>
      </c>
      <c r="S1880" s="102" t="s">
        <v>152</v>
      </c>
      <c r="T1880" s="105" t="str">
        <f t="shared" ca="1" si="310"/>
        <v>04.05.Monday</v>
      </c>
      <c r="U1880" s="102" t="s">
        <v>205</v>
      </c>
      <c r="V1880" s="7"/>
      <c r="W1880" s="7"/>
      <c r="X1880" s="7"/>
      <c r="Y1880" s="7"/>
      <c r="Z1880" s="100">
        <f t="shared" si="306"/>
        <v>4001152</v>
      </c>
      <c r="AA1880" s="7"/>
      <c r="AB1880" s="7"/>
      <c r="AC1880" s="7"/>
      <c r="AD1880" s="7"/>
      <c r="AE1880" s="100">
        <f t="shared" si="307"/>
        <v>4196</v>
      </c>
      <c r="AF1880" s="7"/>
      <c r="AG1880" s="100">
        <f t="shared" si="308"/>
        <v>50033829</v>
      </c>
    </row>
    <row r="1881" spans="1:33" x14ac:dyDescent="0.35">
      <c r="A1881" s="7" t="str">
        <f t="shared" si="312"/>
        <v>Suape39,70</v>
      </c>
      <c r="B1881" s="100" t="s">
        <v>187</v>
      </c>
      <c r="C1881" s="7">
        <v>4196</v>
      </c>
      <c r="D1881" s="7" t="s">
        <v>23</v>
      </c>
      <c r="E1881">
        <v>4001152</v>
      </c>
      <c r="F1881" s="101"/>
      <c r="G1881" s="111">
        <v>50033829</v>
      </c>
      <c r="H1881" t="s">
        <v>229</v>
      </c>
      <c r="I1881" s="101" t="str">
        <f t="shared" si="311"/>
        <v>39,7</v>
      </c>
      <c r="J1881" s="164">
        <v>0</v>
      </c>
      <c r="K1881" s="7" t="s">
        <v>138</v>
      </c>
      <c r="L1881" s="103" t="e">
        <f>HLOOKUP(K1881,'ABR''26'!$DE$4:$EH$65,MATCH(Carga!A1881,'ABR''26'!$DE$4:$DE$65,0),0)</f>
        <v>#N/A</v>
      </c>
      <c r="M1881" s="7"/>
      <c r="O1881" s="7" t="str">
        <f t="shared" si="304"/>
        <v>ZBTM</v>
      </c>
      <c r="P1881" s="104" t="e">
        <f t="shared" si="305"/>
        <v>#N/A</v>
      </c>
      <c r="Q1881" s="102" t="s">
        <v>203</v>
      </c>
      <c r="R1881" s="102" t="s">
        <v>204</v>
      </c>
      <c r="S1881" s="102" t="s">
        <v>152</v>
      </c>
      <c r="T1881" s="105" t="str">
        <f t="shared" ca="1" si="310"/>
        <v>04.05.Monday</v>
      </c>
      <c r="U1881" s="102" t="s">
        <v>205</v>
      </c>
      <c r="V1881" s="7"/>
      <c r="W1881" s="7"/>
      <c r="X1881" s="7"/>
      <c r="Y1881" s="7"/>
      <c r="Z1881" s="100">
        <f t="shared" si="306"/>
        <v>4001152</v>
      </c>
      <c r="AA1881" s="7"/>
      <c r="AB1881" s="7"/>
      <c r="AC1881" s="7"/>
      <c r="AD1881" s="7"/>
      <c r="AE1881" s="100">
        <f t="shared" si="307"/>
        <v>4196</v>
      </c>
      <c r="AF1881" s="7"/>
      <c r="AG1881" s="100">
        <f t="shared" si="308"/>
        <v>50033829</v>
      </c>
    </row>
    <row r="1882" spans="1:33" x14ac:dyDescent="0.35">
      <c r="A1882" s="7" t="str">
        <f t="shared" si="312"/>
        <v>Suape39,70</v>
      </c>
      <c r="B1882" s="100" t="s">
        <v>187</v>
      </c>
      <c r="C1882" s="7">
        <v>4196</v>
      </c>
      <c r="D1882" s="7" t="s">
        <v>23</v>
      </c>
      <c r="E1882">
        <v>4001152</v>
      </c>
      <c r="F1882" s="101"/>
      <c r="G1882" s="111">
        <v>50033829</v>
      </c>
      <c r="H1882" t="s">
        <v>229</v>
      </c>
      <c r="I1882" s="101" t="str">
        <f t="shared" si="311"/>
        <v>39,7</v>
      </c>
      <c r="J1882" s="164">
        <v>0</v>
      </c>
      <c r="K1882" s="7" t="s">
        <v>139</v>
      </c>
      <c r="L1882" s="103" t="e">
        <f>HLOOKUP(K1882,'ABR''26'!$DE$4:$EH$65,MATCH(Carga!A1882,'ABR''26'!$DE$4:$DE$65,0),0)</f>
        <v>#N/A</v>
      </c>
      <c r="M1882" s="7"/>
      <c r="O1882" s="7" t="str">
        <f t="shared" si="304"/>
        <v>ZBCT</v>
      </c>
      <c r="P1882" s="104" t="e">
        <f t="shared" si="305"/>
        <v>#N/A</v>
      </c>
      <c r="Q1882" s="102" t="s">
        <v>203</v>
      </c>
      <c r="R1882" s="102" t="s">
        <v>204</v>
      </c>
      <c r="S1882" s="102" t="s">
        <v>152</v>
      </c>
      <c r="T1882" s="105" t="str">
        <f t="shared" ca="1" si="310"/>
        <v>04.05.Monday</v>
      </c>
      <c r="U1882" s="102" t="s">
        <v>205</v>
      </c>
      <c r="V1882" s="7"/>
      <c r="W1882" s="7"/>
      <c r="X1882" s="7"/>
      <c r="Y1882" s="7"/>
      <c r="Z1882" s="100">
        <f t="shared" si="306"/>
        <v>4001152</v>
      </c>
      <c r="AA1882" s="7"/>
      <c r="AB1882" s="7"/>
      <c r="AC1882" s="7"/>
      <c r="AD1882" s="7"/>
      <c r="AE1882" s="100">
        <f t="shared" si="307"/>
        <v>4196</v>
      </c>
      <c r="AF1882" s="7"/>
      <c r="AG1882" s="100">
        <f t="shared" si="308"/>
        <v>50033829</v>
      </c>
    </row>
    <row r="1883" spans="1:33" x14ac:dyDescent="0.35">
      <c r="A1883" s="7" t="str">
        <f t="shared" si="312"/>
        <v>Suape39,70</v>
      </c>
      <c r="B1883" s="100" t="s">
        <v>187</v>
      </c>
      <c r="C1883" s="7">
        <v>4196</v>
      </c>
      <c r="D1883" s="7" t="s">
        <v>23</v>
      </c>
      <c r="E1883">
        <v>4001152</v>
      </c>
      <c r="F1883" s="101"/>
      <c r="G1883" s="111">
        <v>50033829</v>
      </c>
      <c r="H1883" t="s">
        <v>229</v>
      </c>
      <c r="I1883" s="101" t="str">
        <f t="shared" si="311"/>
        <v>39,7</v>
      </c>
      <c r="J1883" s="164">
        <v>0</v>
      </c>
      <c r="K1883" s="7" t="s">
        <v>57</v>
      </c>
      <c r="L1883" s="103" t="e">
        <f>HLOOKUP(K1883,'ABR''26'!$DE$4:$EH$65,MATCH(Carga!A1883,'ABR''26'!$DE$4:$DE$65,0),0)</f>
        <v>#N/A</v>
      </c>
      <c r="M1883" s="7"/>
      <c r="O1883" s="7" t="str">
        <f t="shared" si="304"/>
        <v>ZBLB</v>
      </c>
      <c r="P1883" s="104" t="e">
        <f t="shared" si="305"/>
        <v>#N/A</v>
      </c>
      <c r="Q1883" s="102" t="s">
        <v>203</v>
      </c>
      <c r="R1883" s="102" t="s">
        <v>204</v>
      </c>
      <c r="S1883" s="102" t="s">
        <v>152</v>
      </c>
      <c r="T1883" s="105" t="str">
        <f t="shared" ca="1" si="310"/>
        <v>04.05.Monday</v>
      </c>
      <c r="U1883" s="102" t="s">
        <v>205</v>
      </c>
      <c r="V1883" s="7"/>
      <c r="W1883" s="7"/>
      <c r="X1883" s="7"/>
      <c r="Y1883" s="7"/>
      <c r="Z1883" s="100">
        <f t="shared" si="306"/>
        <v>4001152</v>
      </c>
      <c r="AA1883" s="7"/>
      <c r="AB1883" s="7"/>
      <c r="AC1883" s="7"/>
      <c r="AD1883" s="7"/>
      <c r="AE1883" s="100">
        <f t="shared" si="307"/>
        <v>4196</v>
      </c>
      <c r="AF1883" s="7"/>
      <c r="AG1883" s="100">
        <f t="shared" si="308"/>
        <v>50033829</v>
      </c>
    </row>
    <row r="1884" spans="1:33" x14ac:dyDescent="0.35">
      <c r="A1884" s="7" t="str">
        <f t="shared" si="312"/>
        <v>Suape39,70</v>
      </c>
      <c r="B1884" s="100" t="s">
        <v>187</v>
      </c>
      <c r="C1884" s="7">
        <v>4196</v>
      </c>
      <c r="D1884" s="7" t="s">
        <v>23</v>
      </c>
      <c r="E1884">
        <v>4001152</v>
      </c>
      <c r="F1884" s="101"/>
      <c r="G1884" s="111">
        <v>50033829</v>
      </c>
      <c r="H1884" t="s">
        <v>229</v>
      </c>
      <c r="I1884" s="101" t="str">
        <f t="shared" si="311"/>
        <v>39,7</v>
      </c>
      <c r="J1884" s="164">
        <v>0</v>
      </c>
      <c r="K1884" s="7" t="s">
        <v>132</v>
      </c>
      <c r="L1884" s="103" t="e">
        <f>HLOOKUP(K1884,'ABR''26'!$DE$4:$EH$65,MATCH(Carga!A1884,'ABR''26'!$DE$4:$DE$65,0),0)</f>
        <v>#N/A</v>
      </c>
      <c r="M1884" s="7"/>
      <c r="O1884" s="7" t="str">
        <f t="shared" si="304"/>
        <v>ZBMR</v>
      </c>
      <c r="P1884" s="104" t="e">
        <f t="shared" si="305"/>
        <v>#N/A</v>
      </c>
      <c r="Q1884" s="102" t="s">
        <v>203</v>
      </c>
      <c r="R1884" s="102" t="s">
        <v>204</v>
      </c>
      <c r="S1884" s="102" t="s">
        <v>152</v>
      </c>
      <c r="T1884" s="105" t="str">
        <f t="shared" ca="1" si="310"/>
        <v>04.05.Monday</v>
      </c>
      <c r="U1884" s="102" t="s">
        <v>205</v>
      </c>
      <c r="V1884" s="7"/>
      <c r="W1884" s="7"/>
      <c r="X1884" s="7"/>
      <c r="Y1884" s="7"/>
      <c r="Z1884" s="100">
        <f t="shared" si="306"/>
        <v>4001152</v>
      </c>
      <c r="AA1884" s="7"/>
      <c r="AB1884" s="7"/>
      <c r="AC1884" s="7"/>
      <c r="AD1884" s="7"/>
      <c r="AE1884" s="100">
        <f t="shared" si="307"/>
        <v>4196</v>
      </c>
      <c r="AF1884" s="7"/>
      <c r="AG1884" s="100">
        <f t="shared" si="308"/>
        <v>50033829</v>
      </c>
    </row>
    <row r="1885" spans="1:33" x14ac:dyDescent="0.35">
      <c r="A1885" s="7" t="str">
        <f t="shared" si="312"/>
        <v>Suape39,70</v>
      </c>
      <c r="B1885" s="100" t="s">
        <v>187</v>
      </c>
      <c r="C1885" s="7">
        <v>4196</v>
      </c>
      <c r="D1885" s="7" t="s">
        <v>23</v>
      </c>
      <c r="E1885">
        <v>4001152</v>
      </c>
      <c r="F1885" s="101"/>
      <c r="G1885" s="111">
        <v>50033829</v>
      </c>
      <c r="H1885" t="s">
        <v>229</v>
      </c>
      <c r="I1885" s="101" t="str">
        <f t="shared" si="311"/>
        <v>39,7</v>
      </c>
      <c r="J1885" s="164">
        <v>0</v>
      </c>
      <c r="K1885" s="7" t="s">
        <v>133</v>
      </c>
      <c r="L1885" s="103" t="e">
        <f>HLOOKUP(K1885,'ABR''26'!$DE$4:$EH$65,MATCH(Carga!A1885,'ABR''26'!$DE$4:$DE$65,0),0)</f>
        <v>#N/A</v>
      </c>
      <c r="M1885" s="7"/>
      <c r="O1885" s="7" t="str">
        <f t="shared" si="304"/>
        <v>ZBML</v>
      </c>
      <c r="P1885" s="104" t="e">
        <f t="shared" si="305"/>
        <v>#N/A</v>
      </c>
      <c r="Q1885" s="102" t="s">
        <v>203</v>
      </c>
      <c r="R1885" s="102" t="s">
        <v>204</v>
      </c>
      <c r="S1885" s="102" t="s">
        <v>152</v>
      </c>
      <c r="T1885" s="105" t="str">
        <f t="shared" ca="1" si="310"/>
        <v>04.05.Monday</v>
      </c>
      <c r="U1885" s="102" t="s">
        <v>205</v>
      </c>
      <c r="V1885" s="7"/>
      <c r="W1885" s="7"/>
      <c r="X1885" s="7"/>
      <c r="Y1885" s="7"/>
      <c r="Z1885" s="100">
        <f t="shared" si="306"/>
        <v>4001152</v>
      </c>
      <c r="AA1885" s="7"/>
      <c r="AB1885" s="7"/>
      <c r="AC1885" s="7"/>
      <c r="AD1885" s="7"/>
      <c r="AE1885" s="100">
        <f t="shared" si="307"/>
        <v>4196</v>
      </c>
      <c r="AF1885" s="7"/>
      <c r="AG1885" s="100">
        <f t="shared" si="308"/>
        <v>50033829</v>
      </c>
    </row>
    <row r="1886" spans="1:33" x14ac:dyDescent="0.35">
      <c r="A1886" s="7" t="str">
        <f t="shared" si="312"/>
        <v>Suape39,70</v>
      </c>
      <c r="B1886" s="100" t="s">
        <v>187</v>
      </c>
      <c r="C1886" s="7">
        <v>4196</v>
      </c>
      <c r="D1886" s="7" t="s">
        <v>23</v>
      </c>
      <c r="E1886">
        <v>4001152</v>
      </c>
      <c r="F1886" s="101"/>
      <c r="G1886" s="111">
        <v>50033829</v>
      </c>
      <c r="H1886" t="s">
        <v>229</v>
      </c>
      <c r="I1886" s="101" t="str">
        <f t="shared" si="311"/>
        <v>39,7</v>
      </c>
      <c r="J1886" s="164">
        <v>0</v>
      </c>
      <c r="K1886" s="7" t="s">
        <v>52</v>
      </c>
      <c r="L1886" s="103" t="e">
        <f>HLOOKUP(K1886,'ABR''26'!$DE$4:$EH$65,MATCH(Carga!A1886,'ABR''26'!$DE$4:$DE$65,0),0)</f>
        <v>#N/A</v>
      </c>
      <c r="M1886" s="7"/>
      <c r="O1886" s="7" t="str">
        <f t="shared" si="304"/>
        <v>ZBPP</v>
      </c>
      <c r="P1886" s="104" t="e">
        <f t="shared" si="305"/>
        <v>#N/A</v>
      </c>
      <c r="Q1886" s="102" t="s">
        <v>203</v>
      </c>
      <c r="R1886" s="102" t="s">
        <v>204</v>
      </c>
      <c r="S1886" s="102" t="s">
        <v>152</v>
      </c>
      <c r="T1886" s="105" t="str">
        <f t="shared" ca="1" si="310"/>
        <v>04.05.Monday</v>
      </c>
      <c r="U1886" s="102" t="s">
        <v>205</v>
      </c>
      <c r="V1886" s="7"/>
      <c r="W1886" s="7"/>
      <c r="X1886" s="7"/>
      <c r="Y1886" s="7"/>
      <c r="Z1886" s="100">
        <f t="shared" si="306"/>
        <v>4001152</v>
      </c>
      <c r="AA1886" s="7"/>
      <c r="AB1886" s="7"/>
      <c r="AC1886" s="7"/>
      <c r="AD1886" s="7"/>
      <c r="AE1886" s="100">
        <f t="shared" si="307"/>
        <v>4196</v>
      </c>
      <c r="AF1886" s="7"/>
      <c r="AG1886" s="100">
        <f t="shared" si="308"/>
        <v>50033829</v>
      </c>
    </row>
    <row r="1887" spans="1:33" x14ac:dyDescent="0.35">
      <c r="A1887" s="7" t="str">
        <f t="shared" si="312"/>
        <v>Suape39,70</v>
      </c>
      <c r="B1887" s="100" t="s">
        <v>187</v>
      </c>
      <c r="C1887" s="7">
        <v>4196</v>
      </c>
      <c r="D1887" s="7" t="s">
        <v>23</v>
      </c>
      <c r="E1887">
        <v>4001152</v>
      </c>
      <c r="F1887" s="101"/>
      <c r="G1887" s="111">
        <v>50033829</v>
      </c>
      <c r="H1887" t="s">
        <v>229</v>
      </c>
      <c r="I1887" s="101" t="str">
        <f t="shared" si="311"/>
        <v>39,7</v>
      </c>
      <c r="J1887" s="164">
        <v>0</v>
      </c>
      <c r="K1887" s="7" t="s">
        <v>60</v>
      </c>
      <c r="L1887" s="103" t="e">
        <f>HLOOKUP(K1887,'ABR''26'!$DE$4:$EH$65,MATCH(Carga!A1887,'ABR''26'!$DE$4:$DE$65,0),0)</f>
        <v>#N/A</v>
      </c>
      <c r="M1887" s="7"/>
      <c r="O1887" s="7" t="str">
        <f t="shared" si="304"/>
        <v>ZBPB</v>
      </c>
      <c r="P1887" s="104" t="e">
        <f t="shared" si="305"/>
        <v>#N/A</v>
      </c>
      <c r="Q1887" s="102" t="s">
        <v>203</v>
      </c>
      <c r="R1887" s="102" t="s">
        <v>204</v>
      </c>
      <c r="S1887" s="102" t="s">
        <v>152</v>
      </c>
      <c r="T1887" s="105" t="str">
        <f t="shared" ca="1" si="310"/>
        <v>04.05.Monday</v>
      </c>
      <c r="U1887" s="102" t="s">
        <v>205</v>
      </c>
      <c r="V1887" s="7"/>
      <c r="W1887" s="7"/>
      <c r="X1887" s="7"/>
      <c r="Y1887" s="7"/>
      <c r="Z1887" s="100">
        <f t="shared" si="306"/>
        <v>4001152</v>
      </c>
      <c r="AA1887" s="7"/>
      <c r="AB1887" s="7"/>
      <c r="AC1887" s="7"/>
      <c r="AD1887" s="7"/>
      <c r="AE1887" s="100">
        <f t="shared" si="307"/>
        <v>4196</v>
      </c>
      <c r="AF1887" s="7"/>
      <c r="AG1887" s="100">
        <f t="shared" si="308"/>
        <v>50033829</v>
      </c>
    </row>
    <row r="1888" spans="1:33" x14ac:dyDescent="0.35">
      <c r="A1888" s="7" t="str">
        <f t="shared" si="312"/>
        <v>Suape39,70</v>
      </c>
      <c r="B1888" s="100" t="s">
        <v>187</v>
      </c>
      <c r="C1888" s="7">
        <v>4196</v>
      </c>
      <c r="D1888" s="7" t="s">
        <v>23</v>
      </c>
      <c r="E1888">
        <v>4001152</v>
      </c>
      <c r="F1888" s="101"/>
      <c r="G1888" s="111">
        <v>50033829</v>
      </c>
      <c r="H1888" t="s">
        <v>229</v>
      </c>
      <c r="I1888" s="101" t="str">
        <f t="shared" si="311"/>
        <v>39,7</v>
      </c>
      <c r="J1888" s="164">
        <v>0</v>
      </c>
      <c r="K1888" s="7" t="s">
        <v>50</v>
      </c>
      <c r="L1888" s="103" t="e">
        <f>HLOOKUP(K1888,'ABR''26'!$DE$4:$EH$65,MATCH(Carga!A1888,'ABR''26'!$DE$4:$DE$65,0),0)</f>
        <v>#N/A</v>
      </c>
      <c r="M1888" s="7"/>
      <c r="O1888" s="7" t="str">
        <f t="shared" si="304"/>
        <v>ZBOP</v>
      </c>
      <c r="P1888" s="104" t="e">
        <f t="shared" si="305"/>
        <v>#N/A</v>
      </c>
      <c r="Q1888" s="102" t="s">
        <v>203</v>
      </c>
      <c r="R1888" s="102" t="s">
        <v>204</v>
      </c>
      <c r="S1888" s="102" t="s">
        <v>152</v>
      </c>
      <c r="T1888" s="105" t="str">
        <f t="shared" ca="1" si="310"/>
        <v>04.05.Monday</v>
      </c>
      <c r="U1888" s="102" t="s">
        <v>205</v>
      </c>
      <c r="V1888" s="7"/>
      <c r="W1888" s="7"/>
      <c r="X1888" s="7"/>
      <c r="Y1888" s="7"/>
      <c r="Z1888" s="100">
        <f t="shared" si="306"/>
        <v>4001152</v>
      </c>
      <c r="AA1888" s="7"/>
      <c r="AB1888" s="7"/>
      <c r="AC1888" s="7"/>
      <c r="AD1888" s="7"/>
      <c r="AE1888" s="100">
        <f t="shared" si="307"/>
        <v>4196</v>
      </c>
      <c r="AF1888" s="7"/>
      <c r="AG1888" s="100">
        <f t="shared" si="308"/>
        <v>50033829</v>
      </c>
    </row>
    <row r="1889" spans="1:33" x14ac:dyDescent="0.35">
      <c r="A1889" s="7" t="str">
        <f t="shared" si="312"/>
        <v>Suape39,70</v>
      </c>
      <c r="B1889" s="100" t="s">
        <v>187</v>
      </c>
      <c r="C1889" s="7">
        <v>4196</v>
      </c>
      <c r="D1889" s="7" t="s">
        <v>23</v>
      </c>
      <c r="E1889">
        <v>4001152</v>
      </c>
      <c r="F1889" s="101"/>
      <c r="G1889" s="111">
        <v>50033829</v>
      </c>
      <c r="H1889" t="s">
        <v>229</v>
      </c>
      <c r="I1889" s="101" t="str">
        <f t="shared" si="311"/>
        <v>39,7</v>
      </c>
      <c r="J1889" s="164">
        <v>0</v>
      </c>
      <c r="K1889" s="7" t="s">
        <v>58</v>
      </c>
      <c r="L1889" s="103" t="e">
        <f>HLOOKUP(K1889,'ABR''26'!$DE$4:$EH$65,MATCH(Carga!A1889,'ABR''26'!$DE$4:$DE$65,0),0)</f>
        <v>#N/A</v>
      </c>
      <c r="M1889" s="7"/>
      <c r="O1889" s="7" t="str">
        <f t="shared" si="304"/>
        <v>ZBOB</v>
      </c>
      <c r="P1889" s="104" t="e">
        <f t="shared" si="305"/>
        <v>#N/A</v>
      </c>
      <c r="Q1889" s="102" t="s">
        <v>203</v>
      </c>
      <c r="R1889" s="102" t="s">
        <v>204</v>
      </c>
      <c r="S1889" s="102" t="s">
        <v>152</v>
      </c>
      <c r="T1889" s="105" t="str">
        <f t="shared" ca="1" si="310"/>
        <v>04.05.Monday</v>
      </c>
      <c r="U1889" s="102" t="s">
        <v>205</v>
      </c>
      <c r="V1889" s="7"/>
      <c r="W1889" s="7"/>
      <c r="X1889" s="7"/>
      <c r="Y1889" s="7"/>
      <c r="Z1889" s="100">
        <f t="shared" si="306"/>
        <v>4001152</v>
      </c>
      <c r="AA1889" s="7"/>
      <c r="AB1889" s="7"/>
      <c r="AC1889" s="7"/>
      <c r="AD1889" s="7"/>
      <c r="AE1889" s="100">
        <f t="shared" si="307"/>
        <v>4196</v>
      </c>
      <c r="AF1889" s="7"/>
      <c r="AG1889" s="100">
        <f t="shared" si="308"/>
        <v>50033829</v>
      </c>
    </row>
    <row r="1890" spans="1:33" x14ac:dyDescent="0.35">
      <c r="A1890" s="7" t="str">
        <f t="shared" si="312"/>
        <v>Suape39,70</v>
      </c>
      <c r="B1890" s="100" t="s">
        <v>187</v>
      </c>
      <c r="C1890" s="7">
        <v>4196</v>
      </c>
      <c r="D1890" s="7" t="s">
        <v>23</v>
      </c>
      <c r="E1890">
        <v>4001152</v>
      </c>
      <c r="F1890" s="101"/>
      <c r="G1890" s="111">
        <v>50033829</v>
      </c>
      <c r="H1890" t="s">
        <v>229</v>
      </c>
      <c r="I1890" s="101" t="str">
        <f t="shared" si="311"/>
        <v>39,7</v>
      </c>
      <c r="J1890" s="164">
        <v>0</v>
      </c>
      <c r="K1890" s="7" t="s">
        <v>134</v>
      </c>
      <c r="L1890" s="103" t="e">
        <f>HLOOKUP(K1890,'ABR''26'!$DE$4:$EH$65,MATCH(Carga!A1890,'ABR''26'!$DE$4:$DE$65,0),0)</f>
        <v>#N/A</v>
      </c>
      <c r="M1890" s="7"/>
      <c r="O1890" s="7" t="str">
        <f t="shared" si="304"/>
        <v>ZBSG</v>
      </c>
      <c r="P1890" s="104" t="e">
        <f t="shared" si="305"/>
        <v>#N/A</v>
      </c>
      <c r="Q1890" s="102" t="s">
        <v>203</v>
      </c>
      <c r="R1890" s="102" t="s">
        <v>204</v>
      </c>
      <c r="S1890" s="102" t="s">
        <v>152</v>
      </c>
      <c r="T1890" s="105" t="str">
        <f t="shared" ca="1" si="310"/>
        <v>04.05.Monday</v>
      </c>
      <c r="U1890" s="102" t="s">
        <v>205</v>
      </c>
      <c r="V1890" s="7"/>
      <c r="W1890" s="7"/>
      <c r="X1890" s="7"/>
      <c r="Y1890" s="7"/>
      <c r="Z1890" s="100">
        <f t="shared" si="306"/>
        <v>4001152</v>
      </c>
      <c r="AA1890" s="7"/>
      <c r="AB1890" s="7"/>
      <c r="AC1890" s="7"/>
      <c r="AD1890" s="7"/>
      <c r="AE1890" s="100">
        <f t="shared" si="307"/>
        <v>4196</v>
      </c>
      <c r="AF1890" s="7"/>
      <c r="AG1890" s="100">
        <f t="shared" si="308"/>
        <v>50033829</v>
      </c>
    </row>
    <row r="1891" spans="1:33" x14ac:dyDescent="0.35">
      <c r="A1891" s="7" t="str">
        <f t="shared" si="312"/>
        <v>Suape39,70</v>
      </c>
      <c r="B1891" s="100" t="s">
        <v>187</v>
      </c>
      <c r="C1891" s="7">
        <v>4196</v>
      </c>
      <c r="D1891" s="7" t="s">
        <v>23</v>
      </c>
      <c r="E1891">
        <v>4001152</v>
      </c>
      <c r="F1891" s="101"/>
      <c r="G1891" s="111">
        <v>50033829</v>
      </c>
      <c r="H1891" t="s">
        <v>229</v>
      </c>
      <c r="I1891" s="101" t="str">
        <f t="shared" si="311"/>
        <v>39,7</v>
      </c>
      <c r="J1891" s="164">
        <v>0</v>
      </c>
      <c r="K1891" s="7" t="s">
        <v>45</v>
      </c>
      <c r="L1891" s="103" t="e">
        <f>HLOOKUP(K1891,'ABR''26'!$DE$4:$EH$65,MATCH(Carga!A1891,'ABR''26'!$DE$4:$DE$65,0),0)</f>
        <v>#N/A</v>
      </c>
      <c r="M1891" s="7"/>
      <c r="O1891" s="7" t="str">
        <f t="shared" si="304"/>
        <v>ZBFS</v>
      </c>
      <c r="P1891" s="104" t="e">
        <f t="shared" si="305"/>
        <v>#N/A</v>
      </c>
      <c r="Q1891" s="102" t="s">
        <v>203</v>
      </c>
      <c r="R1891" s="102" t="s">
        <v>204</v>
      </c>
      <c r="S1891" s="102" t="s">
        <v>152</v>
      </c>
      <c r="T1891" s="105" t="str">
        <f t="shared" ca="1" si="310"/>
        <v>04.05.Monday</v>
      </c>
      <c r="U1891" s="102" t="s">
        <v>205</v>
      </c>
      <c r="V1891" s="7"/>
      <c r="W1891" s="7"/>
      <c r="X1891" s="7"/>
      <c r="Y1891" s="7"/>
      <c r="Z1891" s="100">
        <f t="shared" si="306"/>
        <v>4001152</v>
      </c>
      <c r="AA1891" s="7"/>
      <c r="AB1891" s="7"/>
      <c r="AC1891" s="7"/>
      <c r="AD1891" s="7"/>
      <c r="AE1891" s="100">
        <f t="shared" si="307"/>
        <v>4196</v>
      </c>
      <c r="AF1891" s="7"/>
      <c r="AG1891" s="100">
        <f t="shared" si="308"/>
        <v>50033829</v>
      </c>
    </row>
    <row r="1892" spans="1:33" x14ac:dyDescent="0.35">
      <c r="A1892" s="7" t="str">
        <f t="shared" si="312"/>
        <v>Suape39,70</v>
      </c>
      <c r="B1892" s="100" t="s">
        <v>187</v>
      </c>
      <c r="C1892" s="7">
        <v>4196</v>
      </c>
      <c r="D1892" s="7" t="s">
        <v>23</v>
      </c>
      <c r="E1892">
        <v>4001152</v>
      </c>
      <c r="F1892" s="101"/>
      <c r="G1892" s="111">
        <v>50033829</v>
      </c>
      <c r="H1892" t="s">
        <v>229</v>
      </c>
      <c r="I1892" s="101" t="str">
        <f t="shared" si="311"/>
        <v>39,7</v>
      </c>
      <c r="J1892" s="164">
        <v>0</v>
      </c>
      <c r="K1892" s="7" t="s">
        <v>47</v>
      </c>
      <c r="L1892" s="103" t="e">
        <f>HLOOKUP(K1892,'ABR''26'!$DE$4:$EH$65,MATCH(Carga!A1892,'ABR''26'!$DE$4:$DE$65,0),0)</f>
        <v>#N/A</v>
      </c>
      <c r="M1892" s="7"/>
      <c r="O1892" s="7" t="str">
        <f t="shared" si="304"/>
        <v>ZBUT</v>
      </c>
      <c r="P1892" s="104" t="e">
        <f t="shared" si="305"/>
        <v>#N/A</v>
      </c>
      <c r="Q1892" s="102" t="s">
        <v>203</v>
      </c>
      <c r="R1892" s="102" t="s">
        <v>204</v>
      </c>
      <c r="S1892" s="102" t="s">
        <v>152</v>
      </c>
      <c r="T1892" s="105" t="str">
        <f t="shared" ca="1" si="310"/>
        <v>04.05.Monday</v>
      </c>
      <c r="U1892" s="102" t="s">
        <v>205</v>
      </c>
      <c r="V1892" s="7"/>
      <c r="W1892" s="7"/>
      <c r="X1892" s="7"/>
      <c r="Y1892" s="7"/>
      <c r="Z1892" s="100">
        <f t="shared" si="306"/>
        <v>4001152</v>
      </c>
      <c r="AA1892" s="7"/>
      <c r="AB1892" s="7"/>
      <c r="AC1892" s="7"/>
      <c r="AD1892" s="7"/>
      <c r="AE1892" s="100">
        <f t="shared" si="307"/>
        <v>4196</v>
      </c>
      <c r="AF1892" s="7"/>
      <c r="AG1892" s="100">
        <f t="shared" si="308"/>
        <v>50033829</v>
      </c>
    </row>
    <row r="1893" spans="1:33" x14ac:dyDescent="0.35">
      <c r="A1893" s="7" t="str">
        <f t="shared" si="312"/>
        <v>Suape39,70</v>
      </c>
      <c r="B1893" s="100" t="s">
        <v>187</v>
      </c>
      <c r="C1893" s="7">
        <v>4196</v>
      </c>
      <c r="D1893" s="7" t="s">
        <v>23</v>
      </c>
      <c r="E1893">
        <v>4001152</v>
      </c>
      <c r="F1893" s="101"/>
      <c r="G1893" s="111">
        <v>50033829</v>
      </c>
      <c r="H1893" t="s">
        <v>229</v>
      </c>
      <c r="I1893" s="101" t="str">
        <f t="shared" si="311"/>
        <v>39,7</v>
      </c>
      <c r="J1893" s="164">
        <v>0</v>
      </c>
      <c r="K1893" s="7" t="s">
        <v>54</v>
      </c>
      <c r="L1893" s="103" t="e">
        <f>HLOOKUP(K1893,'ABR''26'!$DE$4:$EH$65,MATCH(Carga!A1893,'ABR''26'!$DE$4:$DE$65,0),0)</f>
        <v>#N/A</v>
      </c>
      <c r="M1893" s="7"/>
      <c r="O1893" s="7" t="str">
        <f t="shared" si="304"/>
        <v>ZBUB</v>
      </c>
      <c r="P1893" s="104" t="e">
        <f t="shared" si="305"/>
        <v>#N/A</v>
      </c>
      <c r="Q1893" s="102" t="s">
        <v>203</v>
      </c>
      <c r="R1893" s="102" t="s">
        <v>204</v>
      </c>
      <c r="S1893" s="102" t="s">
        <v>152</v>
      </c>
      <c r="T1893" s="105" t="str">
        <f t="shared" ca="1" si="310"/>
        <v>04.05.Monday</v>
      </c>
      <c r="U1893" s="102" t="s">
        <v>205</v>
      </c>
      <c r="V1893" s="7"/>
      <c r="W1893" s="7"/>
      <c r="X1893" s="7"/>
      <c r="Y1893" s="7"/>
      <c r="Z1893" s="100">
        <f t="shared" si="306"/>
        <v>4001152</v>
      </c>
      <c r="AA1893" s="7"/>
      <c r="AB1893" s="7"/>
      <c r="AC1893" s="7"/>
      <c r="AD1893" s="7"/>
      <c r="AE1893" s="100">
        <f t="shared" si="307"/>
        <v>4196</v>
      </c>
      <c r="AF1893" s="7"/>
      <c r="AG1893" s="100">
        <f t="shared" si="308"/>
        <v>50033829</v>
      </c>
    </row>
    <row r="1894" spans="1:33" x14ac:dyDescent="0.35">
      <c r="A1894" s="7" t="str">
        <f t="shared" si="312"/>
        <v>Suape39,70</v>
      </c>
      <c r="B1894" s="100" t="s">
        <v>187</v>
      </c>
      <c r="C1894" s="7">
        <v>4196</v>
      </c>
      <c r="D1894" s="7" t="s">
        <v>23</v>
      </c>
      <c r="E1894">
        <v>4001152</v>
      </c>
      <c r="F1894" s="101"/>
      <c r="G1894" s="111">
        <v>50033829</v>
      </c>
      <c r="H1894" t="s">
        <v>229</v>
      </c>
      <c r="I1894" s="101" t="str">
        <f t="shared" si="311"/>
        <v>39,7</v>
      </c>
      <c r="J1894" s="164">
        <v>0</v>
      </c>
      <c r="K1894" s="7" t="s">
        <v>48</v>
      </c>
      <c r="L1894" s="103" t="e">
        <f>HLOOKUP(K1894,'ABR''26'!$DE$4:$EH$65,MATCH(Carga!A1894,'ABR''26'!$DE$4:$DE$65,0),0)</f>
        <v>#N/A</v>
      </c>
      <c r="M1894" s="7"/>
      <c r="O1894" s="7" t="str">
        <f t="shared" si="304"/>
        <v>ZBLA</v>
      </c>
      <c r="P1894" s="104" t="e">
        <f t="shared" si="305"/>
        <v>#N/A</v>
      </c>
      <c r="Q1894" s="102" t="s">
        <v>203</v>
      </c>
      <c r="R1894" s="102" t="s">
        <v>204</v>
      </c>
      <c r="S1894" s="102" t="s">
        <v>152</v>
      </c>
      <c r="T1894" s="105" t="str">
        <f t="shared" ca="1" si="310"/>
        <v>04.05.Monday</v>
      </c>
      <c r="U1894" s="102" t="s">
        <v>205</v>
      </c>
      <c r="V1894" s="7"/>
      <c r="W1894" s="7"/>
      <c r="X1894" s="7"/>
      <c r="Y1894" s="7"/>
      <c r="Z1894" s="100">
        <f t="shared" si="306"/>
        <v>4001152</v>
      </c>
      <c r="AA1894" s="7"/>
      <c r="AB1894" s="7"/>
      <c r="AC1894" s="7"/>
      <c r="AD1894" s="7"/>
      <c r="AE1894" s="100">
        <f t="shared" si="307"/>
        <v>4196</v>
      </c>
      <c r="AF1894" s="7"/>
      <c r="AG1894" s="100">
        <f t="shared" si="308"/>
        <v>50033829</v>
      </c>
    </row>
    <row r="1895" spans="1:33" x14ac:dyDescent="0.35">
      <c r="A1895" s="7" t="str">
        <f t="shared" si="312"/>
        <v>Suape39,70</v>
      </c>
      <c r="B1895" s="100" t="s">
        <v>187</v>
      </c>
      <c r="C1895" s="7">
        <v>4196</v>
      </c>
      <c r="D1895" s="7" t="s">
        <v>23</v>
      </c>
      <c r="E1895">
        <v>4001152</v>
      </c>
      <c r="F1895" s="101"/>
      <c r="G1895" s="111">
        <v>50033829</v>
      </c>
      <c r="H1895" t="s">
        <v>229</v>
      </c>
      <c r="I1895" s="101" t="str">
        <f t="shared" si="311"/>
        <v>39,7</v>
      </c>
      <c r="J1895" s="164">
        <v>0</v>
      </c>
      <c r="K1895" s="7" t="s">
        <v>55</v>
      </c>
      <c r="L1895" s="103" t="e">
        <f>HLOOKUP(K1895,'ABR''26'!$DE$4:$EH$65,MATCH(Carga!A1895,'ABR''26'!$DE$4:$DE$65,0),0)</f>
        <v>#N/A</v>
      </c>
      <c r="M1895" s="7"/>
      <c r="O1895" s="7" t="str">
        <f t="shared" si="304"/>
        <v>ZBLL</v>
      </c>
      <c r="P1895" s="104" t="e">
        <f t="shared" si="305"/>
        <v>#N/A</v>
      </c>
      <c r="Q1895" s="102" t="s">
        <v>203</v>
      </c>
      <c r="R1895" s="102" t="s">
        <v>204</v>
      </c>
      <c r="S1895" s="102" t="s">
        <v>152</v>
      </c>
      <c r="T1895" s="105" t="str">
        <f t="shared" ca="1" si="310"/>
        <v>04.05.Monday</v>
      </c>
      <c r="U1895" s="102" t="s">
        <v>205</v>
      </c>
      <c r="V1895" s="7"/>
      <c r="W1895" s="7"/>
      <c r="X1895" s="7"/>
      <c r="Y1895" s="7"/>
      <c r="Z1895" s="100">
        <f t="shared" si="306"/>
        <v>4001152</v>
      </c>
      <c r="AA1895" s="7"/>
      <c r="AB1895" s="7"/>
      <c r="AC1895" s="7"/>
      <c r="AD1895" s="7"/>
      <c r="AE1895" s="100">
        <f t="shared" si="307"/>
        <v>4196</v>
      </c>
      <c r="AF1895" s="7"/>
      <c r="AG1895" s="100">
        <f t="shared" si="308"/>
        <v>50033829</v>
      </c>
    </row>
    <row r="1896" spans="1:33" x14ac:dyDescent="0.35">
      <c r="A1896" s="7" t="str">
        <f t="shared" si="312"/>
        <v>Suape39,70</v>
      </c>
      <c r="B1896" s="100" t="s">
        <v>187</v>
      </c>
      <c r="C1896" s="7">
        <v>4196</v>
      </c>
      <c r="D1896" s="7" t="s">
        <v>23</v>
      </c>
      <c r="E1896">
        <v>4001152</v>
      </c>
      <c r="F1896" s="101"/>
      <c r="G1896" s="111">
        <v>50033829</v>
      </c>
      <c r="H1896" t="s">
        <v>229</v>
      </c>
      <c r="I1896" s="101" t="str">
        <f t="shared" si="311"/>
        <v>39,7</v>
      </c>
      <c r="J1896" s="164">
        <v>0</v>
      </c>
      <c r="K1896" s="7" t="s">
        <v>135</v>
      </c>
      <c r="L1896" s="103" t="e">
        <f>HLOOKUP(K1896,'ABR''26'!$DE$4:$EH$65,MATCH(Carga!A1896,'ABR''26'!$DE$4:$DE$65,0),0)</f>
        <v>#N/A</v>
      </c>
      <c r="M1896" s="7"/>
      <c r="O1896" s="7" t="str">
        <f t="shared" si="304"/>
        <v>ZBPE</v>
      </c>
      <c r="P1896" s="104" t="e">
        <f t="shared" si="305"/>
        <v>#N/A</v>
      </c>
      <c r="Q1896" s="102" t="s">
        <v>203</v>
      </c>
      <c r="R1896" s="102" t="s">
        <v>204</v>
      </c>
      <c r="S1896" s="102" t="s">
        <v>152</v>
      </c>
      <c r="T1896" s="105" t="str">
        <f t="shared" ca="1" si="310"/>
        <v>04.05.Monday</v>
      </c>
      <c r="U1896" s="102" t="s">
        <v>205</v>
      </c>
      <c r="V1896" s="7"/>
      <c r="W1896" s="7"/>
      <c r="X1896" s="7"/>
      <c r="Y1896" s="7"/>
      <c r="Z1896" s="100">
        <f t="shared" si="306"/>
        <v>4001152</v>
      </c>
      <c r="AA1896" s="7"/>
      <c r="AB1896" s="7"/>
      <c r="AC1896" s="7"/>
      <c r="AD1896" s="7"/>
      <c r="AE1896" s="100">
        <f t="shared" si="307"/>
        <v>4196</v>
      </c>
      <c r="AF1896" s="7"/>
      <c r="AG1896" s="100">
        <f t="shared" si="308"/>
        <v>50033829</v>
      </c>
    </row>
    <row r="1897" spans="1:33" x14ac:dyDescent="0.35">
      <c r="A1897" s="7" t="str">
        <f t="shared" si="312"/>
        <v>Suape39,70</v>
      </c>
      <c r="B1897" s="100" t="s">
        <v>187</v>
      </c>
      <c r="C1897" s="7">
        <v>4196</v>
      </c>
      <c r="D1897" s="7" t="s">
        <v>23</v>
      </c>
      <c r="E1897">
        <v>4001152</v>
      </c>
      <c r="F1897" s="101"/>
      <c r="G1897" s="111">
        <v>50033829</v>
      </c>
      <c r="H1897" t="s">
        <v>229</v>
      </c>
      <c r="I1897" s="101" t="str">
        <f t="shared" si="311"/>
        <v>39,7</v>
      </c>
      <c r="J1897" s="164">
        <v>0</v>
      </c>
      <c r="K1897" s="7" t="s">
        <v>136</v>
      </c>
      <c r="L1897" s="103" t="e">
        <f>HLOOKUP(K1897,'ABR''26'!$DE$4:$EH$65,MATCH(Carga!A1897,'ABR''26'!$DE$4:$DE$65,0),0)</f>
        <v>#N/A</v>
      </c>
      <c r="M1897" s="7"/>
      <c r="O1897" s="7" t="str">
        <f t="shared" si="304"/>
        <v>ZBPL</v>
      </c>
      <c r="P1897" s="104" t="e">
        <f t="shared" si="305"/>
        <v>#N/A</v>
      </c>
      <c r="Q1897" s="102" t="s">
        <v>203</v>
      </c>
      <c r="R1897" s="102" t="s">
        <v>204</v>
      </c>
      <c r="S1897" s="102" t="s">
        <v>152</v>
      </c>
      <c r="T1897" s="105" t="str">
        <f t="shared" ca="1" si="310"/>
        <v>04.05.Monday</v>
      </c>
      <c r="U1897" s="102" t="s">
        <v>205</v>
      </c>
      <c r="V1897" s="7"/>
      <c r="W1897" s="7"/>
      <c r="X1897" s="7"/>
      <c r="Y1897" s="7"/>
      <c r="Z1897" s="100">
        <f t="shared" si="306"/>
        <v>4001152</v>
      </c>
      <c r="AA1897" s="7"/>
      <c r="AB1897" s="7"/>
      <c r="AC1897" s="7"/>
      <c r="AD1897" s="7"/>
      <c r="AE1897" s="100">
        <f t="shared" si="307"/>
        <v>4196</v>
      </c>
      <c r="AF1897" s="7"/>
      <c r="AG1897" s="100">
        <f t="shared" si="308"/>
        <v>50033829</v>
      </c>
    </row>
    <row r="1898" spans="1:33" x14ac:dyDescent="0.35">
      <c r="A1898" s="7" t="str">
        <f>D1898&amp;I1898&amp;J1898</f>
        <v>Manaus39,70</v>
      </c>
      <c r="B1898" s="100" t="s">
        <v>187</v>
      </c>
      <c r="C1898" s="7">
        <v>4151</v>
      </c>
      <c r="D1898" s="7" t="s">
        <v>40</v>
      </c>
      <c r="E1898">
        <v>4001150</v>
      </c>
      <c r="F1898" s="101"/>
      <c r="G1898" s="111">
        <v>50040235</v>
      </c>
      <c r="H1898" t="s">
        <v>233</v>
      </c>
      <c r="I1898" s="101" t="str">
        <f t="shared" si="311"/>
        <v>39,7</v>
      </c>
      <c r="J1898" s="164">
        <v>0</v>
      </c>
      <c r="K1898" s="7" t="s">
        <v>43</v>
      </c>
      <c r="L1898" s="103" t="e">
        <f>HLOOKUP(K1898,'ABR''26'!$DE$4:$EH$65,MATCH(Carga!A1898,'ABR''26'!$DE$4:$DE$65,0),0)</f>
        <v>#N/A</v>
      </c>
      <c r="M1898" s="7"/>
      <c r="O1898" s="7" t="str">
        <f t="shared" si="304"/>
        <v>ZBRP</v>
      </c>
      <c r="P1898" s="104" t="e">
        <f t="shared" si="305"/>
        <v>#N/A</v>
      </c>
      <c r="Q1898" s="102" t="s">
        <v>203</v>
      </c>
      <c r="R1898" s="102" t="s">
        <v>204</v>
      </c>
      <c r="S1898" s="102" t="s">
        <v>152</v>
      </c>
      <c r="T1898" s="105" t="str">
        <f t="shared" ca="1" si="310"/>
        <v>04.05.Monday</v>
      </c>
      <c r="U1898" s="102" t="s">
        <v>205</v>
      </c>
      <c r="V1898" s="7"/>
      <c r="W1898" s="7"/>
      <c r="X1898" s="7"/>
      <c r="Y1898" s="7"/>
      <c r="Z1898" s="100">
        <f t="shared" si="306"/>
        <v>4001150</v>
      </c>
      <c r="AA1898" s="7"/>
      <c r="AB1898" s="7"/>
      <c r="AC1898" s="7"/>
      <c r="AD1898" s="7"/>
      <c r="AE1898" s="100">
        <f t="shared" si="307"/>
        <v>4151</v>
      </c>
      <c r="AF1898" s="7"/>
      <c r="AG1898" s="100">
        <f t="shared" si="308"/>
        <v>50040235</v>
      </c>
    </row>
    <row r="1899" spans="1:33" x14ac:dyDescent="0.35">
      <c r="A1899" s="7" t="str">
        <f t="shared" ref="A1899:A1921" si="313">D1899&amp;I1899&amp;J1899</f>
        <v>Manaus39,70</v>
      </c>
      <c r="B1899" s="100" t="s">
        <v>187</v>
      </c>
      <c r="C1899" s="7">
        <v>4151</v>
      </c>
      <c r="D1899" s="7" t="s">
        <v>40</v>
      </c>
      <c r="E1899">
        <v>4001150</v>
      </c>
      <c r="F1899" s="101"/>
      <c r="G1899" s="111">
        <v>50040235</v>
      </c>
      <c r="H1899" t="s">
        <v>233</v>
      </c>
      <c r="I1899" s="101" t="str">
        <f t="shared" si="311"/>
        <v>39,7</v>
      </c>
      <c r="J1899" s="164">
        <v>0</v>
      </c>
      <c r="K1899" s="7" t="s">
        <v>44</v>
      </c>
      <c r="L1899" s="103" t="e">
        <f>HLOOKUP(K1899,'ABR''26'!$DE$4:$EH$65,MATCH(Carga!A1899,'ABR''26'!$DE$4:$DE$65,0),0)</f>
        <v>#N/A</v>
      </c>
      <c r="M1899" s="7"/>
      <c r="O1899" s="7" t="str">
        <f t="shared" si="304"/>
        <v>ZBSR</v>
      </c>
      <c r="P1899" s="104" t="e">
        <f t="shared" si="305"/>
        <v>#N/A</v>
      </c>
      <c r="Q1899" s="102" t="s">
        <v>203</v>
      </c>
      <c r="R1899" s="102" t="s">
        <v>204</v>
      </c>
      <c r="S1899" s="102" t="s">
        <v>152</v>
      </c>
      <c r="T1899" s="105" t="str">
        <f t="shared" ca="1" si="310"/>
        <v>04.05.Monday</v>
      </c>
      <c r="U1899" s="102" t="s">
        <v>205</v>
      </c>
      <c r="V1899" s="7"/>
      <c r="W1899" s="7"/>
      <c r="X1899" s="7"/>
      <c r="Y1899" s="7"/>
      <c r="Z1899" s="100">
        <f t="shared" si="306"/>
        <v>4001150</v>
      </c>
      <c r="AA1899" s="7"/>
      <c r="AB1899" s="7"/>
      <c r="AC1899" s="7"/>
      <c r="AD1899" s="7"/>
      <c r="AE1899" s="100">
        <f t="shared" si="307"/>
        <v>4151</v>
      </c>
      <c r="AF1899" s="7"/>
      <c r="AG1899" s="100">
        <f t="shared" si="308"/>
        <v>50040235</v>
      </c>
    </row>
    <row r="1900" spans="1:33" x14ac:dyDescent="0.35">
      <c r="A1900" s="7" t="str">
        <f t="shared" si="313"/>
        <v>Manaus39,70</v>
      </c>
      <c r="B1900" s="100" t="s">
        <v>187</v>
      </c>
      <c r="C1900" s="7">
        <v>4151</v>
      </c>
      <c r="D1900" s="7" t="s">
        <v>40</v>
      </c>
      <c r="E1900">
        <v>4001150</v>
      </c>
      <c r="F1900" s="101"/>
      <c r="G1900" s="111">
        <v>50040235</v>
      </c>
      <c r="H1900" t="s">
        <v>233</v>
      </c>
      <c r="I1900" s="101" t="str">
        <f t="shared" si="311"/>
        <v>39,7</v>
      </c>
      <c r="J1900" s="164">
        <v>0</v>
      </c>
      <c r="K1900" s="7" t="s">
        <v>56</v>
      </c>
      <c r="L1900" s="103" t="e">
        <f>HLOOKUP(K1900,'ABR''26'!$DE$4:$EH$65,MATCH(Carga!A1900,'ABR''26'!$DE$4:$DE$65,0),0)</f>
        <v>#N/A</v>
      </c>
      <c r="M1900" s="7"/>
      <c r="O1900" s="7" t="str">
        <f t="shared" si="304"/>
        <v>ZBSB</v>
      </c>
      <c r="P1900" s="104" t="e">
        <f t="shared" si="305"/>
        <v>#N/A</v>
      </c>
      <c r="Q1900" s="102" t="s">
        <v>203</v>
      </c>
      <c r="R1900" s="102" t="s">
        <v>204</v>
      </c>
      <c r="S1900" s="102" t="s">
        <v>152</v>
      </c>
      <c r="T1900" s="105" t="str">
        <f t="shared" ca="1" si="310"/>
        <v>04.05.Monday</v>
      </c>
      <c r="U1900" s="102" t="s">
        <v>205</v>
      </c>
      <c r="V1900" s="7"/>
      <c r="W1900" s="7"/>
      <c r="X1900" s="7"/>
      <c r="Y1900" s="7"/>
      <c r="Z1900" s="100">
        <f t="shared" si="306"/>
        <v>4001150</v>
      </c>
      <c r="AA1900" s="7"/>
      <c r="AB1900" s="7"/>
      <c r="AC1900" s="7"/>
      <c r="AD1900" s="7"/>
      <c r="AE1900" s="100">
        <f t="shared" si="307"/>
        <v>4151</v>
      </c>
      <c r="AF1900" s="7"/>
      <c r="AG1900" s="100">
        <f t="shared" si="308"/>
        <v>50040235</v>
      </c>
    </row>
    <row r="1901" spans="1:33" x14ac:dyDescent="0.35">
      <c r="A1901" s="7" t="str">
        <f t="shared" si="313"/>
        <v>Manaus39,70</v>
      </c>
      <c r="B1901" s="100" t="s">
        <v>187</v>
      </c>
      <c r="C1901" s="7">
        <v>4151</v>
      </c>
      <c r="D1901" s="7" t="s">
        <v>40</v>
      </c>
      <c r="E1901">
        <v>4001150</v>
      </c>
      <c r="F1901" s="101"/>
      <c r="G1901" s="111">
        <v>50040235</v>
      </c>
      <c r="H1901" t="s">
        <v>233</v>
      </c>
      <c r="I1901" s="101" t="str">
        <f t="shared" si="311"/>
        <v>39,7</v>
      </c>
      <c r="J1901" s="164">
        <v>0</v>
      </c>
      <c r="K1901" s="7" t="s">
        <v>46</v>
      </c>
      <c r="L1901" s="103" t="e">
        <f>HLOOKUP(K1901,'ABR''26'!$DE$4:$EH$65,MATCH(Carga!A1901,'ABR''26'!$DE$4:$DE$65,0),0)</f>
        <v>#N/A</v>
      </c>
      <c r="M1901" s="7"/>
      <c r="O1901" s="7" t="str">
        <f t="shared" si="304"/>
        <v>ZBCP</v>
      </c>
      <c r="P1901" s="104" t="e">
        <f t="shared" si="305"/>
        <v>#N/A</v>
      </c>
      <c r="Q1901" s="102" t="s">
        <v>203</v>
      </c>
      <c r="R1901" s="102" t="s">
        <v>204</v>
      </c>
      <c r="S1901" s="102" t="s">
        <v>152</v>
      </c>
      <c r="T1901" s="105" t="str">
        <f t="shared" ca="1" si="310"/>
        <v>04.05.Monday</v>
      </c>
      <c r="U1901" s="102" t="s">
        <v>205</v>
      </c>
      <c r="V1901" s="7"/>
      <c r="W1901" s="7"/>
      <c r="X1901" s="7"/>
      <c r="Y1901" s="7"/>
      <c r="Z1901" s="100">
        <f t="shared" si="306"/>
        <v>4001150</v>
      </c>
      <c r="AA1901" s="7"/>
      <c r="AB1901" s="7"/>
      <c r="AC1901" s="7"/>
      <c r="AD1901" s="7"/>
      <c r="AE1901" s="100">
        <f t="shared" si="307"/>
        <v>4151</v>
      </c>
      <c r="AF1901" s="7"/>
      <c r="AG1901" s="100">
        <f t="shared" si="308"/>
        <v>50040235</v>
      </c>
    </row>
    <row r="1902" spans="1:33" x14ac:dyDescent="0.35">
      <c r="A1902" s="7" t="str">
        <f t="shared" si="313"/>
        <v>Manaus39,70</v>
      </c>
      <c r="B1902" s="100" t="s">
        <v>187</v>
      </c>
      <c r="C1902" s="7">
        <v>4151</v>
      </c>
      <c r="D1902" s="7" t="s">
        <v>40</v>
      </c>
      <c r="E1902">
        <v>4001150</v>
      </c>
      <c r="F1902" s="101"/>
      <c r="G1902" s="111">
        <v>50040235</v>
      </c>
      <c r="H1902" t="s">
        <v>233</v>
      </c>
      <c r="I1902" s="101" t="str">
        <f t="shared" si="311"/>
        <v>39,7</v>
      </c>
      <c r="J1902" s="164">
        <v>0</v>
      </c>
      <c r="K1902" s="7" t="s">
        <v>131</v>
      </c>
      <c r="L1902" s="103" t="e">
        <f>HLOOKUP(K1902,'ABR''26'!$DE$4:$EH$65,MATCH(Carga!A1902,'ABR''26'!$DE$4:$DE$65,0),0)</f>
        <v>#N/A</v>
      </c>
      <c r="M1902" s="7"/>
      <c r="O1902" s="7" t="str">
        <f t="shared" si="304"/>
        <v>ZBFP</v>
      </c>
      <c r="P1902" s="104" t="e">
        <f t="shared" si="305"/>
        <v>#N/A</v>
      </c>
      <c r="Q1902" s="102" t="s">
        <v>203</v>
      </c>
      <c r="R1902" s="102" t="s">
        <v>204</v>
      </c>
      <c r="S1902" s="102" t="s">
        <v>152</v>
      </c>
      <c r="T1902" s="105" t="str">
        <f t="shared" ca="1" si="310"/>
        <v>04.05.Monday</v>
      </c>
      <c r="U1902" s="102" t="s">
        <v>205</v>
      </c>
      <c r="V1902" s="7"/>
      <c r="W1902" s="7"/>
      <c r="X1902" s="7"/>
      <c r="Y1902" s="7"/>
      <c r="Z1902" s="100">
        <f t="shared" si="306"/>
        <v>4001150</v>
      </c>
      <c r="AA1902" s="7"/>
      <c r="AB1902" s="7"/>
      <c r="AC1902" s="7"/>
      <c r="AD1902" s="7"/>
      <c r="AE1902" s="100">
        <f t="shared" si="307"/>
        <v>4151</v>
      </c>
      <c r="AF1902" s="7"/>
      <c r="AG1902" s="100">
        <f t="shared" si="308"/>
        <v>50040235</v>
      </c>
    </row>
    <row r="1903" spans="1:33" x14ac:dyDescent="0.35">
      <c r="A1903" s="7" t="str">
        <f t="shared" si="313"/>
        <v>Manaus39,70</v>
      </c>
      <c r="B1903" s="100" t="s">
        <v>187</v>
      </c>
      <c r="C1903" s="7">
        <v>4151</v>
      </c>
      <c r="D1903" s="7" t="s">
        <v>40</v>
      </c>
      <c r="E1903">
        <v>4001150</v>
      </c>
      <c r="F1903" s="101"/>
      <c r="G1903" s="111">
        <v>50040235</v>
      </c>
      <c r="H1903" t="s">
        <v>233</v>
      </c>
      <c r="I1903" s="101" t="str">
        <f t="shared" si="311"/>
        <v>39,7</v>
      </c>
      <c r="J1903" s="164">
        <v>0</v>
      </c>
      <c r="K1903" s="7" t="s">
        <v>51</v>
      </c>
      <c r="L1903" s="103" t="e">
        <f>HLOOKUP(K1903,'ABR''26'!$DE$4:$EH$65,MATCH(Carga!A1903,'ABR''26'!$DE$4:$DE$65,0),0)</f>
        <v>#N/A</v>
      </c>
      <c r="M1903" s="7"/>
      <c r="O1903" s="7" t="str">
        <f t="shared" si="304"/>
        <v>ZBFC</v>
      </c>
      <c r="P1903" s="104" t="e">
        <f t="shared" si="305"/>
        <v>#N/A</v>
      </c>
      <c r="Q1903" s="102" t="s">
        <v>203</v>
      </c>
      <c r="R1903" s="102" t="s">
        <v>204</v>
      </c>
      <c r="S1903" s="102" t="s">
        <v>152</v>
      </c>
      <c r="T1903" s="105" t="str">
        <f t="shared" ca="1" si="310"/>
        <v>04.05.Monday</v>
      </c>
      <c r="U1903" s="102" t="s">
        <v>205</v>
      </c>
      <c r="V1903" s="7"/>
      <c r="W1903" s="7"/>
      <c r="X1903" s="7"/>
      <c r="Y1903" s="7"/>
      <c r="Z1903" s="100">
        <f t="shared" si="306"/>
        <v>4001150</v>
      </c>
      <c r="AA1903" s="7"/>
      <c r="AB1903" s="7"/>
      <c r="AC1903" s="7"/>
      <c r="AD1903" s="7"/>
      <c r="AE1903" s="100">
        <f t="shared" si="307"/>
        <v>4151</v>
      </c>
      <c r="AF1903" s="7"/>
      <c r="AG1903" s="100">
        <f t="shared" si="308"/>
        <v>50040235</v>
      </c>
    </row>
    <row r="1904" spans="1:33" x14ac:dyDescent="0.35">
      <c r="A1904" s="7" t="str">
        <f t="shared" si="313"/>
        <v>Manaus39,70</v>
      </c>
      <c r="B1904" s="100" t="s">
        <v>187</v>
      </c>
      <c r="C1904" s="7">
        <v>4151</v>
      </c>
      <c r="D1904" s="7" t="s">
        <v>40</v>
      </c>
      <c r="E1904">
        <v>4001150</v>
      </c>
      <c r="F1904" s="101"/>
      <c r="G1904" s="111">
        <v>50040235</v>
      </c>
      <c r="H1904" t="s">
        <v>233</v>
      </c>
      <c r="I1904" s="101" t="str">
        <f t="shared" si="311"/>
        <v>39,7</v>
      </c>
      <c r="J1904" s="164">
        <v>0</v>
      </c>
      <c r="K1904" s="7" t="s">
        <v>59</v>
      </c>
      <c r="L1904" s="103" t="e">
        <f>HLOOKUP(K1904,'ABR''26'!$DE$4:$EH$65,MATCH(Carga!A1904,'ABR''26'!$DE$4:$DE$65,0),0)</f>
        <v>#N/A</v>
      </c>
      <c r="M1904" s="7"/>
      <c r="O1904" s="7" t="str">
        <f t="shared" si="304"/>
        <v>ZBFB</v>
      </c>
      <c r="P1904" s="104" t="e">
        <f t="shared" si="305"/>
        <v>#N/A</v>
      </c>
      <c r="Q1904" s="102" t="s">
        <v>203</v>
      </c>
      <c r="R1904" s="102" t="s">
        <v>204</v>
      </c>
      <c r="S1904" s="102" t="s">
        <v>152</v>
      </c>
      <c r="T1904" s="105" t="str">
        <f t="shared" ca="1" si="310"/>
        <v>04.05.Monday</v>
      </c>
      <c r="U1904" s="102" t="s">
        <v>205</v>
      </c>
      <c r="V1904" s="7"/>
      <c r="W1904" s="7"/>
      <c r="X1904" s="7"/>
      <c r="Y1904" s="7"/>
      <c r="Z1904" s="100">
        <f t="shared" si="306"/>
        <v>4001150</v>
      </c>
      <c r="AA1904" s="7"/>
      <c r="AB1904" s="7"/>
      <c r="AC1904" s="7"/>
      <c r="AD1904" s="7"/>
      <c r="AE1904" s="100">
        <f t="shared" si="307"/>
        <v>4151</v>
      </c>
      <c r="AF1904" s="7"/>
      <c r="AG1904" s="100">
        <f t="shared" si="308"/>
        <v>50040235</v>
      </c>
    </row>
    <row r="1905" spans="1:33" x14ac:dyDescent="0.35">
      <c r="A1905" s="7" t="str">
        <f t="shared" si="313"/>
        <v>Manaus39,70</v>
      </c>
      <c r="B1905" s="100" t="s">
        <v>187</v>
      </c>
      <c r="C1905" s="7">
        <v>4151</v>
      </c>
      <c r="D1905" s="7" t="s">
        <v>40</v>
      </c>
      <c r="E1905">
        <v>4001150</v>
      </c>
      <c r="F1905" s="101"/>
      <c r="G1905" s="111">
        <v>50040235</v>
      </c>
      <c r="H1905" t="s">
        <v>233</v>
      </c>
      <c r="I1905" s="101" t="str">
        <f t="shared" si="311"/>
        <v>39,7</v>
      </c>
      <c r="J1905" s="164">
        <v>0</v>
      </c>
      <c r="K1905" s="7" t="s">
        <v>138</v>
      </c>
      <c r="L1905" s="103" t="e">
        <f>HLOOKUP(K1905,'ABR''26'!$DE$4:$EH$65,MATCH(Carga!A1905,'ABR''26'!$DE$4:$DE$65,0),0)</f>
        <v>#N/A</v>
      </c>
      <c r="M1905" s="7"/>
      <c r="O1905" s="7" t="str">
        <f t="shared" si="304"/>
        <v>ZBTM</v>
      </c>
      <c r="P1905" s="104" t="e">
        <f t="shared" si="305"/>
        <v>#N/A</v>
      </c>
      <c r="Q1905" s="102" t="s">
        <v>203</v>
      </c>
      <c r="R1905" s="102" t="s">
        <v>204</v>
      </c>
      <c r="S1905" s="102" t="s">
        <v>152</v>
      </c>
      <c r="T1905" s="105" t="str">
        <f t="shared" ca="1" si="310"/>
        <v>04.05.Monday</v>
      </c>
      <c r="U1905" s="102" t="s">
        <v>205</v>
      </c>
      <c r="V1905" s="7"/>
      <c r="W1905" s="7"/>
      <c r="X1905" s="7"/>
      <c r="Y1905" s="7"/>
      <c r="Z1905" s="100">
        <f t="shared" si="306"/>
        <v>4001150</v>
      </c>
      <c r="AA1905" s="7"/>
      <c r="AB1905" s="7"/>
      <c r="AC1905" s="7"/>
      <c r="AD1905" s="7"/>
      <c r="AE1905" s="100">
        <f t="shared" si="307"/>
        <v>4151</v>
      </c>
      <c r="AF1905" s="7"/>
      <c r="AG1905" s="100">
        <f t="shared" si="308"/>
        <v>50040235</v>
      </c>
    </row>
    <row r="1906" spans="1:33" x14ac:dyDescent="0.35">
      <c r="A1906" s="7" t="str">
        <f t="shared" si="313"/>
        <v>Manaus39,70</v>
      </c>
      <c r="B1906" s="100" t="s">
        <v>187</v>
      </c>
      <c r="C1906" s="7">
        <v>4151</v>
      </c>
      <c r="D1906" s="7" t="s">
        <v>40</v>
      </c>
      <c r="E1906">
        <v>4001150</v>
      </c>
      <c r="F1906" s="101"/>
      <c r="G1906" s="111">
        <v>50040235</v>
      </c>
      <c r="H1906" t="s">
        <v>233</v>
      </c>
      <c r="I1906" s="101" t="str">
        <f t="shared" si="311"/>
        <v>39,7</v>
      </c>
      <c r="J1906" s="164">
        <v>0</v>
      </c>
      <c r="K1906" s="7" t="s">
        <v>139</v>
      </c>
      <c r="L1906" s="103" t="e">
        <f>HLOOKUP(K1906,'ABR''26'!$DE$4:$EH$65,MATCH(Carga!A1906,'ABR''26'!$DE$4:$DE$65,0),0)</f>
        <v>#N/A</v>
      </c>
      <c r="M1906" s="7"/>
      <c r="O1906" s="7" t="str">
        <f t="shared" si="304"/>
        <v>ZBCT</v>
      </c>
      <c r="P1906" s="104" t="e">
        <f t="shared" si="305"/>
        <v>#N/A</v>
      </c>
      <c r="Q1906" s="102" t="s">
        <v>203</v>
      </c>
      <c r="R1906" s="102" t="s">
        <v>204</v>
      </c>
      <c r="S1906" s="102" t="s">
        <v>152</v>
      </c>
      <c r="T1906" s="105" t="str">
        <f t="shared" ca="1" si="310"/>
        <v>04.05.Monday</v>
      </c>
      <c r="U1906" s="102" t="s">
        <v>205</v>
      </c>
      <c r="V1906" s="7"/>
      <c r="W1906" s="7"/>
      <c r="X1906" s="7"/>
      <c r="Y1906" s="7"/>
      <c r="Z1906" s="100">
        <f t="shared" si="306"/>
        <v>4001150</v>
      </c>
      <c r="AA1906" s="7"/>
      <c r="AB1906" s="7"/>
      <c r="AC1906" s="7"/>
      <c r="AD1906" s="7"/>
      <c r="AE1906" s="100">
        <f t="shared" si="307"/>
        <v>4151</v>
      </c>
      <c r="AF1906" s="7"/>
      <c r="AG1906" s="100">
        <f t="shared" si="308"/>
        <v>50040235</v>
      </c>
    </row>
    <row r="1907" spans="1:33" x14ac:dyDescent="0.35">
      <c r="A1907" s="7" t="str">
        <f t="shared" si="313"/>
        <v>Manaus39,70</v>
      </c>
      <c r="B1907" s="100" t="s">
        <v>187</v>
      </c>
      <c r="C1907" s="7">
        <v>4151</v>
      </c>
      <c r="D1907" s="7" t="s">
        <v>40</v>
      </c>
      <c r="E1907">
        <v>4001150</v>
      </c>
      <c r="F1907" s="101"/>
      <c r="G1907" s="111">
        <v>50040235</v>
      </c>
      <c r="H1907" t="s">
        <v>233</v>
      </c>
      <c r="I1907" s="101" t="str">
        <f t="shared" si="311"/>
        <v>39,7</v>
      </c>
      <c r="J1907" s="164">
        <v>0</v>
      </c>
      <c r="K1907" s="7" t="s">
        <v>57</v>
      </c>
      <c r="L1907" s="103" t="e">
        <f>HLOOKUP(K1907,'ABR''26'!$DE$4:$EH$65,MATCH(Carga!A1907,'ABR''26'!$DE$4:$DE$65,0),0)</f>
        <v>#N/A</v>
      </c>
      <c r="M1907" s="7"/>
      <c r="O1907" s="7" t="str">
        <f t="shared" si="304"/>
        <v>ZBLB</v>
      </c>
      <c r="P1907" s="104" t="e">
        <f t="shared" si="305"/>
        <v>#N/A</v>
      </c>
      <c r="Q1907" s="102" t="s">
        <v>203</v>
      </c>
      <c r="R1907" s="102" t="s">
        <v>204</v>
      </c>
      <c r="S1907" s="102" t="s">
        <v>152</v>
      </c>
      <c r="T1907" s="105" t="str">
        <f t="shared" ca="1" si="310"/>
        <v>04.05.Monday</v>
      </c>
      <c r="U1907" s="102" t="s">
        <v>205</v>
      </c>
      <c r="V1907" s="7"/>
      <c r="W1907" s="7"/>
      <c r="X1907" s="7"/>
      <c r="Y1907" s="7"/>
      <c r="Z1907" s="100">
        <f t="shared" si="306"/>
        <v>4001150</v>
      </c>
      <c r="AA1907" s="7"/>
      <c r="AB1907" s="7"/>
      <c r="AC1907" s="7"/>
      <c r="AD1907" s="7"/>
      <c r="AE1907" s="100">
        <f t="shared" si="307"/>
        <v>4151</v>
      </c>
      <c r="AF1907" s="7"/>
      <c r="AG1907" s="100">
        <f t="shared" si="308"/>
        <v>50040235</v>
      </c>
    </row>
    <row r="1908" spans="1:33" x14ac:dyDescent="0.35">
      <c r="A1908" s="7" t="str">
        <f t="shared" si="313"/>
        <v>Manaus39,70</v>
      </c>
      <c r="B1908" s="100" t="s">
        <v>187</v>
      </c>
      <c r="C1908" s="7">
        <v>4151</v>
      </c>
      <c r="D1908" s="7" t="s">
        <v>40</v>
      </c>
      <c r="E1908">
        <v>4001150</v>
      </c>
      <c r="F1908" s="101"/>
      <c r="G1908" s="111">
        <v>50040235</v>
      </c>
      <c r="H1908" t="s">
        <v>233</v>
      </c>
      <c r="I1908" s="101" t="str">
        <f t="shared" si="311"/>
        <v>39,7</v>
      </c>
      <c r="J1908" s="164">
        <v>0</v>
      </c>
      <c r="K1908" s="7" t="s">
        <v>132</v>
      </c>
      <c r="L1908" s="103" t="e">
        <f>HLOOKUP(K1908,'ABR''26'!$DE$4:$EH$65,MATCH(Carga!A1908,'ABR''26'!$DE$4:$DE$65,0),0)</f>
        <v>#N/A</v>
      </c>
      <c r="M1908" s="7"/>
      <c r="O1908" s="7" t="str">
        <f t="shared" si="304"/>
        <v>ZBMR</v>
      </c>
      <c r="P1908" s="104" t="e">
        <f t="shared" si="305"/>
        <v>#N/A</v>
      </c>
      <c r="Q1908" s="102" t="s">
        <v>203</v>
      </c>
      <c r="R1908" s="102" t="s">
        <v>204</v>
      </c>
      <c r="S1908" s="102" t="s">
        <v>152</v>
      </c>
      <c r="T1908" s="105" t="str">
        <f t="shared" ca="1" si="310"/>
        <v>04.05.Monday</v>
      </c>
      <c r="U1908" s="102" t="s">
        <v>205</v>
      </c>
      <c r="V1908" s="7"/>
      <c r="W1908" s="7"/>
      <c r="X1908" s="7"/>
      <c r="Y1908" s="7"/>
      <c r="Z1908" s="100">
        <f t="shared" si="306"/>
        <v>4001150</v>
      </c>
      <c r="AA1908" s="7"/>
      <c r="AB1908" s="7"/>
      <c r="AC1908" s="7"/>
      <c r="AD1908" s="7"/>
      <c r="AE1908" s="100">
        <f t="shared" si="307"/>
        <v>4151</v>
      </c>
      <c r="AF1908" s="7"/>
      <c r="AG1908" s="100">
        <f t="shared" si="308"/>
        <v>50040235</v>
      </c>
    </row>
    <row r="1909" spans="1:33" x14ac:dyDescent="0.35">
      <c r="A1909" s="7" t="str">
        <f t="shared" si="313"/>
        <v>Manaus39,70</v>
      </c>
      <c r="B1909" s="100" t="s">
        <v>187</v>
      </c>
      <c r="C1909" s="7">
        <v>4151</v>
      </c>
      <c r="D1909" s="7" t="s">
        <v>40</v>
      </c>
      <c r="E1909">
        <v>4001150</v>
      </c>
      <c r="F1909" s="101"/>
      <c r="G1909" s="111">
        <v>50040235</v>
      </c>
      <c r="H1909" t="s">
        <v>233</v>
      </c>
      <c r="I1909" s="101" t="str">
        <f t="shared" si="311"/>
        <v>39,7</v>
      </c>
      <c r="J1909" s="164">
        <v>0</v>
      </c>
      <c r="K1909" s="7" t="s">
        <v>133</v>
      </c>
      <c r="L1909" s="103" t="e">
        <f>HLOOKUP(K1909,'ABR''26'!$DE$4:$EH$65,MATCH(Carga!A1909,'ABR''26'!$DE$4:$DE$65,0),0)</f>
        <v>#N/A</v>
      </c>
      <c r="M1909" s="7"/>
      <c r="O1909" s="7" t="str">
        <f t="shared" si="304"/>
        <v>ZBML</v>
      </c>
      <c r="P1909" s="104" t="e">
        <f t="shared" si="305"/>
        <v>#N/A</v>
      </c>
      <c r="Q1909" s="102" t="s">
        <v>203</v>
      </c>
      <c r="R1909" s="102" t="s">
        <v>204</v>
      </c>
      <c r="S1909" s="102" t="s">
        <v>152</v>
      </c>
      <c r="T1909" s="105" t="str">
        <f t="shared" ca="1" si="310"/>
        <v>04.05.Monday</v>
      </c>
      <c r="U1909" s="102" t="s">
        <v>205</v>
      </c>
      <c r="V1909" s="7"/>
      <c r="W1909" s="7"/>
      <c r="X1909" s="7"/>
      <c r="Y1909" s="7"/>
      <c r="Z1909" s="100">
        <f t="shared" si="306"/>
        <v>4001150</v>
      </c>
      <c r="AA1909" s="7"/>
      <c r="AB1909" s="7"/>
      <c r="AC1909" s="7"/>
      <c r="AD1909" s="7"/>
      <c r="AE1909" s="100">
        <f t="shared" si="307"/>
        <v>4151</v>
      </c>
      <c r="AF1909" s="7"/>
      <c r="AG1909" s="100">
        <f t="shared" si="308"/>
        <v>50040235</v>
      </c>
    </row>
    <row r="1910" spans="1:33" x14ac:dyDescent="0.35">
      <c r="A1910" s="7" t="str">
        <f t="shared" si="313"/>
        <v>Manaus39,70</v>
      </c>
      <c r="B1910" s="100" t="s">
        <v>187</v>
      </c>
      <c r="C1910" s="7">
        <v>4151</v>
      </c>
      <c r="D1910" s="7" t="s">
        <v>40</v>
      </c>
      <c r="E1910">
        <v>4001150</v>
      </c>
      <c r="F1910" s="101"/>
      <c r="G1910" s="111">
        <v>50040235</v>
      </c>
      <c r="H1910" t="s">
        <v>233</v>
      </c>
      <c r="I1910" s="101" t="str">
        <f t="shared" si="311"/>
        <v>39,7</v>
      </c>
      <c r="J1910" s="164">
        <v>0</v>
      </c>
      <c r="K1910" s="7" t="s">
        <v>52</v>
      </c>
      <c r="L1910" s="103" t="e">
        <f>HLOOKUP(K1910,'ABR''26'!$DE$4:$EH$65,MATCH(Carga!A1910,'ABR''26'!$DE$4:$DE$65,0),0)</f>
        <v>#N/A</v>
      </c>
      <c r="M1910" s="7"/>
      <c r="O1910" s="7" t="str">
        <f t="shared" si="304"/>
        <v>ZBPP</v>
      </c>
      <c r="P1910" s="104" t="e">
        <f t="shared" si="305"/>
        <v>#N/A</v>
      </c>
      <c r="Q1910" s="102" t="s">
        <v>203</v>
      </c>
      <c r="R1910" s="102" t="s">
        <v>204</v>
      </c>
      <c r="S1910" s="102" t="s">
        <v>152</v>
      </c>
      <c r="T1910" s="105" t="str">
        <f t="shared" ca="1" si="310"/>
        <v>04.05.Monday</v>
      </c>
      <c r="U1910" s="102" t="s">
        <v>205</v>
      </c>
      <c r="V1910" s="7"/>
      <c r="W1910" s="7"/>
      <c r="X1910" s="7"/>
      <c r="Y1910" s="7"/>
      <c r="Z1910" s="100">
        <f t="shared" si="306"/>
        <v>4001150</v>
      </c>
      <c r="AA1910" s="7"/>
      <c r="AB1910" s="7"/>
      <c r="AC1910" s="7"/>
      <c r="AD1910" s="7"/>
      <c r="AE1910" s="100">
        <f t="shared" si="307"/>
        <v>4151</v>
      </c>
      <c r="AF1910" s="7"/>
      <c r="AG1910" s="100">
        <f t="shared" si="308"/>
        <v>50040235</v>
      </c>
    </row>
    <row r="1911" spans="1:33" x14ac:dyDescent="0.35">
      <c r="A1911" s="7" t="str">
        <f t="shared" si="313"/>
        <v>Manaus39,70</v>
      </c>
      <c r="B1911" s="100" t="s">
        <v>187</v>
      </c>
      <c r="C1911" s="7">
        <v>4151</v>
      </c>
      <c r="D1911" s="7" t="s">
        <v>40</v>
      </c>
      <c r="E1911">
        <v>4001150</v>
      </c>
      <c r="F1911" s="101"/>
      <c r="G1911" s="111">
        <v>50040235</v>
      </c>
      <c r="H1911" t="s">
        <v>233</v>
      </c>
      <c r="I1911" s="101" t="str">
        <f t="shared" si="311"/>
        <v>39,7</v>
      </c>
      <c r="J1911" s="164">
        <v>0</v>
      </c>
      <c r="K1911" s="7" t="s">
        <v>60</v>
      </c>
      <c r="L1911" s="103" t="e">
        <f>HLOOKUP(K1911,'ABR''26'!$DE$4:$EH$65,MATCH(Carga!A1911,'ABR''26'!$DE$4:$DE$65,0),0)</f>
        <v>#N/A</v>
      </c>
      <c r="M1911" s="7"/>
      <c r="O1911" s="7" t="str">
        <f t="shared" si="304"/>
        <v>ZBPB</v>
      </c>
      <c r="P1911" s="104" t="e">
        <f t="shared" si="305"/>
        <v>#N/A</v>
      </c>
      <c r="Q1911" s="102" t="s">
        <v>203</v>
      </c>
      <c r="R1911" s="102" t="s">
        <v>204</v>
      </c>
      <c r="S1911" s="102" t="s">
        <v>152</v>
      </c>
      <c r="T1911" s="105" t="str">
        <f t="shared" ca="1" si="310"/>
        <v>04.05.Monday</v>
      </c>
      <c r="U1911" s="102" t="s">
        <v>205</v>
      </c>
      <c r="V1911" s="7"/>
      <c r="W1911" s="7"/>
      <c r="X1911" s="7"/>
      <c r="Y1911" s="7"/>
      <c r="Z1911" s="100">
        <f t="shared" si="306"/>
        <v>4001150</v>
      </c>
      <c r="AA1911" s="7"/>
      <c r="AB1911" s="7"/>
      <c r="AC1911" s="7"/>
      <c r="AD1911" s="7"/>
      <c r="AE1911" s="100">
        <f t="shared" si="307"/>
        <v>4151</v>
      </c>
      <c r="AF1911" s="7"/>
      <c r="AG1911" s="100">
        <f t="shared" si="308"/>
        <v>50040235</v>
      </c>
    </row>
    <row r="1912" spans="1:33" x14ac:dyDescent="0.35">
      <c r="A1912" s="7" t="str">
        <f t="shared" si="313"/>
        <v>Manaus39,70</v>
      </c>
      <c r="B1912" s="100" t="s">
        <v>187</v>
      </c>
      <c r="C1912" s="7">
        <v>4151</v>
      </c>
      <c r="D1912" s="7" t="s">
        <v>40</v>
      </c>
      <c r="E1912">
        <v>4001150</v>
      </c>
      <c r="F1912" s="101"/>
      <c r="G1912" s="111">
        <v>50040235</v>
      </c>
      <c r="H1912" t="s">
        <v>233</v>
      </c>
      <c r="I1912" s="101" t="str">
        <f t="shared" si="311"/>
        <v>39,7</v>
      </c>
      <c r="J1912" s="164">
        <v>0</v>
      </c>
      <c r="K1912" s="7" t="s">
        <v>50</v>
      </c>
      <c r="L1912" s="103" t="e">
        <f>HLOOKUP(K1912,'ABR''26'!$DE$4:$EH$65,MATCH(Carga!A1912,'ABR''26'!$DE$4:$DE$65,0),0)</f>
        <v>#N/A</v>
      </c>
      <c r="M1912" s="7"/>
      <c r="O1912" s="7" t="str">
        <f t="shared" si="304"/>
        <v>ZBOP</v>
      </c>
      <c r="P1912" s="104" t="e">
        <f t="shared" si="305"/>
        <v>#N/A</v>
      </c>
      <c r="Q1912" s="102" t="s">
        <v>203</v>
      </c>
      <c r="R1912" s="102" t="s">
        <v>204</v>
      </c>
      <c r="S1912" s="102" t="s">
        <v>152</v>
      </c>
      <c r="T1912" s="105" t="str">
        <f t="shared" ca="1" si="310"/>
        <v>04.05.Monday</v>
      </c>
      <c r="U1912" s="102" t="s">
        <v>205</v>
      </c>
      <c r="V1912" s="7"/>
      <c r="W1912" s="7"/>
      <c r="X1912" s="7"/>
      <c r="Y1912" s="7"/>
      <c r="Z1912" s="100">
        <f t="shared" si="306"/>
        <v>4001150</v>
      </c>
      <c r="AA1912" s="7"/>
      <c r="AB1912" s="7"/>
      <c r="AC1912" s="7"/>
      <c r="AD1912" s="7"/>
      <c r="AE1912" s="100">
        <f t="shared" si="307"/>
        <v>4151</v>
      </c>
      <c r="AF1912" s="7"/>
      <c r="AG1912" s="100">
        <f t="shared" si="308"/>
        <v>50040235</v>
      </c>
    </row>
    <row r="1913" spans="1:33" x14ac:dyDescent="0.35">
      <c r="A1913" s="7" t="str">
        <f t="shared" si="313"/>
        <v>Manaus39,70</v>
      </c>
      <c r="B1913" s="100" t="s">
        <v>187</v>
      </c>
      <c r="C1913" s="7">
        <v>4151</v>
      </c>
      <c r="D1913" s="7" t="s">
        <v>40</v>
      </c>
      <c r="E1913">
        <v>4001150</v>
      </c>
      <c r="F1913" s="101"/>
      <c r="G1913" s="111">
        <v>50040235</v>
      </c>
      <c r="H1913" t="s">
        <v>233</v>
      </c>
      <c r="I1913" s="101" t="str">
        <f t="shared" si="311"/>
        <v>39,7</v>
      </c>
      <c r="J1913" s="164">
        <v>0</v>
      </c>
      <c r="K1913" s="7" t="s">
        <v>58</v>
      </c>
      <c r="L1913" s="103" t="e">
        <f>HLOOKUP(K1913,'ABR''26'!$DE$4:$EH$65,MATCH(Carga!A1913,'ABR''26'!$DE$4:$DE$65,0),0)</f>
        <v>#N/A</v>
      </c>
      <c r="M1913" s="7"/>
      <c r="O1913" s="7" t="str">
        <f t="shared" si="304"/>
        <v>ZBOB</v>
      </c>
      <c r="P1913" s="104" t="e">
        <f t="shared" si="305"/>
        <v>#N/A</v>
      </c>
      <c r="Q1913" s="102" t="s">
        <v>203</v>
      </c>
      <c r="R1913" s="102" t="s">
        <v>204</v>
      </c>
      <c r="S1913" s="102" t="s">
        <v>152</v>
      </c>
      <c r="T1913" s="105" t="str">
        <f t="shared" ca="1" si="310"/>
        <v>04.05.Monday</v>
      </c>
      <c r="U1913" s="102" t="s">
        <v>205</v>
      </c>
      <c r="V1913" s="7"/>
      <c r="W1913" s="7"/>
      <c r="X1913" s="7"/>
      <c r="Y1913" s="7"/>
      <c r="Z1913" s="100">
        <f t="shared" si="306"/>
        <v>4001150</v>
      </c>
      <c r="AA1913" s="7"/>
      <c r="AB1913" s="7"/>
      <c r="AC1913" s="7"/>
      <c r="AD1913" s="7"/>
      <c r="AE1913" s="100">
        <f t="shared" si="307"/>
        <v>4151</v>
      </c>
      <c r="AF1913" s="7"/>
      <c r="AG1913" s="100">
        <f t="shared" si="308"/>
        <v>50040235</v>
      </c>
    </row>
    <row r="1914" spans="1:33" x14ac:dyDescent="0.35">
      <c r="A1914" s="7" t="str">
        <f t="shared" si="313"/>
        <v>Manaus39,70</v>
      </c>
      <c r="B1914" s="100" t="s">
        <v>187</v>
      </c>
      <c r="C1914" s="7">
        <v>4151</v>
      </c>
      <c r="D1914" s="7" t="s">
        <v>40</v>
      </c>
      <c r="E1914">
        <v>4001150</v>
      </c>
      <c r="F1914" s="101"/>
      <c r="G1914" s="111">
        <v>50040235</v>
      </c>
      <c r="H1914" t="s">
        <v>233</v>
      </c>
      <c r="I1914" s="101" t="str">
        <f t="shared" ref="I1914:I1969" si="314">SUBSTITUTE(MID(H1914,7,4),".",",")</f>
        <v>39,7</v>
      </c>
      <c r="J1914" s="164">
        <v>0</v>
      </c>
      <c r="K1914" s="7" t="s">
        <v>134</v>
      </c>
      <c r="L1914" s="103" t="e">
        <f>HLOOKUP(K1914,'ABR''26'!$DE$4:$EH$65,MATCH(Carga!A1914,'ABR''26'!$DE$4:$DE$65,0),0)</f>
        <v>#N/A</v>
      </c>
      <c r="M1914" s="7"/>
      <c r="O1914" s="7" t="str">
        <f t="shared" ref="O1914:O1969" si="315">K1914</f>
        <v>ZBSG</v>
      </c>
      <c r="P1914" s="104" t="e">
        <f t="shared" ref="P1914:P1969" si="316">L1914</f>
        <v>#N/A</v>
      </c>
      <c r="Q1914" s="102" t="s">
        <v>203</v>
      </c>
      <c r="R1914" s="102" t="s">
        <v>204</v>
      </c>
      <c r="S1914" s="102" t="s">
        <v>152</v>
      </c>
      <c r="T1914" s="105" t="str">
        <f t="shared" ca="1" si="310"/>
        <v>04.05.Monday</v>
      </c>
      <c r="U1914" s="102" t="s">
        <v>205</v>
      </c>
      <c r="V1914" s="7"/>
      <c r="W1914" s="7"/>
      <c r="X1914" s="7"/>
      <c r="Y1914" s="7"/>
      <c r="Z1914" s="100">
        <f t="shared" ref="Z1914:Z1969" si="317">E1914</f>
        <v>4001150</v>
      </c>
      <c r="AA1914" s="7"/>
      <c r="AB1914" s="7"/>
      <c r="AC1914" s="7"/>
      <c r="AD1914" s="7"/>
      <c r="AE1914" s="100">
        <f t="shared" ref="AE1914:AE1969" si="318">C1914</f>
        <v>4151</v>
      </c>
      <c r="AF1914" s="7"/>
      <c r="AG1914" s="100">
        <f t="shared" ref="AG1914:AG1969" si="319">G1914</f>
        <v>50040235</v>
      </c>
    </row>
    <row r="1915" spans="1:33" x14ac:dyDescent="0.35">
      <c r="A1915" s="7" t="str">
        <f t="shared" si="313"/>
        <v>Manaus39,70</v>
      </c>
      <c r="B1915" s="100" t="s">
        <v>187</v>
      </c>
      <c r="C1915" s="7">
        <v>4151</v>
      </c>
      <c r="D1915" s="7" t="s">
        <v>40</v>
      </c>
      <c r="E1915">
        <v>4001150</v>
      </c>
      <c r="F1915" s="101"/>
      <c r="G1915" s="111">
        <v>50040235</v>
      </c>
      <c r="H1915" t="s">
        <v>233</v>
      </c>
      <c r="I1915" s="101" t="str">
        <f t="shared" si="314"/>
        <v>39,7</v>
      </c>
      <c r="J1915" s="164">
        <v>0</v>
      </c>
      <c r="K1915" s="7" t="s">
        <v>45</v>
      </c>
      <c r="L1915" s="103" t="e">
        <f>HLOOKUP(K1915,'ABR''26'!$DE$4:$EH$65,MATCH(Carga!A1915,'ABR''26'!$DE$4:$DE$65,0),0)</f>
        <v>#N/A</v>
      </c>
      <c r="M1915" s="7"/>
      <c r="O1915" s="7" t="str">
        <f t="shared" si="315"/>
        <v>ZBFS</v>
      </c>
      <c r="P1915" s="104" t="e">
        <f t="shared" si="316"/>
        <v>#N/A</v>
      </c>
      <c r="Q1915" s="102" t="s">
        <v>203</v>
      </c>
      <c r="R1915" s="102" t="s">
        <v>204</v>
      </c>
      <c r="S1915" s="102" t="s">
        <v>152</v>
      </c>
      <c r="T1915" s="105" t="str">
        <f t="shared" ca="1" si="310"/>
        <v>04.05.Monday</v>
      </c>
      <c r="U1915" s="102" t="s">
        <v>205</v>
      </c>
      <c r="V1915" s="7"/>
      <c r="W1915" s="7"/>
      <c r="X1915" s="7"/>
      <c r="Y1915" s="7"/>
      <c r="Z1915" s="100">
        <f t="shared" si="317"/>
        <v>4001150</v>
      </c>
      <c r="AA1915" s="7"/>
      <c r="AB1915" s="7"/>
      <c r="AC1915" s="7"/>
      <c r="AD1915" s="7"/>
      <c r="AE1915" s="100">
        <f t="shared" si="318"/>
        <v>4151</v>
      </c>
      <c r="AF1915" s="7"/>
      <c r="AG1915" s="100">
        <f t="shared" si="319"/>
        <v>50040235</v>
      </c>
    </row>
    <row r="1916" spans="1:33" x14ac:dyDescent="0.35">
      <c r="A1916" s="7" t="str">
        <f t="shared" si="313"/>
        <v>Manaus39,70</v>
      </c>
      <c r="B1916" s="100" t="s">
        <v>187</v>
      </c>
      <c r="C1916" s="7">
        <v>4151</v>
      </c>
      <c r="D1916" s="7" t="s">
        <v>40</v>
      </c>
      <c r="E1916">
        <v>4001150</v>
      </c>
      <c r="F1916" s="101"/>
      <c r="G1916" s="111">
        <v>50040235</v>
      </c>
      <c r="H1916" t="s">
        <v>233</v>
      </c>
      <c r="I1916" s="101" t="str">
        <f t="shared" si="314"/>
        <v>39,7</v>
      </c>
      <c r="J1916" s="164">
        <v>0</v>
      </c>
      <c r="K1916" s="7" t="s">
        <v>47</v>
      </c>
      <c r="L1916" s="103" t="e">
        <f>HLOOKUP(K1916,'ABR''26'!$DE$4:$EH$65,MATCH(Carga!A1916,'ABR''26'!$DE$4:$DE$65,0),0)</f>
        <v>#N/A</v>
      </c>
      <c r="M1916" s="7"/>
      <c r="O1916" s="7" t="str">
        <f t="shared" si="315"/>
        <v>ZBUT</v>
      </c>
      <c r="P1916" s="104" t="e">
        <f t="shared" si="316"/>
        <v>#N/A</v>
      </c>
      <c r="Q1916" s="102" t="s">
        <v>203</v>
      </c>
      <c r="R1916" s="102" t="s">
        <v>204</v>
      </c>
      <c r="S1916" s="102" t="s">
        <v>152</v>
      </c>
      <c r="T1916" s="105" t="str">
        <f t="shared" ca="1" si="310"/>
        <v>04.05.Monday</v>
      </c>
      <c r="U1916" s="102" t="s">
        <v>205</v>
      </c>
      <c r="V1916" s="7"/>
      <c r="W1916" s="7"/>
      <c r="X1916" s="7"/>
      <c r="Y1916" s="7"/>
      <c r="Z1916" s="100">
        <f t="shared" si="317"/>
        <v>4001150</v>
      </c>
      <c r="AA1916" s="7"/>
      <c r="AB1916" s="7"/>
      <c r="AC1916" s="7"/>
      <c r="AD1916" s="7"/>
      <c r="AE1916" s="100">
        <f t="shared" si="318"/>
        <v>4151</v>
      </c>
      <c r="AF1916" s="7"/>
      <c r="AG1916" s="100">
        <f t="shared" si="319"/>
        <v>50040235</v>
      </c>
    </row>
    <row r="1917" spans="1:33" x14ac:dyDescent="0.35">
      <c r="A1917" s="7" t="str">
        <f t="shared" si="313"/>
        <v>Manaus39,70</v>
      </c>
      <c r="B1917" s="100" t="s">
        <v>187</v>
      </c>
      <c r="C1917" s="7">
        <v>4151</v>
      </c>
      <c r="D1917" s="7" t="s">
        <v>40</v>
      </c>
      <c r="E1917">
        <v>4001150</v>
      </c>
      <c r="F1917" s="101"/>
      <c r="G1917" s="111">
        <v>50040235</v>
      </c>
      <c r="H1917" t="s">
        <v>233</v>
      </c>
      <c r="I1917" s="101" t="str">
        <f t="shared" si="314"/>
        <v>39,7</v>
      </c>
      <c r="J1917" s="164">
        <v>0</v>
      </c>
      <c r="K1917" s="7" t="s">
        <v>54</v>
      </c>
      <c r="L1917" s="103" t="e">
        <f>HLOOKUP(K1917,'ABR''26'!$DE$4:$EH$65,MATCH(Carga!A1917,'ABR''26'!$DE$4:$DE$65,0),0)</f>
        <v>#N/A</v>
      </c>
      <c r="M1917" s="7"/>
      <c r="O1917" s="7" t="str">
        <f t="shared" si="315"/>
        <v>ZBUB</v>
      </c>
      <c r="P1917" s="104" t="e">
        <f t="shared" si="316"/>
        <v>#N/A</v>
      </c>
      <c r="Q1917" s="102" t="s">
        <v>203</v>
      </c>
      <c r="R1917" s="102" t="s">
        <v>204</v>
      </c>
      <c r="S1917" s="102" t="s">
        <v>152</v>
      </c>
      <c r="T1917" s="105" t="str">
        <f t="shared" ca="1" si="310"/>
        <v>04.05.Monday</v>
      </c>
      <c r="U1917" s="102" t="s">
        <v>205</v>
      </c>
      <c r="V1917" s="7"/>
      <c r="W1917" s="7"/>
      <c r="X1917" s="7"/>
      <c r="Y1917" s="7"/>
      <c r="Z1917" s="100">
        <f t="shared" si="317"/>
        <v>4001150</v>
      </c>
      <c r="AA1917" s="7"/>
      <c r="AB1917" s="7"/>
      <c r="AC1917" s="7"/>
      <c r="AD1917" s="7"/>
      <c r="AE1917" s="100">
        <f t="shared" si="318"/>
        <v>4151</v>
      </c>
      <c r="AF1917" s="7"/>
      <c r="AG1917" s="100">
        <f t="shared" si="319"/>
        <v>50040235</v>
      </c>
    </row>
    <row r="1918" spans="1:33" x14ac:dyDescent="0.35">
      <c r="A1918" s="7" t="str">
        <f t="shared" si="313"/>
        <v>Manaus39,70</v>
      </c>
      <c r="B1918" s="100" t="s">
        <v>187</v>
      </c>
      <c r="C1918" s="7">
        <v>4151</v>
      </c>
      <c r="D1918" s="7" t="s">
        <v>40</v>
      </c>
      <c r="E1918">
        <v>4001150</v>
      </c>
      <c r="F1918" s="101"/>
      <c r="G1918" s="111">
        <v>50040235</v>
      </c>
      <c r="H1918" t="s">
        <v>233</v>
      </c>
      <c r="I1918" s="101" t="str">
        <f t="shared" si="314"/>
        <v>39,7</v>
      </c>
      <c r="J1918" s="164">
        <v>0</v>
      </c>
      <c r="K1918" s="7" t="s">
        <v>48</v>
      </c>
      <c r="L1918" s="103" t="e">
        <f>HLOOKUP(K1918,'ABR''26'!$DE$4:$EH$65,MATCH(Carga!A1918,'ABR''26'!$DE$4:$DE$65,0),0)</f>
        <v>#N/A</v>
      </c>
      <c r="M1918" s="7"/>
      <c r="O1918" s="7" t="str">
        <f t="shared" si="315"/>
        <v>ZBLA</v>
      </c>
      <c r="P1918" s="104" t="e">
        <f t="shared" si="316"/>
        <v>#N/A</v>
      </c>
      <c r="Q1918" s="102" t="s">
        <v>203</v>
      </c>
      <c r="R1918" s="102" t="s">
        <v>204</v>
      </c>
      <c r="S1918" s="102" t="s">
        <v>152</v>
      </c>
      <c r="T1918" s="105" t="str">
        <f t="shared" ca="1" si="310"/>
        <v>04.05.Monday</v>
      </c>
      <c r="U1918" s="102" t="s">
        <v>205</v>
      </c>
      <c r="V1918" s="7"/>
      <c r="W1918" s="7"/>
      <c r="X1918" s="7"/>
      <c r="Y1918" s="7"/>
      <c r="Z1918" s="100">
        <f t="shared" si="317"/>
        <v>4001150</v>
      </c>
      <c r="AA1918" s="7"/>
      <c r="AB1918" s="7"/>
      <c r="AC1918" s="7"/>
      <c r="AD1918" s="7"/>
      <c r="AE1918" s="100">
        <f t="shared" si="318"/>
        <v>4151</v>
      </c>
      <c r="AF1918" s="7"/>
      <c r="AG1918" s="100">
        <f t="shared" si="319"/>
        <v>50040235</v>
      </c>
    </row>
    <row r="1919" spans="1:33" x14ac:dyDescent="0.35">
      <c r="A1919" s="7" t="str">
        <f t="shared" si="313"/>
        <v>Manaus39,70</v>
      </c>
      <c r="B1919" s="100" t="s">
        <v>187</v>
      </c>
      <c r="C1919" s="7">
        <v>4151</v>
      </c>
      <c r="D1919" s="7" t="s">
        <v>40</v>
      </c>
      <c r="E1919">
        <v>4001150</v>
      </c>
      <c r="F1919" s="101"/>
      <c r="G1919" s="111">
        <v>50040235</v>
      </c>
      <c r="H1919" t="s">
        <v>233</v>
      </c>
      <c r="I1919" s="101" t="str">
        <f t="shared" si="314"/>
        <v>39,7</v>
      </c>
      <c r="J1919" s="164">
        <v>0</v>
      </c>
      <c r="K1919" s="7" t="s">
        <v>55</v>
      </c>
      <c r="L1919" s="103" t="e">
        <f>HLOOKUP(K1919,'ABR''26'!$DE$4:$EH$65,MATCH(Carga!A1919,'ABR''26'!$DE$4:$DE$65,0),0)</f>
        <v>#N/A</v>
      </c>
      <c r="M1919" s="7"/>
      <c r="O1919" s="7" t="str">
        <f t="shared" si="315"/>
        <v>ZBLL</v>
      </c>
      <c r="P1919" s="104" t="e">
        <f t="shared" si="316"/>
        <v>#N/A</v>
      </c>
      <c r="Q1919" s="102" t="s">
        <v>203</v>
      </c>
      <c r="R1919" s="102" t="s">
        <v>204</v>
      </c>
      <c r="S1919" s="102" t="s">
        <v>152</v>
      </c>
      <c r="T1919" s="105" t="str">
        <f t="shared" ca="1" si="310"/>
        <v>04.05.Monday</v>
      </c>
      <c r="U1919" s="102" t="s">
        <v>205</v>
      </c>
      <c r="V1919" s="7"/>
      <c r="W1919" s="7"/>
      <c r="X1919" s="7"/>
      <c r="Y1919" s="7"/>
      <c r="Z1919" s="100">
        <f t="shared" si="317"/>
        <v>4001150</v>
      </c>
      <c r="AA1919" s="7"/>
      <c r="AB1919" s="7"/>
      <c r="AC1919" s="7"/>
      <c r="AD1919" s="7"/>
      <c r="AE1919" s="100">
        <f t="shared" si="318"/>
        <v>4151</v>
      </c>
      <c r="AF1919" s="7"/>
      <c r="AG1919" s="100">
        <f t="shared" si="319"/>
        <v>50040235</v>
      </c>
    </row>
    <row r="1920" spans="1:33" x14ac:dyDescent="0.35">
      <c r="A1920" s="7" t="str">
        <f t="shared" si="313"/>
        <v>Manaus39,70</v>
      </c>
      <c r="B1920" s="100" t="s">
        <v>187</v>
      </c>
      <c r="C1920" s="7">
        <v>4151</v>
      </c>
      <c r="D1920" s="7" t="s">
        <v>40</v>
      </c>
      <c r="E1920">
        <v>4001150</v>
      </c>
      <c r="F1920" s="101"/>
      <c r="G1920" s="111">
        <v>50040235</v>
      </c>
      <c r="H1920" t="s">
        <v>233</v>
      </c>
      <c r="I1920" s="101" t="str">
        <f t="shared" si="314"/>
        <v>39,7</v>
      </c>
      <c r="J1920" s="164">
        <v>0</v>
      </c>
      <c r="K1920" s="7" t="s">
        <v>135</v>
      </c>
      <c r="L1920" s="103" t="e">
        <f>HLOOKUP(K1920,'ABR''26'!$DE$4:$EH$65,MATCH(Carga!A1920,'ABR''26'!$DE$4:$DE$65,0),0)</f>
        <v>#N/A</v>
      </c>
      <c r="M1920" s="7"/>
      <c r="O1920" s="7" t="str">
        <f t="shared" si="315"/>
        <v>ZBPE</v>
      </c>
      <c r="P1920" s="104" t="e">
        <f t="shared" si="316"/>
        <v>#N/A</v>
      </c>
      <c r="Q1920" s="102" t="s">
        <v>203</v>
      </c>
      <c r="R1920" s="102" t="s">
        <v>204</v>
      </c>
      <c r="S1920" s="102" t="s">
        <v>152</v>
      </c>
      <c r="T1920" s="105" t="str">
        <f t="shared" ca="1" si="310"/>
        <v>04.05.Monday</v>
      </c>
      <c r="U1920" s="102" t="s">
        <v>205</v>
      </c>
      <c r="V1920" s="7"/>
      <c r="W1920" s="7"/>
      <c r="X1920" s="7"/>
      <c r="Y1920" s="7"/>
      <c r="Z1920" s="100">
        <f t="shared" si="317"/>
        <v>4001150</v>
      </c>
      <c r="AA1920" s="7"/>
      <c r="AB1920" s="7"/>
      <c r="AC1920" s="7"/>
      <c r="AD1920" s="7"/>
      <c r="AE1920" s="100">
        <f t="shared" si="318"/>
        <v>4151</v>
      </c>
      <c r="AF1920" s="7"/>
      <c r="AG1920" s="100">
        <f t="shared" si="319"/>
        <v>50040235</v>
      </c>
    </row>
    <row r="1921" spans="1:33" x14ac:dyDescent="0.35">
      <c r="A1921" s="7" t="str">
        <f t="shared" si="313"/>
        <v>Manaus39,70</v>
      </c>
      <c r="B1921" s="100" t="s">
        <v>187</v>
      </c>
      <c r="C1921" s="7">
        <v>4151</v>
      </c>
      <c r="D1921" s="7" t="s">
        <v>40</v>
      </c>
      <c r="E1921">
        <v>4001150</v>
      </c>
      <c r="F1921" s="101"/>
      <c r="G1921" s="111">
        <v>50040235</v>
      </c>
      <c r="H1921" t="s">
        <v>233</v>
      </c>
      <c r="I1921" s="101" t="str">
        <f t="shared" si="314"/>
        <v>39,7</v>
      </c>
      <c r="J1921" s="164">
        <v>0</v>
      </c>
      <c r="K1921" s="7" t="s">
        <v>136</v>
      </c>
      <c r="L1921" s="103" t="e">
        <f>HLOOKUP(K1921,'ABR''26'!$DE$4:$EH$65,MATCH(Carga!A1921,'ABR''26'!$DE$4:$DE$65,0),0)</f>
        <v>#N/A</v>
      </c>
      <c r="M1921" s="7"/>
      <c r="O1921" s="7" t="str">
        <f t="shared" si="315"/>
        <v>ZBPL</v>
      </c>
      <c r="P1921" s="104" t="e">
        <f t="shared" si="316"/>
        <v>#N/A</v>
      </c>
      <c r="Q1921" s="102" t="s">
        <v>203</v>
      </c>
      <c r="R1921" s="102" t="s">
        <v>204</v>
      </c>
      <c r="S1921" s="102" t="s">
        <v>152</v>
      </c>
      <c r="T1921" s="105" t="str">
        <f t="shared" ca="1" si="310"/>
        <v>04.05.Monday</v>
      </c>
      <c r="U1921" s="102" t="s">
        <v>205</v>
      </c>
      <c r="V1921" s="7"/>
      <c r="W1921" s="7"/>
      <c r="X1921" s="7"/>
      <c r="Y1921" s="7"/>
      <c r="Z1921" s="100">
        <f t="shared" si="317"/>
        <v>4001150</v>
      </c>
      <c r="AA1921" s="7"/>
      <c r="AB1921" s="7"/>
      <c r="AC1921" s="7"/>
      <c r="AD1921" s="7"/>
      <c r="AE1921" s="100">
        <f t="shared" si="318"/>
        <v>4151</v>
      </c>
      <c r="AF1921" s="7"/>
      <c r="AG1921" s="100">
        <f t="shared" si="319"/>
        <v>50040235</v>
      </c>
    </row>
    <row r="1922" spans="1:33" x14ac:dyDescent="0.35">
      <c r="A1922" s="7" t="str">
        <f>D1922&amp;I1922&amp;J1922</f>
        <v>Manaus25,50</v>
      </c>
      <c r="B1922" s="100" t="s">
        <v>187</v>
      </c>
      <c r="C1922" s="7">
        <v>4151</v>
      </c>
      <c r="D1922" s="7" t="s">
        <v>40</v>
      </c>
      <c r="E1922">
        <v>4185</v>
      </c>
      <c r="F1922" s="101"/>
      <c r="G1922" s="111">
        <v>50033817</v>
      </c>
      <c r="H1922" t="s">
        <v>242</v>
      </c>
      <c r="I1922" s="101" t="str">
        <f t="shared" si="314"/>
        <v>25,5</v>
      </c>
      <c r="J1922" s="164">
        <v>0</v>
      </c>
      <c r="K1922" s="7" t="s">
        <v>43</v>
      </c>
      <c r="L1922" s="103" t="e">
        <f>HLOOKUP(K1922,'ABR''26'!$DE$4:$EH$65,MATCH(Carga!A1922,'ABR''26'!$DE$4:$DE$65,0),0)</f>
        <v>#N/A</v>
      </c>
      <c r="M1922" s="7"/>
      <c r="O1922" s="7" t="str">
        <f t="shared" si="315"/>
        <v>ZBRP</v>
      </c>
      <c r="P1922" s="104" t="e">
        <f t="shared" si="316"/>
        <v>#N/A</v>
      </c>
      <c r="Q1922" s="102" t="s">
        <v>203</v>
      </c>
      <c r="R1922" s="102" t="s">
        <v>204</v>
      </c>
      <c r="S1922" s="102" t="s">
        <v>152</v>
      </c>
      <c r="T1922" s="105" t="str">
        <f t="shared" ref="T1922:T1985" ca="1" si="320">$T$1</f>
        <v>04.05.Monday</v>
      </c>
      <c r="U1922" s="102" t="s">
        <v>205</v>
      </c>
      <c r="V1922" s="7"/>
      <c r="W1922" s="7"/>
      <c r="X1922" s="7"/>
      <c r="Y1922" s="7"/>
      <c r="Z1922" s="100">
        <f t="shared" si="317"/>
        <v>4185</v>
      </c>
      <c r="AA1922" s="7"/>
      <c r="AB1922" s="7"/>
      <c r="AC1922" s="7"/>
      <c r="AD1922" s="7"/>
      <c r="AE1922" s="100">
        <f t="shared" si="318"/>
        <v>4151</v>
      </c>
      <c r="AF1922" s="7"/>
      <c r="AG1922" s="100">
        <f t="shared" si="319"/>
        <v>50033817</v>
      </c>
    </row>
    <row r="1923" spans="1:33" x14ac:dyDescent="0.35">
      <c r="A1923" s="7" t="str">
        <f t="shared" ref="A1923:A1945" si="321">D1923&amp;I1923&amp;J1923</f>
        <v>Manaus25,50</v>
      </c>
      <c r="B1923" s="100" t="s">
        <v>187</v>
      </c>
      <c r="C1923" s="7">
        <v>4151</v>
      </c>
      <c r="D1923" s="7" t="s">
        <v>40</v>
      </c>
      <c r="E1923">
        <v>4185</v>
      </c>
      <c r="F1923" s="101"/>
      <c r="G1923" s="111">
        <v>50033817</v>
      </c>
      <c r="H1923" t="s">
        <v>242</v>
      </c>
      <c r="I1923" s="101" t="str">
        <f t="shared" si="314"/>
        <v>25,5</v>
      </c>
      <c r="J1923" s="164">
        <v>0</v>
      </c>
      <c r="K1923" s="7" t="s">
        <v>44</v>
      </c>
      <c r="L1923" s="103" t="e">
        <f>HLOOKUP(K1923,'ABR''26'!$DE$4:$EH$65,MATCH(Carga!A1923,'ABR''26'!$DE$4:$DE$65,0),0)</f>
        <v>#N/A</v>
      </c>
      <c r="M1923" s="7"/>
      <c r="O1923" s="7" t="str">
        <f t="shared" si="315"/>
        <v>ZBSR</v>
      </c>
      <c r="P1923" s="104" t="e">
        <f t="shared" si="316"/>
        <v>#N/A</v>
      </c>
      <c r="Q1923" s="102" t="s">
        <v>203</v>
      </c>
      <c r="R1923" s="102" t="s">
        <v>204</v>
      </c>
      <c r="S1923" s="102" t="s">
        <v>152</v>
      </c>
      <c r="T1923" s="105" t="str">
        <f t="shared" ca="1" si="320"/>
        <v>04.05.Monday</v>
      </c>
      <c r="U1923" s="102" t="s">
        <v>205</v>
      </c>
      <c r="V1923" s="7"/>
      <c r="W1923" s="7"/>
      <c r="X1923" s="7"/>
      <c r="Y1923" s="7"/>
      <c r="Z1923" s="100">
        <f t="shared" si="317"/>
        <v>4185</v>
      </c>
      <c r="AA1923" s="7"/>
      <c r="AB1923" s="7"/>
      <c r="AC1923" s="7"/>
      <c r="AD1923" s="7"/>
      <c r="AE1923" s="100">
        <f t="shared" si="318"/>
        <v>4151</v>
      </c>
      <c r="AF1923" s="7"/>
      <c r="AG1923" s="100">
        <f t="shared" si="319"/>
        <v>50033817</v>
      </c>
    </row>
    <row r="1924" spans="1:33" x14ac:dyDescent="0.35">
      <c r="A1924" s="7" t="str">
        <f t="shared" si="321"/>
        <v>Manaus25,50</v>
      </c>
      <c r="B1924" s="100" t="s">
        <v>187</v>
      </c>
      <c r="C1924" s="7">
        <v>4151</v>
      </c>
      <c r="D1924" s="7" t="s">
        <v>40</v>
      </c>
      <c r="E1924">
        <v>4185</v>
      </c>
      <c r="F1924" s="101"/>
      <c r="G1924" s="111">
        <v>50033817</v>
      </c>
      <c r="H1924" t="s">
        <v>242</v>
      </c>
      <c r="I1924" s="101" t="str">
        <f t="shared" si="314"/>
        <v>25,5</v>
      </c>
      <c r="J1924" s="164">
        <v>0</v>
      </c>
      <c r="K1924" s="7" t="s">
        <v>56</v>
      </c>
      <c r="L1924" s="103" t="e">
        <f>HLOOKUP(K1924,'ABR''26'!$DE$4:$EH$65,MATCH(Carga!A1924,'ABR''26'!$DE$4:$DE$65,0),0)</f>
        <v>#N/A</v>
      </c>
      <c r="M1924" s="7"/>
      <c r="O1924" s="7" t="str">
        <f t="shared" si="315"/>
        <v>ZBSB</v>
      </c>
      <c r="P1924" s="104" t="e">
        <f t="shared" si="316"/>
        <v>#N/A</v>
      </c>
      <c r="Q1924" s="102" t="s">
        <v>203</v>
      </c>
      <c r="R1924" s="102" t="s">
        <v>204</v>
      </c>
      <c r="S1924" s="102" t="s">
        <v>152</v>
      </c>
      <c r="T1924" s="105" t="str">
        <f t="shared" ca="1" si="320"/>
        <v>04.05.Monday</v>
      </c>
      <c r="U1924" s="102" t="s">
        <v>205</v>
      </c>
      <c r="V1924" s="7"/>
      <c r="W1924" s="7"/>
      <c r="X1924" s="7"/>
      <c r="Y1924" s="7"/>
      <c r="Z1924" s="100">
        <f t="shared" si="317"/>
        <v>4185</v>
      </c>
      <c r="AA1924" s="7"/>
      <c r="AB1924" s="7"/>
      <c r="AC1924" s="7"/>
      <c r="AD1924" s="7"/>
      <c r="AE1924" s="100">
        <f t="shared" si="318"/>
        <v>4151</v>
      </c>
      <c r="AF1924" s="7"/>
      <c r="AG1924" s="100">
        <f t="shared" si="319"/>
        <v>50033817</v>
      </c>
    </row>
    <row r="1925" spans="1:33" x14ac:dyDescent="0.35">
      <c r="A1925" s="7" t="str">
        <f t="shared" si="321"/>
        <v>Manaus25,50</v>
      </c>
      <c r="B1925" s="100" t="s">
        <v>187</v>
      </c>
      <c r="C1925" s="7">
        <v>4151</v>
      </c>
      <c r="D1925" s="7" t="s">
        <v>40</v>
      </c>
      <c r="E1925">
        <v>4185</v>
      </c>
      <c r="F1925" s="101"/>
      <c r="G1925" s="111">
        <v>50033817</v>
      </c>
      <c r="H1925" t="s">
        <v>242</v>
      </c>
      <c r="I1925" s="101" t="str">
        <f t="shared" si="314"/>
        <v>25,5</v>
      </c>
      <c r="J1925" s="164">
        <v>0</v>
      </c>
      <c r="K1925" s="7" t="s">
        <v>46</v>
      </c>
      <c r="L1925" s="103" t="e">
        <f>HLOOKUP(K1925,'ABR''26'!$DE$4:$EH$65,MATCH(Carga!A1925,'ABR''26'!$DE$4:$DE$65,0),0)</f>
        <v>#N/A</v>
      </c>
      <c r="M1925" s="7"/>
      <c r="O1925" s="7" t="str">
        <f t="shared" si="315"/>
        <v>ZBCP</v>
      </c>
      <c r="P1925" s="104" t="e">
        <f t="shared" si="316"/>
        <v>#N/A</v>
      </c>
      <c r="Q1925" s="102" t="s">
        <v>203</v>
      </c>
      <c r="R1925" s="102" t="s">
        <v>204</v>
      </c>
      <c r="S1925" s="102" t="s">
        <v>152</v>
      </c>
      <c r="T1925" s="105" t="str">
        <f t="shared" ca="1" si="320"/>
        <v>04.05.Monday</v>
      </c>
      <c r="U1925" s="102" t="s">
        <v>205</v>
      </c>
      <c r="V1925" s="7"/>
      <c r="W1925" s="7"/>
      <c r="X1925" s="7"/>
      <c r="Y1925" s="7"/>
      <c r="Z1925" s="100">
        <f t="shared" si="317"/>
        <v>4185</v>
      </c>
      <c r="AA1925" s="7"/>
      <c r="AB1925" s="7"/>
      <c r="AC1925" s="7"/>
      <c r="AD1925" s="7"/>
      <c r="AE1925" s="100">
        <f t="shared" si="318"/>
        <v>4151</v>
      </c>
      <c r="AF1925" s="7"/>
      <c r="AG1925" s="100">
        <f t="shared" si="319"/>
        <v>50033817</v>
      </c>
    </row>
    <row r="1926" spans="1:33" x14ac:dyDescent="0.35">
      <c r="A1926" s="7" t="str">
        <f t="shared" si="321"/>
        <v>Manaus25,50</v>
      </c>
      <c r="B1926" s="100" t="s">
        <v>187</v>
      </c>
      <c r="C1926" s="7">
        <v>4151</v>
      </c>
      <c r="D1926" s="7" t="s">
        <v>40</v>
      </c>
      <c r="E1926">
        <v>4185</v>
      </c>
      <c r="F1926" s="101"/>
      <c r="G1926" s="111">
        <v>50033817</v>
      </c>
      <c r="H1926" t="s">
        <v>242</v>
      </c>
      <c r="I1926" s="101" t="str">
        <f t="shared" si="314"/>
        <v>25,5</v>
      </c>
      <c r="J1926" s="164">
        <v>0</v>
      </c>
      <c r="K1926" s="7" t="s">
        <v>131</v>
      </c>
      <c r="L1926" s="103" t="e">
        <f>HLOOKUP(K1926,'ABR''26'!$DE$4:$EH$65,MATCH(Carga!A1926,'ABR''26'!$DE$4:$DE$65,0),0)</f>
        <v>#N/A</v>
      </c>
      <c r="M1926" s="7"/>
      <c r="O1926" s="7" t="str">
        <f t="shared" si="315"/>
        <v>ZBFP</v>
      </c>
      <c r="P1926" s="104" t="e">
        <f t="shared" si="316"/>
        <v>#N/A</v>
      </c>
      <c r="Q1926" s="102" t="s">
        <v>203</v>
      </c>
      <c r="R1926" s="102" t="s">
        <v>204</v>
      </c>
      <c r="S1926" s="102" t="s">
        <v>152</v>
      </c>
      <c r="T1926" s="105" t="str">
        <f t="shared" ca="1" si="320"/>
        <v>04.05.Monday</v>
      </c>
      <c r="U1926" s="102" t="s">
        <v>205</v>
      </c>
      <c r="V1926" s="7"/>
      <c r="W1926" s="7"/>
      <c r="X1926" s="7"/>
      <c r="Y1926" s="7"/>
      <c r="Z1926" s="100">
        <f t="shared" si="317"/>
        <v>4185</v>
      </c>
      <c r="AA1926" s="7"/>
      <c r="AB1926" s="7"/>
      <c r="AC1926" s="7"/>
      <c r="AD1926" s="7"/>
      <c r="AE1926" s="100">
        <f t="shared" si="318"/>
        <v>4151</v>
      </c>
      <c r="AF1926" s="7"/>
      <c r="AG1926" s="100">
        <f t="shared" si="319"/>
        <v>50033817</v>
      </c>
    </row>
    <row r="1927" spans="1:33" x14ac:dyDescent="0.35">
      <c r="A1927" s="7" t="str">
        <f t="shared" si="321"/>
        <v>Manaus25,50</v>
      </c>
      <c r="B1927" s="100" t="s">
        <v>187</v>
      </c>
      <c r="C1927" s="7">
        <v>4151</v>
      </c>
      <c r="D1927" s="7" t="s">
        <v>40</v>
      </c>
      <c r="E1927">
        <v>4185</v>
      </c>
      <c r="F1927" s="101"/>
      <c r="G1927" s="111">
        <v>50033817</v>
      </c>
      <c r="H1927" t="s">
        <v>242</v>
      </c>
      <c r="I1927" s="101" t="str">
        <f t="shared" si="314"/>
        <v>25,5</v>
      </c>
      <c r="J1927" s="164">
        <v>0</v>
      </c>
      <c r="K1927" s="7" t="s">
        <v>51</v>
      </c>
      <c r="L1927" s="103" t="e">
        <f>HLOOKUP(K1927,'ABR''26'!$DE$4:$EH$65,MATCH(Carga!A1927,'ABR''26'!$DE$4:$DE$65,0),0)</f>
        <v>#N/A</v>
      </c>
      <c r="M1927" s="7"/>
      <c r="O1927" s="7" t="str">
        <f t="shared" si="315"/>
        <v>ZBFC</v>
      </c>
      <c r="P1927" s="104" t="e">
        <f t="shared" si="316"/>
        <v>#N/A</v>
      </c>
      <c r="Q1927" s="102" t="s">
        <v>203</v>
      </c>
      <c r="R1927" s="102" t="s">
        <v>204</v>
      </c>
      <c r="S1927" s="102" t="s">
        <v>152</v>
      </c>
      <c r="T1927" s="105" t="str">
        <f t="shared" ca="1" si="320"/>
        <v>04.05.Monday</v>
      </c>
      <c r="U1927" s="102" t="s">
        <v>205</v>
      </c>
      <c r="V1927" s="7"/>
      <c r="W1927" s="7"/>
      <c r="X1927" s="7"/>
      <c r="Y1927" s="7"/>
      <c r="Z1927" s="100">
        <f t="shared" si="317"/>
        <v>4185</v>
      </c>
      <c r="AA1927" s="7"/>
      <c r="AB1927" s="7"/>
      <c r="AC1927" s="7"/>
      <c r="AD1927" s="7"/>
      <c r="AE1927" s="100">
        <f t="shared" si="318"/>
        <v>4151</v>
      </c>
      <c r="AF1927" s="7"/>
      <c r="AG1927" s="100">
        <f t="shared" si="319"/>
        <v>50033817</v>
      </c>
    </row>
    <row r="1928" spans="1:33" x14ac:dyDescent="0.35">
      <c r="A1928" s="7" t="str">
        <f t="shared" si="321"/>
        <v>Manaus25,50</v>
      </c>
      <c r="B1928" s="100" t="s">
        <v>187</v>
      </c>
      <c r="C1928" s="7">
        <v>4151</v>
      </c>
      <c r="D1928" s="7" t="s">
        <v>40</v>
      </c>
      <c r="E1928">
        <v>4185</v>
      </c>
      <c r="F1928" s="101"/>
      <c r="G1928" s="111">
        <v>50033817</v>
      </c>
      <c r="H1928" t="s">
        <v>242</v>
      </c>
      <c r="I1928" s="101" t="str">
        <f t="shared" si="314"/>
        <v>25,5</v>
      </c>
      <c r="J1928" s="164">
        <v>0</v>
      </c>
      <c r="K1928" s="7" t="s">
        <v>59</v>
      </c>
      <c r="L1928" s="103" t="e">
        <f>HLOOKUP(K1928,'ABR''26'!$DE$4:$EH$65,MATCH(Carga!A1928,'ABR''26'!$DE$4:$DE$65,0),0)</f>
        <v>#N/A</v>
      </c>
      <c r="M1928" s="7"/>
      <c r="O1928" s="7" t="str">
        <f t="shared" si="315"/>
        <v>ZBFB</v>
      </c>
      <c r="P1928" s="104" t="e">
        <f t="shared" si="316"/>
        <v>#N/A</v>
      </c>
      <c r="Q1928" s="102" t="s">
        <v>203</v>
      </c>
      <c r="R1928" s="102" t="s">
        <v>204</v>
      </c>
      <c r="S1928" s="102" t="s">
        <v>152</v>
      </c>
      <c r="T1928" s="105" t="str">
        <f t="shared" ca="1" si="320"/>
        <v>04.05.Monday</v>
      </c>
      <c r="U1928" s="102" t="s">
        <v>205</v>
      </c>
      <c r="V1928" s="7"/>
      <c r="W1928" s="7"/>
      <c r="X1928" s="7"/>
      <c r="Y1928" s="7"/>
      <c r="Z1928" s="100">
        <f t="shared" si="317"/>
        <v>4185</v>
      </c>
      <c r="AA1928" s="7"/>
      <c r="AB1928" s="7"/>
      <c r="AC1928" s="7"/>
      <c r="AD1928" s="7"/>
      <c r="AE1928" s="100">
        <f t="shared" si="318"/>
        <v>4151</v>
      </c>
      <c r="AF1928" s="7"/>
      <c r="AG1928" s="100">
        <f t="shared" si="319"/>
        <v>50033817</v>
      </c>
    </row>
    <row r="1929" spans="1:33" x14ac:dyDescent="0.35">
      <c r="A1929" s="7" t="str">
        <f t="shared" si="321"/>
        <v>Manaus25,50</v>
      </c>
      <c r="B1929" s="100" t="s">
        <v>187</v>
      </c>
      <c r="C1929" s="7">
        <v>4151</v>
      </c>
      <c r="D1929" s="7" t="s">
        <v>40</v>
      </c>
      <c r="E1929">
        <v>4185</v>
      </c>
      <c r="F1929" s="101"/>
      <c r="G1929" s="111">
        <v>50033817</v>
      </c>
      <c r="H1929" t="s">
        <v>242</v>
      </c>
      <c r="I1929" s="101" t="str">
        <f t="shared" si="314"/>
        <v>25,5</v>
      </c>
      <c r="J1929" s="164">
        <v>0</v>
      </c>
      <c r="K1929" s="7" t="s">
        <v>138</v>
      </c>
      <c r="L1929" s="103" t="e">
        <f>HLOOKUP(K1929,'ABR''26'!$DE$4:$EH$65,MATCH(Carga!A1929,'ABR''26'!$DE$4:$DE$65,0),0)</f>
        <v>#N/A</v>
      </c>
      <c r="M1929" s="7"/>
      <c r="O1929" s="7" t="str">
        <f t="shared" si="315"/>
        <v>ZBTM</v>
      </c>
      <c r="P1929" s="104" t="e">
        <f t="shared" si="316"/>
        <v>#N/A</v>
      </c>
      <c r="Q1929" s="102" t="s">
        <v>203</v>
      </c>
      <c r="R1929" s="102" t="s">
        <v>204</v>
      </c>
      <c r="S1929" s="102" t="s">
        <v>152</v>
      </c>
      <c r="T1929" s="105" t="str">
        <f t="shared" ca="1" si="320"/>
        <v>04.05.Monday</v>
      </c>
      <c r="U1929" s="102" t="s">
        <v>205</v>
      </c>
      <c r="V1929" s="7"/>
      <c r="W1929" s="7"/>
      <c r="X1929" s="7"/>
      <c r="Y1929" s="7"/>
      <c r="Z1929" s="100">
        <f t="shared" si="317"/>
        <v>4185</v>
      </c>
      <c r="AA1929" s="7"/>
      <c r="AB1929" s="7"/>
      <c r="AC1929" s="7"/>
      <c r="AD1929" s="7"/>
      <c r="AE1929" s="100">
        <f t="shared" si="318"/>
        <v>4151</v>
      </c>
      <c r="AF1929" s="7"/>
      <c r="AG1929" s="100">
        <f t="shared" si="319"/>
        <v>50033817</v>
      </c>
    </row>
    <row r="1930" spans="1:33" x14ac:dyDescent="0.35">
      <c r="A1930" s="7" t="str">
        <f t="shared" si="321"/>
        <v>Manaus25,50</v>
      </c>
      <c r="B1930" s="100" t="s">
        <v>187</v>
      </c>
      <c r="C1930" s="7">
        <v>4151</v>
      </c>
      <c r="D1930" s="7" t="s">
        <v>40</v>
      </c>
      <c r="E1930">
        <v>4185</v>
      </c>
      <c r="F1930" s="101"/>
      <c r="G1930" s="111">
        <v>50033817</v>
      </c>
      <c r="H1930" t="s">
        <v>242</v>
      </c>
      <c r="I1930" s="101" t="str">
        <f t="shared" si="314"/>
        <v>25,5</v>
      </c>
      <c r="J1930" s="164">
        <v>0</v>
      </c>
      <c r="K1930" s="7" t="s">
        <v>139</v>
      </c>
      <c r="L1930" s="103" t="e">
        <f>HLOOKUP(K1930,'ABR''26'!$DE$4:$EH$65,MATCH(Carga!A1930,'ABR''26'!$DE$4:$DE$65,0),0)</f>
        <v>#N/A</v>
      </c>
      <c r="M1930" s="7"/>
      <c r="O1930" s="7" t="str">
        <f t="shared" si="315"/>
        <v>ZBCT</v>
      </c>
      <c r="P1930" s="104" t="e">
        <f t="shared" si="316"/>
        <v>#N/A</v>
      </c>
      <c r="Q1930" s="102" t="s">
        <v>203</v>
      </c>
      <c r="R1930" s="102" t="s">
        <v>204</v>
      </c>
      <c r="S1930" s="102" t="s">
        <v>152</v>
      </c>
      <c r="T1930" s="105" t="str">
        <f t="shared" ca="1" si="320"/>
        <v>04.05.Monday</v>
      </c>
      <c r="U1930" s="102" t="s">
        <v>205</v>
      </c>
      <c r="V1930" s="7"/>
      <c r="W1930" s="7"/>
      <c r="X1930" s="7"/>
      <c r="Y1930" s="7"/>
      <c r="Z1930" s="100">
        <f t="shared" si="317"/>
        <v>4185</v>
      </c>
      <c r="AA1930" s="7"/>
      <c r="AB1930" s="7"/>
      <c r="AC1930" s="7"/>
      <c r="AD1930" s="7"/>
      <c r="AE1930" s="100">
        <f t="shared" si="318"/>
        <v>4151</v>
      </c>
      <c r="AF1930" s="7"/>
      <c r="AG1930" s="100">
        <f t="shared" si="319"/>
        <v>50033817</v>
      </c>
    </row>
    <row r="1931" spans="1:33" x14ac:dyDescent="0.35">
      <c r="A1931" s="7" t="str">
        <f t="shared" si="321"/>
        <v>Manaus25,50</v>
      </c>
      <c r="B1931" s="100" t="s">
        <v>187</v>
      </c>
      <c r="C1931" s="7">
        <v>4151</v>
      </c>
      <c r="D1931" s="7" t="s">
        <v>40</v>
      </c>
      <c r="E1931">
        <v>4185</v>
      </c>
      <c r="F1931" s="101"/>
      <c r="G1931" s="111">
        <v>50033817</v>
      </c>
      <c r="H1931" t="s">
        <v>242</v>
      </c>
      <c r="I1931" s="101" t="str">
        <f t="shared" si="314"/>
        <v>25,5</v>
      </c>
      <c r="J1931" s="164">
        <v>0</v>
      </c>
      <c r="K1931" s="7" t="s">
        <v>57</v>
      </c>
      <c r="L1931" s="103" t="e">
        <f>HLOOKUP(K1931,'ABR''26'!$DE$4:$EH$65,MATCH(Carga!A1931,'ABR''26'!$DE$4:$DE$65,0),0)</f>
        <v>#N/A</v>
      </c>
      <c r="M1931" s="7"/>
      <c r="O1931" s="7" t="str">
        <f t="shared" si="315"/>
        <v>ZBLB</v>
      </c>
      <c r="P1931" s="104" t="e">
        <f t="shared" si="316"/>
        <v>#N/A</v>
      </c>
      <c r="Q1931" s="102" t="s">
        <v>203</v>
      </c>
      <c r="R1931" s="102" t="s">
        <v>204</v>
      </c>
      <c r="S1931" s="102" t="s">
        <v>152</v>
      </c>
      <c r="T1931" s="105" t="str">
        <f t="shared" ca="1" si="320"/>
        <v>04.05.Monday</v>
      </c>
      <c r="U1931" s="102" t="s">
        <v>205</v>
      </c>
      <c r="V1931" s="7"/>
      <c r="W1931" s="7"/>
      <c r="X1931" s="7"/>
      <c r="Y1931" s="7"/>
      <c r="Z1931" s="100">
        <f t="shared" si="317"/>
        <v>4185</v>
      </c>
      <c r="AA1931" s="7"/>
      <c r="AB1931" s="7"/>
      <c r="AC1931" s="7"/>
      <c r="AD1931" s="7"/>
      <c r="AE1931" s="100">
        <f t="shared" si="318"/>
        <v>4151</v>
      </c>
      <c r="AF1931" s="7"/>
      <c r="AG1931" s="100">
        <f t="shared" si="319"/>
        <v>50033817</v>
      </c>
    </row>
    <row r="1932" spans="1:33" x14ac:dyDescent="0.35">
      <c r="A1932" s="7" t="str">
        <f t="shared" si="321"/>
        <v>Manaus25,50</v>
      </c>
      <c r="B1932" s="100" t="s">
        <v>187</v>
      </c>
      <c r="C1932" s="7">
        <v>4151</v>
      </c>
      <c r="D1932" s="7" t="s">
        <v>40</v>
      </c>
      <c r="E1932">
        <v>4185</v>
      </c>
      <c r="F1932" s="101"/>
      <c r="G1932" s="111">
        <v>50033817</v>
      </c>
      <c r="H1932" t="s">
        <v>242</v>
      </c>
      <c r="I1932" s="101" t="str">
        <f t="shared" si="314"/>
        <v>25,5</v>
      </c>
      <c r="J1932" s="164">
        <v>0</v>
      </c>
      <c r="K1932" s="7" t="s">
        <v>132</v>
      </c>
      <c r="L1932" s="103" t="e">
        <f>HLOOKUP(K1932,'ABR''26'!$DE$4:$EH$65,MATCH(Carga!A1932,'ABR''26'!$DE$4:$DE$65,0),0)</f>
        <v>#N/A</v>
      </c>
      <c r="M1932" s="7"/>
      <c r="O1932" s="7" t="str">
        <f t="shared" si="315"/>
        <v>ZBMR</v>
      </c>
      <c r="P1932" s="104" t="e">
        <f t="shared" si="316"/>
        <v>#N/A</v>
      </c>
      <c r="Q1932" s="102" t="s">
        <v>203</v>
      </c>
      <c r="R1932" s="102" t="s">
        <v>204</v>
      </c>
      <c r="S1932" s="102" t="s">
        <v>152</v>
      </c>
      <c r="T1932" s="105" t="str">
        <f t="shared" ca="1" si="320"/>
        <v>04.05.Monday</v>
      </c>
      <c r="U1932" s="102" t="s">
        <v>205</v>
      </c>
      <c r="V1932" s="7"/>
      <c r="W1932" s="7"/>
      <c r="X1932" s="7"/>
      <c r="Y1932" s="7"/>
      <c r="Z1932" s="100">
        <f t="shared" si="317"/>
        <v>4185</v>
      </c>
      <c r="AA1932" s="7"/>
      <c r="AB1932" s="7"/>
      <c r="AC1932" s="7"/>
      <c r="AD1932" s="7"/>
      <c r="AE1932" s="100">
        <f t="shared" si="318"/>
        <v>4151</v>
      </c>
      <c r="AF1932" s="7"/>
      <c r="AG1932" s="100">
        <f t="shared" si="319"/>
        <v>50033817</v>
      </c>
    </row>
    <row r="1933" spans="1:33" x14ac:dyDescent="0.35">
      <c r="A1933" s="7" t="str">
        <f t="shared" si="321"/>
        <v>Manaus25,50</v>
      </c>
      <c r="B1933" s="100" t="s">
        <v>187</v>
      </c>
      <c r="C1933" s="7">
        <v>4151</v>
      </c>
      <c r="D1933" s="7" t="s">
        <v>40</v>
      </c>
      <c r="E1933">
        <v>4185</v>
      </c>
      <c r="F1933" s="101"/>
      <c r="G1933" s="111">
        <v>50033817</v>
      </c>
      <c r="H1933" t="s">
        <v>242</v>
      </c>
      <c r="I1933" s="101" t="str">
        <f t="shared" si="314"/>
        <v>25,5</v>
      </c>
      <c r="J1933" s="164">
        <v>0</v>
      </c>
      <c r="K1933" s="7" t="s">
        <v>133</v>
      </c>
      <c r="L1933" s="103" t="e">
        <f>HLOOKUP(K1933,'ABR''26'!$DE$4:$EH$65,MATCH(Carga!A1933,'ABR''26'!$DE$4:$DE$65,0),0)</f>
        <v>#N/A</v>
      </c>
      <c r="M1933" s="7"/>
      <c r="O1933" s="7" t="str">
        <f t="shared" si="315"/>
        <v>ZBML</v>
      </c>
      <c r="P1933" s="104" t="e">
        <f t="shared" si="316"/>
        <v>#N/A</v>
      </c>
      <c r="Q1933" s="102" t="s">
        <v>203</v>
      </c>
      <c r="R1933" s="102" t="s">
        <v>204</v>
      </c>
      <c r="S1933" s="102" t="s">
        <v>152</v>
      </c>
      <c r="T1933" s="105" t="str">
        <f t="shared" ca="1" si="320"/>
        <v>04.05.Monday</v>
      </c>
      <c r="U1933" s="102" t="s">
        <v>205</v>
      </c>
      <c r="V1933" s="7"/>
      <c r="W1933" s="7"/>
      <c r="X1933" s="7"/>
      <c r="Y1933" s="7"/>
      <c r="Z1933" s="100">
        <f t="shared" si="317"/>
        <v>4185</v>
      </c>
      <c r="AA1933" s="7"/>
      <c r="AB1933" s="7"/>
      <c r="AC1933" s="7"/>
      <c r="AD1933" s="7"/>
      <c r="AE1933" s="100">
        <f t="shared" si="318"/>
        <v>4151</v>
      </c>
      <c r="AF1933" s="7"/>
      <c r="AG1933" s="100">
        <f t="shared" si="319"/>
        <v>50033817</v>
      </c>
    </row>
    <row r="1934" spans="1:33" x14ac:dyDescent="0.35">
      <c r="A1934" s="7" t="str">
        <f t="shared" si="321"/>
        <v>Manaus25,50</v>
      </c>
      <c r="B1934" s="100" t="s">
        <v>187</v>
      </c>
      <c r="C1934" s="7">
        <v>4151</v>
      </c>
      <c r="D1934" s="7" t="s">
        <v>40</v>
      </c>
      <c r="E1934">
        <v>4185</v>
      </c>
      <c r="F1934" s="101"/>
      <c r="G1934" s="111">
        <v>50033817</v>
      </c>
      <c r="H1934" t="s">
        <v>242</v>
      </c>
      <c r="I1934" s="101" t="str">
        <f t="shared" si="314"/>
        <v>25,5</v>
      </c>
      <c r="J1934" s="164">
        <v>0</v>
      </c>
      <c r="K1934" s="7" t="s">
        <v>52</v>
      </c>
      <c r="L1934" s="103" t="e">
        <f>HLOOKUP(K1934,'ABR''26'!$DE$4:$EH$65,MATCH(Carga!A1934,'ABR''26'!$DE$4:$DE$65,0),0)</f>
        <v>#N/A</v>
      </c>
      <c r="M1934" s="7"/>
      <c r="O1934" s="7" t="str">
        <f t="shared" si="315"/>
        <v>ZBPP</v>
      </c>
      <c r="P1934" s="104" t="e">
        <f t="shared" si="316"/>
        <v>#N/A</v>
      </c>
      <c r="Q1934" s="102" t="s">
        <v>203</v>
      </c>
      <c r="R1934" s="102" t="s">
        <v>204</v>
      </c>
      <c r="S1934" s="102" t="s">
        <v>152</v>
      </c>
      <c r="T1934" s="105" t="str">
        <f t="shared" ca="1" si="320"/>
        <v>04.05.Monday</v>
      </c>
      <c r="U1934" s="102" t="s">
        <v>205</v>
      </c>
      <c r="V1934" s="7"/>
      <c r="W1934" s="7"/>
      <c r="X1934" s="7"/>
      <c r="Y1934" s="7"/>
      <c r="Z1934" s="100">
        <f t="shared" si="317"/>
        <v>4185</v>
      </c>
      <c r="AA1934" s="7"/>
      <c r="AB1934" s="7"/>
      <c r="AC1934" s="7"/>
      <c r="AD1934" s="7"/>
      <c r="AE1934" s="100">
        <f t="shared" si="318"/>
        <v>4151</v>
      </c>
      <c r="AF1934" s="7"/>
      <c r="AG1934" s="100">
        <f t="shared" si="319"/>
        <v>50033817</v>
      </c>
    </row>
    <row r="1935" spans="1:33" x14ac:dyDescent="0.35">
      <c r="A1935" s="7" t="str">
        <f t="shared" si="321"/>
        <v>Manaus25,50</v>
      </c>
      <c r="B1935" s="100" t="s">
        <v>187</v>
      </c>
      <c r="C1935" s="7">
        <v>4151</v>
      </c>
      <c r="D1935" s="7" t="s">
        <v>40</v>
      </c>
      <c r="E1935">
        <v>4185</v>
      </c>
      <c r="F1935" s="101"/>
      <c r="G1935" s="111">
        <v>50033817</v>
      </c>
      <c r="H1935" t="s">
        <v>242</v>
      </c>
      <c r="I1935" s="101" t="str">
        <f t="shared" si="314"/>
        <v>25,5</v>
      </c>
      <c r="J1935" s="164">
        <v>0</v>
      </c>
      <c r="K1935" s="7" t="s">
        <v>60</v>
      </c>
      <c r="L1935" s="103" t="e">
        <f>HLOOKUP(K1935,'ABR''26'!$DE$4:$EH$65,MATCH(Carga!A1935,'ABR''26'!$DE$4:$DE$65,0),0)</f>
        <v>#N/A</v>
      </c>
      <c r="M1935" s="7"/>
      <c r="O1935" s="7" t="str">
        <f t="shared" si="315"/>
        <v>ZBPB</v>
      </c>
      <c r="P1935" s="104" t="e">
        <f t="shared" si="316"/>
        <v>#N/A</v>
      </c>
      <c r="Q1935" s="102" t="s">
        <v>203</v>
      </c>
      <c r="R1935" s="102" t="s">
        <v>204</v>
      </c>
      <c r="S1935" s="102" t="s">
        <v>152</v>
      </c>
      <c r="T1935" s="105" t="str">
        <f t="shared" ca="1" si="320"/>
        <v>04.05.Monday</v>
      </c>
      <c r="U1935" s="102" t="s">
        <v>205</v>
      </c>
      <c r="V1935" s="7"/>
      <c r="W1935" s="7"/>
      <c r="X1935" s="7"/>
      <c r="Y1935" s="7"/>
      <c r="Z1935" s="100">
        <f t="shared" si="317"/>
        <v>4185</v>
      </c>
      <c r="AA1935" s="7"/>
      <c r="AB1935" s="7"/>
      <c r="AC1935" s="7"/>
      <c r="AD1935" s="7"/>
      <c r="AE1935" s="100">
        <f t="shared" si="318"/>
        <v>4151</v>
      </c>
      <c r="AF1935" s="7"/>
      <c r="AG1935" s="100">
        <f t="shared" si="319"/>
        <v>50033817</v>
      </c>
    </row>
    <row r="1936" spans="1:33" x14ac:dyDescent="0.35">
      <c r="A1936" s="7" t="str">
        <f t="shared" si="321"/>
        <v>Manaus25,50</v>
      </c>
      <c r="B1936" s="100" t="s">
        <v>187</v>
      </c>
      <c r="C1936" s="7">
        <v>4151</v>
      </c>
      <c r="D1936" s="7" t="s">
        <v>40</v>
      </c>
      <c r="E1936">
        <v>4185</v>
      </c>
      <c r="F1936" s="101"/>
      <c r="G1936" s="111">
        <v>50033817</v>
      </c>
      <c r="H1936" t="s">
        <v>242</v>
      </c>
      <c r="I1936" s="101" t="str">
        <f t="shared" si="314"/>
        <v>25,5</v>
      </c>
      <c r="J1936" s="164">
        <v>0</v>
      </c>
      <c r="K1936" s="7" t="s">
        <v>50</v>
      </c>
      <c r="L1936" s="103" t="e">
        <f>HLOOKUP(K1936,'ABR''26'!$DE$4:$EH$65,MATCH(Carga!A1936,'ABR''26'!$DE$4:$DE$65,0),0)</f>
        <v>#N/A</v>
      </c>
      <c r="M1936" s="7"/>
      <c r="O1936" s="7" t="str">
        <f t="shared" si="315"/>
        <v>ZBOP</v>
      </c>
      <c r="P1936" s="104" t="e">
        <f t="shared" si="316"/>
        <v>#N/A</v>
      </c>
      <c r="Q1936" s="102" t="s">
        <v>203</v>
      </c>
      <c r="R1936" s="102" t="s">
        <v>204</v>
      </c>
      <c r="S1936" s="102" t="s">
        <v>152</v>
      </c>
      <c r="T1936" s="105" t="str">
        <f t="shared" ca="1" si="320"/>
        <v>04.05.Monday</v>
      </c>
      <c r="U1936" s="102" t="s">
        <v>205</v>
      </c>
      <c r="V1936" s="7"/>
      <c r="W1936" s="7"/>
      <c r="X1936" s="7"/>
      <c r="Y1936" s="7"/>
      <c r="Z1936" s="100">
        <f t="shared" si="317"/>
        <v>4185</v>
      </c>
      <c r="AA1936" s="7"/>
      <c r="AB1936" s="7"/>
      <c r="AC1936" s="7"/>
      <c r="AD1936" s="7"/>
      <c r="AE1936" s="100">
        <f t="shared" si="318"/>
        <v>4151</v>
      </c>
      <c r="AF1936" s="7"/>
      <c r="AG1936" s="100">
        <f t="shared" si="319"/>
        <v>50033817</v>
      </c>
    </row>
    <row r="1937" spans="1:33" x14ac:dyDescent="0.35">
      <c r="A1937" s="7" t="str">
        <f t="shared" si="321"/>
        <v>Manaus25,50</v>
      </c>
      <c r="B1937" s="100" t="s">
        <v>187</v>
      </c>
      <c r="C1937" s="7">
        <v>4151</v>
      </c>
      <c r="D1937" s="7" t="s">
        <v>40</v>
      </c>
      <c r="E1937">
        <v>4185</v>
      </c>
      <c r="F1937" s="101"/>
      <c r="G1937" s="111">
        <v>50033817</v>
      </c>
      <c r="H1937" t="s">
        <v>242</v>
      </c>
      <c r="I1937" s="101" t="str">
        <f t="shared" si="314"/>
        <v>25,5</v>
      </c>
      <c r="J1937" s="164">
        <v>0</v>
      </c>
      <c r="K1937" s="7" t="s">
        <v>58</v>
      </c>
      <c r="L1937" s="103" t="e">
        <f>HLOOKUP(K1937,'ABR''26'!$DE$4:$EH$65,MATCH(Carga!A1937,'ABR''26'!$DE$4:$DE$65,0),0)</f>
        <v>#N/A</v>
      </c>
      <c r="M1937" s="7"/>
      <c r="O1937" s="7" t="str">
        <f t="shared" si="315"/>
        <v>ZBOB</v>
      </c>
      <c r="P1937" s="104" t="e">
        <f t="shared" si="316"/>
        <v>#N/A</v>
      </c>
      <c r="Q1937" s="102" t="s">
        <v>203</v>
      </c>
      <c r="R1937" s="102" t="s">
        <v>204</v>
      </c>
      <c r="S1937" s="102" t="s">
        <v>152</v>
      </c>
      <c r="T1937" s="105" t="str">
        <f t="shared" ca="1" si="320"/>
        <v>04.05.Monday</v>
      </c>
      <c r="U1937" s="102" t="s">
        <v>205</v>
      </c>
      <c r="V1937" s="7"/>
      <c r="W1937" s="7"/>
      <c r="X1937" s="7"/>
      <c r="Y1937" s="7"/>
      <c r="Z1937" s="100">
        <f t="shared" si="317"/>
        <v>4185</v>
      </c>
      <c r="AA1937" s="7"/>
      <c r="AB1937" s="7"/>
      <c r="AC1937" s="7"/>
      <c r="AD1937" s="7"/>
      <c r="AE1937" s="100">
        <f t="shared" si="318"/>
        <v>4151</v>
      </c>
      <c r="AF1937" s="7"/>
      <c r="AG1937" s="100">
        <f t="shared" si="319"/>
        <v>50033817</v>
      </c>
    </row>
    <row r="1938" spans="1:33" x14ac:dyDescent="0.35">
      <c r="A1938" s="7" t="str">
        <f t="shared" si="321"/>
        <v>Manaus25,50</v>
      </c>
      <c r="B1938" s="100" t="s">
        <v>187</v>
      </c>
      <c r="C1938" s="7">
        <v>4151</v>
      </c>
      <c r="D1938" s="7" t="s">
        <v>40</v>
      </c>
      <c r="E1938">
        <v>4185</v>
      </c>
      <c r="F1938" s="101"/>
      <c r="G1938" s="111">
        <v>50033817</v>
      </c>
      <c r="H1938" t="s">
        <v>242</v>
      </c>
      <c r="I1938" s="101" t="str">
        <f t="shared" si="314"/>
        <v>25,5</v>
      </c>
      <c r="J1938" s="164">
        <v>0</v>
      </c>
      <c r="K1938" s="7" t="s">
        <v>134</v>
      </c>
      <c r="L1938" s="103" t="e">
        <f>HLOOKUP(K1938,'ABR''26'!$DE$4:$EH$65,MATCH(Carga!A1938,'ABR''26'!$DE$4:$DE$65,0),0)</f>
        <v>#N/A</v>
      </c>
      <c r="M1938" s="7"/>
      <c r="O1938" s="7" t="str">
        <f t="shared" si="315"/>
        <v>ZBSG</v>
      </c>
      <c r="P1938" s="104" t="e">
        <f t="shared" si="316"/>
        <v>#N/A</v>
      </c>
      <c r="Q1938" s="102" t="s">
        <v>203</v>
      </c>
      <c r="R1938" s="102" t="s">
        <v>204</v>
      </c>
      <c r="S1938" s="102" t="s">
        <v>152</v>
      </c>
      <c r="T1938" s="105" t="str">
        <f t="shared" ca="1" si="320"/>
        <v>04.05.Monday</v>
      </c>
      <c r="U1938" s="102" t="s">
        <v>205</v>
      </c>
      <c r="V1938" s="7"/>
      <c r="W1938" s="7"/>
      <c r="X1938" s="7"/>
      <c r="Y1938" s="7"/>
      <c r="Z1938" s="100">
        <f t="shared" si="317"/>
        <v>4185</v>
      </c>
      <c r="AA1938" s="7"/>
      <c r="AB1938" s="7"/>
      <c r="AC1938" s="7"/>
      <c r="AD1938" s="7"/>
      <c r="AE1938" s="100">
        <f t="shared" si="318"/>
        <v>4151</v>
      </c>
      <c r="AF1938" s="7"/>
      <c r="AG1938" s="100">
        <f t="shared" si="319"/>
        <v>50033817</v>
      </c>
    </row>
    <row r="1939" spans="1:33" x14ac:dyDescent="0.35">
      <c r="A1939" s="7" t="str">
        <f t="shared" si="321"/>
        <v>Manaus25,50</v>
      </c>
      <c r="B1939" s="100" t="s">
        <v>187</v>
      </c>
      <c r="C1939" s="7">
        <v>4151</v>
      </c>
      <c r="D1939" s="7" t="s">
        <v>40</v>
      </c>
      <c r="E1939">
        <v>4185</v>
      </c>
      <c r="F1939" s="101"/>
      <c r="G1939" s="111">
        <v>50033817</v>
      </c>
      <c r="H1939" t="s">
        <v>242</v>
      </c>
      <c r="I1939" s="101" t="str">
        <f t="shared" si="314"/>
        <v>25,5</v>
      </c>
      <c r="J1939" s="164">
        <v>0</v>
      </c>
      <c r="K1939" s="7" t="s">
        <v>45</v>
      </c>
      <c r="L1939" s="103" t="e">
        <f>HLOOKUP(K1939,'ABR''26'!$DE$4:$EH$65,MATCH(Carga!A1939,'ABR''26'!$DE$4:$DE$65,0),0)</f>
        <v>#N/A</v>
      </c>
      <c r="M1939" s="7"/>
      <c r="O1939" s="7" t="str">
        <f t="shared" si="315"/>
        <v>ZBFS</v>
      </c>
      <c r="P1939" s="104" t="e">
        <f t="shared" si="316"/>
        <v>#N/A</v>
      </c>
      <c r="Q1939" s="102" t="s">
        <v>203</v>
      </c>
      <c r="R1939" s="102" t="s">
        <v>204</v>
      </c>
      <c r="S1939" s="102" t="s">
        <v>152</v>
      </c>
      <c r="T1939" s="105" t="str">
        <f t="shared" ca="1" si="320"/>
        <v>04.05.Monday</v>
      </c>
      <c r="U1939" s="102" t="s">
        <v>205</v>
      </c>
      <c r="V1939" s="7"/>
      <c r="W1939" s="7"/>
      <c r="X1939" s="7"/>
      <c r="Y1939" s="7"/>
      <c r="Z1939" s="100">
        <f t="shared" si="317"/>
        <v>4185</v>
      </c>
      <c r="AA1939" s="7"/>
      <c r="AB1939" s="7"/>
      <c r="AC1939" s="7"/>
      <c r="AD1939" s="7"/>
      <c r="AE1939" s="100">
        <f t="shared" si="318"/>
        <v>4151</v>
      </c>
      <c r="AF1939" s="7"/>
      <c r="AG1939" s="100">
        <f t="shared" si="319"/>
        <v>50033817</v>
      </c>
    </row>
    <row r="1940" spans="1:33" x14ac:dyDescent="0.35">
      <c r="A1940" s="7" t="str">
        <f t="shared" si="321"/>
        <v>Manaus25,50</v>
      </c>
      <c r="B1940" s="100" t="s">
        <v>187</v>
      </c>
      <c r="C1940" s="7">
        <v>4151</v>
      </c>
      <c r="D1940" s="7" t="s">
        <v>40</v>
      </c>
      <c r="E1940">
        <v>4185</v>
      </c>
      <c r="F1940" s="101"/>
      <c r="G1940" s="111">
        <v>50033817</v>
      </c>
      <c r="H1940" t="s">
        <v>242</v>
      </c>
      <c r="I1940" s="101" t="str">
        <f t="shared" si="314"/>
        <v>25,5</v>
      </c>
      <c r="J1940" s="164">
        <v>0</v>
      </c>
      <c r="K1940" s="7" t="s">
        <v>47</v>
      </c>
      <c r="L1940" s="103" t="e">
        <f>HLOOKUP(K1940,'ABR''26'!$DE$4:$EH$65,MATCH(Carga!A1940,'ABR''26'!$DE$4:$DE$65,0),0)</f>
        <v>#N/A</v>
      </c>
      <c r="M1940" s="7"/>
      <c r="O1940" s="7" t="str">
        <f t="shared" si="315"/>
        <v>ZBUT</v>
      </c>
      <c r="P1940" s="104" t="e">
        <f t="shared" si="316"/>
        <v>#N/A</v>
      </c>
      <c r="Q1940" s="102" t="s">
        <v>203</v>
      </c>
      <c r="R1940" s="102" t="s">
        <v>204</v>
      </c>
      <c r="S1940" s="102" t="s">
        <v>152</v>
      </c>
      <c r="T1940" s="105" t="str">
        <f t="shared" ca="1" si="320"/>
        <v>04.05.Monday</v>
      </c>
      <c r="U1940" s="102" t="s">
        <v>205</v>
      </c>
      <c r="V1940" s="7"/>
      <c r="W1940" s="7"/>
      <c r="X1940" s="7"/>
      <c r="Y1940" s="7"/>
      <c r="Z1940" s="100">
        <f t="shared" si="317"/>
        <v>4185</v>
      </c>
      <c r="AA1940" s="7"/>
      <c r="AB1940" s="7"/>
      <c r="AC1940" s="7"/>
      <c r="AD1940" s="7"/>
      <c r="AE1940" s="100">
        <f t="shared" si="318"/>
        <v>4151</v>
      </c>
      <c r="AF1940" s="7"/>
      <c r="AG1940" s="100">
        <f t="shared" si="319"/>
        <v>50033817</v>
      </c>
    </row>
    <row r="1941" spans="1:33" x14ac:dyDescent="0.35">
      <c r="A1941" s="7" t="str">
        <f t="shared" si="321"/>
        <v>Manaus25,50</v>
      </c>
      <c r="B1941" s="100" t="s">
        <v>187</v>
      </c>
      <c r="C1941" s="7">
        <v>4151</v>
      </c>
      <c r="D1941" s="7" t="s">
        <v>40</v>
      </c>
      <c r="E1941">
        <v>4185</v>
      </c>
      <c r="F1941" s="101"/>
      <c r="G1941" s="111">
        <v>50033817</v>
      </c>
      <c r="H1941" t="s">
        <v>242</v>
      </c>
      <c r="I1941" s="101" t="str">
        <f t="shared" si="314"/>
        <v>25,5</v>
      </c>
      <c r="J1941" s="164">
        <v>0</v>
      </c>
      <c r="K1941" s="7" t="s">
        <v>54</v>
      </c>
      <c r="L1941" s="103" t="e">
        <f>HLOOKUP(K1941,'ABR''26'!$DE$4:$EH$65,MATCH(Carga!A1941,'ABR''26'!$DE$4:$DE$65,0),0)</f>
        <v>#N/A</v>
      </c>
      <c r="M1941" s="7"/>
      <c r="O1941" s="7" t="str">
        <f t="shared" si="315"/>
        <v>ZBUB</v>
      </c>
      <c r="P1941" s="104" t="e">
        <f t="shared" si="316"/>
        <v>#N/A</v>
      </c>
      <c r="Q1941" s="102" t="s">
        <v>203</v>
      </c>
      <c r="R1941" s="102" t="s">
        <v>204</v>
      </c>
      <c r="S1941" s="102" t="s">
        <v>152</v>
      </c>
      <c r="T1941" s="105" t="str">
        <f t="shared" ca="1" si="320"/>
        <v>04.05.Monday</v>
      </c>
      <c r="U1941" s="102" t="s">
        <v>205</v>
      </c>
      <c r="V1941" s="7"/>
      <c r="W1941" s="7"/>
      <c r="X1941" s="7"/>
      <c r="Y1941" s="7"/>
      <c r="Z1941" s="100">
        <f t="shared" si="317"/>
        <v>4185</v>
      </c>
      <c r="AA1941" s="7"/>
      <c r="AB1941" s="7"/>
      <c r="AC1941" s="7"/>
      <c r="AD1941" s="7"/>
      <c r="AE1941" s="100">
        <f t="shared" si="318"/>
        <v>4151</v>
      </c>
      <c r="AF1941" s="7"/>
      <c r="AG1941" s="100">
        <f t="shared" si="319"/>
        <v>50033817</v>
      </c>
    </row>
    <row r="1942" spans="1:33" x14ac:dyDescent="0.35">
      <c r="A1942" s="7" t="str">
        <f t="shared" si="321"/>
        <v>Manaus25,50</v>
      </c>
      <c r="B1942" s="100" t="s">
        <v>187</v>
      </c>
      <c r="C1942" s="7">
        <v>4151</v>
      </c>
      <c r="D1942" s="7" t="s">
        <v>40</v>
      </c>
      <c r="E1942">
        <v>4185</v>
      </c>
      <c r="F1942" s="101"/>
      <c r="G1942" s="111">
        <v>50033817</v>
      </c>
      <c r="H1942" t="s">
        <v>242</v>
      </c>
      <c r="I1942" s="101" t="str">
        <f t="shared" si="314"/>
        <v>25,5</v>
      </c>
      <c r="J1942" s="164">
        <v>0</v>
      </c>
      <c r="K1942" s="7" t="s">
        <v>48</v>
      </c>
      <c r="L1942" s="103" t="e">
        <f>HLOOKUP(K1942,'ABR''26'!$DE$4:$EH$65,MATCH(Carga!A1942,'ABR''26'!$DE$4:$DE$65,0),0)</f>
        <v>#N/A</v>
      </c>
      <c r="M1942" s="7"/>
      <c r="O1942" s="7" t="str">
        <f t="shared" si="315"/>
        <v>ZBLA</v>
      </c>
      <c r="P1942" s="104" t="e">
        <f t="shared" si="316"/>
        <v>#N/A</v>
      </c>
      <c r="Q1942" s="102" t="s">
        <v>203</v>
      </c>
      <c r="R1942" s="102" t="s">
        <v>204</v>
      </c>
      <c r="S1942" s="102" t="s">
        <v>152</v>
      </c>
      <c r="T1942" s="105" t="str">
        <f t="shared" ca="1" si="320"/>
        <v>04.05.Monday</v>
      </c>
      <c r="U1942" s="102" t="s">
        <v>205</v>
      </c>
      <c r="V1942" s="7"/>
      <c r="W1942" s="7"/>
      <c r="X1942" s="7"/>
      <c r="Y1942" s="7"/>
      <c r="Z1942" s="100">
        <f t="shared" si="317"/>
        <v>4185</v>
      </c>
      <c r="AA1942" s="7"/>
      <c r="AB1942" s="7"/>
      <c r="AC1942" s="7"/>
      <c r="AD1942" s="7"/>
      <c r="AE1942" s="100">
        <f t="shared" si="318"/>
        <v>4151</v>
      </c>
      <c r="AF1942" s="7"/>
      <c r="AG1942" s="100">
        <f t="shared" si="319"/>
        <v>50033817</v>
      </c>
    </row>
    <row r="1943" spans="1:33" x14ac:dyDescent="0.35">
      <c r="A1943" s="7" t="str">
        <f t="shared" si="321"/>
        <v>Manaus25,50</v>
      </c>
      <c r="B1943" s="100" t="s">
        <v>187</v>
      </c>
      <c r="C1943" s="7">
        <v>4151</v>
      </c>
      <c r="D1943" s="7" t="s">
        <v>40</v>
      </c>
      <c r="E1943">
        <v>4185</v>
      </c>
      <c r="F1943" s="101"/>
      <c r="G1943" s="111">
        <v>50033817</v>
      </c>
      <c r="H1943" t="s">
        <v>242</v>
      </c>
      <c r="I1943" s="101" t="str">
        <f t="shared" si="314"/>
        <v>25,5</v>
      </c>
      <c r="J1943" s="164">
        <v>0</v>
      </c>
      <c r="K1943" s="7" t="s">
        <v>55</v>
      </c>
      <c r="L1943" s="103" t="e">
        <f>HLOOKUP(K1943,'ABR''26'!$DE$4:$EH$65,MATCH(Carga!A1943,'ABR''26'!$DE$4:$DE$65,0),0)</f>
        <v>#N/A</v>
      </c>
      <c r="M1943" s="7"/>
      <c r="O1943" s="7" t="str">
        <f t="shared" si="315"/>
        <v>ZBLL</v>
      </c>
      <c r="P1943" s="104" t="e">
        <f t="shared" si="316"/>
        <v>#N/A</v>
      </c>
      <c r="Q1943" s="102" t="s">
        <v>203</v>
      </c>
      <c r="R1943" s="102" t="s">
        <v>204</v>
      </c>
      <c r="S1943" s="102" t="s">
        <v>152</v>
      </c>
      <c r="T1943" s="105" t="str">
        <f t="shared" ca="1" si="320"/>
        <v>04.05.Monday</v>
      </c>
      <c r="U1943" s="102" t="s">
        <v>205</v>
      </c>
      <c r="V1943" s="7"/>
      <c r="W1943" s="7"/>
      <c r="X1943" s="7"/>
      <c r="Y1943" s="7"/>
      <c r="Z1943" s="100">
        <f t="shared" si="317"/>
        <v>4185</v>
      </c>
      <c r="AA1943" s="7"/>
      <c r="AB1943" s="7"/>
      <c r="AC1943" s="7"/>
      <c r="AD1943" s="7"/>
      <c r="AE1943" s="100">
        <f t="shared" si="318"/>
        <v>4151</v>
      </c>
      <c r="AF1943" s="7"/>
      <c r="AG1943" s="100">
        <f t="shared" si="319"/>
        <v>50033817</v>
      </c>
    </row>
    <row r="1944" spans="1:33" x14ac:dyDescent="0.35">
      <c r="A1944" s="7" t="str">
        <f t="shared" si="321"/>
        <v>Manaus25,50</v>
      </c>
      <c r="B1944" s="100" t="s">
        <v>187</v>
      </c>
      <c r="C1944" s="7">
        <v>4151</v>
      </c>
      <c r="D1944" s="7" t="s">
        <v>40</v>
      </c>
      <c r="E1944">
        <v>4185</v>
      </c>
      <c r="F1944" s="101"/>
      <c r="G1944" s="111">
        <v>50033817</v>
      </c>
      <c r="H1944" t="s">
        <v>242</v>
      </c>
      <c r="I1944" s="101" t="str">
        <f t="shared" si="314"/>
        <v>25,5</v>
      </c>
      <c r="J1944" s="164">
        <v>0</v>
      </c>
      <c r="K1944" s="7" t="s">
        <v>135</v>
      </c>
      <c r="L1944" s="103" t="e">
        <f>HLOOKUP(K1944,'ABR''26'!$DE$4:$EH$65,MATCH(Carga!A1944,'ABR''26'!$DE$4:$DE$65,0),0)</f>
        <v>#N/A</v>
      </c>
      <c r="M1944" s="7"/>
      <c r="O1944" s="7" t="str">
        <f t="shared" si="315"/>
        <v>ZBPE</v>
      </c>
      <c r="P1944" s="104" t="e">
        <f t="shared" si="316"/>
        <v>#N/A</v>
      </c>
      <c r="Q1944" s="102" t="s">
        <v>203</v>
      </c>
      <c r="R1944" s="102" t="s">
        <v>204</v>
      </c>
      <c r="S1944" s="102" t="s">
        <v>152</v>
      </c>
      <c r="T1944" s="105" t="str">
        <f t="shared" ca="1" si="320"/>
        <v>04.05.Monday</v>
      </c>
      <c r="U1944" s="102" t="s">
        <v>205</v>
      </c>
      <c r="V1944" s="7"/>
      <c r="W1944" s="7"/>
      <c r="X1944" s="7"/>
      <c r="Y1944" s="7"/>
      <c r="Z1944" s="100">
        <f t="shared" si="317"/>
        <v>4185</v>
      </c>
      <c r="AA1944" s="7"/>
      <c r="AB1944" s="7"/>
      <c r="AC1944" s="7"/>
      <c r="AD1944" s="7"/>
      <c r="AE1944" s="100">
        <f t="shared" si="318"/>
        <v>4151</v>
      </c>
      <c r="AF1944" s="7"/>
      <c r="AG1944" s="100">
        <f t="shared" si="319"/>
        <v>50033817</v>
      </c>
    </row>
    <row r="1945" spans="1:33" x14ac:dyDescent="0.35">
      <c r="A1945" s="7" t="str">
        <f t="shared" si="321"/>
        <v>Manaus25,50</v>
      </c>
      <c r="B1945" s="100" t="s">
        <v>187</v>
      </c>
      <c r="C1945" s="7">
        <v>4151</v>
      </c>
      <c r="D1945" s="7" t="s">
        <v>40</v>
      </c>
      <c r="E1945">
        <v>4185</v>
      </c>
      <c r="F1945" s="101"/>
      <c r="G1945" s="111">
        <v>50033817</v>
      </c>
      <c r="H1945" t="s">
        <v>242</v>
      </c>
      <c r="I1945" s="101" t="str">
        <f t="shared" si="314"/>
        <v>25,5</v>
      </c>
      <c r="J1945" s="164">
        <v>0</v>
      </c>
      <c r="K1945" s="7" t="s">
        <v>136</v>
      </c>
      <c r="L1945" s="103" t="e">
        <f>HLOOKUP(K1945,'ABR''26'!$DE$4:$EH$65,MATCH(Carga!A1945,'ABR''26'!$DE$4:$DE$65,0),0)</f>
        <v>#N/A</v>
      </c>
      <c r="M1945" s="7"/>
      <c r="O1945" s="7" t="str">
        <f t="shared" si="315"/>
        <v>ZBPL</v>
      </c>
      <c r="P1945" s="104" t="e">
        <f t="shared" si="316"/>
        <v>#N/A</v>
      </c>
      <c r="Q1945" s="102" t="s">
        <v>203</v>
      </c>
      <c r="R1945" s="102" t="s">
        <v>204</v>
      </c>
      <c r="S1945" s="102" t="s">
        <v>152</v>
      </c>
      <c r="T1945" s="105" t="str">
        <f t="shared" ca="1" si="320"/>
        <v>04.05.Monday</v>
      </c>
      <c r="U1945" s="102" t="s">
        <v>205</v>
      </c>
      <c r="V1945" s="7"/>
      <c r="W1945" s="7"/>
      <c r="X1945" s="7"/>
      <c r="Y1945" s="7"/>
      <c r="Z1945" s="100">
        <f t="shared" si="317"/>
        <v>4185</v>
      </c>
      <c r="AA1945" s="7"/>
      <c r="AB1945" s="7"/>
      <c r="AC1945" s="7"/>
      <c r="AD1945" s="7"/>
      <c r="AE1945" s="100">
        <f t="shared" si="318"/>
        <v>4151</v>
      </c>
      <c r="AF1945" s="7"/>
      <c r="AG1945" s="100">
        <f t="shared" si="319"/>
        <v>50033817</v>
      </c>
    </row>
    <row r="1946" spans="1:33" x14ac:dyDescent="0.35">
      <c r="A1946" s="7" t="str">
        <f>D1946&amp;I1946&amp;J1946</f>
        <v>Manaus25,50</v>
      </c>
      <c r="B1946" s="100" t="s">
        <v>187</v>
      </c>
      <c r="C1946" s="7">
        <v>4151</v>
      </c>
      <c r="D1946" s="7" t="s">
        <v>40</v>
      </c>
      <c r="E1946">
        <v>4185</v>
      </c>
      <c r="F1946" s="101"/>
      <c r="G1946" s="111">
        <v>50024021</v>
      </c>
      <c r="H1946" t="s">
        <v>243</v>
      </c>
      <c r="I1946" s="101" t="str">
        <f t="shared" si="314"/>
        <v>25,5</v>
      </c>
      <c r="J1946" s="164">
        <v>0</v>
      </c>
      <c r="K1946" s="7" t="s">
        <v>43</v>
      </c>
      <c r="L1946" s="103" t="e">
        <f>HLOOKUP(K1946,'ABR''26'!$DE$4:$EH$65,MATCH(Carga!A1946,'ABR''26'!$DE$4:$DE$65,0),0)</f>
        <v>#N/A</v>
      </c>
      <c r="M1946" s="7"/>
      <c r="O1946" s="7" t="str">
        <f t="shared" si="315"/>
        <v>ZBRP</v>
      </c>
      <c r="P1946" s="104" t="e">
        <f t="shared" si="316"/>
        <v>#N/A</v>
      </c>
      <c r="Q1946" s="102" t="s">
        <v>203</v>
      </c>
      <c r="R1946" s="102" t="s">
        <v>204</v>
      </c>
      <c r="S1946" s="102" t="s">
        <v>152</v>
      </c>
      <c r="T1946" s="105" t="str">
        <f t="shared" ca="1" si="320"/>
        <v>04.05.Monday</v>
      </c>
      <c r="U1946" s="102" t="s">
        <v>205</v>
      </c>
      <c r="V1946" s="7"/>
      <c r="W1946" s="7"/>
      <c r="X1946" s="7"/>
      <c r="Y1946" s="7"/>
      <c r="Z1946" s="100">
        <f t="shared" si="317"/>
        <v>4185</v>
      </c>
      <c r="AA1946" s="7"/>
      <c r="AB1946" s="7"/>
      <c r="AC1946" s="7"/>
      <c r="AD1946" s="7"/>
      <c r="AE1946" s="100">
        <f t="shared" si="318"/>
        <v>4151</v>
      </c>
      <c r="AF1946" s="7"/>
      <c r="AG1946" s="100">
        <f t="shared" si="319"/>
        <v>50024021</v>
      </c>
    </row>
    <row r="1947" spans="1:33" x14ac:dyDescent="0.35">
      <c r="A1947" s="7" t="str">
        <f t="shared" ref="A1947:A1969" si="322">D1947&amp;I1947&amp;J1947</f>
        <v>Manaus25,50</v>
      </c>
      <c r="B1947" s="100" t="s">
        <v>187</v>
      </c>
      <c r="C1947" s="7">
        <v>4151</v>
      </c>
      <c r="D1947" s="7" t="s">
        <v>40</v>
      </c>
      <c r="E1947">
        <v>4185</v>
      </c>
      <c r="F1947" s="101"/>
      <c r="G1947" s="111">
        <v>50024021</v>
      </c>
      <c r="H1947" t="s">
        <v>243</v>
      </c>
      <c r="I1947" s="101" t="str">
        <f t="shared" si="314"/>
        <v>25,5</v>
      </c>
      <c r="J1947" s="164">
        <v>0</v>
      </c>
      <c r="K1947" s="7" t="s">
        <v>44</v>
      </c>
      <c r="L1947" s="103" t="e">
        <f>HLOOKUP(K1947,'ABR''26'!$DE$4:$EH$65,MATCH(Carga!A1947,'ABR''26'!$DE$4:$DE$65,0),0)</f>
        <v>#N/A</v>
      </c>
      <c r="M1947" s="7"/>
      <c r="O1947" s="7" t="str">
        <f t="shared" si="315"/>
        <v>ZBSR</v>
      </c>
      <c r="P1947" s="104" t="e">
        <f t="shared" si="316"/>
        <v>#N/A</v>
      </c>
      <c r="Q1947" s="102" t="s">
        <v>203</v>
      </c>
      <c r="R1947" s="102" t="s">
        <v>204</v>
      </c>
      <c r="S1947" s="102" t="s">
        <v>152</v>
      </c>
      <c r="T1947" s="105" t="str">
        <f t="shared" ca="1" si="320"/>
        <v>04.05.Monday</v>
      </c>
      <c r="U1947" s="102" t="s">
        <v>205</v>
      </c>
      <c r="V1947" s="7"/>
      <c r="W1947" s="7"/>
      <c r="X1947" s="7"/>
      <c r="Y1947" s="7"/>
      <c r="Z1947" s="100">
        <f t="shared" si="317"/>
        <v>4185</v>
      </c>
      <c r="AA1947" s="7"/>
      <c r="AB1947" s="7"/>
      <c r="AC1947" s="7"/>
      <c r="AD1947" s="7"/>
      <c r="AE1947" s="100">
        <f t="shared" si="318"/>
        <v>4151</v>
      </c>
      <c r="AF1947" s="7"/>
      <c r="AG1947" s="100">
        <f t="shared" si="319"/>
        <v>50024021</v>
      </c>
    </row>
    <row r="1948" spans="1:33" x14ac:dyDescent="0.35">
      <c r="A1948" s="7" t="str">
        <f t="shared" si="322"/>
        <v>Manaus25,50</v>
      </c>
      <c r="B1948" s="100" t="s">
        <v>187</v>
      </c>
      <c r="C1948" s="7">
        <v>4151</v>
      </c>
      <c r="D1948" s="7" t="s">
        <v>40</v>
      </c>
      <c r="E1948">
        <v>4185</v>
      </c>
      <c r="F1948" s="101"/>
      <c r="G1948" s="111">
        <v>50024021</v>
      </c>
      <c r="H1948" t="s">
        <v>243</v>
      </c>
      <c r="I1948" s="101" t="str">
        <f t="shared" si="314"/>
        <v>25,5</v>
      </c>
      <c r="J1948" s="164">
        <v>0</v>
      </c>
      <c r="K1948" s="7" t="s">
        <v>56</v>
      </c>
      <c r="L1948" s="103" t="e">
        <f>HLOOKUP(K1948,'ABR''26'!$DE$4:$EH$65,MATCH(Carga!A1948,'ABR''26'!$DE$4:$DE$65,0),0)</f>
        <v>#N/A</v>
      </c>
      <c r="M1948" s="7"/>
      <c r="O1948" s="7" t="str">
        <f t="shared" si="315"/>
        <v>ZBSB</v>
      </c>
      <c r="P1948" s="104" t="e">
        <f t="shared" si="316"/>
        <v>#N/A</v>
      </c>
      <c r="Q1948" s="102" t="s">
        <v>203</v>
      </c>
      <c r="R1948" s="102" t="s">
        <v>204</v>
      </c>
      <c r="S1948" s="102" t="s">
        <v>152</v>
      </c>
      <c r="T1948" s="105" t="str">
        <f t="shared" ca="1" si="320"/>
        <v>04.05.Monday</v>
      </c>
      <c r="U1948" s="102" t="s">
        <v>205</v>
      </c>
      <c r="V1948" s="7"/>
      <c r="W1948" s="7"/>
      <c r="X1948" s="7"/>
      <c r="Y1948" s="7"/>
      <c r="Z1948" s="100">
        <f t="shared" si="317"/>
        <v>4185</v>
      </c>
      <c r="AA1948" s="7"/>
      <c r="AB1948" s="7"/>
      <c r="AC1948" s="7"/>
      <c r="AD1948" s="7"/>
      <c r="AE1948" s="100">
        <f t="shared" si="318"/>
        <v>4151</v>
      </c>
      <c r="AF1948" s="7"/>
      <c r="AG1948" s="100">
        <f t="shared" si="319"/>
        <v>50024021</v>
      </c>
    </row>
    <row r="1949" spans="1:33" x14ac:dyDescent="0.35">
      <c r="A1949" s="7" t="str">
        <f t="shared" si="322"/>
        <v>Manaus25,50</v>
      </c>
      <c r="B1949" s="100" t="s">
        <v>187</v>
      </c>
      <c r="C1949" s="7">
        <v>4151</v>
      </c>
      <c r="D1949" s="7" t="s">
        <v>40</v>
      </c>
      <c r="E1949">
        <v>4185</v>
      </c>
      <c r="F1949" s="101"/>
      <c r="G1949" s="111">
        <v>50024021</v>
      </c>
      <c r="H1949" t="s">
        <v>243</v>
      </c>
      <c r="I1949" s="101" t="str">
        <f t="shared" si="314"/>
        <v>25,5</v>
      </c>
      <c r="J1949" s="164">
        <v>0</v>
      </c>
      <c r="K1949" s="7" t="s">
        <v>46</v>
      </c>
      <c r="L1949" s="103" t="e">
        <f>HLOOKUP(K1949,'ABR''26'!$DE$4:$EH$65,MATCH(Carga!A1949,'ABR''26'!$DE$4:$DE$65,0),0)</f>
        <v>#N/A</v>
      </c>
      <c r="M1949" s="7"/>
      <c r="O1949" s="7" t="str">
        <f t="shared" si="315"/>
        <v>ZBCP</v>
      </c>
      <c r="P1949" s="104" t="e">
        <f t="shared" si="316"/>
        <v>#N/A</v>
      </c>
      <c r="Q1949" s="102" t="s">
        <v>203</v>
      </c>
      <c r="R1949" s="102" t="s">
        <v>204</v>
      </c>
      <c r="S1949" s="102" t="s">
        <v>152</v>
      </c>
      <c r="T1949" s="105" t="str">
        <f t="shared" ca="1" si="320"/>
        <v>04.05.Monday</v>
      </c>
      <c r="U1949" s="102" t="s">
        <v>205</v>
      </c>
      <c r="V1949" s="7"/>
      <c r="W1949" s="7"/>
      <c r="X1949" s="7"/>
      <c r="Y1949" s="7"/>
      <c r="Z1949" s="100">
        <f t="shared" si="317"/>
        <v>4185</v>
      </c>
      <c r="AA1949" s="7"/>
      <c r="AB1949" s="7"/>
      <c r="AC1949" s="7"/>
      <c r="AD1949" s="7"/>
      <c r="AE1949" s="100">
        <f t="shared" si="318"/>
        <v>4151</v>
      </c>
      <c r="AF1949" s="7"/>
      <c r="AG1949" s="100">
        <f t="shared" si="319"/>
        <v>50024021</v>
      </c>
    </row>
    <row r="1950" spans="1:33" x14ac:dyDescent="0.35">
      <c r="A1950" s="7" t="str">
        <f t="shared" si="322"/>
        <v>Manaus25,50</v>
      </c>
      <c r="B1950" s="100" t="s">
        <v>187</v>
      </c>
      <c r="C1950" s="7">
        <v>4151</v>
      </c>
      <c r="D1950" s="7" t="s">
        <v>40</v>
      </c>
      <c r="E1950">
        <v>4185</v>
      </c>
      <c r="F1950" s="101"/>
      <c r="G1950" s="111">
        <v>50024021</v>
      </c>
      <c r="H1950" t="s">
        <v>243</v>
      </c>
      <c r="I1950" s="101" t="str">
        <f t="shared" si="314"/>
        <v>25,5</v>
      </c>
      <c r="J1950" s="164">
        <v>0</v>
      </c>
      <c r="K1950" s="7" t="s">
        <v>131</v>
      </c>
      <c r="L1950" s="103" t="e">
        <f>HLOOKUP(K1950,'ABR''26'!$DE$4:$EH$65,MATCH(Carga!A1950,'ABR''26'!$DE$4:$DE$65,0),0)</f>
        <v>#N/A</v>
      </c>
      <c r="M1950" s="7"/>
      <c r="O1950" s="7" t="str">
        <f t="shared" si="315"/>
        <v>ZBFP</v>
      </c>
      <c r="P1950" s="104" t="e">
        <f t="shared" si="316"/>
        <v>#N/A</v>
      </c>
      <c r="Q1950" s="102" t="s">
        <v>203</v>
      </c>
      <c r="R1950" s="102" t="s">
        <v>204</v>
      </c>
      <c r="S1950" s="102" t="s">
        <v>152</v>
      </c>
      <c r="T1950" s="105" t="str">
        <f t="shared" ca="1" si="320"/>
        <v>04.05.Monday</v>
      </c>
      <c r="U1950" s="102" t="s">
        <v>205</v>
      </c>
      <c r="V1950" s="7"/>
      <c r="W1950" s="7"/>
      <c r="X1950" s="7"/>
      <c r="Y1950" s="7"/>
      <c r="Z1950" s="100">
        <f t="shared" si="317"/>
        <v>4185</v>
      </c>
      <c r="AA1950" s="7"/>
      <c r="AB1950" s="7"/>
      <c r="AC1950" s="7"/>
      <c r="AD1950" s="7"/>
      <c r="AE1950" s="100">
        <f t="shared" si="318"/>
        <v>4151</v>
      </c>
      <c r="AF1950" s="7"/>
      <c r="AG1950" s="100">
        <f t="shared" si="319"/>
        <v>50024021</v>
      </c>
    </row>
    <row r="1951" spans="1:33" x14ac:dyDescent="0.35">
      <c r="A1951" s="7" t="str">
        <f t="shared" si="322"/>
        <v>Manaus25,50</v>
      </c>
      <c r="B1951" s="100" t="s">
        <v>187</v>
      </c>
      <c r="C1951" s="7">
        <v>4151</v>
      </c>
      <c r="D1951" s="7" t="s">
        <v>40</v>
      </c>
      <c r="E1951">
        <v>4185</v>
      </c>
      <c r="F1951" s="101"/>
      <c r="G1951" s="111">
        <v>50024021</v>
      </c>
      <c r="H1951" t="s">
        <v>243</v>
      </c>
      <c r="I1951" s="101" t="str">
        <f t="shared" si="314"/>
        <v>25,5</v>
      </c>
      <c r="J1951" s="164">
        <v>0</v>
      </c>
      <c r="K1951" s="7" t="s">
        <v>51</v>
      </c>
      <c r="L1951" s="103" t="e">
        <f>HLOOKUP(K1951,'ABR''26'!$DE$4:$EH$65,MATCH(Carga!A1951,'ABR''26'!$DE$4:$DE$65,0),0)</f>
        <v>#N/A</v>
      </c>
      <c r="M1951" s="7"/>
      <c r="O1951" s="7" t="str">
        <f t="shared" si="315"/>
        <v>ZBFC</v>
      </c>
      <c r="P1951" s="104" t="e">
        <f t="shared" si="316"/>
        <v>#N/A</v>
      </c>
      <c r="Q1951" s="102" t="s">
        <v>203</v>
      </c>
      <c r="R1951" s="102" t="s">
        <v>204</v>
      </c>
      <c r="S1951" s="102" t="s">
        <v>152</v>
      </c>
      <c r="T1951" s="105" t="str">
        <f t="shared" ca="1" si="320"/>
        <v>04.05.Monday</v>
      </c>
      <c r="U1951" s="102" t="s">
        <v>205</v>
      </c>
      <c r="V1951" s="7"/>
      <c r="W1951" s="7"/>
      <c r="X1951" s="7"/>
      <c r="Y1951" s="7"/>
      <c r="Z1951" s="100">
        <f t="shared" si="317"/>
        <v>4185</v>
      </c>
      <c r="AA1951" s="7"/>
      <c r="AB1951" s="7"/>
      <c r="AC1951" s="7"/>
      <c r="AD1951" s="7"/>
      <c r="AE1951" s="100">
        <f t="shared" si="318"/>
        <v>4151</v>
      </c>
      <c r="AF1951" s="7"/>
      <c r="AG1951" s="100">
        <f t="shared" si="319"/>
        <v>50024021</v>
      </c>
    </row>
    <row r="1952" spans="1:33" x14ac:dyDescent="0.35">
      <c r="A1952" s="7" t="str">
        <f t="shared" si="322"/>
        <v>Manaus25,50</v>
      </c>
      <c r="B1952" s="100" t="s">
        <v>187</v>
      </c>
      <c r="C1952" s="7">
        <v>4151</v>
      </c>
      <c r="D1952" s="7" t="s">
        <v>40</v>
      </c>
      <c r="E1952">
        <v>4185</v>
      </c>
      <c r="F1952" s="101"/>
      <c r="G1952" s="111">
        <v>50024021</v>
      </c>
      <c r="H1952" t="s">
        <v>243</v>
      </c>
      <c r="I1952" s="101" t="str">
        <f t="shared" si="314"/>
        <v>25,5</v>
      </c>
      <c r="J1952" s="164">
        <v>0</v>
      </c>
      <c r="K1952" s="7" t="s">
        <v>59</v>
      </c>
      <c r="L1952" s="103" t="e">
        <f>HLOOKUP(K1952,'ABR''26'!$DE$4:$EH$65,MATCH(Carga!A1952,'ABR''26'!$DE$4:$DE$65,0),0)</f>
        <v>#N/A</v>
      </c>
      <c r="M1952" s="7"/>
      <c r="O1952" s="7" t="str">
        <f t="shared" si="315"/>
        <v>ZBFB</v>
      </c>
      <c r="P1952" s="104" t="e">
        <f t="shared" si="316"/>
        <v>#N/A</v>
      </c>
      <c r="Q1952" s="102" t="s">
        <v>203</v>
      </c>
      <c r="R1952" s="102" t="s">
        <v>204</v>
      </c>
      <c r="S1952" s="102" t="s">
        <v>152</v>
      </c>
      <c r="T1952" s="105" t="str">
        <f t="shared" ca="1" si="320"/>
        <v>04.05.Monday</v>
      </c>
      <c r="U1952" s="102" t="s">
        <v>205</v>
      </c>
      <c r="V1952" s="7"/>
      <c r="W1952" s="7"/>
      <c r="X1952" s="7"/>
      <c r="Y1952" s="7"/>
      <c r="Z1952" s="100">
        <f t="shared" si="317"/>
        <v>4185</v>
      </c>
      <c r="AA1952" s="7"/>
      <c r="AB1952" s="7"/>
      <c r="AC1952" s="7"/>
      <c r="AD1952" s="7"/>
      <c r="AE1952" s="100">
        <f t="shared" si="318"/>
        <v>4151</v>
      </c>
      <c r="AF1952" s="7"/>
      <c r="AG1952" s="100">
        <f t="shared" si="319"/>
        <v>50024021</v>
      </c>
    </row>
    <row r="1953" spans="1:33" x14ac:dyDescent="0.35">
      <c r="A1953" s="7" t="str">
        <f t="shared" si="322"/>
        <v>Manaus25,50</v>
      </c>
      <c r="B1953" s="100" t="s">
        <v>187</v>
      </c>
      <c r="C1953" s="7">
        <v>4151</v>
      </c>
      <c r="D1953" s="7" t="s">
        <v>40</v>
      </c>
      <c r="E1953">
        <v>4185</v>
      </c>
      <c r="F1953" s="101"/>
      <c r="G1953" s="111">
        <v>50024021</v>
      </c>
      <c r="H1953" t="s">
        <v>243</v>
      </c>
      <c r="I1953" s="101" t="str">
        <f t="shared" si="314"/>
        <v>25,5</v>
      </c>
      <c r="J1953" s="164">
        <v>0</v>
      </c>
      <c r="K1953" s="7" t="s">
        <v>138</v>
      </c>
      <c r="L1953" s="103" t="e">
        <f>HLOOKUP(K1953,'ABR''26'!$DE$4:$EH$65,MATCH(Carga!A1953,'ABR''26'!$DE$4:$DE$65,0),0)</f>
        <v>#N/A</v>
      </c>
      <c r="M1953" s="7"/>
      <c r="O1953" s="7" t="str">
        <f t="shared" si="315"/>
        <v>ZBTM</v>
      </c>
      <c r="P1953" s="104" t="e">
        <f t="shared" si="316"/>
        <v>#N/A</v>
      </c>
      <c r="Q1953" s="102" t="s">
        <v>203</v>
      </c>
      <c r="R1953" s="102" t="s">
        <v>204</v>
      </c>
      <c r="S1953" s="102" t="s">
        <v>152</v>
      </c>
      <c r="T1953" s="105" t="str">
        <f t="shared" ca="1" si="320"/>
        <v>04.05.Monday</v>
      </c>
      <c r="U1953" s="102" t="s">
        <v>205</v>
      </c>
      <c r="V1953" s="7"/>
      <c r="W1953" s="7"/>
      <c r="X1953" s="7"/>
      <c r="Y1953" s="7"/>
      <c r="Z1953" s="100">
        <f t="shared" si="317"/>
        <v>4185</v>
      </c>
      <c r="AA1953" s="7"/>
      <c r="AB1953" s="7"/>
      <c r="AC1953" s="7"/>
      <c r="AD1953" s="7"/>
      <c r="AE1953" s="100">
        <f t="shared" si="318"/>
        <v>4151</v>
      </c>
      <c r="AF1953" s="7"/>
      <c r="AG1953" s="100">
        <f t="shared" si="319"/>
        <v>50024021</v>
      </c>
    </row>
    <row r="1954" spans="1:33" x14ac:dyDescent="0.35">
      <c r="A1954" s="7" t="str">
        <f t="shared" si="322"/>
        <v>Manaus25,50</v>
      </c>
      <c r="B1954" s="100" t="s">
        <v>187</v>
      </c>
      <c r="C1954" s="7">
        <v>4151</v>
      </c>
      <c r="D1954" s="7" t="s">
        <v>40</v>
      </c>
      <c r="E1954">
        <v>4185</v>
      </c>
      <c r="F1954" s="101"/>
      <c r="G1954" s="111">
        <v>50024021</v>
      </c>
      <c r="H1954" t="s">
        <v>243</v>
      </c>
      <c r="I1954" s="101" t="str">
        <f t="shared" si="314"/>
        <v>25,5</v>
      </c>
      <c r="J1954" s="164">
        <v>0</v>
      </c>
      <c r="K1954" s="7" t="s">
        <v>139</v>
      </c>
      <c r="L1954" s="103" t="e">
        <f>HLOOKUP(K1954,'ABR''26'!$DE$4:$EH$65,MATCH(Carga!A1954,'ABR''26'!$DE$4:$DE$65,0),0)</f>
        <v>#N/A</v>
      </c>
      <c r="M1954" s="7"/>
      <c r="O1954" s="7" t="str">
        <f t="shared" si="315"/>
        <v>ZBCT</v>
      </c>
      <c r="P1954" s="104" t="e">
        <f t="shared" si="316"/>
        <v>#N/A</v>
      </c>
      <c r="Q1954" s="102" t="s">
        <v>203</v>
      </c>
      <c r="R1954" s="102" t="s">
        <v>204</v>
      </c>
      <c r="S1954" s="102" t="s">
        <v>152</v>
      </c>
      <c r="T1954" s="105" t="str">
        <f t="shared" ca="1" si="320"/>
        <v>04.05.Monday</v>
      </c>
      <c r="U1954" s="102" t="s">
        <v>205</v>
      </c>
      <c r="V1954" s="7"/>
      <c r="W1954" s="7"/>
      <c r="X1954" s="7"/>
      <c r="Y1954" s="7"/>
      <c r="Z1954" s="100">
        <f t="shared" si="317"/>
        <v>4185</v>
      </c>
      <c r="AA1954" s="7"/>
      <c r="AB1954" s="7"/>
      <c r="AC1954" s="7"/>
      <c r="AD1954" s="7"/>
      <c r="AE1954" s="100">
        <f t="shared" si="318"/>
        <v>4151</v>
      </c>
      <c r="AF1954" s="7"/>
      <c r="AG1954" s="100">
        <f t="shared" si="319"/>
        <v>50024021</v>
      </c>
    </row>
    <row r="1955" spans="1:33" x14ac:dyDescent="0.35">
      <c r="A1955" s="7" t="str">
        <f t="shared" si="322"/>
        <v>Manaus25,50</v>
      </c>
      <c r="B1955" s="100" t="s">
        <v>187</v>
      </c>
      <c r="C1955" s="7">
        <v>4151</v>
      </c>
      <c r="D1955" s="7" t="s">
        <v>40</v>
      </c>
      <c r="E1955">
        <v>4185</v>
      </c>
      <c r="F1955" s="101"/>
      <c r="G1955" s="111">
        <v>50024021</v>
      </c>
      <c r="H1955" t="s">
        <v>243</v>
      </c>
      <c r="I1955" s="101" t="str">
        <f t="shared" si="314"/>
        <v>25,5</v>
      </c>
      <c r="J1955" s="164">
        <v>0</v>
      </c>
      <c r="K1955" s="7" t="s">
        <v>57</v>
      </c>
      <c r="L1955" s="103" t="e">
        <f>HLOOKUP(K1955,'ABR''26'!$DE$4:$EH$65,MATCH(Carga!A1955,'ABR''26'!$DE$4:$DE$65,0),0)</f>
        <v>#N/A</v>
      </c>
      <c r="M1955" s="7"/>
      <c r="O1955" s="7" t="str">
        <f t="shared" si="315"/>
        <v>ZBLB</v>
      </c>
      <c r="P1955" s="104" t="e">
        <f t="shared" si="316"/>
        <v>#N/A</v>
      </c>
      <c r="Q1955" s="102" t="s">
        <v>203</v>
      </c>
      <c r="R1955" s="102" t="s">
        <v>204</v>
      </c>
      <c r="S1955" s="102" t="s">
        <v>152</v>
      </c>
      <c r="T1955" s="105" t="str">
        <f t="shared" ca="1" si="320"/>
        <v>04.05.Monday</v>
      </c>
      <c r="U1955" s="102" t="s">
        <v>205</v>
      </c>
      <c r="V1955" s="7"/>
      <c r="W1955" s="7"/>
      <c r="X1955" s="7"/>
      <c r="Y1955" s="7"/>
      <c r="Z1955" s="100">
        <f t="shared" si="317"/>
        <v>4185</v>
      </c>
      <c r="AA1955" s="7"/>
      <c r="AB1955" s="7"/>
      <c r="AC1955" s="7"/>
      <c r="AD1955" s="7"/>
      <c r="AE1955" s="100">
        <f t="shared" si="318"/>
        <v>4151</v>
      </c>
      <c r="AF1955" s="7"/>
      <c r="AG1955" s="100">
        <f t="shared" si="319"/>
        <v>50024021</v>
      </c>
    </row>
    <row r="1956" spans="1:33" x14ac:dyDescent="0.35">
      <c r="A1956" s="7" t="str">
        <f t="shared" si="322"/>
        <v>Manaus25,50</v>
      </c>
      <c r="B1956" s="100" t="s">
        <v>187</v>
      </c>
      <c r="C1956" s="7">
        <v>4151</v>
      </c>
      <c r="D1956" s="7" t="s">
        <v>40</v>
      </c>
      <c r="E1956">
        <v>4185</v>
      </c>
      <c r="F1956" s="101"/>
      <c r="G1956" s="111">
        <v>50024021</v>
      </c>
      <c r="H1956" t="s">
        <v>243</v>
      </c>
      <c r="I1956" s="101" t="str">
        <f t="shared" si="314"/>
        <v>25,5</v>
      </c>
      <c r="J1956" s="164">
        <v>0</v>
      </c>
      <c r="K1956" s="7" t="s">
        <v>132</v>
      </c>
      <c r="L1956" s="103" t="e">
        <f>HLOOKUP(K1956,'ABR''26'!$DE$4:$EH$65,MATCH(Carga!A1956,'ABR''26'!$DE$4:$DE$65,0),0)</f>
        <v>#N/A</v>
      </c>
      <c r="M1956" s="7"/>
      <c r="O1956" s="7" t="str">
        <f t="shared" si="315"/>
        <v>ZBMR</v>
      </c>
      <c r="P1956" s="104" t="e">
        <f t="shared" si="316"/>
        <v>#N/A</v>
      </c>
      <c r="Q1956" s="102" t="s">
        <v>203</v>
      </c>
      <c r="R1956" s="102" t="s">
        <v>204</v>
      </c>
      <c r="S1956" s="102" t="s">
        <v>152</v>
      </c>
      <c r="T1956" s="105" t="str">
        <f t="shared" ca="1" si="320"/>
        <v>04.05.Monday</v>
      </c>
      <c r="U1956" s="102" t="s">
        <v>205</v>
      </c>
      <c r="V1956" s="7"/>
      <c r="W1956" s="7"/>
      <c r="X1956" s="7"/>
      <c r="Y1956" s="7"/>
      <c r="Z1956" s="100">
        <f t="shared" si="317"/>
        <v>4185</v>
      </c>
      <c r="AA1956" s="7"/>
      <c r="AB1956" s="7"/>
      <c r="AC1956" s="7"/>
      <c r="AD1956" s="7"/>
      <c r="AE1956" s="100">
        <f t="shared" si="318"/>
        <v>4151</v>
      </c>
      <c r="AF1956" s="7"/>
      <c r="AG1956" s="100">
        <f t="shared" si="319"/>
        <v>50024021</v>
      </c>
    </row>
    <row r="1957" spans="1:33" x14ac:dyDescent="0.35">
      <c r="A1957" s="7" t="str">
        <f t="shared" si="322"/>
        <v>Manaus25,50</v>
      </c>
      <c r="B1957" s="100" t="s">
        <v>187</v>
      </c>
      <c r="C1957" s="7">
        <v>4151</v>
      </c>
      <c r="D1957" s="7" t="s">
        <v>40</v>
      </c>
      <c r="E1957">
        <v>4185</v>
      </c>
      <c r="F1957" s="101"/>
      <c r="G1957" s="111">
        <v>50024021</v>
      </c>
      <c r="H1957" t="s">
        <v>243</v>
      </c>
      <c r="I1957" s="101" t="str">
        <f t="shared" si="314"/>
        <v>25,5</v>
      </c>
      <c r="J1957" s="164">
        <v>0</v>
      </c>
      <c r="K1957" s="7" t="s">
        <v>133</v>
      </c>
      <c r="L1957" s="103" t="e">
        <f>HLOOKUP(K1957,'ABR''26'!$DE$4:$EH$65,MATCH(Carga!A1957,'ABR''26'!$DE$4:$DE$65,0),0)</f>
        <v>#N/A</v>
      </c>
      <c r="M1957" s="7"/>
      <c r="O1957" s="7" t="str">
        <f t="shared" si="315"/>
        <v>ZBML</v>
      </c>
      <c r="P1957" s="104" t="e">
        <f t="shared" si="316"/>
        <v>#N/A</v>
      </c>
      <c r="Q1957" s="102" t="s">
        <v>203</v>
      </c>
      <c r="R1957" s="102" t="s">
        <v>204</v>
      </c>
      <c r="S1957" s="102" t="s">
        <v>152</v>
      </c>
      <c r="T1957" s="105" t="str">
        <f t="shared" ca="1" si="320"/>
        <v>04.05.Monday</v>
      </c>
      <c r="U1957" s="102" t="s">
        <v>205</v>
      </c>
      <c r="V1957" s="7"/>
      <c r="W1957" s="7"/>
      <c r="X1957" s="7"/>
      <c r="Y1957" s="7"/>
      <c r="Z1957" s="100">
        <f t="shared" si="317"/>
        <v>4185</v>
      </c>
      <c r="AA1957" s="7"/>
      <c r="AB1957" s="7"/>
      <c r="AC1957" s="7"/>
      <c r="AD1957" s="7"/>
      <c r="AE1957" s="100">
        <f t="shared" si="318"/>
        <v>4151</v>
      </c>
      <c r="AF1957" s="7"/>
      <c r="AG1957" s="100">
        <f t="shared" si="319"/>
        <v>50024021</v>
      </c>
    </row>
    <row r="1958" spans="1:33" x14ac:dyDescent="0.35">
      <c r="A1958" s="7" t="str">
        <f t="shared" si="322"/>
        <v>Manaus25,50</v>
      </c>
      <c r="B1958" s="100" t="s">
        <v>187</v>
      </c>
      <c r="C1958" s="7">
        <v>4151</v>
      </c>
      <c r="D1958" s="7" t="s">
        <v>40</v>
      </c>
      <c r="E1958">
        <v>4185</v>
      </c>
      <c r="F1958" s="101"/>
      <c r="G1958" s="111">
        <v>50024021</v>
      </c>
      <c r="H1958" t="s">
        <v>243</v>
      </c>
      <c r="I1958" s="101" t="str">
        <f t="shared" si="314"/>
        <v>25,5</v>
      </c>
      <c r="J1958" s="164">
        <v>0</v>
      </c>
      <c r="K1958" s="7" t="s">
        <v>52</v>
      </c>
      <c r="L1958" s="103" t="e">
        <f>HLOOKUP(K1958,'ABR''26'!$DE$4:$EH$65,MATCH(Carga!A1958,'ABR''26'!$DE$4:$DE$65,0),0)</f>
        <v>#N/A</v>
      </c>
      <c r="M1958" s="7"/>
      <c r="O1958" s="7" t="str">
        <f t="shared" si="315"/>
        <v>ZBPP</v>
      </c>
      <c r="P1958" s="104" t="e">
        <f t="shared" si="316"/>
        <v>#N/A</v>
      </c>
      <c r="Q1958" s="102" t="s">
        <v>203</v>
      </c>
      <c r="R1958" s="102" t="s">
        <v>204</v>
      </c>
      <c r="S1958" s="102" t="s">
        <v>152</v>
      </c>
      <c r="T1958" s="105" t="str">
        <f t="shared" ca="1" si="320"/>
        <v>04.05.Monday</v>
      </c>
      <c r="U1958" s="102" t="s">
        <v>205</v>
      </c>
      <c r="V1958" s="7"/>
      <c r="W1958" s="7"/>
      <c r="X1958" s="7"/>
      <c r="Y1958" s="7"/>
      <c r="Z1958" s="100">
        <f t="shared" si="317"/>
        <v>4185</v>
      </c>
      <c r="AA1958" s="7"/>
      <c r="AB1958" s="7"/>
      <c r="AC1958" s="7"/>
      <c r="AD1958" s="7"/>
      <c r="AE1958" s="100">
        <f t="shared" si="318"/>
        <v>4151</v>
      </c>
      <c r="AF1958" s="7"/>
      <c r="AG1958" s="100">
        <f t="shared" si="319"/>
        <v>50024021</v>
      </c>
    </row>
    <row r="1959" spans="1:33" x14ac:dyDescent="0.35">
      <c r="A1959" s="7" t="str">
        <f t="shared" si="322"/>
        <v>Manaus25,50</v>
      </c>
      <c r="B1959" s="100" t="s">
        <v>187</v>
      </c>
      <c r="C1959" s="7">
        <v>4151</v>
      </c>
      <c r="D1959" s="7" t="s">
        <v>40</v>
      </c>
      <c r="E1959">
        <v>4185</v>
      </c>
      <c r="F1959" s="101"/>
      <c r="G1959" s="111">
        <v>50024021</v>
      </c>
      <c r="H1959" t="s">
        <v>243</v>
      </c>
      <c r="I1959" s="101" t="str">
        <f t="shared" si="314"/>
        <v>25,5</v>
      </c>
      <c r="J1959" s="164">
        <v>0</v>
      </c>
      <c r="K1959" s="7" t="s">
        <v>60</v>
      </c>
      <c r="L1959" s="103" t="e">
        <f>HLOOKUP(K1959,'ABR''26'!$DE$4:$EH$65,MATCH(Carga!A1959,'ABR''26'!$DE$4:$DE$65,0),0)</f>
        <v>#N/A</v>
      </c>
      <c r="M1959" s="7"/>
      <c r="O1959" s="7" t="str">
        <f t="shared" si="315"/>
        <v>ZBPB</v>
      </c>
      <c r="P1959" s="104" t="e">
        <f t="shared" si="316"/>
        <v>#N/A</v>
      </c>
      <c r="Q1959" s="102" t="s">
        <v>203</v>
      </c>
      <c r="R1959" s="102" t="s">
        <v>204</v>
      </c>
      <c r="S1959" s="102" t="s">
        <v>152</v>
      </c>
      <c r="T1959" s="105" t="str">
        <f t="shared" ca="1" si="320"/>
        <v>04.05.Monday</v>
      </c>
      <c r="U1959" s="102" t="s">
        <v>205</v>
      </c>
      <c r="V1959" s="7"/>
      <c r="W1959" s="7"/>
      <c r="X1959" s="7"/>
      <c r="Y1959" s="7"/>
      <c r="Z1959" s="100">
        <f t="shared" si="317"/>
        <v>4185</v>
      </c>
      <c r="AA1959" s="7"/>
      <c r="AB1959" s="7"/>
      <c r="AC1959" s="7"/>
      <c r="AD1959" s="7"/>
      <c r="AE1959" s="100">
        <f t="shared" si="318"/>
        <v>4151</v>
      </c>
      <c r="AF1959" s="7"/>
      <c r="AG1959" s="100">
        <f t="shared" si="319"/>
        <v>50024021</v>
      </c>
    </row>
    <row r="1960" spans="1:33" x14ac:dyDescent="0.35">
      <c r="A1960" s="7" t="str">
        <f t="shared" si="322"/>
        <v>Manaus25,50</v>
      </c>
      <c r="B1960" s="100" t="s">
        <v>187</v>
      </c>
      <c r="C1960" s="7">
        <v>4151</v>
      </c>
      <c r="D1960" s="7" t="s">
        <v>40</v>
      </c>
      <c r="E1960">
        <v>4185</v>
      </c>
      <c r="F1960" s="101"/>
      <c r="G1960" s="111">
        <v>50024021</v>
      </c>
      <c r="H1960" t="s">
        <v>243</v>
      </c>
      <c r="I1960" s="101" t="str">
        <f t="shared" si="314"/>
        <v>25,5</v>
      </c>
      <c r="J1960" s="164">
        <v>0</v>
      </c>
      <c r="K1960" s="7" t="s">
        <v>50</v>
      </c>
      <c r="L1960" s="103" t="e">
        <f>HLOOKUP(K1960,'ABR''26'!$DE$4:$EH$65,MATCH(Carga!A1960,'ABR''26'!$DE$4:$DE$65,0),0)</f>
        <v>#N/A</v>
      </c>
      <c r="M1960" s="7"/>
      <c r="O1960" s="7" t="str">
        <f t="shared" si="315"/>
        <v>ZBOP</v>
      </c>
      <c r="P1960" s="104" t="e">
        <f t="shared" si="316"/>
        <v>#N/A</v>
      </c>
      <c r="Q1960" s="102" t="s">
        <v>203</v>
      </c>
      <c r="R1960" s="102" t="s">
        <v>204</v>
      </c>
      <c r="S1960" s="102" t="s">
        <v>152</v>
      </c>
      <c r="T1960" s="105" t="str">
        <f t="shared" ca="1" si="320"/>
        <v>04.05.Monday</v>
      </c>
      <c r="U1960" s="102" t="s">
        <v>205</v>
      </c>
      <c r="V1960" s="7"/>
      <c r="W1960" s="7"/>
      <c r="X1960" s="7"/>
      <c r="Y1960" s="7"/>
      <c r="Z1960" s="100">
        <f t="shared" si="317"/>
        <v>4185</v>
      </c>
      <c r="AA1960" s="7"/>
      <c r="AB1960" s="7"/>
      <c r="AC1960" s="7"/>
      <c r="AD1960" s="7"/>
      <c r="AE1960" s="100">
        <f t="shared" si="318"/>
        <v>4151</v>
      </c>
      <c r="AF1960" s="7"/>
      <c r="AG1960" s="100">
        <f t="shared" si="319"/>
        <v>50024021</v>
      </c>
    </row>
    <row r="1961" spans="1:33" x14ac:dyDescent="0.35">
      <c r="A1961" s="7" t="str">
        <f t="shared" si="322"/>
        <v>Manaus25,50</v>
      </c>
      <c r="B1961" s="100" t="s">
        <v>187</v>
      </c>
      <c r="C1961" s="7">
        <v>4151</v>
      </c>
      <c r="D1961" s="7" t="s">
        <v>40</v>
      </c>
      <c r="E1961">
        <v>4185</v>
      </c>
      <c r="F1961" s="101"/>
      <c r="G1961" s="111">
        <v>50024021</v>
      </c>
      <c r="H1961" t="s">
        <v>243</v>
      </c>
      <c r="I1961" s="101" t="str">
        <f t="shared" si="314"/>
        <v>25,5</v>
      </c>
      <c r="J1961" s="164">
        <v>0</v>
      </c>
      <c r="K1961" s="7" t="s">
        <v>58</v>
      </c>
      <c r="L1961" s="103" t="e">
        <f>HLOOKUP(K1961,'ABR''26'!$DE$4:$EH$65,MATCH(Carga!A1961,'ABR''26'!$DE$4:$DE$65,0),0)</f>
        <v>#N/A</v>
      </c>
      <c r="M1961" s="7"/>
      <c r="O1961" s="7" t="str">
        <f t="shared" si="315"/>
        <v>ZBOB</v>
      </c>
      <c r="P1961" s="104" t="e">
        <f t="shared" si="316"/>
        <v>#N/A</v>
      </c>
      <c r="Q1961" s="102" t="s">
        <v>203</v>
      </c>
      <c r="R1961" s="102" t="s">
        <v>204</v>
      </c>
      <c r="S1961" s="102" t="s">
        <v>152</v>
      </c>
      <c r="T1961" s="105" t="str">
        <f t="shared" ca="1" si="320"/>
        <v>04.05.Monday</v>
      </c>
      <c r="U1961" s="102" t="s">
        <v>205</v>
      </c>
      <c r="V1961" s="7"/>
      <c r="W1961" s="7"/>
      <c r="X1961" s="7"/>
      <c r="Y1961" s="7"/>
      <c r="Z1961" s="100">
        <f t="shared" si="317"/>
        <v>4185</v>
      </c>
      <c r="AA1961" s="7"/>
      <c r="AB1961" s="7"/>
      <c r="AC1961" s="7"/>
      <c r="AD1961" s="7"/>
      <c r="AE1961" s="100">
        <f t="shared" si="318"/>
        <v>4151</v>
      </c>
      <c r="AF1961" s="7"/>
      <c r="AG1961" s="100">
        <f t="shared" si="319"/>
        <v>50024021</v>
      </c>
    </row>
    <row r="1962" spans="1:33" x14ac:dyDescent="0.35">
      <c r="A1962" s="7" t="str">
        <f t="shared" si="322"/>
        <v>Manaus25,50</v>
      </c>
      <c r="B1962" s="100" t="s">
        <v>187</v>
      </c>
      <c r="C1962" s="7">
        <v>4151</v>
      </c>
      <c r="D1962" s="7" t="s">
        <v>40</v>
      </c>
      <c r="E1962">
        <v>4185</v>
      </c>
      <c r="F1962" s="101"/>
      <c r="G1962" s="111">
        <v>50024021</v>
      </c>
      <c r="H1962" t="s">
        <v>243</v>
      </c>
      <c r="I1962" s="101" t="str">
        <f t="shared" si="314"/>
        <v>25,5</v>
      </c>
      <c r="J1962" s="164">
        <v>0</v>
      </c>
      <c r="K1962" s="7" t="s">
        <v>134</v>
      </c>
      <c r="L1962" s="103" t="e">
        <f>HLOOKUP(K1962,'ABR''26'!$DE$4:$EH$65,MATCH(Carga!A1962,'ABR''26'!$DE$4:$DE$65,0),0)</f>
        <v>#N/A</v>
      </c>
      <c r="M1962" s="7"/>
      <c r="O1962" s="7" t="str">
        <f t="shared" si="315"/>
        <v>ZBSG</v>
      </c>
      <c r="P1962" s="104" t="e">
        <f t="shared" si="316"/>
        <v>#N/A</v>
      </c>
      <c r="Q1962" s="102" t="s">
        <v>203</v>
      </c>
      <c r="R1962" s="102" t="s">
        <v>204</v>
      </c>
      <c r="S1962" s="102" t="s">
        <v>152</v>
      </c>
      <c r="T1962" s="105" t="str">
        <f t="shared" ca="1" si="320"/>
        <v>04.05.Monday</v>
      </c>
      <c r="U1962" s="102" t="s">
        <v>205</v>
      </c>
      <c r="V1962" s="7"/>
      <c r="W1962" s="7"/>
      <c r="X1962" s="7"/>
      <c r="Y1962" s="7"/>
      <c r="Z1962" s="100">
        <f t="shared" si="317"/>
        <v>4185</v>
      </c>
      <c r="AA1962" s="7"/>
      <c r="AB1962" s="7"/>
      <c r="AC1962" s="7"/>
      <c r="AD1962" s="7"/>
      <c r="AE1962" s="100">
        <f t="shared" si="318"/>
        <v>4151</v>
      </c>
      <c r="AF1962" s="7"/>
      <c r="AG1962" s="100">
        <f t="shared" si="319"/>
        <v>50024021</v>
      </c>
    </row>
    <row r="1963" spans="1:33" x14ac:dyDescent="0.35">
      <c r="A1963" s="7" t="str">
        <f t="shared" si="322"/>
        <v>Manaus25,50</v>
      </c>
      <c r="B1963" s="100" t="s">
        <v>187</v>
      </c>
      <c r="C1963" s="7">
        <v>4151</v>
      </c>
      <c r="D1963" s="7" t="s">
        <v>40</v>
      </c>
      <c r="E1963">
        <v>4185</v>
      </c>
      <c r="F1963" s="101"/>
      <c r="G1963" s="111">
        <v>50024021</v>
      </c>
      <c r="H1963" t="s">
        <v>243</v>
      </c>
      <c r="I1963" s="101" t="str">
        <f t="shared" si="314"/>
        <v>25,5</v>
      </c>
      <c r="J1963" s="164">
        <v>0</v>
      </c>
      <c r="K1963" s="7" t="s">
        <v>45</v>
      </c>
      <c r="L1963" s="103" t="e">
        <f>HLOOKUP(K1963,'ABR''26'!$DE$4:$EH$65,MATCH(Carga!A1963,'ABR''26'!$DE$4:$DE$65,0),0)</f>
        <v>#N/A</v>
      </c>
      <c r="M1963" s="7"/>
      <c r="O1963" s="7" t="str">
        <f t="shared" si="315"/>
        <v>ZBFS</v>
      </c>
      <c r="P1963" s="104" t="e">
        <f t="shared" si="316"/>
        <v>#N/A</v>
      </c>
      <c r="Q1963" s="102" t="s">
        <v>203</v>
      </c>
      <c r="R1963" s="102" t="s">
        <v>204</v>
      </c>
      <c r="S1963" s="102" t="s">
        <v>152</v>
      </c>
      <c r="T1963" s="105" t="str">
        <f t="shared" ca="1" si="320"/>
        <v>04.05.Monday</v>
      </c>
      <c r="U1963" s="102" t="s">
        <v>205</v>
      </c>
      <c r="V1963" s="7"/>
      <c r="W1963" s="7"/>
      <c r="X1963" s="7"/>
      <c r="Y1963" s="7"/>
      <c r="Z1963" s="100">
        <f t="shared" si="317"/>
        <v>4185</v>
      </c>
      <c r="AA1963" s="7"/>
      <c r="AB1963" s="7"/>
      <c r="AC1963" s="7"/>
      <c r="AD1963" s="7"/>
      <c r="AE1963" s="100">
        <f t="shared" si="318"/>
        <v>4151</v>
      </c>
      <c r="AF1963" s="7"/>
      <c r="AG1963" s="100">
        <f t="shared" si="319"/>
        <v>50024021</v>
      </c>
    </row>
    <row r="1964" spans="1:33" x14ac:dyDescent="0.35">
      <c r="A1964" s="7" t="str">
        <f t="shared" si="322"/>
        <v>Manaus25,50</v>
      </c>
      <c r="B1964" s="100" t="s">
        <v>187</v>
      </c>
      <c r="C1964" s="7">
        <v>4151</v>
      </c>
      <c r="D1964" s="7" t="s">
        <v>40</v>
      </c>
      <c r="E1964">
        <v>4185</v>
      </c>
      <c r="F1964" s="101"/>
      <c r="G1964" s="111">
        <v>50024021</v>
      </c>
      <c r="H1964" t="s">
        <v>243</v>
      </c>
      <c r="I1964" s="101" t="str">
        <f t="shared" si="314"/>
        <v>25,5</v>
      </c>
      <c r="J1964" s="164">
        <v>0</v>
      </c>
      <c r="K1964" s="7" t="s">
        <v>47</v>
      </c>
      <c r="L1964" s="103" t="e">
        <f>HLOOKUP(K1964,'ABR''26'!$DE$4:$EH$65,MATCH(Carga!A1964,'ABR''26'!$DE$4:$DE$65,0),0)</f>
        <v>#N/A</v>
      </c>
      <c r="M1964" s="7"/>
      <c r="O1964" s="7" t="str">
        <f t="shared" si="315"/>
        <v>ZBUT</v>
      </c>
      <c r="P1964" s="104" t="e">
        <f t="shared" si="316"/>
        <v>#N/A</v>
      </c>
      <c r="Q1964" s="102" t="s">
        <v>203</v>
      </c>
      <c r="R1964" s="102" t="s">
        <v>204</v>
      </c>
      <c r="S1964" s="102" t="s">
        <v>152</v>
      </c>
      <c r="T1964" s="105" t="str">
        <f t="shared" ca="1" si="320"/>
        <v>04.05.Monday</v>
      </c>
      <c r="U1964" s="102" t="s">
        <v>205</v>
      </c>
      <c r="V1964" s="7"/>
      <c r="W1964" s="7"/>
      <c r="X1964" s="7"/>
      <c r="Y1964" s="7"/>
      <c r="Z1964" s="100">
        <f t="shared" si="317"/>
        <v>4185</v>
      </c>
      <c r="AA1964" s="7"/>
      <c r="AB1964" s="7"/>
      <c r="AC1964" s="7"/>
      <c r="AD1964" s="7"/>
      <c r="AE1964" s="100">
        <f t="shared" si="318"/>
        <v>4151</v>
      </c>
      <c r="AF1964" s="7"/>
      <c r="AG1964" s="100">
        <f t="shared" si="319"/>
        <v>50024021</v>
      </c>
    </row>
    <row r="1965" spans="1:33" x14ac:dyDescent="0.35">
      <c r="A1965" s="7" t="str">
        <f t="shared" si="322"/>
        <v>Manaus25,50</v>
      </c>
      <c r="B1965" s="100" t="s">
        <v>187</v>
      </c>
      <c r="C1965" s="7">
        <v>4151</v>
      </c>
      <c r="D1965" s="7" t="s">
        <v>40</v>
      </c>
      <c r="E1965">
        <v>4185</v>
      </c>
      <c r="F1965" s="101"/>
      <c r="G1965" s="111">
        <v>50024021</v>
      </c>
      <c r="H1965" t="s">
        <v>243</v>
      </c>
      <c r="I1965" s="101" t="str">
        <f t="shared" si="314"/>
        <v>25,5</v>
      </c>
      <c r="J1965" s="164">
        <v>0</v>
      </c>
      <c r="K1965" s="7" t="s">
        <v>54</v>
      </c>
      <c r="L1965" s="103" t="e">
        <f>HLOOKUP(K1965,'ABR''26'!$DE$4:$EH$65,MATCH(Carga!A1965,'ABR''26'!$DE$4:$DE$65,0),0)</f>
        <v>#N/A</v>
      </c>
      <c r="M1965" s="7"/>
      <c r="O1965" s="7" t="str">
        <f t="shared" si="315"/>
        <v>ZBUB</v>
      </c>
      <c r="P1965" s="104" t="e">
        <f t="shared" si="316"/>
        <v>#N/A</v>
      </c>
      <c r="Q1965" s="102" t="s">
        <v>203</v>
      </c>
      <c r="R1965" s="102" t="s">
        <v>204</v>
      </c>
      <c r="S1965" s="102" t="s">
        <v>152</v>
      </c>
      <c r="T1965" s="105" t="str">
        <f t="shared" ca="1" si="320"/>
        <v>04.05.Monday</v>
      </c>
      <c r="U1965" s="102" t="s">
        <v>205</v>
      </c>
      <c r="V1965" s="7"/>
      <c r="W1965" s="7"/>
      <c r="X1965" s="7"/>
      <c r="Y1965" s="7"/>
      <c r="Z1965" s="100">
        <f t="shared" si="317"/>
        <v>4185</v>
      </c>
      <c r="AA1965" s="7"/>
      <c r="AB1965" s="7"/>
      <c r="AC1965" s="7"/>
      <c r="AD1965" s="7"/>
      <c r="AE1965" s="100">
        <f t="shared" si="318"/>
        <v>4151</v>
      </c>
      <c r="AF1965" s="7"/>
      <c r="AG1965" s="100">
        <f t="shared" si="319"/>
        <v>50024021</v>
      </c>
    </row>
    <row r="1966" spans="1:33" x14ac:dyDescent="0.35">
      <c r="A1966" s="7" t="str">
        <f t="shared" si="322"/>
        <v>Manaus25,50</v>
      </c>
      <c r="B1966" s="100" t="s">
        <v>187</v>
      </c>
      <c r="C1966" s="7">
        <v>4151</v>
      </c>
      <c r="D1966" s="7" t="s">
        <v>40</v>
      </c>
      <c r="E1966">
        <v>4185</v>
      </c>
      <c r="F1966" s="101"/>
      <c r="G1966" s="111">
        <v>50024021</v>
      </c>
      <c r="H1966" t="s">
        <v>243</v>
      </c>
      <c r="I1966" s="101" t="str">
        <f t="shared" si="314"/>
        <v>25,5</v>
      </c>
      <c r="J1966" s="164">
        <v>0</v>
      </c>
      <c r="K1966" s="7" t="s">
        <v>48</v>
      </c>
      <c r="L1966" s="103" t="e">
        <f>HLOOKUP(K1966,'ABR''26'!$DE$4:$EH$65,MATCH(Carga!A1966,'ABR''26'!$DE$4:$DE$65,0),0)</f>
        <v>#N/A</v>
      </c>
      <c r="M1966" s="7"/>
      <c r="O1966" s="7" t="str">
        <f t="shared" si="315"/>
        <v>ZBLA</v>
      </c>
      <c r="P1966" s="104" t="e">
        <f t="shared" si="316"/>
        <v>#N/A</v>
      </c>
      <c r="Q1966" s="102" t="s">
        <v>203</v>
      </c>
      <c r="R1966" s="102" t="s">
        <v>204</v>
      </c>
      <c r="S1966" s="102" t="s">
        <v>152</v>
      </c>
      <c r="T1966" s="105" t="str">
        <f t="shared" ca="1" si="320"/>
        <v>04.05.Monday</v>
      </c>
      <c r="U1966" s="102" t="s">
        <v>205</v>
      </c>
      <c r="V1966" s="7"/>
      <c r="W1966" s="7"/>
      <c r="X1966" s="7"/>
      <c r="Y1966" s="7"/>
      <c r="Z1966" s="100">
        <f t="shared" si="317"/>
        <v>4185</v>
      </c>
      <c r="AA1966" s="7"/>
      <c r="AB1966" s="7"/>
      <c r="AC1966" s="7"/>
      <c r="AD1966" s="7"/>
      <c r="AE1966" s="100">
        <f t="shared" si="318"/>
        <v>4151</v>
      </c>
      <c r="AF1966" s="7"/>
      <c r="AG1966" s="100">
        <f t="shared" si="319"/>
        <v>50024021</v>
      </c>
    </row>
    <row r="1967" spans="1:33" x14ac:dyDescent="0.35">
      <c r="A1967" s="7" t="str">
        <f t="shared" si="322"/>
        <v>Manaus25,50</v>
      </c>
      <c r="B1967" s="100" t="s">
        <v>187</v>
      </c>
      <c r="C1967" s="7">
        <v>4151</v>
      </c>
      <c r="D1967" s="7" t="s">
        <v>40</v>
      </c>
      <c r="E1967">
        <v>4185</v>
      </c>
      <c r="F1967" s="101"/>
      <c r="G1967" s="111">
        <v>50024021</v>
      </c>
      <c r="H1967" t="s">
        <v>243</v>
      </c>
      <c r="I1967" s="101" t="str">
        <f t="shared" si="314"/>
        <v>25,5</v>
      </c>
      <c r="J1967" s="164">
        <v>0</v>
      </c>
      <c r="K1967" s="7" t="s">
        <v>55</v>
      </c>
      <c r="L1967" s="103" t="e">
        <f>HLOOKUP(K1967,'ABR''26'!$DE$4:$EH$65,MATCH(Carga!A1967,'ABR''26'!$DE$4:$DE$65,0),0)</f>
        <v>#N/A</v>
      </c>
      <c r="M1967" s="7"/>
      <c r="O1967" s="7" t="str">
        <f t="shared" si="315"/>
        <v>ZBLL</v>
      </c>
      <c r="P1967" s="104" t="e">
        <f t="shared" si="316"/>
        <v>#N/A</v>
      </c>
      <c r="Q1967" s="102" t="s">
        <v>203</v>
      </c>
      <c r="R1967" s="102" t="s">
        <v>204</v>
      </c>
      <c r="S1967" s="102" t="s">
        <v>152</v>
      </c>
      <c r="T1967" s="105" t="str">
        <f t="shared" ca="1" si="320"/>
        <v>04.05.Monday</v>
      </c>
      <c r="U1967" s="102" t="s">
        <v>205</v>
      </c>
      <c r="V1967" s="7"/>
      <c r="W1967" s="7"/>
      <c r="X1967" s="7"/>
      <c r="Y1967" s="7"/>
      <c r="Z1967" s="100">
        <f t="shared" si="317"/>
        <v>4185</v>
      </c>
      <c r="AA1967" s="7"/>
      <c r="AB1967" s="7"/>
      <c r="AC1967" s="7"/>
      <c r="AD1967" s="7"/>
      <c r="AE1967" s="100">
        <f t="shared" si="318"/>
        <v>4151</v>
      </c>
      <c r="AF1967" s="7"/>
      <c r="AG1967" s="100">
        <f t="shared" si="319"/>
        <v>50024021</v>
      </c>
    </row>
    <row r="1968" spans="1:33" x14ac:dyDescent="0.35">
      <c r="A1968" s="7" t="str">
        <f t="shared" si="322"/>
        <v>Manaus25,50</v>
      </c>
      <c r="B1968" s="100" t="s">
        <v>187</v>
      </c>
      <c r="C1968" s="7">
        <v>4151</v>
      </c>
      <c r="D1968" s="7" t="s">
        <v>40</v>
      </c>
      <c r="E1968">
        <v>4185</v>
      </c>
      <c r="F1968" s="101"/>
      <c r="G1968" s="111">
        <v>50024021</v>
      </c>
      <c r="H1968" t="s">
        <v>243</v>
      </c>
      <c r="I1968" s="101" t="str">
        <f t="shared" si="314"/>
        <v>25,5</v>
      </c>
      <c r="J1968" s="164">
        <v>0</v>
      </c>
      <c r="K1968" s="7" t="s">
        <v>135</v>
      </c>
      <c r="L1968" s="103" t="e">
        <f>HLOOKUP(K1968,'ABR''26'!$DE$4:$EH$65,MATCH(Carga!A1968,'ABR''26'!$DE$4:$DE$65,0),0)</f>
        <v>#N/A</v>
      </c>
      <c r="M1968" s="7"/>
      <c r="O1968" s="7" t="str">
        <f t="shared" si="315"/>
        <v>ZBPE</v>
      </c>
      <c r="P1968" s="104" t="e">
        <f t="shared" si="316"/>
        <v>#N/A</v>
      </c>
      <c r="Q1968" s="102" t="s">
        <v>203</v>
      </c>
      <c r="R1968" s="102" t="s">
        <v>204</v>
      </c>
      <c r="S1968" s="102" t="s">
        <v>152</v>
      </c>
      <c r="T1968" s="105" t="str">
        <f t="shared" ca="1" si="320"/>
        <v>04.05.Monday</v>
      </c>
      <c r="U1968" s="102" t="s">
        <v>205</v>
      </c>
      <c r="V1968" s="7"/>
      <c r="W1968" s="7"/>
      <c r="X1968" s="7"/>
      <c r="Y1968" s="7"/>
      <c r="Z1968" s="100">
        <f t="shared" si="317"/>
        <v>4185</v>
      </c>
      <c r="AA1968" s="7"/>
      <c r="AB1968" s="7"/>
      <c r="AC1968" s="7"/>
      <c r="AD1968" s="7"/>
      <c r="AE1968" s="100">
        <f t="shared" si="318"/>
        <v>4151</v>
      </c>
      <c r="AF1968" s="7"/>
      <c r="AG1968" s="100">
        <f t="shared" si="319"/>
        <v>50024021</v>
      </c>
    </row>
    <row r="1969" spans="1:33" x14ac:dyDescent="0.35">
      <c r="A1969" s="7" t="str">
        <f t="shared" si="322"/>
        <v>Manaus25,50</v>
      </c>
      <c r="B1969" s="100" t="s">
        <v>187</v>
      </c>
      <c r="C1969" s="7">
        <v>4151</v>
      </c>
      <c r="D1969" s="7" t="s">
        <v>40</v>
      </c>
      <c r="E1969">
        <v>4185</v>
      </c>
      <c r="F1969" s="101"/>
      <c r="G1969" s="111">
        <v>50024021</v>
      </c>
      <c r="H1969" t="s">
        <v>243</v>
      </c>
      <c r="I1969" s="101" t="str">
        <f t="shared" si="314"/>
        <v>25,5</v>
      </c>
      <c r="J1969" s="164">
        <v>0</v>
      </c>
      <c r="K1969" s="7" t="s">
        <v>136</v>
      </c>
      <c r="L1969" s="103" t="e">
        <f>HLOOKUP(K1969,'ABR''26'!$DE$4:$EH$65,MATCH(Carga!A1969,'ABR''26'!$DE$4:$DE$65,0),0)</f>
        <v>#N/A</v>
      </c>
      <c r="M1969" s="7"/>
      <c r="O1969" s="7" t="str">
        <f t="shared" si="315"/>
        <v>ZBPL</v>
      </c>
      <c r="P1969" s="104" t="e">
        <f t="shared" si="316"/>
        <v>#N/A</v>
      </c>
      <c r="Q1969" s="102" t="s">
        <v>203</v>
      </c>
      <c r="R1969" s="102" t="s">
        <v>204</v>
      </c>
      <c r="S1969" s="102" t="s">
        <v>152</v>
      </c>
      <c r="T1969" s="105" t="str">
        <f t="shared" ca="1" si="320"/>
        <v>04.05.Monday</v>
      </c>
      <c r="U1969" s="102" t="s">
        <v>205</v>
      </c>
      <c r="V1969" s="7"/>
      <c r="W1969" s="7"/>
      <c r="X1969" s="7"/>
      <c r="Y1969" s="7"/>
      <c r="Z1969" s="100">
        <f t="shared" si="317"/>
        <v>4185</v>
      </c>
      <c r="AA1969" s="7"/>
      <c r="AB1969" s="7"/>
      <c r="AC1969" s="7"/>
      <c r="AD1969" s="7"/>
      <c r="AE1969" s="100">
        <f t="shared" si="318"/>
        <v>4151</v>
      </c>
      <c r="AF1969" s="7"/>
      <c r="AG1969" s="100">
        <f t="shared" si="319"/>
        <v>50024021</v>
      </c>
    </row>
    <row r="1970" spans="1:33" x14ac:dyDescent="0.35">
      <c r="A1970" s="7" t="str">
        <f>D1970&amp;I1970&amp;J1970</f>
        <v>Manaus29,50</v>
      </c>
      <c r="B1970" s="100" t="s">
        <v>187</v>
      </c>
      <c r="C1970" s="7">
        <v>4151</v>
      </c>
      <c r="D1970" s="7" t="s">
        <v>40</v>
      </c>
      <c r="E1970">
        <v>4003542</v>
      </c>
      <c r="F1970" s="101"/>
      <c r="G1970" s="111">
        <v>50035284</v>
      </c>
      <c r="H1970" t="s">
        <v>244</v>
      </c>
      <c r="I1970" s="101" t="str">
        <f t="shared" ref="I1970:I2033" si="323">SUBSTITUTE(MID(H1970,7,4),".",",")</f>
        <v>29,5</v>
      </c>
      <c r="J1970" s="164">
        <v>0</v>
      </c>
      <c r="K1970" s="7" t="s">
        <v>43</v>
      </c>
      <c r="L1970" s="103" t="e">
        <f>HLOOKUP(K1970,'ABR''26'!$DE$4:$EH$65,MATCH(Carga!A1970,'ABR''26'!$DE$4:$DE$65,0),0)</f>
        <v>#N/A</v>
      </c>
      <c r="M1970" s="7"/>
      <c r="O1970" s="7" t="str">
        <f t="shared" ref="O1970:O2033" si="324">K1970</f>
        <v>ZBRP</v>
      </c>
      <c r="P1970" s="104" t="e">
        <f t="shared" ref="P1970:P2033" si="325">L1970</f>
        <v>#N/A</v>
      </c>
      <c r="Q1970" s="102" t="s">
        <v>203</v>
      </c>
      <c r="R1970" s="102" t="s">
        <v>204</v>
      </c>
      <c r="S1970" s="102" t="s">
        <v>152</v>
      </c>
      <c r="T1970" s="105" t="str">
        <f t="shared" ca="1" si="320"/>
        <v>04.05.Monday</v>
      </c>
      <c r="U1970" s="102" t="s">
        <v>205</v>
      </c>
      <c r="V1970" s="7"/>
      <c r="W1970" s="7"/>
      <c r="X1970" s="7"/>
      <c r="Y1970" s="7"/>
      <c r="Z1970" s="100">
        <f t="shared" ref="Z1970:Z2033" si="326">E1970</f>
        <v>4003542</v>
      </c>
      <c r="AA1970" s="7"/>
      <c r="AB1970" s="7"/>
      <c r="AC1970" s="7"/>
      <c r="AD1970" s="7"/>
      <c r="AE1970" s="100">
        <f t="shared" ref="AE1970:AE2033" si="327">C1970</f>
        <v>4151</v>
      </c>
      <c r="AF1970" s="7"/>
      <c r="AG1970" s="100">
        <f t="shared" ref="AG1970:AG2033" si="328">G1970</f>
        <v>50035284</v>
      </c>
    </row>
    <row r="1971" spans="1:33" x14ac:dyDescent="0.35">
      <c r="A1971" s="7" t="str">
        <f t="shared" ref="A1971:A1993" si="329">D1971&amp;I1971&amp;J1971</f>
        <v>Manaus29,50</v>
      </c>
      <c r="B1971" s="100" t="s">
        <v>187</v>
      </c>
      <c r="C1971" s="7">
        <v>4151</v>
      </c>
      <c r="D1971" s="7" t="s">
        <v>40</v>
      </c>
      <c r="E1971">
        <v>4003542</v>
      </c>
      <c r="F1971" s="101"/>
      <c r="G1971" s="111">
        <v>50035284</v>
      </c>
      <c r="H1971" t="s">
        <v>244</v>
      </c>
      <c r="I1971" s="101" t="str">
        <f t="shared" si="323"/>
        <v>29,5</v>
      </c>
      <c r="J1971" s="164">
        <v>0</v>
      </c>
      <c r="K1971" s="7" t="s">
        <v>44</v>
      </c>
      <c r="L1971" s="103" t="e">
        <f>HLOOKUP(K1971,'ABR''26'!$DE$4:$EH$65,MATCH(Carga!A1971,'ABR''26'!$DE$4:$DE$65,0),0)</f>
        <v>#N/A</v>
      </c>
      <c r="M1971" s="7"/>
      <c r="O1971" s="7" t="str">
        <f t="shared" si="324"/>
        <v>ZBSR</v>
      </c>
      <c r="P1971" s="104" t="e">
        <f t="shared" si="325"/>
        <v>#N/A</v>
      </c>
      <c r="Q1971" s="102" t="s">
        <v>203</v>
      </c>
      <c r="R1971" s="102" t="s">
        <v>204</v>
      </c>
      <c r="S1971" s="102" t="s">
        <v>152</v>
      </c>
      <c r="T1971" s="105" t="str">
        <f t="shared" ca="1" si="320"/>
        <v>04.05.Monday</v>
      </c>
      <c r="U1971" s="102" t="s">
        <v>205</v>
      </c>
      <c r="V1971" s="7"/>
      <c r="W1971" s="7"/>
      <c r="X1971" s="7"/>
      <c r="Y1971" s="7"/>
      <c r="Z1971" s="100">
        <f t="shared" si="326"/>
        <v>4003542</v>
      </c>
      <c r="AA1971" s="7"/>
      <c r="AB1971" s="7"/>
      <c r="AC1971" s="7"/>
      <c r="AD1971" s="7"/>
      <c r="AE1971" s="100">
        <f t="shared" si="327"/>
        <v>4151</v>
      </c>
      <c r="AF1971" s="7"/>
      <c r="AG1971" s="100">
        <f t="shared" si="328"/>
        <v>50035284</v>
      </c>
    </row>
    <row r="1972" spans="1:33" x14ac:dyDescent="0.35">
      <c r="A1972" s="7" t="str">
        <f t="shared" si="329"/>
        <v>Manaus29,50</v>
      </c>
      <c r="B1972" s="100" t="s">
        <v>187</v>
      </c>
      <c r="C1972" s="7">
        <v>4151</v>
      </c>
      <c r="D1972" s="7" t="s">
        <v>40</v>
      </c>
      <c r="E1972">
        <v>4003542</v>
      </c>
      <c r="F1972" s="101"/>
      <c r="G1972" s="111">
        <v>50035284</v>
      </c>
      <c r="H1972" t="s">
        <v>244</v>
      </c>
      <c r="I1972" s="101" t="str">
        <f t="shared" si="323"/>
        <v>29,5</v>
      </c>
      <c r="J1972" s="164">
        <v>0</v>
      </c>
      <c r="K1972" s="7" t="s">
        <v>56</v>
      </c>
      <c r="L1972" s="103" t="e">
        <f>HLOOKUP(K1972,'ABR''26'!$DE$4:$EH$65,MATCH(Carga!A1972,'ABR''26'!$DE$4:$DE$65,0),0)</f>
        <v>#N/A</v>
      </c>
      <c r="M1972" s="7"/>
      <c r="O1972" s="7" t="str">
        <f t="shared" si="324"/>
        <v>ZBSB</v>
      </c>
      <c r="P1972" s="104" t="e">
        <f t="shared" si="325"/>
        <v>#N/A</v>
      </c>
      <c r="Q1972" s="102" t="s">
        <v>203</v>
      </c>
      <c r="R1972" s="102" t="s">
        <v>204</v>
      </c>
      <c r="S1972" s="102" t="s">
        <v>152</v>
      </c>
      <c r="T1972" s="105" t="str">
        <f t="shared" ca="1" si="320"/>
        <v>04.05.Monday</v>
      </c>
      <c r="U1972" s="102" t="s">
        <v>205</v>
      </c>
      <c r="V1972" s="7"/>
      <c r="W1972" s="7"/>
      <c r="X1972" s="7"/>
      <c r="Y1972" s="7"/>
      <c r="Z1972" s="100">
        <f t="shared" si="326"/>
        <v>4003542</v>
      </c>
      <c r="AA1972" s="7"/>
      <c r="AB1972" s="7"/>
      <c r="AC1972" s="7"/>
      <c r="AD1972" s="7"/>
      <c r="AE1972" s="100">
        <f t="shared" si="327"/>
        <v>4151</v>
      </c>
      <c r="AF1972" s="7"/>
      <c r="AG1972" s="100">
        <f t="shared" si="328"/>
        <v>50035284</v>
      </c>
    </row>
    <row r="1973" spans="1:33" x14ac:dyDescent="0.35">
      <c r="A1973" s="7" t="str">
        <f t="shared" si="329"/>
        <v>Manaus29,50</v>
      </c>
      <c r="B1973" s="100" t="s">
        <v>187</v>
      </c>
      <c r="C1973" s="7">
        <v>4151</v>
      </c>
      <c r="D1973" s="7" t="s">
        <v>40</v>
      </c>
      <c r="E1973">
        <v>4003542</v>
      </c>
      <c r="F1973" s="101"/>
      <c r="G1973" s="111">
        <v>50035284</v>
      </c>
      <c r="H1973" t="s">
        <v>244</v>
      </c>
      <c r="I1973" s="101" t="str">
        <f t="shared" si="323"/>
        <v>29,5</v>
      </c>
      <c r="J1973" s="164">
        <v>0</v>
      </c>
      <c r="K1973" s="7" t="s">
        <v>46</v>
      </c>
      <c r="L1973" s="103" t="e">
        <f>HLOOKUP(K1973,'ABR''26'!$DE$4:$EH$65,MATCH(Carga!A1973,'ABR''26'!$DE$4:$DE$65,0),0)</f>
        <v>#N/A</v>
      </c>
      <c r="M1973" s="7"/>
      <c r="O1973" s="7" t="str">
        <f t="shared" si="324"/>
        <v>ZBCP</v>
      </c>
      <c r="P1973" s="104" t="e">
        <f t="shared" si="325"/>
        <v>#N/A</v>
      </c>
      <c r="Q1973" s="102" t="s">
        <v>203</v>
      </c>
      <c r="R1973" s="102" t="s">
        <v>204</v>
      </c>
      <c r="S1973" s="102" t="s">
        <v>152</v>
      </c>
      <c r="T1973" s="105" t="str">
        <f t="shared" ca="1" si="320"/>
        <v>04.05.Monday</v>
      </c>
      <c r="U1973" s="102" t="s">
        <v>205</v>
      </c>
      <c r="V1973" s="7"/>
      <c r="W1973" s="7"/>
      <c r="X1973" s="7"/>
      <c r="Y1973" s="7"/>
      <c r="Z1973" s="100">
        <f t="shared" si="326"/>
        <v>4003542</v>
      </c>
      <c r="AA1973" s="7"/>
      <c r="AB1973" s="7"/>
      <c r="AC1973" s="7"/>
      <c r="AD1973" s="7"/>
      <c r="AE1973" s="100">
        <f t="shared" si="327"/>
        <v>4151</v>
      </c>
      <c r="AF1973" s="7"/>
      <c r="AG1973" s="100">
        <f t="shared" si="328"/>
        <v>50035284</v>
      </c>
    </row>
    <row r="1974" spans="1:33" x14ac:dyDescent="0.35">
      <c r="A1974" s="7" t="str">
        <f t="shared" si="329"/>
        <v>Manaus29,50</v>
      </c>
      <c r="B1974" s="100" t="s">
        <v>187</v>
      </c>
      <c r="C1974" s="7">
        <v>4151</v>
      </c>
      <c r="D1974" s="7" t="s">
        <v>40</v>
      </c>
      <c r="E1974">
        <v>4003542</v>
      </c>
      <c r="F1974" s="101"/>
      <c r="G1974" s="111">
        <v>50035284</v>
      </c>
      <c r="H1974" t="s">
        <v>244</v>
      </c>
      <c r="I1974" s="101" t="str">
        <f t="shared" si="323"/>
        <v>29,5</v>
      </c>
      <c r="J1974" s="164">
        <v>0</v>
      </c>
      <c r="K1974" s="7" t="s">
        <v>131</v>
      </c>
      <c r="L1974" s="103" t="e">
        <f>HLOOKUP(K1974,'ABR''26'!$DE$4:$EH$65,MATCH(Carga!A1974,'ABR''26'!$DE$4:$DE$65,0),0)</f>
        <v>#N/A</v>
      </c>
      <c r="M1974" s="7"/>
      <c r="O1974" s="7" t="str">
        <f t="shared" si="324"/>
        <v>ZBFP</v>
      </c>
      <c r="P1974" s="104" t="e">
        <f t="shared" si="325"/>
        <v>#N/A</v>
      </c>
      <c r="Q1974" s="102" t="s">
        <v>203</v>
      </c>
      <c r="R1974" s="102" t="s">
        <v>204</v>
      </c>
      <c r="S1974" s="102" t="s">
        <v>152</v>
      </c>
      <c r="T1974" s="105" t="str">
        <f t="shared" ca="1" si="320"/>
        <v>04.05.Monday</v>
      </c>
      <c r="U1974" s="102" t="s">
        <v>205</v>
      </c>
      <c r="V1974" s="7"/>
      <c r="W1974" s="7"/>
      <c r="X1974" s="7"/>
      <c r="Y1974" s="7"/>
      <c r="Z1974" s="100">
        <f t="shared" si="326"/>
        <v>4003542</v>
      </c>
      <c r="AA1974" s="7"/>
      <c r="AB1974" s="7"/>
      <c r="AC1974" s="7"/>
      <c r="AD1974" s="7"/>
      <c r="AE1974" s="100">
        <f t="shared" si="327"/>
        <v>4151</v>
      </c>
      <c r="AF1974" s="7"/>
      <c r="AG1974" s="100">
        <f t="shared" si="328"/>
        <v>50035284</v>
      </c>
    </row>
    <row r="1975" spans="1:33" x14ac:dyDescent="0.35">
      <c r="A1975" s="7" t="str">
        <f t="shared" si="329"/>
        <v>Manaus29,50</v>
      </c>
      <c r="B1975" s="100" t="s">
        <v>187</v>
      </c>
      <c r="C1975" s="7">
        <v>4151</v>
      </c>
      <c r="D1975" s="7" t="s">
        <v>40</v>
      </c>
      <c r="E1975">
        <v>4003542</v>
      </c>
      <c r="F1975" s="101"/>
      <c r="G1975" s="111">
        <v>50035284</v>
      </c>
      <c r="H1975" t="s">
        <v>244</v>
      </c>
      <c r="I1975" s="101" t="str">
        <f t="shared" si="323"/>
        <v>29,5</v>
      </c>
      <c r="J1975" s="164">
        <v>0</v>
      </c>
      <c r="K1975" s="7" t="s">
        <v>51</v>
      </c>
      <c r="L1975" s="103" t="e">
        <f>HLOOKUP(K1975,'ABR''26'!$DE$4:$EH$65,MATCH(Carga!A1975,'ABR''26'!$DE$4:$DE$65,0),0)</f>
        <v>#N/A</v>
      </c>
      <c r="M1975" s="7"/>
      <c r="O1975" s="7" t="str">
        <f t="shared" si="324"/>
        <v>ZBFC</v>
      </c>
      <c r="P1975" s="104" t="e">
        <f t="shared" si="325"/>
        <v>#N/A</v>
      </c>
      <c r="Q1975" s="102" t="s">
        <v>203</v>
      </c>
      <c r="R1975" s="102" t="s">
        <v>204</v>
      </c>
      <c r="S1975" s="102" t="s">
        <v>152</v>
      </c>
      <c r="T1975" s="105" t="str">
        <f t="shared" ca="1" si="320"/>
        <v>04.05.Monday</v>
      </c>
      <c r="U1975" s="102" t="s">
        <v>205</v>
      </c>
      <c r="V1975" s="7"/>
      <c r="W1975" s="7"/>
      <c r="X1975" s="7"/>
      <c r="Y1975" s="7"/>
      <c r="Z1975" s="100">
        <f t="shared" si="326"/>
        <v>4003542</v>
      </c>
      <c r="AA1975" s="7"/>
      <c r="AB1975" s="7"/>
      <c r="AC1975" s="7"/>
      <c r="AD1975" s="7"/>
      <c r="AE1975" s="100">
        <f t="shared" si="327"/>
        <v>4151</v>
      </c>
      <c r="AF1975" s="7"/>
      <c r="AG1975" s="100">
        <f t="shared" si="328"/>
        <v>50035284</v>
      </c>
    </row>
    <row r="1976" spans="1:33" x14ac:dyDescent="0.35">
      <c r="A1976" s="7" t="str">
        <f t="shared" si="329"/>
        <v>Manaus29,50</v>
      </c>
      <c r="B1976" s="100" t="s">
        <v>187</v>
      </c>
      <c r="C1976" s="7">
        <v>4151</v>
      </c>
      <c r="D1976" s="7" t="s">
        <v>40</v>
      </c>
      <c r="E1976">
        <v>4003542</v>
      </c>
      <c r="F1976" s="101"/>
      <c r="G1976" s="111">
        <v>50035284</v>
      </c>
      <c r="H1976" t="s">
        <v>244</v>
      </c>
      <c r="I1976" s="101" t="str">
        <f t="shared" si="323"/>
        <v>29,5</v>
      </c>
      <c r="J1976" s="164">
        <v>0</v>
      </c>
      <c r="K1976" s="7" t="s">
        <v>59</v>
      </c>
      <c r="L1976" s="103" t="e">
        <f>HLOOKUP(K1976,'ABR''26'!$DE$4:$EH$65,MATCH(Carga!A1976,'ABR''26'!$DE$4:$DE$65,0),0)</f>
        <v>#N/A</v>
      </c>
      <c r="M1976" s="7"/>
      <c r="O1976" s="7" t="str">
        <f t="shared" si="324"/>
        <v>ZBFB</v>
      </c>
      <c r="P1976" s="104" t="e">
        <f t="shared" si="325"/>
        <v>#N/A</v>
      </c>
      <c r="Q1976" s="102" t="s">
        <v>203</v>
      </c>
      <c r="R1976" s="102" t="s">
        <v>204</v>
      </c>
      <c r="S1976" s="102" t="s">
        <v>152</v>
      </c>
      <c r="T1976" s="105" t="str">
        <f t="shared" ca="1" si="320"/>
        <v>04.05.Monday</v>
      </c>
      <c r="U1976" s="102" t="s">
        <v>205</v>
      </c>
      <c r="V1976" s="7"/>
      <c r="W1976" s="7"/>
      <c r="X1976" s="7"/>
      <c r="Y1976" s="7"/>
      <c r="Z1976" s="100">
        <f t="shared" si="326"/>
        <v>4003542</v>
      </c>
      <c r="AA1976" s="7"/>
      <c r="AB1976" s="7"/>
      <c r="AC1976" s="7"/>
      <c r="AD1976" s="7"/>
      <c r="AE1976" s="100">
        <f t="shared" si="327"/>
        <v>4151</v>
      </c>
      <c r="AF1976" s="7"/>
      <c r="AG1976" s="100">
        <f t="shared" si="328"/>
        <v>50035284</v>
      </c>
    </row>
    <row r="1977" spans="1:33" x14ac:dyDescent="0.35">
      <c r="A1977" s="7" t="str">
        <f t="shared" si="329"/>
        <v>Manaus29,50</v>
      </c>
      <c r="B1977" s="100" t="s">
        <v>187</v>
      </c>
      <c r="C1977" s="7">
        <v>4151</v>
      </c>
      <c r="D1977" s="7" t="s">
        <v>40</v>
      </c>
      <c r="E1977">
        <v>4003542</v>
      </c>
      <c r="F1977" s="101"/>
      <c r="G1977" s="111">
        <v>50035284</v>
      </c>
      <c r="H1977" t="s">
        <v>244</v>
      </c>
      <c r="I1977" s="101" t="str">
        <f t="shared" si="323"/>
        <v>29,5</v>
      </c>
      <c r="J1977" s="164">
        <v>0</v>
      </c>
      <c r="K1977" s="7" t="s">
        <v>138</v>
      </c>
      <c r="L1977" s="103" t="e">
        <f>HLOOKUP(K1977,'ABR''26'!$DE$4:$EH$65,MATCH(Carga!A1977,'ABR''26'!$DE$4:$DE$65,0),0)</f>
        <v>#N/A</v>
      </c>
      <c r="M1977" s="7"/>
      <c r="O1977" s="7" t="str">
        <f t="shared" si="324"/>
        <v>ZBTM</v>
      </c>
      <c r="P1977" s="104" t="e">
        <f t="shared" si="325"/>
        <v>#N/A</v>
      </c>
      <c r="Q1977" s="102" t="s">
        <v>203</v>
      </c>
      <c r="R1977" s="102" t="s">
        <v>204</v>
      </c>
      <c r="S1977" s="102" t="s">
        <v>152</v>
      </c>
      <c r="T1977" s="105" t="str">
        <f t="shared" ca="1" si="320"/>
        <v>04.05.Monday</v>
      </c>
      <c r="U1977" s="102" t="s">
        <v>205</v>
      </c>
      <c r="V1977" s="7"/>
      <c r="W1977" s="7"/>
      <c r="X1977" s="7"/>
      <c r="Y1977" s="7"/>
      <c r="Z1977" s="100">
        <f t="shared" si="326"/>
        <v>4003542</v>
      </c>
      <c r="AA1977" s="7"/>
      <c r="AB1977" s="7"/>
      <c r="AC1977" s="7"/>
      <c r="AD1977" s="7"/>
      <c r="AE1977" s="100">
        <f t="shared" si="327"/>
        <v>4151</v>
      </c>
      <c r="AF1977" s="7"/>
      <c r="AG1977" s="100">
        <f t="shared" si="328"/>
        <v>50035284</v>
      </c>
    </row>
    <row r="1978" spans="1:33" x14ac:dyDescent="0.35">
      <c r="A1978" s="7" t="str">
        <f t="shared" si="329"/>
        <v>Manaus29,50</v>
      </c>
      <c r="B1978" s="100" t="s">
        <v>187</v>
      </c>
      <c r="C1978" s="7">
        <v>4151</v>
      </c>
      <c r="D1978" s="7" t="s">
        <v>40</v>
      </c>
      <c r="E1978">
        <v>4003542</v>
      </c>
      <c r="F1978" s="101"/>
      <c r="G1978" s="111">
        <v>50035284</v>
      </c>
      <c r="H1978" t="s">
        <v>244</v>
      </c>
      <c r="I1978" s="101" t="str">
        <f t="shared" si="323"/>
        <v>29,5</v>
      </c>
      <c r="J1978" s="164">
        <v>0</v>
      </c>
      <c r="K1978" s="7" t="s">
        <v>139</v>
      </c>
      <c r="L1978" s="103" t="e">
        <f>HLOOKUP(K1978,'ABR''26'!$DE$4:$EH$65,MATCH(Carga!A1978,'ABR''26'!$DE$4:$DE$65,0),0)</f>
        <v>#N/A</v>
      </c>
      <c r="M1978" s="7"/>
      <c r="O1978" s="7" t="str">
        <f t="shared" si="324"/>
        <v>ZBCT</v>
      </c>
      <c r="P1978" s="104" t="e">
        <f t="shared" si="325"/>
        <v>#N/A</v>
      </c>
      <c r="Q1978" s="102" t="s">
        <v>203</v>
      </c>
      <c r="R1978" s="102" t="s">
        <v>204</v>
      </c>
      <c r="S1978" s="102" t="s">
        <v>152</v>
      </c>
      <c r="T1978" s="105" t="str">
        <f t="shared" ca="1" si="320"/>
        <v>04.05.Monday</v>
      </c>
      <c r="U1978" s="102" t="s">
        <v>205</v>
      </c>
      <c r="V1978" s="7"/>
      <c r="W1978" s="7"/>
      <c r="X1978" s="7"/>
      <c r="Y1978" s="7"/>
      <c r="Z1978" s="100">
        <f t="shared" si="326"/>
        <v>4003542</v>
      </c>
      <c r="AA1978" s="7"/>
      <c r="AB1978" s="7"/>
      <c r="AC1978" s="7"/>
      <c r="AD1978" s="7"/>
      <c r="AE1978" s="100">
        <f t="shared" si="327"/>
        <v>4151</v>
      </c>
      <c r="AF1978" s="7"/>
      <c r="AG1978" s="100">
        <f t="shared" si="328"/>
        <v>50035284</v>
      </c>
    </row>
    <row r="1979" spans="1:33" x14ac:dyDescent="0.35">
      <c r="A1979" s="7" t="str">
        <f t="shared" si="329"/>
        <v>Manaus29,50</v>
      </c>
      <c r="B1979" s="100" t="s">
        <v>187</v>
      </c>
      <c r="C1979" s="7">
        <v>4151</v>
      </c>
      <c r="D1979" s="7" t="s">
        <v>40</v>
      </c>
      <c r="E1979">
        <v>4003542</v>
      </c>
      <c r="F1979" s="101"/>
      <c r="G1979" s="111">
        <v>50035284</v>
      </c>
      <c r="H1979" t="s">
        <v>244</v>
      </c>
      <c r="I1979" s="101" t="str">
        <f t="shared" si="323"/>
        <v>29,5</v>
      </c>
      <c r="J1979" s="164">
        <v>0</v>
      </c>
      <c r="K1979" s="7" t="s">
        <v>57</v>
      </c>
      <c r="L1979" s="103" t="e">
        <f>HLOOKUP(K1979,'ABR''26'!$DE$4:$EH$65,MATCH(Carga!A1979,'ABR''26'!$DE$4:$DE$65,0),0)</f>
        <v>#N/A</v>
      </c>
      <c r="M1979" s="7"/>
      <c r="O1979" s="7" t="str">
        <f t="shared" si="324"/>
        <v>ZBLB</v>
      </c>
      <c r="P1979" s="104" t="e">
        <f t="shared" si="325"/>
        <v>#N/A</v>
      </c>
      <c r="Q1979" s="102" t="s">
        <v>203</v>
      </c>
      <c r="R1979" s="102" t="s">
        <v>204</v>
      </c>
      <c r="S1979" s="102" t="s">
        <v>152</v>
      </c>
      <c r="T1979" s="105" t="str">
        <f t="shared" ca="1" si="320"/>
        <v>04.05.Monday</v>
      </c>
      <c r="U1979" s="102" t="s">
        <v>205</v>
      </c>
      <c r="V1979" s="7"/>
      <c r="W1979" s="7"/>
      <c r="X1979" s="7"/>
      <c r="Y1979" s="7"/>
      <c r="Z1979" s="100">
        <f t="shared" si="326"/>
        <v>4003542</v>
      </c>
      <c r="AA1979" s="7"/>
      <c r="AB1979" s="7"/>
      <c r="AC1979" s="7"/>
      <c r="AD1979" s="7"/>
      <c r="AE1979" s="100">
        <f t="shared" si="327"/>
        <v>4151</v>
      </c>
      <c r="AF1979" s="7"/>
      <c r="AG1979" s="100">
        <f t="shared" si="328"/>
        <v>50035284</v>
      </c>
    </row>
    <row r="1980" spans="1:33" x14ac:dyDescent="0.35">
      <c r="A1980" s="7" t="str">
        <f t="shared" si="329"/>
        <v>Manaus29,50</v>
      </c>
      <c r="B1980" s="100" t="s">
        <v>187</v>
      </c>
      <c r="C1980" s="7">
        <v>4151</v>
      </c>
      <c r="D1980" s="7" t="s">
        <v>40</v>
      </c>
      <c r="E1980">
        <v>4003542</v>
      </c>
      <c r="F1980" s="101"/>
      <c r="G1980" s="111">
        <v>50035284</v>
      </c>
      <c r="H1980" t="s">
        <v>244</v>
      </c>
      <c r="I1980" s="101" t="str">
        <f t="shared" si="323"/>
        <v>29,5</v>
      </c>
      <c r="J1980" s="164">
        <v>0</v>
      </c>
      <c r="K1980" s="7" t="s">
        <v>132</v>
      </c>
      <c r="L1980" s="103" t="e">
        <f>HLOOKUP(K1980,'ABR''26'!$DE$4:$EH$65,MATCH(Carga!A1980,'ABR''26'!$DE$4:$DE$65,0),0)</f>
        <v>#N/A</v>
      </c>
      <c r="M1980" s="7"/>
      <c r="O1980" s="7" t="str">
        <f t="shared" si="324"/>
        <v>ZBMR</v>
      </c>
      <c r="P1980" s="104" t="e">
        <f t="shared" si="325"/>
        <v>#N/A</v>
      </c>
      <c r="Q1980" s="102" t="s">
        <v>203</v>
      </c>
      <c r="R1980" s="102" t="s">
        <v>204</v>
      </c>
      <c r="S1980" s="102" t="s">
        <v>152</v>
      </c>
      <c r="T1980" s="105" t="str">
        <f t="shared" ca="1" si="320"/>
        <v>04.05.Monday</v>
      </c>
      <c r="U1980" s="102" t="s">
        <v>205</v>
      </c>
      <c r="V1980" s="7"/>
      <c r="W1980" s="7"/>
      <c r="X1980" s="7"/>
      <c r="Y1980" s="7"/>
      <c r="Z1980" s="100">
        <f t="shared" si="326"/>
        <v>4003542</v>
      </c>
      <c r="AA1980" s="7"/>
      <c r="AB1980" s="7"/>
      <c r="AC1980" s="7"/>
      <c r="AD1980" s="7"/>
      <c r="AE1980" s="100">
        <f t="shared" si="327"/>
        <v>4151</v>
      </c>
      <c r="AF1980" s="7"/>
      <c r="AG1980" s="100">
        <f t="shared" si="328"/>
        <v>50035284</v>
      </c>
    </row>
    <row r="1981" spans="1:33" x14ac:dyDescent="0.35">
      <c r="A1981" s="7" t="str">
        <f t="shared" si="329"/>
        <v>Manaus29,50</v>
      </c>
      <c r="B1981" s="100" t="s">
        <v>187</v>
      </c>
      <c r="C1981" s="7">
        <v>4151</v>
      </c>
      <c r="D1981" s="7" t="s">
        <v>40</v>
      </c>
      <c r="E1981">
        <v>4003542</v>
      </c>
      <c r="F1981" s="101"/>
      <c r="G1981" s="111">
        <v>50035284</v>
      </c>
      <c r="H1981" t="s">
        <v>244</v>
      </c>
      <c r="I1981" s="101" t="str">
        <f t="shared" si="323"/>
        <v>29,5</v>
      </c>
      <c r="J1981" s="164">
        <v>0</v>
      </c>
      <c r="K1981" s="7" t="s">
        <v>133</v>
      </c>
      <c r="L1981" s="103" t="e">
        <f>HLOOKUP(K1981,'ABR''26'!$DE$4:$EH$65,MATCH(Carga!A1981,'ABR''26'!$DE$4:$DE$65,0),0)</f>
        <v>#N/A</v>
      </c>
      <c r="M1981" s="7"/>
      <c r="O1981" s="7" t="str">
        <f t="shared" si="324"/>
        <v>ZBML</v>
      </c>
      <c r="P1981" s="104" t="e">
        <f t="shared" si="325"/>
        <v>#N/A</v>
      </c>
      <c r="Q1981" s="102" t="s">
        <v>203</v>
      </c>
      <c r="R1981" s="102" t="s">
        <v>204</v>
      </c>
      <c r="S1981" s="102" t="s">
        <v>152</v>
      </c>
      <c r="T1981" s="105" t="str">
        <f t="shared" ca="1" si="320"/>
        <v>04.05.Monday</v>
      </c>
      <c r="U1981" s="102" t="s">
        <v>205</v>
      </c>
      <c r="V1981" s="7"/>
      <c r="W1981" s="7"/>
      <c r="X1981" s="7"/>
      <c r="Y1981" s="7"/>
      <c r="Z1981" s="100">
        <f t="shared" si="326"/>
        <v>4003542</v>
      </c>
      <c r="AA1981" s="7"/>
      <c r="AB1981" s="7"/>
      <c r="AC1981" s="7"/>
      <c r="AD1981" s="7"/>
      <c r="AE1981" s="100">
        <f t="shared" si="327"/>
        <v>4151</v>
      </c>
      <c r="AF1981" s="7"/>
      <c r="AG1981" s="100">
        <f t="shared" si="328"/>
        <v>50035284</v>
      </c>
    </row>
    <row r="1982" spans="1:33" x14ac:dyDescent="0.35">
      <c r="A1982" s="7" t="str">
        <f t="shared" si="329"/>
        <v>Manaus29,50</v>
      </c>
      <c r="B1982" s="100" t="s">
        <v>187</v>
      </c>
      <c r="C1982" s="7">
        <v>4151</v>
      </c>
      <c r="D1982" s="7" t="s">
        <v>40</v>
      </c>
      <c r="E1982">
        <v>4003542</v>
      </c>
      <c r="F1982" s="101"/>
      <c r="G1982" s="111">
        <v>50035284</v>
      </c>
      <c r="H1982" t="s">
        <v>244</v>
      </c>
      <c r="I1982" s="101" t="str">
        <f t="shared" si="323"/>
        <v>29,5</v>
      </c>
      <c r="J1982" s="164">
        <v>0</v>
      </c>
      <c r="K1982" s="7" t="s">
        <v>52</v>
      </c>
      <c r="L1982" s="103" t="e">
        <f>HLOOKUP(K1982,'ABR''26'!$DE$4:$EH$65,MATCH(Carga!A1982,'ABR''26'!$DE$4:$DE$65,0),0)</f>
        <v>#N/A</v>
      </c>
      <c r="M1982" s="7"/>
      <c r="O1982" s="7" t="str">
        <f t="shared" si="324"/>
        <v>ZBPP</v>
      </c>
      <c r="P1982" s="104" t="e">
        <f t="shared" si="325"/>
        <v>#N/A</v>
      </c>
      <c r="Q1982" s="102" t="s">
        <v>203</v>
      </c>
      <c r="R1982" s="102" t="s">
        <v>204</v>
      </c>
      <c r="S1982" s="102" t="s">
        <v>152</v>
      </c>
      <c r="T1982" s="105" t="str">
        <f t="shared" ca="1" si="320"/>
        <v>04.05.Monday</v>
      </c>
      <c r="U1982" s="102" t="s">
        <v>205</v>
      </c>
      <c r="V1982" s="7"/>
      <c r="W1982" s="7"/>
      <c r="X1982" s="7"/>
      <c r="Y1982" s="7"/>
      <c r="Z1982" s="100">
        <f t="shared" si="326"/>
        <v>4003542</v>
      </c>
      <c r="AA1982" s="7"/>
      <c r="AB1982" s="7"/>
      <c r="AC1982" s="7"/>
      <c r="AD1982" s="7"/>
      <c r="AE1982" s="100">
        <f t="shared" si="327"/>
        <v>4151</v>
      </c>
      <c r="AF1982" s="7"/>
      <c r="AG1982" s="100">
        <f t="shared" si="328"/>
        <v>50035284</v>
      </c>
    </row>
    <row r="1983" spans="1:33" x14ac:dyDescent="0.35">
      <c r="A1983" s="7" t="str">
        <f t="shared" si="329"/>
        <v>Manaus29,50</v>
      </c>
      <c r="B1983" s="100" t="s">
        <v>187</v>
      </c>
      <c r="C1983" s="7">
        <v>4151</v>
      </c>
      <c r="D1983" s="7" t="s">
        <v>40</v>
      </c>
      <c r="E1983">
        <v>4003542</v>
      </c>
      <c r="F1983" s="101"/>
      <c r="G1983" s="111">
        <v>50035284</v>
      </c>
      <c r="H1983" t="s">
        <v>244</v>
      </c>
      <c r="I1983" s="101" t="str">
        <f t="shared" si="323"/>
        <v>29,5</v>
      </c>
      <c r="J1983" s="164">
        <v>0</v>
      </c>
      <c r="K1983" s="7" t="s">
        <v>60</v>
      </c>
      <c r="L1983" s="103" t="e">
        <f>HLOOKUP(K1983,'ABR''26'!$DE$4:$EH$65,MATCH(Carga!A1983,'ABR''26'!$DE$4:$DE$65,0),0)</f>
        <v>#N/A</v>
      </c>
      <c r="M1983" s="7"/>
      <c r="O1983" s="7" t="str">
        <f t="shared" si="324"/>
        <v>ZBPB</v>
      </c>
      <c r="P1983" s="104" t="e">
        <f t="shared" si="325"/>
        <v>#N/A</v>
      </c>
      <c r="Q1983" s="102" t="s">
        <v>203</v>
      </c>
      <c r="R1983" s="102" t="s">
        <v>204</v>
      </c>
      <c r="S1983" s="102" t="s">
        <v>152</v>
      </c>
      <c r="T1983" s="105" t="str">
        <f t="shared" ca="1" si="320"/>
        <v>04.05.Monday</v>
      </c>
      <c r="U1983" s="102" t="s">
        <v>205</v>
      </c>
      <c r="V1983" s="7"/>
      <c r="W1983" s="7"/>
      <c r="X1983" s="7"/>
      <c r="Y1983" s="7"/>
      <c r="Z1983" s="100">
        <f t="shared" si="326"/>
        <v>4003542</v>
      </c>
      <c r="AA1983" s="7"/>
      <c r="AB1983" s="7"/>
      <c r="AC1983" s="7"/>
      <c r="AD1983" s="7"/>
      <c r="AE1983" s="100">
        <f t="shared" si="327"/>
        <v>4151</v>
      </c>
      <c r="AF1983" s="7"/>
      <c r="AG1983" s="100">
        <f t="shared" si="328"/>
        <v>50035284</v>
      </c>
    </row>
    <row r="1984" spans="1:33" x14ac:dyDescent="0.35">
      <c r="A1984" s="7" t="str">
        <f t="shared" si="329"/>
        <v>Manaus29,50</v>
      </c>
      <c r="B1984" s="100" t="s">
        <v>187</v>
      </c>
      <c r="C1984" s="7">
        <v>4151</v>
      </c>
      <c r="D1984" s="7" t="s">
        <v>40</v>
      </c>
      <c r="E1984">
        <v>4003542</v>
      </c>
      <c r="F1984" s="101"/>
      <c r="G1984" s="111">
        <v>50035284</v>
      </c>
      <c r="H1984" t="s">
        <v>244</v>
      </c>
      <c r="I1984" s="101" t="str">
        <f t="shared" si="323"/>
        <v>29,5</v>
      </c>
      <c r="J1984" s="164">
        <v>0</v>
      </c>
      <c r="K1984" s="7" t="s">
        <v>50</v>
      </c>
      <c r="L1984" s="103" t="e">
        <f>HLOOKUP(K1984,'ABR''26'!$DE$4:$EH$65,MATCH(Carga!A1984,'ABR''26'!$DE$4:$DE$65,0),0)</f>
        <v>#N/A</v>
      </c>
      <c r="M1984" s="7"/>
      <c r="O1984" s="7" t="str">
        <f t="shared" si="324"/>
        <v>ZBOP</v>
      </c>
      <c r="P1984" s="104" t="e">
        <f t="shared" si="325"/>
        <v>#N/A</v>
      </c>
      <c r="Q1984" s="102" t="s">
        <v>203</v>
      </c>
      <c r="R1984" s="102" t="s">
        <v>204</v>
      </c>
      <c r="S1984" s="102" t="s">
        <v>152</v>
      </c>
      <c r="T1984" s="105" t="str">
        <f t="shared" ca="1" si="320"/>
        <v>04.05.Monday</v>
      </c>
      <c r="U1984" s="102" t="s">
        <v>205</v>
      </c>
      <c r="V1984" s="7"/>
      <c r="W1984" s="7"/>
      <c r="X1984" s="7"/>
      <c r="Y1984" s="7"/>
      <c r="Z1984" s="100">
        <f t="shared" si="326"/>
        <v>4003542</v>
      </c>
      <c r="AA1984" s="7"/>
      <c r="AB1984" s="7"/>
      <c r="AC1984" s="7"/>
      <c r="AD1984" s="7"/>
      <c r="AE1984" s="100">
        <f t="shared" si="327"/>
        <v>4151</v>
      </c>
      <c r="AF1984" s="7"/>
      <c r="AG1984" s="100">
        <f t="shared" si="328"/>
        <v>50035284</v>
      </c>
    </row>
    <row r="1985" spans="1:33" x14ac:dyDescent="0.35">
      <c r="A1985" s="7" t="str">
        <f t="shared" si="329"/>
        <v>Manaus29,50</v>
      </c>
      <c r="B1985" s="100" t="s">
        <v>187</v>
      </c>
      <c r="C1985" s="7">
        <v>4151</v>
      </c>
      <c r="D1985" s="7" t="s">
        <v>40</v>
      </c>
      <c r="E1985">
        <v>4003542</v>
      </c>
      <c r="F1985" s="101"/>
      <c r="G1985" s="111">
        <v>50035284</v>
      </c>
      <c r="H1985" t="s">
        <v>244</v>
      </c>
      <c r="I1985" s="101" t="str">
        <f t="shared" si="323"/>
        <v>29,5</v>
      </c>
      <c r="J1985" s="164">
        <v>0</v>
      </c>
      <c r="K1985" s="7" t="s">
        <v>58</v>
      </c>
      <c r="L1985" s="103" t="e">
        <f>HLOOKUP(K1985,'ABR''26'!$DE$4:$EH$65,MATCH(Carga!A1985,'ABR''26'!$DE$4:$DE$65,0),0)</f>
        <v>#N/A</v>
      </c>
      <c r="M1985" s="7"/>
      <c r="O1985" s="7" t="str">
        <f t="shared" si="324"/>
        <v>ZBOB</v>
      </c>
      <c r="P1985" s="104" t="e">
        <f t="shared" si="325"/>
        <v>#N/A</v>
      </c>
      <c r="Q1985" s="102" t="s">
        <v>203</v>
      </c>
      <c r="R1985" s="102" t="s">
        <v>204</v>
      </c>
      <c r="S1985" s="102" t="s">
        <v>152</v>
      </c>
      <c r="T1985" s="105" t="str">
        <f t="shared" ca="1" si="320"/>
        <v>04.05.Monday</v>
      </c>
      <c r="U1985" s="102" t="s">
        <v>205</v>
      </c>
      <c r="V1985" s="7"/>
      <c r="W1985" s="7"/>
      <c r="X1985" s="7"/>
      <c r="Y1985" s="7"/>
      <c r="Z1985" s="100">
        <f t="shared" si="326"/>
        <v>4003542</v>
      </c>
      <c r="AA1985" s="7"/>
      <c r="AB1985" s="7"/>
      <c r="AC1985" s="7"/>
      <c r="AD1985" s="7"/>
      <c r="AE1985" s="100">
        <f t="shared" si="327"/>
        <v>4151</v>
      </c>
      <c r="AF1985" s="7"/>
      <c r="AG1985" s="100">
        <f t="shared" si="328"/>
        <v>50035284</v>
      </c>
    </row>
    <row r="1986" spans="1:33" x14ac:dyDescent="0.35">
      <c r="A1986" s="7" t="str">
        <f t="shared" si="329"/>
        <v>Manaus29,50</v>
      </c>
      <c r="B1986" s="100" t="s">
        <v>187</v>
      </c>
      <c r="C1986" s="7">
        <v>4151</v>
      </c>
      <c r="D1986" s="7" t="s">
        <v>40</v>
      </c>
      <c r="E1986">
        <v>4003542</v>
      </c>
      <c r="F1986" s="101"/>
      <c r="G1986" s="111">
        <v>50035284</v>
      </c>
      <c r="H1986" t="s">
        <v>244</v>
      </c>
      <c r="I1986" s="101" t="str">
        <f t="shared" si="323"/>
        <v>29,5</v>
      </c>
      <c r="J1986" s="164">
        <v>0</v>
      </c>
      <c r="K1986" s="7" t="s">
        <v>134</v>
      </c>
      <c r="L1986" s="103" t="e">
        <f>HLOOKUP(K1986,'ABR''26'!$DE$4:$EH$65,MATCH(Carga!A1986,'ABR''26'!$DE$4:$DE$65,0),0)</f>
        <v>#N/A</v>
      </c>
      <c r="M1986" s="7"/>
      <c r="O1986" s="7" t="str">
        <f t="shared" si="324"/>
        <v>ZBSG</v>
      </c>
      <c r="P1986" s="104" t="e">
        <f t="shared" si="325"/>
        <v>#N/A</v>
      </c>
      <c r="Q1986" s="102" t="s">
        <v>203</v>
      </c>
      <c r="R1986" s="102" t="s">
        <v>204</v>
      </c>
      <c r="S1986" s="102" t="s">
        <v>152</v>
      </c>
      <c r="T1986" s="105" t="str">
        <f t="shared" ref="T1986:T2049" ca="1" si="330">$T$1</f>
        <v>04.05.Monday</v>
      </c>
      <c r="U1986" s="102" t="s">
        <v>205</v>
      </c>
      <c r="V1986" s="7"/>
      <c r="W1986" s="7"/>
      <c r="X1986" s="7"/>
      <c r="Y1986" s="7"/>
      <c r="Z1986" s="100">
        <f t="shared" si="326"/>
        <v>4003542</v>
      </c>
      <c r="AA1986" s="7"/>
      <c r="AB1986" s="7"/>
      <c r="AC1986" s="7"/>
      <c r="AD1986" s="7"/>
      <c r="AE1986" s="100">
        <f t="shared" si="327"/>
        <v>4151</v>
      </c>
      <c r="AF1986" s="7"/>
      <c r="AG1986" s="100">
        <f t="shared" si="328"/>
        <v>50035284</v>
      </c>
    </row>
    <row r="1987" spans="1:33" x14ac:dyDescent="0.35">
      <c r="A1987" s="7" t="str">
        <f t="shared" si="329"/>
        <v>Manaus29,50</v>
      </c>
      <c r="B1987" s="100" t="s">
        <v>187</v>
      </c>
      <c r="C1987" s="7">
        <v>4151</v>
      </c>
      <c r="D1987" s="7" t="s">
        <v>40</v>
      </c>
      <c r="E1987">
        <v>4003542</v>
      </c>
      <c r="F1987" s="101"/>
      <c r="G1987" s="111">
        <v>50035284</v>
      </c>
      <c r="H1987" t="s">
        <v>244</v>
      </c>
      <c r="I1987" s="101" t="str">
        <f t="shared" si="323"/>
        <v>29,5</v>
      </c>
      <c r="J1987" s="164">
        <v>0</v>
      </c>
      <c r="K1987" s="7" t="s">
        <v>45</v>
      </c>
      <c r="L1987" s="103" t="e">
        <f>HLOOKUP(K1987,'ABR''26'!$DE$4:$EH$65,MATCH(Carga!A1987,'ABR''26'!$DE$4:$DE$65,0),0)</f>
        <v>#N/A</v>
      </c>
      <c r="M1987" s="7"/>
      <c r="O1987" s="7" t="str">
        <f t="shared" si="324"/>
        <v>ZBFS</v>
      </c>
      <c r="P1987" s="104" t="e">
        <f t="shared" si="325"/>
        <v>#N/A</v>
      </c>
      <c r="Q1987" s="102" t="s">
        <v>203</v>
      </c>
      <c r="R1987" s="102" t="s">
        <v>204</v>
      </c>
      <c r="S1987" s="102" t="s">
        <v>152</v>
      </c>
      <c r="T1987" s="105" t="str">
        <f t="shared" ca="1" si="330"/>
        <v>04.05.Monday</v>
      </c>
      <c r="U1987" s="102" t="s">
        <v>205</v>
      </c>
      <c r="V1987" s="7"/>
      <c r="W1987" s="7"/>
      <c r="X1987" s="7"/>
      <c r="Y1987" s="7"/>
      <c r="Z1987" s="100">
        <f t="shared" si="326"/>
        <v>4003542</v>
      </c>
      <c r="AA1987" s="7"/>
      <c r="AB1987" s="7"/>
      <c r="AC1987" s="7"/>
      <c r="AD1987" s="7"/>
      <c r="AE1987" s="100">
        <f t="shared" si="327"/>
        <v>4151</v>
      </c>
      <c r="AF1987" s="7"/>
      <c r="AG1987" s="100">
        <f t="shared" si="328"/>
        <v>50035284</v>
      </c>
    </row>
    <row r="1988" spans="1:33" x14ac:dyDescent="0.35">
      <c r="A1988" s="7" t="str">
        <f t="shared" si="329"/>
        <v>Manaus29,50</v>
      </c>
      <c r="B1988" s="100" t="s">
        <v>187</v>
      </c>
      <c r="C1988" s="7">
        <v>4151</v>
      </c>
      <c r="D1988" s="7" t="s">
        <v>40</v>
      </c>
      <c r="E1988">
        <v>4003542</v>
      </c>
      <c r="F1988" s="101"/>
      <c r="G1988" s="111">
        <v>50035284</v>
      </c>
      <c r="H1988" t="s">
        <v>244</v>
      </c>
      <c r="I1988" s="101" t="str">
        <f t="shared" si="323"/>
        <v>29,5</v>
      </c>
      <c r="J1988" s="164">
        <v>0</v>
      </c>
      <c r="K1988" s="7" t="s">
        <v>47</v>
      </c>
      <c r="L1988" s="103" t="e">
        <f>HLOOKUP(K1988,'ABR''26'!$DE$4:$EH$65,MATCH(Carga!A1988,'ABR''26'!$DE$4:$DE$65,0),0)</f>
        <v>#N/A</v>
      </c>
      <c r="M1988" s="7"/>
      <c r="O1988" s="7" t="str">
        <f t="shared" si="324"/>
        <v>ZBUT</v>
      </c>
      <c r="P1988" s="104" t="e">
        <f t="shared" si="325"/>
        <v>#N/A</v>
      </c>
      <c r="Q1988" s="102" t="s">
        <v>203</v>
      </c>
      <c r="R1988" s="102" t="s">
        <v>204</v>
      </c>
      <c r="S1988" s="102" t="s">
        <v>152</v>
      </c>
      <c r="T1988" s="105" t="str">
        <f t="shared" ca="1" si="330"/>
        <v>04.05.Monday</v>
      </c>
      <c r="U1988" s="102" t="s">
        <v>205</v>
      </c>
      <c r="V1988" s="7"/>
      <c r="W1988" s="7"/>
      <c r="X1988" s="7"/>
      <c r="Y1988" s="7"/>
      <c r="Z1988" s="100">
        <f t="shared" si="326"/>
        <v>4003542</v>
      </c>
      <c r="AA1988" s="7"/>
      <c r="AB1988" s="7"/>
      <c r="AC1988" s="7"/>
      <c r="AD1988" s="7"/>
      <c r="AE1988" s="100">
        <f t="shared" si="327"/>
        <v>4151</v>
      </c>
      <c r="AF1988" s="7"/>
      <c r="AG1988" s="100">
        <f t="shared" si="328"/>
        <v>50035284</v>
      </c>
    </row>
    <row r="1989" spans="1:33" x14ac:dyDescent="0.35">
      <c r="A1989" s="7" t="str">
        <f t="shared" si="329"/>
        <v>Manaus29,50</v>
      </c>
      <c r="B1989" s="100" t="s">
        <v>187</v>
      </c>
      <c r="C1989" s="7">
        <v>4151</v>
      </c>
      <c r="D1989" s="7" t="s">
        <v>40</v>
      </c>
      <c r="E1989">
        <v>4003542</v>
      </c>
      <c r="F1989" s="101"/>
      <c r="G1989" s="111">
        <v>50035284</v>
      </c>
      <c r="H1989" t="s">
        <v>244</v>
      </c>
      <c r="I1989" s="101" t="str">
        <f t="shared" si="323"/>
        <v>29,5</v>
      </c>
      <c r="J1989" s="164">
        <v>0</v>
      </c>
      <c r="K1989" s="7" t="s">
        <v>54</v>
      </c>
      <c r="L1989" s="103" t="e">
        <f>HLOOKUP(K1989,'ABR''26'!$DE$4:$EH$65,MATCH(Carga!A1989,'ABR''26'!$DE$4:$DE$65,0),0)</f>
        <v>#N/A</v>
      </c>
      <c r="M1989" s="7"/>
      <c r="O1989" s="7" t="str">
        <f t="shared" si="324"/>
        <v>ZBUB</v>
      </c>
      <c r="P1989" s="104" t="e">
        <f t="shared" si="325"/>
        <v>#N/A</v>
      </c>
      <c r="Q1989" s="102" t="s">
        <v>203</v>
      </c>
      <c r="R1989" s="102" t="s">
        <v>204</v>
      </c>
      <c r="S1989" s="102" t="s">
        <v>152</v>
      </c>
      <c r="T1989" s="105" t="str">
        <f t="shared" ca="1" si="330"/>
        <v>04.05.Monday</v>
      </c>
      <c r="U1989" s="102" t="s">
        <v>205</v>
      </c>
      <c r="V1989" s="7"/>
      <c r="W1989" s="7"/>
      <c r="X1989" s="7"/>
      <c r="Y1989" s="7"/>
      <c r="Z1989" s="100">
        <f t="shared" si="326"/>
        <v>4003542</v>
      </c>
      <c r="AA1989" s="7"/>
      <c r="AB1989" s="7"/>
      <c r="AC1989" s="7"/>
      <c r="AD1989" s="7"/>
      <c r="AE1989" s="100">
        <f t="shared" si="327"/>
        <v>4151</v>
      </c>
      <c r="AF1989" s="7"/>
      <c r="AG1989" s="100">
        <f t="shared" si="328"/>
        <v>50035284</v>
      </c>
    </row>
    <row r="1990" spans="1:33" x14ac:dyDescent="0.35">
      <c r="A1990" s="7" t="str">
        <f t="shared" si="329"/>
        <v>Manaus29,50</v>
      </c>
      <c r="B1990" s="100" t="s">
        <v>187</v>
      </c>
      <c r="C1990" s="7">
        <v>4151</v>
      </c>
      <c r="D1990" s="7" t="s">
        <v>40</v>
      </c>
      <c r="E1990">
        <v>4003542</v>
      </c>
      <c r="F1990" s="101"/>
      <c r="G1990" s="111">
        <v>50035284</v>
      </c>
      <c r="H1990" t="s">
        <v>244</v>
      </c>
      <c r="I1990" s="101" t="str">
        <f t="shared" si="323"/>
        <v>29,5</v>
      </c>
      <c r="J1990" s="164">
        <v>0</v>
      </c>
      <c r="K1990" s="7" t="s">
        <v>48</v>
      </c>
      <c r="L1990" s="103" t="e">
        <f>HLOOKUP(K1990,'ABR''26'!$DE$4:$EH$65,MATCH(Carga!A1990,'ABR''26'!$DE$4:$DE$65,0),0)</f>
        <v>#N/A</v>
      </c>
      <c r="M1990" s="7"/>
      <c r="O1990" s="7" t="str">
        <f t="shared" si="324"/>
        <v>ZBLA</v>
      </c>
      <c r="P1990" s="104" t="e">
        <f t="shared" si="325"/>
        <v>#N/A</v>
      </c>
      <c r="Q1990" s="102" t="s">
        <v>203</v>
      </c>
      <c r="R1990" s="102" t="s">
        <v>204</v>
      </c>
      <c r="S1990" s="102" t="s">
        <v>152</v>
      </c>
      <c r="T1990" s="105" t="str">
        <f t="shared" ca="1" si="330"/>
        <v>04.05.Monday</v>
      </c>
      <c r="U1990" s="102" t="s">
        <v>205</v>
      </c>
      <c r="V1990" s="7"/>
      <c r="W1990" s="7"/>
      <c r="X1990" s="7"/>
      <c r="Y1990" s="7"/>
      <c r="Z1990" s="100">
        <f t="shared" si="326"/>
        <v>4003542</v>
      </c>
      <c r="AA1990" s="7"/>
      <c r="AB1990" s="7"/>
      <c r="AC1990" s="7"/>
      <c r="AD1990" s="7"/>
      <c r="AE1990" s="100">
        <f t="shared" si="327"/>
        <v>4151</v>
      </c>
      <c r="AF1990" s="7"/>
      <c r="AG1990" s="100">
        <f t="shared" si="328"/>
        <v>50035284</v>
      </c>
    </row>
    <row r="1991" spans="1:33" x14ac:dyDescent="0.35">
      <c r="A1991" s="7" t="str">
        <f t="shared" si="329"/>
        <v>Manaus29,50</v>
      </c>
      <c r="B1991" s="100" t="s">
        <v>187</v>
      </c>
      <c r="C1991" s="7">
        <v>4151</v>
      </c>
      <c r="D1991" s="7" t="s">
        <v>40</v>
      </c>
      <c r="E1991">
        <v>4003542</v>
      </c>
      <c r="F1991" s="101"/>
      <c r="G1991" s="111">
        <v>50035284</v>
      </c>
      <c r="H1991" t="s">
        <v>244</v>
      </c>
      <c r="I1991" s="101" t="str">
        <f t="shared" si="323"/>
        <v>29,5</v>
      </c>
      <c r="J1991" s="164">
        <v>0</v>
      </c>
      <c r="K1991" s="7" t="s">
        <v>55</v>
      </c>
      <c r="L1991" s="103" t="e">
        <f>HLOOKUP(K1991,'ABR''26'!$DE$4:$EH$65,MATCH(Carga!A1991,'ABR''26'!$DE$4:$DE$65,0),0)</f>
        <v>#N/A</v>
      </c>
      <c r="M1991" s="7"/>
      <c r="O1991" s="7" t="str">
        <f t="shared" si="324"/>
        <v>ZBLL</v>
      </c>
      <c r="P1991" s="104" t="e">
        <f t="shared" si="325"/>
        <v>#N/A</v>
      </c>
      <c r="Q1991" s="102" t="s">
        <v>203</v>
      </c>
      <c r="R1991" s="102" t="s">
        <v>204</v>
      </c>
      <c r="S1991" s="102" t="s">
        <v>152</v>
      </c>
      <c r="T1991" s="105" t="str">
        <f t="shared" ca="1" si="330"/>
        <v>04.05.Monday</v>
      </c>
      <c r="U1991" s="102" t="s">
        <v>205</v>
      </c>
      <c r="V1991" s="7"/>
      <c r="W1991" s="7"/>
      <c r="X1991" s="7"/>
      <c r="Y1991" s="7"/>
      <c r="Z1991" s="100">
        <f t="shared" si="326"/>
        <v>4003542</v>
      </c>
      <c r="AA1991" s="7"/>
      <c r="AB1991" s="7"/>
      <c r="AC1991" s="7"/>
      <c r="AD1991" s="7"/>
      <c r="AE1991" s="100">
        <f t="shared" si="327"/>
        <v>4151</v>
      </c>
      <c r="AF1991" s="7"/>
      <c r="AG1991" s="100">
        <f t="shared" si="328"/>
        <v>50035284</v>
      </c>
    </row>
    <row r="1992" spans="1:33" x14ac:dyDescent="0.35">
      <c r="A1992" s="7" t="str">
        <f t="shared" si="329"/>
        <v>Manaus29,50</v>
      </c>
      <c r="B1992" s="100" t="s">
        <v>187</v>
      </c>
      <c r="C1992" s="7">
        <v>4151</v>
      </c>
      <c r="D1992" s="7" t="s">
        <v>40</v>
      </c>
      <c r="E1992">
        <v>4003542</v>
      </c>
      <c r="F1992" s="101"/>
      <c r="G1992" s="111">
        <v>50035284</v>
      </c>
      <c r="H1992" t="s">
        <v>244</v>
      </c>
      <c r="I1992" s="101" t="str">
        <f t="shared" si="323"/>
        <v>29,5</v>
      </c>
      <c r="J1992" s="164">
        <v>0</v>
      </c>
      <c r="K1992" s="7" t="s">
        <v>135</v>
      </c>
      <c r="L1992" s="103" t="e">
        <f>HLOOKUP(K1992,'ABR''26'!$DE$4:$EH$65,MATCH(Carga!A1992,'ABR''26'!$DE$4:$DE$65,0),0)</f>
        <v>#N/A</v>
      </c>
      <c r="M1992" s="7"/>
      <c r="O1992" s="7" t="str">
        <f t="shared" si="324"/>
        <v>ZBPE</v>
      </c>
      <c r="P1992" s="104" t="e">
        <f t="shared" si="325"/>
        <v>#N/A</v>
      </c>
      <c r="Q1992" s="102" t="s">
        <v>203</v>
      </c>
      <c r="R1992" s="102" t="s">
        <v>204</v>
      </c>
      <c r="S1992" s="102" t="s">
        <v>152</v>
      </c>
      <c r="T1992" s="105" t="str">
        <f t="shared" ca="1" si="330"/>
        <v>04.05.Monday</v>
      </c>
      <c r="U1992" s="102" t="s">
        <v>205</v>
      </c>
      <c r="V1992" s="7"/>
      <c r="W1992" s="7"/>
      <c r="X1992" s="7"/>
      <c r="Y1992" s="7"/>
      <c r="Z1992" s="100">
        <f t="shared" si="326"/>
        <v>4003542</v>
      </c>
      <c r="AA1992" s="7"/>
      <c r="AB1992" s="7"/>
      <c r="AC1992" s="7"/>
      <c r="AD1992" s="7"/>
      <c r="AE1992" s="100">
        <f t="shared" si="327"/>
        <v>4151</v>
      </c>
      <c r="AF1992" s="7"/>
      <c r="AG1992" s="100">
        <f t="shared" si="328"/>
        <v>50035284</v>
      </c>
    </row>
    <row r="1993" spans="1:33" x14ac:dyDescent="0.35">
      <c r="A1993" s="7" t="str">
        <f t="shared" si="329"/>
        <v>Manaus29,50</v>
      </c>
      <c r="B1993" s="100" t="s">
        <v>187</v>
      </c>
      <c r="C1993" s="7">
        <v>4151</v>
      </c>
      <c r="D1993" s="7" t="s">
        <v>40</v>
      </c>
      <c r="E1993">
        <v>4003542</v>
      </c>
      <c r="F1993" s="101"/>
      <c r="G1993" s="111">
        <v>50035284</v>
      </c>
      <c r="H1993" t="s">
        <v>244</v>
      </c>
      <c r="I1993" s="101" t="str">
        <f t="shared" si="323"/>
        <v>29,5</v>
      </c>
      <c r="J1993" s="164">
        <v>0</v>
      </c>
      <c r="K1993" s="7" t="s">
        <v>136</v>
      </c>
      <c r="L1993" s="103" t="e">
        <f>HLOOKUP(K1993,'ABR''26'!$DE$4:$EH$65,MATCH(Carga!A1993,'ABR''26'!$DE$4:$DE$65,0),0)</f>
        <v>#N/A</v>
      </c>
      <c r="M1993" s="7"/>
      <c r="O1993" s="7" t="str">
        <f t="shared" si="324"/>
        <v>ZBPL</v>
      </c>
      <c r="P1993" s="104" t="e">
        <f t="shared" si="325"/>
        <v>#N/A</v>
      </c>
      <c r="Q1993" s="102" t="s">
        <v>203</v>
      </c>
      <c r="R1993" s="102" t="s">
        <v>204</v>
      </c>
      <c r="S1993" s="102" t="s">
        <v>152</v>
      </c>
      <c r="T1993" s="105" t="str">
        <f t="shared" ca="1" si="330"/>
        <v>04.05.Monday</v>
      </c>
      <c r="U1993" s="102" t="s">
        <v>205</v>
      </c>
      <c r="V1993" s="7"/>
      <c r="W1993" s="7"/>
      <c r="X1993" s="7"/>
      <c r="Y1993" s="7"/>
      <c r="Z1993" s="100">
        <f t="shared" si="326"/>
        <v>4003542</v>
      </c>
      <c r="AA1993" s="7"/>
      <c r="AB1993" s="7"/>
      <c r="AC1993" s="7"/>
      <c r="AD1993" s="7"/>
      <c r="AE1993" s="100">
        <f t="shared" si="327"/>
        <v>4151</v>
      </c>
      <c r="AF1993" s="7"/>
      <c r="AG1993" s="100">
        <f t="shared" si="328"/>
        <v>50035284</v>
      </c>
    </row>
    <row r="1994" spans="1:33" x14ac:dyDescent="0.35">
      <c r="A1994" s="7" t="str">
        <f>D1994&amp;I1994&amp;J1994</f>
        <v>Louveira25,50</v>
      </c>
      <c r="B1994" s="100" t="s">
        <v>187</v>
      </c>
      <c r="C1994" s="7">
        <v>4185</v>
      </c>
      <c r="D1994" s="7" t="s">
        <v>144</v>
      </c>
      <c r="E1994">
        <v>4001150</v>
      </c>
      <c r="F1994" s="101"/>
      <c r="G1994" s="111">
        <v>50040662</v>
      </c>
      <c r="H1994" t="s">
        <v>245</v>
      </c>
      <c r="I1994" s="101">
        <v>25.5</v>
      </c>
      <c r="J1994" s="164">
        <v>0</v>
      </c>
      <c r="K1994" s="7" t="s">
        <v>43</v>
      </c>
      <c r="L1994" s="103" t="e">
        <f>HLOOKUP(K1994,'ABR''26'!$DE$4:$EH$65,MATCH(Carga!A1994,'ABR''26'!$DE$4:$DE$65,0),0)</f>
        <v>#N/A</v>
      </c>
      <c r="M1994" s="7"/>
      <c r="O1994" s="7" t="str">
        <f t="shared" si="324"/>
        <v>ZBRP</v>
      </c>
      <c r="P1994" s="104" t="e">
        <f t="shared" si="325"/>
        <v>#N/A</v>
      </c>
      <c r="Q1994" s="102" t="s">
        <v>203</v>
      </c>
      <c r="R1994" s="102" t="s">
        <v>204</v>
      </c>
      <c r="S1994" s="102" t="s">
        <v>152</v>
      </c>
      <c r="T1994" s="105" t="str">
        <f t="shared" ca="1" si="330"/>
        <v>04.05.Monday</v>
      </c>
      <c r="U1994" s="102" t="s">
        <v>205</v>
      </c>
      <c r="V1994" s="7"/>
      <c r="W1994" s="7"/>
      <c r="X1994" s="7"/>
      <c r="Y1994" s="7"/>
      <c r="Z1994" s="100">
        <f t="shared" si="326"/>
        <v>4001150</v>
      </c>
      <c r="AA1994" s="7"/>
      <c r="AB1994" s="7"/>
      <c r="AC1994" s="7"/>
      <c r="AD1994" s="7"/>
      <c r="AE1994" s="100">
        <f t="shared" si="327"/>
        <v>4185</v>
      </c>
      <c r="AF1994" s="7"/>
      <c r="AG1994" s="100">
        <f t="shared" si="328"/>
        <v>50040662</v>
      </c>
    </row>
    <row r="1995" spans="1:33" x14ac:dyDescent="0.35">
      <c r="A1995" s="7" t="str">
        <f t="shared" ref="A1995:A2017" si="331">D1995&amp;I1995&amp;J1995</f>
        <v>Louveira25,50</v>
      </c>
      <c r="B1995" s="100" t="s">
        <v>187</v>
      </c>
      <c r="C1995" s="7">
        <v>4185</v>
      </c>
      <c r="D1995" s="7" t="s">
        <v>144</v>
      </c>
      <c r="E1995">
        <v>4001150</v>
      </c>
      <c r="F1995" s="101"/>
      <c r="G1995" s="111">
        <v>50040662</v>
      </c>
      <c r="H1995" t="s">
        <v>245</v>
      </c>
      <c r="I1995" s="101">
        <v>25.5</v>
      </c>
      <c r="J1995" s="164">
        <v>0</v>
      </c>
      <c r="K1995" s="7" t="s">
        <v>44</v>
      </c>
      <c r="L1995" s="103" t="e">
        <f>HLOOKUP(K1995,'ABR''26'!$DE$4:$EH$65,MATCH(Carga!A1995,'ABR''26'!$DE$4:$DE$65,0),0)</f>
        <v>#N/A</v>
      </c>
      <c r="M1995" s="7"/>
      <c r="O1995" s="7" t="str">
        <f t="shared" si="324"/>
        <v>ZBSR</v>
      </c>
      <c r="P1995" s="104" t="e">
        <f t="shared" si="325"/>
        <v>#N/A</v>
      </c>
      <c r="Q1995" s="102" t="s">
        <v>203</v>
      </c>
      <c r="R1995" s="102" t="s">
        <v>204</v>
      </c>
      <c r="S1995" s="102" t="s">
        <v>152</v>
      </c>
      <c r="T1995" s="105" t="str">
        <f t="shared" ca="1" si="330"/>
        <v>04.05.Monday</v>
      </c>
      <c r="U1995" s="102" t="s">
        <v>205</v>
      </c>
      <c r="V1995" s="7"/>
      <c r="W1995" s="7"/>
      <c r="X1995" s="7"/>
      <c r="Y1995" s="7"/>
      <c r="Z1995" s="100">
        <f t="shared" si="326"/>
        <v>4001150</v>
      </c>
      <c r="AA1995" s="7"/>
      <c r="AB1995" s="7"/>
      <c r="AC1995" s="7"/>
      <c r="AD1995" s="7"/>
      <c r="AE1995" s="100">
        <f t="shared" si="327"/>
        <v>4185</v>
      </c>
      <c r="AF1995" s="7"/>
      <c r="AG1995" s="100">
        <f t="shared" si="328"/>
        <v>50040662</v>
      </c>
    </row>
    <row r="1996" spans="1:33" x14ac:dyDescent="0.35">
      <c r="A1996" s="7" t="str">
        <f t="shared" si="331"/>
        <v>Louveira25,50</v>
      </c>
      <c r="B1996" s="100" t="s">
        <v>187</v>
      </c>
      <c r="C1996" s="7">
        <v>4185</v>
      </c>
      <c r="D1996" s="7" t="s">
        <v>144</v>
      </c>
      <c r="E1996">
        <v>4001150</v>
      </c>
      <c r="F1996" s="101"/>
      <c r="G1996" s="111">
        <v>50040662</v>
      </c>
      <c r="H1996" t="s">
        <v>245</v>
      </c>
      <c r="I1996" s="101">
        <v>25.5</v>
      </c>
      <c r="J1996" s="164">
        <v>0</v>
      </c>
      <c r="K1996" s="7" t="s">
        <v>56</v>
      </c>
      <c r="L1996" s="103" t="e">
        <f>HLOOKUP(K1996,'ABR''26'!$DE$4:$EH$65,MATCH(Carga!A1996,'ABR''26'!$DE$4:$DE$65,0),0)</f>
        <v>#N/A</v>
      </c>
      <c r="M1996" s="7"/>
      <c r="O1996" s="7" t="str">
        <f t="shared" si="324"/>
        <v>ZBSB</v>
      </c>
      <c r="P1996" s="104" t="e">
        <f t="shared" si="325"/>
        <v>#N/A</v>
      </c>
      <c r="Q1996" s="102" t="s">
        <v>203</v>
      </c>
      <c r="R1996" s="102" t="s">
        <v>204</v>
      </c>
      <c r="S1996" s="102" t="s">
        <v>152</v>
      </c>
      <c r="T1996" s="105" t="str">
        <f t="shared" ca="1" si="330"/>
        <v>04.05.Monday</v>
      </c>
      <c r="U1996" s="102" t="s">
        <v>205</v>
      </c>
      <c r="V1996" s="7"/>
      <c r="W1996" s="7"/>
      <c r="X1996" s="7"/>
      <c r="Y1996" s="7"/>
      <c r="Z1996" s="100">
        <f t="shared" si="326"/>
        <v>4001150</v>
      </c>
      <c r="AA1996" s="7"/>
      <c r="AB1996" s="7"/>
      <c r="AC1996" s="7"/>
      <c r="AD1996" s="7"/>
      <c r="AE1996" s="100">
        <f t="shared" si="327"/>
        <v>4185</v>
      </c>
      <c r="AF1996" s="7"/>
      <c r="AG1996" s="100">
        <f t="shared" si="328"/>
        <v>50040662</v>
      </c>
    </row>
    <row r="1997" spans="1:33" x14ac:dyDescent="0.35">
      <c r="A1997" s="7" t="str">
        <f t="shared" si="331"/>
        <v>Louveira25,50</v>
      </c>
      <c r="B1997" s="100" t="s">
        <v>187</v>
      </c>
      <c r="C1997" s="7">
        <v>4185</v>
      </c>
      <c r="D1997" s="7" t="s">
        <v>144</v>
      </c>
      <c r="E1997">
        <v>4001150</v>
      </c>
      <c r="F1997" s="101"/>
      <c r="G1997" s="111">
        <v>50040662</v>
      </c>
      <c r="H1997" t="s">
        <v>245</v>
      </c>
      <c r="I1997" s="101">
        <v>25.5</v>
      </c>
      <c r="J1997" s="164">
        <v>0</v>
      </c>
      <c r="K1997" s="7" t="s">
        <v>46</v>
      </c>
      <c r="L1997" s="103" t="e">
        <f>HLOOKUP(K1997,'ABR''26'!$DE$4:$EH$65,MATCH(Carga!A1997,'ABR''26'!$DE$4:$DE$65,0),0)</f>
        <v>#N/A</v>
      </c>
      <c r="M1997" s="7"/>
      <c r="O1997" s="7" t="str">
        <f t="shared" si="324"/>
        <v>ZBCP</v>
      </c>
      <c r="P1997" s="104" t="e">
        <f t="shared" si="325"/>
        <v>#N/A</v>
      </c>
      <c r="Q1997" s="102" t="s">
        <v>203</v>
      </c>
      <c r="R1997" s="102" t="s">
        <v>204</v>
      </c>
      <c r="S1997" s="102" t="s">
        <v>152</v>
      </c>
      <c r="T1997" s="105" t="str">
        <f t="shared" ca="1" si="330"/>
        <v>04.05.Monday</v>
      </c>
      <c r="U1997" s="102" t="s">
        <v>205</v>
      </c>
      <c r="V1997" s="7"/>
      <c r="W1997" s="7"/>
      <c r="X1997" s="7"/>
      <c r="Y1997" s="7"/>
      <c r="Z1997" s="100">
        <f t="shared" si="326"/>
        <v>4001150</v>
      </c>
      <c r="AA1997" s="7"/>
      <c r="AB1997" s="7"/>
      <c r="AC1997" s="7"/>
      <c r="AD1997" s="7"/>
      <c r="AE1997" s="100">
        <f t="shared" si="327"/>
        <v>4185</v>
      </c>
      <c r="AF1997" s="7"/>
      <c r="AG1997" s="100">
        <f t="shared" si="328"/>
        <v>50040662</v>
      </c>
    </row>
    <row r="1998" spans="1:33" x14ac:dyDescent="0.35">
      <c r="A1998" s="7" t="str">
        <f t="shared" si="331"/>
        <v>Louveira25,50</v>
      </c>
      <c r="B1998" s="100" t="s">
        <v>187</v>
      </c>
      <c r="C1998" s="7">
        <v>4185</v>
      </c>
      <c r="D1998" s="7" t="s">
        <v>144</v>
      </c>
      <c r="E1998">
        <v>4001150</v>
      </c>
      <c r="F1998" s="101"/>
      <c r="G1998" s="111">
        <v>50040662</v>
      </c>
      <c r="H1998" t="s">
        <v>245</v>
      </c>
      <c r="I1998" s="101">
        <v>25.5</v>
      </c>
      <c r="J1998" s="164">
        <v>0</v>
      </c>
      <c r="K1998" s="7" t="s">
        <v>131</v>
      </c>
      <c r="L1998" s="103" t="e">
        <f>HLOOKUP(K1998,'ABR''26'!$DE$4:$EH$65,MATCH(Carga!A1998,'ABR''26'!$DE$4:$DE$65,0),0)</f>
        <v>#N/A</v>
      </c>
      <c r="M1998" s="7"/>
      <c r="O1998" s="7" t="str">
        <f t="shared" si="324"/>
        <v>ZBFP</v>
      </c>
      <c r="P1998" s="104" t="e">
        <f t="shared" si="325"/>
        <v>#N/A</v>
      </c>
      <c r="Q1998" s="102" t="s">
        <v>203</v>
      </c>
      <c r="R1998" s="102" t="s">
        <v>204</v>
      </c>
      <c r="S1998" s="102" t="s">
        <v>152</v>
      </c>
      <c r="T1998" s="105" t="str">
        <f t="shared" ca="1" si="330"/>
        <v>04.05.Monday</v>
      </c>
      <c r="U1998" s="102" t="s">
        <v>205</v>
      </c>
      <c r="V1998" s="7"/>
      <c r="W1998" s="7"/>
      <c r="X1998" s="7"/>
      <c r="Y1998" s="7"/>
      <c r="Z1998" s="100">
        <f t="shared" si="326"/>
        <v>4001150</v>
      </c>
      <c r="AA1998" s="7"/>
      <c r="AB1998" s="7"/>
      <c r="AC1998" s="7"/>
      <c r="AD1998" s="7"/>
      <c r="AE1998" s="100">
        <f t="shared" si="327"/>
        <v>4185</v>
      </c>
      <c r="AF1998" s="7"/>
      <c r="AG1998" s="100">
        <f t="shared" si="328"/>
        <v>50040662</v>
      </c>
    </row>
    <row r="1999" spans="1:33" x14ac:dyDescent="0.35">
      <c r="A1999" s="7" t="str">
        <f t="shared" si="331"/>
        <v>Louveira25,50</v>
      </c>
      <c r="B1999" s="100" t="s">
        <v>187</v>
      </c>
      <c r="C1999" s="7">
        <v>4185</v>
      </c>
      <c r="D1999" s="7" t="s">
        <v>144</v>
      </c>
      <c r="E1999">
        <v>4001150</v>
      </c>
      <c r="F1999" s="101"/>
      <c r="G1999" s="111">
        <v>50040662</v>
      </c>
      <c r="H1999" t="s">
        <v>245</v>
      </c>
      <c r="I1999" s="101">
        <v>25.5</v>
      </c>
      <c r="J1999" s="164">
        <v>0</v>
      </c>
      <c r="K1999" s="7" t="s">
        <v>51</v>
      </c>
      <c r="L1999" s="103" t="e">
        <f>HLOOKUP(K1999,'ABR''26'!$DE$4:$EH$65,MATCH(Carga!A1999,'ABR''26'!$DE$4:$DE$65,0),0)</f>
        <v>#N/A</v>
      </c>
      <c r="M1999" s="7"/>
      <c r="O1999" s="7" t="str">
        <f t="shared" si="324"/>
        <v>ZBFC</v>
      </c>
      <c r="P1999" s="104" t="e">
        <f t="shared" si="325"/>
        <v>#N/A</v>
      </c>
      <c r="Q1999" s="102" t="s">
        <v>203</v>
      </c>
      <c r="R1999" s="102" t="s">
        <v>204</v>
      </c>
      <c r="S1999" s="102" t="s">
        <v>152</v>
      </c>
      <c r="T1999" s="105" t="str">
        <f t="shared" ca="1" si="330"/>
        <v>04.05.Monday</v>
      </c>
      <c r="U1999" s="102" t="s">
        <v>205</v>
      </c>
      <c r="V1999" s="7"/>
      <c r="W1999" s="7"/>
      <c r="X1999" s="7"/>
      <c r="Y1999" s="7"/>
      <c r="Z1999" s="100">
        <f t="shared" si="326"/>
        <v>4001150</v>
      </c>
      <c r="AA1999" s="7"/>
      <c r="AB1999" s="7"/>
      <c r="AC1999" s="7"/>
      <c r="AD1999" s="7"/>
      <c r="AE1999" s="100">
        <f t="shared" si="327"/>
        <v>4185</v>
      </c>
      <c r="AF1999" s="7"/>
      <c r="AG1999" s="100">
        <f t="shared" si="328"/>
        <v>50040662</v>
      </c>
    </row>
    <row r="2000" spans="1:33" x14ac:dyDescent="0.35">
      <c r="A2000" s="7" t="str">
        <f t="shared" si="331"/>
        <v>Louveira25,50</v>
      </c>
      <c r="B2000" s="100" t="s">
        <v>187</v>
      </c>
      <c r="C2000" s="7">
        <v>4185</v>
      </c>
      <c r="D2000" s="7" t="s">
        <v>144</v>
      </c>
      <c r="E2000">
        <v>4001150</v>
      </c>
      <c r="F2000" s="101"/>
      <c r="G2000" s="111">
        <v>50040662</v>
      </c>
      <c r="H2000" t="s">
        <v>245</v>
      </c>
      <c r="I2000" s="101">
        <v>25.5</v>
      </c>
      <c r="J2000" s="164">
        <v>0</v>
      </c>
      <c r="K2000" s="7" t="s">
        <v>59</v>
      </c>
      <c r="L2000" s="103" t="e">
        <f>HLOOKUP(K2000,'ABR''26'!$DE$4:$EH$65,MATCH(Carga!A2000,'ABR''26'!$DE$4:$DE$65,0),0)</f>
        <v>#N/A</v>
      </c>
      <c r="M2000" s="7"/>
      <c r="O2000" s="7" t="str">
        <f t="shared" si="324"/>
        <v>ZBFB</v>
      </c>
      <c r="P2000" s="104" t="e">
        <f t="shared" si="325"/>
        <v>#N/A</v>
      </c>
      <c r="Q2000" s="102" t="s">
        <v>203</v>
      </c>
      <c r="R2000" s="102" t="s">
        <v>204</v>
      </c>
      <c r="S2000" s="102" t="s">
        <v>152</v>
      </c>
      <c r="T2000" s="105" t="str">
        <f t="shared" ca="1" si="330"/>
        <v>04.05.Monday</v>
      </c>
      <c r="U2000" s="102" t="s">
        <v>205</v>
      </c>
      <c r="V2000" s="7"/>
      <c r="W2000" s="7"/>
      <c r="X2000" s="7"/>
      <c r="Y2000" s="7"/>
      <c r="Z2000" s="100">
        <f t="shared" si="326"/>
        <v>4001150</v>
      </c>
      <c r="AA2000" s="7"/>
      <c r="AB2000" s="7"/>
      <c r="AC2000" s="7"/>
      <c r="AD2000" s="7"/>
      <c r="AE2000" s="100">
        <f t="shared" si="327"/>
        <v>4185</v>
      </c>
      <c r="AF2000" s="7"/>
      <c r="AG2000" s="100">
        <f t="shared" si="328"/>
        <v>50040662</v>
      </c>
    </row>
    <row r="2001" spans="1:33" x14ac:dyDescent="0.35">
      <c r="A2001" s="7" t="str">
        <f t="shared" si="331"/>
        <v>Louveira25,50</v>
      </c>
      <c r="B2001" s="100" t="s">
        <v>187</v>
      </c>
      <c r="C2001" s="7">
        <v>4185</v>
      </c>
      <c r="D2001" s="7" t="s">
        <v>144</v>
      </c>
      <c r="E2001">
        <v>4001150</v>
      </c>
      <c r="F2001" s="101"/>
      <c r="G2001" s="111">
        <v>50040662</v>
      </c>
      <c r="H2001" t="s">
        <v>245</v>
      </c>
      <c r="I2001" s="101">
        <v>25.5</v>
      </c>
      <c r="J2001" s="164">
        <v>0</v>
      </c>
      <c r="K2001" s="7" t="s">
        <v>138</v>
      </c>
      <c r="L2001" s="103" t="e">
        <f>HLOOKUP(K2001,'ABR''26'!$DE$4:$EH$65,MATCH(Carga!A2001,'ABR''26'!$DE$4:$DE$65,0),0)</f>
        <v>#N/A</v>
      </c>
      <c r="M2001" s="7"/>
      <c r="O2001" s="7" t="str">
        <f t="shared" si="324"/>
        <v>ZBTM</v>
      </c>
      <c r="P2001" s="104" t="e">
        <f t="shared" si="325"/>
        <v>#N/A</v>
      </c>
      <c r="Q2001" s="102" t="s">
        <v>203</v>
      </c>
      <c r="R2001" s="102" t="s">
        <v>204</v>
      </c>
      <c r="S2001" s="102" t="s">
        <v>152</v>
      </c>
      <c r="T2001" s="105" t="str">
        <f t="shared" ca="1" si="330"/>
        <v>04.05.Monday</v>
      </c>
      <c r="U2001" s="102" t="s">
        <v>205</v>
      </c>
      <c r="V2001" s="7"/>
      <c r="W2001" s="7"/>
      <c r="X2001" s="7"/>
      <c r="Y2001" s="7"/>
      <c r="Z2001" s="100">
        <f t="shared" si="326"/>
        <v>4001150</v>
      </c>
      <c r="AA2001" s="7"/>
      <c r="AB2001" s="7"/>
      <c r="AC2001" s="7"/>
      <c r="AD2001" s="7"/>
      <c r="AE2001" s="100">
        <f t="shared" si="327"/>
        <v>4185</v>
      </c>
      <c r="AF2001" s="7"/>
      <c r="AG2001" s="100">
        <f t="shared" si="328"/>
        <v>50040662</v>
      </c>
    </row>
    <row r="2002" spans="1:33" x14ac:dyDescent="0.35">
      <c r="A2002" s="7" t="str">
        <f t="shared" si="331"/>
        <v>Louveira25,50</v>
      </c>
      <c r="B2002" s="100" t="s">
        <v>187</v>
      </c>
      <c r="C2002" s="7">
        <v>4185</v>
      </c>
      <c r="D2002" s="7" t="s">
        <v>144</v>
      </c>
      <c r="E2002">
        <v>4001150</v>
      </c>
      <c r="F2002" s="101"/>
      <c r="G2002" s="111">
        <v>50040662</v>
      </c>
      <c r="H2002" t="s">
        <v>245</v>
      </c>
      <c r="I2002" s="101">
        <v>25.5</v>
      </c>
      <c r="J2002" s="164">
        <v>0</v>
      </c>
      <c r="K2002" s="7" t="s">
        <v>139</v>
      </c>
      <c r="L2002" s="103" t="e">
        <f>HLOOKUP(K2002,'ABR''26'!$DE$4:$EH$65,MATCH(Carga!A2002,'ABR''26'!$DE$4:$DE$65,0),0)</f>
        <v>#N/A</v>
      </c>
      <c r="M2002" s="7"/>
      <c r="O2002" s="7" t="str">
        <f t="shared" si="324"/>
        <v>ZBCT</v>
      </c>
      <c r="P2002" s="104" t="e">
        <f t="shared" si="325"/>
        <v>#N/A</v>
      </c>
      <c r="Q2002" s="102" t="s">
        <v>203</v>
      </c>
      <c r="R2002" s="102" t="s">
        <v>204</v>
      </c>
      <c r="S2002" s="102" t="s">
        <v>152</v>
      </c>
      <c r="T2002" s="105" t="str">
        <f t="shared" ca="1" si="330"/>
        <v>04.05.Monday</v>
      </c>
      <c r="U2002" s="102" t="s">
        <v>205</v>
      </c>
      <c r="V2002" s="7"/>
      <c r="W2002" s="7"/>
      <c r="X2002" s="7"/>
      <c r="Y2002" s="7"/>
      <c r="Z2002" s="100">
        <f t="shared" si="326"/>
        <v>4001150</v>
      </c>
      <c r="AA2002" s="7"/>
      <c r="AB2002" s="7"/>
      <c r="AC2002" s="7"/>
      <c r="AD2002" s="7"/>
      <c r="AE2002" s="100">
        <f t="shared" si="327"/>
        <v>4185</v>
      </c>
      <c r="AF2002" s="7"/>
      <c r="AG2002" s="100">
        <f t="shared" si="328"/>
        <v>50040662</v>
      </c>
    </row>
    <row r="2003" spans="1:33" x14ac:dyDescent="0.35">
      <c r="A2003" s="7" t="str">
        <f t="shared" si="331"/>
        <v>Louveira25,50</v>
      </c>
      <c r="B2003" s="100" t="s">
        <v>187</v>
      </c>
      <c r="C2003" s="7">
        <v>4185</v>
      </c>
      <c r="D2003" s="7" t="s">
        <v>144</v>
      </c>
      <c r="E2003">
        <v>4001150</v>
      </c>
      <c r="F2003" s="101"/>
      <c r="G2003" s="111">
        <v>50040662</v>
      </c>
      <c r="H2003" t="s">
        <v>245</v>
      </c>
      <c r="I2003" s="101">
        <v>25.5</v>
      </c>
      <c r="J2003" s="164">
        <v>0</v>
      </c>
      <c r="K2003" s="7" t="s">
        <v>57</v>
      </c>
      <c r="L2003" s="103" t="e">
        <f>HLOOKUP(K2003,'ABR''26'!$DE$4:$EH$65,MATCH(Carga!A2003,'ABR''26'!$DE$4:$DE$65,0),0)</f>
        <v>#N/A</v>
      </c>
      <c r="M2003" s="7"/>
      <c r="O2003" s="7" t="str">
        <f t="shared" si="324"/>
        <v>ZBLB</v>
      </c>
      <c r="P2003" s="104" t="e">
        <f t="shared" si="325"/>
        <v>#N/A</v>
      </c>
      <c r="Q2003" s="102" t="s">
        <v>203</v>
      </c>
      <c r="R2003" s="102" t="s">
        <v>204</v>
      </c>
      <c r="S2003" s="102" t="s">
        <v>152</v>
      </c>
      <c r="T2003" s="105" t="str">
        <f t="shared" ca="1" si="330"/>
        <v>04.05.Monday</v>
      </c>
      <c r="U2003" s="102" t="s">
        <v>205</v>
      </c>
      <c r="V2003" s="7"/>
      <c r="W2003" s="7"/>
      <c r="X2003" s="7"/>
      <c r="Y2003" s="7"/>
      <c r="Z2003" s="100">
        <f t="shared" si="326"/>
        <v>4001150</v>
      </c>
      <c r="AA2003" s="7"/>
      <c r="AB2003" s="7"/>
      <c r="AC2003" s="7"/>
      <c r="AD2003" s="7"/>
      <c r="AE2003" s="100">
        <f t="shared" si="327"/>
        <v>4185</v>
      </c>
      <c r="AF2003" s="7"/>
      <c r="AG2003" s="100">
        <f t="shared" si="328"/>
        <v>50040662</v>
      </c>
    </row>
    <row r="2004" spans="1:33" x14ac:dyDescent="0.35">
      <c r="A2004" s="7" t="str">
        <f t="shared" si="331"/>
        <v>Louveira25,50</v>
      </c>
      <c r="B2004" s="100" t="s">
        <v>187</v>
      </c>
      <c r="C2004" s="7">
        <v>4185</v>
      </c>
      <c r="D2004" s="7" t="s">
        <v>144</v>
      </c>
      <c r="E2004">
        <v>4001150</v>
      </c>
      <c r="F2004" s="101"/>
      <c r="G2004" s="111">
        <v>50040662</v>
      </c>
      <c r="H2004" t="s">
        <v>245</v>
      </c>
      <c r="I2004" s="101">
        <v>25.5</v>
      </c>
      <c r="J2004" s="164">
        <v>0</v>
      </c>
      <c r="K2004" s="7" t="s">
        <v>132</v>
      </c>
      <c r="L2004" s="103" t="e">
        <f>HLOOKUP(K2004,'ABR''26'!$DE$4:$EH$65,MATCH(Carga!A2004,'ABR''26'!$DE$4:$DE$65,0),0)</f>
        <v>#N/A</v>
      </c>
      <c r="M2004" s="7"/>
      <c r="O2004" s="7" t="str">
        <f t="shared" si="324"/>
        <v>ZBMR</v>
      </c>
      <c r="P2004" s="104" t="e">
        <f t="shared" si="325"/>
        <v>#N/A</v>
      </c>
      <c r="Q2004" s="102" t="s">
        <v>203</v>
      </c>
      <c r="R2004" s="102" t="s">
        <v>204</v>
      </c>
      <c r="S2004" s="102" t="s">
        <v>152</v>
      </c>
      <c r="T2004" s="105" t="str">
        <f t="shared" ca="1" si="330"/>
        <v>04.05.Monday</v>
      </c>
      <c r="U2004" s="102" t="s">
        <v>205</v>
      </c>
      <c r="V2004" s="7"/>
      <c r="W2004" s="7"/>
      <c r="X2004" s="7"/>
      <c r="Y2004" s="7"/>
      <c r="Z2004" s="100">
        <f t="shared" si="326"/>
        <v>4001150</v>
      </c>
      <c r="AA2004" s="7"/>
      <c r="AB2004" s="7"/>
      <c r="AC2004" s="7"/>
      <c r="AD2004" s="7"/>
      <c r="AE2004" s="100">
        <f t="shared" si="327"/>
        <v>4185</v>
      </c>
      <c r="AF2004" s="7"/>
      <c r="AG2004" s="100">
        <f t="shared" si="328"/>
        <v>50040662</v>
      </c>
    </row>
    <row r="2005" spans="1:33" x14ac:dyDescent="0.35">
      <c r="A2005" s="7" t="str">
        <f t="shared" si="331"/>
        <v>Louveira25,50</v>
      </c>
      <c r="B2005" s="100" t="s">
        <v>187</v>
      </c>
      <c r="C2005" s="7">
        <v>4185</v>
      </c>
      <c r="D2005" s="7" t="s">
        <v>144</v>
      </c>
      <c r="E2005">
        <v>4001150</v>
      </c>
      <c r="F2005" s="101"/>
      <c r="G2005" s="111">
        <v>50040662</v>
      </c>
      <c r="H2005" t="s">
        <v>245</v>
      </c>
      <c r="I2005" s="101">
        <v>25.5</v>
      </c>
      <c r="J2005" s="164">
        <v>0</v>
      </c>
      <c r="K2005" s="7" t="s">
        <v>133</v>
      </c>
      <c r="L2005" s="103" t="e">
        <f>HLOOKUP(K2005,'ABR''26'!$DE$4:$EH$65,MATCH(Carga!A2005,'ABR''26'!$DE$4:$DE$65,0),0)</f>
        <v>#N/A</v>
      </c>
      <c r="M2005" s="7"/>
      <c r="O2005" s="7" t="str">
        <f t="shared" si="324"/>
        <v>ZBML</v>
      </c>
      <c r="P2005" s="104" t="e">
        <f t="shared" si="325"/>
        <v>#N/A</v>
      </c>
      <c r="Q2005" s="102" t="s">
        <v>203</v>
      </c>
      <c r="R2005" s="102" t="s">
        <v>204</v>
      </c>
      <c r="S2005" s="102" t="s">
        <v>152</v>
      </c>
      <c r="T2005" s="105" t="str">
        <f t="shared" ca="1" si="330"/>
        <v>04.05.Monday</v>
      </c>
      <c r="U2005" s="102" t="s">
        <v>205</v>
      </c>
      <c r="V2005" s="7"/>
      <c r="W2005" s="7"/>
      <c r="X2005" s="7"/>
      <c r="Y2005" s="7"/>
      <c r="Z2005" s="100">
        <f t="shared" si="326"/>
        <v>4001150</v>
      </c>
      <c r="AA2005" s="7"/>
      <c r="AB2005" s="7"/>
      <c r="AC2005" s="7"/>
      <c r="AD2005" s="7"/>
      <c r="AE2005" s="100">
        <f t="shared" si="327"/>
        <v>4185</v>
      </c>
      <c r="AF2005" s="7"/>
      <c r="AG2005" s="100">
        <f t="shared" si="328"/>
        <v>50040662</v>
      </c>
    </row>
    <row r="2006" spans="1:33" x14ac:dyDescent="0.35">
      <c r="A2006" s="7" t="str">
        <f t="shared" si="331"/>
        <v>Louveira25,50</v>
      </c>
      <c r="B2006" s="100" t="s">
        <v>187</v>
      </c>
      <c r="C2006" s="7">
        <v>4185</v>
      </c>
      <c r="D2006" s="7" t="s">
        <v>144</v>
      </c>
      <c r="E2006">
        <v>4001150</v>
      </c>
      <c r="F2006" s="101"/>
      <c r="G2006" s="111">
        <v>50040662</v>
      </c>
      <c r="H2006" t="s">
        <v>245</v>
      </c>
      <c r="I2006" s="101">
        <v>25.5</v>
      </c>
      <c r="J2006" s="164">
        <v>0</v>
      </c>
      <c r="K2006" s="7" t="s">
        <v>52</v>
      </c>
      <c r="L2006" s="103" t="e">
        <f>HLOOKUP(K2006,'ABR''26'!$DE$4:$EH$65,MATCH(Carga!A2006,'ABR''26'!$DE$4:$DE$65,0),0)</f>
        <v>#N/A</v>
      </c>
      <c r="M2006" s="7"/>
      <c r="O2006" s="7" t="str">
        <f t="shared" si="324"/>
        <v>ZBPP</v>
      </c>
      <c r="P2006" s="104" t="e">
        <f t="shared" si="325"/>
        <v>#N/A</v>
      </c>
      <c r="Q2006" s="102" t="s">
        <v>203</v>
      </c>
      <c r="R2006" s="102" t="s">
        <v>204</v>
      </c>
      <c r="S2006" s="102" t="s">
        <v>152</v>
      </c>
      <c r="T2006" s="105" t="str">
        <f t="shared" ca="1" si="330"/>
        <v>04.05.Monday</v>
      </c>
      <c r="U2006" s="102" t="s">
        <v>205</v>
      </c>
      <c r="V2006" s="7"/>
      <c r="W2006" s="7"/>
      <c r="X2006" s="7"/>
      <c r="Y2006" s="7"/>
      <c r="Z2006" s="100">
        <f t="shared" si="326"/>
        <v>4001150</v>
      </c>
      <c r="AA2006" s="7"/>
      <c r="AB2006" s="7"/>
      <c r="AC2006" s="7"/>
      <c r="AD2006" s="7"/>
      <c r="AE2006" s="100">
        <f t="shared" si="327"/>
        <v>4185</v>
      </c>
      <c r="AF2006" s="7"/>
      <c r="AG2006" s="100">
        <f t="shared" si="328"/>
        <v>50040662</v>
      </c>
    </row>
    <row r="2007" spans="1:33" x14ac:dyDescent="0.35">
      <c r="A2007" s="7" t="str">
        <f t="shared" si="331"/>
        <v>Louveira25,50</v>
      </c>
      <c r="B2007" s="100" t="s">
        <v>187</v>
      </c>
      <c r="C2007" s="7">
        <v>4185</v>
      </c>
      <c r="D2007" s="7" t="s">
        <v>144</v>
      </c>
      <c r="E2007">
        <v>4001150</v>
      </c>
      <c r="F2007" s="101"/>
      <c r="G2007" s="111">
        <v>50040662</v>
      </c>
      <c r="H2007" t="s">
        <v>245</v>
      </c>
      <c r="I2007" s="101">
        <v>25.5</v>
      </c>
      <c r="J2007" s="164">
        <v>0</v>
      </c>
      <c r="K2007" s="7" t="s">
        <v>60</v>
      </c>
      <c r="L2007" s="103" t="e">
        <f>HLOOKUP(K2007,'ABR''26'!$DE$4:$EH$65,MATCH(Carga!A2007,'ABR''26'!$DE$4:$DE$65,0),0)</f>
        <v>#N/A</v>
      </c>
      <c r="M2007" s="7"/>
      <c r="O2007" s="7" t="str">
        <f t="shared" si="324"/>
        <v>ZBPB</v>
      </c>
      <c r="P2007" s="104" t="e">
        <f t="shared" si="325"/>
        <v>#N/A</v>
      </c>
      <c r="Q2007" s="102" t="s">
        <v>203</v>
      </c>
      <c r="R2007" s="102" t="s">
        <v>204</v>
      </c>
      <c r="S2007" s="102" t="s">
        <v>152</v>
      </c>
      <c r="T2007" s="105" t="str">
        <f t="shared" ca="1" si="330"/>
        <v>04.05.Monday</v>
      </c>
      <c r="U2007" s="102" t="s">
        <v>205</v>
      </c>
      <c r="V2007" s="7"/>
      <c r="W2007" s="7"/>
      <c r="X2007" s="7"/>
      <c r="Y2007" s="7"/>
      <c r="Z2007" s="100">
        <f t="shared" si="326"/>
        <v>4001150</v>
      </c>
      <c r="AA2007" s="7"/>
      <c r="AB2007" s="7"/>
      <c r="AC2007" s="7"/>
      <c r="AD2007" s="7"/>
      <c r="AE2007" s="100">
        <f t="shared" si="327"/>
        <v>4185</v>
      </c>
      <c r="AF2007" s="7"/>
      <c r="AG2007" s="100">
        <f t="shared" si="328"/>
        <v>50040662</v>
      </c>
    </row>
    <row r="2008" spans="1:33" x14ac:dyDescent="0.35">
      <c r="A2008" s="7" t="str">
        <f t="shared" si="331"/>
        <v>Louveira25,50</v>
      </c>
      <c r="B2008" s="100" t="s">
        <v>187</v>
      </c>
      <c r="C2008" s="7">
        <v>4185</v>
      </c>
      <c r="D2008" s="7" t="s">
        <v>144</v>
      </c>
      <c r="E2008">
        <v>4001150</v>
      </c>
      <c r="F2008" s="101"/>
      <c r="G2008" s="111">
        <v>50040662</v>
      </c>
      <c r="H2008" t="s">
        <v>245</v>
      </c>
      <c r="I2008" s="101">
        <v>25.5</v>
      </c>
      <c r="J2008" s="164">
        <v>0</v>
      </c>
      <c r="K2008" s="7" t="s">
        <v>50</v>
      </c>
      <c r="L2008" s="103" t="e">
        <f>HLOOKUP(K2008,'ABR''26'!$DE$4:$EH$65,MATCH(Carga!A2008,'ABR''26'!$DE$4:$DE$65,0),0)</f>
        <v>#N/A</v>
      </c>
      <c r="M2008" s="7"/>
      <c r="O2008" s="7" t="str">
        <f t="shared" si="324"/>
        <v>ZBOP</v>
      </c>
      <c r="P2008" s="104" t="e">
        <f t="shared" si="325"/>
        <v>#N/A</v>
      </c>
      <c r="Q2008" s="102" t="s">
        <v>203</v>
      </c>
      <c r="R2008" s="102" t="s">
        <v>204</v>
      </c>
      <c r="S2008" s="102" t="s">
        <v>152</v>
      </c>
      <c r="T2008" s="105" t="str">
        <f t="shared" ca="1" si="330"/>
        <v>04.05.Monday</v>
      </c>
      <c r="U2008" s="102" t="s">
        <v>205</v>
      </c>
      <c r="V2008" s="7"/>
      <c r="W2008" s="7"/>
      <c r="X2008" s="7"/>
      <c r="Y2008" s="7"/>
      <c r="Z2008" s="100">
        <f t="shared" si="326"/>
        <v>4001150</v>
      </c>
      <c r="AA2008" s="7"/>
      <c r="AB2008" s="7"/>
      <c r="AC2008" s="7"/>
      <c r="AD2008" s="7"/>
      <c r="AE2008" s="100">
        <f t="shared" si="327"/>
        <v>4185</v>
      </c>
      <c r="AF2008" s="7"/>
      <c r="AG2008" s="100">
        <f t="shared" si="328"/>
        <v>50040662</v>
      </c>
    </row>
    <row r="2009" spans="1:33" x14ac:dyDescent="0.35">
      <c r="A2009" s="7" t="str">
        <f t="shared" si="331"/>
        <v>Louveira25,50</v>
      </c>
      <c r="B2009" s="100" t="s">
        <v>187</v>
      </c>
      <c r="C2009" s="7">
        <v>4185</v>
      </c>
      <c r="D2009" s="7" t="s">
        <v>144</v>
      </c>
      <c r="E2009">
        <v>4001150</v>
      </c>
      <c r="F2009" s="101"/>
      <c r="G2009" s="111">
        <v>50040662</v>
      </c>
      <c r="H2009" t="s">
        <v>245</v>
      </c>
      <c r="I2009" s="101">
        <v>25.5</v>
      </c>
      <c r="J2009" s="164">
        <v>0</v>
      </c>
      <c r="K2009" s="7" t="s">
        <v>58</v>
      </c>
      <c r="L2009" s="103" t="e">
        <f>HLOOKUP(K2009,'ABR''26'!$DE$4:$EH$65,MATCH(Carga!A2009,'ABR''26'!$DE$4:$DE$65,0),0)</f>
        <v>#N/A</v>
      </c>
      <c r="M2009" s="7"/>
      <c r="O2009" s="7" t="str">
        <f t="shared" si="324"/>
        <v>ZBOB</v>
      </c>
      <c r="P2009" s="104" t="e">
        <f t="shared" si="325"/>
        <v>#N/A</v>
      </c>
      <c r="Q2009" s="102" t="s">
        <v>203</v>
      </c>
      <c r="R2009" s="102" t="s">
        <v>204</v>
      </c>
      <c r="S2009" s="102" t="s">
        <v>152</v>
      </c>
      <c r="T2009" s="105" t="str">
        <f t="shared" ca="1" si="330"/>
        <v>04.05.Monday</v>
      </c>
      <c r="U2009" s="102" t="s">
        <v>205</v>
      </c>
      <c r="V2009" s="7"/>
      <c r="W2009" s="7"/>
      <c r="X2009" s="7"/>
      <c r="Y2009" s="7"/>
      <c r="Z2009" s="100">
        <f t="shared" si="326"/>
        <v>4001150</v>
      </c>
      <c r="AA2009" s="7"/>
      <c r="AB2009" s="7"/>
      <c r="AC2009" s="7"/>
      <c r="AD2009" s="7"/>
      <c r="AE2009" s="100">
        <f t="shared" si="327"/>
        <v>4185</v>
      </c>
      <c r="AF2009" s="7"/>
      <c r="AG2009" s="100">
        <f t="shared" si="328"/>
        <v>50040662</v>
      </c>
    </row>
    <row r="2010" spans="1:33" x14ac:dyDescent="0.35">
      <c r="A2010" s="7" t="str">
        <f t="shared" si="331"/>
        <v>Louveira25,50</v>
      </c>
      <c r="B2010" s="100" t="s">
        <v>187</v>
      </c>
      <c r="C2010" s="7">
        <v>4185</v>
      </c>
      <c r="D2010" s="7" t="s">
        <v>144</v>
      </c>
      <c r="E2010">
        <v>4001150</v>
      </c>
      <c r="F2010" s="101"/>
      <c r="G2010" s="111">
        <v>50040662</v>
      </c>
      <c r="H2010" t="s">
        <v>245</v>
      </c>
      <c r="I2010" s="101">
        <v>25.5</v>
      </c>
      <c r="J2010" s="164">
        <v>0</v>
      </c>
      <c r="K2010" s="7" t="s">
        <v>134</v>
      </c>
      <c r="L2010" s="103" t="e">
        <f>HLOOKUP(K2010,'ABR''26'!$DE$4:$EH$65,MATCH(Carga!A2010,'ABR''26'!$DE$4:$DE$65,0),0)</f>
        <v>#N/A</v>
      </c>
      <c r="M2010" s="7"/>
      <c r="O2010" s="7" t="str">
        <f t="shared" si="324"/>
        <v>ZBSG</v>
      </c>
      <c r="P2010" s="104" t="e">
        <f t="shared" si="325"/>
        <v>#N/A</v>
      </c>
      <c r="Q2010" s="102" t="s">
        <v>203</v>
      </c>
      <c r="R2010" s="102" t="s">
        <v>204</v>
      </c>
      <c r="S2010" s="102" t="s">
        <v>152</v>
      </c>
      <c r="T2010" s="105" t="str">
        <f t="shared" ca="1" si="330"/>
        <v>04.05.Monday</v>
      </c>
      <c r="U2010" s="102" t="s">
        <v>205</v>
      </c>
      <c r="V2010" s="7"/>
      <c r="W2010" s="7"/>
      <c r="X2010" s="7"/>
      <c r="Y2010" s="7"/>
      <c r="Z2010" s="100">
        <f t="shared" si="326"/>
        <v>4001150</v>
      </c>
      <c r="AA2010" s="7"/>
      <c r="AB2010" s="7"/>
      <c r="AC2010" s="7"/>
      <c r="AD2010" s="7"/>
      <c r="AE2010" s="100">
        <f t="shared" si="327"/>
        <v>4185</v>
      </c>
      <c r="AF2010" s="7"/>
      <c r="AG2010" s="100">
        <f t="shared" si="328"/>
        <v>50040662</v>
      </c>
    </row>
    <row r="2011" spans="1:33" x14ac:dyDescent="0.35">
      <c r="A2011" s="7" t="str">
        <f t="shared" si="331"/>
        <v>Louveira25,50</v>
      </c>
      <c r="B2011" s="100" t="s">
        <v>187</v>
      </c>
      <c r="C2011" s="7">
        <v>4185</v>
      </c>
      <c r="D2011" s="7" t="s">
        <v>144</v>
      </c>
      <c r="E2011">
        <v>4001150</v>
      </c>
      <c r="F2011" s="101"/>
      <c r="G2011" s="111">
        <v>50040662</v>
      </c>
      <c r="H2011" t="s">
        <v>245</v>
      </c>
      <c r="I2011" s="101">
        <v>25.5</v>
      </c>
      <c r="J2011" s="164">
        <v>0</v>
      </c>
      <c r="K2011" s="7" t="s">
        <v>45</v>
      </c>
      <c r="L2011" s="103" t="e">
        <f>HLOOKUP(K2011,'ABR''26'!$DE$4:$EH$65,MATCH(Carga!A2011,'ABR''26'!$DE$4:$DE$65,0),0)</f>
        <v>#N/A</v>
      </c>
      <c r="M2011" s="7"/>
      <c r="O2011" s="7" t="str">
        <f t="shared" si="324"/>
        <v>ZBFS</v>
      </c>
      <c r="P2011" s="104" t="e">
        <f t="shared" si="325"/>
        <v>#N/A</v>
      </c>
      <c r="Q2011" s="102" t="s">
        <v>203</v>
      </c>
      <c r="R2011" s="102" t="s">
        <v>204</v>
      </c>
      <c r="S2011" s="102" t="s">
        <v>152</v>
      </c>
      <c r="T2011" s="105" t="str">
        <f t="shared" ca="1" si="330"/>
        <v>04.05.Monday</v>
      </c>
      <c r="U2011" s="102" t="s">
        <v>205</v>
      </c>
      <c r="V2011" s="7"/>
      <c r="W2011" s="7"/>
      <c r="X2011" s="7"/>
      <c r="Y2011" s="7"/>
      <c r="Z2011" s="100">
        <f t="shared" si="326"/>
        <v>4001150</v>
      </c>
      <c r="AA2011" s="7"/>
      <c r="AB2011" s="7"/>
      <c r="AC2011" s="7"/>
      <c r="AD2011" s="7"/>
      <c r="AE2011" s="100">
        <f t="shared" si="327"/>
        <v>4185</v>
      </c>
      <c r="AF2011" s="7"/>
      <c r="AG2011" s="100">
        <f t="shared" si="328"/>
        <v>50040662</v>
      </c>
    </row>
    <row r="2012" spans="1:33" x14ac:dyDescent="0.35">
      <c r="A2012" s="7" t="str">
        <f t="shared" si="331"/>
        <v>Louveira25,50</v>
      </c>
      <c r="B2012" s="100" t="s">
        <v>187</v>
      </c>
      <c r="C2012" s="7">
        <v>4185</v>
      </c>
      <c r="D2012" s="7" t="s">
        <v>144</v>
      </c>
      <c r="E2012">
        <v>4001150</v>
      </c>
      <c r="F2012" s="101"/>
      <c r="G2012" s="111">
        <v>50040662</v>
      </c>
      <c r="H2012" t="s">
        <v>245</v>
      </c>
      <c r="I2012" s="101">
        <v>25.5</v>
      </c>
      <c r="J2012" s="164">
        <v>0</v>
      </c>
      <c r="K2012" s="7" t="s">
        <v>47</v>
      </c>
      <c r="L2012" s="103" t="e">
        <f>HLOOKUP(K2012,'ABR''26'!$DE$4:$EH$65,MATCH(Carga!A2012,'ABR''26'!$DE$4:$DE$65,0),0)</f>
        <v>#N/A</v>
      </c>
      <c r="M2012" s="7"/>
      <c r="O2012" s="7" t="str">
        <f t="shared" si="324"/>
        <v>ZBUT</v>
      </c>
      <c r="P2012" s="104" t="e">
        <f t="shared" si="325"/>
        <v>#N/A</v>
      </c>
      <c r="Q2012" s="102" t="s">
        <v>203</v>
      </c>
      <c r="R2012" s="102" t="s">
        <v>204</v>
      </c>
      <c r="S2012" s="102" t="s">
        <v>152</v>
      </c>
      <c r="T2012" s="105" t="str">
        <f t="shared" ca="1" si="330"/>
        <v>04.05.Monday</v>
      </c>
      <c r="U2012" s="102" t="s">
        <v>205</v>
      </c>
      <c r="V2012" s="7"/>
      <c r="W2012" s="7"/>
      <c r="X2012" s="7"/>
      <c r="Y2012" s="7"/>
      <c r="Z2012" s="100">
        <f t="shared" si="326"/>
        <v>4001150</v>
      </c>
      <c r="AA2012" s="7"/>
      <c r="AB2012" s="7"/>
      <c r="AC2012" s="7"/>
      <c r="AD2012" s="7"/>
      <c r="AE2012" s="100">
        <f t="shared" si="327"/>
        <v>4185</v>
      </c>
      <c r="AF2012" s="7"/>
      <c r="AG2012" s="100">
        <f t="shared" si="328"/>
        <v>50040662</v>
      </c>
    </row>
    <row r="2013" spans="1:33" x14ac:dyDescent="0.35">
      <c r="A2013" s="7" t="str">
        <f t="shared" si="331"/>
        <v>Louveira25,50</v>
      </c>
      <c r="B2013" s="100" t="s">
        <v>187</v>
      </c>
      <c r="C2013" s="7">
        <v>4185</v>
      </c>
      <c r="D2013" s="7" t="s">
        <v>144</v>
      </c>
      <c r="E2013">
        <v>4001150</v>
      </c>
      <c r="F2013" s="101"/>
      <c r="G2013" s="111">
        <v>50040662</v>
      </c>
      <c r="H2013" t="s">
        <v>245</v>
      </c>
      <c r="I2013" s="101">
        <v>25.5</v>
      </c>
      <c r="J2013" s="164">
        <v>0</v>
      </c>
      <c r="K2013" s="7" t="s">
        <v>54</v>
      </c>
      <c r="L2013" s="103" t="e">
        <f>HLOOKUP(K2013,'ABR''26'!$DE$4:$EH$65,MATCH(Carga!A2013,'ABR''26'!$DE$4:$DE$65,0),0)</f>
        <v>#N/A</v>
      </c>
      <c r="M2013" s="7"/>
      <c r="O2013" s="7" t="str">
        <f t="shared" si="324"/>
        <v>ZBUB</v>
      </c>
      <c r="P2013" s="104" t="e">
        <f t="shared" si="325"/>
        <v>#N/A</v>
      </c>
      <c r="Q2013" s="102" t="s">
        <v>203</v>
      </c>
      <c r="R2013" s="102" t="s">
        <v>204</v>
      </c>
      <c r="S2013" s="102" t="s">
        <v>152</v>
      </c>
      <c r="T2013" s="105" t="str">
        <f t="shared" ca="1" si="330"/>
        <v>04.05.Monday</v>
      </c>
      <c r="U2013" s="102" t="s">
        <v>205</v>
      </c>
      <c r="V2013" s="7"/>
      <c r="W2013" s="7"/>
      <c r="X2013" s="7"/>
      <c r="Y2013" s="7"/>
      <c r="Z2013" s="100">
        <f t="shared" si="326"/>
        <v>4001150</v>
      </c>
      <c r="AA2013" s="7"/>
      <c r="AB2013" s="7"/>
      <c r="AC2013" s="7"/>
      <c r="AD2013" s="7"/>
      <c r="AE2013" s="100">
        <f t="shared" si="327"/>
        <v>4185</v>
      </c>
      <c r="AF2013" s="7"/>
      <c r="AG2013" s="100">
        <f t="shared" si="328"/>
        <v>50040662</v>
      </c>
    </row>
    <row r="2014" spans="1:33" x14ac:dyDescent="0.35">
      <c r="A2014" s="7" t="str">
        <f t="shared" si="331"/>
        <v>Louveira25,50</v>
      </c>
      <c r="B2014" s="100" t="s">
        <v>187</v>
      </c>
      <c r="C2014" s="7">
        <v>4185</v>
      </c>
      <c r="D2014" s="7" t="s">
        <v>144</v>
      </c>
      <c r="E2014">
        <v>4001150</v>
      </c>
      <c r="F2014" s="101"/>
      <c r="G2014" s="111">
        <v>50040662</v>
      </c>
      <c r="H2014" t="s">
        <v>245</v>
      </c>
      <c r="I2014" s="101">
        <v>25.5</v>
      </c>
      <c r="J2014" s="164">
        <v>0</v>
      </c>
      <c r="K2014" s="7" t="s">
        <v>48</v>
      </c>
      <c r="L2014" s="103" t="e">
        <f>HLOOKUP(K2014,'ABR''26'!$DE$4:$EH$65,MATCH(Carga!A2014,'ABR''26'!$DE$4:$DE$65,0),0)</f>
        <v>#N/A</v>
      </c>
      <c r="M2014" s="7"/>
      <c r="O2014" s="7" t="str">
        <f t="shared" si="324"/>
        <v>ZBLA</v>
      </c>
      <c r="P2014" s="104" t="e">
        <f t="shared" si="325"/>
        <v>#N/A</v>
      </c>
      <c r="Q2014" s="102" t="s">
        <v>203</v>
      </c>
      <c r="R2014" s="102" t="s">
        <v>204</v>
      </c>
      <c r="S2014" s="102" t="s">
        <v>152</v>
      </c>
      <c r="T2014" s="105" t="str">
        <f t="shared" ca="1" si="330"/>
        <v>04.05.Monday</v>
      </c>
      <c r="U2014" s="102" t="s">
        <v>205</v>
      </c>
      <c r="V2014" s="7"/>
      <c r="W2014" s="7"/>
      <c r="X2014" s="7"/>
      <c r="Y2014" s="7"/>
      <c r="Z2014" s="100">
        <f t="shared" si="326"/>
        <v>4001150</v>
      </c>
      <c r="AA2014" s="7"/>
      <c r="AB2014" s="7"/>
      <c r="AC2014" s="7"/>
      <c r="AD2014" s="7"/>
      <c r="AE2014" s="100">
        <f t="shared" si="327"/>
        <v>4185</v>
      </c>
      <c r="AF2014" s="7"/>
      <c r="AG2014" s="100">
        <f t="shared" si="328"/>
        <v>50040662</v>
      </c>
    </row>
    <row r="2015" spans="1:33" x14ac:dyDescent="0.35">
      <c r="A2015" s="7" t="str">
        <f t="shared" si="331"/>
        <v>Louveira25,50</v>
      </c>
      <c r="B2015" s="100" t="s">
        <v>187</v>
      </c>
      <c r="C2015" s="7">
        <v>4185</v>
      </c>
      <c r="D2015" s="7" t="s">
        <v>144</v>
      </c>
      <c r="E2015">
        <v>4001150</v>
      </c>
      <c r="F2015" s="101"/>
      <c r="G2015" s="111">
        <v>50040662</v>
      </c>
      <c r="H2015" t="s">
        <v>245</v>
      </c>
      <c r="I2015" s="101">
        <v>25.5</v>
      </c>
      <c r="J2015" s="164">
        <v>0</v>
      </c>
      <c r="K2015" s="7" t="s">
        <v>55</v>
      </c>
      <c r="L2015" s="103" t="e">
        <f>HLOOKUP(K2015,'ABR''26'!$DE$4:$EH$65,MATCH(Carga!A2015,'ABR''26'!$DE$4:$DE$65,0),0)</f>
        <v>#N/A</v>
      </c>
      <c r="M2015" s="7"/>
      <c r="O2015" s="7" t="str">
        <f t="shared" si="324"/>
        <v>ZBLL</v>
      </c>
      <c r="P2015" s="104" t="e">
        <f t="shared" si="325"/>
        <v>#N/A</v>
      </c>
      <c r="Q2015" s="102" t="s">
        <v>203</v>
      </c>
      <c r="R2015" s="102" t="s">
        <v>204</v>
      </c>
      <c r="S2015" s="102" t="s">
        <v>152</v>
      </c>
      <c r="T2015" s="105" t="str">
        <f t="shared" ca="1" si="330"/>
        <v>04.05.Monday</v>
      </c>
      <c r="U2015" s="102" t="s">
        <v>205</v>
      </c>
      <c r="V2015" s="7"/>
      <c r="W2015" s="7"/>
      <c r="X2015" s="7"/>
      <c r="Y2015" s="7"/>
      <c r="Z2015" s="100">
        <f t="shared" si="326"/>
        <v>4001150</v>
      </c>
      <c r="AA2015" s="7"/>
      <c r="AB2015" s="7"/>
      <c r="AC2015" s="7"/>
      <c r="AD2015" s="7"/>
      <c r="AE2015" s="100">
        <f t="shared" si="327"/>
        <v>4185</v>
      </c>
      <c r="AF2015" s="7"/>
      <c r="AG2015" s="100">
        <f t="shared" si="328"/>
        <v>50040662</v>
      </c>
    </row>
    <row r="2016" spans="1:33" x14ac:dyDescent="0.35">
      <c r="A2016" s="7" t="str">
        <f t="shared" si="331"/>
        <v>Louveira25,50</v>
      </c>
      <c r="B2016" s="100" t="s">
        <v>187</v>
      </c>
      <c r="C2016" s="7">
        <v>4185</v>
      </c>
      <c r="D2016" s="7" t="s">
        <v>144</v>
      </c>
      <c r="E2016">
        <v>4001150</v>
      </c>
      <c r="F2016" s="101"/>
      <c r="G2016" s="111">
        <v>50040662</v>
      </c>
      <c r="H2016" t="s">
        <v>245</v>
      </c>
      <c r="I2016" s="101">
        <v>25.5</v>
      </c>
      <c r="J2016" s="164">
        <v>0</v>
      </c>
      <c r="K2016" s="7" t="s">
        <v>135</v>
      </c>
      <c r="L2016" s="103" t="e">
        <f>HLOOKUP(K2016,'ABR''26'!$DE$4:$EH$65,MATCH(Carga!A2016,'ABR''26'!$DE$4:$DE$65,0),0)</f>
        <v>#N/A</v>
      </c>
      <c r="M2016" s="7"/>
      <c r="O2016" s="7" t="str">
        <f t="shared" si="324"/>
        <v>ZBPE</v>
      </c>
      <c r="P2016" s="104" t="e">
        <f t="shared" si="325"/>
        <v>#N/A</v>
      </c>
      <c r="Q2016" s="102" t="s">
        <v>203</v>
      </c>
      <c r="R2016" s="102" t="s">
        <v>204</v>
      </c>
      <c r="S2016" s="102" t="s">
        <v>152</v>
      </c>
      <c r="T2016" s="105" t="str">
        <f t="shared" ca="1" si="330"/>
        <v>04.05.Monday</v>
      </c>
      <c r="U2016" s="102" t="s">
        <v>205</v>
      </c>
      <c r="V2016" s="7"/>
      <c r="W2016" s="7"/>
      <c r="X2016" s="7"/>
      <c r="Y2016" s="7"/>
      <c r="Z2016" s="100">
        <f t="shared" si="326"/>
        <v>4001150</v>
      </c>
      <c r="AA2016" s="7"/>
      <c r="AB2016" s="7"/>
      <c r="AC2016" s="7"/>
      <c r="AD2016" s="7"/>
      <c r="AE2016" s="100">
        <f t="shared" si="327"/>
        <v>4185</v>
      </c>
      <c r="AF2016" s="7"/>
      <c r="AG2016" s="100">
        <f t="shared" si="328"/>
        <v>50040662</v>
      </c>
    </row>
    <row r="2017" spans="1:33" x14ac:dyDescent="0.35">
      <c r="A2017" s="7" t="str">
        <f t="shared" si="331"/>
        <v>Louveira25,50</v>
      </c>
      <c r="B2017" s="100" t="s">
        <v>187</v>
      </c>
      <c r="C2017" s="7">
        <v>4185</v>
      </c>
      <c r="D2017" s="7" t="s">
        <v>144</v>
      </c>
      <c r="E2017">
        <v>4001150</v>
      </c>
      <c r="F2017" s="101"/>
      <c r="G2017" s="111">
        <v>50040662</v>
      </c>
      <c r="H2017" t="s">
        <v>245</v>
      </c>
      <c r="I2017" s="101">
        <v>25.5</v>
      </c>
      <c r="J2017" s="164">
        <v>0</v>
      </c>
      <c r="K2017" s="7" t="s">
        <v>136</v>
      </c>
      <c r="L2017" s="103" t="e">
        <f>HLOOKUP(K2017,'ABR''26'!$DE$4:$EH$65,MATCH(Carga!A2017,'ABR''26'!$DE$4:$DE$65,0),0)</f>
        <v>#N/A</v>
      </c>
      <c r="M2017" s="7"/>
      <c r="O2017" s="7" t="str">
        <f t="shared" si="324"/>
        <v>ZBPL</v>
      </c>
      <c r="P2017" s="104" t="e">
        <f t="shared" si="325"/>
        <v>#N/A</v>
      </c>
      <c r="Q2017" s="102" t="s">
        <v>203</v>
      </c>
      <c r="R2017" s="102" t="s">
        <v>204</v>
      </c>
      <c r="S2017" s="102" t="s">
        <v>152</v>
      </c>
      <c r="T2017" s="105" t="str">
        <f t="shared" ca="1" si="330"/>
        <v>04.05.Monday</v>
      </c>
      <c r="U2017" s="102" t="s">
        <v>205</v>
      </c>
      <c r="V2017" s="7"/>
      <c r="W2017" s="7"/>
      <c r="X2017" s="7"/>
      <c r="Y2017" s="7"/>
      <c r="Z2017" s="100">
        <f t="shared" si="326"/>
        <v>4001150</v>
      </c>
      <c r="AA2017" s="7"/>
      <c r="AB2017" s="7"/>
      <c r="AC2017" s="7"/>
      <c r="AD2017" s="7"/>
      <c r="AE2017" s="100">
        <f t="shared" si="327"/>
        <v>4185</v>
      </c>
      <c r="AF2017" s="7"/>
      <c r="AG2017" s="100">
        <f t="shared" si="328"/>
        <v>50040662</v>
      </c>
    </row>
    <row r="2018" spans="1:33" x14ac:dyDescent="0.35">
      <c r="A2018" s="7" t="str">
        <f>D2018&amp;I2018&amp;J2018</f>
        <v>Suape39,70</v>
      </c>
      <c r="B2018" s="100" t="s">
        <v>187</v>
      </c>
      <c r="C2018" s="7">
        <v>4196</v>
      </c>
      <c r="D2018" s="7" t="s">
        <v>23</v>
      </c>
      <c r="E2018">
        <v>4001153</v>
      </c>
      <c r="F2018" s="101"/>
      <c r="G2018" s="111">
        <v>50033829</v>
      </c>
      <c r="H2018" t="s">
        <v>229</v>
      </c>
      <c r="I2018" s="101" t="str">
        <f t="shared" si="323"/>
        <v>39,7</v>
      </c>
      <c r="J2018" s="164">
        <v>0</v>
      </c>
      <c r="K2018" s="7" t="s">
        <v>43</v>
      </c>
      <c r="L2018" s="103" t="e">
        <f>HLOOKUP(K2018,'ABR''26'!$DE$4:$EH$65,MATCH(Carga!A2018,'ABR''26'!$DE$4:$DE$65,0),0)</f>
        <v>#N/A</v>
      </c>
      <c r="M2018" s="7"/>
      <c r="O2018" s="7" t="str">
        <f t="shared" si="324"/>
        <v>ZBRP</v>
      </c>
      <c r="P2018" s="104" t="e">
        <f t="shared" si="325"/>
        <v>#N/A</v>
      </c>
      <c r="Q2018" s="102" t="s">
        <v>203</v>
      </c>
      <c r="R2018" s="102" t="s">
        <v>204</v>
      </c>
      <c r="S2018" s="102" t="s">
        <v>152</v>
      </c>
      <c r="T2018" s="105" t="str">
        <f t="shared" ca="1" si="330"/>
        <v>04.05.Monday</v>
      </c>
      <c r="U2018" s="102" t="s">
        <v>205</v>
      </c>
      <c r="V2018" s="7"/>
      <c r="W2018" s="7"/>
      <c r="X2018" s="7"/>
      <c r="Y2018" s="7"/>
      <c r="Z2018" s="100">
        <f t="shared" si="326"/>
        <v>4001153</v>
      </c>
      <c r="AA2018" s="7"/>
      <c r="AB2018" s="7"/>
      <c r="AC2018" s="7"/>
      <c r="AD2018" s="7"/>
      <c r="AE2018" s="100">
        <f t="shared" si="327"/>
        <v>4196</v>
      </c>
      <c r="AF2018" s="7"/>
      <c r="AG2018" s="100">
        <f t="shared" si="328"/>
        <v>50033829</v>
      </c>
    </row>
    <row r="2019" spans="1:33" x14ac:dyDescent="0.35">
      <c r="A2019" s="7" t="str">
        <f t="shared" ref="A2019:A2041" si="332">D2019&amp;I2019&amp;J2019</f>
        <v>Suape39,70</v>
      </c>
      <c r="B2019" s="100" t="s">
        <v>187</v>
      </c>
      <c r="C2019" s="7">
        <v>4196</v>
      </c>
      <c r="D2019" s="7" t="s">
        <v>23</v>
      </c>
      <c r="E2019">
        <v>4001153</v>
      </c>
      <c r="F2019" s="101"/>
      <c r="G2019" s="111">
        <v>50033829</v>
      </c>
      <c r="H2019" t="s">
        <v>229</v>
      </c>
      <c r="I2019" s="101" t="str">
        <f t="shared" si="323"/>
        <v>39,7</v>
      </c>
      <c r="J2019" s="164">
        <v>0</v>
      </c>
      <c r="K2019" s="7" t="s">
        <v>44</v>
      </c>
      <c r="L2019" s="103" t="e">
        <f>HLOOKUP(K2019,'ABR''26'!$DE$4:$EH$65,MATCH(Carga!A2019,'ABR''26'!$DE$4:$DE$65,0),0)</f>
        <v>#N/A</v>
      </c>
      <c r="M2019" s="7"/>
      <c r="O2019" s="7" t="str">
        <f t="shared" si="324"/>
        <v>ZBSR</v>
      </c>
      <c r="P2019" s="104" t="e">
        <f t="shared" si="325"/>
        <v>#N/A</v>
      </c>
      <c r="Q2019" s="102" t="s">
        <v>203</v>
      </c>
      <c r="R2019" s="102" t="s">
        <v>204</v>
      </c>
      <c r="S2019" s="102" t="s">
        <v>152</v>
      </c>
      <c r="T2019" s="105" t="str">
        <f t="shared" ca="1" si="330"/>
        <v>04.05.Monday</v>
      </c>
      <c r="U2019" s="102" t="s">
        <v>205</v>
      </c>
      <c r="V2019" s="7"/>
      <c r="W2019" s="7"/>
      <c r="X2019" s="7"/>
      <c r="Y2019" s="7"/>
      <c r="Z2019" s="100">
        <f t="shared" si="326"/>
        <v>4001153</v>
      </c>
      <c r="AA2019" s="7"/>
      <c r="AB2019" s="7"/>
      <c r="AC2019" s="7"/>
      <c r="AD2019" s="7"/>
      <c r="AE2019" s="100">
        <f t="shared" si="327"/>
        <v>4196</v>
      </c>
      <c r="AF2019" s="7"/>
      <c r="AG2019" s="100">
        <f t="shared" si="328"/>
        <v>50033829</v>
      </c>
    </row>
    <row r="2020" spans="1:33" x14ac:dyDescent="0.35">
      <c r="A2020" s="7" t="str">
        <f t="shared" si="332"/>
        <v>Suape39,70</v>
      </c>
      <c r="B2020" s="100" t="s">
        <v>187</v>
      </c>
      <c r="C2020" s="7">
        <v>4196</v>
      </c>
      <c r="D2020" s="7" t="s">
        <v>23</v>
      </c>
      <c r="E2020">
        <v>4001153</v>
      </c>
      <c r="F2020" s="101"/>
      <c r="G2020" s="111">
        <v>50033829</v>
      </c>
      <c r="H2020" t="s">
        <v>229</v>
      </c>
      <c r="I2020" s="101" t="str">
        <f t="shared" si="323"/>
        <v>39,7</v>
      </c>
      <c r="J2020" s="164">
        <v>0</v>
      </c>
      <c r="K2020" s="7" t="s">
        <v>56</v>
      </c>
      <c r="L2020" s="103" t="e">
        <f>HLOOKUP(K2020,'ABR''26'!$DE$4:$EH$65,MATCH(Carga!A2020,'ABR''26'!$DE$4:$DE$65,0),0)</f>
        <v>#N/A</v>
      </c>
      <c r="M2020" s="7"/>
      <c r="O2020" s="7" t="str">
        <f t="shared" si="324"/>
        <v>ZBSB</v>
      </c>
      <c r="P2020" s="104" t="e">
        <f t="shared" si="325"/>
        <v>#N/A</v>
      </c>
      <c r="Q2020" s="102" t="s">
        <v>203</v>
      </c>
      <c r="R2020" s="102" t="s">
        <v>204</v>
      </c>
      <c r="S2020" s="102" t="s">
        <v>152</v>
      </c>
      <c r="T2020" s="105" t="str">
        <f t="shared" ca="1" si="330"/>
        <v>04.05.Monday</v>
      </c>
      <c r="U2020" s="102" t="s">
        <v>205</v>
      </c>
      <c r="V2020" s="7"/>
      <c r="W2020" s="7"/>
      <c r="X2020" s="7"/>
      <c r="Y2020" s="7"/>
      <c r="Z2020" s="100">
        <f t="shared" si="326"/>
        <v>4001153</v>
      </c>
      <c r="AA2020" s="7"/>
      <c r="AB2020" s="7"/>
      <c r="AC2020" s="7"/>
      <c r="AD2020" s="7"/>
      <c r="AE2020" s="100">
        <f t="shared" si="327"/>
        <v>4196</v>
      </c>
      <c r="AF2020" s="7"/>
      <c r="AG2020" s="100">
        <f t="shared" si="328"/>
        <v>50033829</v>
      </c>
    </row>
    <row r="2021" spans="1:33" x14ac:dyDescent="0.35">
      <c r="A2021" s="7" t="str">
        <f t="shared" si="332"/>
        <v>Suape39,70</v>
      </c>
      <c r="B2021" s="100" t="s">
        <v>187</v>
      </c>
      <c r="C2021" s="7">
        <v>4196</v>
      </c>
      <c r="D2021" s="7" t="s">
        <v>23</v>
      </c>
      <c r="E2021">
        <v>4001153</v>
      </c>
      <c r="F2021" s="101"/>
      <c r="G2021" s="111">
        <v>50033829</v>
      </c>
      <c r="H2021" t="s">
        <v>229</v>
      </c>
      <c r="I2021" s="101" t="str">
        <f t="shared" si="323"/>
        <v>39,7</v>
      </c>
      <c r="J2021" s="164">
        <v>0</v>
      </c>
      <c r="K2021" s="7" t="s">
        <v>46</v>
      </c>
      <c r="L2021" s="103" t="e">
        <f>HLOOKUP(K2021,'ABR''26'!$DE$4:$EH$65,MATCH(Carga!A2021,'ABR''26'!$DE$4:$DE$65,0),0)</f>
        <v>#N/A</v>
      </c>
      <c r="M2021" s="7"/>
      <c r="O2021" s="7" t="str">
        <f t="shared" si="324"/>
        <v>ZBCP</v>
      </c>
      <c r="P2021" s="104" t="e">
        <f t="shared" si="325"/>
        <v>#N/A</v>
      </c>
      <c r="Q2021" s="102" t="s">
        <v>203</v>
      </c>
      <c r="R2021" s="102" t="s">
        <v>204</v>
      </c>
      <c r="S2021" s="102" t="s">
        <v>152</v>
      </c>
      <c r="T2021" s="105" t="str">
        <f t="shared" ca="1" si="330"/>
        <v>04.05.Monday</v>
      </c>
      <c r="U2021" s="102" t="s">
        <v>205</v>
      </c>
      <c r="V2021" s="7"/>
      <c r="W2021" s="7"/>
      <c r="X2021" s="7"/>
      <c r="Y2021" s="7"/>
      <c r="Z2021" s="100">
        <f t="shared" si="326"/>
        <v>4001153</v>
      </c>
      <c r="AA2021" s="7"/>
      <c r="AB2021" s="7"/>
      <c r="AC2021" s="7"/>
      <c r="AD2021" s="7"/>
      <c r="AE2021" s="100">
        <f t="shared" si="327"/>
        <v>4196</v>
      </c>
      <c r="AF2021" s="7"/>
      <c r="AG2021" s="100">
        <f t="shared" si="328"/>
        <v>50033829</v>
      </c>
    </row>
    <row r="2022" spans="1:33" x14ac:dyDescent="0.35">
      <c r="A2022" s="7" t="str">
        <f t="shared" si="332"/>
        <v>Suape39,70</v>
      </c>
      <c r="B2022" s="100" t="s">
        <v>187</v>
      </c>
      <c r="C2022" s="7">
        <v>4196</v>
      </c>
      <c r="D2022" s="7" t="s">
        <v>23</v>
      </c>
      <c r="E2022">
        <v>4001153</v>
      </c>
      <c r="F2022" s="101"/>
      <c r="G2022" s="111">
        <v>50033829</v>
      </c>
      <c r="H2022" t="s">
        <v>229</v>
      </c>
      <c r="I2022" s="101" t="str">
        <f t="shared" si="323"/>
        <v>39,7</v>
      </c>
      <c r="J2022" s="164">
        <v>0</v>
      </c>
      <c r="K2022" s="7" t="s">
        <v>131</v>
      </c>
      <c r="L2022" s="103" t="e">
        <f>HLOOKUP(K2022,'ABR''26'!$DE$4:$EH$65,MATCH(Carga!A2022,'ABR''26'!$DE$4:$DE$65,0),0)</f>
        <v>#N/A</v>
      </c>
      <c r="M2022" s="7"/>
      <c r="O2022" s="7" t="str">
        <f t="shared" si="324"/>
        <v>ZBFP</v>
      </c>
      <c r="P2022" s="104" t="e">
        <f t="shared" si="325"/>
        <v>#N/A</v>
      </c>
      <c r="Q2022" s="102" t="s">
        <v>203</v>
      </c>
      <c r="R2022" s="102" t="s">
        <v>204</v>
      </c>
      <c r="S2022" s="102" t="s">
        <v>152</v>
      </c>
      <c r="T2022" s="105" t="str">
        <f t="shared" ca="1" si="330"/>
        <v>04.05.Monday</v>
      </c>
      <c r="U2022" s="102" t="s">
        <v>205</v>
      </c>
      <c r="V2022" s="7"/>
      <c r="W2022" s="7"/>
      <c r="X2022" s="7"/>
      <c r="Y2022" s="7"/>
      <c r="Z2022" s="100">
        <f t="shared" si="326"/>
        <v>4001153</v>
      </c>
      <c r="AA2022" s="7"/>
      <c r="AB2022" s="7"/>
      <c r="AC2022" s="7"/>
      <c r="AD2022" s="7"/>
      <c r="AE2022" s="100">
        <f t="shared" si="327"/>
        <v>4196</v>
      </c>
      <c r="AF2022" s="7"/>
      <c r="AG2022" s="100">
        <f t="shared" si="328"/>
        <v>50033829</v>
      </c>
    </row>
    <row r="2023" spans="1:33" x14ac:dyDescent="0.35">
      <c r="A2023" s="7" t="str">
        <f t="shared" si="332"/>
        <v>Suape39,70</v>
      </c>
      <c r="B2023" s="100" t="s">
        <v>187</v>
      </c>
      <c r="C2023" s="7">
        <v>4196</v>
      </c>
      <c r="D2023" s="7" t="s">
        <v>23</v>
      </c>
      <c r="E2023">
        <v>4001153</v>
      </c>
      <c r="F2023" s="101"/>
      <c r="G2023" s="111">
        <v>50033829</v>
      </c>
      <c r="H2023" t="s">
        <v>229</v>
      </c>
      <c r="I2023" s="101" t="str">
        <f t="shared" si="323"/>
        <v>39,7</v>
      </c>
      <c r="J2023" s="164">
        <v>0</v>
      </c>
      <c r="K2023" s="7" t="s">
        <v>51</v>
      </c>
      <c r="L2023" s="103" t="e">
        <f>HLOOKUP(K2023,'ABR''26'!$DE$4:$EH$65,MATCH(Carga!A2023,'ABR''26'!$DE$4:$DE$65,0),0)</f>
        <v>#N/A</v>
      </c>
      <c r="M2023" s="7"/>
      <c r="O2023" s="7" t="str">
        <f t="shared" si="324"/>
        <v>ZBFC</v>
      </c>
      <c r="P2023" s="104" t="e">
        <f t="shared" si="325"/>
        <v>#N/A</v>
      </c>
      <c r="Q2023" s="102" t="s">
        <v>203</v>
      </c>
      <c r="R2023" s="102" t="s">
        <v>204</v>
      </c>
      <c r="S2023" s="102" t="s">
        <v>152</v>
      </c>
      <c r="T2023" s="105" t="str">
        <f t="shared" ca="1" si="330"/>
        <v>04.05.Monday</v>
      </c>
      <c r="U2023" s="102" t="s">
        <v>205</v>
      </c>
      <c r="V2023" s="7"/>
      <c r="W2023" s="7"/>
      <c r="X2023" s="7"/>
      <c r="Y2023" s="7"/>
      <c r="Z2023" s="100">
        <f t="shared" si="326"/>
        <v>4001153</v>
      </c>
      <c r="AA2023" s="7"/>
      <c r="AB2023" s="7"/>
      <c r="AC2023" s="7"/>
      <c r="AD2023" s="7"/>
      <c r="AE2023" s="100">
        <f t="shared" si="327"/>
        <v>4196</v>
      </c>
      <c r="AF2023" s="7"/>
      <c r="AG2023" s="100">
        <f t="shared" si="328"/>
        <v>50033829</v>
      </c>
    </row>
    <row r="2024" spans="1:33" x14ac:dyDescent="0.35">
      <c r="A2024" s="7" t="str">
        <f t="shared" si="332"/>
        <v>Suape39,70</v>
      </c>
      <c r="B2024" s="100" t="s">
        <v>187</v>
      </c>
      <c r="C2024" s="7">
        <v>4196</v>
      </c>
      <c r="D2024" s="7" t="s">
        <v>23</v>
      </c>
      <c r="E2024">
        <v>4001153</v>
      </c>
      <c r="F2024" s="101"/>
      <c r="G2024" s="111">
        <v>50033829</v>
      </c>
      <c r="H2024" t="s">
        <v>229</v>
      </c>
      <c r="I2024" s="101" t="str">
        <f t="shared" si="323"/>
        <v>39,7</v>
      </c>
      <c r="J2024" s="164">
        <v>0</v>
      </c>
      <c r="K2024" s="7" t="s">
        <v>59</v>
      </c>
      <c r="L2024" s="103" t="e">
        <f>HLOOKUP(K2024,'ABR''26'!$DE$4:$EH$65,MATCH(Carga!A2024,'ABR''26'!$DE$4:$DE$65,0),0)</f>
        <v>#N/A</v>
      </c>
      <c r="M2024" s="7"/>
      <c r="O2024" s="7" t="str">
        <f t="shared" si="324"/>
        <v>ZBFB</v>
      </c>
      <c r="P2024" s="104" t="e">
        <f t="shared" si="325"/>
        <v>#N/A</v>
      </c>
      <c r="Q2024" s="102" t="s">
        <v>203</v>
      </c>
      <c r="R2024" s="102" t="s">
        <v>204</v>
      </c>
      <c r="S2024" s="102" t="s">
        <v>152</v>
      </c>
      <c r="T2024" s="105" t="str">
        <f t="shared" ca="1" si="330"/>
        <v>04.05.Monday</v>
      </c>
      <c r="U2024" s="102" t="s">
        <v>205</v>
      </c>
      <c r="V2024" s="7"/>
      <c r="W2024" s="7"/>
      <c r="X2024" s="7"/>
      <c r="Y2024" s="7"/>
      <c r="Z2024" s="100">
        <f t="shared" si="326"/>
        <v>4001153</v>
      </c>
      <c r="AA2024" s="7"/>
      <c r="AB2024" s="7"/>
      <c r="AC2024" s="7"/>
      <c r="AD2024" s="7"/>
      <c r="AE2024" s="100">
        <f t="shared" si="327"/>
        <v>4196</v>
      </c>
      <c r="AF2024" s="7"/>
      <c r="AG2024" s="100">
        <f t="shared" si="328"/>
        <v>50033829</v>
      </c>
    </row>
    <row r="2025" spans="1:33" x14ac:dyDescent="0.35">
      <c r="A2025" s="7" t="str">
        <f t="shared" si="332"/>
        <v>Suape39,70</v>
      </c>
      <c r="B2025" s="100" t="s">
        <v>187</v>
      </c>
      <c r="C2025" s="7">
        <v>4196</v>
      </c>
      <c r="D2025" s="7" t="s">
        <v>23</v>
      </c>
      <c r="E2025">
        <v>4001153</v>
      </c>
      <c r="F2025" s="101"/>
      <c r="G2025" s="111">
        <v>50033829</v>
      </c>
      <c r="H2025" t="s">
        <v>229</v>
      </c>
      <c r="I2025" s="101" t="str">
        <f t="shared" si="323"/>
        <v>39,7</v>
      </c>
      <c r="J2025" s="164">
        <v>0</v>
      </c>
      <c r="K2025" s="7" t="s">
        <v>138</v>
      </c>
      <c r="L2025" s="103" t="e">
        <f>HLOOKUP(K2025,'ABR''26'!$DE$4:$EH$65,MATCH(Carga!A2025,'ABR''26'!$DE$4:$DE$65,0),0)</f>
        <v>#N/A</v>
      </c>
      <c r="M2025" s="7"/>
      <c r="O2025" s="7" t="str">
        <f t="shared" si="324"/>
        <v>ZBTM</v>
      </c>
      <c r="P2025" s="104" t="e">
        <f t="shared" si="325"/>
        <v>#N/A</v>
      </c>
      <c r="Q2025" s="102" t="s">
        <v>203</v>
      </c>
      <c r="R2025" s="102" t="s">
        <v>204</v>
      </c>
      <c r="S2025" s="102" t="s">
        <v>152</v>
      </c>
      <c r="T2025" s="105" t="str">
        <f t="shared" ca="1" si="330"/>
        <v>04.05.Monday</v>
      </c>
      <c r="U2025" s="102" t="s">
        <v>205</v>
      </c>
      <c r="V2025" s="7"/>
      <c r="W2025" s="7"/>
      <c r="X2025" s="7"/>
      <c r="Y2025" s="7"/>
      <c r="Z2025" s="100">
        <f t="shared" si="326"/>
        <v>4001153</v>
      </c>
      <c r="AA2025" s="7"/>
      <c r="AB2025" s="7"/>
      <c r="AC2025" s="7"/>
      <c r="AD2025" s="7"/>
      <c r="AE2025" s="100">
        <f t="shared" si="327"/>
        <v>4196</v>
      </c>
      <c r="AF2025" s="7"/>
      <c r="AG2025" s="100">
        <f t="shared" si="328"/>
        <v>50033829</v>
      </c>
    </row>
    <row r="2026" spans="1:33" x14ac:dyDescent="0.35">
      <c r="A2026" s="7" t="str">
        <f t="shared" si="332"/>
        <v>Suape39,70</v>
      </c>
      <c r="B2026" s="100" t="s">
        <v>187</v>
      </c>
      <c r="C2026" s="7">
        <v>4196</v>
      </c>
      <c r="D2026" s="7" t="s">
        <v>23</v>
      </c>
      <c r="E2026">
        <v>4001153</v>
      </c>
      <c r="F2026" s="101"/>
      <c r="G2026" s="111">
        <v>50033829</v>
      </c>
      <c r="H2026" t="s">
        <v>229</v>
      </c>
      <c r="I2026" s="101" t="str">
        <f t="shared" si="323"/>
        <v>39,7</v>
      </c>
      <c r="J2026" s="164">
        <v>0</v>
      </c>
      <c r="K2026" s="7" t="s">
        <v>139</v>
      </c>
      <c r="L2026" s="103" t="e">
        <f>HLOOKUP(K2026,'ABR''26'!$DE$4:$EH$65,MATCH(Carga!A2026,'ABR''26'!$DE$4:$DE$65,0),0)</f>
        <v>#N/A</v>
      </c>
      <c r="M2026" s="7"/>
      <c r="O2026" s="7" t="str">
        <f t="shared" si="324"/>
        <v>ZBCT</v>
      </c>
      <c r="P2026" s="104" t="e">
        <f t="shared" si="325"/>
        <v>#N/A</v>
      </c>
      <c r="Q2026" s="102" t="s">
        <v>203</v>
      </c>
      <c r="R2026" s="102" t="s">
        <v>204</v>
      </c>
      <c r="S2026" s="102" t="s">
        <v>152</v>
      </c>
      <c r="T2026" s="105" t="str">
        <f t="shared" ca="1" si="330"/>
        <v>04.05.Monday</v>
      </c>
      <c r="U2026" s="102" t="s">
        <v>205</v>
      </c>
      <c r="V2026" s="7"/>
      <c r="W2026" s="7"/>
      <c r="X2026" s="7"/>
      <c r="Y2026" s="7"/>
      <c r="Z2026" s="100">
        <f t="shared" si="326"/>
        <v>4001153</v>
      </c>
      <c r="AA2026" s="7"/>
      <c r="AB2026" s="7"/>
      <c r="AC2026" s="7"/>
      <c r="AD2026" s="7"/>
      <c r="AE2026" s="100">
        <f t="shared" si="327"/>
        <v>4196</v>
      </c>
      <c r="AF2026" s="7"/>
      <c r="AG2026" s="100">
        <f t="shared" si="328"/>
        <v>50033829</v>
      </c>
    </row>
    <row r="2027" spans="1:33" x14ac:dyDescent="0.35">
      <c r="A2027" s="7" t="str">
        <f t="shared" si="332"/>
        <v>Suape39,70</v>
      </c>
      <c r="B2027" s="100" t="s">
        <v>187</v>
      </c>
      <c r="C2027" s="7">
        <v>4196</v>
      </c>
      <c r="D2027" s="7" t="s">
        <v>23</v>
      </c>
      <c r="E2027">
        <v>4001153</v>
      </c>
      <c r="F2027" s="101"/>
      <c r="G2027" s="111">
        <v>50033829</v>
      </c>
      <c r="H2027" t="s">
        <v>229</v>
      </c>
      <c r="I2027" s="101" t="str">
        <f t="shared" si="323"/>
        <v>39,7</v>
      </c>
      <c r="J2027" s="164">
        <v>0</v>
      </c>
      <c r="K2027" s="7" t="s">
        <v>57</v>
      </c>
      <c r="L2027" s="103" t="e">
        <f>HLOOKUP(K2027,'ABR''26'!$DE$4:$EH$65,MATCH(Carga!A2027,'ABR''26'!$DE$4:$DE$65,0),0)</f>
        <v>#N/A</v>
      </c>
      <c r="M2027" s="7"/>
      <c r="O2027" s="7" t="str">
        <f t="shared" si="324"/>
        <v>ZBLB</v>
      </c>
      <c r="P2027" s="104" t="e">
        <f t="shared" si="325"/>
        <v>#N/A</v>
      </c>
      <c r="Q2027" s="102" t="s">
        <v>203</v>
      </c>
      <c r="R2027" s="102" t="s">
        <v>204</v>
      </c>
      <c r="S2027" s="102" t="s">
        <v>152</v>
      </c>
      <c r="T2027" s="105" t="str">
        <f t="shared" ca="1" si="330"/>
        <v>04.05.Monday</v>
      </c>
      <c r="U2027" s="102" t="s">
        <v>205</v>
      </c>
      <c r="V2027" s="7"/>
      <c r="W2027" s="7"/>
      <c r="X2027" s="7"/>
      <c r="Y2027" s="7"/>
      <c r="Z2027" s="100">
        <f t="shared" si="326"/>
        <v>4001153</v>
      </c>
      <c r="AA2027" s="7"/>
      <c r="AB2027" s="7"/>
      <c r="AC2027" s="7"/>
      <c r="AD2027" s="7"/>
      <c r="AE2027" s="100">
        <f t="shared" si="327"/>
        <v>4196</v>
      </c>
      <c r="AF2027" s="7"/>
      <c r="AG2027" s="100">
        <f t="shared" si="328"/>
        <v>50033829</v>
      </c>
    </row>
    <row r="2028" spans="1:33" x14ac:dyDescent="0.35">
      <c r="A2028" s="7" t="str">
        <f t="shared" si="332"/>
        <v>Suape39,70</v>
      </c>
      <c r="B2028" s="100" t="s">
        <v>187</v>
      </c>
      <c r="C2028" s="7">
        <v>4196</v>
      </c>
      <c r="D2028" s="7" t="s">
        <v>23</v>
      </c>
      <c r="E2028">
        <v>4001153</v>
      </c>
      <c r="F2028" s="101"/>
      <c r="G2028" s="111">
        <v>50033829</v>
      </c>
      <c r="H2028" t="s">
        <v>229</v>
      </c>
      <c r="I2028" s="101" t="str">
        <f t="shared" si="323"/>
        <v>39,7</v>
      </c>
      <c r="J2028" s="164">
        <v>0</v>
      </c>
      <c r="K2028" s="7" t="s">
        <v>132</v>
      </c>
      <c r="L2028" s="103" t="e">
        <f>HLOOKUP(K2028,'ABR''26'!$DE$4:$EH$65,MATCH(Carga!A2028,'ABR''26'!$DE$4:$DE$65,0),0)</f>
        <v>#N/A</v>
      </c>
      <c r="M2028" s="7"/>
      <c r="O2028" s="7" t="str">
        <f t="shared" si="324"/>
        <v>ZBMR</v>
      </c>
      <c r="P2028" s="104" t="e">
        <f t="shared" si="325"/>
        <v>#N/A</v>
      </c>
      <c r="Q2028" s="102" t="s">
        <v>203</v>
      </c>
      <c r="R2028" s="102" t="s">
        <v>204</v>
      </c>
      <c r="S2028" s="102" t="s">
        <v>152</v>
      </c>
      <c r="T2028" s="105" t="str">
        <f t="shared" ca="1" si="330"/>
        <v>04.05.Monday</v>
      </c>
      <c r="U2028" s="102" t="s">
        <v>205</v>
      </c>
      <c r="V2028" s="7"/>
      <c r="W2028" s="7"/>
      <c r="X2028" s="7"/>
      <c r="Y2028" s="7"/>
      <c r="Z2028" s="100">
        <f t="shared" si="326"/>
        <v>4001153</v>
      </c>
      <c r="AA2028" s="7"/>
      <c r="AB2028" s="7"/>
      <c r="AC2028" s="7"/>
      <c r="AD2028" s="7"/>
      <c r="AE2028" s="100">
        <f t="shared" si="327"/>
        <v>4196</v>
      </c>
      <c r="AF2028" s="7"/>
      <c r="AG2028" s="100">
        <f t="shared" si="328"/>
        <v>50033829</v>
      </c>
    </row>
    <row r="2029" spans="1:33" x14ac:dyDescent="0.35">
      <c r="A2029" s="7" t="str">
        <f t="shared" si="332"/>
        <v>Suape39,70</v>
      </c>
      <c r="B2029" s="100" t="s">
        <v>187</v>
      </c>
      <c r="C2029" s="7">
        <v>4196</v>
      </c>
      <c r="D2029" s="7" t="s">
        <v>23</v>
      </c>
      <c r="E2029">
        <v>4001153</v>
      </c>
      <c r="F2029" s="101"/>
      <c r="G2029" s="111">
        <v>50033829</v>
      </c>
      <c r="H2029" t="s">
        <v>229</v>
      </c>
      <c r="I2029" s="101" t="str">
        <f t="shared" si="323"/>
        <v>39,7</v>
      </c>
      <c r="J2029" s="164">
        <v>0</v>
      </c>
      <c r="K2029" s="7" t="s">
        <v>133</v>
      </c>
      <c r="L2029" s="103" t="e">
        <f>HLOOKUP(K2029,'ABR''26'!$DE$4:$EH$65,MATCH(Carga!A2029,'ABR''26'!$DE$4:$DE$65,0),0)</f>
        <v>#N/A</v>
      </c>
      <c r="M2029" s="7"/>
      <c r="O2029" s="7" t="str">
        <f t="shared" si="324"/>
        <v>ZBML</v>
      </c>
      <c r="P2029" s="104" t="e">
        <f t="shared" si="325"/>
        <v>#N/A</v>
      </c>
      <c r="Q2029" s="102" t="s">
        <v>203</v>
      </c>
      <c r="R2029" s="102" t="s">
        <v>204</v>
      </c>
      <c r="S2029" s="102" t="s">
        <v>152</v>
      </c>
      <c r="T2029" s="105" t="str">
        <f t="shared" ca="1" si="330"/>
        <v>04.05.Monday</v>
      </c>
      <c r="U2029" s="102" t="s">
        <v>205</v>
      </c>
      <c r="V2029" s="7"/>
      <c r="W2029" s="7"/>
      <c r="X2029" s="7"/>
      <c r="Y2029" s="7"/>
      <c r="Z2029" s="100">
        <f t="shared" si="326"/>
        <v>4001153</v>
      </c>
      <c r="AA2029" s="7"/>
      <c r="AB2029" s="7"/>
      <c r="AC2029" s="7"/>
      <c r="AD2029" s="7"/>
      <c r="AE2029" s="100">
        <f t="shared" si="327"/>
        <v>4196</v>
      </c>
      <c r="AF2029" s="7"/>
      <c r="AG2029" s="100">
        <f t="shared" si="328"/>
        <v>50033829</v>
      </c>
    </row>
    <row r="2030" spans="1:33" x14ac:dyDescent="0.35">
      <c r="A2030" s="7" t="str">
        <f t="shared" si="332"/>
        <v>Suape39,70</v>
      </c>
      <c r="B2030" s="100" t="s">
        <v>187</v>
      </c>
      <c r="C2030" s="7">
        <v>4196</v>
      </c>
      <c r="D2030" s="7" t="s">
        <v>23</v>
      </c>
      <c r="E2030">
        <v>4001153</v>
      </c>
      <c r="F2030" s="101"/>
      <c r="G2030" s="111">
        <v>50033829</v>
      </c>
      <c r="H2030" t="s">
        <v>229</v>
      </c>
      <c r="I2030" s="101" t="str">
        <f t="shared" si="323"/>
        <v>39,7</v>
      </c>
      <c r="J2030" s="164">
        <v>0</v>
      </c>
      <c r="K2030" s="7" t="s">
        <v>52</v>
      </c>
      <c r="L2030" s="103" t="e">
        <f>HLOOKUP(K2030,'ABR''26'!$DE$4:$EH$65,MATCH(Carga!A2030,'ABR''26'!$DE$4:$DE$65,0),0)</f>
        <v>#N/A</v>
      </c>
      <c r="M2030" s="7"/>
      <c r="O2030" s="7" t="str">
        <f t="shared" si="324"/>
        <v>ZBPP</v>
      </c>
      <c r="P2030" s="104" t="e">
        <f t="shared" si="325"/>
        <v>#N/A</v>
      </c>
      <c r="Q2030" s="102" t="s">
        <v>203</v>
      </c>
      <c r="R2030" s="102" t="s">
        <v>204</v>
      </c>
      <c r="S2030" s="102" t="s">
        <v>152</v>
      </c>
      <c r="T2030" s="105" t="str">
        <f t="shared" ca="1" si="330"/>
        <v>04.05.Monday</v>
      </c>
      <c r="U2030" s="102" t="s">
        <v>205</v>
      </c>
      <c r="V2030" s="7"/>
      <c r="W2030" s="7"/>
      <c r="X2030" s="7"/>
      <c r="Y2030" s="7"/>
      <c r="Z2030" s="100">
        <f t="shared" si="326"/>
        <v>4001153</v>
      </c>
      <c r="AA2030" s="7"/>
      <c r="AB2030" s="7"/>
      <c r="AC2030" s="7"/>
      <c r="AD2030" s="7"/>
      <c r="AE2030" s="100">
        <f t="shared" si="327"/>
        <v>4196</v>
      </c>
      <c r="AF2030" s="7"/>
      <c r="AG2030" s="100">
        <f t="shared" si="328"/>
        <v>50033829</v>
      </c>
    </row>
    <row r="2031" spans="1:33" x14ac:dyDescent="0.35">
      <c r="A2031" s="7" t="str">
        <f t="shared" si="332"/>
        <v>Suape39,70</v>
      </c>
      <c r="B2031" s="100" t="s">
        <v>187</v>
      </c>
      <c r="C2031" s="7">
        <v>4196</v>
      </c>
      <c r="D2031" s="7" t="s">
        <v>23</v>
      </c>
      <c r="E2031">
        <v>4001153</v>
      </c>
      <c r="F2031" s="101"/>
      <c r="G2031" s="111">
        <v>50033829</v>
      </c>
      <c r="H2031" t="s">
        <v>229</v>
      </c>
      <c r="I2031" s="101" t="str">
        <f t="shared" si="323"/>
        <v>39,7</v>
      </c>
      <c r="J2031" s="164">
        <v>0</v>
      </c>
      <c r="K2031" s="7" t="s">
        <v>60</v>
      </c>
      <c r="L2031" s="103" t="e">
        <f>HLOOKUP(K2031,'ABR''26'!$DE$4:$EH$65,MATCH(Carga!A2031,'ABR''26'!$DE$4:$DE$65,0),0)</f>
        <v>#N/A</v>
      </c>
      <c r="M2031" s="7"/>
      <c r="O2031" s="7" t="str">
        <f t="shared" si="324"/>
        <v>ZBPB</v>
      </c>
      <c r="P2031" s="104" t="e">
        <f t="shared" si="325"/>
        <v>#N/A</v>
      </c>
      <c r="Q2031" s="102" t="s">
        <v>203</v>
      </c>
      <c r="R2031" s="102" t="s">
        <v>204</v>
      </c>
      <c r="S2031" s="102" t="s">
        <v>152</v>
      </c>
      <c r="T2031" s="105" t="str">
        <f t="shared" ca="1" si="330"/>
        <v>04.05.Monday</v>
      </c>
      <c r="U2031" s="102" t="s">
        <v>205</v>
      </c>
      <c r="V2031" s="7"/>
      <c r="W2031" s="7"/>
      <c r="X2031" s="7"/>
      <c r="Y2031" s="7"/>
      <c r="Z2031" s="100">
        <f t="shared" si="326"/>
        <v>4001153</v>
      </c>
      <c r="AA2031" s="7"/>
      <c r="AB2031" s="7"/>
      <c r="AC2031" s="7"/>
      <c r="AD2031" s="7"/>
      <c r="AE2031" s="100">
        <f t="shared" si="327"/>
        <v>4196</v>
      </c>
      <c r="AF2031" s="7"/>
      <c r="AG2031" s="100">
        <f t="shared" si="328"/>
        <v>50033829</v>
      </c>
    </row>
    <row r="2032" spans="1:33" x14ac:dyDescent="0.35">
      <c r="A2032" s="7" t="str">
        <f t="shared" si="332"/>
        <v>Suape39,70</v>
      </c>
      <c r="B2032" s="100" t="s">
        <v>187</v>
      </c>
      <c r="C2032" s="7">
        <v>4196</v>
      </c>
      <c r="D2032" s="7" t="s">
        <v>23</v>
      </c>
      <c r="E2032">
        <v>4001153</v>
      </c>
      <c r="F2032" s="101"/>
      <c r="G2032" s="111">
        <v>50033829</v>
      </c>
      <c r="H2032" t="s">
        <v>229</v>
      </c>
      <c r="I2032" s="101" t="str">
        <f t="shared" si="323"/>
        <v>39,7</v>
      </c>
      <c r="J2032" s="164">
        <v>0</v>
      </c>
      <c r="K2032" s="7" t="s">
        <v>50</v>
      </c>
      <c r="L2032" s="103" t="e">
        <f>HLOOKUP(K2032,'ABR''26'!$DE$4:$EH$65,MATCH(Carga!A2032,'ABR''26'!$DE$4:$DE$65,0),0)</f>
        <v>#N/A</v>
      </c>
      <c r="M2032" s="7"/>
      <c r="O2032" s="7" t="str">
        <f t="shared" si="324"/>
        <v>ZBOP</v>
      </c>
      <c r="P2032" s="104" t="e">
        <f t="shared" si="325"/>
        <v>#N/A</v>
      </c>
      <c r="Q2032" s="102" t="s">
        <v>203</v>
      </c>
      <c r="R2032" s="102" t="s">
        <v>204</v>
      </c>
      <c r="S2032" s="102" t="s">
        <v>152</v>
      </c>
      <c r="T2032" s="105" t="str">
        <f t="shared" ca="1" si="330"/>
        <v>04.05.Monday</v>
      </c>
      <c r="U2032" s="102" t="s">
        <v>205</v>
      </c>
      <c r="V2032" s="7"/>
      <c r="W2032" s="7"/>
      <c r="X2032" s="7"/>
      <c r="Y2032" s="7"/>
      <c r="Z2032" s="100">
        <f t="shared" si="326"/>
        <v>4001153</v>
      </c>
      <c r="AA2032" s="7"/>
      <c r="AB2032" s="7"/>
      <c r="AC2032" s="7"/>
      <c r="AD2032" s="7"/>
      <c r="AE2032" s="100">
        <f t="shared" si="327"/>
        <v>4196</v>
      </c>
      <c r="AF2032" s="7"/>
      <c r="AG2032" s="100">
        <f t="shared" si="328"/>
        <v>50033829</v>
      </c>
    </row>
    <row r="2033" spans="1:33" x14ac:dyDescent="0.35">
      <c r="A2033" s="7" t="str">
        <f t="shared" si="332"/>
        <v>Suape39,70</v>
      </c>
      <c r="B2033" s="100" t="s">
        <v>187</v>
      </c>
      <c r="C2033" s="7">
        <v>4196</v>
      </c>
      <c r="D2033" s="7" t="s">
        <v>23</v>
      </c>
      <c r="E2033">
        <v>4001153</v>
      </c>
      <c r="F2033" s="101"/>
      <c r="G2033" s="111">
        <v>50033829</v>
      </c>
      <c r="H2033" t="s">
        <v>229</v>
      </c>
      <c r="I2033" s="101" t="str">
        <f t="shared" si="323"/>
        <v>39,7</v>
      </c>
      <c r="J2033" s="164">
        <v>0</v>
      </c>
      <c r="K2033" s="7" t="s">
        <v>58</v>
      </c>
      <c r="L2033" s="103" t="e">
        <f>HLOOKUP(K2033,'ABR''26'!$DE$4:$EH$65,MATCH(Carga!A2033,'ABR''26'!$DE$4:$DE$65,0),0)</f>
        <v>#N/A</v>
      </c>
      <c r="M2033" s="7"/>
      <c r="O2033" s="7" t="str">
        <f t="shared" si="324"/>
        <v>ZBOB</v>
      </c>
      <c r="P2033" s="104" t="e">
        <f t="shared" si="325"/>
        <v>#N/A</v>
      </c>
      <c r="Q2033" s="102" t="s">
        <v>203</v>
      </c>
      <c r="R2033" s="102" t="s">
        <v>204</v>
      </c>
      <c r="S2033" s="102" t="s">
        <v>152</v>
      </c>
      <c r="T2033" s="105" t="str">
        <f t="shared" ca="1" si="330"/>
        <v>04.05.Monday</v>
      </c>
      <c r="U2033" s="102" t="s">
        <v>205</v>
      </c>
      <c r="V2033" s="7"/>
      <c r="W2033" s="7"/>
      <c r="X2033" s="7"/>
      <c r="Y2033" s="7"/>
      <c r="Z2033" s="100">
        <f t="shared" si="326"/>
        <v>4001153</v>
      </c>
      <c r="AA2033" s="7"/>
      <c r="AB2033" s="7"/>
      <c r="AC2033" s="7"/>
      <c r="AD2033" s="7"/>
      <c r="AE2033" s="100">
        <f t="shared" si="327"/>
        <v>4196</v>
      </c>
      <c r="AF2033" s="7"/>
      <c r="AG2033" s="100">
        <f t="shared" si="328"/>
        <v>50033829</v>
      </c>
    </row>
    <row r="2034" spans="1:33" x14ac:dyDescent="0.35">
      <c r="A2034" s="7" t="str">
        <f t="shared" si="332"/>
        <v>Suape39,70</v>
      </c>
      <c r="B2034" s="100" t="s">
        <v>187</v>
      </c>
      <c r="C2034" s="7">
        <v>4196</v>
      </c>
      <c r="D2034" s="7" t="s">
        <v>23</v>
      </c>
      <c r="E2034">
        <v>4001153</v>
      </c>
      <c r="F2034" s="101"/>
      <c r="G2034" s="111">
        <v>50033829</v>
      </c>
      <c r="H2034" t="s">
        <v>229</v>
      </c>
      <c r="I2034" s="101" t="str">
        <f t="shared" ref="I2034:I2097" si="333">SUBSTITUTE(MID(H2034,7,4),".",",")</f>
        <v>39,7</v>
      </c>
      <c r="J2034" s="164">
        <v>0</v>
      </c>
      <c r="K2034" s="7" t="s">
        <v>134</v>
      </c>
      <c r="L2034" s="103" t="e">
        <f>HLOOKUP(K2034,'ABR''26'!$DE$4:$EH$65,MATCH(Carga!A2034,'ABR''26'!$DE$4:$DE$65,0),0)</f>
        <v>#N/A</v>
      </c>
      <c r="M2034" s="7"/>
      <c r="O2034" s="7" t="str">
        <f t="shared" ref="O2034:O2097" si="334">K2034</f>
        <v>ZBSG</v>
      </c>
      <c r="P2034" s="104" t="e">
        <f t="shared" ref="P2034:P2097" si="335">L2034</f>
        <v>#N/A</v>
      </c>
      <c r="Q2034" s="102" t="s">
        <v>203</v>
      </c>
      <c r="R2034" s="102" t="s">
        <v>204</v>
      </c>
      <c r="S2034" s="102" t="s">
        <v>152</v>
      </c>
      <c r="T2034" s="105" t="str">
        <f t="shared" ca="1" si="330"/>
        <v>04.05.Monday</v>
      </c>
      <c r="U2034" s="102" t="s">
        <v>205</v>
      </c>
      <c r="V2034" s="7"/>
      <c r="W2034" s="7"/>
      <c r="X2034" s="7"/>
      <c r="Y2034" s="7"/>
      <c r="Z2034" s="100">
        <f t="shared" ref="Z2034:Z2097" si="336">E2034</f>
        <v>4001153</v>
      </c>
      <c r="AA2034" s="7"/>
      <c r="AB2034" s="7"/>
      <c r="AC2034" s="7"/>
      <c r="AD2034" s="7"/>
      <c r="AE2034" s="100">
        <f t="shared" ref="AE2034:AE2097" si="337">C2034</f>
        <v>4196</v>
      </c>
      <c r="AF2034" s="7"/>
      <c r="AG2034" s="100">
        <f t="shared" ref="AG2034:AG2097" si="338">G2034</f>
        <v>50033829</v>
      </c>
    </row>
    <row r="2035" spans="1:33" x14ac:dyDescent="0.35">
      <c r="A2035" s="7" t="str">
        <f t="shared" si="332"/>
        <v>Suape39,70</v>
      </c>
      <c r="B2035" s="100" t="s">
        <v>187</v>
      </c>
      <c r="C2035" s="7">
        <v>4196</v>
      </c>
      <c r="D2035" s="7" t="s">
        <v>23</v>
      </c>
      <c r="E2035">
        <v>4001153</v>
      </c>
      <c r="F2035" s="101"/>
      <c r="G2035" s="111">
        <v>50033829</v>
      </c>
      <c r="H2035" t="s">
        <v>229</v>
      </c>
      <c r="I2035" s="101" t="str">
        <f t="shared" si="333"/>
        <v>39,7</v>
      </c>
      <c r="J2035" s="164">
        <v>0</v>
      </c>
      <c r="K2035" s="7" t="s">
        <v>45</v>
      </c>
      <c r="L2035" s="103" t="e">
        <f>HLOOKUP(K2035,'ABR''26'!$DE$4:$EH$65,MATCH(Carga!A2035,'ABR''26'!$DE$4:$DE$65,0),0)</f>
        <v>#N/A</v>
      </c>
      <c r="M2035" s="7"/>
      <c r="O2035" s="7" t="str">
        <f t="shared" si="334"/>
        <v>ZBFS</v>
      </c>
      <c r="P2035" s="104" t="e">
        <f t="shared" si="335"/>
        <v>#N/A</v>
      </c>
      <c r="Q2035" s="102" t="s">
        <v>203</v>
      </c>
      <c r="R2035" s="102" t="s">
        <v>204</v>
      </c>
      <c r="S2035" s="102" t="s">
        <v>152</v>
      </c>
      <c r="T2035" s="105" t="str">
        <f t="shared" ca="1" si="330"/>
        <v>04.05.Monday</v>
      </c>
      <c r="U2035" s="102" t="s">
        <v>205</v>
      </c>
      <c r="V2035" s="7"/>
      <c r="W2035" s="7"/>
      <c r="X2035" s="7"/>
      <c r="Y2035" s="7"/>
      <c r="Z2035" s="100">
        <f t="shared" si="336"/>
        <v>4001153</v>
      </c>
      <c r="AA2035" s="7"/>
      <c r="AB2035" s="7"/>
      <c r="AC2035" s="7"/>
      <c r="AD2035" s="7"/>
      <c r="AE2035" s="100">
        <f t="shared" si="337"/>
        <v>4196</v>
      </c>
      <c r="AF2035" s="7"/>
      <c r="AG2035" s="100">
        <f t="shared" si="338"/>
        <v>50033829</v>
      </c>
    </row>
    <row r="2036" spans="1:33" x14ac:dyDescent="0.35">
      <c r="A2036" s="7" t="str">
        <f t="shared" si="332"/>
        <v>Suape39,70</v>
      </c>
      <c r="B2036" s="100" t="s">
        <v>187</v>
      </c>
      <c r="C2036" s="7">
        <v>4196</v>
      </c>
      <c r="D2036" s="7" t="s">
        <v>23</v>
      </c>
      <c r="E2036">
        <v>4001153</v>
      </c>
      <c r="F2036" s="101"/>
      <c r="G2036" s="111">
        <v>50033829</v>
      </c>
      <c r="H2036" t="s">
        <v>229</v>
      </c>
      <c r="I2036" s="101" t="str">
        <f t="shared" si="333"/>
        <v>39,7</v>
      </c>
      <c r="J2036" s="164">
        <v>0</v>
      </c>
      <c r="K2036" s="7" t="s">
        <v>47</v>
      </c>
      <c r="L2036" s="103" t="e">
        <f>HLOOKUP(K2036,'ABR''26'!$DE$4:$EH$65,MATCH(Carga!A2036,'ABR''26'!$DE$4:$DE$65,0),0)</f>
        <v>#N/A</v>
      </c>
      <c r="M2036" s="7"/>
      <c r="O2036" s="7" t="str">
        <f t="shared" si="334"/>
        <v>ZBUT</v>
      </c>
      <c r="P2036" s="104" t="e">
        <f t="shared" si="335"/>
        <v>#N/A</v>
      </c>
      <c r="Q2036" s="102" t="s">
        <v>203</v>
      </c>
      <c r="R2036" s="102" t="s">
        <v>204</v>
      </c>
      <c r="S2036" s="102" t="s">
        <v>152</v>
      </c>
      <c r="T2036" s="105" t="str">
        <f t="shared" ca="1" si="330"/>
        <v>04.05.Monday</v>
      </c>
      <c r="U2036" s="102" t="s">
        <v>205</v>
      </c>
      <c r="V2036" s="7"/>
      <c r="W2036" s="7"/>
      <c r="X2036" s="7"/>
      <c r="Y2036" s="7"/>
      <c r="Z2036" s="100">
        <f t="shared" si="336"/>
        <v>4001153</v>
      </c>
      <c r="AA2036" s="7"/>
      <c r="AB2036" s="7"/>
      <c r="AC2036" s="7"/>
      <c r="AD2036" s="7"/>
      <c r="AE2036" s="100">
        <f t="shared" si="337"/>
        <v>4196</v>
      </c>
      <c r="AF2036" s="7"/>
      <c r="AG2036" s="100">
        <f t="shared" si="338"/>
        <v>50033829</v>
      </c>
    </row>
    <row r="2037" spans="1:33" x14ac:dyDescent="0.35">
      <c r="A2037" s="7" t="str">
        <f t="shared" si="332"/>
        <v>Suape39,70</v>
      </c>
      <c r="B2037" s="100" t="s">
        <v>187</v>
      </c>
      <c r="C2037" s="7">
        <v>4196</v>
      </c>
      <c r="D2037" s="7" t="s">
        <v>23</v>
      </c>
      <c r="E2037">
        <v>4001153</v>
      </c>
      <c r="F2037" s="101"/>
      <c r="G2037" s="111">
        <v>50033829</v>
      </c>
      <c r="H2037" t="s">
        <v>229</v>
      </c>
      <c r="I2037" s="101" t="str">
        <f t="shared" si="333"/>
        <v>39,7</v>
      </c>
      <c r="J2037" s="164">
        <v>0</v>
      </c>
      <c r="K2037" s="7" t="s">
        <v>54</v>
      </c>
      <c r="L2037" s="103" t="e">
        <f>HLOOKUP(K2037,'ABR''26'!$DE$4:$EH$65,MATCH(Carga!A2037,'ABR''26'!$DE$4:$DE$65,0),0)</f>
        <v>#N/A</v>
      </c>
      <c r="M2037" s="7"/>
      <c r="O2037" s="7" t="str">
        <f t="shared" si="334"/>
        <v>ZBUB</v>
      </c>
      <c r="P2037" s="104" t="e">
        <f t="shared" si="335"/>
        <v>#N/A</v>
      </c>
      <c r="Q2037" s="102" t="s">
        <v>203</v>
      </c>
      <c r="R2037" s="102" t="s">
        <v>204</v>
      </c>
      <c r="S2037" s="102" t="s">
        <v>152</v>
      </c>
      <c r="T2037" s="105" t="str">
        <f t="shared" ca="1" si="330"/>
        <v>04.05.Monday</v>
      </c>
      <c r="U2037" s="102" t="s">
        <v>205</v>
      </c>
      <c r="V2037" s="7"/>
      <c r="W2037" s="7"/>
      <c r="X2037" s="7"/>
      <c r="Y2037" s="7"/>
      <c r="Z2037" s="100">
        <f t="shared" si="336"/>
        <v>4001153</v>
      </c>
      <c r="AA2037" s="7"/>
      <c r="AB2037" s="7"/>
      <c r="AC2037" s="7"/>
      <c r="AD2037" s="7"/>
      <c r="AE2037" s="100">
        <f t="shared" si="337"/>
        <v>4196</v>
      </c>
      <c r="AF2037" s="7"/>
      <c r="AG2037" s="100">
        <f t="shared" si="338"/>
        <v>50033829</v>
      </c>
    </row>
    <row r="2038" spans="1:33" x14ac:dyDescent="0.35">
      <c r="A2038" s="7" t="str">
        <f t="shared" si="332"/>
        <v>Suape39,70</v>
      </c>
      <c r="B2038" s="100" t="s">
        <v>187</v>
      </c>
      <c r="C2038" s="7">
        <v>4196</v>
      </c>
      <c r="D2038" s="7" t="s">
        <v>23</v>
      </c>
      <c r="E2038">
        <v>4001153</v>
      </c>
      <c r="F2038" s="101"/>
      <c r="G2038" s="111">
        <v>50033829</v>
      </c>
      <c r="H2038" t="s">
        <v>229</v>
      </c>
      <c r="I2038" s="101" t="str">
        <f t="shared" si="333"/>
        <v>39,7</v>
      </c>
      <c r="J2038" s="164">
        <v>0</v>
      </c>
      <c r="K2038" s="7" t="s">
        <v>48</v>
      </c>
      <c r="L2038" s="103" t="e">
        <f>HLOOKUP(K2038,'ABR''26'!$DE$4:$EH$65,MATCH(Carga!A2038,'ABR''26'!$DE$4:$DE$65,0),0)</f>
        <v>#N/A</v>
      </c>
      <c r="M2038" s="7"/>
      <c r="O2038" s="7" t="str">
        <f t="shared" si="334"/>
        <v>ZBLA</v>
      </c>
      <c r="P2038" s="104" t="e">
        <f t="shared" si="335"/>
        <v>#N/A</v>
      </c>
      <c r="Q2038" s="102" t="s">
        <v>203</v>
      </c>
      <c r="R2038" s="102" t="s">
        <v>204</v>
      </c>
      <c r="S2038" s="102" t="s">
        <v>152</v>
      </c>
      <c r="T2038" s="105" t="str">
        <f t="shared" ca="1" si="330"/>
        <v>04.05.Monday</v>
      </c>
      <c r="U2038" s="102" t="s">
        <v>205</v>
      </c>
      <c r="V2038" s="7"/>
      <c r="W2038" s="7"/>
      <c r="X2038" s="7"/>
      <c r="Y2038" s="7"/>
      <c r="Z2038" s="100">
        <f t="shared" si="336"/>
        <v>4001153</v>
      </c>
      <c r="AA2038" s="7"/>
      <c r="AB2038" s="7"/>
      <c r="AC2038" s="7"/>
      <c r="AD2038" s="7"/>
      <c r="AE2038" s="100">
        <f t="shared" si="337"/>
        <v>4196</v>
      </c>
      <c r="AF2038" s="7"/>
      <c r="AG2038" s="100">
        <f t="shared" si="338"/>
        <v>50033829</v>
      </c>
    </row>
    <row r="2039" spans="1:33" x14ac:dyDescent="0.35">
      <c r="A2039" s="7" t="str">
        <f t="shared" si="332"/>
        <v>Suape39,70</v>
      </c>
      <c r="B2039" s="100" t="s">
        <v>187</v>
      </c>
      <c r="C2039" s="7">
        <v>4196</v>
      </c>
      <c r="D2039" s="7" t="s">
        <v>23</v>
      </c>
      <c r="E2039">
        <v>4001153</v>
      </c>
      <c r="F2039" s="101"/>
      <c r="G2039" s="111">
        <v>50033829</v>
      </c>
      <c r="H2039" t="s">
        <v>229</v>
      </c>
      <c r="I2039" s="101" t="str">
        <f t="shared" si="333"/>
        <v>39,7</v>
      </c>
      <c r="J2039" s="164">
        <v>0</v>
      </c>
      <c r="K2039" s="7" t="s">
        <v>55</v>
      </c>
      <c r="L2039" s="103" t="e">
        <f>HLOOKUP(K2039,'ABR''26'!$DE$4:$EH$65,MATCH(Carga!A2039,'ABR''26'!$DE$4:$DE$65,0),0)</f>
        <v>#N/A</v>
      </c>
      <c r="M2039" s="7"/>
      <c r="O2039" s="7" t="str">
        <f t="shared" si="334"/>
        <v>ZBLL</v>
      </c>
      <c r="P2039" s="104" t="e">
        <f t="shared" si="335"/>
        <v>#N/A</v>
      </c>
      <c r="Q2039" s="102" t="s">
        <v>203</v>
      </c>
      <c r="R2039" s="102" t="s">
        <v>204</v>
      </c>
      <c r="S2039" s="102" t="s">
        <v>152</v>
      </c>
      <c r="T2039" s="105" t="str">
        <f t="shared" ca="1" si="330"/>
        <v>04.05.Monday</v>
      </c>
      <c r="U2039" s="102" t="s">
        <v>205</v>
      </c>
      <c r="V2039" s="7"/>
      <c r="W2039" s="7"/>
      <c r="X2039" s="7"/>
      <c r="Y2039" s="7"/>
      <c r="Z2039" s="100">
        <f t="shared" si="336"/>
        <v>4001153</v>
      </c>
      <c r="AA2039" s="7"/>
      <c r="AB2039" s="7"/>
      <c r="AC2039" s="7"/>
      <c r="AD2039" s="7"/>
      <c r="AE2039" s="100">
        <f t="shared" si="337"/>
        <v>4196</v>
      </c>
      <c r="AF2039" s="7"/>
      <c r="AG2039" s="100">
        <f t="shared" si="338"/>
        <v>50033829</v>
      </c>
    </row>
    <row r="2040" spans="1:33" x14ac:dyDescent="0.35">
      <c r="A2040" s="7" t="str">
        <f t="shared" si="332"/>
        <v>Suape39,70</v>
      </c>
      <c r="B2040" s="100" t="s">
        <v>187</v>
      </c>
      <c r="C2040" s="7">
        <v>4196</v>
      </c>
      <c r="D2040" s="7" t="s">
        <v>23</v>
      </c>
      <c r="E2040">
        <v>4001153</v>
      </c>
      <c r="F2040" s="101"/>
      <c r="G2040" s="111">
        <v>50033829</v>
      </c>
      <c r="H2040" t="s">
        <v>229</v>
      </c>
      <c r="I2040" s="101" t="str">
        <f t="shared" si="333"/>
        <v>39,7</v>
      </c>
      <c r="J2040" s="164">
        <v>0</v>
      </c>
      <c r="K2040" s="7" t="s">
        <v>135</v>
      </c>
      <c r="L2040" s="103" t="e">
        <f>HLOOKUP(K2040,'ABR''26'!$DE$4:$EH$65,MATCH(Carga!A2040,'ABR''26'!$DE$4:$DE$65,0),0)</f>
        <v>#N/A</v>
      </c>
      <c r="M2040" s="7"/>
      <c r="O2040" s="7" t="str">
        <f t="shared" si="334"/>
        <v>ZBPE</v>
      </c>
      <c r="P2040" s="104" t="e">
        <f t="shared" si="335"/>
        <v>#N/A</v>
      </c>
      <c r="Q2040" s="102" t="s">
        <v>203</v>
      </c>
      <c r="R2040" s="102" t="s">
        <v>204</v>
      </c>
      <c r="S2040" s="102" t="s">
        <v>152</v>
      </c>
      <c r="T2040" s="105" t="str">
        <f t="shared" ca="1" si="330"/>
        <v>04.05.Monday</v>
      </c>
      <c r="U2040" s="102" t="s">
        <v>205</v>
      </c>
      <c r="V2040" s="7"/>
      <c r="W2040" s="7"/>
      <c r="X2040" s="7"/>
      <c r="Y2040" s="7"/>
      <c r="Z2040" s="100">
        <f t="shared" si="336"/>
        <v>4001153</v>
      </c>
      <c r="AA2040" s="7"/>
      <c r="AB2040" s="7"/>
      <c r="AC2040" s="7"/>
      <c r="AD2040" s="7"/>
      <c r="AE2040" s="100">
        <f t="shared" si="337"/>
        <v>4196</v>
      </c>
      <c r="AF2040" s="7"/>
      <c r="AG2040" s="100">
        <f t="shared" si="338"/>
        <v>50033829</v>
      </c>
    </row>
    <row r="2041" spans="1:33" x14ac:dyDescent="0.35">
      <c r="A2041" s="7" t="str">
        <f t="shared" si="332"/>
        <v>Suape39,70</v>
      </c>
      <c r="B2041" s="100" t="s">
        <v>187</v>
      </c>
      <c r="C2041" s="7">
        <v>4196</v>
      </c>
      <c r="D2041" s="7" t="s">
        <v>23</v>
      </c>
      <c r="E2041">
        <v>4001153</v>
      </c>
      <c r="F2041" s="101"/>
      <c r="G2041" s="111">
        <v>50033829</v>
      </c>
      <c r="H2041" t="s">
        <v>229</v>
      </c>
      <c r="I2041" s="101" t="str">
        <f t="shared" si="333"/>
        <v>39,7</v>
      </c>
      <c r="J2041" s="164">
        <v>0</v>
      </c>
      <c r="K2041" s="7" t="s">
        <v>136</v>
      </c>
      <c r="L2041" s="103" t="e">
        <f>HLOOKUP(K2041,'ABR''26'!$DE$4:$EH$65,MATCH(Carga!A2041,'ABR''26'!$DE$4:$DE$65,0),0)</f>
        <v>#N/A</v>
      </c>
      <c r="M2041" s="7"/>
      <c r="O2041" s="7" t="str">
        <f t="shared" si="334"/>
        <v>ZBPL</v>
      </c>
      <c r="P2041" s="104" t="e">
        <f t="shared" si="335"/>
        <v>#N/A</v>
      </c>
      <c r="Q2041" s="102" t="s">
        <v>203</v>
      </c>
      <c r="R2041" s="102" t="s">
        <v>204</v>
      </c>
      <c r="S2041" s="102" t="s">
        <v>152</v>
      </c>
      <c r="T2041" s="105" t="str">
        <f t="shared" ca="1" si="330"/>
        <v>04.05.Monday</v>
      </c>
      <c r="U2041" s="102" t="s">
        <v>205</v>
      </c>
      <c r="V2041" s="7"/>
      <c r="W2041" s="7"/>
      <c r="X2041" s="7"/>
      <c r="Y2041" s="7"/>
      <c r="Z2041" s="100">
        <f t="shared" si="336"/>
        <v>4001153</v>
      </c>
      <c r="AA2041" s="7"/>
      <c r="AB2041" s="7"/>
      <c r="AC2041" s="7"/>
      <c r="AD2041" s="7"/>
      <c r="AE2041" s="100">
        <f t="shared" si="337"/>
        <v>4196</v>
      </c>
      <c r="AF2041" s="7"/>
      <c r="AG2041" s="100">
        <f t="shared" si="338"/>
        <v>50033829</v>
      </c>
    </row>
    <row r="2042" spans="1:33" x14ac:dyDescent="0.35">
      <c r="A2042" s="7" t="str">
        <f>D2042&amp;I2042&amp;J2042</f>
        <v>Suape39,70</v>
      </c>
      <c r="B2042" s="100" t="s">
        <v>187</v>
      </c>
      <c r="C2042" s="7">
        <v>4196</v>
      </c>
      <c r="D2042" s="7" t="s">
        <v>23</v>
      </c>
      <c r="E2042">
        <v>4003938</v>
      </c>
      <c r="F2042" s="101"/>
      <c r="G2042" s="111">
        <v>50033829</v>
      </c>
      <c r="H2042" t="s">
        <v>229</v>
      </c>
      <c r="I2042" s="101" t="str">
        <f t="shared" si="333"/>
        <v>39,7</v>
      </c>
      <c r="J2042" s="164">
        <v>0</v>
      </c>
      <c r="K2042" s="7" t="s">
        <v>43</v>
      </c>
      <c r="L2042" s="103" t="e">
        <f>HLOOKUP(K2042,'ABR''26'!$DE$4:$EH$65,MATCH(Carga!A2042,'ABR''26'!$DE$4:$DE$65,0),0)</f>
        <v>#N/A</v>
      </c>
      <c r="M2042" s="7"/>
      <c r="O2042" s="7" t="str">
        <f t="shared" si="334"/>
        <v>ZBRP</v>
      </c>
      <c r="P2042" s="104" t="e">
        <f t="shared" si="335"/>
        <v>#N/A</v>
      </c>
      <c r="Q2042" s="102" t="s">
        <v>203</v>
      </c>
      <c r="R2042" s="102" t="s">
        <v>204</v>
      </c>
      <c r="S2042" s="102" t="s">
        <v>152</v>
      </c>
      <c r="T2042" s="105" t="str">
        <f t="shared" ca="1" si="330"/>
        <v>04.05.Monday</v>
      </c>
      <c r="U2042" s="102" t="s">
        <v>205</v>
      </c>
      <c r="V2042" s="7"/>
      <c r="W2042" s="7"/>
      <c r="X2042" s="7"/>
      <c r="Y2042" s="7"/>
      <c r="Z2042" s="100">
        <f t="shared" si="336"/>
        <v>4003938</v>
      </c>
      <c r="AA2042" s="7"/>
      <c r="AB2042" s="7"/>
      <c r="AC2042" s="7"/>
      <c r="AD2042" s="7"/>
      <c r="AE2042" s="100">
        <f t="shared" si="337"/>
        <v>4196</v>
      </c>
      <c r="AF2042" s="7"/>
      <c r="AG2042" s="100">
        <f t="shared" si="338"/>
        <v>50033829</v>
      </c>
    </row>
    <row r="2043" spans="1:33" x14ac:dyDescent="0.35">
      <c r="A2043" s="7" t="str">
        <f t="shared" ref="A2043:A2065" si="339">D2043&amp;I2043&amp;J2043</f>
        <v>Suape39,70</v>
      </c>
      <c r="B2043" s="100" t="s">
        <v>187</v>
      </c>
      <c r="C2043" s="7">
        <v>4196</v>
      </c>
      <c r="D2043" s="7" t="s">
        <v>23</v>
      </c>
      <c r="E2043">
        <v>4003938</v>
      </c>
      <c r="F2043" s="101"/>
      <c r="G2043" s="111">
        <v>50033829</v>
      </c>
      <c r="H2043" t="s">
        <v>229</v>
      </c>
      <c r="I2043" s="101" t="str">
        <f t="shared" si="333"/>
        <v>39,7</v>
      </c>
      <c r="J2043" s="164">
        <v>0</v>
      </c>
      <c r="K2043" s="7" t="s">
        <v>44</v>
      </c>
      <c r="L2043" s="103" t="e">
        <f>HLOOKUP(K2043,'ABR''26'!$DE$4:$EH$65,MATCH(Carga!A2043,'ABR''26'!$DE$4:$DE$65,0),0)</f>
        <v>#N/A</v>
      </c>
      <c r="M2043" s="7"/>
      <c r="O2043" s="7" t="str">
        <f t="shared" si="334"/>
        <v>ZBSR</v>
      </c>
      <c r="P2043" s="104" t="e">
        <f t="shared" si="335"/>
        <v>#N/A</v>
      </c>
      <c r="Q2043" s="102" t="s">
        <v>203</v>
      </c>
      <c r="R2043" s="102" t="s">
        <v>204</v>
      </c>
      <c r="S2043" s="102" t="s">
        <v>152</v>
      </c>
      <c r="T2043" s="105" t="str">
        <f t="shared" ca="1" si="330"/>
        <v>04.05.Monday</v>
      </c>
      <c r="U2043" s="102" t="s">
        <v>205</v>
      </c>
      <c r="V2043" s="7"/>
      <c r="W2043" s="7"/>
      <c r="X2043" s="7"/>
      <c r="Y2043" s="7"/>
      <c r="Z2043" s="100">
        <f t="shared" si="336"/>
        <v>4003938</v>
      </c>
      <c r="AA2043" s="7"/>
      <c r="AB2043" s="7"/>
      <c r="AC2043" s="7"/>
      <c r="AD2043" s="7"/>
      <c r="AE2043" s="100">
        <f t="shared" si="337"/>
        <v>4196</v>
      </c>
      <c r="AF2043" s="7"/>
      <c r="AG2043" s="100">
        <f t="shared" si="338"/>
        <v>50033829</v>
      </c>
    </row>
    <row r="2044" spans="1:33" x14ac:dyDescent="0.35">
      <c r="A2044" s="7" t="str">
        <f t="shared" si="339"/>
        <v>Suape39,70</v>
      </c>
      <c r="B2044" s="100" t="s">
        <v>187</v>
      </c>
      <c r="C2044" s="7">
        <v>4196</v>
      </c>
      <c r="D2044" s="7" t="s">
        <v>23</v>
      </c>
      <c r="E2044">
        <v>4003938</v>
      </c>
      <c r="F2044" s="101"/>
      <c r="G2044" s="111">
        <v>50033829</v>
      </c>
      <c r="H2044" t="s">
        <v>229</v>
      </c>
      <c r="I2044" s="101" t="str">
        <f t="shared" si="333"/>
        <v>39,7</v>
      </c>
      <c r="J2044" s="164">
        <v>0</v>
      </c>
      <c r="K2044" s="7" t="s">
        <v>56</v>
      </c>
      <c r="L2044" s="103" t="e">
        <f>HLOOKUP(K2044,'ABR''26'!$DE$4:$EH$65,MATCH(Carga!A2044,'ABR''26'!$DE$4:$DE$65,0),0)</f>
        <v>#N/A</v>
      </c>
      <c r="M2044" s="7"/>
      <c r="O2044" s="7" t="str">
        <f t="shared" si="334"/>
        <v>ZBSB</v>
      </c>
      <c r="P2044" s="104" t="e">
        <f t="shared" si="335"/>
        <v>#N/A</v>
      </c>
      <c r="Q2044" s="102" t="s">
        <v>203</v>
      </c>
      <c r="R2044" s="102" t="s">
        <v>204</v>
      </c>
      <c r="S2044" s="102" t="s">
        <v>152</v>
      </c>
      <c r="T2044" s="105" t="str">
        <f t="shared" ca="1" si="330"/>
        <v>04.05.Monday</v>
      </c>
      <c r="U2044" s="102" t="s">
        <v>205</v>
      </c>
      <c r="V2044" s="7"/>
      <c r="W2044" s="7"/>
      <c r="X2044" s="7"/>
      <c r="Y2044" s="7"/>
      <c r="Z2044" s="100">
        <f t="shared" si="336"/>
        <v>4003938</v>
      </c>
      <c r="AA2044" s="7"/>
      <c r="AB2044" s="7"/>
      <c r="AC2044" s="7"/>
      <c r="AD2044" s="7"/>
      <c r="AE2044" s="100">
        <f t="shared" si="337"/>
        <v>4196</v>
      </c>
      <c r="AF2044" s="7"/>
      <c r="AG2044" s="100">
        <f t="shared" si="338"/>
        <v>50033829</v>
      </c>
    </row>
    <row r="2045" spans="1:33" x14ac:dyDescent="0.35">
      <c r="A2045" s="7" t="str">
        <f t="shared" si="339"/>
        <v>Suape39,70</v>
      </c>
      <c r="B2045" s="100" t="s">
        <v>187</v>
      </c>
      <c r="C2045" s="7">
        <v>4196</v>
      </c>
      <c r="D2045" s="7" t="s">
        <v>23</v>
      </c>
      <c r="E2045">
        <v>4003938</v>
      </c>
      <c r="F2045" s="101"/>
      <c r="G2045" s="111">
        <v>50033829</v>
      </c>
      <c r="H2045" t="s">
        <v>229</v>
      </c>
      <c r="I2045" s="101" t="str">
        <f t="shared" si="333"/>
        <v>39,7</v>
      </c>
      <c r="J2045" s="164">
        <v>0</v>
      </c>
      <c r="K2045" s="7" t="s">
        <v>46</v>
      </c>
      <c r="L2045" s="103" t="e">
        <f>HLOOKUP(K2045,'ABR''26'!$DE$4:$EH$65,MATCH(Carga!A2045,'ABR''26'!$DE$4:$DE$65,0),0)</f>
        <v>#N/A</v>
      </c>
      <c r="M2045" s="7"/>
      <c r="O2045" s="7" t="str">
        <f t="shared" si="334"/>
        <v>ZBCP</v>
      </c>
      <c r="P2045" s="104" t="e">
        <f t="shared" si="335"/>
        <v>#N/A</v>
      </c>
      <c r="Q2045" s="102" t="s">
        <v>203</v>
      </c>
      <c r="R2045" s="102" t="s">
        <v>204</v>
      </c>
      <c r="S2045" s="102" t="s">
        <v>152</v>
      </c>
      <c r="T2045" s="105" t="str">
        <f t="shared" ca="1" si="330"/>
        <v>04.05.Monday</v>
      </c>
      <c r="U2045" s="102" t="s">
        <v>205</v>
      </c>
      <c r="V2045" s="7"/>
      <c r="W2045" s="7"/>
      <c r="X2045" s="7"/>
      <c r="Y2045" s="7"/>
      <c r="Z2045" s="100">
        <f t="shared" si="336"/>
        <v>4003938</v>
      </c>
      <c r="AA2045" s="7"/>
      <c r="AB2045" s="7"/>
      <c r="AC2045" s="7"/>
      <c r="AD2045" s="7"/>
      <c r="AE2045" s="100">
        <f t="shared" si="337"/>
        <v>4196</v>
      </c>
      <c r="AF2045" s="7"/>
      <c r="AG2045" s="100">
        <f t="shared" si="338"/>
        <v>50033829</v>
      </c>
    </row>
    <row r="2046" spans="1:33" x14ac:dyDescent="0.35">
      <c r="A2046" s="7" t="str">
        <f t="shared" si="339"/>
        <v>Suape39,70</v>
      </c>
      <c r="B2046" s="100" t="s">
        <v>187</v>
      </c>
      <c r="C2046" s="7">
        <v>4196</v>
      </c>
      <c r="D2046" s="7" t="s">
        <v>23</v>
      </c>
      <c r="E2046">
        <v>4003938</v>
      </c>
      <c r="F2046" s="101"/>
      <c r="G2046" s="111">
        <v>50033829</v>
      </c>
      <c r="H2046" t="s">
        <v>229</v>
      </c>
      <c r="I2046" s="101" t="str">
        <f t="shared" si="333"/>
        <v>39,7</v>
      </c>
      <c r="J2046" s="164">
        <v>0</v>
      </c>
      <c r="K2046" s="7" t="s">
        <v>131</v>
      </c>
      <c r="L2046" s="103" t="e">
        <f>HLOOKUP(K2046,'ABR''26'!$DE$4:$EH$65,MATCH(Carga!A2046,'ABR''26'!$DE$4:$DE$65,0),0)</f>
        <v>#N/A</v>
      </c>
      <c r="M2046" s="7"/>
      <c r="O2046" s="7" t="str">
        <f t="shared" si="334"/>
        <v>ZBFP</v>
      </c>
      <c r="P2046" s="104" t="e">
        <f t="shared" si="335"/>
        <v>#N/A</v>
      </c>
      <c r="Q2046" s="102" t="s">
        <v>203</v>
      </c>
      <c r="R2046" s="102" t="s">
        <v>204</v>
      </c>
      <c r="S2046" s="102" t="s">
        <v>152</v>
      </c>
      <c r="T2046" s="105" t="str">
        <f t="shared" ca="1" si="330"/>
        <v>04.05.Monday</v>
      </c>
      <c r="U2046" s="102" t="s">
        <v>205</v>
      </c>
      <c r="V2046" s="7"/>
      <c r="W2046" s="7"/>
      <c r="X2046" s="7"/>
      <c r="Y2046" s="7"/>
      <c r="Z2046" s="100">
        <f t="shared" si="336"/>
        <v>4003938</v>
      </c>
      <c r="AA2046" s="7"/>
      <c r="AB2046" s="7"/>
      <c r="AC2046" s="7"/>
      <c r="AD2046" s="7"/>
      <c r="AE2046" s="100">
        <f t="shared" si="337"/>
        <v>4196</v>
      </c>
      <c r="AF2046" s="7"/>
      <c r="AG2046" s="100">
        <f t="shared" si="338"/>
        <v>50033829</v>
      </c>
    </row>
    <row r="2047" spans="1:33" x14ac:dyDescent="0.35">
      <c r="A2047" s="7" t="str">
        <f t="shared" si="339"/>
        <v>Suape39,70</v>
      </c>
      <c r="B2047" s="100" t="s">
        <v>187</v>
      </c>
      <c r="C2047" s="7">
        <v>4196</v>
      </c>
      <c r="D2047" s="7" t="s">
        <v>23</v>
      </c>
      <c r="E2047">
        <v>4003938</v>
      </c>
      <c r="F2047" s="101"/>
      <c r="G2047" s="111">
        <v>50033829</v>
      </c>
      <c r="H2047" t="s">
        <v>229</v>
      </c>
      <c r="I2047" s="101" t="str">
        <f t="shared" si="333"/>
        <v>39,7</v>
      </c>
      <c r="J2047" s="164">
        <v>0</v>
      </c>
      <c r="K2047" s="7" t="s">
        <v>51</v>
      </c>
      <c r="L2047" s="103" t="e">
        <f>HLOOKUP(K2047,'ABR''26'!$DE$4:$EH$65,MATCH(Carga!A2047,'ABR''26'!$DE$4:$DE$65,0),0)</f>
        <v>#N/A</v>
      </c>
      <c r="M2047" s="7"/>
      <c r="O2047" s="7" t="str">
        <f t="shared" si="334"/>
        <v>ZBFC</v>
      </c>
      <c r="P2047" s="104" t="e">
        <f t="shared" si="335"/>
        <v>#N/A</v>
      </c>
      <c r="Q2047" s="102" t="s">
        <v>203</v>
      </c>
      <c r="R2047" s="102" t="s">
        <v>204</v>
      </c>
      <c r="S2047" s="102" t="s">
        <v>152</v>
      </c>
      <c r="T2047" s="105" t="str">
        <f t="shared" ca="1" si="330"/>
        <v>04.05.Monday</v>
      </c>
      <c r="U2047" s="102" t="s">
        <v>205</v>
      </c>
      <c r="V2047" s="7"/>
      <c r="W2047" s="7"/>
      <c r="X2047" s="7"/>
      <c r="Y2047" s="7"/>
      <c r="Z2047" s="100">
        <f t="shared" si="336"/>
        <v>4003938</v>
      </c>
      <c r="AA2047" s="7"/>
      <c r="AB2047" s="7"/>
      <c r="AC2047" s="7"/>
      <c r="AD2047" s="7"/>
      <c r="AE2047" s="100">
        <f t="shared" si="337"/>
        <v>4196</v>
      </c>
      <c r="AF2047" s="7"/>
      <c r="AG2047" s="100">
        <f t="shared" si="338"/>
        <v>50033829</v>
      </c>
    </row>
    <row r="2048" spans="1:33" x14ac:dyDescent="0.35">
      <c r="A2048" s="7" t="str">
        <f t="shared" si="339"/>
        <v>Suape39,70</v>
      </c>
      <c r="B2048" s="100" t="s">
        <v>187</v>
      </c>
      <c r="C2048" s="7">
        <v>4196</v>
      </c>
      <c r="D2048" s="7" t="s">
        <v>23</v>
      </c>
      <c r="E2048">
        <v>4003938</v>
      </c>
      <c r="F2048" s="101"/>
      <c r="G2048" s="111">
        <v>50033829</v>
      </c>
      <c r="H2048" t="s">
        <v>229</v>
      </c>
      <c r="I2048" s="101" t="str">
        <f t="shared" si="333"/>
        <v>39,7</v>
      </c>
      <c r="J2048" s="164">
        <v>0</v>
      </c>
      <c r="K2048" s="7" t="s">
        <v>59</v>
      </c>
      <c r="L2048" s="103" t="e">
        <f>HLOOKUP(K2048,'ABR''26'!$DE$4:$EH$65,MATCH(Carga!A2048,'ABR''26'!$DE$4:$DE$65,0),0)</f>
        <v>#N/A</v>
      </c>
      <c r="M2048" s="7"/>
      <c r="O2048" s="7" t="str">
        <f t="shared" si="334"/>
        <v>ZBFB</v>
      </c>
      <c r="P2048" s="104" t="e">
        <f t="shared" si="335"/>
        <v>#N/A</v>
      </c>
      <c r="Q2048" s="102" t="s">
        <v>203</v>
      </c>
      <c r="R2048" s="102" t="s">
        <v>204</v>
      </c>
      <c r="S2048" s="102" t="s">
        <v>152</v>
      </c>
      <c r="T2048" s="105" t="str">
        <f t="shared" ca="1" si="330"/>
        <v>04.05.Monday</v>
      </c>
      <c r="U2048" s="102" t="s">
        <v>205</v>
      </c>
      <c r="V2048" s="7"/>
      <c r="W2048" s="7"/>
      <c r="X2048" s="7"/>
      <c r="Y2048" s="7"/>
      <c r="Z2048" s="100">
        <f t="shared" si="336"/>
        <v>4003938</v>
      </c>
      <c r="AA2048" s="7"/>
      <c r="AB2048" s="7"/>
      <c r="AC2048" s="7"/>
      <c r="AD2048" s="7"/>
      <c r="AE2048" s="100">
        <f t="shared" si="337"/>
        <v>4196</v>
      </c>
      <c r="AF2048" s="7"/>
      <c r="AG2048" s="100">
        <f t="shared" si="338"/>
        <v>50033829</v>
      </c>
    </row>
    <row r="2049" spans="1:33" x14ac:dyDescent="0.35">
      <c r="A2049" s="7" t="str">
        <f t="shared" si="339"/>
        <v>Suape39,70</v>
      </c>
      <c r="B2049" s="100" t="s">
        <v>187</v>
      </c>
      <c r="C2049" s="7">
        <v>4196</v>
      </c>
      <c r="D2049" s="7" t="s">
        <v>23</v>
      </c>
      <c r="E2049">
        <v>4003938</v>
      </c>
      <c r="F2049" s="101"/>
      <c r="G2049" s="111">
        <v>50033829</v>
      </c>
      <c r="H2049" t="s">
        <v>229</v>
      </c>
      <c r="I2049" s="101" t="str">
        <f t="shared" si="333"/>
        <v>39,7</v>
      </c>
      <c r="J2049" s="164">
        <v>0</v>
      </c>
      <c r="K2049" s="7" t="s">
        <v>138</v>
      </c>
      <c r="L2049" s="103" t="e">
        <f>HLOOKUP(K2049,'ABR''26'!$DE$4:$EH$65,MATCH(Carga!A2049,'ABR''26'!$DE$4:$DE$65,0),0)</f>
        <v>#N/A</v>
      </c>
      <c r="M2049" s="7"/>
      <c r="O2049" s="7" t="str">
        <f t="shared" si="334"/>
        <v>ZBTM</v>
      </c>
      <c r="P2049" s="104" t="e">
        <f t="shared" si="335"/>
        <v>#N/A</v>
      </c>
      <c r="Q2049" s="102" t="s">
        <v>203</v>
      </c>
      <c r="R2049" s="102" t="s">
        <v>204</v>
      </c>
      <c r="S2049" s="102" t="s">
        <v>152</v>
      </c>
      <c r="T2049" s="105" t="str">
        <f t="shared" ca="1" si="330"/>
        <v>04.05.Monday</v>
      </c>
      <c r="U2049" s="102" t="s">
        <v>205</v>
      </c>
      <c r="V2049" s="7"/>
      <c r="W2049" s="7"/>
      <c r="X2049" s="7"/>
      <c r="Y2049" s="7"/>
      <c r="Z2049" s="100">
        <f t="shared" si="336"/>
        <v>4003938</v>
      </c>
      <c r="AA2049" s="7"/>
      <c r="AB2049" s="7"/>
      <c r="AC2049" s="7"/>
      <c r="AD2049" s="7"/>
      <c r="AE2049" s="100">
        <f t="shared" si="337"/>
        <v>4196</v>
      </c>
      <c r="AF2049" s="7"/>
      <c r="AG2049" s="100">
        <f t="shared" si="338"/>
        <v>50033829</v>
      </c>
    </row>
    <row r="2050" spans="1:33" x14ac:dyDescent="0.35">
      <c r="A2050" s="7" t="str">
        <f t="shared" si="339"/>
        <v>Suape39,70</v>
      </c>
      <c r="B2050" s="100" t="s">
        <v>187</v>
      </c>
      <c r="C2050" s="7">
        <v>4196</v>
      </c>
      <c r="D2050" s="7" t="s">
        <v>23</v>
      </c>
      <c r="E2050">
        <v>4003938</v>
      </c>
      <c r="F2050" s="101"/>
      <c r="G2050" s="111">
        <v>50033829</v>
      </c>
      <c r="H2050" t="s">
        <v>229</v>
      </c>
      <c r="I2050" s="101" t="str">
        <f t="shared" si="333"/>
        <v>39,7</v>
      </c>
      <c r="J2050" s="164">
        <v>0</v>
      </c>
      <c r="K2050" s="7" t="s">
        <v>139</v>
      </c>
      <c r="L2050" s="103" t="e">
        <f>HLOOKUP(K2050,'ABR''26'!$DE$4:$EH$65,MATCH(Carga!A2050,'ABR''26'!$DE$4:$DE$65,0),0)</f>
        <v>#N/A</v>
      </c>
      <c r="M2050" s="7"/>
      <c r="O2050" s="7" t="str">
        <f t="shared" si="334"/>
        <v>ZBCT</v>
      </c>
      <c r="P2050" s="104" t="e">
        <f t="shared" si="335"/>
        <v>#N/A</v>
      </c>
      <c r="Q2050" s="102" t="s">
        <v>203</v>
      </c>
      <c r="R2050" s="102" t="s">
        <v>204</v>
      </c>
      <c r="S2050" s="102" t="s">
        <v>152</v>
      </c>
      <c r="T2050" s="105" t="str">
        <f t="shared" ref="T2050:T2113" ca="1" si="340">$T$1</f>
        <v>04.05.Monday</v>
      </c>
      <c r="U2050" s="102" t="s">
        <v>205</v>
      </c>
      <c r="V2050" s="7"/>
      <c r="W2050" s="7"/>
      <c r="X2050" s="7"/>
      <c r="Y2050" s="7"/>
      <c r="Z2050" s="100">
        <f t="shared" si="336"/>
        <v>4003938</v>
      </c>
      <c r="AA2050" s="7"/>
      <c r="AB2050" s="7"/>
      <c r="AC2050" s="7"/>
      <c r="AD2050" s="7"/>
      <c r="AE2050" s="100">
        <f t="shared" si="337"/>
        <v>4196</v>
      </c>
      <c r="AF2050" s="7"/>
      <c r="AG2050" s="100">
        <f t="shared" si="338"/>
        <v>50033829</v>
      </c>
    </row>
    <row r="2051" spans="1:33" x14ac:dyDescent="0.35">
      <c r="A2051" s="7" t="str">
        <f t="shared" si="339"/>
        <v>Suape39,70</v>
      </c>
      <c r="B2051" s="100" t="s">
        <v>187</v>
      </c>
      <c r="C2051" s="7">
        <v>4196</v>
      </c>
      <c r="D2051" s="7" t="s">
        <v>23</v>
      </c>
      <c r="E2051">
        <v>4003938</v>
      </c>
      <c r="F2051" s="101"/>
      <c r="G2051" s="111">
        <v>50033829</v>
      </c>
      <c r="H2051" t="s">
        <v>229</v>
      </c>
      <c r="I2051" s="101" t="str">
        <f t="shared" si="333"/>
        <v>39,7</v>
      </c>
      <c r="J2051" s="164">
        <v>0</v>
      </c>
      <c r="K2051" s="7" t="s">
        <v>57</v>
      </c>
      <c r="L2051" s="103" t="e">
        <f>HLOOKUP(K2051,'ABR''26'!$DE$4:$EH$65,MATCH(Carga!A2051,'ABR''26'!$DE$4:$DE$65,0),0)</f>
        <v>#N/A</v>
      </c>
      <c r="M2051" s="7"/>
      <c r="O2051" s="7" t="str">
        <f t="shared" si="334"/>
        <v>ZBLB</v>
      </c>
      <c r="P2051" s="104" t="e">
        <f t="shared" si="335"/>
        <v>#N/A</v>
      </c>
      <c r="Q2051" s="102" t="s">
        <v>203</v>
      </c>
      <c r="R2051" s="102" t="s">
        <v>204</v>
      </c>
      <c r="S2051" s="102" t="s">
        <v>152</v>
      </c>
      <c r="T2051" s="105" t="str">
        <f t="shared" ca="1" si="340"/>
        <v>04.05.Monday</v>
      </c>
      <c r="U2051" s="102" t="s">
        <v>205</v>
      </c>
      <c r="V2051" s="7"/>
      <c r="W2051" s="7"/>
      <c r="X2051" s="7"/>
      <c r="Y2051" s="7"/>
      <c r="Z2051" s="100">
        <f t="shared" si="336"/>
        <v>4003938</v>
      </c>
      <c r="AA2051" s="7"/>
      <c r="AB2051" s="7"/>
      <c r="AC2051" s="7"/>
      <c r="AD2051" s="7"/>
      <c r="AE2051" s="100">
        <f t="shared" si="337"/>
        <v>4196</v>
      </c>
      <c r="AF2051" s="7"/>
      <c r="AG2051" s="100">
        <f t="shared" si="338"/>
        <v>50033829</v>
      </c>
    </row>
    <row r="2052" spans="1:33" x14ac:dyDescent="0.35">
      <c r="A2052" s="7" t="str">
        <f t="shared" si="339"/>
        <v>Suape39,70</v>
      </c>
      <c r="B2052" s="100" t="s">
        <v>187</v>
      </c>
      <c r="C2052" s="7">
        <v>4196</v>
      </c>
      <c r="D2052" s="7" t="s">
        <v>23</v>
      </c>
      <c r="E2052">
        <v>4003938</v>
      </c>
      <c r="F2052" s="101"/>
      <c r="G2052" s="111">
        <v>50033829</v>
      </c>
      <c r="H2052" t="s">
        <v>229</v>
      </c>
      <c r="I2052" s="101" t="str">
        <f t="shared" si="333"/>
        <v>39,7</v>
      </c>
      <c r="J2052" s="164">
        <v>0</v>
      </c>
      <c r="K2052" s="7" t="s">
        <v>132</v>
      </c>
      <c r="L2052" s="103" t="e">
        <f>HLOOKUP(K2052,'ABR''26'!$DE$4:$EH$65,MATCH(Carga!A2052,'ABR''26'!$DE$4:$DE$65,0),0)</f>
        <v>#N/A</v>
      </c>
      <c r="M2052" s="7"/>
      <c r="O2052" s="7" t="str">
        <f t="shared" si="334"/>
        <v>ZBMR</v>
      </c>
      <c r="P2052" s="104" t="e">
        <f t="shared" si="335"/>
        <v>#N/A</v>
      </c>
      <c r="Q2052" s="102" t="s">
        <v>203</v>
      </c>
      <c r="R2052" s="102" t="s">
        <v>204</v>
      </c>
      <c r="S2052" s="102" t="s">
        <v>152</v>
      </c>
      <c r="T2052" s="105" t="str">
        <f t="shared" ca="1" si="340"/>
        <v>04.05.Monday</v>
      </c>
      <c r="U2052" s="102" t="s">
        <v>205</v>
      </c>
      <c r="V2052" s="7"/>
      <c r="W2052" s="7"/>
      <c r="X2052" s="7"/>
      <c r="Y2052" s="7"/>
      <c r="Z2052" s="100">
        <f t="shared" si="336"/>
        <v>4003938</v>
      </c>
      <c r="AA2052" s="7"/>
      <c r="AB2052" s="7"/>
      <c r="AC2052" s="7"/>
      <c r="AD2052" s="7"/>
      <c r="AE2052" s="100">
        <f t="shared" si="337"/>
        <v>4196</v>
      </c>
      <c r="AF2052" s="7"/>
      <c r="AG2052" s="100">
        <f t="shared" si="338"/>
        <v>50033829</v>
      </c>
    </row>
    <row r="2053" spans="1:33" x14ac:dyDescent="0.35">
      <c r="A2053" s="7" t="str">
        <f t="shared" si="339"/>
        <v>Suape39,70</v>
      </c>
      <c r="B2053" s="100" t="s">
        <v>187</v>
      </c>
      <c r="C2053" s="7">
        <v>4196</v>
      </c>
      <c r="D2053" s="7" t="s">
        <v>23</v>
      </c>
      <c r="E2053">
        <v>4003938</v>
      </c>
      <c r="F2053" s="101"/>
      <c r="G2053" s="111">
        <v>50033829</v>
      </c>
      <c r="H2053" t="s">
        <v>229</v>
      </c>
      <c r="I2053" s="101" t="str">
        <f t="shared" si="333"/>
        <v>39,7</v>
      </c>
      <c r="J2053" s="164">
        <v>0</v>
      </c>
      <c r="K2053" s="7" t="s">
        <v>133</v>
      </c>
      <c r="L2053" s="103" t="e">
        <f>HLOOKUP(K2053,'ABR''26'!$DE$4:$EH$65,MATCH(Carga!A2053,'ABR''26'!$DE$4:$DE$65,0),0)</f>
        <v>#N/A</v>
      </c>
      <c r="M2053" s="7"/>
      <c r="O2053" s="7" t="str">
        <f t="shared" si="334"/>
        <v>ZBML</v>
      </c>
      <c r="P2053" s="104" t="e">
        <f t="shared" si="335"/>
        <v>#N/A</v>
      </c>
      <c r="Q2053" s="102" t="s">
        <v>203</v>
      </c>
      <c r="R2053" s="102" t="s">
        <v>204</v>
      </c>
      <c r="S2053" s="102" t="s">
        <v>152</v>
      </c>
      <c r="T2053" s="105" t="str">
        <f t="shared" ca="1" si="340"/>
        <v>04.05.Monday</v>
      </c>
      <c r="U2053" s="102" t="s">
        <v>205</v>
      </c>
      <c r="V2053" s="7"/>
      <c r="W2053" s="7"/>
      <c r="X2053" s="7"/>
      <c r="Y2053" s="7"/>
      <c r="Z2053" s="100">
        <f t="shared" si="336"/>
        <v>4003938</v>
      </c>
      <c r="AA2053" s="7"/>
      <c r="AB2053" s="7"/>
      <c r="AC2053" s="7"/>
      <c r="AD2053" s="7"/>
      <c r="AE2053" s="100">
        <f t="shared" si="337"/>
        <v>4196</v>
      </c>
      <c r="AF2053" s="7"/>
      <c r="AG2053" s="100">
        <f t="shared" si="338"/>
        <v>50033829</v>
      </c>
    </row>
    <row r="2054" spans="1:33" x14ac:dyDescent="0.35">
      <c r="A2054" s="7" t="str">
        <f t="shared" si="339"/>
        <v>Suape39,70</v>
      </c>
      <c r="B2054" s="100" t="s">
        <v>187</v>
      </c>
      <c r="C2054" s="7">
        <v>4196</v>
      </c>
      <c r="D2054" s="7" t="s">
        <v>23</v>
      </c>
      <c r="E2054">
        <v>4003938</v>
      </c>
      <c r="F2054" s="101"/>
      <c r="G2054" s="111">
        <v>50033829</v>
      </c>
      <c r="H2054" t="s">
        <v>229</v>
      </c>
      <c r="I2054" s="101" t="str">
        <f t="shared" si="333"/>
        <v>39,7</v>
      </c>
      <c r="J2054" s="164">
        <v>0</v>
      </c>
      <c r="K2054" s="7" t="s">
        <v>52</v>
      </c>
      <c r="L2054" s="103" t="e">
        <f>HLOOKUP(K2054,'ABR''26'!$DE$4:$EH$65,MATCH(Carga!A2054,'ABR''26'!$DE$4:$DE$65,0),0)</f>
        <v>#N/A</v>
      </c>
      <c r="M2054" s="7"/>
      <c r="O2054" s="7" t="str">
        <f t="shared" si="334"/>
        <v>ZBPP</v>
      </c>
      <c r="P2054" s="104" t="e">
        <f t="shared" si="335"/>
        <v>#N/A</v>
      </c>
      <c r="Q2054" s="102" t="s">
        <v>203</v>
      </c>
      <c r="R2054" s="102" t="s">
        <v>204</v>
      </c>
      <c r="S2054" s="102" t="s">
        <v>152</v>
      </c>
      <c r="T2054" s="105" t="str">
        <f t="shared" ca="1" si="340"/>
        <v>04.05.Monday</v>
      </c>
      <c r="U2054" s="102" t="s">
        <v>205</v>
      </c>
      <c r="V2054" s="7"/>
      <c r="W2054" s="7"/>
      <c r="X2054" s="7"/>
      <c r="Y2054" s="7"/>
      <c r="Z2054" s="100">
        <f t="shared" si="336"/>
        <v>4003938</v>
      </c>
      <c r="AA2054" s="7"/>
      <c r="AB2054" s="7"/>
      <c r="AC2054" s="7"/>
      <c r="AD2054" s="7"/>
      <c r="AE2054" s="100">
        <f t="shared" si="337"/>
        <v>4196</v>
      </c>
      <c r="AF2054" s="7"/>
      <c r="AG2054" s="100">
        <f t="shared" si="338"/>
        <v>50033829</v>
      </c>
    </row>
    <row r="2055" spans="1:33" x14ac:dyDescent="0.35">
      <c r="A2055" s="7" t="str">
        <f t="shared" si="339"/>
        <v>Suape39,70</v>
      </c>
      <c r="B2055" s="100" t="s">
        <v>187</v>
      </c>
      <c r="C2055" s="7">
        <v>4196</v>
      </c>
      <c r="D2055" s="7" t="s">
        <v>23</v>
      </c>
      <c r="E2055">
        <v>4003938</v>
      </c>
      <c r="F2055" s="101"/>
      <c r="G2055" s="111">
        <v>50033829</v>
      </c>
      <c r="H2055" t="s">
        <v>229</v>
      </c>
      <c r="I2055" s="101" t="str">
        <f t="shared" si="333"/>
        <v>39,7</v>
      </c>
      <c r="J2055" s="164">
        <v>0</v>
      </c>
      <c r="K2055" s="7" t="s">
        <v>60</v>
      </c>
      <c r="L2055" s="103" t="e">
        <f>HLOOKUP(K2055,'ABR''26'!$DE$4:$EH$65,MATCH(Carga!A2055,'ABR''26'!$DE$4:$DE$65,0),0)</f>
        <v>#N/A</v>
      </c>
      <c r="M2055" s="7"/>
      <c r="O2055" s="7" t="str">
        <f t="shared" si="334"/>
        <v>ZBPB</v>
      </c>
      <c r="P2055" s="104" t="e">
        <f t="shared" si="335"/>
        <v>#N/A</v>
      </c>
      <c r="Q2055" s="102" t="s">
        <v>203</v>
      </c>
      <c r="R2055" s="102" t="s">
        <v>204</v>
      </c>
      <c r="S2055" s="102" t="s">
        <v>152</v>
      </c>
      <c r="T2055" s="105" t="str">
        <f t="shared" ca="1" si="340"/>
        <v>04.05.Monday</v>
      </c>
      <c r="U2055" s="102" t="s">
        <v>205</v>
      </c>
      <c r="V2055" s="7"/>
      <c r="W2055" s="7"/>
      <c r="X2055" s="7"/>
      <c r="Y2055" s="7"/>
      <c r="Z2055" s="100">
        <f t="shared" si="336"/>
        <v>4003938</v>
      </c>
      <c r="AA2055" s="7"/>
      <c r="AB2055" s="7"/>
      <c r="AC2055" s="7"/>
      <c r="AD2055" s="7"/>
      <c r="AE2055" s="100">
        <f t="shared" si="337"/>
        <v>4196</v>
      </c>
      <c r="AF2055" s="7"/>
      <c r="AG2055" s="100">
        <f t="shared" si="338"/>
        <v>50033829</v>
      </c>
    </row>
    <row r="2056" spans="1:33" x14ac:dyDescent="0.35">
      <c r="A2056" s="7" t="str">
        <f t="shared" si="339"/>
        <v>Suape39,70</v>
      </c>
      <c r="B2056" s="100" t="s">
        <v>187</v>
      </c>
      <c r="C2056" s="7">
        <v>4196</v>
      </c>
      <c r="D2056" s="7" t="s">
        <v>23</v>
      </c>
      <c r="E2056">
        <v>4003938</v>
      </c>
      <c r="F2056" s="101"/>
      <c r="G2056" s="111">
        <v>50033829</v>
      </c>
      <c r="H2056" t="s">
        <v>229</v>
      </c>
      <c r="I2056" s="101" t="str">
        <f t="shared" si="333"/>
        <v>39,7</v>
      </c>
      <c r="J2056" s="164">
        <v>0</v>
      </c>
      <c r="K2056" s="7" t="s">
        <v>50</v>
      </c>
      <c r="L2056" s="103" t="e">
        <f>HLOOKUP(K2056,'ABR''26'!$DE$4:$EH$65,MATCH(Carga!A2056,'ABR''26'!$DE$4:$DE$65,0),0)</f>
        <v>#N/A</v>
      </c>
      <c r="M2056" s="7"/>
      <c r="O2056" s="7" t="str">
        <f t="shared" si="334"/>
        <v>ZBOP</v>
      </c>
      <c r="P2056" s="104" t="e">
        <f t="shared" si="335"/>
        <v>#N/A</v>
      </c>
      <c r="Q2056" s="102" t="s">
        <v>203</v>
      </c>
      <c r="R2056" s="102" t="s">
        <v>204</v>
      </c>
      <c r="S2056" s="102" t="s">
        <v>152</v>
      </c>
      <c r="T2056" s="105" t="str">
        <f t="shared" ca="1" si="340"/>
        <v>04.05.Monday</v>
      </c>
      <c r="U2056" s="102" t="s">
        <v>205</v>
      </c>
      <c r="V2056" s="7"/>
      <c r="W2056" s="7"/>
      <c r="X2056" s="7"/>
      <c r="Y2056" s="7"/>
      <c r="Z2056" s="100">
        <f t="shared" si="336"/>
        <v>4003938</v>
      </c>
      <c r="AA2056" s="7"/>
      <c r="AB2056" s="7"/>
      <c r="AC2056" s="7"/>
      <c r="AD2056" s="7"/>
      <c r="AE2056" s="100">
        <f t="shared" si="337"/>
        <v>4196</v>
      </c>
      <c r="AF2056" s="7"/>
      <c r="AG2056" s="100">
        <f t="shared" si="338"/>
        <v>50033829</v>
      </c>
    </row>
    <row r="2057" spans="1:33" x14ac:dyDescent="0.35">
      <c r="A2057" s="7" t="str">
        <f t="shared" si="339"/>
        <v>Suape39,70</v>
      </c>
      <c r="B2057" s="100" t="s">
        <v>187</v>
      </c>
      <c r="C2057" s="7">
        <v>4196</v>
      </c>
      <c r="D2057" s="7" t="s">
        <v>23</v>
      </c>
      <c r="E2057">
        <v>4003938</v>
      </c>
      <c r="F2057" s="101"/>
      <c r="G2057" s="111">
        <v>50033829</v>
      </c>
      <c r="H2057" t="s">
        <v>229</v>
      </c>
      <c r="I2057" s="101" t="str">
        <f t="shared" si="333"/>
        <v>39,7</v>
      </c>
      <c r="J2057" s="164">
        <v>0</v>
      </c>
      <c r="K2057" s="7" t="s">
        <v>58</v>
      </c>
      <c r="L2057" s="103" t="e">
        <f>HLOOKUP(K2057,'ABR''26'!$DE$4:$EH$65,MATCH(Carga!A2057,'ABR''26'!$DE$4:$DE$65,0),0)</f>
        <v>#N/A</v>
      </c>
      <c r="M2057" s="7"/>
      <c r="O2057" s="7" t="str">
        <f t="shared" si="334"/>
        <v>ZBOB</v>
      </c>
      <c r="P2057" s="104" t="e">
        <f t="shared" si="335"/>
        <v>#N/A</v>
      </c>
      <c r="Q2057" s="102" t="s">
        <v>203</v>
      </c>
      <c r="R2057" s="102" t="s">
        <v>204</v>
      </c>
      <c r="S2057" s="102" t="s">
        <v>152</v>
      </c>
      <c r="T2057" s="105" t="str">
        <f t="shared" ca="1" si="340"/>
        <v>04.05.Monday</v>
      </c>
      <c r="U2057" s="102" t="s">
        <v>205</v>
      </c>
      <c r="V2057" s="7"/>
      <c r="W2057" s="7"/>
      <c r="X2057" s="7"/>
      <c r="Y2057" s="7"/>
      <c r="Z2057" s="100">
        <f t="shared" si="336"/>
        <v>4003938</v>
      </c>
      <c r="AA2057" s="7"/>
      <c r="AB2057" s="7"/>
      <c r="AC2057" s="7"/>
      <c r="AD2057" s="7"/>
      <c r="AE2057" s="100">
        <f t="shared" si="337"/>
        <v>4196</v>
      </c>
      <c r="AF2057" s="7"/>
      <c r="AG2057" s="100">
        <f t="shared" si="338"/>
        <v>50033829</v>
      </c>
    </row>
    <row r="2058" spans="1:33" x14ac:dyDescent="0.35">
      <c r="A2058" s="7" t="str">
        <f t="shared" si="339"/>
        <v>Suape39,70</v>
      </c>
      <c r="B2058" s="100" t="s">
        <v>187</v>
      </c>
      <c r="C2058" s="7">
        <v>4196</v>
      </c>
      <c r="D2058" s="7" t="s">
        <v>23</v>
      </c>
      <c r="E2058">
        <v>4003938</v>
      </c>
      <c r="F2058" s="101"/>
      <c r="G2058" s="111">
        <v>50033829</v>
      </c>
      <c r="H2058" t="s">
        <v>229</v>
      </c>
      <c r="I2058" s="101" t="str">
        <f t="shared" si="333"/>
        <v>39,7</v>
      </c>
      <c r="J2058" s="164">
        <v>0</v>
      </c>
      <c r="K2058" s="7" t="s">
        <v>134</v>
      </c>
      <c r="L2058" s="103" t="e">
        <f>HLOOKUP(K2058,'ABR''26'!$DE$4:$EH$65,MATCH(Carga!A2058,'ABR''26'!$DE$4:$DE$65,0),0)</f>
        <v>#N/A</v>
      </c>
      <c r="M2058" s="7"/>
      <c r="O2058" s="7" t="str">
        <f t="shared" si="334"/>
        <v>ZBSG</v>
      </c>
      <c r="P2058" s="104" t="e">
        <f t="shared" si="335"/>
        <v>#N/A</v>
      </c>
      <c r="Q2058" s="102" t="s">
        <v>203</v>
      </c>
      <c r="R2058" s="102" t="s">
        <v>204</v>
      </c>
      <c r="S2058" s="102" t="s">
        <v>152</v>
      </c>
      <c r="T2058" s="105" t="str">
        <f t="shared" ca="1" si="340"/>
        <v>04.05.Monday</v>
      </c>
      <c r="U2058" s="102" t="s">
        <v>205</v>
      </c>
      <c r="V2058" s="7"/>
      <c r="W2058" s="7"/>
      <c r="X2058" s="7"/>
      <c r="Y2058" s="7"/>
      <c r="Z2058" s="100">
        <f t="shared" si="336"/>
        <v>4003938</v>
      </c>
      <c r="AA2058" s="7"/>
      <c r="AB2058" s="7"/>
      <c r="AC2058" s="7"/>
      <c r="AD2058" s="7"/>
      <c r="AE2058" s="100">
        <f t="shared" si="337"/>
        <v>4196</v>
      </c>
      <c r="AF2058" s="7"/>
      <c r="AG2058" s="100">
        <f t="shared" si="338"/>
        <v>50033829</v>
      </c>
    </row>
    <row r="2059" spans="1:33" x14ac:dyDescent="0.35">
      <c r="A2059" s="7" t="str">
        <f t="shared" si="339"/>
        <v>Suape39,70</v>
      </c>
      <c r="B2059" s="100" t="s">
        <v>187</v>
      </c>
      <c r="C2059" s="7">
        <v>4196</v>
      </c>
      <c r="D2059" s="7" t="s">
        <v>23</v>
      </c>
      <c r="E2059">
        <v>4003938</v>
      </c>
      <c r="F2059" s="101"/>
      <c r="G2059" s="111">
        <v>50033829</v>
      </c>
      <c r="H2059" t="s">
        <v>229</v>
      </c>
      <c r="I2059" s="101" t="str">
        <f t="shared" si="333"/>
        <v>39,7</v>
      </c>
      <c r="J2059" s="164">
        <v>0</v>
      </c>
      <c r="K2059" s="7" t="s">
        <v>45</v>
      </c>
      <c r="L2059" s="103" t="e">
        <f>HLOOKUP(K2059,'ABR''26'!$DE$4:$EH$65,MATCH(Carga!A2059,'ABR''26'!$DE$4:$DE$65,0),0)</f>
        <v>#N/A</v>
      </c>
      <c r="M2059" s="7"/>
      <c r="O2059" s="7" t="str">
        <f t="shared" si="334"/>
        <v>ZBFS</v>
      </c>
      <c r="P2059" s="104" t="e">
        <f t="shared" si="335"/>
        <v>#N/A</v>
      </c>
      <c r="Q2059" s="102" t="s">
        <v>203</v>
      </c>
      <c r="R2059" s="102" t="s">
        <v>204</v>
      </c>
      <c r="S2059" s="102" t="s">
        <v>152</v>
      </c>
      <c r="T2059" s="105" t="str">
        <f t="shared" ca="1" si="340"/>
        <v>04.05.Monday</v>
      </c>
      <c r="U2059" s="102" t="s">
        <v>205</v>
      </c>
      <c r="V2059" s="7"/>
      <c r="W2059" s="7"/>
      <c r="X2059" s="7"/>
      <c r="Y2059" s="7"/>
      <c r="Z2059" s="100">
        <f t="shared" si="336"/>
        <v>4003938</v>
      </c>
      <c r="AA2059" s="7"/>
      <c r="AB2059" s="7"/>
      <c r="AC2059" s="7"/>
      <c r="AD2059" s="7"/>
      <c r="AE2059" s="100">
        <f t="shared" si="337"/>
        <v>4196</v>
      </c>
      <c r="AF2059" s="7"/>
      <c r="AG2059" s="100">
        <f t="shared" si="338"/>
        <v>50033829</v>
      </c>
    </row>
    <row r="2060" spans="1:33" x14ac:dyDescent="0.35">
      <c r="A2060" s="7" t="str">
        <f t="shared" si="339"/>
        <v>Suape39,70</v>
      </c>
      <c r="B2060" s="100" t="s">
        <v>187</v>
      </c>
      <c r="C2060" s="7">
        <v>4196</v>
      </c>
      <c r="D2060" s="7" t="s">
        <v>23</v>
      </c>
      <c r="E2060">
        <v>4003938</v>
      </c>
      <c r="F2060" s="101"/>
      <c r="G2060" s="111">
        <v>50033829</v>
      </c>
      <c r="H2060" t="s">
        <v>229</v>
      </c>
      <c r="I2060" s="101" t="str">
        <f t="shared" si="333"/>
        <v>39,7</v>
      </c>
      <c r="J2060" s="164">
        <v>0</v>
      </c>
      <c r="K2060" s="7" t="s">
        <v>47</v>
      </c>
      <c r="L2060" s="103" t="e">
        <f>HLOOKUP(K2060,'ABR''26'!$DE$4:$EH$65,MATCH(Carga!A2060,'ABR''26'!$DE$4:$DE$65,0),0)</f>
        <v>#N/A</v>
      </c>
      <c r="M2060" s="7"/>
      <c r="O2060" s="7" t="str">
        <f t="shared" si="334"/>
        <v>ZBUT</v>
      </c>
      <c r="P2060" s="104" t="e">
        <f t="shared" si="335"/>
        <v>#N/A</v>
      </c>
      <c r="Q2060" s="102" t="s">
        <v>203</v>
      </c>
      <c r="R2060" s="102" t="s">
        <v>204</v>
      </c>
      <c r="S2060" s="102" t="s">
        <v>152</v>
      </c>
      <c r="T2060" s="105" t="str">
        <f t="shared" ca="1" si="340"/>
        <v>04.05.Monday</v>
      </c>
      <c r="U2060" s="102" t="s">
        <v>205</v>
      </c>
      <c r="V2060" s="7"/>
      <c r="W2060" s="7"/>
      <c r="X2060" s="7"/>
      <c r="Y2060" s="7"/>
      <c r="Z2060" s="100">
        <f t="shared" si="336"/>
        <v>4003938</v>
      </c>
      <c r="AA2060" s="7"/>
      <c r="AB2060" s="7"/>
      <c r="AC2060" s="7"/>
      <c r="AD2060" s="7"/>
      <c r="AE2060" s="100">
        <f t="shared" si="337"/>
        <v>4196</v>
      </c>
      <c r="AF2060" s="7"/>
      <c r="AG2060" s="100">
        <f t="shared" si="338"/>
        <v>50033829</v>
      </c>
    </row>
    <row r="2061" spans="1:33" x14ac:dyDescent="0.35">
      <c r="A2061" s="7" t="str">
        <f t="shared" si="339"/>
        <v>Suape39,70</v>
      </c>
      <c r="B2061" s="100" t="s">
        <v>187</v>
      </c>
      <c r="C2061" s="7">
        <v>4196</v>
      </c>
      <c r="D2061" s="7" t="s">
        <v>23</v>
      </c>
      <c r="E2061">
        <v>4003938</v>
      </c>
      <c r="F2061" s="101"/>
      <c r="G2061" s="111">
        <v>50033829</v>
      </c>
      <c r="H2061" t="s">
        <v>229</v>
      </c>
      <c r="I2061" s="101" t="str">
        <f t="shared" si="333"/>
        <v>39,7</v>
      </c>
      <c r="J2061" s="164">
        <v>0</v>
      </c>
      <c r="K2061" s="7" t="s">
        <v>54</v>
      </c>
      <c r="L2061" s="103" t="e">
        <f>HLOOKUP(K2061,'ABR''26'!$DE$4:$EH$65,MATCH(Carga!A2061,'ABR''26'!$DE$4:$DE$65,0),0)</f>
        <v>#N/A</v>
      </c>
      <c r="M2061" s="7"/>
      <c r="O2061" s="7" t="str">
        <f t="shared" si="334"/>
        <v>ZBUB</v>
      </c>
      <c r="P2061" s="104" t="e">
        <f t="shared" si="335"/>
        <v>#N/A</v>
      </c>
      <c r="Q2061" s="102" t="s">
        <v>203</v>
      </c>
      <c r="R2061" s="102" t="s">
        <v>204</v>
      </c>
      <c r="S2061" s="102" t="s">
        <v>152</v>
      </c>
      <c r="T2061" s="105" t="str">
        <f t="shared" ca="1" si="340"/>
        <v>04.05.Monday</v>
      </c>
      <c r="U2061" s="102" t="s">
        <v>205</v>
      </c>
      <c r="V2061" s="7"/>
      <c r="W2061" s="7"/>
      <c r="X2061" s="7"/>
      <c r="Y2061" s="7"/>
      <c r="Z2061" s="100">
        <f t="shared" si="336"/>
        <v>4003938</v>
      </c>
      <c r="AA2061" s="7"/>
      <c r="AB2061" s="7"/>
      <c r="AC2061" s="7"/>
      <c r="AD2061" s="7"/>
      <c r="AE2061" s="100">
        <f t="shared" si="337"/>
        <v>4196</v>
      </c>
      <c r="AF2061" s="7"/>
      <c r="AG2061" s="100">
        <f t="shared" si="338"/>
        <v>50033829</v>
      </c>
    </row>
    <row r="2062" spans="1:33" x14ac:dyDescent="0.35">
      <c r="A2062" s="7" t="str">
        <f t="shared" si="339"/>
        <v>Suape39,70</v>
      </c>
      <c r="B2062" s="100" t="s">
        <v>187</v>
      </c>
      <c r="C2062" s="7">
        <v>4196</v>
      </c>
      <c r="D2062" s="7" t="s">
        <v>23</v>
      </c>
      <c r="E2062">
        <v>4003938</v>
      </c>
      <c r="F2062" s="101"/>
      <c r="G2062" s="111">
        <v>50033829</v>
      </c>
      <c r="H2062" t="s">
        <v>229</v>
      </c>
      <c r="I2062" s="101" t="str">
        <f t="shared" si="333"/>
        <v>39,7</v>
      </c>
      <c r="J2062" s="164">
        <v>0</v>
      </c>
      <c r="K2062" s="7" t="s">
        <v>48</v>
      </c>
      <c r="L2062" s="103" t="e">
        <f>HLOOKUP(K2062,'ABR''26'!$DE$4:$EH$65,MATCH(Carga!A2062,'ABR''26'!$DE$4:$DE$65,0),0)</f>
        <v>#N/A</v>
      </c>
      <c r="M2062" s="7"/>
      <c r="O2062" s="7" t="str">
        <f t="shared" si="334"/>
        <v>ZBLA</v>
      </c>
      <c r="P2062" s="104" t="e">
        <f t="shared" si="335"/>
        <v>#N/A</v>
      </c>
      <c r="Q2062" s="102" t="s">
        <v>203</v>
      </c>
      <c r="R2062" s="102" t="s">
        <v>204</v>
      </c>
      <c r="S2062" s="102" t="s">
        <v>152</v>
      </c>
      <c r="T2062" s="105" t="str">
        <f t="shared" ca="1" si="340"/>
        <v>04.05.Monday</v>
      </c>
      <c r="U2062" s="102" t="s">
        <v>205</v>
      </c>
      <c r="V2062" s="7"/>
      <c r="W2062" s="7"/>
      <c r="X2062" s="7"/>
      <c r="Y2062" s="7"/>
      <c r="Z2062" s="100">
        <f t="shared" si="336"/>
        <v>4003938</v>
      </c>
      <c r="AA2062" s="7"/>
      <c r="AB2062" s="7"/>
      <c r="AC2062" s="7"/>
      <c r="AD2062" s="7"/>
      <c r="AE2062" s="100">
        <f t="shared" si="337"/>
        <v>4196</v>
      </c>
      <c r="AF2062" s="7"/>
      <c r="AG2062" s="100">
        <f t="shared" si="338"/>
        <v>50033829</v>
      </c>
    </row>
    <row r="2063" spans="1:33" x14ac:dyDescent="0.35">
      <c r="A2063" s="7" t="str">
        <f t="shared" si="339"/>
        <v>Suape39,70</v>
      </c>
      <c r="B2063" s="100" t="s">
        <v>187</v>
      </c>
      <c r="C2063" s="7">
        <v>4196</v>
      </c>
      <c r="D2063" s="7" t="s">
        <v>23</v>
      </c>
      <c r="E2063">
        <v>4003938</v>
      </c>
      <c r="F2063" s="101"/>
      <c r="G2063" s="111">
        <v>50033829</v>
      </c>
      <c r="H2063" t="s">
        <v>229</v>
      </c>
      <c r="I2063" s="101" t="str">
        <f t="shared" si="333"/>
        <v>39,7</v>
      </c>
      <c r="J2063" s="164">
        <v>0</v>
      </c>
      <c r="K2063" s="7" t="s">
        <v>55</v>
      </c>
      <c r="L2063" s="103" t="e">
        <f>HLOOKUP(K2063,'ABR''26'!$DE$4:$EH$65,MATCH(Carga!A2063,'ABR''26'!$DE$4:$DE$65,0),0)</f>
        <v>#N/A</v>
      </c>
      <c r="M2063" s="7"/>
      <c r="O2063" s="7" t="str">
        <f t="shared" si="334"/>
        <v>ZBLL</v>
      </c>
      <c r="P2063" s="104" t="e">
        <f t="shared" si="335"/>
        <v>#N/A</v>
      </c>
      <c r="Q2063" s="102" t="s">
        <v>203</v>
      </c>
      <c r="R2063" s="102" t="s">
        <v>204</v>
      </c>
      <c r="S2063" s="102" t="s">
        <v>152</v>
      </c>
      <c r="T2063" s="105" t="str">
        <f t="shared" ca="1" si="340"/>
        <v>04.05.Monday</v>
      </c>
      <c r="U2063" s="102" t="s">
        <v>205</v>
      </c>
      <c r="V2063" s="7"/>
      <c r="W2063" s="7"/>
      <c r="X2063" s="7"/>
      <c r="Y2063" s="7"/>
      <c r="Z2063" s="100">
        <f t="shared" si="336"/>
        <v>4003938</v>
      </c>
      <c r="AA2063" s="7"/>
      <c r="AB2063" s="7"/>
      <c r="AC2063" s="7"/>
      <c r="AD2063" s="7"/>
      <c r="AE2063" s="100">
        <f t="shared" si="337"/>
        <v>4196</v>
      </c>
      <c r="AF2063" s="7"/>
      <c r="AG2063" s="100">
        <f t="shared" si="338"/>
        <v>50033829</v>
      </c>
    </row>
    <row r="2064" spans="1:33" x14ac:dyDescent="0.35">
      <c r="A2064" s="7" t="str">
        <f t="shared" si="339"/>
        <v>Suape39,70</v>
      </c>
      <c r="B2064" s="100" t="s">
        <v>187</v>
      </c>
      <c r="C2064" s="7">
        <v>4196</v>
      </c>
      <c r="D2064" s="7" t="s">
        <v>23</v>
      </c>
      <c r="E2064">
        <v>4003938</v>
      </c>
      <c r="F2064" s="101"/>
      <c r="G2064" s="111">
        <v>50033829</v>
      </c>
      <c r="H2064" t="s">
        <v>229</v>
      </c>
      <c r="I2064" s="101" t="str">
        <f t="shared" si="333"/>
        <v>39,7</v>
      </c>
      <c r="J2064" s="164">
        <v>0</v>
      </c>
      <c r="K2064" s="7" t="s">
        <v>135</v>
      </c>
      <c r="L2064" s="103" t="e">
        <f>HLOOKUP(K2064,'ABR''26'!$DE$4:$EH$65,MATCH(Carga!A2064,'ABR''26'!$DE$4:$DE$65,0),0)</f>
        <v>#N/A</v>
      </c>
      <c r="M2064" s="7"/>
      <c r="O2064" s="7" t="str">
        <f t="shared" si="334"/>
        <v>ZBPE</v>
      </c>
      <c r="P2064" s="104" t="e">
        <f t="shared" si="335"/>
        <v>#N/A</v>
      </c>
      <c r="Q2064" s="102" t="s">
        <v>203</v>
      </c>
      <c r="R2064" s="102" t="s">
        <v>204</v>
      </c>
      <c r="S2064" s="102" t="s">
        <v>152</v>
      </c>
      <c r="T2064" s="105" t="str">
        <f t="shared" ca="1" si="340"/>
        <v>04.05.Monday</v>
      </c>
      <c r="U2064" s="102" t="s">
        <v>205</v>
      </c>
      <c r="V2064" s="7"/>
      <c r="W2064" s="7"/>
      <c r="X2064" s="7"/>
      <c r="Y2064" s="7"/>
      <c r="Z2064" s="100">
        <f t="shared" si="336"/>
        <v>4003938</v>
      </c>
      <c r="AA2064" s="7"/>
      <c r="AB2064" s="7"/>
      <c r="AC2064" s="7"/>
      <c r="AD2064" s="7"/>
      <c r="AE2064" s="100">
        <f t="shared" si="337"/>
        <v>4196</v>
      </c>
      <c r="AF2064" s="7"/>
      <c r="AG2064" s="100">
        <f t="shared" si="338"/>
        <v>50033829</v>
      </c>
    </row>
    <row r="2065" spans="1:33" x14ac:dyDescent="0.35">
      <c r="A2065" s="7" t="str">
        <f t="shared" si="339"/>
        <v>Suape39,70</v>
      </c>
      <c r="B2065" s="100" t="s">
        <v>187</v>
      </c>
      <c r="C2065" s="7">
        <v>4196</v>
      </c>
      <c r="D2065" s="7" t="s">
        <v>23</v>
      </c>
      <c r="E2065">
        <v>4003938</v>
      </c>
      <c r="F2065" s="101"/>
      <c r="G2065" s="111">
        <v>50033829</v>
      </c>
      <c r="H2065" t="s">
        <v>229</v>
      </c>
      <c r="I2065" s="101" t="str">
        <f t="shared" si="333"/>
        <v>39,7</v>
      </c>
      <c r="J2065" s="164">
        <v>0</v>
      </c>
      <c r="K2065" s="7" t="s">
        <v>136</v>
      </c>
      <c r="L2065" s="103" t="e">
        <f>HLOOKUP(K2065,'ABR''26'!$DE$4:$EH$65,MATCH(Carga!A2065,'ABR''26'!$DE$4:$DE$65,0),0)</f>
        <v>#N/A</v>
      </c>
      <c r="M2065" s="7"/>
      <c r="O2065" s="7" t="str">
        <f t="shared" si="334"/>
        <v>ZBPL</v>
      </c>
      <c r="P2065" s="104" t="e">
        <f t="shared" si="335"/>
        <v>#N/A</v>
      </c>
      <c r="Q2065" s="102" t="s">
        <v>203</v>
      </c>
      <c r="R2065" s="102" t="s">
        <v>204</v>
      </c>
      <c r="S2065" s="102" t="s">
        <v>152</v>
      </c>
      <c r="T2065" s="105" t="str">
        <f t="shared" ca="1" si="340"/>
        <v>04.05.Monday</v>
      </c>
      <c r="U2065" s="102" t="s">
        <v>205</v>
      </c>
      <c r="V2065" s="7"/>
      <c r="W2065" s="7"/>
      <c r="X2065" s="7"/>
      <c r="Y2065" s="7"/>
      <c r="Z2065" s="100">
        <f t="shared" si="336"/>
        <v>4003938</v>
      </c>
      <c r="AA2065" s="7"/>
      <c r="AB2065" s="7"/>
      <c r="AC2065" s="7"/>
      <c r="AD2065" s="7"/>
      <c r="AE2065" s="100">
        <f t="shared" si="337"/>
        <v>4196</v>
      </c>
      <c r="AF2065" s="7"/>
      <c r="AG2065" s="100">
        <f t="shared" si="338"/>
        <v>50033829</v>
      </c>
    </row>
    <row r="2066" spans="1:33" x14ac:dyDescent="0.35">
      <c r="A2066" s="7" t="str">
        <f>D2066&amp;I2066&amp;J2066</f>
        <v>Suape39,70</v>
      </c>
      <c r="B2066" s="100" t="s">
        <v>187</v>
      </c>
      <c r="C2066" s="7">
        <v>4196</v>
      </c>
      <c r="D2066" s="7" t="s">
        <v>23</v>
      </c>
      <c r="E2066">
        <v>4003938</v>
      </c>
      <c r="F2066" s="101"/>
      <c r="G2066" s="111">
        <v>50033825</v>
      </c>
      <c r="H2066" t="s">
        <v>221</v>
      </c>
      <c r="I2066" s="101" t="str">
        <f t="shared" si="333"/>
        <v>39,7</v>
      </c>
      <c r="J2066" s="164">
        <v>0</v>
      </c>
      <c r="K2066" s="7" t="s">
        <v>43</v>
      </c>
      <c r="L2066" s="103" t="e">
        <f>HLOOKUP(K2066,'ABR''26'!$DE$4:$EH$65,MATCH(Carga!A2066,'ABR''26'!$DE$4:$DE$65,0),0)</f>
        <v>#N/A</v>
      </c>
      <c r="M2066" s="7"/>
      <c r="O2066" s="7" t="str">
        <f t="shared" si="334"/>
        <v>ZBRP</v>
      </c>
      <c r="P2066" s="104" t="e">
        <f t="shared" si="335"/>
        <v>#N/A</v>
      </c>
      <c r="Q2066" s="102" t="s">
        <v>203</v>
      </c>
      <c r="R2066" s="102" t="s">
        <v>204</v>
      </c>
      <c r="S2066" s="102" t="s">
        <v>152</v>
      </c>
      <c r="T2066" s="105" t="str">
        <f t="shared" ca="1" si="340"/>
        <v>04.05.Monday</v>
      </c>
      <c r="U2066" s="102" t="s">
        <v>205</v>
      </c>
      <c r="V2066" s="7"/>
      <c r="W2066" s="7"/>
      <c r="X2066" s="7"/>
      <c r="Y2066" s="7"/>
      <c r="Z2066" s="100">
        <f t="shared" si="336"/>
        <v>4003938</v>
      </c>
      <c r="AA2066" s="7"/>
      <c r="AB2066" s="7"/>
      <c r="AC2066" s="7"/>
      <c r="AD2066" s="7"/>
      <c r="AE2066" s="100">
        <f t="shared" si="337"/>
        <v>4196</v>
      </c>
      <c r="AF2066" s="7"/>
      <c r="AG2066" s="100">
        <f t="shared" si="338"/>
        <v>50033825</v>
      </c>
    </row>
    <row r="2067" spans="1:33" x14ac:dyDescent="0.35">
      <c r="A2067" s="7" t="str">
        <f t="shared" ref="A2067:A2089" si="341">D2067&amp;I2067&amp;J2067</f>
        <v>Suape39,70</v>
      </c>
      <c r="B2067" s="100" t="s">
        <v>187</v>
      </c>
      <c r="C2067" s="7">
        <v>4196</v>
      </c>
      <c r="D2067" s="7" t="s">
        <v>23</v>
      </c>
      <c r="E2067">
        <v>4003938</v>
      </c>
      <c r="F2067" s="101"/>
      <c r="G2067" s="111">
        <v>50033825</v>
      </c>
      <c r="H2067" t="s">
        <v>221</v>
      </c>
      <c r="I2067" s="101" t="str">
        <f t="shared" si="333"/>
        <v>39,7</v>
      </c>
      <c r="J2067" s="164">
        <v>0</v>
      </c>
      <c r="K2067" s="7" t="s">
        <v>44</v>
      </c>
      <c r="L2067" s="103" t="e">
        <f>HLOOKUP(K2067,'ABR''26'!$DE$4:$EH$65,MATCH(Carga!A2067,'ABR''26'!$DE$4:$DE$65,0),0)</f>
        <v>#N/A</v>
      </c>
      <c r="M2067" s="7"/>
      <c r="O2067" s="7" t="str">
        <f t="shared" si="334"/>
        <v>ZBSR</v>
      </c>
      <c r="P2067" s="104" t="e">
        <f t="shared" si="335"/>
        <v>#N/A</v>
      </c>
      <c r="Q2067" s="102" t="s">
        <v>203</v>
      </c>
      <c r="R2067" s="102" t="s">
        <v>204</v>
      </c>
      <c r="S2067" s="102" t="s">
        <v>152</v>
      </c>
      <c r="T2067" s="105" t="str">
        <f t="shared" ca="1" si="340"/>
        <v>04.05.Monday</v>
      </c>
      <c r="U2067" s="102" t="s">
        <v>205</v>
      </c>
      <c r="V2067" s="7"/>
      <c r="W2067" s="7"/>
      <c r="X2067" s="7"/>
      <c r="Y2067" s="7"/>
      <c r="Z2067" s="100">
        <f t="shared" si="336"/>
        <v>4003938</v>
      </c>
      <c r="AA2067" s="7"/>
      <c r="AB2067" s="7"/>
      <c r="AC2067" s="7"/>
      <c r="AD2067" s="7"/>
      <c r="AE2067" s="100">
        <f t="shared" si="337"/>
        <v>4196</v>
      </c>
      <c r="AF2067" s="7"/>
      <c r="AG2067" s="100">
        <f t="shared" si="338"/>
        <v>50033825</v>
      </c>
    </row>
    <row r="2068" spans="1:33" x14ac:dyDescent="0.35">
      <c r="A2068" s="7" t="str">
        <f t="shared" si="341"/>
        <v>Suape39,70</v>
      </c>
      <c r="B2068" s="100" t="s">
        <v>187</v>
      </c>
      <c r="C2068" s="7">
        <v>4196</v>
      </c>
      <c r="D2068" s="7" t="s">
        <v>23</v>
      </c>
      <c r="E2068">
        <v>4003938</v>
      </c>
      <c r="F2068" s="101"/>
      <c r="G2068" s="111">
        <v>50033825</v>
      </c>
      <c r="H2068" t="s">
        <v>221</v>
      </c>
      <c r="I2068" s="101" t="str">
        <f t="shared" si="333"/>
        <v>39,7</v>
      </c>
      <c r="J2068" s="164">
        <v>0</v>
      </c>
      <c r="K2068" s="7" t="s">
        <v>56</v>
      </c>
      <c r="L2068" s="103" t="e">
        <f>HLOOKUP(K2068,'ABR''26'!$DE$4:$EH$65,MATCH(Carga!A2068,'ABR''26'!$DE$4:$DE$65,0),0)</f>
        <v>#N/A</v>
      </c>
      <c r="M2068" s="7"/>
      <c r="O2068" s="7" t="str">
        <f t="shared" si="334"/>
        <v>ZBSB</v>
      </c>
      <c r="P2068" s="104" t="e">
        <f t="shared" si="335"/>
        <v>#N/A</v>
      </c>
      <c r="Q2068" s="102" t="s">
        <v>203</v>
      </c>
      <c r="R2068" s="102" t="s">
        <v>204</v>
      </c>
      <c r="S2068" s="102" t="s">
        <v>152</v>
      </c>
      <c r="T2068" s="105" t="str">
        <f t="shared" ca="1" si="340"/>
        <v>04.05.Monday</v>
      </c>
      <c r="U2068" s="102" t="s">
        <v>205</v>
      </c>
      <c r="V2068" s="7"/>
      <c r="W2068" s="7"/>
      <c r="X2068" s="7"/>
      <c r="Y2068" s="7"/>
      <c r="Z2068" s="100">
        <f t="shared" si="336"/>
        <v>4003938</v>
      </c>
      <c r="AA2068" s="7"/>
      <c r="AB2068" s="7"/>
      <c r="AC2068" s="7"/>
      <c r="AD2068" s="7"/>
      <c r="AE2068" s="100">
        <f t="shared" si="337"/>
        <v>4196</v>
      </c>
      <c r="AF2068" s="7"/>
      <c r="AG2068" s="100">
        <f t="shared" si="338"/>
        <v>50033825</v>
      </c>
    </row>
    <row r="2069" spans="1:33" x14ac:dyDescent="0.35">
      <c r="A2069" s="7" t="str">
        <f t="shared" si="341"/>
        <v>Suape39,70</v>
      </c>
      <c r="B2069" s="100" t="s">
        <v>187</v>
      </c>
      <c r="C2069" s="7">
        <v>4196</v>
      </c>
      <c r="D2069" s="7" t="s">
        <v>23</v>
      </c>
      <c r="E2069">
        <v>4003938</v>
      </c>
      <c r="F2069" s="101"/>
      <c r="G2069" s="111">
        <v>50033825</v>
      </c>
      <c r="H2069" t="s">
        <v>221</v>
      </c>
      <c r="I2069" s="101" t="str">
        <f t="shared" si="333"/>
        <v>39,7</v>
      </c>
      <c r="J2069" s="164">
        <v>0</v>
      </c>
      <c r="K2069" s="7" t="s">
        <v>46</v>
      </c>
      <c r="L2069" s="103" t="e">
        <f>HLOOKUP(K2069,'ABR''26'!$DE$4:$EH$65,MATCH(Carga!A2069,'ABR''26'!$DE$4:$DE$65,0),0)</f>
        <v>#N/A</v>
      </c>
      <c r="M2069" s="7"/>
      <c r="O2069" s="7" t="str">
        <f t="shared" si="334"/>
        <v>ZBCP</v>
      </c>
      <c r="P2069" s="104" t="e">
        <f t="shared" si="335"/>
        <v>#N/A</v>
      </c>
      <c r="Q2069" s="102" t="s">
        <v>203</v>
      </c>
      <c r="R2069" s="102" t="s">
        <v>204</v>
      </c>
      <c r="S2069" s="102" t="s">
        <v>152</v>
      </c>
      <c r="T2069" s="105" t="str">
        <f t="shared" ca="1" si="340"/>
        <v>04.05.Monday</v>
      </c>
      <c r="U2069" s="102" t="s">
        <v>205</v>
      </c>
      <c r="V2069" s="7"/>
      <c r="W2069" s="7"/>
      <c r="X2069" s="7"/>
      <c r="Y2069" s="7"/>
      <c r="Z2069" s="100">
        <f t="shared" si="336"/>
        <v>4003938</v>
      </c>
      <c r="AA2069" s="7"/>
      <c r="AB2069" s="7"/>
      <c r="AC2069" s="7"/>
      <c r="AD2069" s="7"/>
      <c r="AE2069" s="100">
        <f t="shared" si="337"/>
        <v>4196</v>
      </c>
      <c r="AF2069" s="7"/>
      <c r="AG2069" s="100">
        <f t="shared" si="338"/>
        <v>50033825</v>
      </c>
    </row>
    <row r="2070" spans="1:33" x14ac:dyDescent="0.35">
      <c r="A2070" s="7" t="str">
        <f t="shared" si="341"/>
        <v>Suape39,70</v>
      </c>
      <c r="B2070" s="100" t="s">
        <v>187</v>
      </c>
      <c r="C2070" s="7">
        <v>4196</v>
      </c>
      <c r="D2070" s="7" t="s">
        <v>23</v>
      </c>
      <c r="E2070">
        <v>4003938</v>
      </c>
      <c r="F2070" s="101"/>
      <c r="G2070" s="111">
        <v>50033825</v>
      </c>
      <c r="H2070" t="s">
        <v>221</v>
      </c>
      <c r="I2070" s="101" t="str">
        <f t="shared" si="333"/>
        <v>39,7</v>
      </c>
      <c r="J2070" s="164">
        <v>0</v>
      </c>
      <c r="K2070" s="7" t="s">
        <v>131</v>
      </c>
      <c r="L2070" s="103" t="e">
        <f>HLOOKUP(K2070,'ABR''26'!$DE$4:$EH$65,MATCH(Carga!A2070,'ABR''26'!$DE$4:$DE$65,0),0)</f>
        <v>#N/A</v>
      </c>
      <c r="M2070" s="7"/>
      <c r="O2070" s="7" t="str">
        <f t="shared" si="334"/>
        <v>ZBFP</v>
      </c>
      <c r="P2070" s="104" t="e">
        <f t="shared" si="335"/>
        <v>#N/A</v>
      </c>
      <c r="Q2070" s="102" t="s">
        <v>203</v>
      </c>
      <c r="R2070" s="102" t="s">
        <v>204</v>
      </c>
      <c r="S2070" s="102" t="s">
        <v>152</v>
      </c>
      <c r="T2070" s="105" t="str">
        <f t="shared" ca="1" si="340"/>
        <v>04.05.Monday</v>
      </c>
      <c r="U2070" s="102" t="s">
        <v>205</v>
      </c>
      <c r="V2070" s="7"/>
      <c r="W2070" s="7"/>
      <c r="X2070" s="7"/>
      <c r="Y2070" s="7"/>
      <c r="Z2070" s="100">
        <f t="shared" si="336"/>
        <v>4003938</v>
      </c>
      <c r="AA2070" s="7"/>
      <c r="AB2070" s="7"/>
      <c r="AC2070" s="7"/>
      <c r="AD2070" s="7"/>
      <c r="AE2070" s="100">
        <f t="shared" si="337"/>
        <v>4196</v>
      </c>
      <c r="AF2070" s="7"/>
      <c r="AG2070" s="100">
        <f t="shared" si="338"/>
        <v>50033825</v>
      </c>
    </row>
    <row r="2071" spans="1:33" x14ac:dyDescent="0.35">
      <c r="A2071" s="7" t="str">
        <f t="shared" si="341"/>
        <v>Suape39,70</v>
      </c>
      <c r="B2071" s="100" t="s">
        <v>187</v>
      </c>
      <c r="C2071" s="7">
        <v>4196</v>
      </c>
      <c r="D2071" s="7" t="s">
        <v>23</v>
      </c>
      <c r="E2071">
        <v>4003938</v>
      </c>
      <c r="F2071" s="101"/>
      <c r="G2071" s="111">
        <v>50033825</v>
      </c>
      <c r="H2071" t="s">
        <v>221</v>
      </c>
      <c r="I2071" s="101" t="str">
        <f t="shared" si="333"/>
        <v>39,7</v>
      </c>
      <c r="J2071" s="164">
        <v>0</v>
      </c>
      <c r="K2071" s="7" t="s">
        <v>51</v>
      </c>
      <c r="L2071" s="103" t="e">
        <f>HLOOKUP(K2071,'ABR''26'!$DE$4:$EH$65,MATCH(Carga!A2071,'ABR''26'!$DE$4:$DE$65,0),0)</f>
        <v>#N/A</v>
      </c>
      <c r="M2071" s="7"/>
      <c r="O2071" s="7" t="str">
        <f t="shared" si="334"/>
        <v>ZBFC</v>
      </c>
      <c r="P2071" s="104" t="e">
        <f t="shared" si="335"/>
        <v>#N/A</v>
      </c>
      <c r="Q2071" s="102" t="s">
        <v>203</v>
      </c>
      <c r="R2071" s="102" t="s">
        <v>204</v>
      </c>
      <c r="S2071" s="102" t="s">
        <v>152</v>
      </c>
      <c r="T2071" s="105" t="str">
        <f t="shared" ca="1" si="340"/>
        <v>04.05.Monday</v>
      </c>
      <c r="U2071" s="102" t="s">
        <v>205</v>
      </c>
      <c r="V2071" s="7"/>
      <c r="W2071" s="7"/>
      <c r="X2071" s="7"/>
      <c r="Y2071" s="7"/>
      <c r="Z2071" s="100">
        <f t="shared" si="336"/>
        <v>4003938</v>
      </c>
      <c r="AA2071" s="7"/>
      <c r="AB2071" s="7"/>
      <c r="AC2071" s="7"/>
      <c r="AD2071" s="7"/>
      <c r="AE2071" s="100">
        <f t="shared" si="337"/>
        <v>4196</v>
      </c>
      <c r="AF2071" s="7"/>
      <c r="AG2071" s="100">
        <f t="shared" si="338"/>
        <v>50033825</v>
      </c>
    </row>
    <row r="2072" spans="1:33" x14ac:dyDescent="0.35">
      <c r="A2072" s="7" t="str">
        <f t="shared" si="341"/>
        <v>Suape39,70</v>
      </c>
      <c r="B2072" s="100" t="s">
        <v>187</v>
      </c>
      <c r="C2072" s="7">
        <v>4196</v>
      </c>
      <c r="D2072" s="7" t="s">
        <v>23</v>
      </c>
      <c r="E2072">
        <v>4003938</v>
      </c>
      <c r="F2072" s="101"/>
      <c r="G2072" s="111">
        <v>50033825</v>
      </c>
      <c r="H2072" t="s">
        <v>221</v>
      </c>
      <c r="I2072" s="101" t="str">
        <f t="shared" si="333"/>
        <v>39,7</v>
      </c>
      <c r="J2072" s="164">
        <v>0</v>
      </c>
      <c r="K2072" s="7" t="s">
        <v>59</v>
      </c>
      <c r="L2072" s="103" t="e">
        <f>HLOOKUP(K2072,'ABR''26'!$DE$4:$EH$65,MATCH(Carga!A2072,'ABR''26'!$DE$4:$DE$65,0),0)</f>
        <v>#N/A</v>
      </c>
      <c r="M2072" s="7"/>
      <c r="O2072" s="7" t="str">
        <f t="shared" si="334"/>
        <v>ZBFB</v>
      </c>
      <c r="P2072" s="104" t="e">
        <f t="shared" si="335"/>
        <v>#N/A</v>
      </c>
      <c r="Q2072" s="102" t="s">
        <v>203</v>
      </c>
      <c r="R2072" s="102" t="s">
        <v>204</v>
      </c>
      <c r="S2072" s="102" t="s">
        <v>152</v>
      </c>
      <c r="T2072" s="105" t="str">
        <f t="shared" ca="1" si="340"/>
        <v>04.05.Monday</v>
      </c>
      <c r="U2072" s="102" t="s">
        <v>205</v>
      </c>
      <c r="V2072" s="7"/>
      <c r="W2072" s="7"/>
      <c r="X2072" s="7"/>
      <c r="Y2072" s="7"/>
      <c r="Z2072" s="100">
        <f t="shared" si="336"/>
        <v>4003938</v>
      </c>
      <c r="AA2072" s="7"/>
      <c r="AB2072" s="7"/>
      <c r="AC2072" s="7"/>
      <c r="AD2072" s="7"/>
      <c r="AE2072" s="100">
        <f t="shared" si="337"/>
        <v>4196</v>
      </c>
      <c r="AF2072" s="7"/>
      <c r="AG2072" s="100">
        <f t="shared" si="338"/>
        <v>50033825</v>
      </c>
    </row>
    <row r="2073" spans="1:33" x14ac:dyDescent="0.35">
      <c r="A2073" s="7" t="str">
        <f t="shared" si="341"/>
        <v>Suape39,70</v>
      </c>
      <c r="B2073" s="100" t="s">
        <v>187</v>
      </c>
      <c r="C2073" s="7">
        <v>4196</v>
      </c>
      <c r="D2073" s="7" t="s">
        <v>23</v>
      </c>
      <c r="E2073">
        <v>4003938</v>
      </c>
      <c r="F2073" s="101"/>
      <c r="G2073" s="111">
        <v>50033825</v>
      </c>
      <c r="H2073" t="s">
        <v>221</v>
      </c>
      <c r="I2073" s="101" t="str">
        <f t="shared" si="333"/>
        <v>39,7</v>
      </c>
      <c r="J2073" s="164">
        <v>0</v>
      </c>
      <c r="K2073" s="7" t="s">
        <v>138</v>
      </c>
      <c r="L2073" s="103" t="e">
        <f>HLOOKUP(K2073,'ABR''26'!$DE$4:$EH$65,MATCH(Carga!A2073,'ABR''26'!$DE$4:$DE$65,0),0)</f>
        <v>#N/A</v>
      </c>
      <c r="M2073" s="7"/>
      <c r="O2073" s="7" t="str">
        <f t="shared" si="334"/>
        <v>ZBTM</v>
      </c>
      <c r="P2073" s="104" t="e">
        <f t="shared" si="335"/>
        <v>#N/A</v>
      </c>
      <c r="Q2073" s="102" t="s">
        <v>203</v>
      </c>
      <c r="R2073" s="102" t="s">
        <v>204</v>
      </c>
      <c r="S2073" s="102" t="s">
        <v>152</v>
      </c>
      <c r="T2073" s="105" t="str">
        <f t="shared" ca="1" si="340"/>
        <v>04.05.Monday</v>
      </c>
      <c r="U2073" s="102" t="s">
        <v>205</v>
      </c>
      <c r="V2073" s="7"/>
      <c r="W2073" s="7"/>
      <c r="X2073" s="7"/>
      <c r="Y2073" s="7"/>
      <c r="Z2073" s="100">
        <f t="shared" si="336"/>
        <v>4003938</v>
      </c>
      <c r="AA2073" s="7"/>
      <c r="AB2073" s="7"/>
      <c r="AC2073" s="7"/>
      <c r="AD2073" s="7"/>
      <c r="AE2073" s="100">
        <f t="shared" si="337"/>
        <v>4196</v>
      </c>
      <c r="AF2073" s="7"/>
      <c r="AG2073" s="100">
        <f t="shared" si="338"/>
        <v>50033825</v>
      </c>
    </row>
    <row r="2074" spans="1:33" x14ac:dyDescent="0.35">
      <c r="A2074" s="7" t="str">
        <f t="shared" si="341"/>
        <v>Suape39,70</v>
      </c>
      <c r="B2074" s="100" t="s">
        <v>187</v>
      </c>
      <c r="C2074" s="7">
        <v>4196</v>
      </c>
      <c r="D2074" s="7" t="s">
        <v>23</v>
      </c>
      <c r="E2074">
        <v>4003938</v>
      </c>
      <c r="F2074" s="101"/>
      <c r="G2074" s="111">
        <v>50033825</v>
      </c>
      <c r="H2074" t="s">
        <v>221</v>
      </c>
      <c r="I2074" s="101" t="str">
        <f t="shared" si="333"/>
        <v>39,7</v>
      </c>
      <c r="J2074" s="164">
        <v>0</v>
      </c>
      <c r="K2074" s="7" t="s">
        <v>139</v>
      </c>
      <c r="L2074" s="103" t="e">
        <f>HLOOKUP(K2074,'ABR''26'!$DE$4:$EH$65,MATCH(Carga!A2074,'ABR''26'!$DE$4:$DE$65,0),0)</f>
        <v>#N/A</v>
      </c>
      <c r="M2074" s="7"/>
      <c r="O2074" s="7" t="str">
        <f t="shared" si="334"/>
        <v>ZBCT</v>
      </c>
      <c r="P2074" s="104" t="e">
        <f t="shared" si="335"/>
        <v>#N/A</v>
      </c>
      <c r="Q2074" s="102" t="s">
        <v>203</v>
      </c>
      <c r="R2074" s="102" t="s">
        <v>204</v>
      </c>
      <c r="S2074" s="102" t="s">
        <v>152</v>
      </c>
      <c r="T2074" s="105" t="str">
        <f t="shared" ca="1" si="340"/>
        <v>04.05.Monday</v>
      </c>
      <c r="U2074" s="102" t="s">
        <v>205</v>
      </c>
      <c r="V2074" s="7"/>
      <c r="W2074" s="7"/>
      <c r="X2074" s="7"/>
      <c r="Y2074" s="7"/>
      <c r="Z2074" s="100">
        <f t="shared" si="336"/>
        <v>4003938</v>
      </c>
      <c r="AA2074" s="7"/>
      <c r="AB2074" s="7"/>
      <c r="AC2074" s="7"/>
      <c r="AD2074" s="7"/>
      <c r="AE2074" s="100">
        <f t="shared" si="337"/>
        <v>4196</v>
      </c>
      <c r="AF2074" s="7"/>
      <c r="AG2074" s="100">
        <f t="shared" si="338"/>
        <v>50033825</v>
      </c>
    </row>
    <row r="2075" spans="1:33" x14ac:dyDescent="0.35">
      <c r="A2075" s="7" t="str">
        <f t="shared" si="341"/>
        <v>Suape39,70</v>
      </c>
      <c r="B2075" s="100" t="s">
        <v>187</v>
      </c>
      <c r="C2075" s="7">
        <v>4196</v>
      </c>
      <c r="D2075" s="7" t="s">
        <v>23</v>
      </c>
      <c r="E2075">
        <v>4003938</v>
      </c>
      <c r="F2075" s="101"/>
      <c r="G2075" s="111">
        <v>50033825</v>
      </c>
      <c r="H2075" t="s">
        <v>221</v>
      </c>
      <c r="I2075" s="101" t="str">
        <f t="shared" si="333"/>
        <v>39,7</v>
      </c>
      <c r="J2075" s="164">
        <v>0</v>
      </c>
      <c r="K2075" s="7" t="s">
        <v>57</v>
      </c>
      <c r="L2075" s="103" t="e">
        <f>HLOOKUP(K2075,'ABR''26'!$DE$4:$EH$65,MATCH(Carga!A2075,'ABR''26'!$DE$4:$DE$65,0),0)</f>
        <v>#N/A</v>
      </c>
      <c r="M2075" s="7"/>
      <c r="O2075" s="7" t="str">
        <f t="shared" si="334"/>
        <v>ZBLB</v>
      </c>
      <c r="P2075" s="104" t="e">
        <f t="shared" si="335"/>
        <v>#N/A</v>
      </c>
      <c r="Q2075" s="102" t="s">
        <v>203</v>
      </c>
      <c r="R2075" s="102" t="s">
        <v>204</v>
      </c>
      <c r="S2075" s="102" t="s">
        <v>152</v>
      </c>
      <c r="T2075" s="105" t="str">
        <f t="shared" ca="1" si="340"/>
        <v>04.05.Monday</v>
      </c>
      <c r="U2075" s="102" t="s">
        <v>205</v>
      </c>
      <c r="V2075" s="7"/>
      <c r="W2075" s="7"/>
      <c r="X2075" s="7"/>
      <c r="Y2075" s="7"/>
      <c r="Z2075" s="100">
        <f t="shared" si="336"/>
        <v>4003938</v>
      </c>
      <c r="AA2075" s="7"/>
      <c r="AB2075" s="7"/>
      <c r="AC2075" s="7"/>
      <c r="AD2075" s="7"/>
      <c r="AE2075" s="100">
        <f t="shared" si="337"/>
        <v>4196</v>
      </c>
      <c r="AF2075" s="7"/>
      <c r="AG2075" s="100">
        <f t="shared" si="338"/>
        <v>50033825</v>
      </c>
    </row>
    <row r="2076" spans="1:33" x14ac:dyDescent="0.35">
      <c r="A2076" s="7" t="str">
        <f t="shared" si="341"/>
        <v>Suape39,70</v>
      </c>
      <c r="B2076" s="100" t="s">
        <v>187</v>
      </c>
      <c r="C2076" s="7">
        <v>4196</v>
      </c>
      <c r="D2076" s="7" t="s">
        <v>23</v>
      </c>
      <c r="E2076">
        <v>4003938</v>
      </c>
      <c r="F2076" s="101"/>
      <c r="G2076" s="111">
        <v>50033825</v>
      </c>
      <c r="H2076" t="s">
        <v>221</v>
      </c>
      <c r="I2076" s="101" t="str">
        <f t="shared" si="333"/>
        <v>39,7</v>
      </c>
      <c r="J2076" s="164">
        <v>0</v>
      </c>
      <c r="K2076" s="7" t="s">
        <v>132</v>
      </c>
      <c r="L2076" s="103" t="e">
        <f>HLOOKUP(K2076,'ABR''26'!$DE$4:$EH$65,MATCH(Carga!A2076,'ABR''26'!$DE$4:$DE$65,0),0)</f>
        <v>#N/A</v>
      </c>
      <c r="M2076" s="7"/>
      <c r="O2076" s="7" t="str">
        <f t="shared" si="334"/>
        <v>ZBMR</v>
      </c>
      <c r="P2076" s="104" t="e">
        <f t="shared" si="335"/>
        <v>#N/A</v>
      </c>
      <c r="Q2076" s="102" t="s">
        <v>203</v>
      </c>
      <c r="R2076" s="102" t="s">
        <v>204</v>
      </c>
      <c r="S2076" s="102" t="s">
        <v>152</v>
      </c>
      <c r="T2076" s="105" t="str">
        <f t="shared" ca="1" si="340"/>
        <v>04.05.Monday</v>
      </c>
      <c r="U2076" s="102" t="s">
        <v>205</v>
      </c>
      <c r="V2076" s="7"/>
      <c r="W2076" s="7"/>
      <c r="X2076" s="7"/>
      <c r="Y2076" s="7"/>
      <c r="Z2076" s="100">
        <f t="shared" si="336"/>
        <v>4003938</v>
      </c>
      <c r="AA2076" s="7"/>
      <c r="AB2076" s="7"/>
      <c r="AC2076" s="7"/>
      <c r="AD2076" s="7"/>
      <c r="AE2076" s="100">
        <f t="shared" si="337"/>
        <v>4196</v>
      </c>
      <c r="AF2076" s="7"/>
      <c r="AG2076" s="100">
        <f t="shared" si="338"/>
        <v>50033825</v>
      </c>
    </row>
    <row r="2077" spans="1:33" x14ac:dyDescent="0.35">
      <c r="A2077" s="7" t="str">
        <f t="shared" si="341"/>
        <v>Suape39,70</v>
      </c>
      <c r="B2077" s="100" t="s">
        <v>187</v>
      </c>
      <c r="C2077" s="7">
        <v>4196</v>
      </c>
      <c r="D2077" s="7" t="s">
        <v>23</v>
      </c>
      <c r="E2077">
        <v>4003938</v>
      </c>
      <c r="F2077" s="101"/>
      <c r="G2077" s="111">
        <v>50033825</v>
      </c>
      <c r="H2077" t="s">
        <v>221</v>
      </c>
      <c r="I2077" s="101" t="str">
        <f t="shared" si="333"/>
        <v>39,7</v>
      </c>
      <c r="J2077" s="164">
        <v>0</v>
      </c>
      <c r="K2077" s="7" t="s">
        <v>133</v>
      </c>
      <c r="L2077" s="103" t="e">
        <f>HLOOKUP(K2077,'ABR''26'!$DE$4:$EH$65,MATCH(Carga!A2077,'ABR''26'!$DE$4:$DE$65,0),0)</f>
        <v>#N/A</v>
      </c>
      <c r="M2077" s="7"/>
      <c r="O2077" s="7" t="str">
        <f t="shared" si="334"/>
        <v>ZBML</v>
      </c>
      <c r="P2077" s="104" t="e">
        <f t="shared" si="335"/>
        <v>#N/A</v>
      </c>
      <c r="Q2077" s="102" t="s">
        <v>203</v>
      </c>
      <c r="R2077" s="102" t="s">
        <v>204</v>
      </c>
      <c r="S2077" s="102" t="s">
        <v>152</v>
      </c>
      <c r="T2077" s="105" t="str">
        <f t="shared" ca="1" si="340"/>
        <v>04.05.Monday</v>
      </c>
      <c r="U2077" s="102" t="s">
        <v>205</v>
      </c>
      <c r="V2077" s="7"/>
      <c r="W2077" s="7"/>
      <c r="X2077" s="7"/>
      <c r="Y2077" s="7"/>
      <c r="Z2077" s="100">
        <f t="shared" si="336"/>
        <v>4003938</v>
      </c>
      <c r="AA2077" s="7"/>
      <c r="AB2077" s="7"/>
      <c r="AC2077" s="7"/>
      <c r="AD2077" s="7"/>
      <c r="AE2077" s="100">
        <f t="shared" si="337"/>
        <v>4196</v>
      </c>
      <c r="AF2077" s="7"/>
      <c r="AG2077" s="100">
        <f t="shared" si="338"/>
        <v>50033825</v>
      </c>
    </row>
    <row r="2078" spans="1:33" x14ac:dyDescent="0.35">
      <c r="A2078" s="7" t="str">
        <f t="shared" si="341"/>
        <v>Suape39,70</v>
      </c>
      <c r="B2078" s="100" t="s">
        <v>187</v>
      </c>
      <c r="C2078" s="7">
        <v>4196</v>
      </c>
      <c r="D2078" s="7" t="s">
        <v>23</v>
      </c>
      <c r="E2078">
        <v>4003938</v>
      </c>
      <c r="F2078" s="101"/>
      <c r="G2078" s="111">
        <v>50033825</v>
      </c>
      <c r="H2078" t="s">
        <v>221</v>
      </c>
      <c r="I2078" s="101" t="str">
        <f t="shared" si="333"/>
        <v>39,7</v>
      </c>
      <c r="J2078" s="164">
        <v>0</v>
      </c>
      <c r="K2078" s="7" t="s">
        <v>52</v>
      </c>
      <c r="L2078" s="103" t="e">
        <f>HLOOKUP(K2078,'ABR''26'!$DE$4:$EH$65,MATCH(Carga!A2078,'ABR''26'!$DE$4:$DE$65,0),0)</f>
        <v>#N/A</v>
      </c>
      <c r="M2078" s="7"/>
      <c r="O2078" s="7" t="str">
        <f t="shared" si="334"/>
        <v>ZBPP</v>
      </c>
      <c r="P2078" s="104" t="e">
        <f t="shared" si="335"/>
        <v>#N/A</v>
      </c>
      <c r="Q2078" s="102" t="s">
        <v>203</v>
      </c>
      <c r="R2078" s="102" t="s">
        <v>204</v>
      </c>
      <c r="S2078" s="102" t="s">
        <v>152</v>
      </c>
      <c r="T2078" s="105" t="str">
        <f t="shared" ca="1" si="340"/>
        <v>04.05.Monday</v>
      </c>
      <c r="U2078" s="102" t="s">
        <v>205</v>
      </c>
      <c r="V2078" s="7"/>
      <c r="W2078" s="7"/>
      <c r="X2078" s="7"/>
      <c r="Y2078" s="7"/>
      <c r="Z2078" s="100">
        <f t="shared" si="336"/>
        <v>4003938</v>
      </c>
      <c r="AA2078" s="7"/>
      <c r="AB2078" s="7"/>
      <c r="AC2078" s="7"/>
      <c r="AD2078" s="7"/>
      <c r="AE2078" s="100">
        <f t="shared" si="337"/>
        <v>4196</v>
      </c>
      <c r="AF2078" s="7"/>
      <c r="AG2078" s="100">
        <f t="shared" si="338"/>
        <v>50033825</v>
      </c>
    </row>
    <row r="2079" spans="1:33" x14ac:dyDescent="0.35">
      <c r="A2079" s="7" t="str">
        <f t="shared" si="341"/>
        <v>Suape39,70</v>
      </c>
      <c r="B2079" s="100" t="s">
        <v>187</v>
      </c>
      <c r="C2079" s="7">
        <v>4196</v>
      </c>
      <c r="D2079" s="7" t="s">
        <v>23</v>
      </c>
      <c r="E2079">
        <v>4003938</v>
      </c>
      <c r="F2079" s="101"/>
      <c r="G2079" s="111">
        <v>50033825</v>
      </c>
      <c r="H2079" t="s">
        <v>221</v>
      </c>
      <c r="I2079" s="101" t="str">
        <f t="shared" si="333"/>
        <v>39,7</v>
      </c>
      <c r="J2079" s="164">
        <v>0</v>
      </c>
      <c r="K2079" s="7" t="s">
        <v>60</v>
      </c>
      <c r="L2079" s="103" t="e">
        <f>HLOOKUP(K2079,'ABR''26'!$DE$4:$EH$65,MATCH(Carga!A2079,'ABR''26'!$DE$4:$DE$65,0),0)</f>
        <v>#N/A</v>
      </c>
      <c r="M2079" s="7"/>
      <c r="O2079" s="7" t="str">
        <f t="shared" si="334"/>
        <v>ZBPB</v>
      </c>
      <c r="P2079" s="104" t="e">
        <f t="shared" si="335"/>
        <v>#N/A</v>
      </c>
      <c r="Q2079" s="102" t="s">
        <v>203</v>
      </c>
      <c r="R2079" s="102" t="s">
        <v>204</v>
      </c>
      <c r="S2079" s="102" t="s">
        <v>152</v>
      </c>
      <c r="T2079" s="105" t="str">
        <f t="shared" ca="1" si="340"/>
        <v>04.05.Monday</v>
      </c>
      <c r="U2079" s="102" t="s">
        <v>205</v>
      </c>
      <c r="V2079" s="7"/>
      <c r="W2079" s="7"/>
      <c r="X2079" s="7"/>
      <c r="Y2079" s="7"/>
      <c r="Z2079" s="100">
        <f t="shared" si="336"/>
        <v>4003938</v>
      </c>
      <c r="AA2079" s="7"/>
      <c r="AB2079" s="7"/>
      <c r="AC2079" s="7"/>
      <c r="AD2079" s="7"/>
      <c r="AE2079" s="100">
        <f t="shared" si="337"/>
        <v>4196</v>
      </c>
      <c r="AF2079" s="7"/>
      <c r="AG2079" s="100">
        <f t="shared" si="338"/>
        <v>50033825</v>
      </c>
    </row>
    <row r="2080" spans="1:33" x14ac:dyDescent="0.35">
      <c r="A2080" s="7" t="str">
        <f t="shared" si="341"/>
        <v>Suape39,70</v>
      </c>
      <c r="B2080" s="100" t="s">
        <v>187</v>
      </c>
      <c r="C2080" s="7">
        <v>4196</v>
      </c>
      <c r="D2080" s="7" t="s">
        <v>23</v>
      </c>
      <c r="E2080">
        <v>4003938</v>
      </c>
      <c r="F2080" s="101"/>
      <c r="G2080" s="111">
        <v>50033825</v>
      </c>
      <c r="H2080" t="s">
        <v>221</v>
      </c>
      <c r="I2080" s="101" t="str">
        <f t="shared" si="333"/>
        <v>39,7</v>
      </c>
      <c r="J2080" s="164">
        <v>0</v>
      </c>
      <c r="K2080" s="7" t="s">
        <v>50</v>
      </c>
      <c r="L2080" s="103" t="e">
        <f>HLOOKUP(K2080,'ABR''26'!$DE$4:$EH$65,MATCH(Carga!A2080,'ABR''26'!$DE$4:$DE$65,0),0)</f>
        <v>#N/A</v>
      </c>
      <c r="M2080" s="7"/>
      <c r="O2080" s="7" t="str">
        <f t="shared" si="334"/>
        <v>ZBOP</v>
      </c>
      <c r="P2080" s="104" t="e">
        <f t="shared" si="335"/>
        <v>#N/A</v>
      </c>
      <c r="Q2080" s="102" t="s">
        <v>203</v>
      </c>
      <c r="R2080" s="102" t="s">
        <v>204</v>
      </c>
      <c r="S2080" s="102" t="s">
        <v>152</v>
      </c>
      <c r="T2080" s="105" t="str">
        <f t="shared" ca="1" si="340"/>
        <v>04.05.Monday</v>
      </c>
      <c r="U2080" s="102" t="s">
        <v>205</v>
      </c>
      <c r="V2080" s="7"/>
      <c r="W2080" s="7"/>
      <c r="X2080" s="7"/>
      <c r="Y2080" s="7"/>
      <c r="Z2080" s="100">
        <f t="shared" si="336"/>
        <v>4003938</v>
      </c>
      <c r="AA2080" s="7"/>
      <c r="AB2080" s="7"/>
      <c r="AC2080" s="7"/>
      <c r="AD2080" s="7"/>
      <c r="AE2080" s="100">
        <f t="shared" si="337"/>
        <v>4196</v>
      </c>
      <c r="AF2080" s="7"/>
      <c r="AG2080" s="100">
        <f t="shared" si="338"/>
        <v>50033825</v>
      </c>
    </row>
    <row r="2081" spans="1:33" x14ac:dyDescent="0.35">
      <c r="A2081" s="7" t="str">
        <f t="shared" si="341"/>
        <v>Suape39,70</v>
      </c>
      <c r="B2081" s="100" t="s">
        <v>187</v>
      </c>
      <c r="C2081" s="7">
        <v>4196</v>
      </c>
      <c r="D2081" s="7" t="s">
        <v>23</v>
      </c>
      <c r="E2081">
        <v>4003938</v>
      </c>
      <c r="F2081" s="101"/>
      <c r="G2081" s="111">
        <v>50033825</v>
      </c>
      <c r="H2081" t="s">
        <v>221</v>
      </c>
      <c r="I2081" s="101" t="str">
        <f t="shared" si="333"/>
        <v>39,7</v>
      </c>
      <c r="J2081" s="164">
        <v>0</v>
      </c>
      <c r="K2081" s="7" t="s">
        <v>58</v>
      </c>
      <c r="L2081" s="103" t="e">
        <f>HLOOKUP(K2081,'ABR''26'!$DE$4:$EH$65,MATCH(Carga!A2081,'ABR''26'!$DE$4:$DE$65,0),0)</f>
        <v>#N/A</v>
      </c>
      <c r="M2081" s="7"/>
      <c r="O2081" s="7" t="str">
        <f t="shared" si="334"/>
        <v>ZBOB</v>
      </c>
      <c r="P2081" s="104" t="e">
        <f t="shared" si="335"/>
        <v>#N/A</v>
      </c>
      <c r="Q2081" s="102" t="s">
        <v>203</v>
      </c>
      <c r="R2081" s="102" t="s">
        <v>204</v>
      </c>
      <c r="S2081" s="102" t="s">
        <v>152</v>
      </c>
      <c r="T2081" s="105" t="str">
        <f t="shared" ca="1" si="340"/>
        <v>04.05.Monday</v>
      </c>
      <c r="U2081" s="102" t="s">
        <v>205</v>
      </c>
      <c r="V2081" s="7"/>
      <c r="W2081" s="7"/>
      <c r="X2081" s="7"/>
      <c r="Y2081" s="7"/>
      <c r="Z2081" s="100">
        <f t="shared" si="336"/>
        <v>4003938</v>
      </c>
      <c r="AA2081" s="7"/>
      <c r="AB2081" s="7"/>
      <c r="AC2081" s="7"/>
      <c r="AD2081" s="7"/>
      <c r="AE2081" s="100">
        <f t="shared" si="337"/>
        <v>4196</v>
      </c>
      <c r="AF2081" s="7"/>
      <c r="AG2081" s="100">
        <f t="shared" si="338"/>
        <v>50033825</v>
      </c>
    </row>
    <row r="2082" spans="1:33" x14ac:dyDescent="0.35">
      <c r="A2082" s="7" t="str">
        <f t="shared" si="341"/>
        <v>Suape39,70</v>
      </c>
      <c r="B2082" s="100" t="s">
        <v>187</v>
      </c>
      <c r="C2082" s="7">
        <v>4196</v>
      </c>
      <c r="D2082" s="7" t="s">
        <v>23</v>
      </c>
      <c r="E2082">
        <v>4003938</v>
      </c>
      <c r="F2082" s="101"/>
      <c r="G2082" s="111">
        <v>50033825</v>
      </c>
      <c r="H2082" t="s">
        <v>221</v>
      </c>
      <c r="I2082" s="101" t="str">
        <f t="shared" si="333"/>
        <v>39,7</v>
      </c>
      <c r="J2082" s="164">
        <v>0</v>
      </c>
      <c r="K2082" s="7" t="s">
        <v>134</v>
      </c>
      <c r="L2082" s="103" t="e">
        <f>HLOOKUP(K2082,'ABR''26'!$DE$4:$EH$65,MATCH(Carga!A2082,'ABR''26'!$DE$4:$DE$65,0),0)</f>
        <v>#N/A</v>
      </c>
      <c r="M2082" s="7"/>
      <c r="O2082" s="7" t="str">
        <f t="shared" si="334"/>
        <v>ZBSG</v>
      </c>
      <c r="P2082" s="104" t="e">
        <f t="shared" si="335"/>
        <v>#N/A</v>
      </c>
      <c r="Q2082" s="102" t="s">
        <v>203</v>
      </c>
      <c r="R2082" s="102" t="s">
        <v>204</v>
      </c>
      <c r="S2082" s="102" t="s">
        <v>152</v>
      </c>
      <c r="T2082" s="105" t="str">
        <f t="shared" ca="1" si="340"/>
        <v>04.05.Monday</v>
      </c>
      <c r="U2082" s="102" t="s">
        <v>205</v>
      </c>
      <c r="V2082" s="7"/>
      <c r="W2082" s="7"/>
      <c r="X2082" s="7"/>
      <c r="Y2082" s="7"/>
      <c r="Z2082" s="100">
        <f t="shared" si="336"/>
        <v>4003938</v>
      </c>
      <c r="AA2082" s="7"/>
      <c r="AB2082" s="7"/>
      <c r="AC2082" s="7"/>
      <c r="AD2082" s="7"/>
      <c r="AE2082" s="100">
        <f t="shared" si="337"/>
        <v>4196</v>
      </c>
      <c r="AF2082" s="7"/>
      <c r="AG2082" s="100">
        <f t="shared" si="338"/>
        <v>50033825</v>
      </c>
    </row>
    <row r="2083" spans="1:33" x14ac:dyDescent="0.35">
      <c r="A2083" s="7" t="str">
        <f t="shared" si="341"/>
        <v>Suape39,70</v>
      </c>
      <c r="B2083" s="100" t="s">
        <v>187</v>
      </c>
      <c r="C2083" s="7">
        <v>4196</v>
      </c>
      <c r="D2083" s="7" t="s">
        <v>23</v>
      </c>
      <c r="E2083">
        <v>4003938</v>
      </c>
      <c r="F2083" s="101"/>
      <c r="G2083" s="111">
        <v>50033825</v>
      </c>
      <c r="H2083" t="s">
        <v>221</v>
      </c>
      <c r="I2083" s="101" t="str">
        <f t="shared" si="333"/>
        <v>39,7</v>
      </c>
      <c r="J2083" s="164">
        <v>0</v>
      </c>
      <c r="K2083" s="7" t="s">
        <v>45</v>
      </c>
      <c r="L2083" s="103" t="e">
        <f>HLOOKUP(K2083,'ABR''26'!$DE$4:$EH$65,MATCH(Carga!A2083,'ABR''26'!$DE$4:$DE$65,0),0)</f>
        <v>#N/A</v>
      </c>
      <c r="M2083" s="7"/>
      <c r="O2083" s="7" t="str">
        <f t="shared" si="334"/>
        <v>ZBFS</v>
      </c>
      <c r="P2083" s="104" t="e">
        <f t="shared" si="335"/>
        <v>#N/A</v>
      </c>
      <c r="Q2083" s="102" t="s">
        <v>203</v>
      </c>
      <c r="R2083" s="102" t="s">
        <v>204</v>
      </c>
      <c r="S2083" s="102" t="s">
        <v>152</v>
      </c>
      <c r="T2083" s="105" t="str">
        <f t="shared" ca="1" si="340"/>
        <v>04.05.Monday</v>
      </c>
      <c r="U2083" s="102" t="s">
        <v>205</v>
      </c>
      <c r="V2083" s="7"/>
      <c r="W2083" s="7"/>
      <c r="X2083" s="7"/>
      <c r="Y2083" s="7"/>
      <c r="Z2083" s="100">
        <f t="shared" si="336"/>
        <v>4003938</v>
      </c>
      <c r="AA2083" s="7"/>
      <c r="AB2083" s="7"/>
      <c r="AC2083" s="7"/>
      <c r="AD2083" s="7"/>
      <c r="AE2083" s="100">
        <f t="shared" si="337"/>
        <v>4196</v>
      </c>
      <c r="AF2083" s="7"/>
      <c r="AG2083" s="100">
        <f t="shared" si="338"/>
        <v>50033825</v>
      </c>
    </row>
    <row r="2084" spans="1:33" x14ac:dyDescent="0.35">
      <c r="A2084" s="7" t="str">
        <f t="shared" si="341"/>
        <v>Suape39,70</v>
      </c>
      <c r="B2084" s="100" t="s">
        <v>187</v>
      </c>
      <c r="C2084" s="7">
        <v>4196</v>
      </c>
      <c r="D2084" s="7" t="s">
        <v>23</v>
      </c>
      <c r="E2084">
        <v>4003938</v>
      </c>
      <c r="F2084" s="101"/>
      <c r="G2084" s="111">
        <v>50033825</v>
      </c>
      <c r="H2084" t="s">
        <v>221</v>
      </c>
      <c r="I2084" s="101" t="str">
        <f t="shared" si="333"/>
        <v>39,7</v>
      </c>
      <c r="J2084" s="164">
        <v>0</v>
      </c>
      <c r="K2084" s="7" t="s">
        <v>47</v>
      </c>
      <c r="L2084" s="103" t="e">
        <f>HLOOKUP(K2084,'ABR''26'!$DE$4:$EH$65,MATCH(Carga!A2084,'ABR''26'!$DE$4:$DE$65,0),0)</f>
        <v>#N/A</v>
      </c>
      <c r="M2084" s="7"/>
      <c r="O2084" s="7" t="str">
        <f t="shared" si="334"/>
        <v>ZBUT</v>
      </c>
      <c r="P2084" s="104" t="e">
        <f t="shared" si="335"/>
        <v>#N/A</v>
      </c>
      <c r="Q2084" s="102" t="s">
        <v>203</v>
      </c>
      <c r="R2084" s="102" t="s">
        <v>204</v>
      </c>
      <c r="S2084" s="102" t="s">
        <v>152</v>
      </c>
      <c r="T2084" s="105" t="str">
        <f t="shared" ca="1" si="340"/>
        <v>04.05.Monday</v>
      </c>
      <c r="U2084" s="102" t="s">
        <v>205</v>
      </c>
      <c r="V2084" s="7"/>
      <c r="W2084" s="7"/>
      <c r="X2084" s="7"/>
      <c r="Y2084" s="7"/>
      <c r="Z2084" s="100">
        <f t="shared" si="336"/>
        <v>4003938</v>
      </c>
      <c r="AA2084" s="7"/>
      <c r="AB2084" s="7"/>
      <c r="AC2084" s="7"/>
      <c r="AD2084" s="7"/>
      <c r="AE2084" s="100">
        <f t="shared" si="337"/>
        <v>4196</v>
      </c>
      <c r="AF2084" s="7"/>
      <c r="AG2084" s="100">
        <f t="shared" si="338"/>
        <v>50033825</v>
      </c>
    </row>
    <row r="2085" spans="1:33" x14ac:dyDescent="0.35">
      <c r="A2085" s="7" t="str">
        <f t="shared" si="341"/>
        <v>Suape39,70</v>
      </c>
      <c r="B2085" s="100" t="s">
        <v>187</v>
      </c>
      <c r="C2085" s="7">
        <v>4196</v>
      </c>
      <c r="D2085" s="7" t="s">
        <v>23</v>
      </c>
      <c r="E2085">
        <v>4003938</v>
      </c>
      <c r="F2085" s="101"/>
      <c r="G2085" s="111">
        <v>50033825</v>
      </c>
      <c r="H2085" t="s">
        <v>221</v>
      </c>
      <c r="I2085" s="101" t="str">
        <f t="shared" si="333"/>
        <v>39,7</v>
      </c>
      <c r="J2085" s="164">
        <v>0</v>
      </c>
      <c r="K2085" s="7" t="s">
        <v>54</v>
      </c>
      <c r="L2085" s="103" t="e">
        <f>HLOOKUP(K2085,'ABR''26'!$DE$4:$EH$65,MATCH(Carga!A2085,'ABR''26'!$DE$4:$DE$65,0),0)</f>
        <v>#N/A</v>
      </c>
      <c r="M2085" s="7"/>
      <c r="O2085" s="7" t="str">
        <f t="shared" si="334"/>
        <v>ZBUB</v>
      </c>
      <c r="P2085" s="104" t="e">
        <f t="shared" si="335"/>
        <v>#N/A</v>
      </c>
      <c r="Q2085" s="102" t="s">
        <v>203</v>
      </c>
      <c r="R2085" s="102" t="s">
        <v>204</v>
      </c>
      <c r="S2085" s="102" t="s">
        <v>152</v>
      </c>
      <c r="T2085" s="105" t="str">
        <f t="shared" ca="1" si="340"/>
        <v>04.05.Monday</v>
      </c>
      <c r="U2085" s="102" t="s">
        <v>205</v>
      </c>
      <c r="V2085" s="7"/>
      <c r="W2085" s="7"/>
      <c r="X2085" s="7"/>
      <c r="Y2085" s="7"/>
      <c r="Z2085" s="100">
        <f t="shared" si="336"/>
        <v>4003938</v>
      </c>
      <c r="AA2085" s="7"/>
      <c r="AB2085" s="7"/>
      <c r="AC2085" s="7"/>
      <c r="AD2085" s="7"/>
      <c r="AE2085" s="100">
        <f t="shared" si="337"/>
        <v>4196</v>
      </c>
      <c r="AF2085" s="7"/>
      <c r="AG2085" s="100">
        <f t="shared" si="338"/>
        <v>50033825</v>
      </c>
    </row>
    <row r="2086" spans="1:33" x14ac:dyDescent="0.35">
      <c r="A2086" s="7" t="str">
        <f t="shared" si="341"/>
        <v>Suape39,70</v>
      </c>
      <c r="B2086" s="100" t="s">
        <v>187</v>
      </c>
      <c r="C2086" s="7">
        <v>4196</v>
      </c>
      <c r="D2086" s="7" t="s">
        <v>23</v>
      </c>
      <c r="E2086">
        <v>4003938</v>
      </c>
      <c r="F2086" s="101"/>
      <c r="G2086" s="111">
        <v>50033825</v>
      </c>
      <c r="H2086" t="s">
        <v>221</v>
      </c>
      <c r="I2086" s="101" t="str">
        <f t="shared" si="333"/>
        <v>39,7</v>
      </c>
      <c r="J2086" s="164">
        <v>0</v>
      </c>
      <c r="K2086" s="7" t="s">
        <v>48</v>
      </c>
      <c r="L2086" s="103" t="e">
        <f>HLOOKUP(K2086,'ABR''26'!$DE$4:$EH$65,MATCH(Carga!A2086,'ABR''26'!$DE$4:$DE$65,0),0)</f>
        <v>#N/A</v>
      </c>
      <c r="M2086" s="7"/>
      <c r="O2086" s="7" t="str">
        <f t="shared" si="334"/>
        <v>ZBLA</v>
      </c>
      <c r="P2086" s="104" t="e">
        <f t="shared" si="335"/>
        <v>#N/A</v>
      </c>
      <c r="Q2086" s="102" t="s">
        <v>203</v>
      </c>
      <c r="R2086" s="102" t="s">
        <v>204</v>
      </c>
      <c r="S2086" s="102" t="s">
        <v>152</v>
      </c>
      <c r="T2086" s="105" t="str">
        <f t="shared" ca="1" si="340"/>
        <v>04.05.Monday</v>
      </c>
      <c r="U2086" s="102" t="s">
        <v>205</v>
      </c>
      <c r="V2086" s="7"/>
      <c r="W2086" s="7"/>
      <c r="X2086" s="7"/>
      <c r="Y2086" s="7"/>
      <c r="Z2086" s="100">
        <f t="shared" si="336"/>
        <v>4003938</v>
      </c>
      <c r="AA2086" s="7"/>
      <c r="AB2086" s="7"/>
      <c r="AC2086" s="7"/>
      <c r="AD2086" s="7"/>
      <c r="AE2086" s="100">
        <f t="shared" si="337"/>
        <v>4196</v>
      </c>
      <c r="AF2086" s="7"/>
      <c r="AG2086" s="100">
        <f t="shared" si="338"/>
        <v>50033825</v>
      </c>
    </row>
    <row r="2087" spans="1:33" x14ac:dyDescent="0.35">
      <c r="A2087" s="7" t="str">
        <f t="shared" si="341"/>
        <v>Suape39,70</v>
      </c>
      <c r="B2087" s="100" t="s">
        <v>187</v>
      </c>
      <c r="C2087" s="7">
        <v>4196</v>
      </c>
      <c r="D2087" s="7" t="s">
        <v>23</v>
      </c>
      <c r="E2087">
        <v>4003938</v>
      </c>
      <c r="F2087" s="101"/>
      <c r="G2087" s="111">
        <v>50033825</v>
      </c>
      <c r="H2087" t="s">
        <v>221</v>
      </c>
      <c r="I2087" s="101" t="str">
        <f t="shared" si="333"/>
        <v>39,7</v>
      </c>
      <c r="J2087" s="164">
        <v>0</v>
      </c>
      <c r="K2087" s="7" t="s">
        <v>55</v>
      </c>
      <c r="L2087" s="103" t="e">
        <f>HLOOKUP(K2087,'ABR''26'!$DE$4:$EH$65,MATCH(Carga!A2087,'ABR''26'!$DE$4:$DE$65,0),0)</f>
        <v>#N/A</v>
      </c>
      <c r="M2087" s="7"/>
      <c r="O2087" s="7" t="str">
        <f t="shared" si="334"/>
        <v>ZBLL</v>
      </c>
      <c r="P2087" s="104" t="e">
        <f t="shared" si="335"/>
        <v>#N/A</v>
      </c>
      <c r="Q2087" s="102" t="s">
        <v>203</v>
      </c>
      <c r="R2087" s="102" t="s">
        <v>204</v>
      </c>
      <c r="S2087" s="102" t="s">
        <v>152</v>
      </c>
      <c r="T2087" s="105" t="str">
        <f t="shared" ca="1" si="340"/>
        <v>04.05.Monday</v>
      </c>
      <c r="U2087" s="102" t="s">
        <v>205</v>
      </c>
      <c r="V2087" s="7"/>
      <c r="W2087" s="7"/>
      <c r="X2087" s="7"/>
      <c r="Y2087" s="7"/>
      <c r="Z2087" s="100">
        <f t="shared" si="336"/>
        <v>4003938</v>
      </c>
      <c r="AA2087" s="7"/>
      <c r="AB2087" s="7"/>
      <c r="AC2087" s="7"/>
      <c r="AD2087" s="7"/>
      <c r="AE2087" s="100">
        <f t="shared" si="337"/>
        <v>4196</v>
      </c>
      <c r="AF2087" s="7"/>
      <c r="AG2087" s="100">
        <f t="shared" si="338"/>
        <v>50033825</v>
      </c>
    </row>
    <row r="2088" spans="1:33" x14ac:dyDescent="0.35">
      <c r="A2088" s="7" t="str">
        <f t="shared" si="341"/>
        <v>Suape39,70</v>
      </c>
      <c r="B2088" s="100" t="s">
        <v>187</v>
      </c>
      <c r="C2088" s="7">
        <v>4196</v>
      </c>
      <c r="D2088" s="7" t="s">
        <v>23</v>
      </c>
      <c r="E2088">
        <v>4003938</v>
      </c>
      <c r="F2088" s="101"/>
      <c r="G2088" s="111">
        <v>50033825</v>
      </c>
      <c r="H2088" t="s">
        <v>221</v>
      </c>
      <c r="I2088" s="101" t="str">
        <f t="shared" si="333"/>
        <v>39,7</v>
      </c>
      <c r="J2088" s="164">
        <v>0</v>
      </c>
      <c r="K2088" s="7" t="s">
        <v>135</v>
      </c>
      <c r="L2088" s="103" t="e">
        <f>HLOOKUP(K2088,'ABR''26'!$DE$4:$EH$65,MATCH(Carga!A2088,'ABR''26'!$DE$4:$DE$65,0),0)</f>
        <v>#N/A</v>
      </c>
      <c r="M2088" s="7"/>
      <c r="O2088" s="7" t="str">
        <f t="shared" si="334"/>
        <v>ZBPE</v>
      </c>
      <c r="P2088" s="104" t="e">
        <f t="shared" si="335"/>
        <v>#N/A</v>
      </c>
      <c r="Q2088" s="102" t="s">
        <v>203</v>
      </c>
      <c r="R2088" s="102" t="s">
        <v>204</v>
      </c>
      <c r="S2088" s="102" t="s">
        <v>152</v>
      </c>
      <c r="T2088" s="105" t="str">
        <f t="shared" ca="1" si="340"/>
        <v>04.05.Monday</v>
      </c>
      <c r="U2088" s="102" t="s">
        <v>205</v>
      </c>
      <c r="V2088" s="7"/>
      <c r="W2088" s="7"/>
      <c r="X2088" s="7"/>
      <c r="Y2088" s="7"/>
      <c r="Z2088" s="100">
        <f t="shared" si="336"/>
        <v>4003938</v>
      </c>
      <c r="AA2088" s="7"/>
      <c r="AB2088" s="7"/>
      <c r="AC2088" s="7"/>
      <c r="AD2088" s="7"/>
      <c r="AE2088" s="100">
        <f t="shared" si="337"/>
        <v>4196</v>
      </c>
      <c r="AF2088" s="7"/>
      <c r="AG2088" s="100">
        <f t="shared" si="338"/>
        <v>50033825</v>
      </c>
    </row>
    <row r="2089" spans="1:33" x14ac:dyDescent="0.35">
      <c r="A2089" s="7" t="str">
        <f t="shared" si="341"/>
        <v>Suape39,70</v>
      </c>
      <c r="B2089" s="100" t="s">
        <v>187</v>
      </c>
      <c r="C2089" s="7">
        <v>4196</v>
      </c>
      <c r="D2089" s="7" t="s">
        <v>23</v>
      </c>
      <c r="E2089">
        <v>4003938</v>
      </c>
      <c r="F2089" s="101"/>
      <c r="G2089" s="111">
        <v>50033825</v>
      </c>
      <c r="H2089" t="s">
        <v>221</v>
      </c>
      <c r="I2089" s="101" t="str">
        <f t="shared" si="333"/>
        <v>39,7</v>
      </c>
      <c r="J2089" s="164">
        <v>0</v>
      </c>
      <c r="K2089" s="7" t="s">
        <v>136</v>
      </c>
      <c r="L2089" s="103" t="e">
        <f>HLOOKUP(K2089,'ABR''26'!$DE$4:$EH$65,MATCH(Carga!A2089,'ABR''26'!$DE$4:$DE$65,0),0)</f>
        <v>#N/A</v>
      </c>
      <c r="M2089" s="7"/>
      <c r="O2089" s="7" t="str">
        <f t="shared" si="334"/>
        <v>ZBPL</v>
      </c>
      <c r="P2089" s="104" t="e">
        <f t="shared" si="335"/>
        <v>#N/A</v>
      </c>
      <c r="Q2089" s="102" t="s">
        <v>203</v>
      </c>
      <c r="R2089" s="102" t="s">
        <v>204</v>
      </c>
      <c r="S2089" s="102" t="s">
        <v>152</v>
      </c>
      <c r="T2089" s="105" t="str">
        <f t="shared" ca="1" si="340"/>
        <v>04.05.Monday</v>
      </c>
      <c r="U2089" s="102" t="s">
        <v>205</v>
      </c>
      <c r="V2089" s="7"/>
      <c r="W2089" s="7"/>
      <c r="X2089" s="7"/>
      <c r="Y2089" s="7"/>
      <c r="Z2089" s="100">
        <f t="shared" si="336"/>
        <v>4003938</v>
      </c>
      <c r="AA2089" s="7"/>
      <c r="AB2089" s="7"/>
      <c r="AC2089" s="7"/>
      <c r="AD2089" s="7"/>
      <c r="AE2089" s="100">
        <f t="shared" si="337"/>
        <v>4196</v>
      </c>
      <c r="AF2089" s="7"/>
      <c r="AG2089" s="100">
        <f t="shared" si="338"/>
        <v>50033825</v>
      </c>
    </row>
    <row r="2090" spans="1:33" x14ac:dyDescent="0.35">
      <c r="A2090" s="7" t="str">
        <f>D2090&amp;I2090&amp;J2090</f>
        <v>Louveira25,50</v>
      </c>
      <c r="B2090" s="100" t="s">
        <v>187</v>
      </c>
      <c r="C2090" s="7">
        <v>4185</v>
      </c>
      <c r="D2090" s="7" t="s">
        <v>144</v>
      </c>
      <c r="E2090">
        <v>4001151</v>
      </c>
      <c r="F2090" s="101"/>
      <c r="G2090" s="111">
        <v>50033817</v>
      </c>
      <c r="H2090" t="s">
        <v>242</v>
      </c>
      <c r="I2090" s="101" t="str">
        <f t="shared" si="333"/>
        <v>25,5</v>
      </c>
      <c r="J2090" s="164">
        <v>0</v>
      </c>
      <c r="K2090" s="7" t="s">
        <v>43</v>
      </c>
      <c r="L2090" s="103" t="e">
        <f>HLOOKUP(K2090,'ABR''26'!$DE$4:$EH$65,MATCH(Carga!A2090,'ABR''26'!$DE$4:$DE$65,0),0)</f>
        <v>#N/A</v>
      </c>
      <c r="M2090" s="7"/>
      <c r="O2090" s="7" t="str">
        <f t="shared" si="334"/>
        <v>ZBRP</v>
      </c>
      <c r="P2090" s="104" t="e">
        <f t="shared" si="335"/>
        <v>#N/A</v>
      </c>
      <c r="Q2090" s="102" t="s">
        <v>203</v>
      </c>
      <c r="R2090" s="102" t="s">
        <v>204</v>
      </c>
      <c r="S2090" s="102" t="s">
        <v>152</v>
      </c>
      <c r="T2090" s="105" t="str">
        <f t="shared" ca="1" si="340"/>
        <v>04.05.Monday</v>
      </c>
      <c r="U2090" s="102" t="s">
        <v>205</v>
      </c>
      <c r="V2090" s="7"/>
      <c r="W2090" s="7"/>
      <c r="X2090" s="7"/>
      <c r="Y2090" s="7"/>
      <c r="Z2090" s="100">
        <f t="shared" si="336"/>
        <v>4001151</v>
      </c>
      <c r="AA2090" s="7"/>
      <c r="AB2090" s="7"/>
      <c r="AC2090" s="7"/>
      <c r="AD2090" s="7"/>
      <c r="AE2090" s="100">
        <f t="shared" si="337"/>
        <v>4185</v>
      </c>
      <c r="AF2090" s="7"/>
      <c r="AG2090" s="100">
        <f t="shared" si="338"/>
        <v>50033817</v>
      </c>
    </row>
    <row r="2091" spans="1:33" x14ac:dyDescent="0.35">
      <c r="A2091" s="7" t="str">
        <f t="shared" ref="A2091:A2113" si="342">D2091&amp;I2091&amp;J2091</f>
        <v>Louveira25,50</v>
      </c>
      <c r="B2091" s="100" t="s">
        <v>187</v>
      </c>
      <c r="C2091" s="7">
        <v>4185</v>
      </c>
      <c r="D2091" s="7" t="s">
        <v>144</v>
      </c>
      <c r="E2091">
        <v>4001151</v>
      </c>
      <c r="F2091" s="101"/>
      <c r="G2091" s="111">
        <v>50033817</v>
      </c>
      <c r="H2091" t="s">
        <v>242</v>
      </c>
      <c r="I2091" s="101" t="str">
        <f t="shared" si="333"/>
        <v>25,5</v>
      </c>
      <c r="J2091" s="164">
        <v>0</v>
      </c>
      <c r="K2091" s="7" t="s">
        <v>44</v>
      </c>
      <c r="L2091" s="103" t="e">
        <f>HLOOKUP(K2091,'ABR''26'!$DE$4:$EH$65,MATCH(Carga!A2091,'ABR''26'!$DE$4:$DE$65,0),0)</f>
        <v>#N/A</v>
      </c>
      <c r="M2091" s="7"/>
      <c r="O2091" s="7" t="str">
        <f t="shared" si="334"/>
        <v>ZBSR</v>
      </c>
      <c r="P2091" s="104" t="e">
        <f t="shared" si="335"/>
        <v>#N/A</v>
      </c>
      <c r="Q2091" s="102" t="s">
        <v>203</v>
      </c>
      <c r="R2091" s="102" t="s">
        <v>204</v>
      </c>
      <c r="S2091" s="102" t="s">
        <v>152</v>
      </c>
      <c r="T2091" s="105" t="str">
        <f t="shared" ca="1" si="340"/>
        <v>04.05.Monday</v>
      </c>
      <c r="U2091" s="102" t="s">
        <v>205</v>
      </c>
      <c r="V2091" s="7"/>
      <c r="W2091" s="7"/>
      <c r="X2091" s="7"/>
      <c r="Y2091" s="7"/>
      <c r="Z2091" s="100">
        <f t="shared" si="336"/>
        <v>4001151</v>
      </c>
      <c r="AA2091" s="7"/>
      <c r="AB2091" s="7"/>
      <c r="AC2091" s="7"/>
      <c r="AD2091" s="7"/>
      <c r="AE2091" s="100">
        <f t="shared" si="337"/>
        <v>4185</v>
      </c>
      <c r="AF2091" s="7"/>
      <c r="AG2091" s="100">
        <f t="shared" si="338"/>
        <v>50033817</v>
      </c>
    </row>
    <row r="2092" spans="1:33" x14ac:dyDescent="0.35">
      <c r="A2092" s="7" t="str">
        <f t="shared" si="342"/>
        <v>Louveira25,50</v>
      </c>
      <c r="B2092" s="100" t="s">
        <v>187</v>
      </c>
      <c r="C2092" s="7">
        <v>4185</v>
      </c>
      <c r="D2092" s="7" t="s">
        <v>144</v>
      </c>
      <c r="E2092">
        <v>4001151</v>
      </c>
      <c r="F2092" s="101"/>
      <c r="G2092" s="111">
        <v>50033817</v>
      </c>
      <c r="H2092" t="s">
        <v>242</v>
      </c>
      <c r="I2092" s="101" t="str">
        <f t="shared" si="333"/>
        <v>25,5</v>
      </c>
      <c r="J2092" s="164">
        <v>0</v>
      </c>
      <c r="K2092" s="7" t="s">
        <v>56</v>
      </c>
      <c r="L2092" s="103" t="e">
        <f>HLOOKUP(K2092,'ABR''26'!$DE$4:$EH$65,MATCH(Carga!A2092,'ABR''26'!$DE$4:$DE$65,0),0)</f>
        <v>#N/A</v>
      </c>
      <c r="M2092" s="7"/>
      <c r="O2092" s="7" t="str">
        <f t="shared" si="334"/>
        <v>ZBSB</v>
      </c>
      <c r="P2092" s="104" t="e">
        <f t="shared" si="335"/>
        <v>#N/A</v>
      </c>
      <c r="Q2092" s="102" t="s">
        <v>203</v>
      </c>
      <c r="R2092" s="102" t="s">
        <v>204</v>
      </c>
      <c r="S2092" s="102" t="s">
        <v>152</v>
      </c>
      <c r="T2092" s="105" t="str">
        <f t="shared" ca="1" si="340"/>
        <v>04.05.Monday</v>
      </c>
      <c r="U2092" s="102" t="s">
        <v>205</v>
      </c>
      <c r="V2092" s="7"/>
      <c r="W2092" s="7"/>
      <c r="X2092" s="7"/>
      <c r="Y2092" s="7"/>
      <c r="Z2092" s="100">
        <f t="shared" si="336"/>
        <v>4001151</v>
      </c>
      <c r="AA2092" s="7"/>
      <c r="AB2092" s="7"/>
      <c r="AC2092" s="7"/>
      <c r="AD2092" s="7"/>
      <c r="AE2092" s="100">
        <f t="shared" si="337"/>
        <v>4185</v>
      </c>
      <c r="AF2092" s="7"/>
      <c r="AG2092" s="100">
        <f t="shared" si="338"/>
        <v>50033817</v>
      </c>
    </row>
    <row r="2093" spans="1:33" x14ac:dyDescent="0.35">
      <c r="A2093" s="7" t="str">
        <f t="shared" si="342"/>
        <v>Louveira25,50</v>
      </c>
      <c r="B2093" s="100" t="s">
        <v>187</v>
      </c>
      <c r="C2093" s="7">
        <v>4185</v>
      </c>
      <c r="D2093" s="7" t="s">
        <v>144</v>
      </c>
      <c r="E2093">
        <v>4001151</v>
      </c>
      <c r="F2093" s="101"/>
      <c r="G2093" s="111">
        <v>50033817</v>
      </c>
      <c r="H2093" t="s">
        <v>242</v>
      </c>
      <c r="I2093" s="101" t="str">
        <f t="shared" si="333"/>
        <v>25,5</v>
      </c>
      <c r="J2093" s="164">
        <v>0</v>
      </c>
      <c r="K2093" s="7" t="s">
        <v>46</v>
      </c>
      <c r="L2093" s="103" t="e">
        <f>HLOOKUP(K2093,'ABR''26'!$DE$4:$EH$65,MATCH(Carga!A2093,'ABR''26'!$DE$4:$DE$65,0),0)</f>
        <v>#N/A</v>
      </c>
      <c r="M2093" s="7"/>
      <c r="O2093" s="7" t="str">
        <f t="shared" si="334"/>
        <v>ZBCP</v>
      </c>
      <c r="P2093" s="104" t="e">
        <f t="shared" si="335"/>
        <v>#N/A</v>
      </c>
      <c r="Q2093" s="102" t="s">
        <v>203</v>
      </c>
      <c r="R2093" s="102" t="s">
        <v>204</v>
      </c>
      <c r="S2093" s="102" t="s">
        <v>152</v>
      </c>
      <c r="T2093" s="105" t="str">
        <f t="shared" ca="1" si="340"/>
        <v>04.05.Monday</v>
      </c>
      <c r="U2093" s="102" t="s">
        <v>205</v>
      </c>
      <c r="V2093" s="7"/>
      <c r="W2093" s="7"/>
      <c r="X2093" s="7"/>
      <c r="Y2093" s="7"/>
      <c r="Z2093" s="100">
        <f t="shared" si="336"/>
        <v>4001151</v>
      </c>
      <c r="AA2093" s="7"/>
      <c r="AB2093" s="7"/>
      <c r="AC2093" s="7"/>
      <c r="AD2093" s="7"/>
      <c r="AE2093" s="100">
        <f t="shared" si="337"/>
        <v>4185</v>
      </c>
      <c r="AF2093" s="7"/>
      <c r="AG2093" s="100">
        <f t="shared" si="338"/>
        <v>50033817</v>
      </c>
    </row>
    <row r="2094" spans="1:33" x14ac:dyDescent="0.35">
      <c r="A2094" s="7" t="str">
        <f t="shared" si="342"/>
        <v>Louveira25,50</v>
      </c>
      <c r="B2094" s="100" t="s">
        <v>187</v>
      </c>
      <c r="C2094" s="7">
        <v>4185</v>
      </c>
      <c r="D2094" s="7" t="s">
        <v>144</v>
      </c>
      <c r="E2094">
        <v>4001151</v>
      </c>
      <c r="F2094" s="101"/>
      <c r="G2094" s="111">
        <v>50033817</v>
      </c>
      <c r="H2094" t="s">
        <v>242</v>
      </c>
      <c r="I2094" s="101" t="str">
        <f t="shared" si="333"/>
        <v>25,5</v>
      </c>
      <c r="J2094" s="164">
        <v>0</v>
      </c>
      <c r="K2094" s="7" t="s">
        <v>131</v>
      </c>
      <c r="L2094" s="103" t="e">
        <f>HLOOKUP(K2094,'ABR''26'!$DE$4:$EH$65,MATCH(Carga!A2094,'ABR''26'!$DE$4:$DE$65,0),0)</f>
        <v>#N/A</v>
      </c>
      <c r="M2094" s="7"/>
      <c r="O2094" s="7" t="str">
        <f t="shared" si="334"/>
        <v>ZBFP</v>
      </c>
      <c r="P2094" s="104" t="e">
        <f t="shared" si="335"/>
        <v>#N/A</v>
      </c>
      <c r="Q2094" s="102" t="s">
        <v>203</v>
      </c>
      <c r="R2094" s="102" t="s">
        <v>204</v>
      </c>
      <c r="S2094" s="102" t="s">
        <v>152</v>
      </c>
      <c r="T2094" s="105" t="str">
        <f t="shared" ca="1" si="340"/>
        <v>04.05.Monday</v>
      </c>
      <c r="U2094" s="102" t="s">
        <v>205</v>
      </c>
      <c r="V2094" s="7"/>
      <c r="W2094" s="7"/>
      <c r="X2094" s="7"/>
      <c r="Y2094" s="7"/>
      <c r="Z2094" s="100">
        <f t="shared" si="336"/>
        <v>4001151</v>
      </c>
      <c r="AA2094" s="7"/>
      <c r="AB2094" s="7"/>
      <c r="AC2094" s="7"/>
      <c r="AD2094" s="7"/>
      <c r="AE2094" s="100">
        <f t="shared" si="337"/>
        <v>4185</v>
      </c>
      <c r="AF2094" s="7"/>
      <c r="AG2094" s="100">
        <f t="shared" si="338"/>
        <v>50033817</v>
      </c>
    </row>
    <row r="2095" spans="1:33" x14ac:dyDescent="0.35">
      <c r="A2095" s="7" t="str">
        <f t="shared" si="342"/>
        <v>Louveira25,50</v>
      </c>
      <c r="B2095" s="100" t="s">
        <v>187</v>
      </c>
      <c r="C2095" s="7">
        <v>4185</v>
      </c>
      <c r="D2095" s="7" t="s">
        <v>144</v>
      </c>
      <c r="E2095">
        <v>4001151</v>
      </c>
      <c r="F2095" s="101"/>
      <c r="G2095" s="111">
        <v>50033817</v>
      </c>
      <c r="H2095" t="s">
        <v>242</v>
      </c>
      <c r="I2095" s="101" t="str">
        <f t="shared" si="333"/>
        <v>25,5</v>
      </c>
      <c r="J2095" s="164">
        <v>0</v>
      </c>
      <c r="K2095" s="7" t="s">
        <v>51</v>
      </c>
      <c r="L2095" s="103" t="e">
        <f>HLOOKUP(K2095,'ABR''26'!$DE$4:$EH$65,MATCH(Carga!A2095,'ABR''26'!$DE$4:$DE$65,0),0)</f>
        <v>#N/A</v>
      </c>
      <c r="M2095" s="7"/>
      <c r="O2095" s="7" t="str">
        <f t="shared" si="334"/>
        <v>ZBFC</v>
      </c>
      <c r="P2095" s="104" t="e">
        <f t="shared" si="335"/>
        <v>#N/A</v>
      </c>
      <c r="Q2095" s="102" t="s">
        <v>203</v>
      </c>
      <c r="R2095" s="102" t="s">
        <v>204</v>
      </c>
      <c r="S2095" s="102" t="s">
        <v>152</v>
      </c>
      <c r="T2095" s="105" t="str">
        <f t="shared" ca="1" si="340"/>
        <v>04.05.Monday</v>
      </c>
      <c r="U2095" s="102" t="s">
        <v>205</v>
      </c>
      <c r="V2095" s="7"/>
      <c r="W2095" s="7"/>
      <c r="X2095" s="7"/>
      <c r="Y2095" s="7"/>
      <c r="Z2095" s="100">
        <f t="shared" si="336"/>
        <v>4001151</v>
      </c>
      <c r="AA2095" s="7"/>
      <c r="AB2095" s="7"/>
      <c r="AC2095" s="7"/>
      <c r="AD2095" s="7"/>
      <c r="AE2095" s="100">
        <f t="shared" si="337"/>
        <v>4185</v>
      </c>
      <c r="AF2095" s="7"/>
      <c r="AG2095" s="100">
        <f t="shared" si="338"/>
        <v>50033817</v>
      </c>
    </row>
    <row r="2096" spans="1:33" x14ac:dyDescent="0.35">
      <c r="A2096" s="7" t="str">
        <f t="shared" si="342"/>
        <v>Louveira25,50</v>
      </c>
      <c r="B2096" s="100" t="s">
        <v>187</v>
      </c>
      <c r="C2096" s="7">
        <v>4185</v>
      </c>
      <c r="D2096" s="7" t="s">
        <v>144</v>
      </c>
      <c r="E2096">
        <v>4001151</v>
      </c>
      <c r="F2096" s="101"/>
      <c r="G2096" s="111">
        <v>50033817</v>
      </c>
      <c r="H2096" t="s">
        <v>242</v>
      </c>
      <c r="I2096" s="101" t="str">
        <f t="shared" si="333"/>
        <v>25,5</v>
      </c>
      <c r="J2096" s="164">
        <v>0</v>
      </c>
      <c r="K2096" s="7" t="s">
        <v>59</v>
      </c>
      <c r="L2096" s="103" t="e">
        <f>HLOOKUP(K2096,'ABR''26'!$DE$4:$EH$65,MATCH(Carga!A2096,'ABR''26'!$DE$4:$DE$65,0),0)</f>
        <v>#N/A</v>
      </c>
      <c r="M2096" s="7"/>
      <c r="O2096" s="7" t="str">
        <f t="shared" si="334"/>
        <v>ZBFB</v>
      </c>
      <c r="P2096" s="104" t="e">
        <f t="shared" si="335"/>
        <v>#N/A</v>
      </c>
      <c r="Q2096" s="102" t="s">
        <v>203</v>
      </c>
      <c r="R2096" s="102" t="s">
        <v>204</v>
      </c>
      <c r="S2096" s="102" t="s">
        <v>152</v>
      </c>
      <c r="T2096" s="105" t="str">
        <f t="shared" ca="1" si="340"/>
        <v>04.05.Monday</v>
      </c>
      <c r="U2096" s="102" t="s">
        <v>205</v>
      </c>
      <c r="V2096" s="7"/>
      <c r="W2096" s="7"/>
      <c r="X2096" s="7"/>
      <c r="Y2096" s="7"/>
      <c r="Z2096" s="100">
        <f t="shared" si="336"/>
        <v>4001151</v>
      </c>
      <c r="AA2096" s="7"/>
      <c r="AB2096" s="7"/>
      <c r="AC2096" s="7"/>
      <c r="AD2096" s="7"/>
      <c r="AE2096" s="100">
        <f t="shared" si="337"/>
        <v>4185</v>
      </c>
      <c r="AF2096" s="7"/>
      <c r="AG2096" s="100">
        <f t="shared" si="338"/>
        <v>50033817</v>
      </c>
    </row>
    <row r="2097" spans="1:33" x14ac:dyDescent="0.35">
      <c r="A2097" s="7" t="str">
        <f t="shared" si="342"/>
        <v>Louveira25,50</v>
      </c>
      <c r="B2097" s="100" t="s">
        <v>187</v>
      </c>
      <c r="C2097" s="7">
        <v>4185</v>
      </c>
      <c r="D2097" s="7" t="s">
        <v>144</v>
      </c>
      <c r="E2097">
        <v>4001151</v>
      </c>
      <c r="F2097" s="101"/>
      <c r="G2097" s="111">
        <v>50033817</v>
      </c>
      <c r="H2097" t="s">
        <v>242</v>
      </c>
      <c r="I2097" s="101" t="str">
        <f t="shared" si="333"/>
        <v>25,5</v>
      </c>
      <c r="J2097" s="164">
        <v>0</v>
      </c>
      <c r="K2097" s="7" t="s">
        <v>138</v>
      </c>
      <c r="L2097" s="103" t="e">
        <f>HLOOKUP(K2097,'ABR''26'!$DE$4:$EH$65,MATCH(Carga!A2097,'ABR''26'!$DE$4:$DE$65,0),0)</f>
        <v>#N/A</v>
      </c>
      <c r="M2097" s="7"/>
      <c r="O2097" s="7" t="str">
        <f t="shared" si="334"/>
        <v>ZBTM</v>
      </c>
      <c r="P2097" s="104" t="e">
        <f t="shared" si="335"/>
        <v>#N/A</v>
      </c>
      <c r="Q2097" s="102" t="s">
        <v>203</v>
      </c>
      <c r="R2097" s="102" t="s">
        <v>204</v>
      </c>
      <c r="S2097" s="102" t="s">
        <v>152</v>
      </c>
      <c r="T2097" s="105" t="str">
        <f t="shared" ca="1" si="340"/>
        <v>04.05.Monday</v>
      </c>
      <c r="U2097" s="102" t="s">
        <v>205</v>
      </c>
      <c r="V2097" s="7"/>
      <c r="W2097" s="7"/>
      <c r="X2097" s="7"/>
      <c r="Y2097" s="7"/>
      <c r="Z2097" s="100">
        <f t="shared" si="336"/>
        <v>4001151</v>
      </c>
      <c r="AA2097" s="7"/>
      <c r="AB2097" s="7"/>
      <c r="AC2097" s="7"/>
      <c r="AD2097" s="7"/>
      <c r="AE2097" s="100">
        <f t="shared" si="337"/>
        <v>4185</v>
      </c>
      <c r="AF2097" s="7"/>
      <c r="AG2097" s="100">
        <f t="shared" si="338"/>
        <v>50033817</v>
      </c>
    </row>
    <row r="2098" spans="1:33" x14ac:dyDescent="0.35">
      <c r="A2098" s="7" t="str">
        <f t="shared" si="342"/>
        <v>Louveira25,50</v>
      </c>
      <c r="B2098" s="100" t="s">
        <v>187</v>
      </c>
      <c r="C2098" s="7">
        <v>4185</v>
      </c>
      <c r="D2098" s="7" t="s">
        <v>144</v>
      </c>
      <c r="E2098">
        <v>4001151</v>
      </c>
      <c r="F2098" s="101"/>
      <c r="G2098" s="111">
        <v>50033817</v>
      </c>
      <c r="H2098" t="s">
        <v>242</v>
      </c>
      <c r="I2098" s="101" t="str">
        <f t="shared" ref="I2098:I2137" si="343">SUBSTITUTE(MID(H2098,7,4),".",",")</f>
        <v>25,5</v>
      </c>
      <c r="J2098" s="164">
        <v>0</v>
      </c>
      <c r="K2098" s="7" t="s">
        <v>139</v>
      </c>
      <c r="L2098" s="103" t="e">
        <f>HLOOKUP(K2098,'ABR''26'!$DE$4:$EH$65,MATCH(Carga!A2098,'ABR''26'!$DE$4:$DE$65,0),0)</f>
        <v>#N/A</v>
      </c>
      <c r="M2098" s="7"/>
      <c r="O2098" s="7" t="str">
        <f t="shared" ref="O2098:O2137" si="344">K2098</f>
        <v>ZBCT</v>
      </c>
      <c r="P2098" s="104" t="e">
        <f t="shared" ref="P2098:P2137" si="345">L2098</f>
        <v>#N/A</v>
      </c>
      <c r="Q2098" s="102" t="s">
        <v>203</v>
      </c>
      <c r="R2098" s="102" t="s">
        <v>204</v>
      </c>
      <c r="S2098" s="102" t="s">
        <v>152</v>
      </c>
      <c r="T2098" s="105" t="str">
        <f t="shared" ca="1" si="340"/>
        <v>04.05.Monday</v>
      </c>
      <c r="U2098" s="102" t="s">
        <v>205</v>
      </c>
      <c r="V2098" s="7"/>
      <c r="W2098" s="7"/>
      <c r="X2098" s="7"/>
      <c r="Y2098" s="7"/>
      <c r="Z2098" s="100">
        <f t="shared" ref="Z2098:Z2137" si="346">E2098</f>
        <v>4001151</v>
      </c>
      <c r="AA2098" s="7"/>
      <c r="AB2098" s="7"/>
      <c r="AC2098" s="7"/>
      <c r="AD2098" s="7"/>
      <c r="AE2098" s="100">
        <f t="shared" ref="AE2098:AE2137" si="347">C2098</f>
        <v>4185</v>
      </c>
      <c r="AF2098" s="7"/>
      <c r="AG2098" s="100">
        <f t="shared" ref="AG2098:AG2137" si="348">G2098</f>
        <v>50033817</v>
      </c>
    </row>
    <row r="2099" spans="1:33" x14ac:dyDescent="0.35">
      <c r="A2099" s="7" t="str">
        <f t="shared" si="342"/>
        <v>Louveira25,50</v>
      </c>
      <c r="B2099" s="100" t="s">
        <v>187</v>
      </c>
      <c r="C2099" s="7">
        <v>4185</v>
      </c>
      <c r="D2099" s="7" t="s">
        <v>144</v>
      </c>
      <c r="E2099">
        <v>4001151</v>
      </c>
      <c r="F2099" s="101"/>
      <c r="G2099" s="111">
        <v>50033817</v>
      </c>
      <c r="H2099" t="s">
        <v>242</v>
      </c>
      <c r="I2099" s="101" t="str">
        <f t="shared" si="343"/>
        <v>25,5</v>
      </c>
      <c r="J2099" s="164">
        <v>0</v>
      </c>
      <c r="K2099" s="7" t="s">
        <v>57</v>
      </c>
      <c r="L2099" s="103" t="e">
        <f>HLOOKUP(K2099,'ABR''26'!$DE$4:$EH$65,MATCH(Carga!A2099,'ABR''26'!$DE$4:$DE$65,0),0)</f>
        <v>#N/A</v>
      </c>
      <c r="M2099" s="7"/>
      <c r="O2099" s="7" t="str">
        <f t="shared" si="344"/>
        <v>ZBLB</v>
      </c>
      <c r="P2099" s="104" t="e">
        <f t="shared" si="345"/>
        <v>#N/A</v>
      </c>
      <c r="Q2099" s="102" t="s">
        <v>203</v>
      </c>
      <c r="R2099" s="102" t="s">
        <v>204</v>
      </c>
      <c r="S2099" s="102" t="s">
        <v>152</v>
      </c>
      <c r="T2099" s="105" t="str">
        <f t="shared" ca="1" si="340"/>
        <v>04.05.Monday</v>
      </c>
      <c r="U2099" s="102" t="s">
        <v>205</v>
      </c>
      <c r="V2099" s="7"/>
      <c r="W2099" s="7"/>
      <c r="X2099" s="7"/>
      <c r="Y2099" s="7"/>
      <c r="Z2099" s="100">
        <f t="shared" si="346"/>
        <v>4001151</v>
      </c>
      <c r="AA2099" s="7"/>
      <c r="AB2099" s="7"/>
      <c r="AC2099" s="7"/>
      <c r="AD2099" s="7"/>
      <c r="AE2099" s="100">
        <f t="shared" si="347"/>
        <v>4185</v>
      </c>
      <c r="AF2099" s="7"/>
      <c r="AG2099" s="100">
        <f t="shared" si="348"/>
        <v>50033817</v>
      </c>
    </row>
    <row r="2100" spans="1:33" x14ac:dyDescent="0.35">
      <c r="A2100" s="7" t="str">
        <f t="shared" si="342"/>
        <v>Louveira25,50</v>
      </c>
      <c r="B2100" s="100" t="s">
        <v>187</v>
      </c>
      <c r="C2100" s="7">
        <v>4185</v>
      </c>
      <c r="D2100" s="7" t="s">
        <v>144</v>
      </c>
      <c r="E2100">
        <v>4001151</v>
      </c>
      <c r="F2100" s="101"/>
      <c r="G2100" s="111">
        <v>50033817</v>
      </c>
      <c r="H2100" t="s">
        <v>242</v>
      </c>
      <c r="I2100" s="101" t="str">
        <f t="shared" si="343"/>
        <v>25,5</v>
      </c>
      <c r="J2100" s="164">
        <v>0</v>
      </c>
      <c r="K2100" s="7" t="s">
        <v>132</v>
      </c>
      <c r="L2100" s="103" t="e">
        <f>HLOOKUP(K2100,'ABR''26'!$DE$4:$EH$65,MATCH(Carga!A2100,'ABR''26'!$DE$4:$DE$65,0),0)</f>
        <v>#N/A</v>
      </c>
      <c r="M2100" s="7"/>
      <c r="O2100" s="7" t="str">
        <f t="shared" si="344"/>
        <v>ZBMR</v>
      </c>
      <c r="P2100" s="104" t="e">
        <f t="shared" si="345"/>
        <v>#N/A</v>
      </c>
      <c r="Q2100" s="102" t="s">
        <v>203</v>
      </c>
      <c r="R2100" s="102" t="s">
        <v>204</v>
      </c>
      <c r="S2100" s="102" t="s">
        <v>152</v>
      </c>
      <c r="T2100" s="105" t="str">
        <f t="shared" ca="1" si="340"/>
        <v>04.05.Monday</v>
      </c>
      <c r="U2100" s="102" t="s">
        <v>205</v>
      </c>
      <c r="V2100" s="7"/>
      <c r="W2100" s="7"/>
      <c r="X2100" s="7"/>
      <c r="Y2100" s="7"/>
      <c r="Z2100" s="100">
        <f t="shared" si="346"/>
        <v>4001151</v>
      </c>
      <c r="AA2100" s="7"/>
      <c r="AB2100" s="7"/>
      <c r="AC2100" s="7"/>
      <c r="AD2100" s="7"/>
      <c r="AE2100" s="100">
        <f t="shared" si="347"/>
        <v>4185</v>
      </c>
      <c r="AF2100" s="7"/>
      <c r="AG2100" s="100">
        <f t="shared" si="348"/>
        <v>50033817</v>
      </c>
    </row>
    <row r="2101" spans="1:33" x14ac:dyDescent="0.35">
      <c r="A2101" s="7" t="str">
        <f t="shared" si="342"/>
        <v>Louveira25,50</v>
      </c>
      <c r="B2101" s="100" t="s">
        <v>187</v>
      </c>
      <c r="C2101" s="7">
        <v>4185</v>
      </c>
      <c r="D2101" s="7" t="s">
        <v>144</v>
      </c>
      <c r="E2101">
        <v>4001151</v>
      </c>
      <c r="F2101" s="101"/>
      <c r="G2101" s="111">
        <v>50033817</v>
      </c>
      <c r="H2101" t="s">
        <v>242</v>
      </c>
      <c r="I2101" s="101" t="str">
        <f t="shared" si="343"/>
        <v>25,5</v>
      </c>
      <c r="J2101" s="164">
        <v>0</v>
      </c>
      <c r="K2101" s="7" t="s">
        <v>133</v>
      </c>
      <c r="L2101" s="103" t="e">
        <f>HLOOKUP(K2101,'ABR''26'!$DE$4:$EH$65,MATCH(Carga!A2101,'ABR''26'!$DE$4:$DE$65,0),0)</f>
        <v>#N/A</v>
      </c>
      <c r="M2101" s="7"/>
      <c r="O2101" s="7" t="str">
        <f t="shared" si="344"/>
        <v>ZBML</v>
      </c>
      <c r="P2101" s="104" t="e">
        <f t="shared" si="345"/>
        <v>#N/A</v>
      </c>
      <c r="Q2101" s="102" t="s">
        <v>203</v>
      </c>
      <c r="R2101" s="102" t="s">
        <v>204</v>
      </c>
      <c r="S2101" s="102" t="s">
        <v>152</v>
      </c>
      <c r="T2101" s="105" t="str">
        <f t="shared" ca="1" si="340"/>
        <v>04.05.Monday</v>
      </c>
      <c r="U2101" s="102" t="s">
        <v>205</v>
      </c>
      <c r="V2101" s="7"/>
      <c r="W2101" s="7"/>
      <c r="X2101" s="7"/>
      <c r="Y2101" s="7"/>
      <c r="Z2101" s="100">
        <f t="shared" si="346"/>
        <v>4001151</v>
      </c>
      <c r="AA2101" s="7"/>
      <c r="AB2101" s="7"/>
      <c r="AC2101" s="7"/>
      <c r="AD2101" s="7"/>
      <c r="AE2101" s="100">
        <f t="shared" si="347"/>
        <v>4185</v>
      </c>
      <c r="AF2101" s="7"/>
      <c r="AG2101" s="100">
        <f t="shared" si="348"/>
        <v>50033817</v>
      </c>
    </row>
    <row r="2102" spans="1:33" x14ac:dyDescent="0.35">
      <c r="A2102" s="7" t="str">
        <f t="shared" si="342"/>
        <v>Louveira25,50</v>
      </c>
      <c r="B2102" s="100" t="s">
        <v>187</v>
      </c>
      <c r="C2102" s="7">
        <v>4185</v>
      </c>
      <c r="D2102" s="7" t="s">
        <v>144</v>
      </c>
      <c r="E2102">
        <v>4001151</v>
      </c>
      <c r="F2102" s="101"/>
      <c r="G2102" s="111">
        <v>50033817</v>
      </c>
      <c r="H2102" t="s">
        <v>242</v>
      </c>
      <c r="I2102" s="101" t="str">
        <f t="shared" si="343"/>
        <v>25,5</v>
      </c>
      <c r="J2102" s="164">
        <v>0</v>
      </c>
      <c r="K2102" s="7" t="s">
        <v>52</v>
      </c>
      <c r="L2102" s="103" t="e">
        <f>HLOOKUP(K2102,'ABR''26'!$DE$4:$EH$65,MATCH(Carga!A2102,'ABR''26'!$DE$4:$DE$65,0),0)</f>
        <v>#N/A</v>
      </c>
      <c r="M2102" s="7"/>
      <c r="O2102" s="7" t="str">
        <f t="shared" si="344"/>
        <v>ZBPP</v>
      </c>
      <c r="P2102" s="104" t="e">
        <f t="shared" si="345"/>
        <v>#N/A</v>
      </c>
      <c r="Q2102" s="102" t="s">
        <v>203</v>
      </c>
      <c r="R2102" s="102" t="s">
        <v>204</v>
      </c>
      <c r="S2102" s="102" t="s">
        <v>152</v>
      </c>
      <c r="T2102" s="105" t="str">
        <f t="shared" ca="1" si="340"/>
        <v>04.05.Monday</v>
      </c>
      <c r="U2102" s="102" t="s">
        <v>205</v>
      </c>
      <c r="V2102" s="7"/>
      <c r="W2102" s="7"/>
      <c r="X2102" s="7"/>
      <c r="Y2102" s="7"/>
      <c r="Z2102" s="100">
        <f t="shared" si="346"/>
        <v>4001151</v>
      </c>
      <c r="AA2102" s="7"/>
      <c r="AB2102" s="7"/>
      <c r="AC2102" s="7"/>
      <c r="AD2102" s="7"/>
      <c r="AE2102" s="100">
        <f t="shared" si="347"/>
        <v>4185</v>
      </c>
      <c r="AF2102" s="7"/>
      <c r="AG2102" s="100">
        <f t="shared" si="348"/>
        <v>50033817</v>
      </c>
    </row>
    <row r="2103" spans="1:33" x14ac:dyDescent="0.35">
      <c r="A2103" s="7" t="str">
        <f t="shared" si="342"/>
        <v>Louveira25,50</v>
      </c>
      <c r="B2103" s="100" t="s">
        <v>187</v>
      </c>
      <c r="C2103" s="7">
        <v>4185</v>
      </c>
      <c r="D2103" s="7" t="s">
        <v>144</v>
      </c>
      <c r="E2103">
        <v>4001151</v>
      </c>
      <c r="F2103" s="101"/>
      <c r="G2103" s="111">
        <v>50033817</v>
      </c>
      <c r="H2103" t="s">
        <v>242</v>
      </c>
      <c r="I2103" s="101" t="str">
        <f t="shared" si="343"/>
        <v>25,5</v>
      </c>
      <c r="J2103" s="164">
        <v>0</v>
      </c>
      <c r="K2103" s="7" t="s">
        <v>60</v>
      </c>
      <c r="L2103" s="103" t="e">
        <f>HLOOKUP(K2103,'ABR''26'!$DE$4:$EH$65,MATCH(Carga!A2103,'ABR''26'!$DE$4:$DE$65,0),0)</f>
        <v>#N/A</v>
      </c>
      <c r="M2103" s="7"/>
      <c r="O2103" s="7" t="str">
        <f t="shared" si="344"/>
        <v>ZBPB</v>
      </c>
      <c r="P2103" s="104" t="e">
        <f t="shared" si="345"/>
        <v>#N/A</v>
      </c>
      <c r="Q2103" s="102" t="s">
        <v>203</v>
      </c>
      <c r="R2103" s="102" t="s">
        <v>204</v>
      </c>
      <c r="S2103" s="102" t="s">
        <v>152</v>
      </c>
      <c r="T2103" s="105" t="str">
        <f t="shared" ca="1" si="340"/>
        <v>04.05.Monday</v>
      </c>
      <c r="U2103" s="102" t="s">
        <v>205</v>
      </c>
      <c r="V2103" s="7"/>
      <c r="W2103" s="7"/>
      <c r="X2103" s="7"/>
      <c r="Y2103" s="7"/>
      <c r="Z2103" s="100">
        <f t="shared" si="346"/>
        <v>4001151</v>
      </c>
      <c r="AA2103" s="7"/>
      <c r="AB2103" s="7"/>
      <c r="AC2103" s="7"/>
      <c r="AD2103" s="7"/>
      <c r="AE2103" s="100">
        <f t="shared" si="347"/>
        <v>4185</v>
      </c>
      <c r="AF2103" s="7"/>
      <c r="AG2103" s="100">
        <f t="shared" si="348"/>
        <v>50033817</v>
      </c>
    </row>
    <row r="2104" spans="1:33" x14ac:dyDescent="0.35">
      <c r="A2104" s="7" t="str">
        <f t="shared" si="342"/>
        <v>Louveira25,50</v>
      </c>
      <c r="B2104" s="100" t="s">
        <v>187</v>
      </c>
      <c r="C2104" s="7">
        <v>4185</v>
      </c>
      <c r="D2104" s="7" t="s">
        <v>144</v>
      </c>
      <c r="E2104">
        <v>4001151</v>
      </c>
      <c r="F2104" s="101"/>
      <c r="G2104" s="111">
        <v>50033817</v>
      </c>
      <c r="H2104" t="s">
        <v>242</v>
      </c>
      <c r="I2104" s="101" t="str">
        <f t="shared" si="343"/>
        <v>25,5</v>
      </c>
      <c r="J2104" s="164">
        <v>0</v>
      </c>
      <c r="K2104" s="7" t="s">
        <v>50</v>
      </c>
      <c r="L2104" s="103" t="e">
        <f>HLOOKUP(K2104,'ABR''26'!$DE$4:$EH$65,MATCH(Carga!A2104,'ABR''26'!$DE$4:$DE$65,0),0)</f>
        <v>#N/A</v>
      </c>
      <c r="M2104" s="7"/>
      <c r="O2104" s="7" t="str">
        <f t="shared" si="344"/>
        <v>ZBOP</v>
      </c>
      <c r="P2104" s="104" t="e">
        <f t="shared" si="345"/>
        <v>#N/A</v>
      </c>
      <c r="Q2104" s="102" t="s">
        <v>203</v>
      </c>
      <c r="R2104" s="102" t="s">
        <v>204</v>
      </c>
      <c r="S2104" s="102" t="s">
        <v>152</v>
      </c>
      <c r="T2104" s="105" t="str">
        <f t="shared" ca="1" si="340"/>
        <v>04.05.Monday</v>
      </c>
      <c r="U2104" s="102" t="s">
        <v>205</v>
      </c>
      <c r="V2104" s="7"/>
      <c r="W2104" s="7"/>
      <c r="X2104" s="7"/>
      <c r="Y2104" s="7"/>
      <c r="Z2104" s="100">
        <f t="shared" si="346"/>
        <v>4001151</v>
      </c>
      <c r="AA2104" s="7"/>
      <c r="AB2104" s="7"/>
      <c r="AC2104" s="7"/>
      <c r="AD2104" s="7"/>
      <c r="AE2104" s="100">
        <f t="shared" si="347"/>
        <v>4185</v>
      </c>
      <c r="AF2104" s="7"/>
      <c r="AG2104" s="100">
        <f t="shared" si="348"/>
        <v>50033817</v>
      </c>
    </row>
    <row r="2105" spans="1:33" x14ac:dyDescent="0.35">
      <c r="A2105" s="7" t="str">
        <f t="shared" si="342"/>
        <v>Louveira25,50</v>
      </c>
      <c r="B2105" s="100" t="s">
        <v>187</v>
      </c>
      <c r="C2105" s="7">
        <v>4185</v>
      </c>
      <c r="D2105" s="7" t="s">
        <v>144</v>
      </c>
      <c r="E2105">
        <v>4001151</v>
      </c>
      <c r="F2105" s="101"/>
      <c r="G2105" s="111">
        <v>50033817</v>
      </c>
      <c r="H2105" t="s">
        <v>242</v>
      </c>
      <c r="I2105" s="101" t="str">
        <f t="shared" si="343"/>
        <v>25,5</v>
      </c>
      <c r="J2105" s="164">
        <v>0</v>
      </c>
      <c r="K2105" s="7" t="s">
        <v>58</v>
      </c>
      <c r="L2105" s="103" t="e">
        <f>HLOOKUP(K2105,'ABR''26'!$DE$4:$EH$65,MATCH(Carga!A2105,'ABR''26'!$DE$4:$DE$65,0),0)</f>
        <v>#N/A</v>
      </c>
      <c r="M2105" s="7"/>
      <c r="O2105" s="7" t="str">
        <f t="shared" si="344"/>
        <v>ZBOB</v>
      </c>
      <c r="P2105" s="104" t="e">
        <f t="shared" si="345"/>
        <v>#N/A</v>
      </c>
      <c r="Q2105" s="102" t="s">
        <v>203</v>
      </c>
      <c r="R2105" s="102" t="s">
        <v>204</v>
      </c>
      <c r="S2105" s="102" t="s">
        <v>152</v>
      </c>
      <c r="T2105" s="105" t="str">
        <f t="shared" ca="1" si="340"/>
        <v>04.05.Monday</v>
      </c>
      <c r="U2105" s="102" t="s">
        <v>205</v>
      </c>
      <c r="V2105" s="7"/>
      <c r="W2105" s="7"/>
      <c r="X2105" s="7"/>
      <c r="Y2105" s="7"/>
      <c r="Z2105" s="100">
        <f t="shared" si="346"/>
        <v>4001151</v>
      </c>
      <c r="AA2105" s="7"/>
      <c r="AB2105" s="7"/>
      <c r="AC2105" s="7"/>
      <c r="AD2105" s="7"/>
      <c r="AE2105" s="100">
        <f t="shared" si="347"/>
        <v>4185</v>
      </c>
      <c r="AF2105" s="7"/>
      <c r="AG2105" s="100">
        <f t="shared" si="348"/>
        <v>50033817</v>
      </c>
    </row>
    <row r="2106" spans="1:33" x14ac:dyDescent="0.35">
      <c r="A2106" s="7" t="str">
        <f t="shared" si="342"/>
        <v>Louveira25,50</v>
      </c>
      <c r="B2106" s="100" t="s">
        <v>187</v>
      </c>
      <c r="C2106" s="7">
        <v>4185</v>
      </c>
      <c r="D2106" s="7" t="s">
        <v>144</v>
      </c>
      <c r="E2106">
        <v>4001151</v>
      </c>
      <c r="F2106" s="101"/>
      <c r="G2106" s="111">
        <v>50033817</v>
      </c>
      <c r="H2106" t="s">
        <v>242</v>
      </c>
      <c r="I2106" s="101" t="str">
        <f t="shared" si="343"/>
        <v>25,5</v>
      </c>
      <c r="J2106" s="164">
        <v>0</v>
      </c>
      <c r="K2106" s="7" t="s">
        <v>134</v>
      </c>
      <c r="L2106" s="103" t="e">
        <f>HLOOKUP(K2106,'ABR''26'!$DE$4:$EH$65,MATCH(Carga!A2106,'ABR''26'!$DE$4:$DE$65,0),0)</f>
        <v>#N/A</v>
      </c>
      <c r="M2106" s="7"/>
      <c r="O2106" s="7" t="str">
        <f t="shared" si="344"/>
        <v>ZBSG</v>
      </c>
      <c r="P2106" s="104" t="e">
        <f t="shared" si="345"/>
        <v>#N/A</v>
      </c>
      <c r="Q2106" s="102" t="s">
        <v>203</v>
      </c>
      <c r="R2106" s="102" t="s">
        <v>204</v>
      </c>
      <c r="S2106" s="102" t="s">
        <v>152</v>
      </c>
      <c r="T2106" s="105" t="str">
        <f t="shared" ca="1" si="340"/>
        <v>04.05.Monday</v>
      </c>
      <c r="U2106" s="102" t="s">
        <v>205</v>
      </c>
      <c r="V2106" s="7"/>
      <c r="W2106" s="7"/>
      <c r="X2106" s="7"/>
      <c r="Y2106" s="7"/>
      <c r="Z2106" s="100">
        <f t="shared" si="346"/>
        <v>4001151</v>
      </c>
      <c r="AA2106" s="7"/>
      <c r="AB2106" s="7"/>
      <c r="AC2106" s="7"/>
      <c r="AD2106" s="7"/>
      <c r="AE2106" s="100">
        <f t="shared" si="347"/>
        <v>4185</v>
      </c>
      <c r="AF2106" s="7"/>
      <c r="AG2106" s="100">
        <f t="shared" si="348"/>
        <v>50033817</v>
      </c>
    </row>
    <row r="2107" spans="1:33" x14ac:dyDescent="0.35">
      <c r="A2107" s="7" t="str">
        <f t="shared" si="342"/>
        <v>Louveira25,50</v>
      </c>
      <c r="B2107" s="100" t="s">
        <v>187</v>
      </c>
      <c r="C2107" s="7">
        <v>4185</v>
      </c>
      <c r="D2107" s="7" t="s">
        <v>144</v>
      </c>
      <c r="E2107">
        <v>4001151</v>
      </c>
      <c r="F2107" s="101"/>
      <c r="G2107" s="111">
        <v>50033817</v>
      </c>
      <c r="H2107" t="s">
        <v>242</v>
      </c>
      <c r="I2107" s="101" t="str">
        <f t="shared" si="343"/>
        <v>25,5</v>
      </c>
      <c r="J2107" s="164">
        <v>0</v>
      </c>
      <c r="K2107" s="7" t="s">
        <v>45</v>
      </c>
      <c r="L2107" s="103" t="e">
        <f>HLOOKUP(K2107,'ABR''26'!$DE$4:$EH$65,MATCH(Carga!A2107,'ABR''26'!$DE$4:$DE$65,0),0)</f>
        <v>#N/A</v>
      </c>
      <c r="M2107" s="7"/>
      <c r="O2107" s="7" t="str">
        <f t="shared" si="344"/>
        <v>ZBFS</v>
      </c>
      <c r="P2107" s="104" t="e">
        <f t="shared" si="345"/>
        <v>#N/A</v>
      </c>
      <c r="Q2107" s="102" t="s">
        <v>203</v>
      </c>
      <c r="R2107" s="102" t="s">
        <v>204</v>
      </c>
      <c r="S2107" s="102" t="s">
        <v>152</v>
      </c>
      <c r="T2107" s="105" t="str">
        <f t="shared" ca="1" si="340"/>
        <v>04.05.Monday</v>
      </c>
      <c r="U2107" s="102" t="s">
        <v>205</v>
      </c>
      <c r="V2107" s="7"/>
      <c r="W2107" s="7"/>
      <c r="X2107" s="7"/>
      <c r="Y2107" s="7"/>
      <c r="Z2107" s="100">
        <f t="shared" si="346"/>
        <v>4001151</v>
      </c>
      <c r="AA2107" s="7"/>
      <c r="AB2107" s="7"/>
      <c r="AC2107" s="7"/>
      <c r="AD2107" s="7"/>
      <c r="AE2107" s="100">
        <f t="shared" si="347"/>
        <v>4185</v>
      </c>
      <c r="AF2107" s="7"/>
      <c r="AG2107" s="100">
        <f t="shared" si="348"/>
        <v>50033817</v>
      </c>
    </row>
    <row r="2108" spans="1:33" x14ac:dyDescent="0.35">
      <c r="A2108" s="7" t="str">
        <f t="shared" si="342"/>
        <v>Louveira25,50</v>
      </c>
      <c r="B2108" s="100" t="s">
        <v>187</v>
      </c>
      <c r="C2108" s="7">
        <v>4185</v>
      </c>
      <c r="D2108" s="7" t="s">
        <v>144</v>
      </c>
      <c r="E2108">
        <v>4001151</v>
      </c>
      <c r="F2108" s="101"/>
      <c r="G2108" s="111">
        <v>50033817</v>
      </c>
      <c r="H2108" t="s">
        <v>242</v>
      </c>
      <c r="I2108" s="101" t="str">
        <f t="shared" si="343"/>
        <v>25,5</v>
      </c>
      <c r="J2108" s="164">
        <v>0</v>
      </c>
      <c r="K2108" s="7" t="s">
        <v>47</v>
      </c>
      <c r="L2108" s="103" t="e">
        <f>HLOOKUP(K2108,'ABR''26'!$DE$4:$EH$65,MATCH(Carga!A2108,'ABR''26'!$DE$4:$DE$65,0),0)</f>
        <v>#N/A</v>
      </c>
      <c r="M2108" s="7"/>
      <c r="O2108" s="7" t="str">
        <f t="shared" si="344"/>
        <v>ZBUT</v>
      </c>
      <c r="P2108" s="104" t="e">
        <f t="shared" si="345"/>
        <v>#N/A</v>
      </c>
      <c r="Q2108" s="102" t="s">
        <v>203</v>
      </c>
      <c r="R2108" s="102" t="s">
        <v>204</v>
      </c>
      <c r="S2108" s="102" t="s">
        <v>152</v>
      </c>
      <c r="T2108" s="105" t="str">
        <f t="shared" ca="1" si="340"/>
        <v>04.05.Monday</v>
      </c>
      <c r="U2108" s="102" t="s">
        <v>205</v>
      </c>
      <c r="V2108" s="7"/>
      <c r="W2108" s="7"/>
      <c r="X2108" s="7"/>
      <c r="Y2108" s="7"/>
      <c r="Z2108" s="100">
        <f t="shared" si="346"/>
        <v>4001151</v>
      </c>
      <c r="AA2108" s="7"/>
      <c r="AB2108" s="7"/>
      <c r="AC2108" s="7"/>
      <c r="AD2108" s="7"/>
      <c r="AE2108" s="100">
        <f t="shared" si="347"/>
        <v>4185</v>
      </c>
      <c r="AF2108" s="7"/>
      <c r="AG2108" s="100">
        <f t="shared" si="348"/>
        <v>50033817</v>
      </c>
    </row>
    <row r="2109" spans="1:33" x14ac:dyDescent="0.35">
      <c r="A2109" s="7" t="str">
        <f t="shared" si="342"/>
        <v>Louveira25,50</v>
      </c>
      <c r="B2109" s="100" t="s">
        <v>187</v>
      </c>
      <c r="C2109" s="7">
        <v>4185</v>
      </c>
      <c r="D2109" s="7" t="s">
        <v>144</v>
      </c>
      <c r="E2109">
        <v>4001151</v>
      </c>
      <c r="F2109" s="101"/>
      <c r="G2109" s="111">
        <v>50033817</v>
      </c>
      <c r="H2109" t="s">
        <v>242</v>
      </c>
      <c r="I2109" s="101" t="str">
        <f t="shared" si="343"/>
        <v>25,5</v>
      </c>
      <c r="J2109" s="164">
        <v>0</v>
      </c>
      <c r="K2109" s="7" t="s">
        <v>54</v>
      </c>
      <c r="L2109" s="103" t="e">
        <f>HLOOKUP(K2109,'ABR''26'!$DE$4:$EH$65,MATCH(Carga!A2109,'ABR''26'!$DE$4:$DE$65,0),0)</f>
        <v>#N/A</v>
      </c>
      <c r="M2109" s="7"/>
      <c r="O2109" s="7" t="str">
        <f t="shared" si="344"/>
        <v>ZBUB</v>
      </c>
      <c r="P2109" s="104" t="e">
        <f t="shared" si="345"/>
        <v>#N/A</v>
      </c>
      <c r="Q2109" s="102" t="s">
        <v>203</v>
      </c>
      <c r="R2109" s="102" t="s">
        <v>204</v>
      </c>
      <c r="S2109" s="102" t="s">
        <v>152</v>
      </c>
      <c r="T2109" s="105" t="str">
        <f t="shared" ca="1" si="340"/>
        <v>04.05.Monday</v>
      </c>
      <c r="U2109" s="102" t="s">
        <v>205</v>
      </c>
      <c r="V2109" s="7"/>
      <c r="W2109" s="7"/>
      <c r="X2109" s="7"/>
      <c r="Y2109" s="7"/>
      <c r="Z2109" s="100">
        <f t="shared" si="346"/>
        <v>4001151</v>
      </c>
      <c r="AA2109" s="7"/>
      <c r="AB2109" s="7"/>
      <c r="AC2109" s="7"/>
      <c r="AD2109" s="7"/>
      <c r="AE2109" s="100">
        <f t="shared" si="347"/>
        <v>4185</v>
      </c>
      <c r="AF2109" s="7"/>
      <c r="AG2109" s="100">
        <f t="shared" si="348"/>
        <v>50033817</v>
      </c>
    </row>
    <row r="2110" spans="1:33" x14ac:dyDescent="0.35">
      <c r="A2110" s="7" t="str">
        <f t="shared" si="342"/>
        <v>Louveira25,50</v>
      </c>
      <c r="B2110" s="100" t="s">
        <v>187</v>
      </c>
      <c r="C2110" s="7">
        <v>4185</v>
      </c>
      <c r="D2110" s="7" t="s">
        <v>144</v>
      </c>
      <c r="E2110">
        <v>4001151</v>
      </c>
      <c r="F2110" s="101"/>
      <c r="G2110" s="111">
        <v>50033817</v>
      </c>
      <c r="H2110" t="s">
        <v>242</v>
      </c>
      <c r="I2110" s="101" t="str">
        <f t="shared" si="343"/>
        <v>25,5</v>
      </c>
      <c r="J2110" s="164">
        <v>0</v>
      </c>
      <c r="K2110" s="7" t="s">
        <v>48</v>
      </c>
      <c r="L2110" s="103" t="e">
        <f>HLOOKUP(K2110,'ABR''26'!$DE$4:$EH$65,MATCH(Carga!A2110,'ABR''26'!$DE$4:$DE$65,0),0)</f>
        <v>#N/A</v>
      </c>
      <c r="M2110" s="7"/>
      <c r="O2110" s="7" t="str">
        <f t="shared" si="344"/>
        <v>ZBLA</v>
      </c>
      <c r="P2110" s="104" t="e">
        <f t="shared" si="345"/>
        <v>#N/A</v>
      </c>
      <c r="Q2110" s="102" t="s">
        <v>203</v>
      </c>
      <c r="R2110" s="102" t="s">
        <v>204</v>
      </c>
      <c r="S2110" s="102" t="s">
        <v>152</v>
      </c>
      <c r="T2110" s="105" t="str">
        <f t="shared" ca="1" si="340"/>
        <v>04.05.Monday</v>
      </c>
      <c r="U2110" s="102" t="s">
        <v>205</v>
      </c>
      <c r="V2110" s="7"/>
      <c r="W2110" s="7"/>
      <c r="X2110" s="7"/>
      <c r="Y2110" s="7"/>
      <c r="Z2110" s="100">
        <f t="shared" si="346"/>
        <v>4001151</v>
      </c>
      <c r="AA2110" s="7"/>
      <c r="AB2110" s="7"/>
      <c r="AC2110" s="7"/>
      <c r="AD2110" s="7"/>
      <c r="AE2110" s="100">
        <f t="shared" si="347"/>
        <v>4185</v>
      </c>
      <c r="AF2110" s="7"/>
      <c r="AG2110" s="100">
        <f t="shared" si="348"/>
        <v>50033817</v>
      </c>
    </row>
    <row r="2111" spans="1:33" x14ac:dyDescent="0.35">
      <c r="A2111" s="7" t="str">
        <f t="shared" si="342"/>
        <v>Louveira25,50</v>
      </c>
      <c r="B2111" s="100" t="s">
        <v>187</v>
      </c>
      <c r="C2111" s="7">
        <v>4185</v>
      </c>
      <c r="D2111" s="7" t="s">
        <v>144</v>
      </c>
      <c r="E2111">
        <v>4001151</v>
      </c>
      <c r="F2111" s="101"/>
      <c r="G2111" s="111">
        <v>50033817</v>
      </c>
      <c r="H2111" t="s">
        <v>242</v>
      </c>
      <c r="I2111" s="101" t="str">
        <f t="shared" si="343"/>
        <v>25,5</v>
      </c>
      <c r="J2111" s="164">
        <v>0</v>
      </c>
      <c r="K2111" s="7" t="s">
        <v>55</v>
      </c>
      <c r="L2111" s="103" t="e">
        <f>HLOOKUP(K2111,'ABR''26'!$DE$4:$EH$65,MATCH(Carga!A2111,'ABR''26'!$DE$4:$DE$65,0),0)</f>
        <v>#N/A</v>
      </c>
      <c r="M2111" s="7"/>
      <c r="O2111" s="7" t="str">
        <f t="shared" si="344"/>
        <v>ZBLL</v>
      </c>
      <c r="P2111" s="104" t="e">
        <f t="shared" si="345"/>
        <v>#N/A</v>
      </c>
      <c r="Q2111" s="102" t="s">
        <v>203</v>
      </c>
      <c r="R2111" s="102" t="s">
        <v>204</v>
      </c>
      <c r="S2111" s="102" t="s">
        <v>152</v>
      </c>
      <c r="T2111" s="105" t="str">
        <f t="shared" ca="1" si="340"/>
        <v>04.05.Monday</v>
      </c>
      <c r="U2111" s="102" t="s">
        <v>205</v>
      </c>
      <c r="V2111" s="7"/>
      <c r="W2111" s="7"/>
      <c r="X2111" s="7"/>
      <c r="Y2111" s="7"/>
      <c r="Z2111" s="100">
        <f t="shared" si="346"/>
        <v>4001151</v>
      </c>
      <c r="AA2111" s="7"/>
      <c r="AB2111" s="7"/>
      <c r="AC2111" s="7"/>
      <c r="AD2111" s="7"/>
      <c r="AE2111" s="100">
        <f t="shared" si="347"/>
        <v>4185</v>
      </c>
      <c r="AF2111" s="7"/>
      <c r="AG2111" s="100">
        <f t="shared" si="348"/>
        <v>50033817</v>
      </c>
    </row>
    <row r="2112" spans="1:33" x14ac:dyDescent="0.35">
      <c r="A2112" s="7" t="str">
        <f t="shared" si="342"/>
        <v>Louveira25,50</v>
      </c>
      <c r="B2112" s="100" t="s">
        <v>187</v>
      </c>
      <c r="C2112" s="7">
        <v>4185</v>
      </c>
      <c r="D2112" s="7" t="s">
        <v>144</v>
      </c>
      <c r="E2112">
        <v>4001151</v>
      </c>
      <c r="F2112" s="101"/>
      <c r="G2112" s="111">
        <v>50033817</v>
      </c>
      <c r="H2112" t="s">
        <v>242</v>
      </c>
      <c r="I2112" s="101" t="str">
        <f t="shared" si="343"/>
        <v>25,5</v>
      </c>
      <c r="J2112" s="164">
        <v>0</v>
      </c>
      <c r="K2112" s="7" t="s">
        <v>135</v>
      </c>
      <c r="L2112" s="103" t="e">
        <f>HLOOKUP(K2112,'ABR''26'!$DE$4:$EH$65,MATCH(Carga!A2112,'ABR''26'!$DE$4:$DE$65,0),0)</f>
        <v>#N/A</v>
      </c>
      <c r="M2112" s="7"/>
      <c r="O2112" s="7" t="str">
        <f t="shared" si="344"/>
        <v>ZBPE</v>
      </c>
      <c r="P2112" s="104" t="e">
        <f t="shared" si="345"/>
        <v>#N/A</v>
      </c>
      <c r="Q2112" s="102" t="s">
        <v>203</v>
      </c>
      <c r="R2112" s="102" t="s">
        <v>204</v>
      </c>
      <c r="S2112" s="102" t="s">
        <v>152</v>
      </c>
      <c r="T2112" s="105" t="str">
        <f t="shared" ca="1" si="340"/>
        <v>04.05.Monday</v>
      </c>
      <c r="U2112" s="102" t="s">
        <v>205</v>
      </c>
      <c r="V2112" s="7"/>
      <c r="W2112" s="7"/>
      <c r="X2112" s="7"/>
      <c r="Y2112" s="7"/>
      <c r="Z2112" s="100">
        <f t="shared" si="346"/>
        <v>4001151</v>
      </c>
      <c r="AA2112" s="7"/>
      <c r="AB2112" s="7"/>
      <c r="AC2112" s="7"/>
      <c r="AD2112" s="7"/>
      <c r="AE2112" s="100">
        <f t="shared" si="347"/>
        <v>4185</v>
      </c>
      <c r="AF2112" s="7"/>
      <c r="AG2112" s="100">
        <f t="shared" si="348"/>
        <v>50033817</v>
      </c>
    </row>
    <row r="2113" spans="1:33" x14ac:dyDescent="0.35">
      <c r="A2113" s="7" t="str">
        <f t="shared" si="342"/>
        <v>Louveira25,50</v>
      </c>
      <c r="B2113" s="100" t="s">
        <v>187</v>
      </c>
      <c r="C2113" s="7">
        <v>4185</v>
      </c>
      <c r="D2113" s="7" t="s">
        <v>144</v>
      </c>
      <c r="E2113">
        <v>4001151</v>
      </c>
      <c r="F2113" s="101"/>
      <c r="G2113" s="111">
        <v>50033817</v>
      </c>
      <c r="H2113" t="s">
        <v>242</v>
      </c>
      <c r="I2113" s="101" t="str">
        <f t="shared" si="343"/>
        <v>25,5</v>
      </c>
      <c r="J2113" s="164">
        <v>0</v>
      </c>
      <c r="K2113" s="7" t="s">
        <v>136</v>
      </c>
      <c r="L2113" s="103" t="e">
        <f>HLOOKUP(K2113,'ABR''26'!$DE$4:$EH$65,MATCH(Carga!A2113,'ABR''26'!$DE$4:$DE$65,0),0)</f>
        <v>#N/A</v>
      </c>
      <c r="M2113" s="7"/>
      <c r="O2113" s="7" t="str">
        <f t="shared" si="344"/>
        <v>ZBPL</v>
      </c>
      <c r="P2113" s="104" t="e">
        <f t="shared" si="345"/>
        <v>#N/A</v>
      </c>
      <c r="Q2113" s="102" t="s">
        <v>203</v>
      </c>
      <c r="R2113" s="102" t="s">
        <v>204</v>
      </c>
      <c r="S2113" s="102" t="s">
        <v>152</v>
      </c>
      <c r="T2113" s="105" t="str">
        <f t="shared" ca="1" si="340"/>
        <v>04.05.Monday</v>
      </c>
      <c r="U2113" s="102" t="s">
        <v>205</v>
      </c>
      <c r="V2113" s="7"/>
      <c r="W2113" s="7"/>
      <c r="X2113" s="7"/>
      <c r="Y2113" s="7"/>
      <c r="Z2113" s="100">
        <f t="shared" si="346"/>
        <v>4001151</v>
      </c>
      <c r="AA2113" s="7"/>
      <c r="AB2113" s="7"/>
      <c r="AC2113" s="7"/>
      <c r="AD2113" s="7"/>
      <c r="AE2113" s="100">
        <f t="shared" si="347"/>
        <v>4185</v>
      </c>
      <c r="AF2113" s="7"/>
      <c r="AG2113" s="100">
        <f t="shared" si="348"/>
        <v>50033817</v>
      </c>
    </row>
    <row r="2114" spans="1:33" x14ac:dyDescent="0.35">
      <c r="A2114" s="7" t="str">
        <f>D2114&amp;I2114&amp;J2114</f>
        <v>Suape39,70</v>
      </c>
      <c r="B2114" s="100" t="s">
        <v>187</v>
      </c>
      <c r="C2114" s="7">
        <v>4196</v>
      </c>
      <c r="D2114" s="7" t="s">
        <v>23</v>
      </c>
      <c r="E2114">
        <v>4001156</v>
      </c>
      <c r="F2114" s="101"/>
      <c r="G2114" s="111">
        <v>50033825</v>
      </c>
      <c r="H2114" t="s">
        <v>221</v>
      </c>
      <c r="I2114" s="101" t="str">
        <f t="shared" si="343"/>
        <v>39,7</v>
      </c>
      <c r="J2114" s="164">
        <v>0</v>
      </c>
      <c r="K2114" s="7" t="s">
        <v>43</v>
      </c>
      <c r="L2114" s="103" t="e">
        <f>HLOOKUP(K2114,'ABR''26'!$DE$4:$EH$65,MATCH(Carga!A2114,'ABR''26'!$DE$4:$DE$65,0),0)</f>
        <v>#N/A</v>
      </c>
      <c r="M2114" s="7"/>
      <c r="O2114" s="7" t="str">
        <f t="shared" si="344"/>
        <v>ZBRP</v>
      </c>
      <c r="P2114" s="104" t="e">
        <f t="shared" si="345"/>
        <v>#N/A</v>
      </c>
      <c r="Q2114" s="102" t="s">
        <v>203</v>
      </c>
      <c r="R2114" s="102" t="s">
        <v>204</v>
      </c>
      <c r="S2114" s="102" t="s">
        <v>152</v>
      </c>
      <c r="T2114" s="105" t="str">
        <f t="shared" ref="T2114:T2153" ca="1" si="349">$T$1</f>
        <v>04.05.Monday</v>
      </c>
      <c r="U2114" s="102" t="s">
        <v>205</v>
      </c>
      <c r="V2114" s="7"/>
      <c r="W2114" s="7"/>
      <c r="X2114" s="7"/>
      <c r="Y2114" s="7"/>
      <c r="Z2114" s="100">
        <f t="shared" si="346"/>
        <v>4001156</v>
      </c>
      <c r="AA2114" s="7"/>
      <c r="AB2114" s="7"/>
      <c r="AC2114" s="7"/>
      <c r="AD2114" s="7"/>
      <c r="AE2114" s="100">
        <f t="shared" si="347"/>
        <v>4196</v>
      </c>
      <c r="AF2114" s="7"/>
      <c r="AG2114" s="100">
        <f t="shared" si="348"/>
        <v>50033825</v>
      </c>
    </row>
    <row r="2115" spans="1:33" x14ac:dyDescent="0.35">
      <c r="A2115" s="7" t="str">
        <f t="shared" ref="A2115:A2137" si="350">D2115&amp;I2115&amp;J2115</f>
        <v>Suape39,70</v>
      </c>
      <c r="B2115" s="100" t="s">
        <v>187</v>
      </c>
      <c r="C2115" s="7">
        <v>4196</v>
      </c>
      <c r="D2115" s="7" t="s">
        <v>23</v>
      </c>
      <c r="E2115">
        <v>4001156</v>
      </c>
      <c r="F2115" s="101"/>
      <c r="G2115" s="111">
        <v>50033825</v>
      </c>
      <c r="H2115" t="s">
        <v>221</v>
      </c>
      <c r="I2115" s="101" t="str">
        <f t="shared" si="343"/>
        <v>39,7</v>
      </c>
      <c r="J2115" s="164">
        <v>0</v>
      </c>
      <c r="K2115" s="7" t="s">
        <v>44</v>
      </c>
      <c r="L2115" s="103" t="e">
        <f>HLOOKUP(K2115,'ABR''26'!$DE$4:$EH$65,MATCH(Carga!A2115,'ABR''26'!$DE$4:$DE$65,0),0)</f>
        <v>#N/A</v>
      </c>
      <c r="M2115" s="7"/>
      <c r="O2115" s="7" t="str">
        <f t="shared" si="344"/>
        <v>ZBSR</v>
      </c>
      <c r="P2115" s="104" t="e">
        <f t="shared" si="345"/>
        <v>#N/A</v>
      </c>
      <c r="Q2115" s="102" t="s">
        <v>203</v>
      </c>
      <c r="R2115" s="102" t="s">
        <v>204</v>
      </c>
      <c r="S2115" s="102" t="s">
        <v>152</v>
      </c>
      <c r="T2115" s="105" t="str">
        <f t="shared" ca="1" si="349"/>
        <v>04.05.Monday</v>
      </c>
      <c r="U2115" s="102" t="s">
        <v>205</v>
      </c>
      <c r="V2115" s="7"/>
      <c r="W2115" s="7"/>
      <c r="X2115" s="7"/>
      <c r="Y2115" s="7"/>
      <c r="Z2115" s="100">
        <f t="shared" si="346"/>
        <v>4001156</v>
      </c>
      <c r="AA2115" s="7"/>
      <c r="AB2115" s="7"/>
      <c r="AC2115" s="7"/>
      <c r="AD2115" s="7"/>
      <c r="AE2115" s="100">
        <f t="shared" si="347"/>
        <v>4196</v>
      </c>
      <c r="AF2115" s="7"/>
      <c r="AG2115" s="100">
        <f t="shared" si="348"/>
        <v>50033825</v>
      </c>
    </row>
    <row r="2116" spans="1:33" x14ac:dyDescent="0.35">
      <c r="A2116" s="7" t="str">
        <f t="shared" si="350"/>
        <v>Suape39,70</v>
      </c>
      <c r="B2116" s="100" t="s">
        <v>187</v>
      </c>
      <c r="C2116" s="7">
        <v>4196</v>
      </c>
      <c r="D2116" s="7" t="s">
        <v>23</v>
      </c>
      <c r="E2116">
        <v>4001156</v>
      </c>
      <c r="F2116" s="101"/>
      <c r="G2116" s="111">
        <v>50033825</v>
      </c>
      <c r="H2116" t="s">
        <v>221</v>
      </c>
      <c r="I2116" s="101" t="str">
        <f t="shared" si="343"/>
        <v>39,7</v>
      </c>
      <c r="J2116" s="164">
        <v>0</v>
      </c>
      <c r="K2116" s="7" t="s">
        <v>56</v>
      </c>
      <c r="L2116" s="103" t="e">
        <f>HLOOKUP(K2116,'ABR''26'!$DE$4:$EH$65,MATCH(Carga!A2116,'ABR''26'!$DE$4:$DE$65,0),0)</f>
        <v>#N/A</v>
      </c>
      <c r="M2116" s="7"/>
      <c r="O2116" s="7" t="str">
        <f t="shared" si="344"/>
        <v>ZBSB</v>
      </c>
      <c r="P2116" s="104" t="e">
        <f t="shared" si="345"/>
        <v>#N/A</v>
      </c>
      <c r="Q2116" s="102" t="s">
        <v>203</v>
      </c>
      <c r="R2116" s="102" t="s">
        <v>204</v>
      </c>
      <c r="S2116" s="102" t="s">
        <v>152</v>
      </c>
      <c r="T2116" s="105" t="str">
        <f t="shared" ca="1" si="349"/>
        <v>04.05.Monday</v>
      </c>
      <c r="U2116" s="102" t="s">
        <v>205</v>
      </c>
      <c r="V2116" s="7"/>
      <c r="W2116" s="7"/>
      <c r="X2116" s="7"/>
      <c r="Y2116" s="7"/>
      <c r="Z2116" s="100">
        <f t="shared" si="346"/>
        <v>4001156</v>
      </c>
      <c r="AA2116" s="7"/>
      <c r="AB2116" s="7"/>
      <c r="AC2116" s="7"/>
      <c r="AD2116" s="7"/>
      <c r="AE2116" s="100">
        <f t="shared" si="347"/>
        <v>4196</v>
      </c>
      <c r="AF2116" s="7"/>
      <c r="AG2116" s="100">
        <f t="shared" si="348"/>
        <v>50033825</v>
      </c>
    </row>
    <row r="2117" spans="1:33" x14ac:dyDescent="0.35">
      <c r="A2117" s="7" t="str">
        <f t="shared" si="350"/>
        <v>Suape39,70</v>
      </c>
      <c r="B2117" s="100" t="s">
        <v>187</v>
      </c>
      <c r="C2117" s="7">
        <v>4196</v>
      </c>
      <c r="D2117" s="7" t="s">
        <v>23</v>
      </c>
      <c r="E2117">
        <v>4001156</v>
      </c>
      <c r="F2117" s="101"/>
      <c r="G2117" s="111">
        <v>50033825</v>
      </c>
      <c r="H2117" t="s">
        <v>221</v>
      </c>
      <c r="I2117" s="101" t="str">
        <f t="shared" si="343"/>
        <v>39,7</v>
      </c>
      <c r="J2117" s="164">
        <v>0</v>
      </c>
      <c r="K2117" s="7" t="s">
        <v>46</v>
      </c>
      <c r="L2117" s="103" t="e">
        <f>HLOOKUP(K2117,'ABR''26'!$DE$4:$EH$65,MATCH(Carga!A2117,'ABR''26'!$DE$4:$DE$65,0),0)</f>
        <v>#N/A</v>
      </c>
      <c r="M2117" s="7"/>
      <c r="O2117" s="7" t="str">
        <f t="shared" si="344"/>
        <v>ZBCP</v>
      </c>
      <c r="P2117" s="104" t="e">
        <f t="shared" si="345"/>
        <v>#N/A</v>
      </c>
      <c r="Q2117" s="102" t="s">
        <v>203</v>
      </c>
      <c r="R2117" s="102" t="s">
        <v>204</v>
      </c>
      <c r="S2117" s="102" t="s">
        <v>152</v>
      </c>
      <c r="T2117" s="105" t="str">
        <f t="shared" ca="1" si="349"/>
        <v>04.05.Monday</v>
      </c>
      <c r="U2117" s="102" t="s">
        <v>205</v>
      </c>
      <c r="V2117" s="7"/>
      <c r="W2117" s="7"/>
      <c r="X2117" s="7"/>
      <c r="Y2117" s="7"/>
      <c r="Z2117" s="100">
        <f t="shared" si="346"/>
        <v>4001156</v>
      </c>
      <c r="AA2117" s="7"/>
      <c r="AB2117" s="7"/>
      <c r="AC2117" s="7"/>
      <c r="AD2117" s="7"/>
      <c r="AE2117" s="100">
        <f t="shared" si="347"/>
        <v>4196</v>
      </c>
      <c r="AF2117" s="7"/>
      <c r="AG2117" s="100">
        <f t="shared" si="348"/>
        <v>50033825</v>
      </c>
    </row>
    <row r="2118" spans="1:33" x14ac:dyDescent="0.35">
      <c r="A2118" s="7" t="str">
        <f t="shared" si="350"/>
        <v>Suape39,70</v>
      </c>
      <c r="B2118" s="100" t="s">
        <v>187</v>
      </c>
      <c r="C2118" s="7">
        <v>4196</v>
      </c>
      <c r="D2118" s="7" t="s">
        <v>23</v>
      </c>
      <c r="E2118">
        <v>4001156</v>
      </c>
      <c r="F2118" s="101"/>
      <c r="G2118" s="111">
        <v>50033825</v>
      </c>
      <c r="H2118" t="s">
        <v>221</v>
      </c>
      <c r="I2118" s="101" t="str">
        <f t="shared" si="343"/>
        <v>39,7</v>
      </c>
      <c r="J2118" s="164">
        <v>0</v>
      </c>
      <c r="K2118" s="7" t="s">
        <v>131</v>
      </c>
      <c r="L2118" s="103" t="e">
        <f>HLOOKUP(K2118,'ABR''26'!$DE$4:$EH$65,MATCH(Carga!A2118,'ABR''26'!$DE$4:$DE$65,0),0)</f>
        <v>#N/A</v>
      </c>
      <c r="M2118" s="7"/>
      <c r="O2118" s="7" t="str">
        <f t="shared" si="344"/>
        <v>ZBFP</v>
      </c>
      <c r="P2118" s="104" t="e">
        <f t="shared" si="345"/>
        <v>#N/A</v>
      </c>
      <c r="Q2118" s="102" t="s">
        <v>203</v>
      </c>
      <c r="R2118" s="102" t="s">
        <v>204</v>
      </c>
      <c r="S2118" s="102" t="s">
        <v>152</v>
      </c>
      <c r="T2118" s="105" t="str">
        <f t="shared" ca="1" si="349"/>
        <v>04.05.Monday</v>
      </c>
      <c r="U2118" s="102" t="s">
        <v>205</v>
      </c>
      <c r="V2118" s="7"/>
      <c r="W2118" s="7"/>
      <c r="X2118" s="7"/>
      <c r="Y2118" s="7"/>
      <c r="Z2118" s="100">
        <f t="shared" si="346"/>
        <v>4001156</v>
      </c>
      <c r="AA2118" s="7"/>
      <c r="AB2118" s="7"/>
      <c r="AC2118" s="7"/>
      <c r="AD2118" s="7"/>
      <c r="AE2118" s="100">
        <f t="shared" si="347"/>
        <v>4196</v>
      </c>
      <c r="AF2118" s="7"/>
      <c r="AG2118" s="100">
        <f t="shared" si="348"/>
        <v>50033825</v>
      </c>
    </row>
    <row r="2119" spans="1:33" x14ac:dyDescent="0.35">
      <c r="A2119" s="7" t="str">
        <f t="shared" si="350"/>
        <v>Suape39,70</v>
      </c>
      <c r="B2119" s="100" t="s">
        <v>187</v>
      </c>
      <c r="C2119" s="7">
        <v>4196</v>
      </c>
      <c r="D2119" s="7" t="s">
        <v>23</v>
      </c>
      <c r="E2119">
        <v>4001156</v>
      </c>
      <c r="F2119" s="101"/>
      <c r="G2119" s="111">
        <v>50033825</v>
      </c>
      <c r="H2119" t="s">
        <v>221</v>
      </c>
      <c r="I2119" s="101" t="str">
        <f t="shared" si="343"/>
        <v>39,7</v>
      </c>
      <c r="J2119" s="164">
        <v>0</v>
      </c>
      <c r="K2119" s="7" t="s">
        <v>51</v>
      </c>
      <c r="L2119" s="103" t="e">
        <f>HLOOKUP(K2119,'ABR''26'!$DE$4:$EH$65,MATCH(Carga!A2119,'ABR''26'!$DE$4:$DE$65,0),0)</f>
        <v>#N/A</v>
      </c>
      <c r="M2119" s="7"/>
      <c r="O2119" s="7" t="str">
        <f t="shared" si="344"/>
        <v>ZBFC</v>
      </c>
      <c r="P2119" s="104" t="e">
        <f t="shared" si="345"/>
        <v>#N/A</v>
      </c>
      <c r="Q2119" s="102" t="s">
        <v>203</v>
      </c>
      <c r="R2119" s="102" t="s">
        <v>204</v>
      </c>
      <c r="S2119" s="102" t="s">
        <v>152</v>
      </c>
      <c r="T2119" s="105" t="str">
        <f t="shared" ca="1" si="349"/>
        <v>04.05.Monday</v>
      </c>
      <c r="U2119" s="102" t="s">
        <v>205</v>
      </c>
      <c r="V2119" s="7"/>
      <c r="W2119" s="7"/>
      <c r="X2119" s="7"/>
      <c r="Y2119" s="7"/>
      <c r="Z2119" s="100">
        <f t="shared" si="346"/>
        <v>4001156</v>
      </c>
      <c r="AA2119" s="7"/>
      <c r="AB2119" s="7"/>
      <c r="AC2119" s="7"/>
      <c r="AD2119" s="7"/>
      <c r="AE2119" s="100">
        <f t="shared" si="347"/>
        <v>4196</v>
      </c>
      <c r="AF2119" s="7"/>
      <c r="AG2119" s="100">
        <f t="shared" si="348"/>
        <v>50033825</v>
      </c>
    </row>
    <row r="2120" spans="1:33" x14ac:dyDescent="0.35">
      <c r="A2120" s="7" t="str">
        <f t="shared" si="350"/>
        <v>Suape39,70</v>
      </c>
      <c r="B2120" s="100" t="s">
        <v>187</v>
      </c>
      <c r="C2120" s="7">
        <v>4196</v>
      </c>
      <c r="D2120" s="7" t="s">
        <v>23</v>
      </c>
      <c r="E2120">
        <v>4001156</v>
      </c>
      <c r="F2120" s="101"/>
      <c r="G2120" s="111">
        <v>50033825</v>
      </c>
      <c r="H2120" t="s">
        <v>221</v>
      </c>
      <c r="I2120" s="101" t="str">
        <f t="shared" si="343"/>
        <v>39,7</v>
      </c>
      <c r="J2120" s="164">
        <v>0</v>
      </c>
      <c r="K2120" s="7" t="s">
        <v>59</v>
      </c>
      <c r="L2120" s="103" t="e">
        <f>HLOOKUP(K2120,'ABR''26'!$DE$4:$EH$65,MATCH(Carga!A2120,'ABR''26'!$DE$4:$DE$65,0),0)</f>
        <v>#N/A</v>
      </c>
      <c r="M2120" s="7"/>
      <c r="O2120" s="7" t="str">
        <f t="shared" si="344"/>
        <v>ZBFB</v>
      </c>
      <c r="P2120" s="104" t="e">
        <f t="shared" si="345"/>
        <v>#N/A</v>
      </c>
      <c r="Q2120" s="102" t="s">
        <v>203</v>
      </c>
      <c r="R2120" s="102" t="s">
        <v>204</v>
      </c>
      <c r="S2120" s="102" t="s">
        <v>152</v>
      </c>
      <c r="T2120" s="105" t="str">
        <f t="shared" ca="1" si="349"/>
        <v>04.05.Monday</v>
      </c>
      <c r="U2120" s="102" t="s">
        <v>205</v>
      </c>
      <c r="V2120" s="7"/>
      <c r="W2120" s="7"/>
      <c r="X2120" s="7"/>
      <c r="Y2120" s="7"/>
      <c r="Z2120" s="100">
        <f t="shared" si="346"/>
        <v>4001156</v>
      </c>
      <c r="AA2120" s="7"/>
      <c r="AB2120" s="7"/>
      <c r="AC2120" s="7"/>
      <c r="AD2120" s="7"/>
      <c r="AE2120" s="100">
        <f t="shared" si="347"/>
        <v>4196</v>
      </c>
      <c r="AF2120" s="7"/>
      <c r="AG2120" s="100">
        <f t="shared" si="348"/>
        <v>50033825</v>
      </c>
    </row>
    <row r="2121" spans="1:33" x14ac:dyDescent="0.35">
      <c r="A2121" s="7" t="str">
        <f t="shared" si="350"/>
        <v>Suape39,70</v>
      </c>
      <c r="B2121" s="100" t="s">
        <v>187</v>
      </c>
      <c r="C2121" s="7">
        <v>4196</v>
      </c>
      <c r="D2121" s="7" t="s">
        <v>23</v>
      </c>
      <c r="E2121">
        <v>4001156</v>
      </c>
      <c r="F2121" s="101"/>
      <c r="G2121" s="111">
        <v>50033825</v>
      </c>
      <c r="H2121" t="s">
        <v>221</v>
      </c>
      <c r="I2121" s="101" t="str">
        <f t="shared" si="343"/>
        <v>39,7</v>
      </c>
      <c r="J2121" s="164">
        <v>0</v>
      </c>
      <c r="K2121" s="7" t="s">
        <v>138</v>
      </c>
      <c r="L2121" s="103" t="e">
        <f>HLOOKUP(K2121,'ABR''26'!$DE$4:$EH$65,MATCH(Carga!A2121,'ABR''26'!$DE$4:$DE$65,0),0)</f>
        <v>#N/A</v>
      </c>
      <c r="M2121" s="7"/>
      <c r="O2121" s="7" t="str">
        <f t="shared" si="344"/>
        <v>ZBTM</v>
      </c>
      <c r="P2121" s="104" t="e">
        <f t="shared" si="345"/>
        <v>#N/A</v>
      </c>
      <c r="Q2121" s="102" t="s">
        <v>203</v>
      </c>
      <c r="R2121" s="102" t="s">
        <v>204</v>
      </c>
      <c r="S2121" s="102" t="s">
        <v>152</v>
      </c>
      <c r="T2121" s="105" t="str">
        <f t="shared" ca="1" si="349"/>
        <v>04.05.Monday</v>
      </c>
      <c r="U2121" s="102" t="s">
        <v>205</v>
      </c>
      <c r="V2121" s="7"/>
      <c r="W2121" s="7"/>
      <c r="X2121" s="7"/>
      <c r="Y2121" s="7"/>
      <c r="Z2121" s="100">
        <f t="shared" si="346"/>
        <v>4001156</v>
      </c>
      <c r="AA2121" s="7"/>
      <c r="AB2121" s="7"/>
      <c r="AC2121" s="7"/>
      <c r="AD2121" s="7"/>
      <c r="AE2121" s="100">
        <f t="shared" si="347"/>
        <v>4196</v>
      </c>
      <c r="AF2121" s="7"/>
      <c r="AG2121" s="100">
        <f t="shared" si="348"/>
        <v>50033825</v>
      </c>
    </row>
    <row r="2122" spans="1:33" x14ac:dyDescent="0.35">
      <c r="A2122" s="7" t="str">
        <f t="shared" si="350"/>
        <v>Suape39,70</v>
      </c>
      <c r="B2122" s="100" t="s">
        <v>187</v>
      </c>
      <c r="C2122" s="7">
        <v>4196</v>
      </c>
      <c r="D2122" s="7" t="s">
        <v>23</v>
      </c>
      <c r="E2122">
        <v>4001156</v>
      </c>
      <c r="F2122" s="101"/>
      <c r="G2122" s="111">
        <v>50033825</v>
      </c>
      <c r="H2122" t="s">
        <v>221</v>
      </c>
      <c r="I2122" s="101" t="str">
        <f t="shared" si="343"/>
        <v>39,7</v>
      </c>
      <c r="J2122" s="164">
        <v>0</v>
      </c>
      <c r="K2122" s="7" t="s">
        <v>139</v>
      </c>
      <c r="L2122" s="103" t="e">
        <f>HLOOKUP(K2122,'ABR''26'!$DE$4:$EH$65,MATCH(Carga!A2122,'ABR''26'!$DE$4:$DE$65,0),0)</f>
        <v>#N/A</v>
      </c>
      <c r="M2122" s="7"/>
      <c r="O2122" s="7" t="str">
        <f t="shared" si="344"/>
        <v>ZBCT</v>
      </c>
      <c r="P2122" s="104" t="e">
        <f t="shared" si="345"/>
        <v>#N/A</v>
      </c>
      <c r="Q2122" s="102" t="s">
        <v>203</v>
      </c>
      <c r="R2122" s="102" t="s">
        <v>204</v>
      </c>
      <c r="S2122" s="102" t="s">
        <v>152</v>
      </c>
      <c r="T2122" s="105" t="str">
        <f t="shared" ca="1" si="349"/>
        <v>04.05.Monday</v>
      </c>
      <c r="U2122" s="102" t="s">
        <v>205</v>
      </c>
      <c r="V2122" s="7"/>
      <c r="W2122" s="7"/>
      <c r="X2122" s="7"/>
      <c r="Y2122" s="7"/>
      <c r="Z2122" s="100">
        <f t="shared" si="346"/>
        <v>4001156</v>
      </c>
      <c r="AA2122" s="7"/>
      <c r="AB2122" s="7"/>
      <c r="AC2122" s="7"/>
      <c r="AD2122" s="7"/>
      <c r="AE2122" s="100">
        <f t="shared" si="347"/>
        <v>4196</v>
      </c>
      <c r="AF2122" s="7"/>
      <c r="AG2122" s="100">
        <f t="shared" si="348"/>
        <v>50033825</v>
      </c>
    </row>
    <row r="2123" spans="1:33" x14ac:dyDescent="0.35">
      <c r="A2123" s="7" t="str">
        <f t="shared" si="350"/>
        <v>Suape39,70</v>
      </c>
      <c r="B2123" s="100" t="s">
        <v>187</v>
      </c>
      <c r="C2123" s="7">
        <v>4196</v>
      </c>
      <c r="D2123" s="7" t="s">
        <v>23</v>
      </c>
      <c r="E2123">
        <v>4001156</v>
      </c>
      <c r="F2123" s="101"/>
      <c r="G2123" s="111">
        <v>50033825</v>
      </c>
      <c r="H2123" t="s">
        <v>221</v>
      </c>
      <c r="I2123" s="101" t="str">
        <f t="shared" si="343"/>
        <v>39,7</v>
      </c>
      <c r="J2123" s="164">
        <v>0</v>
      </c>
      <c r="K2123" s="7" t="s">
        <v>57</v>
      </c>
      <c r="L2123" s="103" t="e">
        <f>HLOOKUP(K2123,'ABR''26'!$DE$4:$EH$65,MATCH(Carga!A2123,'ABR''26'!$DE$4:$DE$65,0),0)</f>
        <v>#N/A</v>
      </c>
      <c r="M2123" s="7"/>
      <c r="O2123" s="7" t="str">
        <f t="shared" si="344"/>
        <v>ZBLB</v>
      </c>
      <c r="P2123" s="104" t="e">
        <f t="shared" si="345"/>
        <v>#N/A</v>
      </c>
      <c r="Q2123" s="102" t="s">
        <v>203</v>
      </c>
      <c r="R2123" s="102" t="s">
        <v>204</v>
      </c>
      <c r="S2123" s="102" t="s">
        <v>152</v>
      </c>
      <c r="T2123" s="105" t="str">
        <f t="shared" ca="1" si="349"/>
        <v>04.05.Monday</v>
      </c>
      <c r="U2123" s="102" t="s">
        <v>205</v>
      </c>
      <c r="V2123" s="7"/>
      <c r="W2123" s="7"/>
      <c r="X2123" s="7"/>
      <c r="Y2123" s="7"/>
      <c r="Z2123" s="100">
        <f t="shared" si="346"/>
        <v>4001156</v>
      </c>
      <c r="AA2123" s="7"/>
      <c r="AB2123" s="7"/>
      <c r="AC2123" s="7"/>
      <c r="AD2123" s="7"/>
      <c r="AE2123" s="100">
        <f t="shared" si="347"/>
        <v>4196</v>
      </c>
      <c r="AF2123" s="7"/>
      <c r="AG2123" s="100">
        <f t="shared" si="348"/>
        <v>50033825</v>
      </c>
    </row>
    <row r="2124" spans="1:33" x14ac:dyDescent="0.35">
      <c r="A2124" s="7" t="str">
        <f t="shared" si="350"/>
        <v>Suape39,70</v>
      </c>
      <c r="B2124" s="100" t="s">
        <v>187</v>
      </c>
      <c r="C2124" s="7">
        <v>4196</v>
      </c>
      <c r="D2124" s="7" t="s">
        <v>23</v>
      </c>
      <c r="E2124">
        <v>4001156</v>
      </c>
      <c r="F2124" s="101"/>
      <c r="G2124" s="111">
        <v>50033825</v>
      </c>
      <c r="H2124" t="s">
        <v>221</v>
      </c>
      <c r="I2124" s="101" t="str">
        <f t="shared" si="343"/>
        <v>39,7</v>
      </c>
      <c r="J2124" s="164">
        <v>0</v>
      </c>
      <c r="K2124" s="7" t="s">
        <v>132</v>
      </c>
      <c r="L2124" s="103" t="e">
        <f>HLOOKUP(K2124,'ABR''26'!$DE$4:$EH$65,MATCH(Carga!A2124,'ABR''26'!$DE$4:$DE$65,0),0)</f>
        <v>#N/A</v>
      </c>
      <c r="M2124" s="7"/>
      <c r="O2124" s="7" t="str">
        <f t="shared" si="344"/>
        <v>ZBMR</v>
      </c>
      <c r="P2124" s="104" t="e">
        <f t="shared" si="345"/>
        <v>#N/A</v>
      </c>
      <c r="Q2124" s="102" t="s">
        <v>203</v>
      </c>
      <c r="R2124" s="102" t="s">
        <v>204</v>
      </c>
      <c r="S2124" s="102" t="s">
        <v>152</v>
      </c>
      <c r="T2124" s="105" t="str">
        <f t="shared" ca="1" si="349"/>
        <v>04.05.Monday</v>
      </c>
      <c r="U2124" s="102" t="s">
        <v>205</v>
      </c>
      <c r="V2124" s="7"/>
      <c r="W2124" s="7"/>
      <c r="X2124" s="7"/>
      <c r="Y2124" s="7"/>
      <c r="Z2124" s="100">
        <f t="shared" si="346"/>
        <v>4001156</v>
      </c>
      <c r="AA2124" s="7"/>
      <c r="AB2124" s="7"/>
      <c r="AC2124" s="7"/>
      <c r="AD2124" s="7"/>
      <c r="AE2124" s="100">
        <f t="shared" si="347"/>
        <v>4196</v>
      </c>
      <c r="AF2124" s="7"/>
      <c r="AG2124" s="100">
        <f t="shared" si="348"/>
        <v>50033825</v>
      </c>
    </row>
    <row r="2125" spans="1:33" x14ac:dyDescent="0.35">
      <c r="A2125" s="7" t="str">
        <f t="shared" si="350"/>
        <v>Suape39,70</v>
      </c>
      <c r="B2125" s="100" t="s">
        <v>187</v>
      </c>
      <c r="C2125" s="7">
        <v>4196</v>
      </c>
      <c r="D2125" s="7" t="s">
        <v>23</v>
      </c>
      <c r="E2125">
        <v>4001156</v>
      </c>
      <c r="F2125" s="101"/>
      <c r="G2125" s="111">
        <v>50033825</v>
      </c>
      <c r="H2125" t="s">
        <v>221</v>
      </c>
      <c r="I2125" s="101" t="str">
        <f t="shared" si="343"/>
        <v>39,7</v>
      </c>
      <c r="J2125" s="164">
        <v>0</v>
      </c>
      <c r="K2125" s="7" t="s">
        <v>133</v>
      </c>
      <c r="L2125" s="103" t="e">
        <f>HLOOKUP(K2125,'ABR''26'!$DE$4:$EH$65,MATCH(Carga!A2125,'ABR''26'!$DE$4:$DE$65,0),0)</f>
        <v>#N/A</v>
      </c>
      <c r="M2125" s="7"/>
      <c r="O2125" s="7" t="str">
        <f t="shared" si="344"/>
        <v>ZBML</v>
      </c>
      <c r="P2125" s="104" t="e">
        <f t="shared" si="345"/>
        <v>#N/A</v>
      </c>
      <c r="Q2125" s="102" t="s">
        <v>203</v>
      </c>
      <c r="R2125" s="102" t="s">
        <v>204</v>
      </c>
      <c r="S2125" s="102" t="s">
        <v>152</v>
      </c>
      <c r="T2125" s="105" t="str">
        <f t="shared" ca="1" si="349"/>
        <v>04.05.Monday</v>
      </c>
      <c r="U2125" s="102" t="s">
        <v>205</v>
      </c>
      <c r="V2125" s="7"/>
      <c r="W2125" s="7"/>
      <c r="X2125" s="7"/>
      <c r="Y2125" s="7"/>
      <c r="Z2125" s="100">
        <f t="shared" si="346"/>
        <v>4001156</v>
      </c>
      <c r="AA2125" s="7"/>
      <c r="AB2125" s="7"/>
      <c r="AC2125" s="7"/>
      <c r="AD2125" s="7"/>
      <c r="AE2125" s="100">
        <f t="shared" si="347"/>
        <v>4196</v>
      </c>
      <c r="AF2125" s="7"/>
      <c r="AG2125" s="100">
        <f t="shared" si="348"/>
        <v>50033825</v>
      </c>
    </row>
    <row r="2126" spans="1:33" x14ac:dyDescent="0.35">
      <c r="A2126" s="7" t="str">
        <f t="shared" si="350"/>
        <v>Suape39,70</v>
      </c>
      <c r="B2126" s="100" t="s">
        <v>187</v>
      </c>
      <c r="C2126" s="7">
        <v>4196</v>
      </c>
      <c r="D2126" s="7" t="s">
        <v>23</v>
      </c>
      <c r="E2126">
        <v>4001156</v>
      </c>
      <c r="F2126" s="101"/>
      <c r="G2126" s="111">
        <v>50033825</v>
      </c>
      <c r="H2126" t="s">
        <v>221</v>
      </c>
      <c r="I2126" s="101" t="str">
        <f t="shared" si="343"/>
        <v>39,7</v>
      </c>
      <c r="J2126" s="164">
        <v>0</v>
      </c>
      <c r="K2126" s="7" t="s">
        <v>52</v>
      </c>
      <c r="L2126" s="103" t="e">
        <f>HLOOKUP(K2126,'ABR''26'!$DE$4:$EH$65,MATCH(Carga!A2126,'ABR''26'!$DE$4:$DE$65,0),0)</f>
        <v>#N/A</v>
      </c>
      <c r="M2126" s="7"/>
      <c r="O2126" s="7" t="str">
        <f t="shared" si="344"/>
        <v>ZBPP</v>
      </c>
      <c r="P2126" s="104" t="e">
        <f t="shared" si="345"/>
        <v>#N/A</v>
      </c>
      <c r="Q2126" s="102" t="s">
        <v>203</v>
      </c>
      <c r="R2126" s="102" t="s">
        <v>204</v>
      </c>
      <c r="S2126" s="102" t="s">
        <v>152</v>
      </c>
      <c r="T2126" s="105" t="str">
        <f t="shared" ca="1" si="349"/>
        <v>04.05.Monday</v>
      </c>
      <c r="U2126" s="102" t="s">
        <v>205</v>
      </c>
      <c r="V2126" s="7"/>
      <c r="W2126" s="7"/>
      <c r="X2126" s="7"/>
      <c r="Y2126" s="7"/>
      <c r="Z2126" s="100">
        <f t="shared" si="346"/>
        <v>4001156</v>
      </c>
      <c r="AA2126" s="7"/>
      <c r="AB2126" s="7"/>
      <c r="AC2126" s="7"/>
      <c r="AD2126" s="7"/>
      <c r="AE2126" s="100">
        <f t="shared" si="347"/>
        <v>4196</v>
      </c>
      <c r="AF2126" s="7"/>
      <c r="AG2126" s="100">
        <f t="shared" si="348"/>
        <v>50033825</v>
      </c>
    </row>
    <row r="2127" spans="1:33" x14ac:dyDescent="0.35">
      <c r="A2127" s="7" t="str">
        <f t="shared" si="350"/>
        <v>Suape39,70</v>
      </c>
      <c r="B2127" s="100" t="s">
        <v>187</v>
      </c>
      <c r="C2127" s="7">
        <v>4196</v>
      </c>
      <c r="D2127" s="7" t="s">
        <v>23</v>
      </c>
      <c r="E2127">
        <v>4001156</v>
      </c>
      <c r="F2127" s="101"/>
      <c r="G2127" s="111">
        <v>50033825</v>
      </c>
      <c r="H2127" t="s">
        <v>221</v>
      </c>
      <c r="I2127" s="101" t="str">
        <f t="shared" si="343"/>
        <v>39,7</v>
      </c>
      <c r="J2127" s="164">
        <v>0</v>
      </c>
      <c r="K2127" s="7" t="s">
        <v>60</v>
      </c>
      <c r="L2127" s="103" t="e">
        <f>HLOOKUP(K2127,'ABR''26'!$DE$4:$EH$65,MATCH(Carga!A2127,'ABR''26'!$DE$4:$DE$65,0),0)</f>
        <v>#N/A</v>
      </c>
      <c r="M2127" s="7"/>
      <c r="O2127" s="7" t="str">
        <f t="shared" si="344"/>
        <v>ZBPB</v>
      </c>
      <c r="P2127" s="104" t="e">
        <f t="shared" si="345"/>
        <v>#N/A</v>
      </c>
      <c r="Q2127" s="102" t="s">
        <v>203</v>
      </c>
      <c r="R2127" s="102" t="s">
        <v>204</v>
      </c>
      <c r="S2127" s="102" t="s">
        <v>152</v>
      </c>
      <c r="T2127" s="105" t="str">
        <f t="shared" ca="1" si="349"/>
        <v>04.05.Monday</v>
      </c>
      <c r="U2127" s="102" t="s">
        <v>205</v>
      </c>
      <c r="V2127" s="7"/>
      <c r="W2127" s="7"/>
      <c r="X2127" s="7"/>
      <c r="Y2127" s="7"/>
      <c r="Z2127" s="100">
        <f t="shared" si="346"/>
        <v>4001156</v>
      </c>
      <c r="AA2127" s="7"/>
      <c r="AB2127" s="7"/>
      <c r="AC2127" s="7"/>
      <c r="AD2127" s="7"/>
      <c r="AE2127" s="100">
        <f t="shared" si="347"/>
        <v>4196</v>
      </c>
      <c r="AF2127" s="7"/>
      <c r="AG2127" s="100">
        <f t="shared" si="348"/>
        <v>50033825</v>
      </c>
    </row>
    <row r="2128" spans="1:33" x14ac:dyDescent="0.35">
      <c r="A2128" s="7" t="str">
        <f t="shared" si="350"/>
        <v>Suape39,70</v>
      </c>
      <c r="B2128" s="100" t="s">
        <v>187</v>
      </c>
      <c r="C2128" s="7">
        <v>4196</v>
      </c>
      <c r="D2128" s="7" t="s">
        <v>23</v>
      </c>
      <c r="E2128">
        <v>4001156</v>
      </c>
      <c r="F2128" s="101"/>
      <c r="G2128" s="111">
        <v>50033825</v>
      </c>
      <c r="H2128" t="s">
        <v>221</v>
      </c>
      <c r="I2128" s="101" t="str">
        <f t="shared" si="343"/>
        <v>39,7</v>
      </c>
      <c r="J2128" s="164">
        <v>0</v>
      </c>
      <c r="K2128" s="7" t="s">
        <v>50</v>
      </c>
      <c r="L2128" s="103" t="e">
        <f>HLOOKUP(K2128,'ABR''26'!$DE$4:$EH$65,MATCH(Carga!A2128,'ABR''26'!$DE$4:$DE$65,0),0)</f>
        <v>#N/A</v>
      </c>
      <c r="M2128" s="7"/>
      <c r="O2128" s="7" t="str">
        <f t="shared" si="344"/>
        <v>ZBOP</v>
      </c>
      <c r="P2128" s="104" t="e">
        <f t="shared" si="345"/>
        <v>#N/A</v>
      </c>
      <c r="Q2128" s="102" t="s">
        <v>203</v>
      </c>
      <c r="R2128" s="102" t="s">
        <v>204</v>
      </c>
      <c r="S2128" s="102" t="s">
        <v>152</v>
      </c>
      <c r="T2128" s="105" t="str">
        <f t="shared" ca="1" si="349"/>
        <v>04.05.Monday</v>
      </c>
      <c r="U2128" s="102" t="s">
        <v>205</v>
      </c>
      <c r="V2128" s="7"/>
      <c r="W2128" s="7"/>
      <c r="X2128" s="7"/>
      <c r="Y2128" s="7"/>
      <c r="Z2128" s="100">
        <f t="shared" si="346"/>
        <v>4001156</v>
      </c>
      <c r="AA2128" s="7"/>
      <c r="AB2128" s="7"/>
      <c r="AC2128" s="7"/>
      <c r="AD2128" s="7"/>
      <c r="AE2128" s="100">
        <f t="shared" si="347"/>
        <v>4196</v>
      </c>
      <c r="AF2128" s="7"/>
      <c r="AG2128" s="100">
        <f t="shared" si="348"/>
        <v>50033825</v>
      </c>
    </row>
    <row r="2129" spans="1:33" x14ac:dyDescent="0.35">
      <c r="A2129" s="7" t="str">
        <f t="shared" si="350"/>
        <v>Suape39,70</v>
      </c>
      <c r="B2129" s="100" t="s">
        <v>187</v>
      </c>
      <c r="C2129" s="7">
        <v>4196</v>
      </c>
      <c r="D2129" s="7" t="s">
        <v>23</v>
      </c>
      <c r="E2129">
        <v>4001156</v>
      </c>
      <c r="F2129" s="101"/>
      <c r="G2129" s="111">
        <v>50033825</v>
      </c>
      <c r="H2129" t="s">
        <v>221</v>
      </c>
      <c r="I2129" s="101" t="str">
        <f t="shared" si="343"/>
        <v>39,7</v>
      </c>
      <c r="J2129" s="164">
        <v>0</v>
      </c>
      <c r="K2129" s="7" t="s">
        <v>58</v>
      </c>
      <c r="L2129" s="103" t="e">
        <f>HLOOKUP(K2129,'ABR''26'!$DE$4:$EH$65,MATCH(Carga!A2129,'ABR''26'!$DE$4:$DE$65,0),0)</f>
        <v>#N/A</v>
      </c>
      <c r="M2129" s="7"/>
      <c r="O2129" s="7" t="str">
        <f t="shared" si="344"/>
        <v>ZBOB</v>
      </c>
      <c r="P2129" s="104" t="e">
        <f t="shared" si="345"/>
        <v>#N/A</v>
      </c>
      <c r="Q2129" s="102" t="s">
        <v>203</v>
      </c>
      <c r="R2129" s="102" t="s">
        <v>204</v>
      </c>
      <c r="S2129" s="102" t="s">
        <v>152</v>
      </c>
      <c r="T2129" s="105" t="str">
        <f t="shared" ca="1" si="349"/>
        <v>04.05.Monday</v>
      </c>
      <c r="U2129" s="102" t="s">
        <v>205</v>
      </c>
      <c r="V2129" s="7"/>
      <c r="W2129" s="7"/>
      <c r="X2129" s="7"/>
      <c r="Y2129" s="7"/>
      <c r="Z2129" s="100">
        <f t="shared" si="346"/>
        <v>4001156</v>
      </c>
      <c r="AA2129" s="7"/>
      <c r="AB2129" s="7"/>
      <c r="AC2129" s="7"/>
      <c r="AD2129" s="7"/>
      <c r="AE2129" s="100">
        <f t="shared" si="347"/>
        <v>4196</v>
      </c>
      <c r="AF2129" s="7"/>
      <c r="AG2129" s="100">
        <f t="shared" si="348"/>
        <v>50033825</v>
      </c>
    </row>
    <row r="2130" spans="1:33" x14ac:dyDescent="0.35">
      <c r="A2130" s="7" t="str">
        <f t="shared" si="350"/>
        <v>Suape39,70</v>
      </c>
      <c r="B2130" s="100" t="s">
        <v>187</v>
      </c>
      <c r="C2130" s="7">
        <v>4196</v>
      </c>
      <c r="D2130" s="7" t="s">
        <v>23</v>
      </c>
      <c r="E2130">
        <v>4001156</v>
      </c>
      <c r="F2130" s="101"/>
      <c r="G2130" s="111">
        <v>50033825</v>
      </c>
      <c r="H2130" t="s">
        <v>221</v>
      </c>
      <c r="I2130" s="101" t="str">
        <f t="shared" si="343"/>
        <v>39,7</v>
      </c>
      <c r="J2130" s="164">
        <v>0</v>
      </c>
      <c r="K2130" s="7" t="s">
        <v>134</v>
      </c>
      <c r="L2130" s="103" t="e">
        <f>HLOOKUP(K2130,'ABR''26'!$DE$4:$EH$65,MATCH(Carga!A2130,'ABR''26'!$DE$4:$DE$65,0),0)</f>
        <v>#N/A</v>
      </c>
      <c r="M2130" s="7"/>
      <c r="O2130" s="7" t="str">
        <f t="shared" si="344"/>
        <v>ZBSG</v>
      </c>
      <c r="P2130" s="104" t="e">
        <f t="shared" si="345"/>
        <v>#N/A</v>
      </c>
      <c r="Q2130" s="102" t="s">
        <v>203</v>
      </c>
      <c r="R2130" s="102" t="s">
        <v>204</v>
      </c>
      <c r="S2130" s="102" t="s">
        <v>152</v>
      </c>
      <c r="T2130" s="105" t="str">
        <f t="shared" ca="1" si="349"/>
        <v>04.05.Monday</v>
      </c>
      <c r="U2130" s="102" t="s">
        <v>205</v>
      </c>
      <c r="V2130" s="7"/>
      <c r="W2130" s="7"/>
      <c r="X2130" s="7"/>
      <c r="Y2130" s="7"/>
      <c r="Z2130" s="100">
        <f t="shared" si="346"/>
        <v>4001156</v>
      </c>
      <c r="AA2130" s="7"/>
      <c r="AB2130" s="7"/>
      <c r="AC2130" s="7"/>
      <c r="AD2130" s="7"/>
      <c r="AE2130" s="100">
        <f t="shared" si="347"/>
        <v>4196</v>
      </c>
      <c r="AF2130" s="7"/>
      <c r="AG2130" s="100">
        <f t="shared" si="348"/>
        <v>50033825</v>
      </c>
    </row>
    <row r="2131" spans="1:33" x14ac:dyDescent="0.35">
      <c r="A2131" s="7" t="str">
        <f t="shared" si="350"/>
        <v>Suape39,70</v>
      </c>
      <c r="B2131" s="100" t="s">
        <v>187</v>
      </c>
      <c r="C2131" s="7">
        <v>4196</v>
      </c>
      <c r="D2131" s="7" t="s">
        <v>23</v>
      </c>
      <c r="E2131">
        <v>4001156</v>
      </c>
      <c r="F2131" s="101"/>
      <c r="G2131" s="111">
        <v>50033825</v>
      </c>
      <c r="H2131" t="s">
        <v>221</v>
      </c>
      <c r="I2131" s="101" t="str">
        <f t="shared" si="343"/>
        <v>39,7</v>
      </c>
      <c r="J2131" s="164">
        <v>0</v>
      </c>
      <c r="K2131" s="7" t="s">
        <v>45</v>
      </c>
      <c r="L2131" s="103" t="e">
        <f>HLOOKUP(K2131,'ABR''26'!$DE$4:$EH$65,MATCH(Carga!A2131,'ABR''26'!$DE$4:$DE$65,0),0)</f>
        <v>#N/A</v>
      </c>
      <c r="M2131" s="7"/>
      <c r="O2131" s="7" t="str">
        <f t="shared" si="344"/>
        <v>ZBFS</v>
      </c>
      <c r="P2131" s="104" t="e">
        <f t="shared" si="345"/>
        <v>#N/A</v>
      </c>
      <c r="Q2131" s="102" t="s">
        <v>203</v>
      </c>
      <c r="R2131" s="102" t="s">
        <v>204</v>
      </c>
      <c r="S2131" s="102" t="s">
        <v>152</v>
      </c>
      <c r="T2131" s="105" t="str">
        <f t="shared" ca="1" si="349"/>
        <v>04.05.Monday</v>
      </c>
      <c r="U2131" s="102" t="s">
        <v>205</v>
      </c>
      <c r="V2131" s="7"/>
      <c r="W2131" s="7"/>
      <c r="X2131" s="7"/>
      <c r="Y2131" s="7"/>
      <c r="Z2131" s="100">
        <f t="shared" si="346"/>
        <v>4001156</v>
      </c>
      <c r="AA2131" s="7"/>
      <c r="AB2131" s="7"/>
      <c r="AC2131" s="7"/>
      <c r="AD2131" s="7"/>
      <c r="AE2131" s="100">
        <f t="shared" si="347"/>
        <v>4196</v>
      </c>
      <c r="AF2131" s="7"/>
      <c r="AG2131" s="100">
        <f t="shared" si="348"/>
        <v>50033825</v>
      </c>
    </row>
    <row r="2132" spans="1:33" x14ac:dyDescent="0.35">
      <c r="A2132" s="7" t="str">
        <f t="shared" si="350"/>
        <v>Suape39,70</v>
      </c>
      <c r="B2132" s="100" t="s">
        <v>187</v>
      </c>
      <c r="C2132" s="7">
        <v>4196</v>
      </c>
      <c r="D2132" s="7" t="s">
        <v>23</v>
      </c>
      <c r="E2132">
        <v>4001156</v>
      </c>
      <c r="F2132" s="101"/>
      <c r="G2132" s="111">
        <v>50033825</v>
      </c>
      <c r="H2132" t="s">
        <v>221</v>
      </c>
      <c r="I2132" s="101" t="str">
        <f t="shared" si="343"/>
        <v>39,7</v>
      </c>
      <c r="J2132" s="164">
        <v>0</v>
      </c>
      <c r="K2132" s="7" t="s">
        <v>47</v>
      </c>
      <c r="L2132" s="103" t="e">
        <f>HLOOKUP(K2132,'ABR''26'!$DE$4:$EH$65,MATCH(Carga!A2132,'ABR''26'!$DE$4:$DE$65,0),0)</f>
        <v>#N/A</v>
      </c>
      <c r="M2132" s="7"/>
      <c r="O2132" s="7" t="str">
        <f t="shared" si="344"/>
        <v>ZBUT</v>
      </c>
      <c r="P2132" s="104" t="e">
        <f t="shared" si="345"/>
        <v>#N/A</v>
      </c>
      <c r="Q2132" s="102" t="s">
        <v>203</v>
      </c>
      <c r="R2132" s="102" t="s">
        <v>204</v>
      </c>
      <c r="S2132" s="102" t="s">
        <v>152</v>
      </c>
      <c r="T2132" s="105" t="str">
        <f t="shared" ca="1" si="349"/>
        <v>04.05.Monday</v>
      </c>
      <c r="U2132" s="102" t="s">
        <v>205</v>
      </c>
      <c r="V2132" s="7"/>
      <c r="W2132" s="7"/>
      <c r="X2132" s="7"/>
      <c r="Y2132" s="7"/>
      <c r="Z2132" s="100">
        <f t="shared" si="346"/>
        <v>4001156</v>
      </c>
      <c r="AA2132" s="7"/>
      <c r="AB2132" s="7"/>
      <c r="AC2132" s="7"/>
      <c r="AD2132" s="7"/>
      <c r="AE2132" s="100">
        <f t="shared" si="347"/>
        <v>4196</v>
      </c>
      <c r="AF2132" s="7"/>
      <c r="AG2132" s="100">
        <f t="shared" si="348"/>
        <v>50033825</v>
      </c>
    </row>
    <row r="2133" spans="1:33" x14ac:dyDescent="0.35">
      <c r="A2133" s="7" t="str">
        <f t="shared" si="350"/>
        <v>Suape39,70</v>
      </c>
      <c r="B2133" s="100" t="s">
        <v>187</v>
      </c>
      <c r="C2133" s="7">
        <v>4196</v>
      </c>
      <c r="D2133" s="7" t="s">
        <v>23</v>
      </c>
      <c r="E2133">
        <v>4001156</v>
      </c>
      <c r="F2133" s="101"/>
      <c r="G2133" s="111">
        <v>50033825</v>
      </c>
      <c r="H2133" t="s">
        <v>221</v>
      </c>
      <c r="I2133" s="101" t="str">
        <f t="shared" si="343"/>
        <v>39,7</v>
      </c>
      <c r="J2133" s="164">
        <v>0</v>
      </c>
      <c r="K2133" s="7" t="s">
        <v>54</v>
      </c>
      <c r="L2133" s="103" t="e">
        <f>HLOOKUP(K2133,'ABR''26'!$DE$4:$EH$65,MATCH(Carga!A2133,'ABR''26'!$DE$4:$DE$65,0),0)</f>
        <v>#N/A</v>
      </c>
      <c r="M2133" s="7"/>
      <c r="O2133" s="7" t="str">
        <f t="shared" si="344"/>
        <v>ZBUB</v>
      </c>
      <c r="P2133" s="104" t="e">
        <f t="shared" si="345"/>
        <v>#N/A</v>
      </c>
      <c r="Q2133" s="102" t="s">
        <v>203</v>
      </c>
      <c r="R2133" s="102" t="s">
        <v>204</v>
      </c>
      <c r="S2133" s="102" t="s">
        <v>152</v>
      </c>
      <c r="T2133" s="105" t="str">
        <f t="shared" ca="1" si="349"/>
        <v>04.05.Monday</v>
      </c>
      <c r="U2133" s="102" t="s">
        <v>205</v>
      </c>
      <c r="V2133" s="7"/>
      <c r="W2133" s="7"/>
      <c r="X2133" s="7"/>
      <c r="Y2133" s="7"/>
      <c r="Z2133" s="100">
        <f t="shared" si="346"/>
        <v>4001156</v>
      </c>
      <c r="AA2133" s="7"/>
      <c r="AB2133" s="7"/>
      <c r="AC2133" s="7"/>
      <c r="AD2133" s="7"/>
      <c r="AE2133" s="100">
        <f t="shared" si="347"/>
        <v>4196</v>
      </c>
      <c r="AF2133" s="7"/>
      <c r="AG2133" s="100">
        <f t="shared" si="348"/>
        <v>50033825</v>
      </c>
    </row>
    <row r="2134" spans="1:33" x14ac:dyDescent="0.35">
      <c r="A2134" s="7" t="str">
        <f t="shared" si="350"/>
        <v>Suape39,70</v>
      </c>
      <c r="B2134" s="100" t="s">
        <v>187</v>
      </c>
      <c r="C2134" s="7">
        <v>4196</v>
      </c>
      <c r="D2134" s="7" t="s">
        <v>23</v>
      </c>
      <c r="E2134">
        <v>4001156</v>
      </c>
      <c r="F2134" s="101"/>
      <c r="G2134" s="111">
        <v>50033825</v>
      </c>
      <c r="H2134" t="s">
        <v>221</v>
      </c>
      <c r="I2134" s="101" t="str">
        <f t="shared" si="343"/>
        <v>39,7</v>
      </c>
      <c r="J2134" s="164">
        <v>0</v>
      </c>
      <c r="K2134" s="7" t="s">
        <v>48</v>
      </c>
      <c r="L2134" s="103" t="e">
        <f>HLOOKUP(K2134,'ABR''26'!$DE$4:$EH$65,MATCH(Carga!A2134,'ABR''26'!$DE$4:$DE$65,0),0)</f>
        <v>#N/A</v>
      </c>
      <c r="M2134" s="7"/>
      <c r="O2134" s="7" t="str">
        <f t="shared" si="344"/>
        <v>ZBLA</v>
      </c>
      <c r="P2134" s="104" t="e">
        <f t="shared" si="345"/>
        <v>#N/A</v>
      </c>
      <c r="Q2134" s="102" t="s">
        <v>203</v>
      </c>
      <c r="R2134" s="102" t="s">
        <v>204</v>
      </c>
      <c r="S2134" s="102" t="s">
        <v>152</v>
      </c>
      <c r="T2134" s="105" t="str">
        <f t="shared" ca="1" si="349"/>
        <v>04.05.Monday</v>
      </c>
      <c r="U2134" s="102" t="s">
        <v>205</v>
      </c>
      <c r="V2134" s="7"/>
      <c r="W2134" s="7"/>
      <c r="X2134" s="7"/>
      <c r="Y2134" s="7"/>
      <c r="Z2134" s="100">
        <f t="shared" si="346"/>
        <v>4001156</v>
      </c>
      <c r="AA2134" s="7"/>
      <c r="AB2134" s="7"/>
      <c r="AC2134" s="7"/>
      <c r="AD2134" s="7"/>
      <c r="AE2134" s="100">
        <f t="shared" si="347"/>
        <v>4196</v>
      </c>
      <c r="AF2134" s="7"/>
      <c r="AG2134" s="100">
        <f t="shared" si="348"/>
        <v>50033825</v>
      </c>
    </row>
    <row r="2135" spans="1:33" x14ac:dyDescent="0.35">
      <c r="A2135" s="7" t="str">
        <f t="shared" si="350"/>
        <v>Suape39,70</v>
      </c>
      <c r="B2135" s="100" t="s">
        <v>187</v>
      </c>
      <c r="C2135" s="7">
        <v>4196</v>
      </c>
      <c r="D2135" s="7" t="s">
        <v>23</v>
      </c>
      <c r="E2135">
        <v>4001156</v>
      </c>
      <c r="F2135" s="101"/>
      <c r="G2135" s="111">
        <v>50033825</v>
      </c>
      <c r="H2135" t="s">
        <v>221</v>
      </c>
      <c r="I2135" s="101" t="str">
        <f t="shared" si="343"/>
        <v>39,7</v>
      </c>
      <c r="J2135" s="164">
        <v>0</v>
      </c>
      <c r="K2135" s="7" t="s">
        <v>55</v>
      </c>
      <c r="L2135" s="103" t="e">
        <f>HLOOKUP(K2135,'ABR''26'!$DE$4:$EH$65,MATCH(Carga!A2135,'ABR''26'!$DE$4:$DE$65,0),0)</f>
        <v>#N/A</v>
      </c>
      <c r="M2135" s="7"/>
      <c r="O2135" s="7" t="str">
        <f t="shared" si="344"/>
        <v>ZBLL</v>
      </c>
      <c r="P2135" s="104" t="e">
        <f t="shared" si="345"/>
        <v>#N/A</v>
      </c>
      <c r="Q2135" s="102" t="s">
        <v>203</v>
      </c>
      <c r="R2135" s="102" t="s">
        <v>204</v>
      </c>
      <c r="S2135" s="102" t="s">
        <v>152</v>
      </c>
      <c r="T2135" s="105" t="str">
        <f t="shared" ca="1" si="349"/>
        <v>04.05.Monday</v>
      </c>
      <c r="U2135" s="102" t="s">
        <v>205</v>
      </c>
      <c r="V2135" s="7"/>
      <c r="W2135" s="7"/>
      <c r="X2135" s="7"/>
      <c r="Y2135" s="7"/>
      <c r="Z2135" s="100">
        <f t="shared" si="346"/>
        <v>4001156</v>
      </c>
      <c r="AA2135" s="7"/>
      <c r="AB2135" s="7"/>
      <c r="AC2135" s="7"/>
      <c r="AD2135" s="7"/>
      <c r="AE2135" s="100">
        <f t="shared" si="347"/>
        <v>4196</v>
      </c>
      <c r="AF2135" s="7"/>
      <c r="AG2135" s="100">
        <f t="shared" si="348"/>
        <v>50033825</v>
      </c>
    </row>
    <row r="2136" spans="1:33" x14ac:dyDescent="0.35">
      <c r="A2136" s="7" t="str">
        <f t="shared" si="350"/>
        <v>Suape39,70</v>
      </c>
      <c r="B2136" s="100" t="s">
        <v>187</v>
      </c>
      <c r="C2136" s="7">
        <v>4196</v>
      </c>
      <c r="D2136" s="7" t="s">
        <v>23</v>
      </c>
      <c r="E2136">
        <v>4001156</v>
      </c>
      <c r="F2136" s="101"/>
      <c r="G2136" s="111">
        <v>50033825</v>
      </c>
      <c r="H2136" t="s">
        <v>221</v>
      </c>
      <c r="I2136" s="101" t="str">
        <f t="shared" si="343"/>
        <v>39,7</v>
      </c>
      <c r="J2136" s="164">
        <v>0</v>
      </c>
      <c r="K2136" s="7" t="s">
        <v>135</v>
      </c>
      <c r="L2136" s="103" t="e">
        <f>HLOOKUP(K2136,'ABR''26'!$DE$4:$EH$65,MATCH(Carga!A2136,'ABR''26'!$DE$4:$DE$65,0),0)</f>
        <v>#N/A</v>
      </c>
      <c r="M2136" s="7"/>
      <c r="O2136" s="7" t="str">
        <f t="shared" si="344"/>
        <v>ZBPE</v>
      </c>
      <c r="P2136" s="104" t="e">
        <f t="shared" si="345"/>
        <v>#N/A</v>
      </c>
      <c r="Q2136" s="102" t="s">
        <v>203</v>
      </c>
      <c r="R2136" s="102" t="s">
        <v>204</v>
      </c>
      <c r="S2136" s="102" t="s">
        <v>152</v>
      </c>
      <c r="T2136" s="105" t="str">
        <f t="shared" ca="1" si="349"/>
        <v>04.05.Monday</v>
      </c>
      <c r="U2136" s="102" t="s">
        <v>205</v>
      </c>
      <c r="V2136" s="7"/>
      <c r="W2136" s="7"/>
      <c r="X2136" s="7"/>
      <c r="Y2136" s="7"/>
      <c r="Z2136" s="100">
        <f t="shared" si="346"/>
        <v>4001156</v>
      </c>
      <c r="AA2136" s="7"/>
      <c r="AB2136" s="7"/>
      <c r="AC2136" s="7"/>
      <c r="AD2136" s="7"/>
      <c r="AE2136" s="100">
        <f t="shared" si="347"/>
        <v>4196</v>
      </c>
      <c r="AF2136" s="7"/>
      <c r="AG2136" s="100">
        <f t="shared" si="348"/>
        <v>50033825</v>
      </c>
    </row>
    <row r="2137" spans="1:33" x14ac:dyDescent="0.35">
      <c r="A2137" s="7" t="str">
        <f t="shared" si="350"/>
        <v>Suape39,70</v>
      </c>
      <c r="B2137" s="100" t="s">
        <v>187</v>
      </c>
      <c r="C2137" s="7">
        <v>4196</v>
      </c>
      <c r="D2137" s="7" t="s">
        <v>23</v>
      </c>
      <c r="E2137">
        <v>4001156</v>
      </c>
      <c r="F2137" s="101"/>
      <c r="G2137" s="111">
        <v>50033825</v>
      </c>
      <c r="H2137" t="s">
        <v>221</v>
      </c>
      <c r="I2137" s="101" t="str">
        <f t="shared" si="343"/>
        <v>39,7</v>
      </c>
      <c r="J2137" s="164">
        <v>0</v>
      </c>
      <c r="K2137" s="7" t="s">
        <v>136</v>
      </c>
      <c r="L2137" s="103" t="e">
        <f>HLOOKUP(K2137,'ABR''26'!$DE$4:$EH$65,MATCH(Carga!A2137,'ABR''26'!$DE$4:$DE$65,0),0)</f>
        <v>#N/A</v>
      </c>
      <c r="M2137" s="7"/>
      <c r="O2137" s="7" t="str">
        <f t="shared" si="344"/>
        <v>ZBPL</v>
      </c>
      <c r="P2137" s="104" t="e">
        <f t="shared" si="345"/>
        <v>#N/A</v>
      </c>
      <c r="Q2137" s="102" t="s">
        <v>203</v>
      </c>
      <c r="R2137" s="102" t="s">
        <v>204</v>
      </c>
      <c r="S2137" s="102" t="s">
        <v>152</v>
      </c>
      <c r="T2137" s="105" t="str">
        <f t="shared" ca="1" si="349"/>
        <v>04.05.Monday</v>
      </c>
      <c r="U2137" s="102" t="s">
        <v>205</v>
      </c>
      <c r="V2137" s="7"/>
      <c r="W2137" s="7"/>
      <c r="X2137" s="7"/>
      <c r="Y2137" s="7"/>
      <c r="Z2137" s="100">
        <f t="shared" si="346"/>
        <v>4001156</v>
      </c>
      <c r="AA2137" s="7"/>
      <c r="AB2137" s="7"/>
      <c r="AC2137" s="7"/>
      <c r="AD2137" s="7"/>
      <c r="AE2137" s="100">
        <f t="shared" si="347"/>
        <v>4196</v>
      </c>
      <c r="AF2137" s="7"/>
      <c r="AG2137" s="100">
        <f t="shared" si="348"/>
        <v>50033825</v>
      </c>
    </row>
    <row r="2138" spans="1:33" x14ac:dyDescent="0.35">
      <c r="A2138" s="7" t="str">
        <f>D2138&amp;I2138&amp;J2138</f>
        <v>Suape39,70</v>
      </c>
      <c r="B2138" s="100" t="s">
        <v>187</v>
      </c>
      <c r="C2138" s="7">
        <v>4196</v>
      </c>
      <c r="D2138" s="7" t="s">
        <v>23</v>
      </c>
      <c r="E2138">
        <v>4001156</v>
      </c>
      <c r="F2138" s="101"/>
      <c r="G2138" s="111">
        <v>50033829</v>
      </c>
      <c r="H2138" t="s">
        <v>229</v>
      </c>
      <c r="I2138" s="101" t="str">
        <f t="shared" ref="I2138:I2177" si="351">SUBSTITUTE(MID(H2138,7,4),".",",")</f>
        <v>39,7</v>
      </c>
      <c r="J2138" s="164">
        <v>0</v>
      </c>
      <c r="K2138" s="7" t="s">
        <v>43</v>
      </c>
      <c r="L2138" s="103" t="e">
        <f>HLOOKUP(K2138,'ABR''26'!$DE$4:$EH$65,MATCH(Carga!A2138,'ABR''26'!$DE$4:$DE$65,0),0)</f>
        <v>#N/A</v>
      </c>
      <c r="M2138" s="7"/>
      <c r="O2138" s="7" t="str">
        <f t="shared" ref="O2138:O2177" si="352">K2138</f>
        <v>ZBRP</v>
      </c>
      <c r="P2138" s="104" t="e">
        <f t="shared" ref="P2138:P2177" si="353">L2138</f>
        <v>#N/A</v>
      </c>
      <c r="Q2138" s="102" t="s">
        <v>203</v>
      </c>
      <c r="R2138" s="102" t="s">
        <v>204</v>
      </c>
      <c r="S2138" s="102" t="s">
        <v>152</v>
      </c>
      <c r="T2138" s="105" t="str">
        <f t="shared" ca="1" si="349"/>
        <v>04.05.Monday</v>
      </c>
      <c r="U2138" s="102" t="s">
        <v>205</v>
      </c>
      <c r="V2138" s="7"/>
      <c r="W2138" s="7"/>
      <c r="X2138" s="7"/>
      <c r="Y2138" s="7"/>
      <c r="Z2138" s="100">
        <f t="shared" ref="Z2138:Z2177" si="354">E2138</f>
        <v>4001156</v>
      </c>
      <c r="AA2138" s="7"/>
      <c r="AB2138" s="7"/>
      <c r="AC2138" s="7"/>
      <c r="AD2138" s="7"/>
      <c r="AE2138" s="100">
        <f t="shared" ref="AE2138:AE2177" si="355">C2138</f>
        <v>4196</v>
      </c>
      <c r="AF2138" s="7"/>
      <c r="AG2138" s="100">
        <f t="shared" ref="AG2138:AG2177" si="356">G2138</f>
        <v>50033829</v>
      </c>
    </row>
    <row r="2139" spans="1:33" x14ac:dyDescent="0.35">
      <c r="A2139" s="7" t="str">
        <f t="shared" ref="A2139:A2161" si="357">D2139&amp;I2139&amp;J2139</f>
        <v>Suape39,70</v>
      </c>
      <c r="B2139" s="100" t="s">
        <v>187</v>
      </c>
      <c r="C2139" s="7">
        <v>4196</v>
      </c>
      <c r="D2139" s="7" t="s">
        <v>23</v>
      </c>
      <c r="E2139">
        <v>4001156</v>
      </c>
      <c r="F2139" s="101"/>
      <c r="G2139" s="111">
        <v>50033829</v>
      </c>
      <c r="H2139" t="s">
        <v>229</v>
      </c>
      <c r="I2139" s="101" t="str">
        <f t="shared" si="351"/>
        <v>39,7</v>
      </c>
      <c r="J2139" s="164">
        <v>0</v>
      </c>
      <c r="K2139" s="7" t="s">
        <v>44</v>
      </c>
      <c r="L2139" s="103" t="e">
        <f>HLOOKUP(K2139,'ABR''26'!$DE$4:$EH$65,MATCH(Carga!A2139,'ABR''26'!$DE$4:$DE$65,0),0)</f>
        <v>#N/A</v>
      </c>
      <c r="M2139" s="7"/>
      <c r="O2139" s="7" t="str">
        <f t="shared" si="352"/>
        <v>ZBSR</v>
      </c>
      <c r="P2139" s="104" t="e">
        <f t="shared" si="353"/>
        <v>#N/A</v>
      </c>
      <c r="Q2139" s="102" t="s">
        <v>203</v>
      </c>
      <c r="R2139" s="102" t="s">
        <v>204</v>
      </c>
      <c r="S2139" s="102" t="s">
        <v>152</v>
      </c>
      <c r="T2139" s="105" t="str">
        <f t="shared" ca="1" si="349"/>
        <v>04.05.Monday</v>
      </c>
      <c r="U2139" s="102" t="s">
        <v>205</v>
      </c>
      <c r="V2139" s="7"/>
      <c r="W2139" s="7"/>
      <c r="X2139" s="7"/>
      <c r="Y2139" s="7"/>
      <c r="Z2139" s="100">
        <f t="shared" si="354"/>
        <v>4001156</v>
      </c>
      <c r="AA2139" s="7"/>
      <c r="AB2139" s="7"/>
      <c r="AC2139" s="7"/>
      <c r="AD2139" s="7"/>
      <c r="AE2139" s="100">
        <f t="shared" si="355"/>
        <v>4196</v>
      </c>
      <c r="AF2139" s="7"/>
      <c r="AG2139" s="100">
        <f t="shared" si="356"/>
        <v>50033829</v>
      </c>
    </row>
    <row r="2140" spans="1:33" x14ac:dyDescent="0.35">
      <c r="A2140" s="7" t="str">
        <f t="shared" si="357"/>
        <v>Suape39,70</v>
      </c>
      <c r="B2140" s="100" t="s">
        <v>187</v>
      </c>
      <c r="C2140" s="7">
        <v>4196</v>
      </c>
      <c r="D2140" s="7" t="s">
        <v>23</v>
      </c>
      <c r="E2140">
        <v>4001156</v>
      </c>
      <c r="F2140" s="101"/>
      <c r="G2140" s="111">
        <v>50033829</v>
      </c>
      <c r="H2140" t="s">
        <v>229</v>
      </c>
      <c r="I2140" s="101" t="str">
        <f t="shared" si="351"/>
        <v>39,7</v>
      </c>
      <c r="J2140" s="164">
        <v>0</v>
      </c>
      <c r="K2140" s="7" t="s">
        <v>56</v>
      </c>
      <c r="L2140" s="103" t="e">
        <f>HLOOKUP(K2140,'ABR''26'!$DE$4:$EH$65,MATCH(Carga!A2140,'ABR''26'!$DE$4:$DE$65,0),0)</f>
        <v>#N/A</v>
      </c>
      <c r="M2140" s="7"/>
      <c r="O2140" s="7" t="str">
        <f t="shared" si="352"/>
        <v>ZBSB</v>
      </c>
      <c r="P2140" s="104" t="e">
        <f t="shared" si="353"/>
        <v>#N/A</v>
      </c>
      <c r="Q2140" s="102" t="s">
        <v>203</v>
      </c>
      <c r="R2140" s="102" t="s">
        <v>204</v>
      </c>
      <c r="S2140" s="102" t="s">
        <v>152</v>
      </c>
      <c r="T2140" s="105" t="str">
        <f t="shared" ca="1" si="349"/>
        <v>04.05.Monday</v>
      </c>
      <c r="U2140" s="102" t="s">
        <v>205</v>
      </c>
      <c r="V2140" s="7"/>
      <c r="W2140" s="7"/>
      <c r="X2140" s="7"/>
      <c r="Y2140" s="7"/>
      <c r="Z2140" s="100">
        <f t="shared" si="354"/>
        <v>4001156</v>
      </c>
      <c r="AA2140" s="7"/>
      <c r="AB2140" s="7"/>
      <c r="AC2140" s="7"/>
      <c r="AD2140" s="7"/>
      <c r="AE2140" s="100">
        <f t="shared" si="355"/>
        <v>4196</v>
      </c>
      <c r="AF2140" s="7"/>
      <c r="AG2140" s="100">
        <f t="shared" si="356"/>
        <v>50033829</v>
      </c>
    </row>
    <row r="2141" spans="1:33" x14ac:dyDescent="0.35">
      <c r="A2141" s="7" t="str">
        <f t="shared" si="357"/>
        <v>Suape39,70</v>
      </c>
      <c r="B2141" s="100" t="s">
        <v>187</v>
      </c>
      <c r="C2141" s="7">
        <v>4196</v>
      </c>
      <c r="D2141" s="7" t="s">
        <v>23</v>
      </c>
      <c r="E2141">
        <v>4001156</v>
      </c>
      <c r="F2141" s="101"/>
      <c r="G2141" s="111">
        <v>50033829</v>
      </c>
      <c r="H2141" t="s">
        <v>229</v>
      </c>
      <c r="I2141" s="101" t="str">
        <f t="shared" si="351"/>
        <v>39,7</v>
      </c>
      <c r="J2141" s="164">
        <v>0</v>
      </c>
      <c r="K2141" s="7" t="s">
        <v>46</v>
      </c>
      <c r="L2141" s="103" t="e">
        <f>HLOOKUP(K2141,'ABR''26'!$DE$4:$EH$65,MATCH(Carga!A2141,'ABR''26'!$DE$4:$DE$65,0),0)</f>
        <v>#N/A</v>
      </c>
      <c r="M2141" s="7"/>
      <c r="O2141" s="7" t="str">
        <f t="shared" si="352"/>
        <v>ZBCP</v>
      </c>
      <c r="P2141" s="104" t="e">
        <f t="shared" si="353"/>
        <v>#N/A</v>
      </c>
      <c r="Q2141" s="102" t="s">
        <v>203</v>
      </c>
      <c r="R2141" s="102" t="s">
        <v>204</v>
      </c>
      <c r="S2141" s="102" t="s">
        <v>152</v>
      </c>
      <c r="T2141" s="105" t="str">
        <f t="shared" ca="1" si="349"/>
        <v>04.05.Monday</v>
      </c>
      <c r="U2141" s="102" t="s">
        <v>205</v>
      </c>
      <c r="V2141" s="7"/>
      <c r="W2141" s="7"/>
      <c r="X2141" s="7"/>
      <c r="Y2141" s="7"/>
      <c r="Z2141" s="100">
        <f t="shared" si="354"/>
        <v>4001156</v>
      </c>
      <c r="AA2141" s="7"/>
      <c r="AB2141" s="7"/>
      <c r="AC2141" s="7"/>
      <c r="AD2141" s="7"/>
      <c r="AE2141" s="100">
        <f t="shared" si="355"/>
        <v>4196</v>
      </c>
      <c r="AF2141" s="7"/>
      <c r="AG2141" s="100">
        <f t="shared" si="356"/>
        <v>50033829</v>
      </c>
    </row>
    <row r="2142" spans="1:33" x14ac:dyDescent="0.35">
      <c r="A2142" s="7" t="str">
        <f t="shared" si="357"/>
        <v>Suape39,70</v>
      </c>
      <c r="B2142" s="100" t="s">
        <v>187</v>
      </c>
      <c r="C2142" s="7">
        <v>4196</v>
      </c>
      <c r="D2142" s="7" t="s">
        <v>23</v>
      </c>
      <c r="E2142">
        <v>4001156</v>
      </c>
      <c r="F2142" s="101"/>
      <c r="G2142" s="111">
        <v>50033829</v>
      </c>
      <c r="H2142" t="s">
        <v>229</v>
      </c>
      <c r="I2142" s="101" t="str">
        <f t="shared" si="351"/>
        <v>39,7</v>
      </c>
      <c r="J2142" s="164">
        <v>0</v>
      </c>
      <c r="K2142" s="7" t="s">
        <v>131</v>
      </c>
      <c r="L2142" s="103" t="e">
        <f>HLOOKUP(K2142,'ABR''26'!$DE$4:$EH$65,MATCH(Carga!A2142,'ABR''26'!$DE$4:$DE$65,0),0)</f>
        <v>#N/A</v>
      </c>
      <c r="M2142" s="7"/>
      <c r="O2142" s="7" t="str">
        <f t="shared" si="352"/>
        <v>ZBFP</v>
      </c>
      <c r="P2142" s="104" t="e">
        <f t="shared" si="353"/>
        <v>#N/A</v>
      </c>
      <c r="Q2142" s="102" t="s">
        <v>203</v>
      </c>
      <c r="R2142" s="102" t="s">
        <v>204</v>
      </c>
      <c r="S2142" s="102" t="s">
        <v>152</v>
      </c>
      <c r="T2142" s="105" t="str">
        <f t="shared" ca="1" si="349"/>
        <v>04.05.Monday</v>
      </c>
      <c r="U2142" s="102" t="s">
        <v>205</v>
      </c>
      <c r="V2142" s="7"/>
      <c r="W2142" s="7"/>
      <c r="X2142" s="7"/>
      <c r="Y2142" s="7"/>
      <c r="Z2142" s="100">
        <f t="shared" si="354"/>
        <v>4001156</v>
      </c>
      <c r="AA2142" s="7"/>
      <c r="AB2142" s="7"/>
      <c r="AC2142" s="7"/>
      <c r="AD2142" s="7"/>
      <c r="AE2142" s="100">
        <f t="shared" si="355"/>
        <v>4196</v>
      </c>
      <c r="AF2142" s="7"/>
      <c r="AG2142" s="100">
        <f t="shared" si="356"/>
        <v>50033829</v>
      </c>
    </row>
    <row r="2143" spans="1:33" x14ac:dyDescent="0.35">
      <c r="A2143" s="7" t="str">
        <f t="shared" si="357"/>
        <v>Suape39,70</v>
      </c>
      <c r="B2143" s="100" t="s">
        <v>187</v>
      </c>
      <c r="C2143" s="7">
        <v>4196</v>
      </c>
      <c r="D2143" s="7" t="s">
        <v>23</v>
      </c>
      <c r="E2143">
        <v>4001156</v>
      </c>
      <c r="F2143" s="101"/>
      <c r="G2143" s="111">
        <v>50033829</v>
      </c>
      <c r="H2143" t="s">
        <v>229</v>
      </c>
      <c r="I2143" s="101" t="str">
        <f t="shared" si="351"/>
        <v>39,7</v>
      </c>
      <c r="J2143" s="164">
        <v>0</v>
      </c>
      <c r="K2143" s="7" t="s">
        <v>51</v>
      </c>
      <c r="L2143" s="103" t="e">
        <f>HLOOKUP(K2143,'ABR''26'!$DE$4:$EH$65,MATCH(Carga!A2143,'ABR''26'!$DE$4:$DE$65,0),0)</f>
        <v>#N/A</v>
      </c>
      <c r="M2143" s="7"/>
      <c r="O2143" s="7" t="str">
        <f t="shared" si="352"/>
        <v>ZBFC</v>
      </c>
      <c r="P2143" s="104" t="e">
        <f t="shared" si="353"/>
        <v>#N/A</v>
      </c>
      <c r="Q2143" s="102" t="s">
        <v>203</v>
      </c>
      <c r="R2143" s="102" t="s">
        <v>204</v>
      </c>
      <c r="S2143" s="102" t="s">
        <v>152</v>
      </c>
      <c r="T2143" s="105" t="str">
        <f t="shared" ca="1" si="349"/>
        <v>04.05.Monday</v>
      </c>
      <c r="U2143" s="102" t="s">
        <v>205</v>
      </c>
      <c r="V2143" s="7"/>
      <c r="W2143" s="7"/>
      <c r="X2143" s="7"/>
      <c r="Y2143" s="7"/>
      <c r="Z2143" s="100">
        <f t="shared" si="354"/>
        <v>4001156</v>
      </c>
      <c r="AA2143" s="7"/>
      <c r="AB2143" s="7"/>
      <c r="AC2143" s="7"/>
      <c r="AD2143" s="7"/>
      <c r="AE2143" s="100">
        <f t="shared" si="355"/>
        <v>4196</v>
      </c>
      <c r="AF2143" s="7"/>
      <c r="AG2143" s="100">
        <f t="shared" si="356"/>
        <v>50033829</v>
      </c>
    </row>
    <row r="2144" spans="1:33" x14ac:dyDescent="0.35">
      <c r="A2144" s="7" t="str">
        <f t="shared" si="357"/>
        <v>Suape39,70</v>
      </c>
      <c r="B2144" s="100" t="s">
        <v>187</v>
      </c>
      <c r="C2144" s="7">
        <v>4196</v>
      </c>
      <c r="D2144" s="7" t="s">
        <v>23</v>
      </c>
      <c r="E2144">
        <v>4001156</v>
      </c>
      <c r="F2144" s="101"/>
      <c r="G2144" s="111">
        <v>50033829</v>
      </c>
      <c r="H2144" t="s">
        <v>229</v>
      </c>
      <c r="I2144" s="101" t="str">
        <f t="shared" si="351"/>
        <v>39,7</v>
      </c>
      <c r="J2144" s="164">
        <v>0</v>
      </c>
      <c r="K2144" s="7" t="s">
        <v>59</v>
      </c>
      <c r="L2144" s="103" t="e">
        <f>HLOOKUP(K2144,'ABR''26'!$DE$4:$EH$65,MATCH(Carga!A2144,'ABR''26'!$DE$4:$DE$65,0),0)</f>
        <v>#N/A</v>
      </c>
      <c r="M2144" s="7"/>
      <c r="O2144" s="7" t="str">
        <f t="shared" si="352"/>
        <v>ZBFB</v>
      </c>
      <c r="P2144" s="104" t="e">
        <f t="shared" si="353"/>
        <v>#N/A</v>
      </c>
      <c r="Q2144" s="102" t="s">
        <v>203</v>
      </c>
      <c r="R2144" s="102" t="s">
        <v>204</v>
      </c>
      <c r="S2144" s="102" t="s">
        <v>152</v>
      </c>
      <c r="T2144" s="105" t="str">
        <f t="shared" ca="1" si="349"/>
        <v>04.05.Monday</v>
      </c>
      <c r="U2144" s="102" t="s">
        <v>205</v>
      </c>
      <c r="V2144" s="7"/>
      <c r="W2144" s="7"/>
      <c r="X2144" s="7"/>
      <c r="Y2144" s="7"/>
      <c r="Z2144" s="100">
        <f t="shared" si="354"/>
        <v>4001156</v>
      </c>
      <c r="AA2144" s="7"/>
      <c r="AB2144" s="7"/>
      <c r="AC2144" s="7"/>
      <c r="AD2144" s="7"/>
      <c r="AE2144" s="100">
        <f t="shared" si="355"/>
        <v>4196</v>
      </c>
      <c r="AF2144" s="7"/>
      <c r="AG2144" s="100">
        <f t="shared" si="356"/>
        <v>50033829</v>
      </c>
    </row>
    <row r="2145" spans="1:33" x14ac:dyDescent="0.35">
      <c r="A2145" s="7" t="str">
        <f t="shared" si="357"/>
        <v>Suape39,70</v>
      </c>
      <c r="B2145" s="100" t="s">
        <v>187</v>
      </c>
      <c r="C2145" s="7">
        <v>4196</v>
      </c>
      <c r="D2145" s="7" t="s">
        <v>23</v>
      </c>
      <c r="E2145">
        <v>4001156</v>
      </c>
      <c r="F2145" s="101"/>
      <c r="G2145" s="111">
        <v>50033829</v>
      </c>
      <c r="H2145" t="s">
        <v>229</v>
      </c>
      <c r="I2145" s="101" t="str">
        <f t="shared" si="351"/>
        <v>39,7</v>
      </c>
      <c r="J2145" s="164">
        <v>0</v>
      </c>
      <c r="K2145" s="7" t="s">
        <v>138</v>
      </c>
      <c r="L2145" s="103" t="e">
        <f>HLOOKUP(K2145,'ABR''26'!$DE$4:$EH$65,MATCH(Carga!A2145,'ABR''26'!$DE$4:$DE$65,0),0)</f>
        <v>#N/A</v>
      </c>
      <c r="M2145" s="7"/>
      <c r="O2145" s="7" t="str">
        <f t="shared" si="352"/>
        <v>ZBTM</v>
      </c>
      <c r="P2145" s="104" t="e">
        <f t="shared" si="353"/>
        <v>#N/A</v>
      </c>
      <c r="Q2145" s="102" t="s">
        <v>203</v>
      </c>
      <c r="R2145" s="102" t="s">
        <v>204</v>
      </c>
      <c r="S2145" s="102" t="s">
        <v>152</v>
      </c>
      <c r="T2145" s="105" t="str">
        <f t="shared" ca="1" si="349"/>
        <v>04.05.Monday</v>
      </c>
      <c r="U2145" s="102" t="s">
        <v>205</v>
      </c>
      <c r="V2145" s="7"/>
      <c r="W2145" s="7"/>
      <c r="X2145" s="7"/>
      <c r="Y2145" s="7"/>
      <c r="Z2145" s="100">
        <f t="shared" si="354"/>
        <v>4001156</v>
      </c>
      <c r="AA2145" s="7"/>
      <c r="AB2145" s="7"/>
      <c r="AC2145" s="7"/>
      <c r="AD2145" s="7"/>
      <c r="AE2145" s="100">
        <f t="shared" si="355"/>
        <v>4196</v>
      </c>
      <c r="AF2145" s="7"/>
      <c r="AG2145" s="100">
        <f t="shared" si="356"/>
        <v>50033829</v>
      </c>
    </row>
    <row r="2146" spans="1:33" x14ac:dyDescent="0.35">
      <c r="A2146" s="7" t="str">
        <f t="shared" si="357"/>
        <v>Suape39,70</v>
      </c>
      <c r="B2146" s="100" t="s">
        <v>187</v>
      </c>
      <c r="C2146" s="7">
        <v>4196</v>
      </c>
      <c r="D2146" s="7" t="s">
        <v>23</v>
      </c>
      <c r="E2146">
        <v>4001156</v>
      </c>
      <c r="F2146" s="101"/>
      <c r="G2146" s="111">
        <v>50033829</v>
      </c>
      <c r="H2146" t="s">
        <v>229</v>
      </c>
      <c r="I2146" s="101" t="str">
        <f t="shared" si="351"/>
        <v>39,7</v>
      </c>
      <c r="J2146" s="164">
        <v>0</v>
      </c>
      <c r="K2146" s="7" t="s">
        <v>139</v>
      </c>
      <c r="L2146" s="103" t="e">
        <f>HLOOKUP(K2146,'ABR''26'!$DE$4:$EH$65,MATCH(Carga!A2146,'ABR''26'!$DE$4:$DE$65,0),0)</f>
        <v>#N/A</v>
      </c>
      <c r="M2146" s="7"/>
      <c r="O2146" s="7" t="str">
        <f t="shared" si="352"/>
        <v>ZBCT</v>
      </c>
      <c r="P2146" s="104" t="e">
        <f t="shared" si="353"/>
        <v>#N/A</v>
      </c>
      <c r="Q2146" s="102" t="s">
        <v>203</v>
      </c>
      <c r="R2146" s="102" t="s">
        <v>204</v>
      </c>
      <c r="S2146" s="102" t="s">
        <v>152</v>
      </c>
      <c r="T2146" s="105" t="str">
        <f t="shared" ca="1" si="349"/>
        <v>04.05.Monday</v>
      </c>
      <c r="U2146" s="102" t="s">
        <v>205</v>
      </c>
      <c r="V2146" s="7"/>
      <c r="W2146" s="7"/>
      <c r="X2146" s="7"/>
      <c r="Y2146" s="7"/>
      <c r="Z2146" s="100">
        <f t="shared" si="354"/>
        <v>4001156</v>
      </c>
      <c r="AA2146" s="7"/>
      <c r="AB2146" s="7"/>
      <c r="AC2146" s="7"/>
      <c r="AD2146" s="7"/>
      <c r="AE2146" s="100">
        <f t="shared" si="355"/>
        <v>4196</v>
      </c>
      <c r="AF2146" s="7"/>
      <c r="AG2146" s="100">
        <f t="shared" si="356"/>
        <v>50033829</v>
      </c>
    </row>
    <row r="2147" spans="1:33" x14ac:dyDescent="0.35">
      <c r="A2147" s="7" t="str">
        <f t="shared" si="357"/>
        <v>Suape39,70</v>
      </c>
      <c r="B2147" s="100" t="s">
        <v>187</v>
      </c>
      <c r="C2147" s="7">
        <v>4196</v>
      </c>
      <c r="D2147" s="7" t="s">
        <v>23</v>
      </c>
      <c r="E2147">
        <v>4001156</v>
      </c>
      <c r="F2147" s="101"/>
      <c r="G2147" s="111">
        <v>50033829</v>
      </c>
      <c r="H2147" t="s">
        <v>229</v>
      </c>
      <c r="I2147" s="101" t="str">
        <f t="shared" si="351"/>
        <v>39,7</v>
      </c>
      <c r="J2147" s="164">
        <v>0</v>
      </c>
      <c r="K2147" s="7" t="s">
        <v>57</v>
      </c>
      <c r="L2147" s="103" t="e">
        <f>HLOOKUP(K2147,'ABR''26'!$DE$4:$EH$65,MATCH(Carga!A2147,'ABR''26'!$DE$4:$DE$65,0),0)</f>
        <v>#N/A</v>
      </c>
      <c r="M2147" s="7"/>
      <c r="O2147" s="7" t="str">
        <f t="shared" si="352"/>
        <v>ZBLB</v>
      </c>
      <c r="P2147" s="104" t="e">
        <f t="shared" si="353"/>
        <v>#N/A</v>
      </c>
      <c r="Q2147" s="102" t="s">
        <v>203</v>
      </c>
      <c r="R2147" s="102" t="s">
        <v>204</v>
      </c>
      <c r="S2147" s="102" t="s">
        <v>152</v>
      </c>
      <c r="T2147" s="105" t="str">
        <f t="shared" ca="1" si="349"/>
        <v>04.05.Monday</v>
      </c>
      <c r="U2147" s="102" t="s">
        <v>205</v>
      </c>
      <c r="V2147" s="7"/>
      <c r="W2147" s="7"/>
      <c r="X2147" s="7"/>
      <c r="Y2147" s="7"/>
      <c r="Z2147" s="100">
        <f t="shared" si="354"/>
        <v>4001156</v>
      </c>
      <c r="AA2147" s="7"/>
      <c r="AB2147" s="7"/>
      <c r="AC2147" s="7"/>
      <c r="AD2147" s="7"/>
      <c r="AE2147" s="100">
        <f t="shared" si="355"/>
        <v>4196</v>
      </c>
      <c r="AF2147" s="7"/>
      <c r="AG2147" s="100">
        <f t="shared" si="356"/>
        <v>50033829</v>
      </c>
    </row>
    <row r="2148" spans="1:33" x14ac:dyDescent="0.35">
      <c r="A2148" s="7" t="str">
        <f t="shared" si="357"/>
        <v>Suape39,70</v>
      </c>
      <c r="B2148" s="100" t="s">
        <v>187</v>
      </c>
      <c r="C2148" s="7">
        <v>4196</v>
      </c>
      <c r="D2148" s="7" t="s">
        <v>23</v>
      </c>
      <c r="E2148">
        <v>4001156</v>
      </c>
      <c r="F2148" s="101"/>
      <c r="G2148" s="111">
        <v>50033829</v>
      </c>
      <c r="H2148" t="s">
        <v>229</v>
      </c>
      <c r="I2148" s="101" t="str">
        <f t="shared" si="351"/>
        <v>39,7</v>
      </c>
      <c r="J2148" s="164">
        <v>0</v>
      </c>
      <c r="K2148" s="7" t="s">
        <v>132</v>
      </c>
      <c r="L2148" s="103" t="e">
        <f>HLOOKUP(K2148,'ABR''26'!$DE$4:$EH$65,MATCH(Carga!A2148,'ABR''26'!$DE$4:$DE$65,0),0)</f>
        <v>#N/A</v>
      </c>
      <c r="M2148" s="7"/>
      <c r="O2148" s="7" t="str">
        <f t="shared" si="352"/>
        <v>ZBMR</v>
      </c>
      <c r="P2148" s="104" t="e">
        <f t="shared" si="353"/>
        <v>#N/A</v>
      </c>
      <c r="Q2148" s="102" t="s">
        <v>203</v>
      </c>
      <c r="R2148" s="102" t="s">
        <v>204</v>
      </c>
      <c r="S2148" s="102" t="s">
        <v>152</v>
      </c>
      <c r="T2148" s="105" t="str">
        <f t="shared" ca="1" si="349"/>
        <v>04.05.Monday</v>
      </c>
      <c r="U2148" s="102" t="s">
        <v>205</v>
      </c>
      <c r="V2148" s="7"/>
      <c r="W2148" s="7"/>
      <c r="X2148" s="7"/>
      <c r="Y2148" s="7"/>
      <c r="Z2148" s="100">
        <f t="shared" si="354"/>
        <v>4001156</v>
      </c>
      <c r="AA2148" s="7"/>
      <c r="AB2148" s="7"/>
      <c r="AC2148" s="7"/>
      <c r="AD2148" s="7"/>
      <c r="AE2148" s="100">
        <f t="shared" si="355"/>
        <v>4196</v>
      </c>
      <c r="AF2148" s="7"/>
      <c r="AG2148" s="100">
        <f t="shared" si="356"/>
        <v>50033829</v>
      </c>
    </row>
    <row r="2149" spans="1:33" x14ac:dyDescent="0.35">
      <c r="A2149" s="7" t="str">
        <f t="shared" si="357"/>
        <v>Suape39,70</v>
      </c>
      <c r="B2149" s="100" t="s">
        <v>187</v>
      </c>
      <c r="C2149" s="7">
        <v>4196</v>
      </c>
      <c r="D2149" s="7" t="s">
        <v>23</v>
      </c>
      <c r="E2149">
        <v>4001156</v>
      </c>
      <c r="F2149" s="101"/>
      <c r="G2149" s="111">
        <v>50033829</v>
      </c>
      <c r="H2149" t="s">
        <v>229</v>
      </c>
      <c r="I2149" s="101" t="str">
        <f t="shared" si="351"/>
        <v>39,7</v>
      </c>
      <c r="J2149" s="164">
        <v>0</v>
      </c>
      <c r="K2149" s="7" t="s">
        <v>133</v>
      </c>
      <c r="L2149" s="103" t="e">
        <f>HLOOKUP(K2149,'ABR''26'!$DE$4:$EH$65,MATCH(Carga!A2149,'ABR''26'!$DE$4:$DE$65,0),0)</f>
        <v>#N/A</v>
      </c>
      <c r="M2149" s="7"/>
      <c r="O2149" s="7" t="str">
        <f t="shared" si="352"/>
        <v>ZBML</v>
      </c>
      <c r="P2149" s="104" t="e">
        <f t="shared" si="353"/>
        <v>#N/A</v>
      </c>
      <c r="Q2149" s="102" t="s">
        <v>203</v>
      </c>
      <c r="R2149" s="102" t="s">
        <v>204</v>
      </c>
      <c r="S2149" s="102" t="s">
        <v>152</v>
      </c>
      <c r="T2149" s="105" t="str">
        <f t="shared" ca="1" si="349"/>
        <v>04.05.Monday</v>
      </c>
      <c r="U2149" s="102" t="s">
        <v>205</v>
      </c>
      <c r="V2149" s="7"/>
      <c r="W2149" s="7"/>
      <c r="X2149" s="7"/>
      <c r="Y2149" s="7"/>
      <c r="Z2149" s="100">
        <f t="shared" si="354"/>
        <v>4001156</v>
      </c>
      <c r="AA2149" s="7"/>
      <c r="AB2149" s="7"/>
      <c r="AC2149" s="7"/>
      <c r="AD2149" s="7"/>
      <c r="AE2149" s="100">
        <f t="shared" si="355"/>
        <v>4196</v>
      </c>
      <c r="AF2149" s="7"/>
      <c r="AG2149" s="100">
        <f t="shared" si="356"/>
        <v>50033829</v>
      </c>
    </row>
    <row r="2150" spans="1:33" x14ac:dyDescent="0.35">
      <c r="A2150" s="7" t="str">
        <f t="shared" si="357"/>
        <v>Suape39,70</v>
      </c>
      <c r="B2150" s="100" t="s">
        <v>187</v>
      </c>
      <c r="C2150" s="7">
        <v>4196</v>
      </c>
      <c r="D2150" s="7" t="s">
        <v>23</v>
      </c>
      <c r="E2150">
        <v>4001156</v>
      </c>
      <c r="F2150" s="101"/>
      <c r="G2150" s="111">
        <v>50033829</v>
      </c>
      <c r="H2150" t="s">
        <v>229</v>
      </c>
      <c r="I2150" s="101" t="str">
        <f t="shared" si="351"/>
        <v>39,7</v>
      </c>
      <c r="J2150" s="164">
        <v>0</v>
      </c>
      <c r="K2150" s="7" t="s">
        <v>52</v>
      </c>
      <c r="L2150" s="103" t="e">
        <f>HLOOKUP(K2150,'ABR''26'!$DE$4:$EH$65,MATCH(Carga!A2150,'ABR''26'!$DE$4:$DE$65,0),0)</f>
        <v>#N/A</v>
      </c>
      <c r="M2150" s="7"/>
      <c r="O2150" s="7" t="str">
        <f t="shared" si="352"/>
        <v>ZBPP</v>
      </c>
      <c r="P2150" s="104" t="e">
        <f t="shared" si="353"/>
        <v>#N/A</v>
      </c>
      <c r="Q2150" s="102" t="s">
        <v>203</v>
      </c>
      <c r="R2150" s="102" t="s">
        <v>204</v>
      </c>
      <c r="S2150" s="102" t="s">
        <v>152</v>
      </c>
      <c r="T2150" s="105" t="str">
        <f t="shared" ca="1" si="349"/>
        <v>04.05.Monday</v>
      </c>
      <c r="U2150" s="102" t="s">
        <v>205</v>
      </c>
      <c r="V2150" s="7"/>
      <c r="W2150" s="7"/>
      <c r="X2150" s="7"/>
      <c r="Y2150" s="7"/>
      <c r="Z2150" s="100">
        <f t="shared" si="354"/>
        <v>4001156</v>
      </c>
      <c r="AA2150" s="7"/>
      <c r="AB2150" s="7"/>
      <c r="AC2150" s="7"/>
      <c r="AD2150" s="7"/>
      <c r="AE2150" s="100">
        <f t="shared" si="355"/>
        <v>4196</v>
      </c>
      <c r="AF2150" s="7"/>
      <c r="AG2150" s="100">
        <f t="shared" si="356"/>
        <v>50033829</v>
      </c>
    </row>
    <row r="2151" spans="1:33" x14ac:dyDescent="0.35">
      <c r="A2151" s="7" t="str">
        <f t="shared" si="357"/>
        <v>Suape39,70</v>
      </c>
      <c r="B2151" s="100" t="s">
        <v>187</v>
      </c>
      <c r="C2151" s="7">
        <v>4196</v>
      </c>
      <c r="D2151" s="7" t="s">
        <v>23</v>
      </c>
      <c r="E2151">
        <v>4001156</v>
      </c>
      <c r="F2151" s="101"/>
      <c r="G2151" s="111">
        <v>50033829</v>
      </c>
      <c r="H2151" t="s">
        <v>229</v>
      </c>
      <c r="I2151" s="101" t="str">
        <f t="shared" si="351"/>
        <v>39,7</v>
      </c>
      <c r="J2151" s="164">
        <v>0</v>
      </c>
      <c r="K2151" s="7" t="s">
        <v>60</v>
      </c>
      <c r="L2151" s="103" t="e">
        <f>HLOOKUP(K2151,'ABR''26'!$DE$4:$EH$65,MATCH(Carga!A2151,'ABR''26'!$DE$4:$DE$65,0),0)</f>
        <v>#N/A</v>
      </c>
      <c r="M2151" s="7"/>
      <c r="O2151" s="7" t="str">
        <f t="shared" si="352"/>
        <v>ZBPB</v>
      </c>
      <c r="P2151" s="104" t="e">
        <f t="shared" si="353"/>
        <v>#N/A</v>
      </c>
      <c r="Q2151" s="102" t="s">
        <v>203</v>
      </c>
      <c r="R2151" s="102" t="s">
        <v>204</v>
      </c>
      <c r="S2151" s="102" t="s">
        <v>152</v>
      </c>
      <c r="T2151" s="105" t="str">
        <f t="shared" ca="1" si="349"/>
        <v>04.05.Monday</v>
      </c>
      <c r="U2151" s="102" t="s">
        <v>205</v>
      </c>
      <c r="V2151" s="7"/>
      <c r="W2151" s="7"/>
      <c r="X2151" s="7"/>
      <c r="Y2151" s="7"/>
      <c r="Z2151" s="100">
        <f t="shared" si="354"/>
        <v>4001156</v>
      </c>
      <c r="AA2151" s="7"/>
      <c r="AB2151" s="7"/>
      <c r="AC2151" s="7"/>
      <c r="AD2151" s="7"/>
      <c r="AE2151" s="100">
        <f t="shared" si="355"/>
        <v>4196</v>
      </c>
      <c r="AF2151" s="7"/>
      <c r="AG2151" s="100">
        <f t="shared" si="356"/>
        <v>50033829</v>
      </c>
    </row>
    <row r="2152" spans="1:33" x14ac:dyDescent="0.35">
      <c r="A2152" s="7" t="str">
        <f t="shared" si="357"/>
        <v>Suape39,70</v>
      </c>
      <c r="B2152" s="100" t="s">
        <v>187</v>
      </c>
      <c r="C2152" s="7">
        <v>4196</v>
      </c>
      <c r="D2152" s="7" t="s">
        <v>23</v>
      </c>
      <c r="E2152">
        <v>4001156</v>
      </c>
      <c r="F2152" s="101"/>
      <c r="G2152" s="111">
        <v>50033829</v>
      </c>
      <c r="H2152" t="s">
        <v>229</v>
      </c>
      <c r="I2152" s="101" t="str">
        <f t="shared" si="351"/>
        <v>39,7</v>
      </c>
      <c r="J2152" s="164">
        <v>0</v>
      </c>
      <c r="K2152" s="7" t="s">
        <v>50</v>
      </c>
      <c r="L2152" s="103" t="e">
        <f>HLOOKUP(K2152,'ABR''26'!$DE$4:$EH$65,MATCH(Carga!A2152,'ABR''26'!$DE$4:$DE$65,0),0)</f>
        <v>#N/A</v>
      </c>
      <c r="M2152" s="7"/>
      <c r="O2152" s="7" t="str">
        <f t="shared" si="352"/>
        <v>ZBOP</v>
      </c>
      <c r="P2152" s="104" t="e">
        <f t="shared" si="353"/>
        <v>#N/A</v>
      </c>
      <c r="Q2152" s="102" t="s">
        <v>203</v>
      </c>
      <c r="R2152" s="102" t="s">
        <v>204</v>
      </c>
      <c r="S2152" s="102" t="s">
        <v>152</v>
      </c>
      <c r="T2152" s="105" t="str">
        <f t="shared" ca="1" si="349"/>
        <v>04.05.Monday</v>
      </c>
      <c r="U2152" s="102" t="s">
        <v>205</v>
      </c>
      <c r="V2152" s="7"/>
      <c r="W2152" s="7"/>
      <c r="X2152" s="7"/>
      <c r="Y2152" s="7"/>
      <c r="Z2152" s="100">
        <f t="shared" si="354"/>
        <v>4001156</v>
      </c>
      <c r="AA2152" s="7"/>
      <c r="AB2152" s="7"/>
      <c r="AC2152" s="7"/>
      <c r="AD2152" s="7"/>
      <c r="AE2152" s="100">
        <f t="shared" si="355"/>
        <v>4196</v>
      </c>
      <c r="AF2152" s="7"/>
      <c r="AG2152" s="100">
        <f t="shared" si="356"/>
        <v>50033829</v>
      </c>
    </row>
    <row r="2153" spans="1:33" x14ac:dyDescent="0.35">
      <c r="A2153" s="7" t="str">
        <f t="shared" si="357"/>
        <v>Suape39,70</v>
      </c>
      <c r="B2153" s="100" t="s">
        <v>187</v>
      </c>
      <c r="C2153" s="7">
        <v>4196</v>
      </c>
      <c r="D2153" s="7" t="s">
        <v>23</v>
      </c>
      <c r="E2153">
        <v>4001156</v>
      </c>
      <c r="F2153" s="101"/>
      <c r="G2153" s="111">
        <v>50033829</v>
      </c>
      <c r="H2153" t="s">
        <v>229</v>
      </c>
      <c r="I2153" s="101" t="str">
        <f t="shared" si="351"/>
        <v>39,7</v>
      </c>
      <c r="J2153" s="164">
        <v>0</v>
      </c>
      <c r="K2153" s="7" t="s">
        <v>58</v>
      </c>
      <c r="L2153" s="103" t="e">
        <f>HLOOKUP(K2153,'ABR''26'!$DE$4:$EH$65,MATCH(Carga!A2153,'ABR''26'!$DE$4:$DE$65,0),0)</f>
        <v>#N/A</v>
      </c>
      <c r="M2153" s="7"/>
      <c r="O2153" s="7" t="str">
        <f t="shared" si="352"/>
        <v>ZBOB</v>
      </c>
      <c r="P2153" s="104" t="e">
        <f t="shared" si="353"/>
        <v>#N/A</v>
      </c>
      <c r="Q2153" s="102" t="s">
        <v>203</v>
      </c>
      <c r="R2153" s="102" t="s">
        <v>204</v>
      </c>
      <c r="S2153" s="102" t="s">
        <v>152</v>
      </c>
      <c r="T2153" s="105" t="str">
        <f t="shared" ca="1" si="349"/>
        <v>04.05.Monday</v>
      </c>
      <c r="U2153" s="102" t="s">
        <v>205</v>
      </c>
      <c r="V2153" s="7"/>
      <c r="W2153" s="7"/>
      <c r="X2153" s="7"/>
      <c r="Y2153" s="7"/>
      <c r="Z2153" s="100">
        <f t="shared" si="354"/>
        <v>4001156</v>
      </c>
      <c r="AA2153" s="7"/>
      <c r="AB2153" s="7"/>
      <c r="AC2153" s="7"/>
      <c r="AD2153" s="7"/>
      <c r="AE2153" s="100">
        <f t="shared" si="355"/>
        <v>4196</v>
      </c>
      <c r="AF2153" s="7"/>
      <c r="AG2153" s="100">
        <f t="shared" si="356"/>
        <v>50033829</v>
      </c>
    </row>
    <row r="2154" spans="1:33" x14ac:dyDescent="0.35">
      <c r="A2154" s="7" t="str">
        <f t="shared" si="357"/>
        <v>Suape39,70</v>
      </c>
      <c r="B2154" s="100" t="s">
        <v>187</v>
      </c>
      <c r="C2154" s="7">
        <v>4196</v>
      </c>
      <c r="D2154" s="7" t="s">
        <v>23</v>
      </c>
      <c r="E2154">
        <v>4001156</v>
      </c>
      <c r="F2154" s="101"/>
      <c r="G2154" s="111">
        <v>50033829</v>
      </c>
      <c r="H2154" t="s">
        <v>229</v>
      </c>
      <c r="I2154" s="101" t="str">
        <f t="shared" si="351"/>
        <v>39,7</v>
      </c>
      <c r="J2154" s="164">
        <v>0</v>
      </c>
      <c r="K2154" s="7" t="s">
        <v>134</v>
      </c>
      <c r="L2154" s="103" t="e">
        <f>HLOOKUP(K2154,'ABR''26'!$DE$4:$EH$65,MATCH(Carga!A2154,'ABR''26'!$DE$4:$DE$65,0),0)</f>
        <v>#N/A</v>
      </c>
      <c r="M2154" s="7"/>
      <c r="O2154" s="7" t="str">
        <f t="shared" si="352"/>
        <v>ZBSG</v>
      </c>
      <c r="P2154" s="104" t="e">
        <f t="shared" si="353"/>
        <v>#N/A</v>
      </c>
      <c r="Q2154" s="102" t="s">
        <v>203</v>
      </c>
      <c r="R2154" s="102" t="s">
        <v>204</v>
      </c>
      <c r="S2154" s="102" t="s">
        <v>152</v>
      </c>
      <c r="T2154" s="105" t="str">
        <f t="shared" ref="T2154:T2185" ca="1" si="358">$T$1</f>
        <v>04.05.Monday</v>
      </c>
      <c r="U2154" s="102" t="s">
        <v>205</v>
      </c>
      <c r="V2154" s="7"/>
      <c r="W2154" s="7"/>
      <c r="X2154" s="7"/>
      <c r="Y2154" s="7"/>
      <c r="Z2154" s="100">
        <f t="shared" si="354"/>
        <v>4001156</v>
      </c>
      <c r="AA2154" s="7"/>
      <c r="AB2154" s="7"/>
      <c r="AC2154" s="7"/>
      <c r="AD2154" s="7"/>
      <c r="AE2154" s="100">
        <f t="shared" si="355"/>
        <v>4196</v>
      </c>
      <c r="AF2154" s="7"/>
      <c r="AG2154" s="100">
        <f t="shared" si="356"/>
        <v>50033829</v>
      </c>
    </row>
    <row r="2155" spans="1:33" x14ac:dyDescent="0.35">
      <c r="A2155" s="7" t="str">
        <f t="shared" si="357"/>
        <v>Suape39,70</v>
      </c>
      <c r="B2155" s="100" t="s">
        <v>187</v>
      </c>
      <c r="C2155" s="7">
        <v>4196</v>
      </c>
      <c r="D2155" s="7" t="s">
        <v>23</v>
      </c>
      <c r="E2155">
        <v>4001156</v>
      </c>
      <c r="F2155" s="101"/>
      <c r="G2155" s="111">
        <v>50033829</v>
      </c>
      <c r="H2155" t="s">
        <v>229</v>
      </c>
      <c r="I2155" s="101" t="str">
        <f t="shared" si="351"/>
        <v>39,7</v>
      </c>
      <c r="J2155" s="164">
        <v>0</v>
      </c>
      <c r="K2155" s="7" t="s">
        <v>45</v>
      </c>
      <c r="L2155" s="103" t="e">
        <f>HLOOKUP(K2155,'ABR''26'!$DE$4:$EH$65,MATCH(Carga!A2155,'ABR''26'!$DE$4:$DE$65,0),0)</f>
        <v>#N/A</v>
      </c>
      <c r="M2155" s="7"/>
      <c r="O2155" s="7" t="str">
        <f t="shared" si="352"/>
        <v>ZBFS</v>
      </c>
      <c r="P2155" s="104" t="e">
        <f t="shared" si="353"/>
        <v>#N/A</v>
      </c>
      <c r="Q2155" s="102" t="s">
        <v>203</v>
      </c>
      <c r="R2155" s="102" t="s">
        <v>204</v>
      </c>
      <c r="S2155" s="102" t="s">
        <v>152</v>
      </c>
      <c r="T2155" s="105" t="str">
        <f t="shared" ca="1" si="358"/>
        <v>04.05.Monday</v>
      </c>
      <c r="U2155" s="102" t="s">
        <v>205</v>
      </c>
      <c r="V2155" s="7"/>
      <c r="W2155" s="7"/>
      <c r="X2155" s="7"/>
      <c r="Y2155" s="7"/>
      <c r="Z2155" s="100">
        <f t="shared" si="354"/>
        <v>4001156</v>
      </c>
      <c r="AA2155" s="7"/>
      <c r="AB2155" s="7"/>
      <c r="AC2155" s="7"/>
      <c r="AD2155" s="7"/>
      <c r="AE2155" s="100">
        <f t="shared" si="355"/>
        <v>4196</v>
      </c>
      <c r="AF2155" s="7"/>
      <c r="AG2155" s="100">
        <f t="shared" si="356"/>
        <v>50033829</v>
      </c>
    </row>
    <row r="2156" spans="1:33" x14ac:dyDescent="0.35">
      <c r="A2156" s="7" t="str">
        <f t="shared" si="357"/>
        <v>Suape39,70</v>
      </c>
      <c r="B2156" s="100" t="s">
        <v>187</v>
      </c>
      <c r="C2156" s="7">
        <v>4196</v>
      </c>
      <c r="D2156" s="7" t="s">
        <v>23</v>
      </c>
      <c r="E2156">
        <v>4001156</v>
      </c>
      <c r="F2156" s="101"/>
      <c r="G2156" s="111">
        <v>50033829</v>
      </c>
      <c r="H2156" t="s">
        <v>229</v>
      </c>
      <c r="I2156" s="101" t="str">
        <f t="shared" si="351"/>
        <v>39,7</v>
      </c>
      <c r="J2156" s="164">
        <v>0</v>
      </c>
      <c r="K2156" s="7" t="s">
        <v>47</v>
      </c>
      <c r="L2156" s="103" t="e">
        <f>HLOOKUP(K2156,'ABR''26'!$DE$4:$EH$65,MATCH(Carga!A2156,'ABR''26'!$DE$4:$DE$65,0),0)</f>
        <v>#N/A</v>
      </c>
      <c r="M2156" s="7"/>
      <c r="O2156" s="7" t="str">
        <f t="shared" si="352"/>
        <v>ZBUT</v>
      </c>
      <c r="P2156" s="104" t="e">
        <f t="shared" si="353"/>
        <v>#N/A</v>
      </c>
      <c r="Q2156" s="102" t="s">
        <v>203</v>
      </c>
      <c r="R2156" s="102" t="s">
        <v>204</v>
      </c>
      <c r="S2156" s="102" t="s">
        <v>152</v>
      </c>
      <c r="T2156" s="105" t="str">
        <f t="shared" ca="1" si="358"/>
        <v>04.05.Monday</v>
      </c>
      <c r="U2156" s="102" t="s">
        <v>205</v>
      </c>
      <c r="V2156" s="7"/>
      <c r="W2156" s="7"/>
      <c r="X2156" s="7"/>
      <c r="Y2156" s="7"/>
      <c r="Z2156" s="100">
        <f t="shared" si="354"/>
        <v>4001156</v>
      </c>
      <c r="AA2156" s="7"/>
      <c r="AB2156" s="7"/>
      <c r="AC2156" s="7"/>
      <c r="AD2156" s="7"/>
      <c r="AE2156" s="100">
        <f t="shared" si="355"/>
        <v>4196</v>
      </c>
      <c r="AF2156" s="7"/>
      <c r="AG2156" s="100">
        <f t="shared" si="356"/>
        <v>50033829</v>
      </c>
    </row>
    <row r="2157" spans="1:33" x14ac:dyDescent="0.35">
      <c r="A2157" s="7" t="str">
        <f t="shared" si="357"/>
        <v>Suape39,70</v>
      </c>
      <c r="B2157" s="100" t="s">
        <v>187</v>
      </c>
      <c r="C2157" s="7">
        <v>4196</v>
      </c>
      <c r="D2157" s="7" t="s">
        <v>23</v>
      </c>
      <c r="E2157">
        <v>4001156</v>
      </c>
      <c r="F2157" s="101"/>
      <c r="G2157" s="111">
        <v>50033829</v>
      </c>
      <c r="H2157" t="s">
        <v>229</v>
      </c>
      <c r="I2157" s="101" t="str">
        <f t="shared" si="351"/>
        <v>39,7</v>
      </c>
      <c r="J2157" s="164">
        <v>0</v>
      </c>
      <c r="K2157" s="7" t="s">
        <v>54</v>
      </c>
      <c r="L2157" s="103" t="e">
        <f>HLOOKUP(K2157,'ABR''26'!$DE$4:$EH$65,MATCH(Carga!A2157,'ABR''26'!$DE$4:$DE$65,0),0)</f>
        <v>#N/A</v>
      </c>
      <c r="M2157" s="7"/>
      <c r="O2157" s="7" t="str">
        <f t="shared" si="352"/>
        <v>ZBUB</v>
      </c>
      <c r="P2157" s="104" t="e">
        <f t="shared" si="353"/>
        <v>#N/A</v>
      </c>
      <c r="Q2157" s="102" t="s">
        <v>203</v>
      </c>
      <c r="R2157" s="102" t="s">
        <v>204</v>
      </c>
      <c r="S2157" s="102" t="s">
        <v>152</v>
      </c>
      <c r="T2157" s="105" t="str">
        <f t="shared" ca="1" si="358"/>
        <v>04.05.Monday</v>
      </c>
      <c r="U2157" s="102" t="s">
        <v>205</v>
      </c>
      <c r="V2157" s="7"/>
      <c r="W2157" s="7"/>
      <c r="X2157" s="7"/>
      <c r="Y2157" s="7"/>
      <c r="Z2157" s="100">
        <f t="shared" si="354"/>
        <v>4001156</v>
      </c>
      <c r="AA2157" s="7"/>
      <c r="AB2157" s="7"/>
      <c r="AC2157" s="7"/>
      <c r="AD2157" s="7"/>
      <c r="AE2157" s="100">
        <f t="shared" si="355"/>
        <v>4196</v>
      </c>
      <c r="AF2157" s="7"/>
      <c r="AG2157" s="100">
        <f t="shared" si="356"/>
        <v>50033829</v>
      </c>
    </row>
    <row r="2158" spans="1:33" x14ac:dyDescent="0.35">
      <c r="A2158" s="7" t="str">
        <f t="shared" si="357"/>
        <v>Suape39,70</v>
      </c>
      <c r="B2158" s="100" t="s">
        <v>187</v>
      </c>
      <c r="C2158" s="7">
        <v>4196</v>
      </c>
      <c r="D2158" s="7" t="s">
        <v>23</v>
      </c>
      <c r="E2158">
        <v>4001156</v>
      </c>
      <c r="F2158" s="101"/>
      <c r="G2158" s="111">
        <v>50033829</v>
      </c>
      <c r="H2158" t="s">
        <v>229</v>
      </c>
      <c r="I2158" s="101" t="str">
        <f t="shared" si="351"/>
        <v>39,7</v>
      </c>
      <c r="J2158" s="164">
        <v>0</v>
      </c>
      <c r="K2158" s="7" t="s">
        <v>48</v>
      </c>
      <c r="L2158" s="103" t="e">
        <f>HLOOKUP(K2158,'ABR''26'!$DE$4:$EH$65,MATCH(Carga!A2158,'ABR''26'!$DE$4:$DE$65,0),0)</f>
        <v>#N/A</v>
      </c>
      <c r="M2158" s="7"/>
      <c r="O2158" s="7" t="str">
        <f t="shared" si="352"/>
        <v>ZBLA</v>
      </c>
      <c r="P2158" s="104" t="e">
        <f t="shared" si="353"/>
        <v>#N/A</v>
      </c>
      <c r="Q2158" s="102" t="s">
        <v>203</v>
      </c>
      <c r="R2158" s="102" t="s">
        <v>204</v>
      </c>
      <c r="S2158" s="102" t="s">
        <v>152</v>
      </c>
      <c r="T2158" s="105" t="str">
        <f t="shared" ca="1" si="358"/>
        <v>04.05.Monday</v>
      </c>
      <c r="U2158" s="102" t="s">
        <v>205</v>
      </c>
      <c r="V2158" s="7"/>
      <c r="W2158" s="7"/>
      <c r="X2158" s="7"/>
      <c r="Y2158" s="7"/>
      <c r="Z2158" s="100">
        <f t="shared" si="354"/>
        <v>4001156</v>
      </c>
      <c r="AA2158" s="7"/>
      <c r="AB2158" s="7"/>
      <c r="AC2158" s="7"/>
      <c r="AD2158" s="7"/>
      <c r="AE2158" s="100">
        <f t="shared" si="355"/>
        <v>4196</v>
      </c>
      <c r="AF2158" s="7"/>
      <c r="AG2158" s="100">
        <f t="shared" si="356"/>
        <v>50033829</v>
      </c>
    </row>
    <row r="2159" spans="1:33" x14ac:dyDescent="0.35">
      <c r="A2159" s="7" t="str">
        <f t="shared" si="357"/>
        <v>Suape39,70</v>
      </c>
      <c r="B2159" s="100" t="s">
        <v>187</v>
      </c>
      <c r="C2159" s="7">
        <v>4196</v>
      </c>
      <c r="D2159" s="7" t="s">
        <v>23</v>
      </c>
      <c r="E2159">
        <v>4001156</v>
      </c>
      <c r="F2159" s="101"/>
      <c r="G2159" s="111">
        <v>50033829</v>
      </c>
      <c r="H2159" t="s">
        <v>229</v>
      </c>
      <c r="I2159" s="101" t="str">
        <f t="shared" si="351"/>
        <v>39,7</v>
      </c>
      <c r="J2159" s="164">
        <v>0</v>
      </c>
      <c r="K2159" s="7" t="s">
        <v>55</v>
      </c>
      <c r="L2159" s="103" t="e">
        <f>HLOOKUP(K2159,'ABR''26'!$DE$4:$EH$65,MATCH(Carga!A2159,'ABR''26'!$DE$4:$DE$65,0),0)</f>
        <v>#N/A</v>
      </c>
      <c r="M2159" s="7"/>
      <c r="O2159" s="7" t="str">
        <f t="shared" si="352"/>
        <v>ZBLL</v>
      </c>
      <c r="P2159" s="104" t="e">
        <f t="shared" si="353"/>
        <v>#N/A</v>
      </c>
      <c r="Q2159" s="102" t="s">
        <v>203</v>
      </c>
      <c r="R2159" s="102" t="s">
        <v>204</v>
      </c>
      <c r="S2159" s="102" t="s">
        <v>152</v>
      </c>
      <c r="T2159" s="105" t="str">
        <f t="shared" ca="1" si="358"/>
        <v>04.05.Monday</v>
      </c>
      <c r="U2159" s="102" t="s">
        <v>205</v>
      </c>
      <c r="V2159" s="7"/>
      <c r="W2159" s="7"/>
      <c r="X2159" s="7"/>
      <c r="Y2159" s="7"/>
      <c r="Z2159" s="100">
        <f t="shared" si="354"/>
        <v>4001156</v>
      </c>
      <c r="AA2159" s="7"/>
      <c r="AB2159" s="7"/>
      <c r="AC2159" s="7"/>
      <c r="AD2159" s="7"/>
      <c r="AE2159" s="100">
        <f t="shared" si="355"/>
        <v>4196</v>
      </c>
      <c r="AF2159" s="7"/>
      <c r="AG2159" s="100">
        <f t="shared" si="356"/>
        <v>50033829</v>
      </c>
    </row>
    <row r="2160" spans="1:33" x14ac:dyDescent="0.35">
      <c r="A2160" s="7" t="str">
        <f t="shared" si="357"/>
        <v>Suape39,70</v>
      </c>
      <c r="B2160" s="100" t="s">
        <v>187</v>
      </c>
      <c r="C2160" s="7">
        <v>4196</v>
      </c>
      <c r="D2160" s="7" t="s">
        <v>23</v>
      </c>
      <c r="E2160">
        <v>4001156</v>
      </c>
      <c r="F2160" s="101"/>
      <c r="G2160" s="111">
        <v>50033829</v>
      </c>
      <c r="H2160" t="s">
        <v>229</v>
      </c>
      <c r="I2160" s="101" t="str">
        <f t="shared" si="351"/>
        <v>39,7</v>
      </c>
      <c r="J2160" s="164">
        <v>0</v>
      </c>
      <c r="K2160" s="7" t="s">
        <v>135</v>
      </c>
      <c r="L2160" s="103" t="e">
        <f>HLOOKUP(K2160,'ABR''26'!$DE$4:$EH$65,MATCH(Carga!A2160,'ABR''26'!$DE$4:$DE$65,0),0)</f>
        <v>#N/A</v>
      </c>
      <c r="M2160" s="7"/>
      <c r="O2160" s="7" t="str">
        <f t="shared" si="352"/>
        <v>ZBPE</v>
      </c>
      <c r="P2160" s="104" t="e">
        <f t="shared" si="353"/>
        <v>#N/A</v>
      </c>
      <c r="Q2160" s="102" t="s">
        <v>203</v>
      </c>
      <c r="R2160" s="102" t="s">
        <v>204</v>
      </c>
      <c r="S2160" s="102" t="s">
        <v>152</v>
      </c>
      <c r="T2160" s="105" t="str">
        <f t="shared" ca="1" si="358"/>
        <v>04.05.Monday</v>
      </c>
      <c r="U2160" s="102" t="s">
        <v>205</v>
      </c>
      <c r="V2160" s="7"/>
      <c r="W2160" s="7"/>
      <c r="X2160" s="7"/>
      <c r="Y2160" s="7"/>
      <c r="Z2160" s="100">
        <f t="shared" si="354"/>
        <v>4001156</v>
      </c>
      <c r="AA2160" s="7"/>
      <c r="AB2160" s="7"/>
      <c r="AC2160" s="7"/>
      <c r="AD2160" s="7"/>
      <c r="AE2160" s="100">
        <f t="shared" si="355"/>
        <v>4196</v>
      </c>
      <c r="AF2160" s="7"/>
      <c r="AG2160" s="100">
        <f t="shared" si="356"/>
        <v>50033829</v>
      </c>
    </row>
    <row r="2161" spans="1:33" x14ac:dyDescent="0.35">
      <c r="A2161" s="7" t="str">
        <f t="shared" si="357"/>
        <v>Suape39,70</v>
      </c>
      <c r="B2161" s="100" t="s">
        <v>187</v>
      </c>
      <c r="C2161" s="7">
        <v>4196</v>
      </c>
      <c r="D2161" s="7" t="s">
        <v>23</v>
      </c>
      <c r="E2161">
        <v>4001156</v>
      </c>
      <c r="F2161" s="101"/>
      <c r="G2161" s="111">
        <v>50033829</v>
      </c>
      <c r="H2161" t="s">
        <v>229</v>
      </c>
      <c r="I2161" s="101" t="str">
        <f t="shared" si="351"/>
        <v>39,7</v>
      </c>
      <c r="J2161" s="164">
        <v>0</v>
      </c>
      <c r="K2161" s="7" t="s">
        <v>136</v>
      </c>
      <c r="L2161" s="103" t="e">
        <f>HLOOKUP(K2161,'ABR''26'!$DE$4:$EH$65,MATCH(Carga!A2161,'ABR''26'!$DE$4:$DE$65,0),0)</f>
        <v>#N/A</v>
      </c>
      <c r="M2161" s="7"/>
      <c r="O2161" s="7" t="str">
        <f t="shared" si="352"/>
        <v>ZBPL</v>
      </c>
      <c r="P2161" s="104" t="e">
        <f t="shared" si="353"/>
        <v>#N/A</v>
      </c>
      <c r="Q2161" s="102" t="s">
        <v>203</v>
      </c>
      <c r="R2161" s="102" t="s">
        <v>204</v>
      </c>
      <c r="S2161" s="102" t="s">
        <v>152</v>
      </c>
      <c r="T2161" s="105" t="str">
        <f t="shared" ca="1" si="358"/>
        <v>04.05.Monday</v>
      </c>
      <c r="U2161" s="102" t="s">
        <v>205</v>
      </c>
      <c r="V2161" s="7"/>
      <c r="W2161" s="7"/>
      <c r="X2161" s="7"/>
      <c r="Y2161" s="7"/>
      <c r="Z2161" s="100">
        <f t="shared" si="354"/>
        <v>4001156</v>
      </c>
      <c r="AA2161" s="7"/>
      <c r="AB2161" s="7"/>
      <c r="AC2161" s="7"/>
      <c r="AD2161" s="7"/>
      <c r="AE2161" s="100">
        <f t="shared" si="355"/>
        <v>4196</v>
      </c>
      <c r="AF2161" s="7"/>
      <c r="AG2161" s="100">
        <f t="shared" si="356"/>
        <v>50033829</v>
      </c>
    </row>
    <row r="2162" spans="1:33" x14ac:dyDescent="0.35">
      <c r="A2162" s="7" t="str">
        <f>D2162&amp;I2162&amp;J2162</f>
        <v>Manaus39,70,4</v>
      </c>
      <c r="B2162" s="100" t="s">
        <v>187</v>
      </c>
      <c r="C2162" s="7">
        <v>4151</v>
      </c>
      <c r="D2162" s="7" t="s">
        <v>40</v>
      </c>
      <c r="E2162">
        <v>4001156</v>
      </c>
      <c r="F2162" s="101"/>
      <c r="G2162" s="111">
        <v>50036154</v>
      </c>
      <c r="H2162" t="s">
        <v>223</v>
      </c>
      <c r="I2162" s="101" t="str">
        <f t="shared" si="351"/>
        <v>39,7</v>
      </c>
      <c r="J2162" s="164">
        <v>0.4</v>
      </c>
      <c r="K2162" s="7" t="s">
        <v>43</v>
      </c>
      <c r="L2162" s="103" t="e">
        <f>HLOOKUP(K2162,'ABR''26'!$DE$4:$EH$65,MATCH(Carga!A2162,'ABR''26'!$DE$4:$DE$65,0),0)</f>
        <v>#N/A</v>
      </c>
      <c r="M2162" s="7"/>
      <c r="O2162" s="7" t="str">
        <f t="shared" si="352"/>
        <v>ZBRP</v>
      </c>
      <c r="P2162" s="104" t="e">
        <f t="shared" si="353"/>
        <v>#N/A</v>
      </c>
      <c r="Q2162" s="102" t="s">
        <v>203</v>
      </c>
      <c r="R2162" s="102" t="s">
        <v>204</v>
      </c>
      <c r="S2162" s="102" t="s">
        <v>152</v>
      </c>
      <c r="T2162" s="105" t="str">
        <f t="shared" ca="1" si="358"/>
        <v>04.05.Monday</v>
      </c>
      <c r="U2162" s="102" t="s">
        <v>205</v>
      </c>
      <c r="V2162" s="7"/>
      <c r="W2162" s="7"/>
      <c r="X2162" s="7"/>
      <c r="Y2162" s="7"/>
      <c r="Z2162" s="100">
        <f t="shared" si="354"/>
        <v>4001156</v>
      </c>
      <c r="AA2162" s="7"/>
      <c r="AB2162" s="7"/>
      <c r="AC2162" s="7"/>
      <c r="AD2162" s="7"/>
      <c r="AE2162" s="100">
        <f t="shared" si="355"/>
        <v>4151</v>
      </c>
      <c r="AF2162" s="7"/>
      <c r="AG2162" s="100">
        <f t="shared" si="356"/>
        <v>50036154</v>
      </c>
    </row>
    <row r="2163" spans="1:33" x14ac:dyDescent="0.35">
      <c r="A2163" s="7" t="str">
        <f t="shared" ref="A2163:A2185" si="359">D2163&amp;I2163&amp;J2163</f>
        <v>Manaus39,70,4</v>
      </c>
      <c r="B2163" s="100" t="s">
        <v>187</v>
      </c>
      <c r="C2163" s="7">
        <v>4151</v>
      </c>
      <c r="D2163" s="7" t="s">
        <v>40</v>
      </c>
      <c r="E2163">
        <v>4001156</v>
      </c>
      <c r="F2163" s="101"/>
      <c r="G2163" s="111">
        <v>50036154</v>
      </c>
      <c r="H2163" t="s">
        <v>223</v>
      </c>
      <c r="I2163" s="101" t="str">
        <f t="shared" si="351"/>
        <v>39,7</v>
      </c>
      <c r="J2163" s="164">
        <v>0.4</v>
      </c>
      <c r="K2163" s="7" t="s">
        <v>44</v>
      </c>
      <c r="L2163" s="103" t="e">
        <f>HLOOKUP(K2163,'ABR''26'!$DE$4:$EH$65,MATCH(Carga!A2163,'ABR''26'!$DE$4:$DE$65,0),0)</f>
        <v>#N/A</v>
      </c>
      <c r="M2163" s="7"/>
      <c r="O2163" s="7" t="str">
        <f t="shared" si="352"/>
        <v>ZBSR</v>
      </c>
      <c r="P2163" s="104" t="e">
        <f t="shared" si="353"/>
        <v>#N/A</v>
      </c>
      <c r="Q2163" s="102" t="s">
        <v>203</v>
      </c>
      <c r="R2163" s="102" t="s">
        <v>204</v>
      </c>
      <c r="S2163" s="102" t="s">
        <v>152</v>
      </c>
      <c r="T2163" s="105" t="str">
        <f t="shared" ca="1" si="358"/>
        <v>04.05.Monday</v>
      </c>
      <c r="U2163" s="102" t="s">
        <v>205</v>
      </c>
      <c r="V2163" s="7"/>
      <c r="W2163" s="7"/>
      <c r="X2163" s="7"/>
      <c r="Y2163" s="7"/>
      <c r="Z2163" s="100">
        <f t="shared" si="354"/>
        <v>4001156</v>
      </c>
      <c r="AA2163" s="7"/>
      <c r="AB2163" s="7"/>
      <c r="AC2163" s="7"/>
      <c r="AD2163" s="7"/>
      <c r="AE2163" s="100">
        <f t="shared" si="355"/>
        <v>4151</v>
      </c>
      <c r="AF2163" s="7"/>
      <c r="AG2163" s="100">
        <f t="shared" si="356"/>
        <v>50036154</v>
      </c>
    </row>
    <row r="2164" spans="1:33" x14ac:dyDescent="0.35">
      <c r="A2164" s="7" t="str">
        <f t="shared" si="359"/>
        <v>Manaus39,70,4</v>
      </c>
      <c r="B2164" s="100" t="s">
        <v>187</v>
      </c>
      <c r="C2164" s="7">
        <v>4151</v>
      </c>
      <c r="D2164" s="7" t="s">
        <v>40</v>
      </c>
      <c r="E2164">
        <v>4001156</v>
      </c>
      <c r="F2164" s="101"/>
      <c r="G2164" s="111">
        <v>50036154</v>
      </c>
      <c r="H2164" t="s">
        <v>223</v>
      </c>
      <c r="I2164" s="101" t="str">
        <f t="shared" si="351"/>
        <v>39,7</v>
      </c>
      <c r="J2164" s="164">
        <v>0.4</v>
      </c>
      <c r="K2164" s="7" t="s">
        <v>56</v>
      </c>
      <c r="L2164" s="103" t="e">
        <f>HLOOKUP(K2164,'ABR''26'!$DE$4:$EH$65,MATCH(Carga!A2164,'ABR''26'!$DE$4:$DE$65,0),0)</f>
        <v>#N/A</v>
      </c>
      <c r="M2164" s="7"/>
      <c r="O2164" s="7" t="str">
        <f t="shared" si="352"/>
        <v>ZBSB</v>
      </c>
      <c r="P2164" s="104" t="e">
        <f t="shared" si="353"/>
        <v>#N/A</v>
      </c>
      <c r="Q2164" s="102" t="s">
        <v>203</v>
      </c>
      <c r="R2164" s="102" t="s">
        <v>204</v>
      </c>
      <c r="S2164" s="102" t="s">
        <v>152</v>
      </c>
      <c r="T2164" s="105" t="str">
        <f t="shared" ca="1" si="358"/>
        <v>04.05.Monday</v>
      </c>
      <c r="U2164" s="102" t="s">
        <v>205</v>
      </c>
      <c r="V2164" s="7"/>
      <c r="W2164" s="7"/>
      <c r="X2164" s="7"/>
      <c r="Y2164" s="7"/>
      <c r="Z2164" s="100">
        <f t="shared" si="354"/>
        <v>4001156</v>
      </c>
      <c r="AA2164" s="7"/>
      <c r="AB2164" s="7"/>
      <c r="AC2164" s="7"/>
      <c r="AD2164" s="7"/>
      <c r="AE2164" s="100">
        <f t="shared" si="355"/>
        <v>4151</v>
      </c>
      <c r="AF2164" s="7"/>
      <c r="AG2164" s="100">
        <f t="shared" si="356"/>
        <v>50036154</v>
      </c>
    </row>
    <row r="2165" spans="1:33" x14ac:dyDescent="0.35">
      <c r="A2165" s="7" t="str">
        <f t="shared" si="359"/>
        <v>Manaus39,70,4</v>
      </c>
      <c r="B2165" s="100" t="s">
        <v>187</v>
      </c>
      <c r="C2165" s="7">
        <v>4151</v>
      </c>
      <c r="D2165" s="7" t="s">
        <v>40</v>
      </c>
      <c r="E2165">
        <v>4001156</v>
      </c>
      <c r="F2165" s="101"/>
      <c r="G2165" s="111">
        <v>50036154</v>
      </c>
      <c r="H2165" t="s">
        <v>223</v>
      </c>
      <c r="I2165" s="101" t="str">
        <f t="shared" si="351"/>
        <v>39,7</v>
      </c>
      <c r="J2165" s="164">
        <v>0.4</v>
      </c>
      <c r="K2165" s="7" t="s">
        <v>46</v>
      </c>
      <c r="L2165" s="103" t="e">
        <f>HLOOKUP(K2165,'ABR''26'!$DE$4:$EH$65,MATCH(Carga!A2165,'ABR''26'!$DE$4:$DE$65,0),0)</f>
        <v>#N/A</v>
      </c>
      <c r="M2165" s="7"/>
      <c r="O2165" s="7" t="str">
        <f t="shared" si="352"/>
        <v>ZBCP</v>
      </c>
      <c r="P2165" s="104" t="e">
        <f t="shared" si="353"/>
        <v>#N/A</v>
      </c>
      <c r="Q2165" s="102" t="s">
        <v>203</v>
      </c>
      <c r="R2165" s="102" t="s">
        <v>204</v>
      </c>
      <c r="S2165" s="102" t="s">
        <v>152</v>
      </c>
      <c r="T2165" s="105" t="str">
        <f t="shared" ca="1" si="358"/>
        <v>04.05.Monday</v>
      </c>
      <c r="U2165" s="102" t="s">
        <v>205</v>
      </c>
      <c r="V2165" s="7"/>
      <c r="W2165" s="7"/>
      <c r="X2165" s="7"/>
      <c r="Y2165" s="7"/>
      <c r="Z2165" s="100">
        <f t="shared" si="354"/>
        <v>4001156</v>
      </c>
      <c r="AA2165" s="7"/>
      <c r="AB2165" s="7"/>
      <c r="AC2165" s="7"/>
      <c r="AD2165" s="7"/>
      <c r="AE2165" s="100">
        <f t="shared" si="355"/>
        <v>4151</v>
      </c>
      <c r="AF2165" s="7"/>
      <c r="AG2165" s="100">
        <f t="shared" si="356"/>
        <v>50036154</v>
      </c>
    </row>
    <row r="2166" spans="1:33" x14ac:dyDescent="0.35">
      <c r="A2166" s="7" t="str">
        <f t="shared" si="359"/>
        <v>Manaus39,70,4</v>
      </c>
      <c r="B2166" s="100" t="s">
        <v>187</v>
      </c>
      <c r="C2166" s="7">
        <v>4151</v>
      </c>
      <c r="D2166" s="7" t="s">
        <v>40</v>
      </c>
      <c r="E2166">
        <v>4001156</v>
      </c>
      <c r="F2166" s="101"/>
      <c r="G2166" s="111">
        <v>50036154</v>
      </c>
      <c r="H2166" t="s">
        <v>223</v>
      </c>
      <c r="I2166" s="101" t="str">
        <f t="shared" si="351"/>
        <v>39,7</v>
      </c>
      <c r="J2166" s="164">
        <v>0.4</v>
      </c>
      <c r="K2166" s="7" t="s">
        <v>131</v>
      </c>
      <c r="L2166" s="103" t="e">
        <f>HLOOKUP(K2166,'ABR''26'!$DE$4:$EH$65,MATCH(Carga!A2166,'ABR''26'!$DE$4:$DE$65,0),0)</f>
        <v>#N/A</v>
      </c>
      <c r="M2166" s="7"/>
      <c r="O2166" s="7" t="str">
        <f t="shared" si="352"/>
        <v>ZBFP</v>
      </c>
      <c r="P2166" s="104" t="e">
        <f t="shared" si="353"/>
        <v>#N/A</v>
      </c>
      <c r="Q2166" s="102" t="s">
        <v>203</v>
      </c>
      <c r="R2166" s="102" t="s">
        <v>204</v>
      </c>
      <c r="S2166" s="102" t="s">
        <v>152</v>
      </c>
      <c r="T2166" s="105" t="str">
        <f t="shared" ca="1" si="358"/>
        <v>04.05.Monday</v>
      </c>
      <c r="U2166" s="102" t="s">
        <v>205</v>
      </c>
      <c r="V2166" s="7"/>
      <c r="W2166" s="7"/>
      <c r="X2166" s="7"/>
      <c r="Y2166" s="7"/>
      <c r="Z2166" s="100">
        <f t="shared" si="354"/>
        <v>4001156</v>
      </c>
      <c r="AA2166" s="7"/>
      <c r="AB2166" s="7"/>
      <c r="AC2166" s="7"/>
      <c r="AD2166" s="7"/>
      <c r="AE2166" s="100">
        <f t="shared" si="355"/>
        <v>4151</v>
      </c>
      <c r="AF2166" s="7"/>
      <c r="AG2166" s="100">
        <f t="shared" si="356"/>
        <v>50036154</v>
      </c>
    </row>
    <row r="2167" spans="1:33" x14ac:dyDescent="0.35">
      <c r="A2167" s="7" t="str">
        <f t="shared" si="359"/>
        <v>Manaus39,70,4</v>
      </c>
      <c r="B2167" s="100" t="s">
        <v>187</v>
      </c>
      <c r="C2167" s="7">
        <v>4151</v>
      </c>
      <c r="D2167" s="7" t="s">
        <v>40</v>
      </c>
      <c r="E2167">
        <v>4001156</v>
      </c>
      <c r="F2167" s="101"/>
      <c r="G2167" s="111">
        <v>50036154</v>
      </c>
      <c r="H2167" t="s">
        <v>223</v>
      </c>
      <c r="I2167" s="101" t="str">
        <f t="shared" si="351"/>
        <v>39,7</v>
      </c>
      <c r="J2167" s="164">
        <v>0.4</v>
      </c>
      <c r="K2167" s="7" t="s">
        <v>51</v>
      </c>
      <c r="L2167" s="103" t="e">
        <f>HLOOKUP(K2167,'ABR''26'!$DE$4:$EH$65,MATCH(Carga!A2167,'ABR''26'!$DE$4:$DE$65,0),0)</f>
        <v>#N/A</v>
      </c>
      <c r="M2167" s="7"/>
      <c r="O2167" s="7" t="str">
        <f t="shared" si="352"/>
        <v>ZBFC</v>
      </c>
      <c r="P2167" s="104" t="e">
        <f t="shared" si="353"/>
        <v>#N/A</v>
      </c>
      <c r="Q2167" s="102" t="s">
        <v>203</v>
      </c>
      <c r="R2167" s="102" t="s">
        <v>204</v>
      </c>
      <c r="S2167" s="102" t="s">
        <v>152</v>
      </c>
      <c r="T2167" s="105" t="str">
        <f t="shared" ca="1" si="358"/>
        <v>04.05.Monday</v>
      </c>
      <c r="U2167" s="102" t="s">
        <v>205</v>
      </c>
      <c r="V2167" s="7"/>
      <c r="W2167" s="7"/>
      <c r="X2167" s="7"/>
      <c r="Y2167" s="7"/>
      <c r="Z2167" s="100">
        <f t="shared" si="354"/>
        <v>4001156</v>
      </c>
      <c r="AA2167" s="7"/>
      <c r="AB2167" s="7"/>
      <c r="AC2167" s="7"/>
      <c r="AD2167" s="7"/>
      <c r="AE2167" s="100">
        <f t="shared" si="355"/>
        <v>4151</v>
      </c>
      <c r="AF2167" s="7"/>
      <c r="AG2167" s="100">
        <f t="shared" si="356"/>
        <v>50036154</v>
      </c>
    </row>
    <row r="2168" spans="1:33" x14ac:dyDescent="0.35">
      <c r="A2168" s="7" t="str">
        <f t="shared" si="359"/>
        <v>Manaus39,70,4</v>
      </c>
      <c r="B2168" s="100" t="s">
        <v>187</v>
      </c>
      <c r="C2168" s="7">
        <v>4151</v>
      </c>
      <c r="D2168" s="7" t="s">
        <v>40</v>
      </c>
      <c r="E2168">
        <v>4001156</v>
      </c>
      <c r="F2168" s="101"/>
      <c r="G2168" s="111">
        <v>50036154</v>
      </c>
      <c r="H2168" t="s">
        <v>223</v>
      </c>
      <c r="I2168" s="101" t="str">
        <f t="shared" si="351"/>
        <v>39,7</v>
      </c>
      <c r="J2168" s="164">
        <v>0.4</v>
      </c>
      <c r="K2168" s="7" t="s">
        <v>59</v>
      </c>
      <c r="L2168" s="103" t="e">
        <f>HLOOKUP(K2168,'ABR''26'!$DE$4:$EH$65,MATCH(Carga!A2168,'ABR''26'!$DE$4:$DE$65,0),0)</f>
        <v>#N/A</v>
      </c>
      <c r="M2168" s="7"/>
      <c r="O2168" s="7" t="str">
        <f t="shared" si="352"/>
        <v>ZBFB</v>
      </c>
      <c r="P2168" s="104" t="e">
        <f t="shared" si="353"/>
        <v>#N/A</v>
      </c>
      <c r="Q2168" s="102" t="s">
        <v>203</v>
      </c>
      <c r="R2168" s="102" t="s">
        <v>204</v>
      </c>
      <c r="S2168" s="102" t="s">
        <v>152</v>
      </c>
      <c r="T2168" s="105" t="str">
        <f t="shared" ca="1" si="358"/>
        <v>04.05.Monday</v>
      </c>
      <c r="U2168" s="102" t="s">
        <v>205</v>
      </c>
      <c r="V2168" s="7"/>
      <c r="W2168" s="7"/>
      <c r="X2168" s="7"/>
      <c r="Y2168" s="7"/>
      <c r="Z2168" s="100">
        <f t="shared" si="354"/>
        <v>4001156</v>
      </c>
      <c r="AA2168" s="7"/>
      <c r="AB2168" s="7"/>
      <c r="AC2168" s="7"/>
      <c r="AD2168" s="7"/>
      <c r="AE2168" s="100">
        <f t="shared" si="355"/>
        <v>4151</v>
      </c>
      <c r="AF2168" s="7"/>
      <c r="AG2168" s="100">
        <f t="shared" si="356"/>
        <v>50036154</v>
      </c>
    </row>
    <row r="2169" spans="1:33" x14ac:dyDescent="0.35">
      <c r="A2169" s="7" t="str">
        <f t="shared" si="359"/>
        <v>Manaus39,70,4</v>
      </c>
      <c r="B2169" s="100" t="s">
        <v>187</v>
      </c>
      <c r="C2169" s="7">
        <v>4151</v>
      </c>
      <c r="D2169" s="7" t="s">
        <v>40</v>
      </c>
      <c r="E2169">
        <v>4001156</v>
      </c>
      <c r="F2169" s="101"/>
      <c r="G2169" s="111">
        <v>50036154</v>
      </c>
      <c r="H2169" t="s">
        <v>223</v>
      </c>
      <c r="I2169" s="101" t="str">
        <f t="shared" si="351"/>
        <v>39,7</v>
      </c>
      <c r="J2169" s="164">
        <v>0.4</v>
      </c>
      <c r="K2169" s="7" t="s">
        <v>138</v>
      </c>
      <c r="L2169" s="103" t="e">
        <f>HLOOKUP(K2169,'ABR''26'!$DE$4:$EH$65,MATCH(Carga!A2169,'ABR''26'!$DE$4:$DE$65,0),0)</f>
        <v>#N/A</v>
      </c>
      <c r="M2169" s="7"/>
      <c r="O2169" s="7" t="str">
        <f t="shared" si="352"/>
        <v>ZBTM</v>
      </c>
      <c r="P2169" s="104" t="e">
        <f t="shared" si="353"/>
        <v>#N/A</v>
      </c>
      <c r="Q2169" s="102" t="s">
        <v>203</v>
      </c>
      <c r="R2169" s="102" t="s">
        <v>204</v>
      </c>
      <c r="S2169" s="102" t="s">
        <v>152</v>
      </c>
      <c r="T2169" s="105" t="str">
        <f t="shared" ca="1" si="358"/>
        <v>04.05.Monday</v>
      </c>
      <c r="U2169" s="102" t="s">
        <v>205</v>
      </c>
      <c r="V2169" s="7"/>
      <c r="W2169" s="7"/>
      <c r="X2169" s="7"/>
      <c r="Y2169" s="7"/>
      <c r="Z2169" s="100">
        <f t="shared" si="354"/>
        <v>4001156</v>
      </c>
      <c r="AA2169" s="7"/>
      <c r="AB2169" s="7"/>
      <c r="AC2169" s="7"/>
      <c r="AD2169" s="7"/>
      <c r="AE2169" s="100">
        <f t="shared" si="355"/>
        <v>4151</v>
      </c>
      <c r="AF2169" s="7"/>
      <c r="AG2169" s="100">
        <f t="shared" si="356"/>
        <v>50036154</v>
      </c>
    </row>
    <row r="2170" spans="1:33" x14ac:dyDescent="0.35">
      <c r="A2170" s="7" t="str">
        <f t="shared" si="359"/>
        <v>Manaus39,70,4</v>
      </c>
      <c r="B2170" s="100" t="s">
        <v>187</v>
      </c>
      <c r="C2170" s="7">
        <v>4151</v>
      </c>
      <c r="D2170" s="7" t="s">
        <v>40</v>
      </c>
      <c r="E2170">
        <v>4001156</v>
      </c>
      <c r="F2170" s="101"/>
      <c r="G2170" s="111">
        <v>50036154</v>
      </c>
      <c r="H2170" t="s">
        <v>223</v>
      </c>
      <c r="I2170" s="101" t="str">
        <f t="shared" si="351"/>
        <v>39,7</v>
      </c>
      <c r="J2170" s="164">
        <v>0.4</v>
      </c>
      <c r="K2170" s="7" t="s">
        <v>139</v>
      </c>
      <c r="L2170" s="103" t="e">
        <f>HLOOKUP(K2170,'ABR''26'!$DE$4:$EH$65,MATCH(Carga!A2170,'ABR''26'!$DE$4:$DE$65,0),0)</f>
        <v>#N/A</v>
      </c>
      <c r="M2170" s="7"/>
      <c r="O2170" s="7" t="str">
        <f t="shared" si="352"/>
        <v>ZBCT</v>
      </c>
      <c r="P2170" s="104" t="e">
        <f t="shared" si="353"/>
        <v>#N/A</v>
      </c>
      <c r="Q2170" s="102" t="s">
        <v>203</v>
      </c>
      <c r="R2170" s="102" t="s">
        <v>204</v>
      </c>
      <c r="S2170" s="102" t="s">
        <v>152</v>
      </c>
      <c r="T2170" s="105" t="str">
        <f t="shared" ca="1" si="358"/>
        <v>04.05.Monday</v>
      </c>
      <c r="U2170" s="102" t="s">
        <v>205</v>
      </c>
      <c r="V2170" s="7"/>
      <c r="W2170" s="7"/>
      <c r="X2170" s="7"/>
      <c r="Y2170" s="7"/>
      <c r="Z2170" s="100">
        <f t="shared" si="354"/>
        <v>4001156</v>
      </c>
      <c r="AA2170" s="7"/>
      <c r="AB2170" s="7"/>
      <c r="AC2170" s="7"/>
      <c r="AD2170" s="7"/>
      <c r="AE2170" s="100">
        <f t="shared" si="355"/>
        <v>4151</v>
      </c>
      <c r="AF2170" s="7"/>
      <c r="AG2170" s="100">
        <f t="shared" si="356"/>
        <v>50036154</v>
      </c>
    </row>
    <row r="2171" spans="1:33" x14ac:dyDescent="0.35">
      <c r="A2171" s="7" t="str">
        <f t="shared" si="359"/>
        <v>Manaus39,70,4</v>
      </c>
      <c r="B2171" s="100" t="s">
        <v>187</v>
      </c>
      <c r="C2171" s="7">
        <v>4151</v>
      </c>
      <c r="D2171" s="7" t="s">
        <v>40</v>
      </c>
      <c r="E2171">
        <v>4001156</v>
      </c>
      <c r="F2171" s="101"/>
      <c r="G2171" s="111">
        <v>50036154</v>
      </c>
      <c r="H2171" t="s">
        <v>223</v>
      </c>
      <c r="I2171" s="101" t="str">
        <f t="shared" si="351"/>
        <v>39,7</v>
      </c>
      <c r="J2171" s="164">
        <v>0.4</v>
      </c>
      <c r="K2171" s="7" t="s">
        <v>57</v>
      </c>
      <c r="L2171" s="103" t="e">
        <f>HLOOKUP(K2171,'ABR''26'!$DE$4:$EH$65,MATCH(Carga!A2171,'ABR''26'!$DE$4:$DE$65,0),0)</f>
        <v>#N/A</v>
      </c>
      <c r="M2171" s="7"/>
      <c r="O2171" s="7" t="str">
        <f t="shared" si="352"/>
        <v>ZBLB</v>
      </c>
      <c r="P2171" s="104" t="e">
        <f t="shared" si="353"/>
        <v>#N/A</v>
      </c>
      <c r="Q2171" s="102" t="s">
        <v>203</v>
      </c>
      <c r="R2171" s="102" t="s">
        <v>204</v>
      </c>
      <c r="S2171" s="102" t="s">
        <v>152</v>
      </c>
      <c r="T2171" s="105" t="str">
        <f t="shared" ca="1" si="358"/>
        <v>04.05.Monday</v>
      </c>
      <c r="U2171" s="102" t="s">
        <v>205</v>
      </c>
      <c r="V2171" s="7"/>
      <c r="W2171" s="7"/>
      <c r="X2171" s="7"/>
      <c r="Y2171" s="7"/>
      <c r="Z2171" s="100">
        <f t="shared" si="354"/>
        <v>4001156</v>
      </c>
      <c r="AA2171" s="7"/>
      <c r="AB2171" s="7"/>
      <c r="AC2171" s="7"/>
      <c r="AD2171" s="7"/>
      <c r="AE2171" s="100">
        <f t="shared" si="355"/>
        <v>4151</v>
      </c>
      <c r="AF2171" s="7"/>
      <c r="AG2171" s="100">
        <f t="shared" si="356"/>
        <v>50036154</v>
      </c>
    </row>
    <row r="2172" spans="1:33" x14ac:dyDescent="0.35">
      <c r="A2172" s="7" t="str">
        <f t="shared" si="359"/>
        <v>Manaus39,70,4</v>
      </c>
      <c r="B2172" s="100" t="s">
        <v>187</v>
      </c>
      <c r="C2172" s="7">
        <v>4151</v>
      </c>
      <c r="D2172" s="7" t="s">
        <v>40</v>
      </c>
      <c r="E2172">
        <v>4001156</v>
      </c>
      <c r="F2172" s="101"/>
      <c r="G2172" s="111">
        <v>50036154</v>
      </c>
      <c r="H2172" t="s">
        <v>223</v>
      </c>
      <c r="I2172" s="101" t="str">
        <f t="shared" si="351"/>
        <v>39,7</v>
      </c>
      <c r="J2172" s="164">
        <v>0.4</v>
      </c>
      <c r="K2172" s="7" t="s">
        <v>132</v>
      </c>
      <c r="L2172" s="103" t="e">
        <f>HLOOKUP(K2172,'ABR''26'!$DE$4:$EH$65,MATCH(Carga!A2172,'ABR''26'!$DE$4:$DE$65,0),0)</f>
        <v>#N/A</v>
      </c>
      <c r="M2172" s="7"/>
      <c r="O2172" s="7" t="str">
        <f t="shared" si="352"/>
        <v>ZBMR</v>
      </c>
      <c r="P2172" s="104" t="e">
        <f t="shared" si="353"/>
        <v>#N/A</v>
      </c>
      <c r="Q2172" s="102" t="s">
        <v>203</v>
      </c>
      <c r="R2172" s="102" t="s">
        <v>204</v>
      </c>
      <c r="S2172" s="102" t="s">
        <v>152</v>
      </c>
      <c r="T2172" s="105" t="str">
        <f t="shared" ca="1" si="358"/>
        <v>04.05.Monday</v>
      </c>
      <c r="U2172" s="102" t="s">
        <v>205</v>
      </c>
      <c r="V2172" s="7"/>
      <c r="W2172" s="7"/>
      <c r="X2172" s="7"/>
      <c r="Y2172" s="7"/>
      <c r="Z2172" s="100">
        <f t="shared" si="354"/>
        <v>4001156</v>
      </c>
      <c r="AA2172" s="7"/>
      <c r="AB2172" s="7"/>
      <c r="AC2172" s="7"/>
      <c r="AD2172" s="7"/>
      <c r="AE2172" s="100">
        <f t="shared" si="355"/>
        <v>4151</v>
      </c>
      <c r="AF2172" s="7"/>
      <c r="AG2172" s="100">
        <f t="shared" si="356"/>
        <v>50036154</v>
      </c>
    </row>
    <row r="2173" spans="1:33" x14ac:dyDescent="0.35">
      <c r="A2173" s="7" t="str">
        <f t="shared" si="359"/>
        <v>Manaus39,70,4</v>
      </c>
      <c r="B2173" s="100" t="s">
        <v>187</v>
      </c>
      <c r="C2173" s="7">
        <v>4151</v>
      </c>
      <c r="D2173" s="7" t="s">
        <v>40</v>
      </c>
      <c r="E2173">
        <v>4001156</v>
      </c>
      <c r="F2173" s="101"/>
      <c r="G2173" s="111">
        <v>50036154</v>
      </c>
      <c r="H2173" t="s">
        <v>223</v>
      </c>
      <c r="I2173" s="101" t="str">
        <f t="shared" si="351"/>
        <v>39,7</v>
      </c>
      <c r="J2173" s="164">
        <v>0.4</v>
      </c>
      <c r="K2173" s="7" t="s">
        <v>133</v>
      </c>
      <c r="L2173" s="103" t="e">
        <f>HLOOKUP(K2173,'ABR''26'!$DE$4:$EH$65,MATCH(Carga!A2173,'ABR''26'!$DE$4:$DE$65,0),0)</f>
        <v>#N/A</v>
      </c>
      <c r="M2173" s="7"/>
      <c r="O2173" s="7" t="str">
        <f t="shared" si="352"/>
        <v>ZBML</v>
      </c>
      <c r="P2173" s="104" t="e">
        <f t="shared" si="353"/>
        <v>#N/A</v>
      </c>
      <c r="Q2173" s="102" t="s">
        <v>203</v>
      </c>
      <c r="R2173" s="102" t="s">
        <v>204</v>
      </c>
      <c r="S2173" s="102" t="s">
        <v>152</v>
      </c>
      <c r="T2173" s="105" t="str">
        <f t="shared" ca="1" si="358"/>
        <v>04.05.Monday</v>
      </c>
      <c r="U2173" s="102" t="s">
        <v>205</v>
      </c>
      <c r="V2173" s="7"/>
      <c r="W2173" s="7"/>
      <c r="X2173" s="7"/>
      <c r="Y2173" s="7"/>
      <c r="Z2173" s="100">
        <f t="shared" si="354"/>
        <v>4001156</v>
      </c>
      <c r="AA2173" s="7"/>
      <c r="AB2173" s="7"/>
      <c r="AC2173" s="7"/>
      <c r="AD2173" s="7"/>
      <c r="AE2173" s="100">
        <f t="shared" si="355"/>
        <v>4151</v>
      </c>
      <c r="AF2173" s="7"/>
      <c r="AG2173" s="100">
        <f t="shared" si="356"/>
        <v>50036154</v>
      </c>
    </row>
    <row r="2174" spans="1:33" x14ac:dyDescent="0.35">
      <c r="A2174" s="7" t="str">
        <f t="shared" si="359"/>
        <v>Manaus39,70,4</v>
      </c>
      <c r="B2174" s="100" t="s">
        <v>187</v>
      </c>
      <c r="C2174" s="7">
        <v>4151</v>
      </c>
      <c r="D2174" s="7" t="s">
        <v>40</v>
      </c>
      <c r="E2174">
        <v>4001156</v>
      </c>
      <c r="F2174" s="101"/>
      <c r="G2174" s="111">
        <v>50036154</v>
      </c>
      <c r="H2174" t="s">
        <v>223</v>
      </c>
      <c r="I2174" s="101" t="str">
        <f t="shared" si="351"/>
        <v>39,7</v>
      </c>
      <c r="J2174" s="164">
        <v>0.4</v>
      </c>
      <c r="K2174" s="7" t="s">
        <v>52</v>
      </c>
      <c r="L2174" s="103" t="e">
        <f>HLOOKUP(K2174,'ABR''26'!$DE$4:$EH$65,MATCH(Carga!A2174,'ABR''26'!$DE$4:$DE$65,0),0)</f>
        <v>#N/A</v>
      </c>
      <c r="M2174" s="7"/>
      <c r="O2174" s="7" t="str">
        <f t="shared" si="352"/>
        <v>ZBPP</v>
      </c>
      <c r="P2174" s="104" t="e">
        <f t="shared" si="353"/>
        <v>#N/A</v>
      </c>
      <c r="Q2174" s="102" t="s">
        <v>203</v>
      </c>
      <c r="R2174" s="102" t="s">
        <v>204</v>
      </c>
      <c r="S2174" s="102" t="s">
        <v>152</v>
      </c>
      <c r="T2174" s="105" t="str">
        <f t="shared" ca="1" si="358"/>
        <v>04.05.Monday</v>
      </c>
      <c r="U2174" s="102" t="s">
        <v>205</v>
      </c>
      <c r="V2174" s="7"/>
      <c r="W2174" s="7"/>
      <c r="X2174" s="7"/>
      <c r="Y2174" s="7"/>
      <c r="Z2174" s="100">
        <f t="shared" si="354"/>
        <v>4001156</v>
      </c>
      <c r="AA2174" s="7"/>
      <c r="AB2174" s="7"/>
      <c r="AC2174" s="7"/>
      <c r="AD2174" s="7"/>
      <c r="AE2174" s="100">
        <f t="shared" si="355"/>
        <v>4151</v>
      </c>
      <c r="AF2174" s="7"/>
      <c r="AG2174" s="100">
        <f t="shared" si="356"/>
        <v>50036154</v>
      </c>
    </row>
    <row r="2175" spans="1:33" x14ac:dyDescent="0.35">
      <c r="A2175" s="7" t="str">
        <f t="shared" si="359"/>
        <v>Manaus39,70,4</v>
      </c>
      <c r="B2175" s="100" t="s">
        <v>187</v>
      </c>
      <c r="C2175" s="7">
        <v>4151</v>
      </c>
      <c r="D2175" s="7" t="s">
        <v>40</v>
      </c>
      <c r="E2175">
        <v>4001156</v>
      </c>
      <c r="F2175" s="101"/>
      <c r="G2175" s="111">
        <v>50036154</v>
      </c>
      <c r="H2175" t="s">
        <v>223</v>
      </c>
      <c r="I2175" s="101" t="str">
        <f t="shared" si="351"/>
        <v>39,7</v>
      </c>
      <c r="J2175" s="164">
        <v>0.4</v>
      </c>
      <c r="K2175" s="7" t="s">
        <v>60</v>
      </c>
      <c r="L2175" s="103" t="e">
        <f>HLOOKUP(K2175,'ABR''26'!$DE$4:$EH$65,MATCH(Carga!A2175,'ABR''26'!$DE$4:$DE$65,0),0)</f>
        <v>#N/A</v>
      </c>
      <c r="M2175" s="7"/>
      <c r="O2175" s="7" t="str">
        <f t="shared" si="352"/>
        <v>ZBPB</v>
      </c>
      <c r="P2175" s="104" t="e">
        <f t="shared" si="353"/>
        <v>#N/A</v>
      </c>
      <c r="Q2175" s="102" t="s">
        <v>203</v>
      </c>
      <c r="R2175" s="102" t="s">
        <v>204</v>
      </c>
      <c r="S2175" s="102" t="s">
        <v>152</v>
      </c>
      <c r="T2175" s="105" t="str">
        <f t="shared" ca="1" si="358"/>
        <v>04.05.Monday</v>
      </c>
      <c r="U2175" s="102" t="s">
        <v>205</v>
      </c>
      <c r="V2175" s="7"/>
      <c r="W2175" s="7"/>
      <c r="X2175" s="7"/>
      <c r="Y2175" s="7"/>
      <c r="Z2175" s="100">
        <f t="shared" si="354"/>
        <v>4001156</v>
      </c>
      <c r="AA2175" s="7"/>
      <c r="AB2175" s="7"/>
      <c r="AC2175" s="7"/>
      <c r="AD2175" s="7"/>
      <c r="AE2175" s="100">
        <f t="shared" si="355"/>
        <v>4151</v>
      </c>
      <c r="AF2175" s="7"/>
      <c r="AG2175" s="100">
        <f t="shared" si="356"/>
        <v>50036154</v>
      </c>
    </row>
    <row r="2176" spans="1:33" x14ac:dyDescent="0.35">
      <c r="A2176" s="7" t="str">
        <f t="shared" si="359"/>
        <v>Manaus39,70,4</v>
      </c>
      <c r="B2176" s="100" t="s">
        <v>187</v>
      </c>
      <c r="C2176" s="7">
        <v>4151</v>
      </c>
      <c r="D2176" s="7" t="s">
        <v>40</v>
      </c>
      <c r="E2176">
        <v>4001156</v>
      </c>
      <c r="F2176" s="101"/>
      <c r="G2176" s="111">
        <v>50036154</v>
      </c>
      <c r="H2176" t="s">
        <v>223</v>
      </c>
      <c r="I2176" s="101" t="str">
        <f t="shared" si="351"/>
        <v>39,7</v>
      </c>
      <c r="J2176" s="164">
        <v>0.4</v>
      </c>
      <c r="K2176" s="7" t="s">
        <v>50</v>
      </c>
      <c r="L2176" s="103" t="e">
        <f>HLOOKUP(K2176,'ABR''26'!$DE$4:$EH$65,MATCH(Carga!A2176,'ABR''26'!$DE$4:$DE$65,0),0)</f>
        <v>#N/A</v>
      </c>
      <c r="M2176" s="7"/>
      <c r="O2176" s="7" t="str">
        <f t="shared" si="352"/>
        <v>ZBOP</v>
      </c>
      <c r="P2176" s="104" t="e">
        <f t="shared" si="353"/>
        <v>#N/A</v>
      </c>
      <c r="Q2176" s="102" t="s">
        <v>203</v>
      </c>
      <c r="R2176" s="102" t="s">
        <v>204</v>
      </c>
      <c r="S2176" s="102" t="s">
        <v>152</v>
      </c>
      <c r="T2176" s="105" t="str">
        <f t="shared" ca="1" si="358"/>
        <v>04.05.Monday</v>
      </c>
      <c r="U2176" s="102" t="s">
        <v>205</v>
      </c>
      <c r="V2176" s="7"/>
      <c r="W2176" s="7"/>
      <c r="X2176" s="7"/>
      <c r="Y2176" s="7"/>
      <c r="Z2176" s="100">
        <f t="shared" si="354"/>
        <v>4001156</v>
      </c>
      <c r="AA2176" s="7"/>
      <c r="AB2176" s="7"/>
      <c r="AC2176" s="7"/>
      <c r="AD2176" s="7"/>
      <c r="AE2176" s="100">
        <f t="shared" si="355"/>
        <v>4151</v>
      </c>
      <c r="AF2176" s="7"/>
      <c r="AG2176" s="100">
        <f t="shared" si="356"/>
        <v>50036154</v>
      </c>
    </row>
    <row r="2177" spans="1:33" x14ac:dyDescent="0.35">
      <c r="A2177" s="7" t="str">
        <f t="shared" si="359"/>
        <v>Manaus39,70,4</v>
      </c>
      <c r="B2177" s="100" t="s">
        <v>187</v>
      </c>
      <c r="C2177" s="7">
        <v>4151</v>
      </c>
      <c r="D2177" s="7" t="s">
        <v>40</v>
      </c>
      <c r="E2177">
        <v>4001156</v>
      </c>
      <c r="F2177" s="101"/>
      <c r="G2177" s="111">
        <v>50036154</v>
      </c>
      <c r="H2177" t="s">
        <v>223</v>
      </c>
      <c r="I2177" s="101" t="str">
        <f t="shared" si="351"/>
        <v>39,7</v>
      </c>
      <c r="J2177" s="164">
        <v>0.4</v>
      </c>
      <c r="K2177" s="7" t="s">
        <v>58</v>
      </c>
      <c r="L2177" s="103" t="e">
        <f>HLOOKUP(K2177,'ABR''26'!$DE$4:$EH$65,MATCH(Carga!A2177,'ABR''26'!$DE$4:$DE$65,0),0)</f>
        <v>#N/A</v>
      </c>
      <c r="M2177" s="7"/>
      <c r="O2177" s="7" t="str">
        <f t="shared" si="352"/>
        <v>ZBOB</v>
      </c>
      <c r="P2177" s="104" t="e">
        <f t="shared" si="353"/>
        <v>#N/A</v>
      </c>
      <c r="Q2177" s="102" t="s">
        <v>203</v>
      </c>
      <c r="R2177" s="102" t="s">
        <v>204</v>
      </c>
      <c r="S2177" s="102" t="s">
        <v>152</v>
      </c>
      <c r="T2177" s="105" t="str">
        <f t="shared" ca="1" si="358"/>
        <v>04.05.Monday</v>
      </c>
      <c r="U2177" s="102" t="s">
        <v>205</v>
      </c>
      <c r="V2177" s="7"/>
      <c r="W2177" s="7"/>
      <c r="X2177" s="7"/>
      <c r="Y2177" s="7"/>
      <c r="Z2177" s="100">
        <f t="shared" si="354"/>
        <v>4001156</v>
      </c>
      <c r="AA2177" s="7"/>
      <c r="AB2177" s="7"/>
      <c r="AC2177" s="7"/>
      <c r="AD2177" s="7"/>
      <c r="AE2177" s="100">
        <f t="shared" si="355"/>
        <v>4151</v>
      </c>
      <c r="AF2177" s="7"/>
      <c r="AG2177" s="100">
        <f t="shared" si="356"/>
        <v>50036154</v>
      </c>
    </row>
    <row r="2178" spans="1:33" x14ac:dyDescent="0.35">
      <c r="A2178" s="7" t="str">
        <f t="shared" si="359"/>
        <v>Manaus39,70,4</v>
      </c>
      <c r="B2178" s="100" t="s">
        <v>187</v>
      </c>
      <c r="C2178" s="7">
        <v>4151</v>
      </c>
      <c r="D2178" s="7" t="s">
        <v>40</v>
      </c>
      <c r="E2178">
        <v>4001156</v>
      </c>
      <c r="F2178" s="101"/>
      <c r="G2178" s="111">
        <v>50036154</v>
      </c>
      <c r="H2178" t="s">
        <v>223</v>
      </c>
      <c r="I2178" s="101" t="str">
        <f t="shared" ref="I2178:I2185" si="360">SUBSTITUTE(MID(H2178,7,4),".",",")</f>
        <v>39,7</v>
      </c>
      <c r="J2178" s="164">
        <v>0.4</v>
      </c>
      <c r="K2178" s="7" t="s">
        <v>134</v>
      </c>
      <c r="L2178" s="103" t="e">
        <f>HLOOKUP(K2178,'ABR''26'!$DE$4:$EH$65,MATCH(Carga!A2178,'ABR''26'!$DE$4:$DE$65,0),0)</f>
        <v>#N/A</v>
      </c>
      <c r="M2178" s="7"/>
      <c r="O2178" s="7" t="str">
        <f t="shared" ref="O2178:O2185" si="361">K2178</f>
        <v>ZBSG</v>
      </c>
      <c r="P2178" s="104" t="e">
        <f t="shared" ref="P2178:P2185" si="362">L2178</f>
        <v>#N/A</v>
      </c>
      <c r="Q2178" s="102" t="s">
        <v>203</v>
      </c>
      <c r="R2178" s="102" t="s">
        <v>204</v>
      </c>
      <c r="S2178" s="102" t="s">
        <v>152</v>
      </c>
      <c r="T2178" s="105" t="str">
        <f t="shared" ca="1" si="358"/>
        <v>04.05.Monday</v>
      </c>
      <c r="U2178" s="102" t="s">
        <v>205</v>
      </c>
      <c r="V2178" s="7"/>
      <c r="W2178" s="7"/>
      <c r="X2178" s="7"/>
      <c r="Y2178" s="7"/>
      <c r="Z2178" s="100">
        <f t="shared" ref="Z2178:Z2185" si="363">E2178</f>
        <v>4001156</v>
      </c>
      <c r="AA2178" s="7"/>
      <c r="AB2178" s="7"/>
      <c r="AC2178" s="7"/>
      <c r="AD2178" s="7"/>
      <c r="AE2178" s="100">
        <f t="shared" ref="AE2178:AE2185" si="364">C2178</f>
        <v>4151</v>
      </c>
      <c r="AF2178" s="7"/>
      <c r="AG2178" s="100">
        <f t="shared" ref="AG2178:AG2185" si="365">G2178</f>
        <v>50036154</v>
      </c>
    </row>
    <row r="2179" spans="1:33" x14ac:dyDescent="0.35">
      <c r="A2179" s="7" t="str">
        <f t="shared" si="359"/>
        <v>Manaus39,70,4</v>
      </c>
      <c r="B2179" s="100" t="s">
        <v>187</v>
      </c>
      <c r="C2179" s="7">
        <v>4151</v>
      </c>
      <c r="D2179" s="7" t="s">
        <v>40</v>
      </c>
      <c r="E2179">
        <v>4001156</v>
      </c>
      <c r="F2179" s="101"/>
      <c r="G2179" s="111">
        <v>50036154</v>
      </c>
      <c r="H2179" t="s">
        <v>223</v>
      </c>
      <c r="I2179" s="101" t="str">
        <f t="shared" si="360"/>
        <v>39,7</v>
      </c>
      <c r="J2179" s="164">
        <v>0.4</v>
      </c>
      <c r="K2179" s="7" t="s">
        <v>45</v>
      </c>
      <c r="L2179" s="103" t="e">
        <f>HLOOKUP(K2179,'ABR''26'!$DE$4:$EH$65,MATCH(Carga!A2179,'ABR''26'!$DE$4:$DE$65,0),0)</f>
        <v>#N/A</v>
      </c>
      <c r="M2179" s="7"/>
      <c r="O2179" s="7" t="str">
        <f t="shared" si="361"/>
        <v>ZBFS</v>
      </c>
      <c r="P2179" s="104" t="e">
        <f t="shared" si="362"/>
        <v>#N/A</v>
      </c>
      <c r="Q2179" s="102" t="s">
        <v>203</v>
      </c>
      <c r="R2179" s="102" t="s">
        <v>204</v>
      </c>
      <c r="S2179" s="102" t="s">
        <v>152</v>
      </c>
      <c r="T2179" s="105" t="str">
        <f t="shared" ca="1" si="358"/>
        <v>04.05.Monday</v>
      </c>
      <c r="U2179" s="102" t="s">
        <v>205</v>
      </c>
      <c r="V2179" s="7"/>
      <c r="W2179" s="7"/>
      <c r="X2179" s="7"/>
      <c r="Y2179" s="7"/>
      <c r="Z2179" s="100">
        <f t="shared" si="363"/>
        <v>4001156</v>
      </c>
      <c r="AA2179" s="7"/>
      <c r="AB2179" s="7"/>
      <c r="AC2179" s="7"/>
      <c r="AD2179" s="7"/>
      <c r="AE2179" s="100">
        <f t="shared" si="364"/>
        <v>4151</v>
      </c>
      <c r="AF2179" s="7"/>
      <c r="AG2179" s="100">
        <f t="shared" si="365"/>
        <v>50036154</v>
      </c>
    </row>
    <row r="2180" spans="1:33" x14ac:dyDescent="0.35">
      <c r="A2180" s="7" t="str">
        <f t="shared" si="359"/>
        <v>Manaus39,70,4</v>
      </c>
      <c r="B2180" s="100" t="s">
        <v>187</v>
      </c>
      <c r="C2180" s="7">
        <v>4151</v>
      </c>
      <c r="D2180" s="7" t="s">
        <v>40</v>
      </c>
      <c r="E2180">
        <v>4001156</v>
      </c>
      <c r="F2180" s="101"/>
      <c r="G2180" s="111">
        <v>50036154</v>
      </c>
      <c r="H2180" t="s">
        <v>223</v>
      </c>
      <c r="I2180" s="101" t="str">
        <f t="shared" si="360"/>
        <v>39,7</v>
      </c>
      <c r="J2180" s="164">
        <v>0.4</v>
      </c>
      <c r="K2180" s="7" t="s">
        <v>47</v>
      </c>
      <c r="L2180" s="103" t="e">
        <f>HLOOKUP(K2180,'ABR''26'!$DE$4:$EH$65,MATCH(Carga!A2180,'ABR''26'!$DE$4:$DE$65,0),0)</f>
        <v>#N/A</v>
      </c>
      <c r="M2180" s="7"/>
      <c r="O2180" s="7" t="str">
        <f t="shared" si="361"/>
        <v>ZBUT</v>
      </c>
      <c r="P2180" s="104" t="e">
        <f t="shared" si="362"/>
        <v>#N/A</v>
      </c>
      <c r="Q2180" s="102" t="s">
        <v>203</v>
      </c>
      <c r="R2180" s="102" t="s">
        <v>204</v>
      </c>
      <c r="S2180" s="102" t="s">
        <v>152</v>
      </c>
      <c r="T2180" s="105" t="str">
        <f t="shared" ca="1" si="358"/>
        <v>04.05.Monday</v>
      </c>
      <c r="U2180" s="102" t="s">
        <v>205</v>
      </c>
      <c r="V2180" s="7"/>
      <c r="W2180" s="7"/>
      <c r="X2180" s="7"/>
      <c r="Y2180" s="7"/>
      <c r="Z2180" s="100">
        <f t="shared" si="363"/>
        <v>4001156</v>
      </c>
      <c r="AA2180" s="7"/>
      <c r="AB2180" s="7"/>
      <c r="AC2180" s="7"/>
      <c r="AD2180" s="7"/>
      <c r="AE2180" s="100">
        <f t="shared" si="364"/>
        <v>4151</v>
      </c>
      <c r="AF2180" s="7"/>
      <c r="AG2180" s="100">
        <f t="shared" si="365"/>
        <v>50036154</v>
      </c>
    </row>
    <row r="2181" spans="1:33" x14ac:dyDescent="0.35">
      <c r="A2181" s="7" t="str">
        <f t="shared" si="359"/>
        <v>Manaus39,70,4</v>
      </c>
      <c r="B2181" s="100" t="s">
        <v>187</v>
      </c>
      <c r="C2181" s="7">
        <v>4151</v>
      </c>
      <c r="D2181" s="7" t="s">
        <v>40</v>
      </c>
      <c r="E2181">
        <v>4001156</v>
      </c>
      <c r="F2181" s="101"/>
      <c r="G2181" s="111">
        <v>50036154</v>
      </c>
      <c r="H2181" t="s">
        <v>223</v>
      </c>
      <c r="I2181" s="101" t="str">
        <f t="shared" si="360"/>
        <v>39,7</v>
      </c>
      <c r="J2181" s="164">
        <v>0.4</v>
      </c>
      <c r="K2181" s="7" t="s">
        <v>54</v>
      </c>
      <c r="L2181" s="103" t="e">
        <f>HLOOKUP(K2181,'ABR''26'!$DE$4:$EH$65,MATCH(Carga!A2181,'ABR''26'!$DE$4:$DE$65,0),0)</f>
        <v>#N/A</v>
      </c>
      <c r="M2181" s="7"/>
      <c r="O2181" s="7" t="str">
        <f t="shared" si="361"/>
        <v>ZBUB</v>
      </c>
      <c r="P2181" s="104" t="e">
        <f t="shared" si="362"/>
        <v>#N/A</v>
      </c>
      <c r="Q2181" s="102" t="s">
        <v>203</v>
      </c>
      <c r="R2181" s="102" t="s">
        <v>204</v>
      </c>
      <c r="S2181" s="102" t="s">
        <v>152</v>
      </c>
      <c r="T2181" s="105" t="str">
        <f t="shared" ca="1" si="358"/>
        <v>04.05.Monday</v>
      </c>
      <c r="U2181" s="102" t="s">
        <v>205</v>
      </c>
      <c r="V2181" s="7"/>
      <c r="W2181" s="7"/>
      <c r="X2181" s="7"/>
      <c r="Y2181" s="7"/>
      <c r="Z2181" s="100">
        <f t="shared" si="363"/>
        <v>4001156</v>
      </c>
      <c r="AA2181" s="7"/>
      <c r="AB2181" s="7"/>
      <c r="AC2181" s="7"/>
      <c r="AD2181" s="7"/>
      <c r="AE2181" s="100">
        <f t="shared" si="364"/>
        <v>4151</v>
      </c>
      <c r="AF2181" s="7"/>
      <c r="AG2181" s="100">
        <f t="shared" si="365"/>
        <v>50036154</v>
      </c>
    </row>
    <row r="2182" spans="1:33" x14ac:dyDescent="0.35">
      <c r="A2182" s="7" t="str">
        <f t="shared" si="359"/>
        <v>Manaus39,70,4</v>
      </c>
      <c r="B2182" s="100" t="s">
        <v>187</v>
      </c>
      <c r="C2182" s="7">
        <v>4151</v>
      </c>
      <c r="D2182" s="7" t="s">
        <v>40</v>
      </c>
      <c r="E2182">
        <v>4001156</v>
      </c>
      <c r="F2182" s="101"/>
      <c r="G2182" s="111">
        <v>50036154</v>
      </c>
      <c r="H2182" t="s">
        <v>223</v>
      </c>
      <c r="I2182" s="101" t="str">
        <f t="shared" si="360"/>
        <v>39,7</v>
      </c>
      <c r="J2182" s="164">
        <v>0.4</v>
      </c>
      <c r="K2182" s="7" t="s">
        <v>48</v>
      </c>
      <c r="L2182" s="103" t="e">
        <f>HLOOKUP(K2182,'ABR''26'!$DE$4:$EH$65,MATCH(Carga!A2182,'ABR''26'!$DE$4:$DE$65,0),0)</f>
        <v>#N/A</v>
      </c>
      <c r="M2182" s="7"/>
      <c r="O2182" s="7" t="str">
        <f t="shared" si="361"/>
        <v>ZBLA</v>
      </c>
      <c r="P2182" s="104" t="e">
        <f t="shared" si="362"/>
        <v>#N/A</v>
      </c>
      <c r="Q2182" s="102" t="s">
        <v>203</v>
      </c>
      <c r="R2182" s="102" t="s">
        <v>204</v>
      </c>
      <c r="S2182" s="102" t="s">
        <v>152</v>
      </c>
      <c r="T2182" s="105" t="str">
        <f t="shared" ca="1" si="358"/>
        <v>04.05.Monday</v>
      </c>
      <c r="U2182" s="102" t="s">
        <v>205</v>
      </c>
      <c r="V2182" s="7"/>
      <c r="W2182" s="7"/>
      <c r="X2182" s="7"/>
      <c r="Y2182" s="7"/>
      <c r="Z2182" s="100">
        <f t="shared" si="363"/>
        <v>4001156</v>
      </c>
      <c r="AA2182" s="7"/>
      <c r="AB2182" s="7"/>
      <c r="AC2182" s="7"/>
      <c r="AD2182" s="7"/>
      <c r="AE2182" s="100">
        <f t="shared" si="364"/>
        <v>4151</v>
      </c>
      <c r="AF2182" s="7"/>
      <c r="AG2182" s="100">
        <f t="shared" si="365"/>
        <v>50036154</v>
      </c>
    </row>
    <row r="2183" spans="1:33" x14ac:dyDescent="0.35">
      <c r="A2183" s="7" t="str">
        <f t="shared" si="359"/>
        <v>Manaus39,70,4</v>
      </c>
      <c r="B2183" s="100" t="s">
        <v>187</v>
      </c>
      <c r="C2183" s="7">
        <v>4151</v>
      </c>
      <c r="D2183" s="7" t="s">
        <v>40</v>
      </c>
      <c r="E2183">
        <v>4001156</v>
      </c>
      <c r="F2183" s="101"/>
      <c r="G2183" s="111">
        <v>50036154</v>
      </c>
      <c r="H2183" t="s">
        <v>223</v>
      </c>
      <c r="I2183" s="101" t="str">
        <f t="shared" si="360"/>
        <v>39,7</v>
      </c>
      <c r="J2183" s="164">
        <v>0.4</v>
      </c>
      <c r="K2183" s="7" t="s">
        <v>55</v>
      </c>
      <c r="L2183" s="103" t="e">
        <f>HLOOKUP(K2183,'ABR''26'!$DE$4:$EH$65,MATCH(Carga!A2183,'ABR''26'!$DE$4:$DE$65,0),0)</f>
        <v>#N/A</v>
      </c>
      <c r="M2183" s="7"/>
      <c r="O2183" s="7" t="str">
        <f t="shared" si="361"/>
        <v>ZBLL</v>
      </c>
      <c r="P2183" s="104" t="e">
        <f t="shared" si="362"/>
        <v>#N/A</v>
      </c>
      <c r="Q2183" s="102" t="s">
        <v>203</v>
      </c>
      <c r="R2183" s="102" t="s">
        <v>204</v>
      </c>
      <c r="S2183" s="102" t="s">
        <v>152</v>
      </c>
      <c r="T2183" s="105" t="str">
        <f t="shared" ca="1" si="358"/>
        <v>04.05.Monday</v>
      </c>
      <c r="U2183" s="102" t="s">
        <v>205</v>
      </c>
      <c r="V2183" s="7"/>
      <c r="W2183" s="7"/>
      <c r="X2183" s="7"/>
      <c r="Y2183" s="7"/>
      <c r="Z2183" s="100">
        <f t="shared" si="363"/>
        <v>4001156</v>
      </c>
      <c r="AA2183" s="7"/>
      <c r="AB2183" s="7"/>
      <c r="AC2183" s="7"/>
      <c r="AD2183" s="7"/>
      <c r="AE2183" s="100">
        <f t="shared" si="364"/>
        <v>4151</v>
      </c>
      <c r="AF2183" s="7"/>
      <c r="AG2183" s="100">
        <f t="shared" si="365"/>
        <v>50036154</v>
      </c>
    </row>
    <row r="2184" spans="1:33" x14ac:dyDescent="0.35">
      <c r="A2184" s="7" t="str">
        <f t="shared" si="359"/>
        <v>Manaus39,70,4</v>
      </c>
      <c r="B2184" s="100" t="s">
        <v>187</v>
      </c>
      <c r="C2184" s="7">
        <v>4151</v>
      </c>
      <c r="D2184" s="7" t="s">
        <v>40</v>
      </c>
      <c r="E2184">
        <v>4001156</v>
      </c>
      <c r="F2184" s="101"/>
      <c r="G2184" s="111">
        <v>50036154</v>
      </c>
      <c r="H2184" t="s">
        <v>223</v>
      </c>
      <c r="I2184" s="101" t="str">
        <f t="shared" si="360"/>
        <v>39,7</v>
      </c>
      <c r="J2184" s="164">
        <v>0.4</v>
      </c>
      <c r="K2184" s="7" t="s">
        <v>135</v>
      </c>
      <c r="L2184" s="103" t="e">
        <f>HLOOKUP(K2184,'ABR''26'!$DE$4:$EH$65,MATCH(Carga!A2184,'ABR''26'!$DE$4:$DE$65,0),0)</f>
        <v>#N/A</v>
      </c>
      <c r="M2184" s="7"/>
      <c r="O2184" s="7" t="str">
        <f t="shared" si="361"/>
        <v>ZBPE</v>
      </c>
      <c r="P2184" s="104" t="e">
        <f t="shared" si="362"/>
        <v>#N/A</v>
      </c>
      <c r="Q2184" s="102" t="s">
        <v>203</v>
      </c>
      <c r="R2184" s="102" t="s">
        <v>204</v>
      </c>
      <c r="S2184" s="102" t="s">
        <v>152</v>
      </c>
      <c r="T2184" s="105" t="str">
        <f t="shared" ca="1" si="358"/>
        <v>04.05.Monday</v>
      </c>
      <c r="U2184" s="102" t="s">
        <v>205</v>
      </c>
      <c r="V2184" s="7"/>
      <c r="W2184" s="7"/>
      <c r="X2184" s="7"/>
      <c r="Y2184" s="7"/>
      <c r="Z2184" s="100">
        <f t="shared" si="363"/>
        <v>4001156</v>
      </c>
      <c r="AA2184" s="7"/>
      <c r="AB2184" s="7"/>
      <c r="AC2184" s="7"/>
      <c r="AD2184" s="7"/>
      <c r="AE2184" s="100">
        <f t="shared" si="364"/>
        <v>4151</v>
      </c>
      <c r="AF2184" s="7"/>
      <c r="AG2184" s="100">
        <f t="shared" si="365"/>
        <v>50036154</v>
      </c>
    </row>
    <row r="2185" spans="1:33" x14ac:dyDescent="0.35">
      <c r="A2185" s="7" t="str">
        <f t="shared" si="359"/>
        <v>Manaus39,70,4</v>
      </c>
      <c r="B2185" s="100" t="s">
        <v>187</v>
      </c>
      <c r="C2185" s="7">
        <v>4151</v>
      </c>
      <c r="D2185" s="7" t="s">
        <v>40</v>
      </c>
      <c r="E2185">
        <v>4001156</v>
      </c>
      <c r="F2185" s="101"/>
      <c r="G2185" s="111">
        <v>50036154</v>
      </c>
      <c r="H2185" t="s">
        <v>223</v>
      </c>
      <c r="I2185" s="101" t="str">
        <f t="shared" si="360"/>
        <v>39,7</v>
      </c>
      <c r="J2185" s="164">
        <v>0.4</v>
      </c>
      <c r="K2185" s="7" t="s">
        <v>136</v>
      </c>
      <c r="L2185" s="103" t="e">
        <f>HLOOKUP(K2185,'ABR''26'!$DE$4:$EH$65,MATCH(Carga!A2185,'ABR''26'!$DE$4:$DE$65,0),0)</f>
        <v>#N/A</v>
      </c>
      <c r="M2185" s="7"/>
      <c r="O2185" s="7" t="str">
        <f t="shared" si="361"/>
        <v>ZBPL</v>
      </c>
      <c r="P2185" s="104" t="e">
        <f t="shared" si="362"/>
        <v>#N/A</v>
      </c>
      <c r="Q2185" s="102" t="s">
        <v>203</v>
      </c>
      <c r="R2185" s="102" t="s">
        <v>204</v>
      </c>
      <c r="S2185" s="102" t="s">
        <v>152</v>
      </c>
      <c r="T2185" s="105" t="str">
        <f t="shared" ca="1" si="358"/>
        <v>04.05.Monday</v>
      </c>
      <c r="U2185" s="102" t="s">
        <v>205</v>
      </c>
      <c r="V2185" s="7"/>
      <c r="W2185" s="7"/>
      <c r="X2185" s="7"/>
      <c r="Y2185" s="7"/>
      <c r="Z2185" s="100">
        <f t="shared" si="363"/>
        <v>4001156</v>
      </c>
      <c r="AA2185" s="7"/>
      <c r="AB2185" s="7"/>
      <c r="AC2185" s="7"/>
      <c r="AD2185" s="7"/>
      <c r="AE2185" s="100">
        <f t="shared" si="364"/>
        <v>4151</v>
      </c>
      <c r="AF2185" s="7"/>
      <c r="AG2185" s="100">
        <f t="shared" si="365"/>
        <v>50036154</v>
      </c>
    </row>
  </sheetData>
  <autoFilter ref="A1:M2185" xr:uid="{1813A283-E9A6-4429-89D4-3B60421F9684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C08A-3CDD-4F75-9DC8-C80359E36198}">
  <sheetPr>
    <tabColor theme="9" tint="0.39997558519241921"/>
  </sheetPr>
  <dimension ref="A1:AG774"/>
  <sheetViews>
    <sheetView zoomScaleNormal="100" workbookViewId="0">
      <selection activeCell="D16" sqref="D16"/>
    </sheetView>
  </sheetViews>
  <sheetFormatPr defaultRowHeight="14.5" x14ac:dyDescent="0.35"/>
  <cols>
    <col min="1" max="1" width="12.1796875" bestFit="1" customWidth="1"/>
    <col min="2" max="2" width="9.54296875" bestFit="1" customWidth="1"/>
    <col min="3" max="3" width="11.54296875" bestFit="1" customWidth="1"/>
    <col min="4" max="5" width="12" bestFit="1" customWidth="1"/>
    <col min="6" max="6" width="21.81640625" bestFit="1" customWidth="1"/>
    <col min="7" max="7" width="13" bestFit="1" customWidth="1"/>
    <col min="8" max="8" width="43.81640625" bestFit="1" customWidth="1"/>
    <col min="9" max="9" width="8.81640625" bestFit="1" customWidth="1"/>
    <col min="10" max="10" width="8.1796875" bestFit="1" customWidth="1"/>
    <col min="11" max="11" width="12.7265625" bestFit="1" customWidth="1"/>
    <col min="12" max="12" width="12.81640625" bestFit="1" customWidth="1"/>
    <col min="13" max="13" width="20.26953125" bestFit="1" customWidth="1"/>
    <col min="14" max="14" width="4" customWidth="1"/>
    <col min="15" max="15" width="8.1796875" bestFit="1" customWidth="1"/>
    <col min="16" max="16" width="7.7265625" bestFit="1" customWidth="1"/>
    <col min="17" max="17" width="4.1796875" bestFit="1" customWidth="1"/>
    <col min="18" max="18" width="2" bestFit="1" customWidth="1"/>
    <col min="19" max="19" width="4.1796875" bestFit="1" customWidth="1"/>
    <col min="20" max="21" width="10.1796875" bestFit="1" customWidth="1"/>
    <col min="22" max="22" width="6.81640625" bestFit="1" customWidth="1"/>
    <col min="23" max="23" width="5.7265625" bestFit="1" customWidth="1"/>
    <col min="24" max="24" width="8.26953125" bestFit="1" customWidth="1"/>
    <col min="25" max="25" width="6.26953125" bestFit="1" customWidth="1"/>
    <col min="26" max="26" width="8" bestFit="1" customWidth="1"/>
    <col min="28" max="28" width="7.54296875" bestFit="1" customWidth="1"/>
    <col min="29" max="29" width="7.26953125" bestFit="1" customWidth="1"/>
    <col min="31" max="31" width="5.81640625" bestFit="1" customWidth="1"/>
    <col min="32" max="32" width="7.54296875" bestFit="1" customWidth="1"/>
    <col min="33" max="33" width="9" bestFit="1" customWidth="1"/>
  </cols>
  <sheetData>
    <row r="1" spans="1:33" ht="39" x14ac:dyDescent="0.35">
      <c r="A1" s="99"/>
      <c r="B1" s="68" t="s">
        <v>192</v>
      </c>
      <c r="C1" s="68" t="s">
        <v>68</v>
      </c>
      <c r="D1" s="68" t="s">
        <v>193</v>
      </c>
      <c r="E1" s="68" t="s">
        <v>194</v>
      </c>
      <c r="F1" s="68" t="s">
        <v>195</v>
      </c>
      <c r="G1" s="68" t="s">
        <v>196</v>
      </c>
      <c r="H1" s="68" t="s">
        <v>197</v>
      </c>
      <c r="I1" s="68" t="s">
        <v>198</v>
      </c>
      <c r="J1" s="68" t="s">
        <v>199</v>
      </c>
      <c r="K1" s="68" t="s">
        <v>200</v>
      </c>
      <c r="L1" s="68" t="s">
        <v>201</v>
      </c>
      <c r="M1" s="69"/>
      <c r="N1" s="69"/>
      <c r="O1" s="70" t="s">
        <v>200</v>
      </c>
      <c r="P1" s="70" t="s">
        <v>202</v>
      </c>
      <c r="Q1" s="70" t="s">
        <v>203</v>
      </c>
      <c r="R1" s="71" t="s">
        <v>204</v>
      </c>
      <c r="S1" s="70" t="s">
        <v>152</v>
      </c>
      <c r="T1" s="72" t="str">
        <f ca="1">TEXT(TODAY(),"dd.mm.aaaa")</f>
        <v>04.05.Monday</v>
      </c>
      <c r="U1" s="70" t="s">
        <v>205</v>
      </c>
      <c r="V1" s="70" t="s">
        <v>206</v>
      </c>
      <c r="W1" s="70" t="s">
        <v>207</v>
      </c>
      <c r="X1" s="70" t="s">
        <v>208</v>
      </c>
      <c r="Y1" s="70" t="s">
        <v>194</v>
      </c>
      <c r="Z1" s="70" t="s">
        <v>209</v>
      </c>
      <c r="AA1" s="70" t="s">
        <v>210</v>
      </c>
      <c r="AB1" s="70" t="s">
        <v>211</v>
      </c>
      <c r="AC1" s="70" t="s">
        <v>212</v>
      </c>
      <c r="AD1" s="70" t="s">
        <v>213</v>
      </c>
      <c r="AE1" s="70" t="s">
        <v>68</v>
      </c>
      <c r="AF1" s="70" t="s">
        <v>214</v>
      </c>
      <c r="AG1" s="70" t="s">
        <v>196</v>
      </c>
    </row>
    <row r="2" spans="1:33" x14ac:dyDescent="0.35">
      <c r="A2" s="7" t="str">
        <f>D2&amp;I2&amp;J2</f>
        <v>Manaus39,71</v>
      </c>
      <c r="B2" s="100" t="s">
        <v>187</v>
      </c>
      <c r="C2" s="7">
        <v>4151</v>
      </c>
      <c r="D2" s="7" t="s">
        <v>40</v>
      </c>
      <c r="E2">
        <v>4001152</v>
      </c>
      <c r="F2" s="101"/>
      <c r="G2" s="111">
        <v>50027692</v>
      </c>
      <c r="H2" t="s">
        <v>215</v>
      </c>
      <c r="I2" s="101" t="str">
        <f t="shared" ref="I2:I65" si="0">SUBSTITUTE(MID(H2,7,4),".",",")</f>
        <v>39,7</v>
      </c>
      <c r="J2" s="164">
        <v>1</v>
      </c>
      <c r="K2" s="7" t="s">
        <v>43</v>
      </c>
      <c r="L2" s="103" t="e">
        <f>HLOOKUP(K2,'ABR''26'!$DE$4:$EH$65,MATCH('Carga (2)'!A2,'ABR''26'!$DE$4:$DE$65,0),0)</f>
        <v>#N/A</v>
      </c>
      <c r="M2" s="7" t="s">
        <v>246</v>
      </c>
      <c r="O2" s="7" t="str">
        <f t="shared" ref="O2:P17" si="1">K2</f>
        <v>ZBRP</v>
      </c>
      <c r="P2" s="104" t="e">
        <f t="shared" si="1"/>
        <v>#N/A</v>
      </c>
      <c r="Q2" s="102" t="s">
        <v>203</v>
      </c>
      <c r="R2" s="102" t="s">
        <v>204</v>
      </c>
      <c r="S2" s="102" t="s">
        <v>152</v>
      </c>
      <c r="T2" s="105" t="str">
        <f t="shared" ref="T2:T25" ca="1" si="2">$T$1</f>
        <v>04.05.Monday</v>
      </c>
      <c r="U2" s="102" t="s">
        <v>205</v>
      </c>
      <c r="V2" s="7"/>
      <c r="W2" s="7"/>
      <c r="X2" s="7"/>
      <c r="Y2" s="7"/>
      <c r="Z2" s="100">
        <f t="shared" ref="Z2:Z25" si="3">E2</f>
        <v>4001152</v>
      </c>
      <c r="AA2" s="7"/>
      <c r="AB2" s="7"/>
      <c r="AC2" s="7"/>
      <c r="AD2" s="7"/>
      <c r="AE2" s="100">
        <f t="shared" ref="AE2:AE25" si="4">C2</f>
        <v>4151</v>
      </c>
      <c r="AF2" s="7"/>
      <c r="AG2" s="100">
        <f t="shared" ref="AG2:AG25" si="5">G2</f>
        <v>50027692</v>
      </c>
    </row>
    <row r="3" spans="1:33" x14ac:dyDescent="0.35">
      <c r="A3" s="7" t="str">
        <f t="shared" ref="A3:A66" si="6">D3&amp;I3&amp;J3</f>
        <v>Manaus39,71</v>
      </c>
      <c r="B3" s="100" t="s">
        <v>187</v>
      </c>
      <c r="C3" s="7">
        <v>4151</v>
      </c>
      <c r="D3" s="7" t="s">
        <v>40</v>
      </c>
      <c r="E3">
        <v>4001152</v>
      </c>
      <c r="F3" s="101"/>
      <c r="G3" s="111">
        <v>50027692</v>
      </c>
      <c r="H3" t="s">
        <v>215</v>
      </c>
      <c r="I3" s="101" t="str">
        <f t="shared" si="0"/>
        <v>39,7</v>
      </c>
      <c r="J3" s="164">
        <v>1</v>
      </c>
      <c r="K3" s="7" t="s">
        <v>50</v>
      </c>
      <c r="L3" s="103" t="e">
        <f>HLOOKUP(K3,'ABR''26'!$DE$4:$EH$65,MATCH('Carga (2)'!A3,'ABR''26'!$DE$4:$DE$65,0),0)</f>
        <v>#N/A</v>
      </c>
      <c r="M3" s="7" t="s">
        <v>246</v>
      </c>
      <c r="O3" s="7" t="str">
        <f t="shared" si="1"/>
        <v>ZBOP</v>
      </c>
      <c r="P3" s="104" t="e">
        <f t="shared" si="1"/>
        <v>#N/A</v>
      </c>
      <c r="Q3" s="102" t="s">
        <v>203</v>
      </c>
      <c r="R3" s="102" t="s">
        <v>204</v>
      </c>
      <c r="S3" s="102" t="s">
        <v>152</v>
      </c>
      <c r="T3" s="105" t="str">
        <f t="shared" ca="1" si="2"/>
        <v>04.05.Monday</v>
      </c>
      <c r="U3" s="102" t="s">
        <v>205</v>
      </c>
      <c r="V3" s="7"/>
      <c r="W3" s="7"/>
      <c r="X3" s="7"/>
      <c r="Y3" s="7"/>
      <c r="Z3" s="100">
        <f t="shared" si="3"/>
        <v>4001152</v>
      </c>
      <c r="AA3" s="7"/>
      <c r="AB3" s="7"/>
      <c r="AC3" s="7"/>
      <c r="AD3" s="7"/>
      <c r="AE3" s="100">
        <f t="shared" si="4"/>
        <v>4151</v>
      </c>
      <c r="AF3" s="7"/>
      <c r="AG3" s="100">
        <f t="shared" si="5"/>
        <v>50027692</v>
      </c>
    </row>
    <row r="4" spans="1:33" x14ac:dyDescent="0.35">
      <c r="A4" s="7" t="str">
        <f t="shared" si="6"/>
        <v>Manaus39,71</v>
      </c>
      <c r="B4" s="100" t="s">
        <v>187</v>
      </c>
      <c r="C4" s="7">
        <v>4151</v>
      </c>
      <c r="D4" s="7" t="s">
        <v>40</v>
      </c>
      <c r="E4">
        <v>4001152</v>
      </c>
      <c r="F4" s="101"/>
      <c r="G4" s="111">
        <v>50027692</v>
      </c>
      <c r="H4" t="s">
        <v>215</v>
      </c>
      <c r="I4" s="101" t="str">
        <f t="shared" si="0"/>
        <v>39,7</v>
      </c>
      <c r="J4" s="164">
        <v>1</v>
      </c>
      <c r="K4" s="7" t="s">
        <v>138</v>
      </c>
      <c r="L4" s="103" t="e">
        <f>HLOOKUP(K4,'ABR''26'!$DE$4:$EH$65,MATCH('Carga (2)'!A4,'ABR''26'!$DE$4:$DE$65,0),0)</f>
        <v>#N/A</v>
      </c>
      <c r="M4" s="7" t="s">
        <v>246</v>
      </c>
      <c r="O4" s="7" t="str">
        <f t="shared" si="1"/>
        <v>ZBTM</v>
      </c>
      <c r="P4" s="104" t="e">
        <f t="shared" si="1"/>
        <v>#N/A</v>
      </c>
      <c r="Q4" s="102" t="s">
        <v>203</v>
      </c>
      <c r="R4" s="102" t="s">
        <v>204</v>
      </c>
      <c r="S4" s="102" t="s">
        <v>152</v>
      </c>
      <c r="T4" s="105" t="str">
        <f t="shared" ca="1" si="2"/>
        <v>04.05.Monday</v>
      </c>
      <c r="U4" s="102" t="s">
        <v>205</v>
      </c>
      <c r="V4" s="7"/>
      <c r="W4" s="7"/>
      <c r="X4" s="7"/>
      <c r="Y4" s="7"/>
      <c r="Z4" s="100">
        <f t="shared" si="3"/>
        <v>4001152</v>
      </c>
      <c r="AA4" s="7"/>
      <c r="AB4" s="7"/>
      <c r="AC4" s="7"/>
      <c r="AD4" s="7"/>
      <c r="AE4" s="100">
        <f t="shared" si="4"/>
        <v>4151</v>
      </c>
      <c r="AF4" s="7"/>
      <c r="AG4" s="100">
        <f t="shared" si="5"/>
        <v>50027692</v>
      </c>
    </row>
    <row r="5" spans="1:33" x14ac:dyDescent="0.35">
      <c r="A5" s="7" t="str">
        <f t="shared" si="6"/>
        <v>Manaus39,71</v>
      </c>
      <c r="B5" s="100" t="s">
        <v>187</v>
      </c>
      <c r="C5" s="7">
        <v>4151</v>
      </c>
      <c r="D5" s="7" t="s">
        <v>40</v>
      </c>
      <c r="E5">
        <v>4001152</v>
      </c>
      <c r="F5" s="101"/>
      <c r="G5" s="111">
        <v>50027692</v>
      </c>
      <c r="H5" t="s">
        <v>215</v>
      </c>
      <c r="I5" s="101" t="str">
        <f t="shared" si="0"/>
        <v>39,7</v>
      </c>
      <c r="J5" s="164">
        <v>1</v>
      </c>
      <c r="K5" s="7" t="s">
        <v>131</v>
      </c>
      <c r="L5" s="103" t="e">
        <f>HLOOKUP(K5,'ABR''26'!$DE$4:$EH$65,MATCH('Carga (2)'!A5,'ABR''26'!$DE$4:$DE$65,0),0)</f>
        <v>#N/A</v>
      </c>
      <c r="M5" s="7" t="s">
        <v>246</v>
      </c>
      <c r="O5" s="7" t="str">
        <f t="shared" si="1"/>
        <v>ZBFP</v>
      </c>
      <c r="P5" s="104" t="e">
        <f t="shared" si="1"/>
        <v>#N/A</v>
      </c>
      <c r="Q5" s="102" t="s">
        <v>203</v>
      </c>
      <c r="R5" s="102" t="s">
        <v>204</v>
      </c>
      <c r="S5" s="102" t="s">
        <v>152</v>
      </c>
      <c r="T5" s="105" t="str">
        <f t="shared" ca="1" si="2"/>
        <v>04.05.Monday</v>
      </c>
      <c r="U5" s="102" t="s">
        <v>205</v>
      </c>
      <c r="V5" s="7"/>
      <c r="W5" s="7"/>
      <c r="X5" s="7"/>
      <c r="Y5" s="7"/>
      <c r="Z5" s="100">
        <f t="shared" si="3"/>
        <v>4001152</v>
      </c>
      <c r="AA5" s="7"/>
      <c r="AB5" s="7"/>
      <c r="AC5" s="7"/>
      <c r="AD5" s="7"/>
      <c r="AE5" s="100">
        <f t="shared" si="4"/>
        <v>4151</v>
      </c>
      <c r="AF5" s="7"/>
      <c r="AG5" s="100">
        <f t="shared" si="5"/>
        <v>50027692</v>
      </c>
    </row>
    <row r="6" spans="1:33" x14ac:dyDescent="0.35">
      <c r="A6" s="7" t="str">
        <f t="shared" si="6"/>
        <v>Manaus39,71</v>
      </c>
      <c r="B6" s="100" t="s">
        <v>187</v>
      </c>
      <c r="C6" s="7">
        <v>4151</v>
      </c>
      <c r="D6" s="7" t="s">
        <v>40</v>
      </c>
      <c r="E6">
        <v>4001152</v>
      </c>
      <c r="F6" s="101"/>
      <c r="G6" s="111">
        <v>50027692</v>
      </c>
      <c r="H6" t="s">
        <v>215</v>
      </c>
      <c r="I6" s="101" t="str">
        <f t="shared" si="0"/>
        <v>39,7</v>
      </c>
      <c r="J6" s="164">
        <v>1</v>
      </c>
      <c r="K6" s="7" t="s">
        <v>44</v>
      </c>
      <c r="L6" s="103" t="e">
        <f>HLOOKUP(K6,'ABR''26'!$DE$4:$EH$65,MATCH('Carga (2)'!A6,'ABR''26'!$DE$4:$DE$65,0),0)</f>
        <v>#N/A</v>
      </c>
      <c r="M6" s="7" t="s">
        <v>246</v>
      </c>
      <c r="O6" s="7" t="str">
        <f t="shared" si="1"/>
        <v>ZBSR</v>
      </c>
      <c r="P6" s="104" t="e">
        <f t="shared" si="1"/>
        <v>#N/A</v>
      </c>
      <c r="Q6" s="102" t="s">
        <v>203</v>
      </c>
      <c r="R6" s="102" t="s">
        <v>204</v>
      </c>
      <c r="S6" s="102" t="s">
        <v>152</v>
      </c>
      <c r="T6" s="105" t="str">
        <f t="shared" ca="1" si="2"/>
        <v>04.05.Monday</v>
      </c>
      <c r="U6" s="102" t="s">
        <v>205</v>
      </c>
      <c r="V6" s="7"/>
      <c r="W6" s="7"/>
      <c r="X6" s="7"/>
      <c r="Y6" s="7"/>
      <c r="Z6" s="100">
        <f t="shared" si="3"/>
        <v>4001152</v>
      </c>
      <c r="AA6" s="7"/>
      <c r="AB6" s="7"/>
      <c r="AC6" s="7"/>
      <c r="AD6" s="7"/>
      <c r="AE6" s="100">
        <f t="shared" si="4"/>
        <v>4151</v>
      </c>
      <c r="AF6" s="7"/>
      <c r="AG6" s="100">
        <f t="shared" si="5"/>
        <v>50027692</v>
      </c>
    </row>
    <row r="7" spans="1:33" x14ac:dyDescent="0.35">
      <c r="A7" s="7" t="str">
        <f t="shared" si="6"/>
        <v>Manaus39,71</v>
      </c>
      <c r="B7" s="100" t="s">
        <v>187</v>
      </c>
      <c r="C7" s="7">
        <v>4151</v>
      </c>
      <c r="D7" s="7" t="s">
        <v>40</v>
      </c>
      <c r="E7">
        <v>4001152</v>
      </c>
      <c r="F7" s="101"/>
      <c r="G7" s="111">
        <v>50027692</v>
      </c>
      <c r="H7" t="s">
        <v>215</v>
      </c>
      <c r="I7" s="101" t="str">
        <f t="shared" si="0"/>
        <v>39,7</v>
      </c>
      <c r="J7" s="164">
        <v>1</v>
      </c>
      <c r="K7" s="7" t="s">
        <v>134</v>
      </c>
      <c r="L7" s="103" t="e">
        <f>HLOOKUP(K7,'ABR''26'!$DE$4:$EH$65,MATCH('Carga (2)'!A7,'ABR''26'!$DE$4:$DE$65,0),0)</f>
        <v>#N/A</v>
      </c>
      <c r="M7" s="7" t="s">
        <v>246</v>
      </c>
      <c r="O7" s="7" t="str">
        <f t="shared" si="1"/>
        <v>ZBSG</v>
      </c>
      <c r="P7" s="104" t="e">
        <f t="shared" si="1"/>
        <v>#N/A</v>
      </c>
      <c r="Q7" s="102" t="s">
        <v>203</v>
      </c>
      <c r="R7" s="102" t="s">
        <v>204</v>
      </c>
      <c r="S7" s="102" t="s">
        <v>152</v>
      </c>
      <c r="T7" s="105" t="str">
        <f t="shared" ca="1" si="2"/>
        <v>04.05.Monday</v>
      </c>
      <c r="U7" s="102" t="s">
        <v>205</v>
      </c>
      <c r="V7" s="7"/>
      <c r="W7" s="7"/>
      <c r="X7" s="7"/>
      <c r="Y7" s="7"/>
      <c r="Z7" s="100">
        <f t="shared" si="3"/>
        <v>4001152</v>
      </c>
      <c r="AA7" s="7"/>
      <c r="AB7" s="7"/>
      <c r="AC7" s="7"/>
      <c r="AD7" s="7"/>
      <c r="AE7" s="100">
        <f t="shared" si="4"/>
        <v>4151</v>
      </c>
      <c r="AF7" s="7"/>
      <c r="AG7" s="100">
        <f t="shared" si="5"/>
        <v>50027692</v>
      </c>
    </row>
    <row r="8" spans="1:33" x14ac:dyDescent="0.35">
      <c r="A8" s="7" t="str">
        <f t="shared" si="6"/>
        <v>Manaus39,71</v>
      </c>
      <c r="B8" s="100" t="s">
        <v>187</v>
      </c>
      <c r="C8" s="7">
        <v>4151</v>
      </c>
      <c r="D8" s="7" t="s">
        <v>40</v>
      </c>
      <c r="E8">
        <v>4001152</v>
      </c>
      <c r="F8" s="101"/>
      <c r="G8" s="111">
        <v>50027692</v>
      </c>
      <c r="H8" t="s">
        <v>215</v>
      </c>
      <c r="I8" s="101" t="str">
        <f t="shared" si="0"/>
        <v>39,7</v>
      </c>
      <c r="J8" s="164">
        <v>1</v>
      </c>
      <c r="K8" s="7" t="s">
        <v>46</v>
      </c>
      <c r="L8" s="103" t="e">
        <f>HLOOKUP(K8,'ABR''26'!$DE$4:$EH$65,MATCH('Carga (2)'!A8,'ABR''26'!$DE$4:$DE$65,0),0)</f>
        <v>#N/A</v>
      </c>
      <c r="M8" s="7" t="s">
        <v>246</v>
      </c>
      <c r="O8" s="7" t="str">
        <f t="shared" si="1"/>
        <v>ZBCP</v>
      </c>
      <c r="P8" s="104" t="e">
        <f t="shared" si="1"/>
        <v>#N/A</v>
      </c>
      <c r="Q8" s="102" t="s">
        <v>203</v>
      </c>
      <c r="R8" s="102" t="s">
        <v>204</v>
      </c>
      <c r="S8" s="102" t="s">
        <v>152</v>
      </c>
      <c r="T8" s="105" t="str">
        <f t="shared" ca="1" si="2"/>
        <v>04.05.Monday</v>
      </c>
      <c r="U8" s="102" t="s">
        <v>205</v>
      </c>
      <c r="V8" s="7"/>
      <c r="W8" s="7"/>
      <c r="X8" s="7"/>
      <c r="Y8" s="7"/>
      <c r="Z8" s="100">
        <f t="shared" si="3"/>
        <v>4001152</v>
      </c>
      <c r="AA8" s="7"/>
      <c r="AB8" s="7"/>
      <c r="AC8" s="7"/>
      <c r="AD8" s="7"/>
      <c r="AE8" s="100">
        <f t="shared" si="4"/>
        <v>4151</v>
      </c>
      <c r="AF8" s="7"/>
      <c r="AG8" s="100">
        <f t="shared" si="5"/>
        <v>50027692</v>
      </c>
    </row>
    <row r="9" spans="1:33" x14ac:dyDescent="0.35">
      <c r="A9" s="7" t="str">
        <f t="shared" si="6"/>
        <v>Manaus39,71</v>
      </c>
      <c r="B9" s="100" t="s">
        <v>187</v>
      </c>
      <c r="C9" s="7">
        <v>4151</v>
      </c>
      <c r="D9" s="7" t="s">
        <v>40</v>
      </c>
      <c r="E9">
        <v>4001152</v>
      </c>
      <c r="F9" s="101"/>
      <c r="G9" s="111">
        <v>50027692</v>
      </c>
      <c r="H9" t="s">
        <v>215</v>
      </c>
      <c r="I9" s="101" t="str">
        <f t="shared" si="0"/>
        <v>39,7</v>
      </c>
      <c r="J9" s="164">
        <v>1</v>
      </c>
      <c r="K9" s="7" t="s">
        <v>133</v>
      </c>
      <c r="L9" s="103" t="e">
        <f>HLOOKUP(K9,'ABR''26'!$DE$4:$EH$65,MATCH('Carga (2)'!A9,'ABR''26'!$DE$4:$DE$65,0),0)</f>
        <v>#N/A</v>
      </c>
      <c r="M9" s="7" t="s">
        <v>246</v>
      </c>
      <c r="O9" s="7" t="str">
        <f t="shared" si="1"/>
        <v>ZBML</v>
      </c>
      <c r="P9" s="104" t="e">
        <f t="shared" si="1"/>
        <v>#N/A</v>
      </c>
      <c r="Q9" s="102" t="s">
        <v>203</v>
      </c>
      <c r="R9" s="102" t="s">
        <v>204</v>
      </c>
      <c r="S9" s="102" t="s">
        <v>152</v>
      </c>
      <c r="T9" s="105" t="str">
        <f t="shared" ca="1" si="2"/>
        <v>04.05.Monday</v>
      </c>
      <c r="U9" s="102" t="s">
        <v>205</v>
      </c>
      <c r="V9" s="7"/>
      <c r="W9" s="7"/>
      <c r="X9" s="7"/>
      <c r="Y9" s="7"/>
      <c r="Z9" s="100">
        <f t="shared" si="3"/>
        <v>4001152</v>
      </c>
      <c r="AA9" s="7"/>
      <c r="AB9" s="7"/>
      <c r="AC9" s="7"/>
      <c r="AD9" s="7"/>
      <c r="AE9" s="100">
        <f t="shared" si="4"/>
        <v>4151</v>
      </c>
      <c r="AF9" s="7"/>
      <c r="AG9" s="100">
        <f t="shared" si="5"/>
        <v>50027692</v>
      </c>
    </row>
    <row r="10" spans="1:33" x14ac:dyDescent="0.35">
      <c r="A10" s="7" t="str">
        <f t="shared" si="6"/>
        <v>Manaus39,71</v>
      </c>
      <c r="B10" s="100" t="s">
        <v>187</v>
      </c>
      <c r="C10" s="7">
        <v>4151</v>
      </c>
      <c r="D10" s="7" t="s">
        <v>40</v>
      </c>
      <c r="E10">
        <v>4001153</v>
      </c>
      <c r="F10" s="101"/>
      <c r="G10" s="111">
        <v>50027692</v>
      </c>
      <c r="H10" t="s">
        <v>215</v>
      </c>
      <c r="I10" s="101" t="str">
        <f t="shared" si="0"/>
        <v>39,7</v>
      </c>
      <c r="J10" s="164">
        <v>1</v>
      </c>
      <c r="K10" s="7" t="s">
        <v>43</v>
      </c>
      <c r="L10" s="103" t="e">
        <f>HLOOKUP(K10,'ABR''26'!$DE$4:$EH$65,MATCH('Carga (2)'!A10,'ABR''26'!$DE$4:$DE$65,0),0)</f>
        <v>#N/A</v>
      </c>
      <c r="M10" s="7" t="s">
        <v>246</v>
      </c>
      <c r="O10" s="7" t="str">
        <f t="shared" si="1"/>
        <v>ZBRP</v>
      </c>
      <c r="P10" s="104" t="e">
        <f t="shared" si="1"/>
        <v>#N/A</v>
      </c>
      <c r="Q10" s="102" t="s">
        <v>203</v>
      </c>
      <c r="R10" s="102" t="s">
        <v>204</v>
      </c>
      <c r="S10" s="102" t="s">
        <v>152</v>
      </c>
      <c r="T10" s="105" t="str">
        <f t="shared" ca="1" si="2"/>
        <v>04.05.Monday</v>
      </c>
      <c r="U10" s="102" t="s">
        <v>205</v>
      </c>
      <c r="V10" s="7"/>
      <c r="W10" s="7"/>
      <c r="X10" s="7"/>
      <c r="Y10" s="7"/>
      <c r="Z10" s="100">
        <f t="shared" si="3"/>
        <v>4001153</v>
      </c>
      <c r="AA10" s="7"/>
      <c r="AB10" s="7"/>
      <c r="AC10" s="7"/>
      <c r="AD10" s="7"/>
      <c r="AE10" s="100">
        <f t="shared" si="4"/>
        <v>4151</v>
      </c>
      <c r="AF10" s="7"/>
      <c r="AG10" s="100">
        <f t="shared" si="5"/>
        <v>50027692</v>
      </c>
    </row>
    <row r="11" spans="1:33" x14ac:dyDescent="0.35">
      <c r="A11" s="7" t="str">
        <f t="shared" si="6"/>
        <v>Manaus39,71</v>
      </c>
      <c r="B11" s="100" t="s">
        <v>187</v>
      </c>
      <c r="C11" s="7">
        <v>4151</v>
      </c>
      <c r="D11" s="7" t="s">
        <v>40</v>
      </c>
      <c r="E11">
        <v>4001153</v>
      </c>
      <c r="F11" s="101"/>
      <c r="G11" s="111">
        <v>50027692</v>
      </c>
      <c r="H11" t="s">
        <v>215</v>
      </c>
      <c r="I11" s="101" t="str">
        <f t="shared" si="0"/>
        <v>39,7</v>
      </c>
      <c r="J11" s="164">
        <v>1</v>
      </c>
      <c r="K11" s="7" t="s">
        <v>50</v>
      </c>
      <c r="L11" s="103" t="e">
        <f>HLOOKUP(K11,'ABR''26'!$DE$4:$EH$65,MATCH('Carga (2)'!A11,'ABR''26'!$DE$4:$DE$65,0),0)</f>
        <v>#N/A</v>
      </c>
      <c r="M11" s="7" t="s">
        <v>246</v>
      </c>
      <c r="O11" s="7" t="str">
        <f t="shared" si="1"/>
        <v>ZBOP</v>
      </c>
      <c r="P11" s="104" t="e">
        <f t="shared" si="1"/>
        <v>#N/A</v>
      </c>
      <c r="Q11" s="102" t="s">
        <v>203</v>
      </c>
      <c r="R11" s="102" t="s">
        <v>204</v>
      </c>
      <c r="S11" s="102" t="s">
        <v>152</v>
      </c>
      <c r="T11" s="105" t="str">
        <f t="shared" ca="1" si="2"/>
        <v>04.05.Monday</v>
      </c>
      <c r="U11" s="102" t="s">
        <v>205</v>
      </c>
      <c r="V11" s="7"/>
      <c r="W11" s="7"/>
      <c r="X11" s="7"/>
      <c r="Y11" s="7"/>
      <c r="Z11" s="100">
        <f t="shared" si="3"/>
        <v>4001153</v>
      </c>
      <c r="AA11" s="7"/>
      <c r="AB11" s="7"/>
      <c r="AC11" s="7"/>
      <c r="AD11" s="7"/>
      <c r="AE11" s="100">
        <f t="shared" si="4"/>
        <v>4151</v>
      </c>
      <c r="AF11" s="7"/>
      <c r="AG11" s="100">
        <f t="shared" si="5"/>
        <v>50027692</v>
      </c>
    </row>
    <row r="12" spans="1:33" x14ac:dyDescent="0.35">
      <c r="A12" s="7" t="str">
        <f t="shared" si="6"/>
        <v>Manaus39,71</v>
      </c>
      <c r="B12" s="100" t="s">
        <v>187</v>
      </c>
      <c r="C12" s="7">
        <v>4151</v>
      </c>
      <c r="D12" s="7" t="s">
        <v>40</v>
      </c>
      <c r="E12">
        <v>4001153</v>
      </c>
      <c r="F12" s="101"/>
      <c r="G12" s="111">
        <v>50027692</v>
      </c>
      <c r="H12" t="s">
        <v>215</v>
      </c>
      <c r="I12" s="101" t="str">
        <f t="shared" si="0"/>
        <v>39,7</v>
      </c>
      <c r="J12" s="164">
        <v>1</v>
      </c>
      <c r="K12" s="7" t="s">
        <v>138</v>
      </c>
      <c r="L12" s="103" t="e">
        <f>HLOOKUP(K12,'ABR''26'!$DE$4:$EH$65,MATCH('Carga (2)'!A12,'ABR''26'!$DE$4:$DE$65,0),0)</f>
        <v>#N/A</v>
      </c>
      <c r="M12" s="7" t="s">
        <v>246</v>
      </c>
      <c r="O12" s="7" t="str">
        <f t="shared" si="1"/>
        <v>ZBTM</v>
      </c>
      <c r="P12" s="104" t="e">
        <f t="shared" si="1"/>
        <v>#N/A</v>
      </c>
      <c r="Q12" s="102" t="s">
        <v>203</v>
      </c>
      <c r="R12" s="102" t="s">
        <v>204</v>
      </c>
      <c r="S12" s="102" t="s">
        <v>152</v>
      </c>
      <c r="T12" s="105" t="str">
        <f t="shared" ca="1" si="2"/>
        <v>04.05.Monday</v>
      </c>
      <c r="U12" s="102" t="s">
        <v>205</v>
      </c>
      <c r="V12" s="7"/>
      <c r="W12" s="7"/>
      <c r="X12" s="7"/>
      <c r="Y12" s="7"/>
      <c r="Z12" s="100">
        <f t="shared" si="3"/>
        <v>4001153</v>
      </c>
      <c r="AA12" s="7"/>
      <c r="AB12" s="7"/>
      <c r="AC12" s="7"/>
      <c r="AD12" s="7"/>
      <c r="AE12" s="100">
        <f t="shared" si="4"/>
        <v>4151</v>
      </c>
      <c r="AF12" s="7"/>
      <c r="AG12" s="100">
        <f t="shared" si="5"/>
        <v>50027692</v>
      </c>
    </row>
    <row r="13" spans="1:33" x14ac:dyDescent="0.35">
      <c r="A13" s="7" t="str">
        <f t="shared" si="6"/>
        <v>Manaus39,71</v>
      </c>
      <c r="B13" s="100" t="s">
        <v>187</v>
      </c>
      <c r="C13" s="7">
        <v>4151</v>
      </c>
      <c r="D13" s="7" t="s">
        <v>40</v>
      </c>
      <c r="E13">
        <v>4001153</v>
      </c>
      <c r="F13" s="101"/>
      <c r="G13" s="111">
        <v>50027692</v>
      </c>
      <c r="H13" t="s">
        <v>215</v>
      </c>
      <c r="I13" s="101" t="str">
        <f t="shared" si="0"/>
        <v>39,7</v>
      </c>
      <c r="J13" s="164">
        <v>1</v>
      </c>
      <c r="K13" s="7" t="s">
        <v>131</v>
      </c>
      <c r="L13" s="103" t="e">
        <f>HLOOKUP(K13,'ABR''26'!$DE$4:$EH$65,MATCH('Carga (2)'!A13,'ABR''26'!$DE$4:$DE$65,0),0)</f>
        <v>#N/A</v>
      </c>
      <c r="M13" s="7" t="s">
        <v>246</v>
      </c>
      <c r="O13" s="7" t="str">
        <f t="shared" si="1"/>
        <v>ZBFP</v>
      </c>
      <c r="P13" s="104" t="e">
        <f t="shared" si="1"/>
        <v>#N/A</v>
      </c>
      <c r="Q13" s="102" t="s">
        <v>203</v>
      </c>
      <c r="R13" s="102" t="s">
        <v>204</v>
      </c>
      <c r="S13" s="102" t="s">
        <v>152</v>
      </c>
      <c r="T13" s="105" t="str">
        <f t="shared" ca="1" si="2"/>
        <v>04.05.Monday</v>
      </c>
      <c r="U13" s="102" t="s">
        <v>205</v>
      </c>
      <c r="V13" s="7"/>
      <c r="W13" s="7"/>
      <c r="X13" s="7"/>
      <c r="Y13" s="7"/>
      <c r="Z13" s="100">
        <f t="shared" si="3"/>
        <v>4001153</v>
      </c>
      <c r="AA13" s="7"/>
      <c r="AB13" s="7"/>
      <c r="AC13" s="7"/>
      <c r="AD13" s="7"/>
      <c r="AE13" s="100">
        <f t="shared" si="4"/>
        <v>4151</v>
      </c>
      <c r="AF13" s="7"/>
      <c r="AG13" s="100">
        <f t="shared" si="5"/>
        <v>50027692</v>
      </c>
    </row>
    <row r="14" spans="1:33" x14ac:dyDescent="0.35">
      <c r="A14" s="7" t="str">
        <f t="shared" si="6"/>
        <v>Manaus39,71</v>
      </c>
      <c r="B14" s="100" t="s">
        <v>187</v>
      </c>
      <c r="C14" s="7">
        <v>4151</v>
      </c>
      <c r="D14" s="7" t="s">
        <v>40</v>
      </c>
      <c r="E14">
        <v>4001153</v>
      </c>
      <c r="F14" s="101"/>
      <c r="G14" s="111">
        <v>50027692</v>
      </c>
      <c r="H14" t="s">
        <v>215</v>
      </c>
      <c r="I14" s="101" t="str">
        <f t="shared" si="0"/>
        <v>39,7</v>
      </c>
      <c r="J14" s="164">
        <v>1</v>
      </c>
      <c r="K14" s="7" t="s">
        <v>44</v>
      </c>
      <c r="L14" s="103" t="e">
        <f>HLOOKUP(K14,'ABR''26'!$DE$4:$EH$65,MATCH('Carga (2)'!A14,'ABR''26'!$DE$4:$DE$65,0),0)</f>
        <v>#N/A</v>
      </c>
      <c r="M14" s="7" t="s">
        <v>246</v>
      </c>
      <c r="O14" s="7" t="str">
        <f t="shared" si="1"/>
        <v>ZBSR</v>
      </c>
      <c r="P14" s="104" t="e">
        <f t="shared" si="1"/>
        <v>#N/A</v>
      </c>
      <c r="Q14" s="102" t="s">
        <v>203</v>
      </c>
      <c r="R14" s="102" t="s">
        <v>204</v>
      </c>
      <c r="S14" s="102" t="s">
        <v>152</v>
      </c>
      <c r="T14" s="105" t="str">
        <f t="shared" ca="1" si="2"/>
        <v>04.05.Monday</v>
      </c>
      <c r="U14" s="102" t="s">
        <v>205</v>
      </c>
      <c r="V14" s="7"/>
      <c r="W14" s="7"/>
      <c r="X14" s="7"/>
      <c r="Y14" s="7"/>
      <c r="Z14" s="100">
        <f t="shared" si="3"/>
        <v>4001153</v>
      </c>
      <c r="AA14" s="7"/>
      <c r="AB14" s="7"/>
      <c r="AC14" s="7"/>
      <c r="AD14" s="7"/>
      <c r="AE14" s="100">
        <f t="shared" si="4"/>
        <v>4151</v>
      </c>
      <c r="AF14" s="7"/>
      <c r="AG14" s="100">
        <f t="shared" si="5"/>
        <v>50027692</v>
      </c>
    </row>
    <row r="15" spans="1:33" x14ac:dyDescent="0.35">
      <c r="A15" s="7" t="str">
        <f t="shared" si="6"/>
        <v>Manaus39,71</v>
      </c>
      <c r="B15" s="100" t="s">
        <v>187</v>
      </c>
      <c r="C15" s="7">
        <v>4151</v>
      </c>
      <c r="D15" s="7" t="s">
        <v>40</v>
      </c>
      <c r="E15">
        <v>4001153</v>
      </c>
      <c r="F15" s="101"/>
      <c r="G15" s="111">
        <v>50027692</v>
      </c>
      <c r="H15" t="s">
        <v>215</v>
      </c>
      <c r="I15" s="101" t="str">
        <f t="shared" si="0"/>
        <v>39,7</v>
      </c>
      <c r="J15" s="164">
        <v>1</v>
      </c>
      <c r="K15" s="7" t="s">
        <v>134</v>
      </c>
      <c r="L15" s="103" t="e">
        <f>HLOOKUP(K15,'ABR''26'!$DE$4:$EH$65,MATCH('Carga (2)'!A15,'ABR''26'!$DE$4:$DE$65,0),0)</f>
        <v>#N/A</v>
      </c>
      <c r="M15" s="7" t="s">
        <v>246</v>
      </c>
      <c r="O15" s="7" t="str">
        <f t="shared" si="1"/>
        <v>ZBSG</v>
      </c>
      <c r="P15" s="104" t="e">
        <f t="shared" si="1"/>
        <v>#N/A</v>
      </c>
      <c r="Q15" s="102" t="s">
        <v>203</v>
      </c>
      <c r="R15" s="102" t="s">
        <v>204</v>
      </c>
      <c r="S15" s="102" t="s">
        <v>152</v>
      </c>
      <c r="T15" s="105" t="str">
        <f t="shared" ca="1" si="2"/>
        <v>04.05.Monday</v>
      </c>
      <c r="U15" s="102" t="s">
        <v>205</v>
      </c>
      <c r="V15" s="7"/>
      <c r="W15" s="7"/>
      <c r="X15" s="7"/>
      <c r="Y15" s="7"/>
      <c r="Z15" s="100">
        <f t="shared" si="3"/>
        <v>4001153</v>
      </c>
      <c r="AA15" s="7"/>
      <c r="AB15" s="7"/>
      <c r="AC15" s="7"/>
      <c r="AD15" s="7"/>
      <c r="AE15" s="100">
        <f t="shared" si="4"/>
        <v>4151</v>
      </c>
      <c r="AF15" s="7"/>
      <c r="AG15" s="100">
        <f t="shared" si="5"/>
        <v>50027692</v>
      </c>
    </row>
    <row r="16" spans="1:33" x14ac:dyDescent="0.35">
      <c r="A16" s="7" t="str">
        <f t="shared" si="6"/>
        <v>Manaus39,71</v>
      </c>
      <c r="B16" s="100" t="s">
        <v>187</v>
      </c>
      <c r="C16" s="7">
        <v>4151</v>
      </c>
      <c r="D16" s="7" t="s">
        <v>40</v>
      </c>
      <c r="E16">
        <v>4001153</v>
      </c>
      <c r="F16" s="101"/>
      <c r="G16" s="111">
        <v>50027692</v>
      </c>
      <c r="H16" t="s">
        <v>215</v>
      </c>
      <c r="I16" s="101" t="str">
        <f t="shared" si="0"/>
        <v>39,7</v>
      </c>
      <c r="J16" s="164">
        <v>1</v>
      </c>
      <c r="K16" s="7" t="s">
        <v>46</v>
      </c>
      <c r="L16" s="103" t="e">
        <f>HLOOKUP(K16,'ABR''26'!$DE$4:$EH$65,MATCH('Carga (2)'!A16,'ABR''26'!$DE$4:$DE$65,0),0)</f>
        <v>#N/A</v>
      </c>
      <c r="M16" s="7" t="s">
        <v>246</v>
      </c>
      <c r="O16" s="7" t="str">
        <f t="shared" si="1"/>
        <v>ZBCP</v>
      </c>
      <c r="P16" s="104" t="e">
        <f t="shared" si="1"/>
        <v>#N/A</v>
      </c>
      <c r="Q16" s="102" t="s">
        <v>203</v>
      </c>
      <c r="R16" s="102" t="s">
        <v>204</v>
      </c>
      <c r="S16" s="102" t="s">
        <v>152</v>
      </c>
      <c r="T16" s="105" t="str">
        <f t="shared" ca="1" si="2"/>
        <v>04.05.Monday</v>
      </c>
      <c r="U16" s="102" t="s">
        <v>205</v>
      </c>
      <c r="V16" s="7"/>
      <c r="W16" s="7"/>
      <c r="X16" s="7"/>
      <c r="Y16" s="7"/>
      <c r="Z16" s="100">
        <f t="shared" si="3"/>
        <v>4001153</v>
      </c>
      <c r="AA16" s="7"/>
      <c r="AB16" s="7"/>
      <c r="AC16" s="7"/>
      <c r="AD16" s="7"/>
      <c r="AE16" s="100">
        <f t="shared" si="4"/>
        <v>4151</v>
      </c>
      <c r="AF16" s="7"/>
      <c r="AG16" s="100">
        <f t="shared" si="5"/>
        <v>50027692</v>
      </c>
    </row>
    <row r="17" spans="1:33" x14ac:dyDescent="0.35">
      <c r="A17" s="7" t="str">
        <f t="shared" si="6"/>
        <v>Manaus39,71</v>
      </c>
      <c r="B17" s="100" t="s">
        <v>187</v>
      </c>
      <c r="C17" s="7">
        <v>4151</v>
      </c>
      <c r="D17" s="7" t="s">
        <v>40</v>
      </c>
      <c r="E17">
        <v>4001153</v>
      </c>
      <c r="F17" s="101"/>
      <c r="G17" s="111">
        <v>50027692</v>
      </c>
      <c r="H17" t="s">
        <v>215</v>
      </c>
      <c r="I17" s="101" t="str">
        <f t="shared" si="0"/>
        <v>39,7</v>
      </c>
      <c r="J17" s="164">
        <v>1</v>
      </c>
      <c r="K17" s="7" t="s">
        <v>133</v>
      </c>
      <c r="L17" s="103" t="e">
        <f>HLOOKUP(K17,'ABR''26'!$DE$4:$EH$65,MATCH('Carga (2)'!A17,'ABR''26'!$DE$4:$DE$65,0),0)</f>
        <v>#N/A</v>
      </c>
      <c r="M17" s="7" t="s">
        <v>246</v>
      </c>
      <c r="O17" s="7" t="str">
        <f t="shared" si="1"/>
        <v>ZBML</v>
      </c>
      <c r="P17" s="104" t="e">
        <f t="shared" si="1"/>
        <v>#N/A</v>
      </c>
      <c r="Q17" s="102" t="s">
        <v>203</v>
      </c>
      <c r="R17" s="102" t="s">
        <v>204</v>
      </c>
      <c r="S17" s="102" t="s">
        <v>152</v>
      </c>
      <c r="T17" s="105" t="str">
        <f t="shared" ca="1" si="2"/>
        <v>04.05.Monday</v>
      </c>
      <c r="U17" s="102" t="s">
        <v>205</v>
      </c>
      <c r="V17" s="7"/>
      <c r="W17" s="7"/>
      <c r="X17" s="7"/>
      <c r="Y17" s="7"/>
      <c r="Z17" s="100">
        <f t="shared" si="3"/>
        <v>4001153</v>
      </c>
      <c r="AA17" s="7"/>
      <c r="AB17" s="7"/>
      <c r="AC17" s="7"/>
      <c r="AD17" s="7"/>
      <c r="AE17" s="100">
        <f t="shared" si="4"/>
        <v>4151</v>
      </c>
      <c r="AF17" s="7"/>
      <c r="AG17" s="100">
        <f t="shared" si="5"/>
        <v>50027692</v>
      </c>
    </row>
    <row r="18" spans="1:33" x14ac:dyDescent="0.35">
      <c r="A18" s="7" t="str">
        <f t="shared" si="6"/>
        <v>Suape55,61</v>
      </c>
      <c r="B18" s="100" t="s">
        <v>187</v>
      </c>
      <c r="C18" s="7">
        <v>4196</v>
      </c>
      <c r="D18" s="7" t="s">
        <v>23</v>
      </c>
      <c r="E18">
        <v>4001151</v>
      </c>
      <c r="F18" s="101"/>
      <c r="G18" s="111">
        <v>50028621</v>
      </c>
      <c r="H18" t="s">
        <v>216</v>
      </c>
      <c r="I18" s="101" t="str">
        <f t="shared" si="0"/>
        <v>55,6</v>
      </c>
      <c r="J18" s="164">
        <v>1</v>
      </c>
      <c r="K18" s="7" t="s">
        <v>43</v>
      </c>
      <c r="L18" s="103" t="e">
        <f>HLOOKUP(K18,'ABR''26'!$DE$4:$EH$65,MATCH('Carga (2)'!A18,'ABR''26'!$DE$4:$DE$65,0),0)</f>
        <v>#N/A</v>
      </c>
      <c r="M18" s="7" t="s">
        <v>246</v>
      </c>
      <c r="O18" s="7" t="str">
        <f t="shared" ref="O18:P25" si="7">K18</f>
        <v>ZBRP</v>
      </c>
      <c r="P18" s="104" t="e">
        <f t="shared" si="7"/>
        <v>#N/A</v>
      </c>
      <c r="Q18" s="102" t="s">
        <v>203</v>
      </c>
      <c r="R18" s="102" t="s">
        <v>204</v>
      </c>
      <c r="S18" s="102" t="s">
        <v>152</v>
      </c>
      <c r="T18" s="105" t="str">
        <f t="shared" ca="1" si="2"/>
        <v>04.05.Monday</v>
      </c>
      <c r="U18" s="102" t="s">
        <v>205</v>
      </c>
      <c r="V18" s="7"/>
      <c r="W18" s="7"/>
      <c r="X18" s="7"/>
      <c r="Y18" s="7"/>
      <c r="Z18" s="100">
        <f t="shared" si="3"/>
        <v>4001151</v>
      </c>
      <c r="AA18" s="7"/>
      <c r="AB18" s="7"/>
      <c r="AC18" s="7"/>
      <c r="AD18" s="7"/>
      <c r="AE18" s="100">
        <f t="shared" si="4"/>
        <v>4196</v>
      </c>
      <c r="AF18" s="7"/>
      <c r="AG18" s="100">
        <f t="shared" si="5"/>
        <v>50028621</v>
      </c>
    </row>
    <row r="19" spans="1:33" x14ac:dyDescent="0.35">
      <c r="A19" s="7" t="str">
        <f t="shared" si="6"/>
        <v>Suape55,61</v>
      </c>
      <c r="B19" s="100" t="s">
        <v>187</v>
      </c>
      <c r="C19" s="7">
        <v>4196</v>
      </c>
      <c r="D19" s="7" t="s">
        <v>23</v>
      </c>
      <c r="E19">
        <v>4001151</v>
      </c>
      <c r="F19" s="101"/>
      <c r="G19" s="111">
        <v>50028621</v>
      </c>
      <c r="H19" t="s">
        <v>216</v>
      </c>
      <c r="I19" s="101" t="str">
        <f t="shared" si="0"/>
        <v>55,6</v>
      </c>
      <c r="J19" s="164">
        <v>1</v>
      </c>
      <c r="K19" s="7" t="s">
        <v>50</v>
      </c>
      <c r="L19" s="103" t="e">
        <f>HLOOKUP(K19,'ABR''26'!$DE$4:$EH$65,MATCH('Carga (2)'!A19,'ABR''26'!$DE$4:$DE$65,0),0)</f>
        <v>#N/A</v>
      </c>
      <c r="M19" s="7" t="s">
        <v>246</v>
      </c>
      <c r="O19" s="7" t="str">
        <f t="shared" si="7"/>
        <v>ZBOP</v>
      </c>
      <c r="P19" s="104" t="e">
        <f t="shared" si="7"/>
        <v>#N/A</v>
      </c>
      <c r="Q19" s="102" t="s">
        <v>203</v>
      </c>
      <c r="R19" s="102" t="s">
        <v>204</v>
      </c>
      <c r="S19" s="102" t="s">
        <v>152</v>
      </c>
      <c r="T19" s="105" t="str">
        <f t="shared" ca="1" si="2"/>
        <v>04.05.Monday</v>
      </c>
      <c r="U19" s="102" t="s">
        <v>205</v>
      </c>
      <c r="V19" s="7"/>
      <c r="W19" s="7"/>
      <c r="X19" s="7"/>
      <c r="Y19" s="7"/>
      <c r="Z19" s="100">
        <f t="shared" si="3"/>
        <v>4001151</v>
      </c>
      <c r="AA19" s="7"/>
      <c r="AB19" s="7"/>
      <c r="AC19" s="7"/>
      <c r="AD19" s="7"/>
      <c r="AE19" s="100">
        <f t="shared" si="4"/>
        <v>4196</v>
      </c>
      <c r="AF19" s="7"/>
      <c r="AG19" s="100">
        <f t="shared" si="5"/>
        <v>50028621</v>
      </c>
    </row>
    <row r="20" spans="1:33" x14ac:dyDescent="0.35">
      <c r="A20" s="7" t="str">
        <f t="shared" si="6"/>
        <v>Suape55,61</v>
      </c>
      <c r="B20" s="100" t="s">
        <v>187</v>
      </c>
      <c r="C20" s="7">
        <v>4196</v>
      </c>
      <c r="D20" s="7" t="s">
        <v>23</v>
      </c>
      <c r="E20">
        <v>4001151</v>
      </c>
      <c r="F20" s="101"/>
      <c r="G20" s="111">
        <v>50028621</v>
      </c>
      <c r="H20" t="s">
        <v>216</v>
      </c>
      <c r="I20" s="101" t="str">
        <f t="shared" si="0"/>
        <v>55,6</v>
      </c>
      <c r="J20" s="164">
        <v>1</v>
      </c>
      <c r="K20" s="7" t="s">
        <v>138</v>
      </c>
      <c r="L20" s="103" t="e">
        <f>HLOOKUP(K20,'ABR''26'!$DE$4:$EH$65,MATCH('Carga (2)'!A20,'ABR''26'!$DE$4:$DE$65,0),0)</f>
        <v>#N/A</v>
      </c>
      <c r="M20" s="7" t="s">
        <v>246</v>
      </c>
      <c r="O20" s="7" t="str">
        <f t="shared" si="7"/>
        <v>ZBTM</v>
      </c>
      <c r="P20" s="104" t="e">
        <f t="shared" si="7"/>
        <v>#N/A</v>
      </c>
      <c r="Q20" s="102" t="s">
        <v>203</v>
      </c>
      <c r="R20" s="102" t="s">
        <v>204</v>
      </c>
      <c r="S20" s="102" t="s">
        <v>152</v>
      </c>
      <c r="T20" s="105" t="str">
        <f t="shared" ca="1" si="2"/>
        <v>04.05.Monday</v>
      </c>
      <c r="U20" s="102" t="s">
        <v>205</v>
      </c>
      <c r="V20" s="7"/>
      <c r="W20" s="7"/>
      <c r="X20" s="7"/>
      <c r="Y20" s="7"/>
      <c r="Z20" s="100">
        <f t="shared" si="3"/>
        <v>4001151</v>
      </c>
      <c r="AA20" s="7"/>
      <c r="AB20" s="7"/>
      <c r="AC20" s="7"/>
      <c r="AD20" s="7"/>
      <c r="AE20" s="100">
        <f t="shared" si="4"/>
        <v>4196</v>
      </c>
      <c r="AF20" s="7"/>
      <c r="AG20" s="100">
        <f t="shared" si="5"/>
        <v>50028621</v>
      </c>
    </row>
    <row r="21" spans="1:33" x14ac:dyDescent="0.35">
      <c r="A21" s="7" t="str">
        <f t="shared" si="6"/>
        <v>Suape55,61</v>
      </c>
      <c r="B21" s="100" t="s">
        <v>187</v>
      </c>
      <c r="C21" s="7">
        <v>4196</v>
      </c>
      <c r="D21" s="7" t="s">
        <v>23</v>
      </c>
      <c r="E21">
        <v>4001151</v>
      </c>
      <c r="F21" s="101"/>
      <c r="G21" s="111">
        <v>50028621</v>
      </c>
      <c r="H21" t="s">
        <v>216</v>
      </c>
      <c r="I21" s="101" t="str">
        <f t="shared" si="0"/>
        <v>55,6</v>
      </c>
      <c r="J21" s="164">
        <v>1</v>
      </c>
      <c r="K21" s="7" t="s">
        <v>131</v>
      </c>
      <c r="L21" s="103" t="e">
        <f>HLOOKUP(K21,'ABR''26'!$DE$4:$EH$65,MATCH('Carga (2)'!A21,'ABR''26'!$DE$4:$DE$65,0),0)</f>
        <v>#N/A</v>
      </c>
      <c r="M21" s="7" t="s">
        <v>246</v>
      </c>
      <c r="O21" s="7" t="str">
        <f t="shared" si="7"/>
        <v>ZBFP</v>
      </c>
      <c r="P21" s="104" t="e">
        <f t="shared" si="7"/>
        <v>#N/A</v>
      </c>
      <c r="Q21" s="102" t="s">
        <v>203</v>
      </c>
      <c r="R21" s="102" t="s">
        <v>204</v>
      </c>
      <c r="S21" s="102" t="s">
        <v>152</v>
      </c>
      <c r="T21" s="105" t="str">
        <f t="shared" ca="1" si="2"/>
        <v>04.05.Monday</v>
      </c>
      <c r="U21" s="102" t="s">
        <v>205</v>
      </c>
      <c r="V21" s="7"/>
      <c r="W21" s="7"/>
      <c r="X21" s="7"/>
      <c r="Y21" s="7"/>
      <c r="Z21" s="100">
        <f t="shared" si="3"/>
        <v>4001151</v>
      </c>
      <c r="AA21" s="7"/>
      <c r="AB21" s="7"/>
      <c r="AC21" s="7"/>
      <c r="AD21" s="7"/>
      <c r="AE21" s="100">
        <f t="shared" si="4"/>
        <v>4196</v>
      </c>
      <c r="AF21" s="7"/>
      <c r="AG21" s="100">
        <f t="shared" si="5"/>
        <v>50028621</v>
      </c>
    </row>
    <row r="22" spans="1:33" x14ac:dyDescent="0.35">
      <c r="A22" s="7" t="str">
        <f t="shared" si="6"/>
        <v>Suape55,61</v>
      </c>
      <c r="B22" s="100" t="s">
        <v>187</v>
      </c>
      <c r="C22" s="7">
        <v>4196</v>
      </c>
      <c r="D22" s="7" t="s">
        <v>23</v>
      </c>
      <c r="E22">
        <v>4001151</v>
      </c>
      <c r="F22" s="101"/>
      <c r="G22" s="111">
        <v>50028621</v>
      </c>
      <c r="H22" t="s">
        <v>216</v>
      </c>
      <c r="I22" s="101" t="str">
        <f t="shared" si="0"/>
        <v>55,6</v>
      </c>
      <c r="J22" s="164">
        <v>1</v>
      </c>
      <c r="K22" s="7" t="s">
        <v>44</v>
      </c>
      <c r="L22" s="103" t="e">
        <f>HLOOKUP(K22,'ABR''26'!$DE$4:$EH$65,MATCH('Carga (2)'!A22,'ABR''26'!$DE$4:$DE$65,0),0)</f>
        <v>#N/A</v>
      </c>
      <c r="M22" s="7" t="s">
        <v>246</v>
      </c>
      <c r="O22" s="7" t="str">
        <f t="shared" si="7"/>
        <v>ZBSR</v>
      </c>
      <c r="P22" s="104" t="e">
        <f t="shared" si="7"/>
        <v>#N/A</v>
      </c>
      <c r="Q22" s="102" t="s">
        <v>203</v>
      </c>
      <c r="R22" s="102" t="s">
        <v>204</v>
      </c>
      <c r="S22" s="102" t="s">
        <v>152</v>
      </c>
      <c r="T22" s="105" t="str">
        <f t="shared" ca="1" si="2"/>
        <v>04.05.Monday</v>
      </c>
      <c r="U22" s="102" t="s">
        <v>205</v>
      </c>
      <c r="V22" s="7"/>
      <c r="W22" s="7"/>
      <c r="X22" s="7"/>
      <c r="Y22" s="7"/>
      <c r="Z22" s="100">
        <f t="shared" si="3"/>
        <v>4001151</v>
      </c>
      <c r="AA22" s="7"/>
      <c r="AB22" s="7"/>
      <c r="AC22" s="7"/>
      <c r="AD22" s="7"/>
      <c r="AE22" s="100">
        <f t="shared" si="4"/>
        <v>4196</v>
      </c>
      <c r="AF22" s="7"/>
      <c r="AG22" s="100">
        <f t="shared" si="5"/>
        <v>50028621</v>
      </c>
    </row>
    <row r="23" spans="1:33" x14ac:dyDescent="0.35">
      <c r="A23" s="7" t="str">
        <f t="shared" si="6"/>
        <v>Suape55,61</v>
      </c>
      <c r="B23" s="100" t="s">
        <v>187</v>
      </c>
      <c r="C23" s="7">
        <v>4196</v>
      </c>
      <c r="D23" s="7" t="s">
        <v>23</v>
      </c>
      <c r="E23">
        <v>4001151</v>
      </c>
      <c r="F23" s="101"/>
      <c r="G23" s="111">
        <v>50028621</v>
      </c>
      <c r="H23" t="s">
        <v>216</v>
      </c>
      <c r="I23" s="101" t="str">
        <f t="shared" si="0"/>
        <v>55,6</v>
      </c>
      <c r="J23" s="164">
        <v>1</v>
      </c>
      <c r="K23" s="7" t="s">
        <v>52</v>
      </c>
      <c r="L23" s="103" t="e">
        <f>HLOOKUP(K23,'ABR''26'!$DE$4:$EH$65,MATCH('Carga (2)'!A23,'ABR''26'!$DE$4:$DE$65,0),0)</f>
        <v>#N/A</v>
      </c>
      <c r="M23" s="7" t="s">
        <v>246</v>
      </c>
      <c r="O23" s="7" t="str">
        <f t="shared" si="7"/>
        <v>ZBPP</v>
      </c>
      <c r="P23" s="104" t="e">
        <f t="shared" si="7"/>
        <v>#N/A</v>
      </c>
      <c r="Q23" s="102" t="s">
        <v>203</v>
      </c>
      <c r="R23" s="102" t="s">
        <v>204</v>
      </c>
      <c r="S23" s="102" t="s">
        <v>152</v>
      </c>
      <c r="T23" s="105" t="str">
        <f t="shared" ca="1" si="2"/>
        <v>04.05.Monday</v>
      </c>
      <c r="U23" s="102" t="s">
        <v>205</v>
      </c>
      <c r="V23" s="7"/>
      <c r="W23" s="7"/>
      <c r="X23" s="7"/>
      <c r="Y23" s="7"/>
      <c r="Z23" s="100">
        <f t="shared" si="3"/>
        <v>4001151</v>
      </c>
      <c r="AA23" s="7"/>
      <c r="AB23" s="7"/>
      <c r="AC23" s="7"/>
      <c r="AD23" s="7"/>
      <c r="AE23" s="100">
        <f t="shared" si="4"/>
        <v>4196</v>
      </c>
      <c r="AF23" s="7"/>
      <c r="AG23" s="100">
        <f t="shared" si="5"/>
        <v>50028621</v>
      </c>
    </row>
    <row r="24" spans="1:33" x14ac:dyDescent="0.35">
      <c r="A24" s="7" t="str">
        <f t="shared" si="6"/>
        <v>Suape55,61</v>
      </c>
      <c r="B24" s="100" t="s">
        <v>187</v>
      </c>
      <c r="C24" s="7">
        <v>4196</v>
      </c>
      <c r="D24" s="7" t="s">
        <v>23</v>
      </c>
      <c r="E24">
        <v>4001151</v>
      </c>
      <c r="F24" s="101"/>
      <c r="G24" s="111">
        <v>50028621</v>
      </c>
      <c r="H24" t="s">
        <v>216</v>
      </c>
      <c r="I24" s="101" t="str">
        <f t="shared" si="0"/>
        <v>55,6</v>
      </c>
      <c r="J24" s="164">
        <v>1</v>
      </c>
      <c r="K24" s="7" t="s">
        <v>46</v>
      </c>
      <c r="L24" s="103" t="e">
        <f>HLOOKUP(K24,'ABR''26'!$DE$4:$EH$65,MATCH('Carga (2)'!A24,'ABR''26'!$DE$4:$DE$65,0),0)</f>
        <v>#N/A</v>
      </c>
      <c r="M24" s="7" t="s">
        <v>246</v>
      </c>
      <c r="O24" s="7" t="str">
        <f t="shared" si="7"/>
        <v>ZBCP</v>
      </c>
      <c r="P24" s="104" t="e">
        <f t="shared" si="7"/>
        <v>#N/A</v>
      </c>
      <c r="Q24" s="102" t="s">
        <v>203</v>
      </c>
      <c r="R24" s="102" t="s">
        <v>204</v>
      </c>
      <c r="S24" s="102" t="s">
        <v>152</v>
      </c>
      <c r="T24" s="105" t="str">
        <f t="shared" ca="1" si="2"/>
        <v>04.05.Monday</v>
      </c>
      <c r="U24" s="102" t="s">
        <v>205</v>
      </c>
      <c r="V24" s="7"/>
      <c r="W24" s="7"/>
      <c r="X24" s="7"/>
      <c r="Y24" s="7"/>
      <c r="Z24" s="100">
        <f t="shared" si="3"/>
        <v>4001151</v>
      </c>
      <c r="AA24" s="7"/>
      <c r="AB24" s="7"/>
      <c r="AC24" s="7"/>
      <c r="AD24" s="7"/>
      <c r="AE24" s="100">
        <f t="shared" si="4"/>
        <v>4196</v>
      </c>
      <c r="AF24" s="7"/>
      <c r="AG24" s="100">
        <f t="shared" si="5"/>
        <v>50028621</v>
      </c>
    </row>
    <row r="25" spans="1:33" x14ac:dyDescent="0.35">
      <c r="A25" s="7" t="str">
        <f t="shared" si="6"/>
        <v>Suape55,61</v>
      </c>
      <c r="B25" s="100" t="s">
        <v>187</v>
      </c>
      <c r="C25" s="7">
        <v>4196</v>
      </c>
      <c r="D25" s="7" t="s">
        <v>23</v>
      </c>
      <c r="E25">
        <v>4001151</v>
      </c>
      <c r="F25" s="101"/>
      <c r="G25" s="111">
        <v>50028621</v>
      </c>
      <c r="H25" t="s">
        <v>216</v>
      </c>
      <c r="I25" s="101" t="str">
        <f t="shared" si="0"/>
        <v>55,6</v>
      </c>
      <c r="J25" s="164">
        <v>1</v>
      </c>
      <c r="K25" s="7" t="s">
        <v>133</v>
      </c>
      <c r="L25" s="103" t="e">
        <f>HLOOKUP(K25,'ABR''26'!$DE$4:$EH$65,MATCH('Carga (2)'!A25,'ABR''26'!$DE$4:$DE$65,0),0)</f>
        <v>#N/A</v>
      </c>
      <c r="M25" s="7" t="s">
        <v>246</v>
      </c>
      <c r="O25" s="7" t="str">
        <f t="shared" si="7"/>
        <v>ZBML</v>
      </c>
      <c r="P25" s="104" t="e">
        <f t="shared" si="7"/>
        <v>#N/A</v>
      </c>
      <c r="Q25" s="102" t="s">
        <v>203</v>
      </c>
      <c r="R25" s="102" t="s">
        <v>204</v>
      </c>
      <c r="S25" s="102" t="s">
        <v>152</v>
      </c>
      <c r="T25" s="105" t="str">
        <f t="shared" ca="1" si="2"/>
        <v>04.05.Monday</v>
      </c>
      <c r="U25" s="102" t="s">
        <v>205</v>
      </c>
      <c r="V25" s="7"/>
      <c r="W25" s="7"/>
      <c r="X25" s="7"/>
      <c r="Y25" s="7"/>
      <c r="Z25" s="100">
        <f t="shared" si="3"/>
        <v>4001151</v>
      </c>
      <c r="AA25" s="7"/>
      <c r="AB25" s="7"/>
      <c r="AC25" s="7"/>
      <c r="AD25" s="7"/>
      <c r="AE25" s="100">
        <f t="shared" si="4"/>
        <v>4196</v>
      </c>
      <c r="AF25" s="7"/>
      <c r="AG25" s="100">
        <f t="shared" si="5"/>
        <v>50028621</v>
      </c>
    </row>
    <row r="26" spans="1:33" x14ac:dyDescent="0.35">
      <c r="A26" s="7" t="str">
        <f t="shared" si="6"/>
        <v>Suape55,60</v>
      </c>
      <c r="B26" s="100" t="s">
        <v>187</v>
      </c>
      <c r="C26" s="7">
        <v>4196</v>
      </c>
      <c r="D26" s="7" t="s">
        <v>23</v>
      </c>
      <c r="E26">
        <v>4001151</v>
      </c>
      <c r="F26" s="101"/>
      <c r="G26" s="111">
        <v>50033762</v>
      </c>
      <c r="H26" t="s">
        <v>217</v>
      </c>
      <c r="I26" s="101" t="str">
        <f t="shared" si="0"/>
        <v>55,6</v>
      </c>
      <c r="J26" s="164">
        <v>0</v>
      </c>
      <c r="K26" s="7" t="s">
        <v>43</v>
      </c>
      <c r="L26" s="103" t="e">
        <f>HLOOKUP(K26,'ABR''26'!$DE$4:$EH$65,MATCH('Carga (2)'!A26,'ABR''26'!$DE$4:$DE$65,0),0)</f>
        <v>#N/A</v>
      </c>
      <c r="M26" s="7"/>
      <c r="O26" s="7"/>
      <c r="P26" s="104"/>
      <c r="Q26" s="102"/>
      <c r="R26" s="102"/>
      <c r="S26" s="102"/>
      <c r="T26" s="105"/>
      <c r="U26" s="102"/>
      <c r="V26" s="7"/>
      <c r="W26" s="7"/>
      <c r="X26" s="7"/>
      <c r="Y26" s="7"/>
      <c r="Z26" s="100"/>
      <c r="AA26" s="7"/>
      <c r="AB26" s="7"/>
      <c r="AC26" s="7"/>
      <c r="AD26" s="7"/>
      <c r="AE26" s="100"/>
      <c r="AF26" s="7"/>
      <c r="AG26" s="100"/>
    </row>
    <row r="27" spans="1:33" x14ac:dyDescent="0.35">
      <c r="A27" s="7" t="str">
        <f t="shared" si="6"/>
        <v>Suape55,60</v>
      </c>
      <c r="B27" s="100" t="s">
        <v>187</v>
      </c>
      <c r="C27" s="7">
        <v>4196</v>
      </c>
      <c r="D27" s="7" t="s">
        <v>23</v>
      </c>
      <c r="E27">
        <v>4001151</v>
      </c>
      <c r="F27" s="101"/>
      <c r="G27" s="111">
        <v>50033762</v>
      </c>
      <c r="H27" t="s">
        <v>217</v>
      </c>
      <c r="I27" s="101" t="str">
        <f t="shared" si="0"/>
        <v>55,6</v>
      </c>
      <c r="J27" s="164">
        <v>0</v>
      </c>
      <c r="K27" s="7" t="s">
        <v>50</v>
      </c>
      <c r="L27" s="103" t="e">
        <f>HLOOKUP(K27,'ABR''26'!$DE$4:$EH$65,MATCH('Carga (2)'!A27,'ABR''26'!$DE$4:$DE$65,0),0)</f>
        <v>#N/A</v>
      </c>
      <c r="M27" s="7"/>
      <c r="O27" s="7"/>
      <c r="P27" s="104"/>
      <c r="Q27" s="102"/>
      <c r="R27" s="102"/>
      <c r="S27" s="102"/>
      <c r="T27" s="105"/>
      <c r="U27" s="102"/>
      <c r="V27" s="7"/>
      <c r="W27" s="7"/>
      <c r="X27" s="7"/>
      <c r="Y27" s="7"/>
      <c r="Z27" s="100"/>
      <c r="AA27" s="7"/>
      <c r="AB27" s="7"/>
      <c r="AC27" s="7"/>
      <c r="AD27" s="7"/>
      <c r="AE27" s="100"/>
      <c r="AF27" s="7"/>
      <c r="AG27" s="100"/>
    </row>
    <row r="28" spans="1:33" x14ac:dyDescent="0.35">
      <c r="A28" s="7" t="str">
        <f t="shared" si="6"/>
        <v>Suape55,60</v>
      </c>
      <c r="B28" s="100" t="s">
        <v>187</v>
      </c>
      <c r="C28" s="7">
        <v>4196</v>
      </c>
      <c r="D28" s="7" t="s">
        <v>23</v>
      </c>
      <c r="E28">
        <v>4001151</v>
      </c>
      <c r="F28" s="101"/>
      <c r="G28" s="111">
        <v>50033762</v>
      </c>
      <c r="H28" t="s">
        <v>217</v>
      </c>
      <c r="I28" s="101" t="str">
        <f t="shared" si="0"/>
        <v>55,6</v>
      </c>
      <c r="J28" s="164">
        <v>0</v>
      </c>
      <c r="K28" s="7" t="s">
        <v>138</v>
      </c>
      <c r="L28" s="103" t="e">
        <f>HLOOKUP(K28,'ABR''26'!$DE$4:$EH$65,MATCH('Carga (2)'!A28,'ABR''26'!$DE$4:$DE$65,0),0)</f>
        <v>#N/A</v>
      </c>
      <c r="M28" s="7"/>
      <c r="O28" s="7"/>
      <c r="P28" s="104"/>
      <c r="Q28" s="102"/>
      <c r="R28" s="102"/>
      <c r="S28" s="102"/>
      <c r="T28" s="105"/>
      <c r="U28" s="102"/>
      <c r="V28" s="7"/>
      <c r="W28" s="7"/>
      <c r="X28" s="7"/>
      <c r="Y28" s="7"/>
      <c r="Z28" s="100"/>
      <c r="AA28" s="7"/>
      <c r="AB28" s="7"/>
      <c r="AC28" s="7"/>
      <c r="AD28" s="7"/>
      <c r="AE28" s="100"/>
      <c r="AF28" s="7"/>
      <c r="AG28" s="100"/>
    </row>
    <row r="29" spans="1:33" x14ac:dyDescent="0.35">
      <c r="A29" s="7" t="str">
        <f t="shared" si="6"/>
        <v>Suape55,60</v>
      </c>
      <c r="B29" s="100" t="s">
        <v>187</v>
      </c>
      <c r="C29" s="7">
        <v>4196</v>
      </c>
      <c r="D29" s="7" t="s">
        <v>23</v>
      </c>
      <c r="E29">
        <v>4001151</v>
      </c>
      <c r="F29" s="101"/>
      <c r="G29" s="111">
        <v>50033762</v>
      </c>
      <c r="H29" t="s">
        <v>217</v>
      </c>
      <c r="I29" s="101" t="str">
        <f t="shared" si="0"/>
        <v>55,6</v>
      </c>
      <c r="J29" s="164">
        <v>0</v>
      </c>
      <c r="K29" s="7" t="s">
        <v>131</v>
      </c>
      <c r="L29" s="103" t="e">
        <f>HLOOKUP(K29,'ABR''26'!$DE$4:$EH$65,MATCH('Carga (2)'!A29,'ABR''26'!$DE$4:$DE$65,0),0)</f>
        <v>#N/A</v>
      </c>
      <c r="M29" s="7"/>
      <c r="O29" s="7"/>
      <c r="P29" s="104"/>
      <c r="Q29" s="102"/>
      <c r="R29" s="102"/>
      <c r="S29" s="102"/>
      <c r="T29" s="105"/>
      <c r="U29" s="102"/>
      <c r="V29" s="7"/>
      <c r="W29" s="7"/>
      <c r="X29" s="7"/>
      <c r="Y29" s="7"/>
      <c r="Z29" s="100"/>
      <c r="AA29" s="7"/>
      <c r="AB29" s="7"/>
      <c r="AC29" s="7"/>
      <c r="AD29" s="7"/>
      <c r="AE29" s="100"/>
      <c r="AF29" s="7"/>
      <c r="AG29" s="100"/>
    </row>
    <row r="30" spans="1:33" x14ac:dyDescent="0.35">
      <c r="A30" s="7" t="str">
        <f t="shared" si="6"/>
        <v>Suape55,60</v>
      </c>
      <c r="B30" s="100" t="s">
        <v>187</v>
      </c>
      <c r="C30" s="7">
        <v>4196</v>
      </c>
      <c r="D30" s="7" t="s">
        <v>23</v>
      </c>
      <c r="E30">
        <v>4001151</v>
      </c>
      <c r="F30" s="101"/>
      <c r="G30" s="111">
        <v>50033762</v>
      </c>
      <c r="H30" t="s">
        <v>217</v>
      </c>
      <c r="I30" s="101" t="str">
        <f t="shared" si="0"/>
        <v>55,6</v>
      </c>
      <c r="J30" s="164">
        <v>0</v>
      </c>
      <c r="K30" s="7" t="s">
        <v>44</v>
      </c>
      <c r="L30" s="103" t="e">
        <f>HLOOKUP(K30,'ABR''26'!$DE$4:$EH$65,MATCH('Carga (2)'!A30,'ABR''26'!$DE$4:$DE$65,0),0)</f>
        <v>#N/A</v>
      </c>
      <c r="M30" s="7"/>
      <c r="O30" s="7"/>
      <c r="P30" s="104"/>
      <c r="Q30" s="102"/>
      <c r="R30" s="102"/>
      <c r="S30" s="102"/>
      <c r="T30" s="105"/>
      <c r="U30" s="102"/>
      <c r="V30" s="7"/>
      <c r="W30" s="7"/>
      <c r="X30" s="7"/>
      <c r="Y30" s="7"/>
      <c r="Z30" s="100"/>
      <c r="AA30" s="7"/>
      <c r="AB30" s="7"/>
      <c r="AC30" s="7"/>
      <c r="AD30" s="7"/>
      <c r="AE30" s="100"/>
      <c r="AF30" s="7"/>
      <c r="AG30" s="100"/>
    </row>
    <row r="31" spans="1:33" x14ac:dyDescent="0.35">
      <c r="A31" s="7" t="str">
        <f t="shared" si="6"/>
        <v>Suape55,60</v>
      </c>
      <c r="B31" s="100" t="s">
        <v>187</v>
      </c>
      <c r="C31" s="7">
        <v>4196</v>
      </c>
      <c r="D31" s="7" t="s">
        <v>23</v>
      </c>
      <c r="E31">
        <v>4001151</v>
      </c>
      <c r="F31" s="101"/>
      <c r="G31" s="111">
        <v>50033762</v>
      </c>
      <c r="H31" t="s">
        <v>217</v>
      </c>
      <c r="I31" s="101" t="str">
        <f t="shared" si="0"/>
        <v>55,6</v>
      </c>
      <c r="J31" s="164">
        <v>0</v>
      </c>
      <c r="K31" s="7" t="s">
        <v>52</v>
      </c>
      <c r="L31" s="103" t="e">
        <f>HLOOKUP(K31,'ABR''26'!$DE$4:$EH$65,MATCH('Carga (2)'!A31,'ABR''26'!$DE$4:$DE$65,0),0)</f>
        <v>#N/A</v>
      </c>
      <c r="M31" s="7"/>
      <c r="O31" s="7"/>
      <c r="P31" s="104"/>
      <c r="Q31" s="102"/>
      <c r="R31" s="102"/>
      <c r="S31" s="102"/>
      <c r="T31" s="105"/>
      <c r="U31" s="102"/>
      <c r="V31" s="7"/>
      <c r="W31" s="7"/>
      <c r="X31" s="7"/>
      <c r="Y31" s="7"/>
      <c r="Z31" s="100"/>
      <c r="AA31" s="7"/>
      <c r="AB31" s="7"/>
      <c r="AC31" s="7"/>
      <c r="AD31" s="7"/>
      <c r="AE31" s="100"/>
      <c r="AF31" s="7"/>
      <c r="AG31" s="100"/>
    </row>
    <row r="32" spans="1:33" x14ac:dyDescent="0.35">
      <c r="A32" s="7" t="str">
        <f t="shared" si="6"/>
        <v>Suape55,60</v>
      </c>
      <c r="B32" s="100" t="s">
        <v>187</v>
      </c>
      <c r="C32" s="7">
        <v>4196</v>
      </c>
      <c r="D32" s="7" t="s">
        <v>23</v>
      </c>
      <c r="E32">
        <v>4001151</v>
      </c>
      <c r="F32" s="101"/>
      <c r="G32" s="111">
        <v>50033762</v>
      </c>
      <c r="H32" t="s">
        <v>217</v>
      </c>
      <c r="I32" s="101" t="str">
        <f t="shared" si="0"/>
        <v>55,6</v>
      </c>
      <c r="J32" s="164">
        <v>0</v>
      </c>
      <c r="K32" s="7" t="s">
        <v>46</v>
      </c>
      <c r="L32" s="103" t="e">
        <f>HLOOKUP(K32,'ABR''26'!$DE$4:$EH$65,MATCH('Carga (2)'!A32,'ABR''26'!$DE$4:$DE$65,0),0)</f>
        <v>#N/A</v>
      </c>
      <c r="M32" s="7"/>
      <c r="O32" s="7"/>
      <c r="P32" s="104"/>
      <c r="Q32" s="102"/>
      <c r="R32" s="102"/>
      <c r="S32" s="102"/>
      <c r="T32" s="105"/>
      <c r="U32" s="102"/>
      <c r="V32" s="7"/>
      <c r="W32" s="7"/>
      <c r="X32" s="7"/>
      <c r="Y32" s="7"/>
      <c r="Z32" s="100"/>
      <c r="AA32" s="7"/>
      <c r="AB32" s="7"/>
      <c r="AC32" s="7"/>
      <c r="AD32" s="7"/>
      <c r="AE32" s="100"/>
      <c r="AF32" s="7"/>
      <c r="AG32" s="100"/>
    </row>
    <row r="33" spans="1:33" x14ac:dyDescent="0.35">
      <c r="A33" s="7" t="str">
        <f t="shared" si="6"/>
        <v>Suape55,60</v>
      </c>
      <c r="B33" s="100" t="s">
        <v>187</v>
      </c>
      <c r="C33" s="7">
        <v>4196</v>
      </c>
      <c r="D33" s="7" t="s">
        <v>23</v>
      </c>
      <c r="E33">
        <v>4001151</v>
      </c>
      <c r="F33" s="101"/>
      <c r="G33" s="111">
        <v>50033762</v>
      </c>
      <c r="H33" t="s">
        <v>217</v>
      </c>
      <c r="I33" s="101" t="str">
        <f t="shared" si="0"/>
        <v>55,6</v>
      </c>
      <c r="J33" s="164">
        <v>0</v>
      </c>
      <c r="K33" s="7" t="s">
        <v>133</v>
      </c>
      <c r="L33" s="103" t="e">
        <f>HLOOKUP(K33,'ABR''26'!$DE$4:$EH$65,MATCH('Carga (2)'!A33,'ABR''26'!$DE$4:$DE$65,0),0)</f>
        <v>#N/A</v>
      </c>
      <c r="M33" s="7"/>
      <c r="O33" s="7"/>
      <c r="P33" s="104"/>
      <c r="Q33" s="102"/>
      <c r="R33" s="102"/>
      <c r="S33" s="102"/>
      <c r="T33" s="105"/>
      <c r="U33" s="102"/>
      <c r="V33" s="7"/>
      <c r="W33" s="7"/>
      <c r="X33" s="7"/>
      <c r="Y33" s="7"/>
      <c r="Z33" s="100"/>
      <c r="AA33" s="7"/>
      <c r="AB33" s="7"/>
      <c r="AC33" s="7"/>
      <c r="AD33" s="7"/>
      <c r="AE33" s="100"/>
      <c r="AF33" s="7"/>
      <c r="AG33" s="100"/>
    </row>
    <row r="34" spans="1:33" x14ac:dyDescent="0.35">
      <c r="A34" s="7" t="str">
        <f t="shared" si="6"/>
        <v>Suape20,60</v>
      </c>
      <c r="B34" s="100" t="s">
        <v>187</v>
      </c>
      <c r="C34" s="7">
        <v>4196</v>
      </c>
      <c r="D34" s="7" t="s">
        <v>23</v>
      </c>
      <c r="E34">
        <v>4001151</v>
      </c>
      <c r="F34" s="101"/>
      <c r="G34" s="111">
        <v>50033708</v>
      </c>
      <c r="H34" t="s">
        <v>218</v>
      </c>
      <c r="I34" s="101" t="str">
        <f t="shared" si="0"/>
        <v>20,6</v>
      </c>
      <c r="J34" s="164">
        <v>0</v>
      </c>
      <c r="K34" s="7" t="s">
        <v>43</v>
      </c>
      <c r="L34" s="103" t="e">
        <f>HLOOKUP(K34,'ABR''26'!$DE$4:$EH$65,MATCH('Carga (2)'!A34,'ABR''26'!$DE$4:$DE$65,0),0)</f>
        <v>#N/A</v>
      </c>
      <c r="M34" s="7"/>
      <c r="O34" s="7"/>
      <c r="P34" s="104"/>
      <c r="Q34" s="102"/>
      <c r="R34" s="102"/>
      <c r="S34" s="102"/>
      <c r="T34" s="105"/>
      <c r="U34" s="102"/>
      <c r="V34" s="7"/>
      <c r="W34" s="7"/>
      <c r="X34" s="7"/>
      <c r="Y34" s="7"/>
      <c r="Z34" s="100"/>
      <c r="AA34" s="7"/>
      <c r="AB34" s="7"/>
      <c r="AC34" s="7"/>
      <c r="AD34" s="7"/>
      <c r="AE34" s="100"/>
      <c r="AF34" s="7"/>
      <c r="AG34" s="100"/>
    </row>
    <row r="35" spans="1:33" x14ac:dyDescent="0.35">
      <c r="A35" s="7" t="str">
        <f t="shared" si="6"/>
        <v>Suape20,60</v>
      </c>
      <c r="B35" s="100" t="s">
        <v>187</v>
      </c>
      <c r="C35" s="7">
        <v>4196</v>
      </c>
      <c r="D35" s="7" t="s">
        <v>23</v>
      </c>
      <c r="E35">
        <v>4001151</v>
      </c>
      <c r="F35" s="101"/>
      <c r="G35" s="111">
        <v>50033708</v>
      </c>
      <c r="H35" t="s">
        <v>218</v>
      </c>
      <c r="I35" s="101" t="str">
        <f t="shared" si="0"/>
        <v>20,6</v>
      </c>
      <c r="J35" s="164">
        <v>0</v>
      </c>
      <c r="K35" s="7" t="s">
        <v>50</v>
      </c>
      <c r="L35" s="103" t="e">
        <f>HLOOKUP(K35,'ABR''26'!$DE$4:$EH$65,MATCH('Carga (2)'!A35,'ABR''26'!$DE$4:$DE$65,0),0)</f>
        <v>#N/A</v>
      </c>
      <c r="M35" s="7"/>
      <c r="O35" s="7"/>
      <c r="P35" s="104"/>
      <c r="Q35" s="102"/>
      <c r="R35" s="102"/>
      <c r="S35" s="102"/>
      <c r="T35" s="105"/>
      <c r="U35" s="102"/>
      <c r="V35" s="7"/>
      <c r="W35" s="7"/>
      <c r="X35" s="7"/>
      <c r="Y35" s="7"/>
      <c r="Z35" s="100"/>
      <c r="AA35" s="7"/>
      <c r="AB35" s="7"/>
      <c r="AC35" s="7"/>
      <c r="AD35" s="7"/>
      <c r="AE35" s="100"/>
      <c r="AF35" s="7"/>
      <c r="AG35" s="100"/>
    </row>
    <row r="36" spans="1:33" x14ac:dyDescent="0.35">
      <c r="A36" s="7" t="str">
        <f t="shared" si="6"/>
        <v>Suape20,60</v>
      </c>
      <c r="B36" s="100" t="s">
        <v>187</v>
      </c>
      <c r="C36" s="7">
        <v>4196</v>
      </c>
      <c r="D36" s="7" t="s">
        <v>23</v>
      </c>
      <c r="E36">
        <v>4001151</v>
      </c>
      <c r="F36" s="101"/>
      <c r="G36" s="111">
        <v>50033708</v>
      </c>
      <c r="H36" t="s">
        <v>218</v>
      </c>
      <c r="I36" s="101" t="str">
        <f t="shared" si="0"/>
        <v>20,6</v>
      </c>
      <c r="J36" s="164">
        <v>0</v>
      </c>
      <c r="K36" s="7" t="s">
        <v>138</v>
      </c>
      <c r="L36" s="103" t="e">
        <f>HLOOKUP(K36,'ABR''26'!$DE$4:$EH$65,MATCH('Carga (2)'!A36,'ABR''26'!$DE$4:$DE$65,0),0)</f>
        <v>#N/A</v>
      </c>
      <c r="M36" s="7"/>
      <c r="O36" s="7"/>
      <c r="P36" s="104"/>
      <c r="Q36" s="102"/>
      <c r="R36" s="102"/>
      <c r="S36" s="102"/>
      <c r="T36" s="105"/>
      <c r="U36" s="102"/>
      <c r="V36" s="7"/>
      <c r="W36" s="7"/>
      <c r="X36" s="7"/>
      <c r="Y36" s="7"/>
      <c r="Z36" s="100"/>
      <c r="AA36" s="7"/>
      <c r="AB36" s="7"/>
      <c r="AC36" s="7"/>
      <c r="AD36" s="7"/>
      <c r="AE36" s="100"/>
      <c r="AF36" s="7"/>
      <c r="AG36" s="100"/>
    </row>
    <row r="37" spans="1:33" x14ac:dyDescent="0.35">
      <c r="A37" s="7" t="str">
        <f t="shared" si="6"/>
        <v>Suape20,60</v>
      </c>
      <c r="B37" s="100" t="s">
        <v>187</v>
      </c>
      <c r="C37" s="7">
        <v>4196</v>
      </c>
      <c r="D37" s="7" t="s">
        <v>23</v>
      </c>
      <c r="E37">
        <v>4001151</v>
      </c>
      <c r="F37" s="101"/>
      <c r="G37" s="111">
        <v>50033708</v>
      </c>
      <c r="H37" t="s">
        <v>218</v>
      </c>
      <c r="I37" s="101" t="str">
        <f t="shared" si="0"/>
        <v>20,6</v>
      </c>
      <c r="J37" s="164">
        <v>0</v>
      </c>
      <c r="K37" s="7" t="s">
        <v>131</v>
      </c>
      <c r="L37" s="103" t="e">
        <f>HLOOKUP(K37,'ABR''26'!$DE$4:$EH$65,MATCH('Carga (2)'!A37,'ABR''26'!$DE$4:$DE$65,0),0)</f>
        <v>#N/A</v>
      </c>
      <c r="M37" s="7"/>
      <c r="O37" s="7"/>
      <c r="P37" s="104"/>
      <c r="Q37" s="102"/>
      <c r="R37" s="102"/>
      <c r="S37" s="102"/>
      <c r="T37" s="105"/>
      <c r="U37" s="102"/>
      <c r="V37" s="7"/>
      <c r="W37" s="7"/>
      <c r="X37" s="7"/>
      <c r="Y37" s="7"/>
      <c r="Z37" s="100"/>
      <c r="AA37" s="7"/>
      <c r="AB37" s="7"/>
      <c r="AC37" s="7"/>
      <c r="AD37" s="7"/>
      <c r="AE37" s="100"/>
      <c r="AF37" s="7"/>
      <c r="AG37" s="100"/>
    </row>
    <row r="38" spans="1:33" x14ac:dyDescent="0.35">
      <c r="A38" s="7" t="str">
        <f t="shared" si="6"/>
        <v>Suape20,60</v>
      </c>
      <c r="B38" s="100" t="s">
        <v>187</v>
      </c>
      <c r="C38" s="7">
        <v>4196</v>
      </c>
      <c r="D38" s="7" t="s">
        <v>23</v>
      </c>
      <c r="E38">
        <v>4001151</v>
      </c>
      <c r="F38" s="101"/>
      <c r="G38" s="111">
        <v>50033708</v>
      </c>
      <c r="H38" t="s">
        <v>218</v>
      </c>
      <c r="I38" s="101" t="str">
        <f t="shared" si="0"/>
        <v>20,6</v>
      </c>
      <c r="J38" s="164">
        <v>0</v>
      </c>
      <c r="K38" s="7" t="s">
        <v>44</v>
      </c>
      <c r="L38" s="103" t="e">
        <f>HLOOKUP(K38,'ABR''26'!$DE$4:$EH$65,MATCH('Carga (2)'!A38,'ABR''26'!$DE$4:$DE$65,0),0)</f>
        <v>#N/A</v>
      </c>
      <c r="M38" s="7"/>
      <c r="O38" s="7"/>
      <c r="P38" s="104"/>
      <c r="Q38" s="102"/>
      <c r="R38" s="102"/>
      <c r="S38" s="102"/>
      <c r="T38" s="105"/>
      <c r="U38" s="102"/>
      <c r="V38" s="7"/>
      <c r="W38" s="7"/>
      <c r="X38" s="7"/>
      <c r="Y38" s="7"/>
      <c r="Z38" s="100"/>
      <c r="AA38" s="7"/>
      <c r="AB38" s="7"/>
      <c r="AC38" s="7"/>
      <c r="AD38" s="7"/>
      <c r="AE38" s="100"/>
      <c r="AF38" s="7"/>
      <c r="AG38" s="100"/>
    </row>
    <row r="39" spans="1:33" x14ac:dyDescent="0.35">
      <c r="A39" s="7" t="str">
        <f t="shared" si="6"/>
        <v>Suape20,60</v>
      </c>
      <c r="B39" s="100" t="s">
        <v>187</v>
      </c>
      <c r="C39" s="7">
        <v>4196</v>
      </c>
      <c r="D39" s="7" t="s">
        <v>23</v>
      </c>
      <c r="E39">
        <v>4001151</v>
      </c>
      <c r="F39" s="101"/>
      <c r="G39" s="111">
        <v>50033708</v>
      </c>
      <c r="H39" t="s">
        <v>218</v>
      </c>
      <c r="I39" s="101" t="str">
        <f t="shared" si="0"/>
        <v>20,6</v>
      </c>
      <c r="J39" s="164">
        <v>0</v>
      </c>
      <c r="K39" s="7" t="s">
        <v>52</v>
      </c>
      <c r="L39" s="103" t="e">
        <f>HLOOKUP(K39,'ABR''26'!$DE$4:$EH$65,MATCH('Carga (2)'!A39,'ABR''26'!$DE$4:$DE$65,0),0)</f>
        <v>#N/A</v>
      </c>
      <c r="M39" s="7"/>
      <c r="O39" s="7"/>
      <c r="P39" s="104"/>
      <c r="Q39" s="102"/>
      <c r="R39" s="102"/>
      <c r="S39" s="102"/>
      <c r="T39" s="105"/>
      <c r="U39" s="102"/>
      <c r="V39" s="7"/>
      <c r="W39" s="7"/>
      <c r="X39" s="7"/>
      <c r="Y39" s="7"/>
      <c r="Z39" s="100"/>
      <c r="AA39" s="7"/>
      <c r="AB39" s="7"/>
      <c r="AC39" s="7"/>
      <c r="AD39" s="7"/>
      <c r="AE39" s="100"/>
      <c r="AF39" s="7"/>
      <c r="AG39" s="100"/>
    </row>
    <row r="40" spans="1:33" x14ac:dyDescent="0.35">
      <c r="A40" s="7" t="str">
        <f t="shared" si="6"/>
        <v>Suape20,60</v>
      </c>
      <c r="B40" s="100" t="s">
        <v>187</v>
      </c>
      <c r="C40" s="7">
        <v>4196</v>
      </c>
      <c r="D40" s="7" t="s">
        <v>23</v>
      </c>
      <c r="E40">
        <v>4001151</v>
      </c>
      <c r="F40" s="101"/>
      <c r="G40" s="111">
        <v>50033708</v>
      </c>
      <c r="H40" t="s">
        <v>218</v>
      </c>
      <c r="I40" s="101" t="str">
        <f t="shared" si="0"/>
        <v>20,6</v>
      </c>
      <c r="J40" s="164">
        <v>0</v>
      </c>
      <c r="K40" s="7" t="s">
        <v>46</v>
      </c>
      <c r="L40" s="103" t="e">
        <f>HLOOKUP(K40,'ABR''26'!$DE$4:$EH$65,MATCH('Carga (2)'!A40,'ABR''26'!$DE$4:$DE$65,0),0)</f>
        <v>#N/A</v>
      </c>
      <c r="M40" s="7"/>
      <c r="O40" s="7"/>
      <c r="P40" s="104"/>
      <c r="Q40" s="102"/>
      <c r="R40" s="102"/>
      <c r="S40" s="102"/>
      <c r="T40" s="105"/>
      <c r="U40" s="102"/>
      <c r="V40" s="7"/>
      <c r="W40" s="7"/>
      <c r="X40" s="7"/>
      <c r="Y40" s="7"/>
      <c r="Z40" s="100"/>
      <c r="AA40" s="7"/>
      <c r="AB40" s="7"/>
      <c r="AC40" s="7"/>
      <c r="AD40" s="7"/>
      <c r="AE40" s="100"/>
      <c r="AF40" s="7"/>
      <c r="AG40" s="100"/>
    </row>
    <row r="41" spans="1:33" x14ac:dyDescent="0.35">
      <c r="A41" s="7" t="str">
        <f t="shared" si="6"/>
        <v>Suape20,60</v>
      </c>
      <c r="B41" s="100" t="s">
        <v>187</v>
      </c>
      <c r="C41" s="7">
        <v>4196</v>
      </c>
      <c r="D41" s="7" t="s">
        <v>23</v>
      </c>
      <c r="E41">
        <v>4001151</v>
      </c>
      <c r="F41" s="101"/>
      <c r="G41" s="111">
        <v>50033708</v>
      </c>
      <c r="H41" t="s">
        <v>218</v>
      </c>
      <c r="I41" s="101" t="str">
        <f t="shared" si="0"/>
        <v>20,6</v>
      </c>
      <c r="J41" s="164">
        <v>0</v>
      </c>
      <c r="K41" s="7" t="s">
        <v>133</v>
      </c>
      <c r="L41" s="103" t="e">
        <f>HLOOKUP(K41,'ABR''26'!$DE$4:$EH$65,MATCH('Carga (2)'!A41,'ABR''26'!$DE$4:$DE$65,0),0)</f>
        <v>#N/A</v>
      </c>
      <c r="M41" s="7"/>
      <c r="O41" s="7"/>
      <c r="P41" s="104"/>
      <c r="Q41" s="102"/>
      <c r="R41" s="102"/>
      <c r="S41" s="102"/>
      <c r="T41" s="105"/>
      <c r="U41" s="102"/>
      <c r="V41" s="7"/>
      <c r="W41" s="7"/>
      <c r="X41" s="7"/>
      <c r="Y41" s="7"/>
      <c r="Z41" s="100"/>
      <c r="AA41" s="7"/>
      <c r="AB41" s="7"/>
      <c r="AC41" s="7"/>
      <c r="AD41" s="7"/>
      <c r="AE41" s="100"/>
      <c r="AF41" s="7"/>
      <c r="AG41" s="100"/>
    </row>
    <row r="42" spans="1:33" x14ac:dyDescent="0.35">
      <c r="A42" s="7" t="str">
        <f t="shared" si="6"/>
        <v>Suape55,61</v>
      </c>
      <c r="B42" s="100" t="s">
        <v>187</v>
      </c>
      <c r="C42" s="7">
        <v>4196</v>
      </c>
      <c r="D42" s="7" t="s">
        <v>23</v>
      </c>
      <c r="E42">
        <v>4001152</v>
      </c>
      <c r="F42" s="101"/>
      <c r="G42" s="111">
        <v>50028621</v>
      </c>
      <c r="H42" t="s">
        <v>216</v>
      </c>
      <c r="I42" s="101" t="str">
        <f t="shared" si="0"/>
        <v>55,6</v>
      </c>
      <c r="J42" s="164">
        <v>1</v>
      </c>
      <c r="K42" s="7" t="s">
        <v>43</v>
      </c>
      <c r="L42" s="103" t="e">
        <f>HLOOKUP(K42,'ABR''26'!$DE$4:$EH$65,MATCH('Carga (2)'!A42,'ABR''26'!$DE$4:$DE$65,0),0)</f>
        <v>#N/A</v>
      </c>
      <c r="M42" s="7"/>
      <c r="O42" s="7"/>
      <c r="P42" s="104"/>
      <c r="Q42" s="102"/>
      <c r="R42" s="102"/>
      <c r="S42" s="102"/>
      <c r="T42" s="105"/>
      <c r="U42" s="102"/>
      <c r="V42" s="7"/>
      <c r="W42" s="7"/>
      <c r="X42" s="7"/>
      <c r="Y42" s="7"/>
      <c r="Z42" s="100"/>
      <c r="AA42" s="7"/>
      <c r="AB42" s="7"/>
      <c r="AC42" s="7"/>
      <c r="AD42" s="7"/>
      <c r="AE42" s="100"/>
      <c r="AF42" s="7"/>
      <c r="AG42" s="100"/>
    </row>
    <row r="43" spans="1:33" x14ac:dyDescent="0.35">
      <c r="A43" s="7" t="str">
        <f t="shared" si="6"/>
        <v>Suape55,61</v>
      </c>
      <c r="B43" s="100" t="s">
        <v>187</v>
      </c>
      <c r="C43" s="7">
        <v>4196</v>
      </c>
      <c r="D43" s="7" t="s">
        <v>23</v>
      </c>
      <c r="E43">
        <v>4001152</v>
      </c>
      <c r="F43" s="101"/>
      <c r="G43" s="111">
        <v>50028621</v>
      </c>
      <c r="H43" t="s">
        <v>216</v>
      </c>
      <c r="I43" s="101" t="str">
        <f t="shared" si="0"/>
        <v>55,6</v>
      </c>
      <c r="J43" s="164">
        <v>1</v>
      </c>
      <c r="K43" s="7" t="s">
        <v>50</v>
      </c>
      <c r="L43" s="103" t="e">
        <f>HLOOKUP(K43,'ABR''26'!$DE$4:$EH$65,MATCH('Carga (2)'!A43,'ABR''26'!$DE$4:$DE$65,0),0)</f>
        <v>#N/A</v>
      </c>
      <c r="M43" s="7"/>
      <c r="O43" s="7"/>
      <c r="P43" s="104"/>
      <c r="Q43" s="102"/>
      <c r="R43" s="102"/>
      <c r="S43" s="102"/>
      <c r="T43" s="105"/>
      <c r="U43" s="102"/>
      <c r="V43" s="7"/>
      <c r="W43" s="7"/>
      <c r="X43" s="7"/>
      <c r="Y43" s="7"/>
      <c r="Z43" s="100"/>
      <c r="AA43" s="7"/>
      <c r="AB43" s="7"/>
      <c r="AC43" s="7"/>
      <c r="AD43" s="7"/>
      <c r="AE43" s="100"/>
      <c r="AF43" s="7"/>
      <c r="AG43" s="100"/>
    </row>
    <row r="44" spans="1:33" x14ac:dyDescent="0.35">
      <c r="A44" s="7" t="str">
        <f t="shared" si="6"/>
        <v>Suape55,61</v>
      </c>
      <c r="B44" s="100" t="s">
        <v>187</v>
      </c>
      <c r="C44" s="7">
        <v>4196</v>
      </c>
      <c r="D44" s="7" t="s">
        <v>23</v>
      </c>
      <c r="E44">
        <v>4001152</v>
      </c>
      <c r="F44" s="101"/>
      <c r="G44" s="111">
        <v>50028621</v>
      </c>
      <c r="H44" t="s">
        <v>216</v>
      </c>
      <c r="I44" s="101" t="str">
        <f t="shared" si="0"/>
        <v>55,6</v>
      </c>
      <c r="J44" s="164">
        <v>1</v>
      </c>
      <c r="K44" s="7" t="s">
        <v>138</v>
      </c>
      <c r="L44" s="103" t="e">
        <f>HLOOKUP(K44,'ABR''26'!$DE$4:$EH$65,MATCH('Carga (2)'!A44,'ABR''26'!$DE$4:$DE$65,0),0)</f>
        <v>#N/A</v>
      </c>
      <c r="M44" s="7"/>
      <c r="O44" s="7"/>
      <c r="P44" s="104"/>
      <c r="Q44" s="102"/>
      <c r="R44" s="102"/>
      <c r="S44" s="102"/>
      <c r="T44" s="105"/>
      <c r="U44" s="102"/>
      <c r="V44" s="7"/>
      <c r="W44" s="7"/>
      <c r="X44" s="7"/>
      <c r="Y44" s="7"/>
      <c r="Z44" s="100"/>
      <c r="AA44" s="7"/>
      <c r="AB44" s="7"/>
      <c r="AC44" s="7"/>
      <c r="AD44" s="7"/>
      <c r="AE44" s="100"/>
      <c r="AF44" s="7"/>
      <c r="AG44" s="100"/>
    </row>
    <row r="45" spans="1:33" x14ac:dyDescent="0.35">
      <c r="A45" s="7" t="str">
        <f t="shared" si="6"/>
        <v>Suape55,61</v>
      </c>
      <c r="B45" s="100" t="s">
        <v>187</v>
      </c>
      <c r="C45" s="7">
        <v>4196</v>
      </c>
      <c r="D45" s="7" t="s">
        <v>23</v>
      </c>
      <c r="E45">
        <v>4001152</v>
      </c>
      <c r="F45" s="101"/>
      <c r="G45" s="111">
        <v>50028621</v>
      </c>
      <c r="H45" t="s">
        <v>216</v>
      </c>
      <c r="I45" s="101" t="str">
        <f t="shared" si="0"/>
        <v>55,6</v>
      </c>
      <c r="J45" s="164">
        <v>1</v>
      </c>
      <c r="K45" s="7" t="s">
        <v>131</v>
      </c>
      <c r="L45" s="103" t="e">
        <f>HLOOKUP(K45,'ABR''26'!$DE$4:$EH$65,MATCH('Carga (2)'!A45,'ABR''26'!$DE$4:$DE$65,0),0)</f>
        <v>#N/A</v>
      </c>
      <c r="M45" s="7"/>
      <c r="O45" s="7"/>
      <c r="P45" s="104"/>
      <c r="Q45" s="102"/>
      <c r="R45" s="102"/>
      <c r="S45" s="102"/>
      <c r="T45" s="105"/>
      <c r="U45" s="102"/>
      <c r="V45" s="7"/>
      <c r="W45" s="7"/>
      <c r="X45" s="7"/>
      <c r="Y45" s="7"/>
      <c r="Z45" s="100"/>
      <c r="AA45" s="7"/>
      <c r="AB45" s="7"/>
      <c r="AC45" s="7"/>
      <c r="AD45" s="7"/>
      <c r="AE45" s="100"/>
      <c r="AF45" s="7"/>
      <c r="AG45" s="100"/>
    </row>
    <row r="46" spans="1:33" x14ac:dyDescent="0.35">
      <c r="A46" s="7" t="str">
        <f t="shared" si="6"/>
        <v>Suape55,61</v>
      </c>
      <c r="B46" s="100" t="s">
        <v>187</v>
      </c>
      <c r="C46" s="7">
        <v>4196</v>
      </c>
      <c r="D46" s="7" t="s">
        <v>23</v>
      </c>
      <c r="E46">
        <v>4001152</v>
      </c>
      <c r="F46" s="101"/>
      <c r="G46" s="111">
        <v>50028621</v>
      </c>
      <c r="H46" t="s">
        <v>216</v>
      </c>
      <c r="I46" s="101" t="str">
        <f t="shared" si="0"/>
        <v>55,6</v>
      </c>
      <c r="J46" s="164">
        <v>1</v>
      </c>
      <c r="K46" s="7" t="s">
        <v>44</v>
      </c>
      <c r="L46" s="103" t="e">
        <f>HLOOKUP(K46,'ABR''26'!$DE$4:$EH$65,MATCH('Carga (2)'!A46,'ABR''26'!$DE$4:$DE$65,0),0)</f>
        <v>#N/A</v>
      </c>
      <c r="M46" s="7"/>
      <c r="O46" s="7"/>
      <c r="P46" s="104"/>
      <c r="Q46" s="102"/>
      <c r="R46" s="102"/>
      <c r="S46" s="102"/>
      <c r="T46" s="105"/>
      <c r="U46" s="102"/>
      <c r="V46" s="7"/>
      <c r="W46" s="7"/>
      <c r="X46" s="7"/>
      <c r="Y46" s="7"/>
      <c r="Z46" s="100"/>
      <c r="AA46" s="7"/>
      <c r="AB46" s="7"/>
      <c r="AC46" s="7"/>
      <c r="AD46" s="7"/>
      <c r="AE46" s="100"/>
      <c r="AF46" s="7"/>
      <c r="AG46" s="100"/>
    </row>
    <row r="47" spans="1:33" x14ac:dyDescent="0.35">
      <c r="A47" s="7" t="str">
        <f t="shared" si="6"/>
        <v>Suape55,61</v>
      </c>
      <c r="B47" s="100" t="s">
        <v>187</v>
      </c>
      <c r="C47" s="7">
        <v>4196</v>
      </c>
      <c r="D47" s="7" t="s">
        <v>23</v>
      </c>
      <c r="E47">
        <v>4001152</v>
      </c>
      <c r="F47" s="101"/>
      <c r="G47" s="111">
        <v>50028621</v>
      </c>
      <c r="H47" t="s">
        <v>216</v>
      </c>
      <c r="I47" s="101" t="str">
        <f t="shared" si="0"/>
        <v>55,6</v>
      </c>
      <c r="J47" s="164">
        <v>1</v>
      </c>
      <c r="K47" s="7" t="s">
        <v>52</v>
      </c>
      <c r="L47" s="103" t="e">
        <f>HLOOKUP(K47,'ABR''26'!$DE$4:$EH$65,MATCH('Carga (2)'!A47,'ABR''26'!$DE$4:$DE$65,0),0)</f>
        <v>#N/A</v>
      </c>
      <c r="M47" s="7"/>
      <c r="O47" s="7"/>
      <c r="P47" s="104"/>
      <c r="Q47" s="102"/>
      <c r="R47" s="102"/>
      <c r="S47" s="102"/>
      <c r="T47" s="105"/>
      <c r="U47" s="102"/>
      <c r="V47" s="7"/>
      <c r="W47" s="7"/>
      <c r="X47" s="7"/>
      <c r="Y47" s="7"/>
      <c r="Z47" s="100"/>
      <c r="AA47" s="7"/>
      <c r="AB47" s="7"/>
      <c r="AC47" s="7"/>
      <c r="AD47" s="7"/>
      <c r="AE47" s="100"/>
      <c r="AF47" s="7"/>
      <c r="AG47" s="100"/>
    </row>
    <row r="48" spans="1:33" x14ac:dyDescent="0.35">
      <c r="A48" s="7" t="str">
        <f t="shared" si="6"/>
        <v>Suape55,61</v>
      </c>
      <c r="B48" s="100" t="s">
        <v>187</v>
      </c>
      <c r="C48" s="7">
        <v>4196</v>
      </c>
      <c r="D48" s="7" t="s">
        <v>23</v>
      </c>
      <c r="E48">
        <v>4001152</v>
      </c>
      <c r="F48" s="101"/>
      <c r="G48" s="111">
        <v>50028621</v>
      </c>
      <c r="H48" t="s">
        <v>216</v>
      </c>
      <c r="I48" s="101" t="str">
        <f t="shared" si="0"/>
        <v>55,6</v>
      </c>
      <c r="J48" s="164">
        <v>1</v>
      </c>
      <c r="K48" s="7" t="s">
        <v>46</v>
      </c>
      <c r="L48" s="103" t="e">
        <f>HLOOKUP(K48,'ABR''26'!$DE$4:$EH$65,MATCH('Carga (2)'!A48,'ABR''26'!$DE$4:$DE$65,0),0)</f>
        <v>#N/A</v>
      </c>
      <c r="M48" s="7"/>
      <c r="O48" s="7"/>
      <c r="P48" s="104"/>
      <c r="Q48" s="102"/>
      <c r="R48" s="102"/>
      <c r="S48" s="102"/>
      <c r="T48" s="105"/>
      <c r="U48" s="102"/>
      <c r="V48" s="7"/>
      <c r="W48" s="7"/>
      <c r="X48" s="7"/>
      <c r="Y48" s="7"/>
      <c r="Z48" s="100"/>
      <c r="AA48" s="7"/>
      <c r="AB48" s="7"/>
      <c r="AC48" s="7"/>
      <c r="AD48" s="7"/>
      <c r="AE48" s="100"/>
      <c r="AF48" s="7"/>
      <c r="AG48" s="100"/>
    </row>
    <row r="49" spans="1:33" x14ac:dyDescent="0.35">
      <c r="A49" s="7" t="str">
        <f t="shared" si="6"/>
        <v>Suape55,61</v>
      </c>
      <c r="B49" s="100" t="s">
        <v>187</v>
      </c>
      <c r="C49" s="7">
        <v>4196</v>
      </c>
      <c r="D49" s="7" t="s">
        <v>23</v>
      </c>
      <c r="E49">
        <v>4001152</v>
      </c>
      <c r="F49" s="101"/>
      <c r="G49" s="111">
        <v>50028621</v>
      </c>
      <c r="H49" t="s">
        <v>216</v>
      </c>
      <c r="I49" s="101" t="str">
        <f t="shared" si="0"/>
        <v>55,6</v>
      </c>
      <c r="J49" s="164">
        <v>1</v>
      </c>
      <c r="K49" s="7" t="s">
        <v>133</v>
      </c>
      <c r="L49" s="103" t="e">
        <f>HLOOKUP(K49,'ABR''26'!$DE$4:$EH$65,MATCH('Carga (2)'!A49,'ABR''26'!$DE$4:$DE$65,0),0)</f>
        <v>#N/A</v>
      </c>
      <c r="M49" s="7"/>
      <c r="O49" s="7"/>
      <c r="P49" s="104"/>
      <c r="Q49" s="102"/>
      <c r="R49" s="102"/>
      <c r="S49" s="102"/>
      <c r="T49" s="105"/>
      <c r="U49" s="102"/>
      <c r="V49" s="7"/>
      <c r="W49" s="7"/>
      <c r="X49" s="7"/>
      <c r="Y49" s="7"/>
      <c r="Z49" s="100"/>
      <c r="AA49" s="7"/>
      <c r="AB49" s="7"/>
      <c r="AC49" s="7"/>
      <c r="AD49" s="7"/>
      <c r="AE49" s="100"/>
      <c r="AF49" s="7"/>
      <c r="AG49" s="100"/>
    </row>
    <row r="50" spans="1:33" x14ac:dyDescent="0.35">
      <c r="A50" s="7" t="str">
        <f t="shared" si="6"/>
        <v>Suape39,71</v>
      </c>
      <c r="B50" s="100" t="s">
        <v>187</v>
      </c>
      <c r="C50" s="7">
        <v>4196</v>
      </c>
      <c r="D50" s="7" t="s">
        <v>23</v>
      </c>
      <c r="E50">
        <v>4001152</v>
      </c>
      <c r="F50" s="101"/>
      <c r="G50" s="111">
        <v>50034033</v>
      </c>
      <c r="H50" t="s">
        <v>219</v>
      </c>
      <c r="I50" s="101" t="str">
        <f t="shared" si="0"/>
        <v>39,7</v>
      </c>
      <c r="J50" s="164">
        <v>1</v>
      </c>
      <c r="K50" s="7" t="s">
        <v>43</v>
      </c>
      <c r="L50" s="103" t="e">
        <f>HLOOKUP(K50,'ABR''26'!$DE$4:$EH$65,MATCH('Carga (2)'!A50,'ABR''26'!$DE$4:$DE$65,0),0)</f>
        <v>#N/A</v>
      </c>
      <c r="M50" s="7"/>
      <c r="O50" s="7"/>
      <c r="P50" s="104"/>
      <c r="Q50" s="102"/>
      <c r="R50" s="102"/>
      <c r="S50" s="102"/>
      <c r="T50" s="105"/>
      <c r="U50" s="102"/>
      <c r="V50" s="7"/>
      <c r="W50" s="7"/>
      <c r="X50" s="7"/>
      <c r="Y50" s="7"/>
      <c r="Z50" s="100"/>
      <c r="AA50" s="7"/>
      <c r="AB50" s="7"/>
      <c r="AC50" s="7"/>
      <c r="AD50" s="7"/>
      <c r="AE50" s="100"/>
      <c r="AF50" s="7"/>
      <c r="AG50" s="100"/>
    </row>
    <row r="51" spans="1:33" x14ac:dyDescent="0.35">
      <c r="A51" s="7" t="str">
        <f t="shared" si="6"/>
        <v>Suape39,71</v>
      </c>
      <c r="B51" s="100" t="s">
        <v>187</v>
      </c>
      <c r="C51" s="7">
        <v>4196</v>
      </c>
      <c r="D51" s="7" t="s">
        <v>23</v>
      </c>
      <c r="E51">
        <v>4001152</v>
      </c>
      <c r="F51" s="101"/>
      <c r="G51" s="111">
        <v>50034033</v>
      </c>
      <c r="H51" t="s">
        <v>219</v>
      </c>
      <c r="I51" s="101" t="str">
        <f t="shared" si="0"/>
        <v>39,7</v>
      </c>
      <c r="J51" s="164">
        <v>1</v>
      </c>
      <c r="K51" s="7" t="s">
        <v>50</v>
      </c>
      <c r="L51" s="103" t="e">
        <f>HLOOKUP(K51,'ABR''26'!$DE$4:$EH$65,MATCH('Carga (2)'!A51,'ABR''26'!$DE$4:$DE$65,0),0)</f>
        <v>#N/A</v>
      </c>
      <c r="M51" s="7"/>
      <c r="O51" s="7"/>
      <c r="P51" s="104"/>
      <c r="Q51" s="102"/>
      <c r="R51" s="102"/>
      <c r="S51" s="102"/>
      <c r="T51" s="105"/>
      <c r="U51" s="102"/>
      <c r="V51" s="7"/>
      <c r="W51" s="7"/>
      <c r="X51" s="7"/>
      <c r="Y51" s="7"/>
      <c r="Z51" s="100"/>
      <c r="AA51" s="7"/>
      <c r="AB51" s="7"/>
      <c r="AC51" s="7"/>
      <c r="AD51" s="7"/>
      <c r="AE51" s="100"/>
      <c r="AF51" s="7"/>
      <c r="AG51" s="100"/>
    </row>
    <row r="52" spans="1:33" x14ac:dyDescent="0.35">
      <c r="A52" s="7" t="str">
        <f t="shared" si="6"/>
        <v>Suape39,71</v>
      </c>
      <c r="B52" s="100" t="s">
        <v>187</v>
      </c>
      <c r="C52" s="7">
        <v>4196</v>
      </c>
      <c r="D52" s="7" t="s">
        <v>23</v>
      </c>
      <c r="E52">
        <v>4001152</v>
      </c>
      <c r="F52" s="101"/>
      <c r="G52" s="111">
        <v>50034033</v>
      </c>
      <c r="H52" t="s">
        <v>219</v>
      </c>
      <c r="I52" s="101" t="str">
        <f t="shared" si="0"/>
        <v>39,7</v>
      </c>
      <c r="J52" s="164">
        <v>1</v>
      </c>
      <c r="K52" s="7" t="s">
        <v>138</v>
      </c>
      <c r="L52" s="103" t="e">
        <f>HLOOKUP(K52,'ABR''26'!$DE$4:$EH$65,MATCH('Carga (2)'!A52,'ABR''26'!$DE$4:$DE$65,0),0)</f>
        <v>#N/A</v>
      </c>
      <c r="M52" s="7"/>
      <c r="O52" s="7"/>
      <c r="P52" s="104"/>
      <c r="Q52" s="102"/>
      <c r="R52" s="102"/>
      <c r="S52" s="102"/>
      <c r="T52" s="105"/>
      <c r="U52" s="102"/>
      <c r="V52" s="7"/>
      <c r="W52" s="7"/>
      <c r="X52" s="7"/>
      <c r="Y52" s="7"/>
      <c r="Z52" s="100"/>
      <c r="AA52" s="7"/>
      <c r="AB52" s="7"/>
      <c r="AC52" s="7"/>
      <c r="AD52" s="7"/>
      <c r="AE52" s="100"/>
      <c r="AF52" s="7"/>
      <c r="AG52" s="100"/>
    </row>
    <row r="53" spans="1:33" x14ac:dyDescent="0.35">
      <c r="A53" s="7" t="str">
        <f t="shared" si="6"/>
        <v>Suape39,71</v>
      </c>
      <c r="B53" s="100" t="s">
        <v>187</v>
      </c>
      <c r="C53" s="7">
        <v>4196</v>
      </c>
      <c r="D53" s="7" t="s">
        <v>23</v>
      </c>
      <c r="E53">
        <v>4001152</v>
      </c>
      <c r="F53" s="101"/>
      <c r="G53" s="111">
        <v>50034033</v>
      </c>
      <c r="H53" t="s">
        <v>219</v>
      </c>
      <c r="I53" s="101" t="str">
        <f t="shared" si="0"/>
        <v>39,7</v>
      </c>
      <c r="J53" s="164">
        <v>1</v>
      </c>
      <c r="K53" s="7" t="s">
        <v>131</v>
      </c>
      <c r="L53" s="103" t="e">
        <f>HLOOKUP(K53,'ABR''26'!$DE$4:$EH$65,MATCH('Carga (2)'!A53,'ABR''26'!$DE$4:$DE$65,0),0)</f>
        <v>#N/A</v>
      </c>
      <c r="M53" s="7"/>
      <c r="O53" s="7"/>
      <c r="P53" s="104"/>
      <c r="Q53" s="102"/>
      <c r="R53" s="102"/>
      <c r="S53" s="102"/>
      <c r="T53" s="105"/>
      <c r="U53" s="102"/>
      <c r="V53" s="7"/>
      <c r="W53" s="7"/>
      <c r="X53" s="7"/>
      <c r="Y53" s="7"/>
      <c r="Z53" s="100"/>
      <c r="AA53" s="7"/>
      <c r="AB53" s="7"/>
      <c r="AC53" s="7"/>
      <c r="AD53" s="7"/>
      <c r="AE53" s="100"/>
      <c r="AF53" s="7"/>
      <c r="AG53" s="100"/>
    </row>
    <row r="54" spans="1:33" x14ac:dyDescent="0.35">
      <c r="A54" s="7" t="str">
        <f t="shared" si="6"/>
        <v>Suape39,71</v>
      </c>
      <c r="B54" s="100" t="s">
        <v>187</v>
      </c>
      <c r="C54" s="7">
        <v>4196</v>
      </c>
      <c r="D54" s="7" t="s">
        <v>23</v>
      </c>
      <c r="E54">
        <v>4001152</v>
      </c>
      <c r="F54" s="101"/>
      <c r="G54" s="111">
        <v>50034033</v>
      </c>
      <c r="H54" t="s">
        <v>219</v>
      </c>
      <c r="I54" s="101" t="str">
        <f t="shared" si="0"/>
        <v>39,7</v>
      </c>
      <c r="J54" s="164">
        <v>1</v>
      </c>
      <c r="K54" s="7" t="s">
        <v>44</v>
      </c>
      <c r="L54" s="103" t="e">
        <f>HLOOKUP(K54,'ABR''26'!$DE$4:$EH$65,MATCH('Carga (2)'!A54,'ABR''26'!$DE$4:$DE$65,0),0)</f>
        <v>#N/A</v>
      </c>
      <c r="M54" s="7"/>
      <c r="O54" s="7"/>
      <c r="P54" s="104"/>
      <c r="Q54" s="102"/>
      <c r="R54" s="102"/>
      <c r="S54" s="102"/>
      <c r="T54" s="105"/>
      <c r="U54" s="102"/>
      <c r="V54" s="7"/>
      <c r="W54" s="7"/>
      <c r="X54" s="7"/>
      <c r="Y54" s="7"/>
      <c r="Z54" s="100"/>
      <c r="AA54" s="7"/>
      <c r="AB54" s="7"/>
      <c r="AC54" s="7"/>
      <c r="AD54" s="7"/>
      <c r="AE54" s="100"/>
      <c r="AF54" s="7"/>
      <c r="AG54" s="100"/>
    </row>
    <row r="55" spans="1:33" x14ac:dyDescent="0.35">
      <c r="A55" s="7" t="str">
        <f t="shared" si="6"/>
        <v>Suape39,71</v>
      </c>
      <c r="B55" s="100" t="s">
        <v>187</v>
      </c>
      <c r="C55" s="7">
        <v>4196</v>
      </c>
      <c r="D55" s="7" t="s">
        <v>23</v>
      </c>
      <c r="E55">
        <v>4001152</v>
      </c>
      <c r="F55" s="101"/>
      <c r="G55" s="111">
        <v>50034033</v>
      </c>
      <c r="H55" t="s">
        <v>219</v>
      </c>
      <c r="I55" s="101" t="str">
        <f t="shared" si="0"/>
        <v>39,7</v>
      </c>
      <c r="J55" s="164">
        <v>1</v>
      </c>
      <c r="K55" s="7" t="s">
        <v>52</v>
      </c>
      <c r="L55" s="103" t="e">
        <f>HLOOKUP(K55,'ABR''26'!$DE$4:$EH$65,MATCH('Carga (2)'!A55,'ABR''26'!$DE$4:$DE$65,0),0)</f>
        <v>#N/A</v>
      </c>
      <c r="M55" s="7"/>
      <c r="O55" s="7"/>
      <c r="P55" s="104"/>
      <c r="Q55" s="102"/>
      <c r="R55" s="102"/>
      <c r="S55" s="102"/>
      <c r="T55" s="105"/>
      <c r="U55" s="102"/>
      <c r="V55" s="7"/>
      <c r="W55" s="7"/>
      <c r="X55" s="7"/>
      <c r="Y55" s="7"/>
      <c r="Z55" s="100"/>
      <c r="AA55" s="7"/>
      <c r="AB55" s="7"/>
      <c r="AC55" s="7"/>
      <c r="AD55" s="7"/>
      <c r="AE55" s="100"/>
      <c r="AF55" s="7"/>
      <c r="AG55" s="100"/>
    </row>
    <row r="56" spans="1:33" x14ac:dyDescent="0.35">
      <c r="A56" s="7" t="str">
        <f t="shared" si="6"/>
        <v>Suape39,71</v>
      </c>
      <c r="B56" s="100" t="s">
        <v>187</v>
      </c>
      <c r="C56" s="7">
        <v>4196</v>
      </c>
      <c r="D56" s="7" t="s">
        <v>23</v>
      </c>
      <c r="E56">
        <v>4001152</v>
      </c>
      <c r="F56" s="101"/>
      <c r="G56" s="111">
        <v>50034033</v>
      </c>
      <c r="H56" t="s">
        <v>219</v>
      </c>
      <c r="I56" s="101" t="str">
        <f t="shared" si="0"/>
        <v>39,7</v>
      </c>
      <c r="J56" s="164">
        <v>1</v>
      </c>
      <c r="K56" s="7" t="s">
        <v>46</v>
      </c>
      <c r="L56" s="103" t="e">
        <f>HLOOKUP(K56,'ABR''26'!$DE$4:$EH$65,MATCH('Carga (2)'!A56,'ABR''26'!$DE$4:$DE$65,0),0)</f>
        <v>#N/A</v>
      </c>
      <c r="M56" s="7"/>
      <c r="O56" s="7"/>
      <c r="P56" s="104"/>
      <c r="Q56" s="102"/>
      <c r="R56" s="102"/>
      <c r="S56" s="102"/>
      <c r="T56" s="105"/>
      <c r="U56" s="102"/>
      <c r="V56" s="7"/>
      <c r="W56" s="7"/>
      <c r="X56" s="7"/>
      <c r="Y56" s="7"/>
      <c r="Z56" s="100"/>
      <c r="AA56" s="7"/>
      <c r="AB56" s="7"/>
      <c r="AC56" s="7"/>
      <c r="AD56" s="7"/>
      <c r="AE56" s="100"/>
      <c r="AF56" s="7"/>
      <c r="AG56" s="100"/>
    </row>
    <row r="57" spans="1:33" x14ac:dyDescent="0.35">
      <c r="A57" s="7" t="str">
        <f t="shared" si="6"/>
        <v>Suape39,71</v>
      </c>
      <c r="B57" s="100" t="s">
        <v>187</v>
      </c>
      <c r="C57" s="7">
        <v>4196</v>
      </c>
      <c r="D57" s="7" t="s">
        <v>23</v>
      </c>
      <c r="E57">
        <v>4001152</v>
      </c>
      <c r="F57" s="101"/>
      <c r="G57" s="111">
        <v>50034033</v>
      </c>
      <c r="H57" t="s">
        <v>219</v>
      </c>
      <c r="I57" s="101" t="str">
        <f t="shared" si="0"/>
        <v>39,7</v>
      </c>
      <c r="J57" s="164">
        <v>1</v>
      </c>
      <c r="K57" s="7" t="s">
        <v>133</v>
      </c>
      <c r="L57" s="103" t="e">
        <f>HLOOKUP(K57,'ABR''26'!$DE$4:$EH$65,MATCH('Carga (2)'!A57,'ABR''26'!$DE$4:$DE$65,0),0)</f>
        <v>#N/A</v>
      </c>
      <c r="M57" s="7"/>
      <c r="O57" s="7"/>
      <c r="P57" s="104"/>
      <c r="Q57" s="102"/>
      <c r="R57" s="102"/>
      <c r="S57" s="102"/>
      <c r="T57" s="105"/>
      <c r="U57" s="102"/>
      <c r="V57" s="7"/>
      <c r="W57" s="7"/>
      <c r="X57" s="7"/>
      <c r="Y57" s="7"/>
      <c r="Z57" s="100"/>
      <c r="AA57" s="7"/>
      <c r="AB57" s="7"/>
      <c r="AC57" s="7"/>
      <c r="AD57" s="7"/>
      <c r="AE57" s="100"/>
      <c r="AF57" s="7"/>
      <c r="AG57" s="100"/>
    </row>
    <row r="58" spans="1:33" x14ac:dyDescent="0.35">
      <c r="A58" s="7" t="str">
        <f t="shared" si="6"/>
        <v>Suape39,71</v>
      </c>
      <c r="B58" s="100" t="s">
        <v>187</v>
      </c>
      <c r="C58" s="7">
        <v>4196</v>
      </c>
      <c r="D58" s="7" t="s">
        <v>23</v>
      </c>
      <c r="E58">
        <v>4001152</v>
      </c>
      <c r="F58" s="101"/>
      <c r="G58" s="111">
        <v>50027678</v>
      </c>
      <c r="H58" t="s">
        <v>215</v>
      </c>
      <c r="I58" s="101" t="str">
        <f t="shared" si="0"/>
        <v>39,7</v>
      </c>
      <c r="J58" s="164">
        <v>1</v>
      </c>
      <c r="K58" s="7" t="s">
        <v>43</v>
      </c>
      <c r="L58" s="103" t="e">
        <f>HLOOKUP(K58,'ABR''26'!$DE$4:$EH$65,MATCH('Carga (2)'!A58,'ABR''26'!$DE$4:$DE$65,0),0)</f>
        <v>#N/A</v>
      </c>
      <c r="M58" s="7"/>
      <c r="O58" s="7"/>
      <c r="P58" s="104"/>
      <c r="Q58" s="102"/>
      <c r="R58" s="102"/>
      <c r="S58" s="102"/>
      <c r="T58" s="105"/>
      <c r="U58" s="102"/>
      <c r="V58" s="7"/>
      <c r="W58" s="7"/>
      <c r="X58" s="7"/>
      <c r="Y58" s="7"/>
      <c r="Z58" s="100"/>
      <c r="AA58" s="7"/>
      <c r="AB58" s="7"/>
      <c r="AC58" s="7"/>
      <c r="AD58" s="7"/>
      <c r="AE58" s="100"/>
      <c r="AF58" s="7"/>
      <c r="AG58" s="100"/>
    </row>
    <row r="59" spans="1:33" x14ac:dyDescent="0.35">
      <c r="A59" s="7" t="str">
        <f t="shared" si="6"/>
        <v>Suape39,71</v>
      </c>
      <c r="B59" s="100" t="s">
        <v>187</v>
      </c>
      <c r="C59" s="7">
        <v>4196</v>
      </c>
      <c r="D59" s="7" t="s">
        <v>23</v>
      </c>
      <c r="E59">
        <v>4001152</v>
      </c>
      <c r="F59" s="101"/>
      <c r="G59" s="111">
        <v>50027678</v>
      </c>
      <c r="H59" t="s">
        <v>215</v>
      </c>
      <c r="I59" s="101" t="str">
        <f t="shared" si="0"/>
        <v>39,7</v>
      </c>
      <c r="J59" s="164">
        <v>1</v>
      </c>
      <c r="K59" s="7" t="s">
        <v>50</v>
      </c>
      <c r="L59" s="103" t="e">
        <f>HLOOKUP(K59,'ABR''26'!$DE$4:$EH$65,MATCH('Carga (2)'!A59,'ABR''26'!$DE$4:$DE$65,0),0)</f>
        <v>#N/A</v>
      </c>
      <c r="M59" s="7"/>
      <c r="O59" s="7"/>
      <c r="P59" s="104"/>
      <c r="Q59" s="102"/>
      <c r="R59" s="102"/>
      <c r="S59" s="102"/>
      <c r="T59" s="105"/>
      <c r="U59" s="102"/>
      <c r="V59" s="7"/>
      <c r="W59" s="7"/>
      <c r="X59" s="7"/>
      <c r="Y59" s="7"/>
      <c r="Z59" s="100"/>
      <c r="AA59" s="7"/>
      <c r="AB59" s="7"/>
      <c r="AC59" s="7"/>
      <c r="AD59" s="7"/>
      <c r="AE59" s="100"/>
      <c r="AF59" s="7"/>
      <c r="AG59" s="100"/>
    </row>
    <row r="60" spans="1:33" x14ac:dyDescent="0.35">
      <c r="A60" s="7" t="str">
        <f t="shared" si="6"/>
        <v>Suape39,71</v>
      </c>
      <c r="B60" s="100" t="s">
        <v>187</v>
      </c>
      <c r="C60" s="7">
        <v>4196</v>
      </c>
      <c r="D60" s="7" t="s">
        <v>23</v>
      </c>
      <c r="E60">
        <v>4001152</v>
      </c>
      <c r="F60" s="101"/>
      <c r="G60" s="111">
        <v>50027678</v>
      </c>
      <c r="H60" t="s">
        <v>215</v>
      </c>
      <c r="I60" s="101" t="str">
        <f t="shared" si="0"/>
        <v>39,7</v>
      </c>
      <c r="J60" s="164">
        <v>1</v>
      </c>
      <c r="K60" s="7" t="s">
        <v>138</v>
      </c>
      <c r="L60" s="103" t="e">
        <f>HLOOKUP(K60,'ABR''26'!$DE$4:$EH$65,MATCH('Carga (2)'!A60,'ABR''26'!$DE$4:$DE$65,0),0)</f>
        <v>#N/A</v>
      </c>
      <c r="M60" s="7"/>
      <c r="O60" s="7"/>
      <c r="P60" s="104"/>
      <c r="Q60" s="102"/>
      <c r="R60" s="102"/>
      <c r="S60" s="102"/>
      <c r="T60" s="105"/>
      <c r="U60" s="102"/>
      <c r="V60" s="7"/>
      <c r="W60" s="7"/>
      <c r="X60" s="7"/>
      <c r="Y60" s="7"/>
      <c r="Z60" s="100"/>
      <c r="AA60" s="7"/>
      <c r="AB60" s="7"/>
      <c r="AC60" s="7"/>
      <c r="AD60" s="7"/>
      <c r="AE60" s="100"/>
      <c r="AF60" s="7"/>
      <c r="AG60" s="100"/>
    </row>
    <row r="61" spans="1:33" x14ac:dyDescent="0.35">
      <c r="A61" s="7" t="str">
        <f t="shared" si="6"/>
        <v>Suape39,71</v>
      </c>
      <c r="B61" s="100" t="s">
        <v>187</v>
      </c>
      <c r="C61" s="7">
        <v>4196</v>
      </c>
      <c r="D61" s="7" t="s">
        <v>23</v>
      </c>
      <c r="E61">
        <v>4001152</v>
      </c>
      <c r="F61" s="101"/>
      <c r="G61" s="111">
        <v>50027678</v>
      </c>
      <c r="H61" t="s">
        <v>215</v>
      </c>
      <c r="I61" s="101" t="str">
        <f t="shared" si="0"/>
        <v>39,7</v>
      </c>
      <c r="J61" s="164">
        <v>1</v>
      </c>
      <c r="K61" s="7" t="s">
        <v>131</v>
      </c>
      <c r="L61" s="103" t="e">
        <f>HLOOKUP(K61,'ABR''26'!$DE$4:$EH$65,MATCH('Carga (2)'!A61,'ABR''26'!$DE$4:$DE$65,0),0)</f>
        <v>#N/A</v>
      </c>
      <c r="M61" s="7"/>
      <c r="O61" s="7"/>
      <c r="P61" s="104"/>
      <c r="Q61" s="102"/>
      <c r="R61" s="102"/>
      <c r="S61" s="102"/>
      <c r="T61" s="105"/>
      <c r="U61" s="102"/>
      <c r="V61" s="7"/>
      <c r="W61" s="7"/>
      <c r="X61" s="7"/>
      <c r="Y61" s="7"/>
      <c r="Z61" s="100"/>
      <c r="AA61" s="7"/>
      <c r="AB61" s="7"/>
      <c r="AC61" s="7"/>
      <c r="AD61" s="7"/>
      <c r="AE61" s="100"/>
      <c r="AF61" s="7"/>
      <c r="AG61" s="100"/>
    </row>
    <row r="62" spans="1:33" x14ac:dyDescent="0.35">
      <c r="A62" s="7" t="str">
        <f t="shared" si="6"/>
        <v>Suape39,71</v>
      </c>
      <c r="B62" s="100" t="s">
        <v>187</v>
      </c>
      <c r="C62" s="7">
        <v>4196</v>
      </c>
      <c r="D62" s="7" t="s">
        <v>23</v>
      </c>
      <c r="E62">
        <v>4001152</v>
      </c>
      <c r="F62" s="101"/>
      <c r="G62" s="111">
        <v>50027678</v>
      </c>
      <c r="H62" t="s">
        <v>215</v>
      </c>
      <c r="I62" s="101" t="str">
        <f t="shared" si="0"/>
        <v>39,7</v>
      </c>
      <c r="J62" s="164">
        <v>1</v>
      </c>
      <c r="K62" s="7" t="s">
        <v>44</v>
      </c>
      <c r="L62" s="103" t="e">
        <f>HLOOKUP(K62,'ABR''26'!$DE$4:$EH$65,MATCH('Carga (2)'!A62,'ABR''26'!$DE$4:$DE$65,0),0)</f>
        <v>#N/A</v>
      </c>
      <c r="M62" s="7"/>
      <c r="O62" s="7"/>
      <c r="P62" s="104"/>
      <c r="Q62" s="102"/>
      <c r="R62" s="102"/>
      <c r="S62" s="102"/>
      <c r="T62" s="105"/>
      <c r="U62" s="102"/>
      <c r="V62" s="7"/>
      <c r="W62" s="7"/>
      <c r="X62" s="7"/>
      <c r="Y62" s="7"/>
      <c r="Z62" s="100"/>
      <c r="AA62" s="7"/>
      <c r="AB62" s="7"/>
      <c r="AC62" s="7"/>
      <c r="AD62" s="7"/>
      <c r="AE62" s="100"/>
      <c r="AF62" s="7"/>
      <c r="AG62" s="100"/>
    </row>
    <row r="63" spans="1:33" x14ac:dyDescent="0.35">
      <c r="A63" s="7" t="str">
        <f t="shared" si="6"/>
        <v>Suape39,71</v>
      </c>
      <c r="B63" s="100" t="s">
        <v>187</v>
      </c>
      <c r="C63" s="7">
        <v>4196</v>
      </c>
      <c r="D63" s="7" t="s">
        <v>23</v>
      </c>
      <c r="E63">
        <v>4001152</v>
      </c>
      <c r="F63" s="101"/>
      <c r="G63" s="111">
        <v>50027678</v>
      </c>
      <c r="H63" t="s">
        <v>215</v>
      </c>
      <c r="I63" s="101" t="str">
        <f t="shared" si="0"/>
        <v>39,7</v>
      </c>
      <c r="J63" s="164">
        <v>1</v>
      </c>
      <c r="K63" s="7" t="s">
        <v>52</v>
      </c>
      <c r="L63" s="103" t="e">
        <f>HLOOKUP(K63,'ABR''26'!$DE$4:$EH$65,MATCH('Carga (2)'!A63,'ABR''26'!$DE$4:$DE$65,0),0)</f>
        <v>#N/A</v>
      </c>
      <c r="M63" s="7"/>
      <c r="O63" s="7"/>
      <c r="P63" s="104"/>
      <c r="Q63" s="102"/>
      <c r="R63" s="102"/>
      <c r="S63" s="102"/>
      <c r="T63" s="105"/>
      <c r="U63" s="102"/>
      <c r="V63" s="7"/>
      <c r="W63" s="7"/>
      <c r="X63" s="7"/>
      <c r="Y63" s="7"/>
      <c r="Z63" s="100"/>
      <c r="AA63" s="7"/>
      <c r="AB63" s="7"/>
      <c r="AC63" s="7"/>
      <c r="AD63" s="7"/>
      <c r="AE63" s="100"/>
      <c r="AF63" s="7"/>
      <c r="AG63" s="100"/>
    </row>
    <row r="64" spans="1:33" x14ac:dyDescent="0.35">
      <c r="A64" s="7" t="str">
        <f t="shared" si="6"/>
        <v>Suape39,71</v>
      </c>
      <c r="B64" s="100" t="s">
        <v>187</v>
      </c>
      <c r="C64" s="7">
        <v>4196</v>
      </c>
      <c r="D64" s="7" t="s">
        <v>23</v>
      </c>
      <c r="E64">
        <v>4001152</v>
      </c>
      <c r="F64" s="101"/>
      <c r="G64" s="111">
        <v>50027678</v>
      </c>
      <c r="H64" t="s">
        <v>215</v>
      </c>
      <c r="I64" s="101" t="str">
        <f t="shared" si="0"/>
        <v>39,7</v>
      </c>
      <c r="J64" s="164">
        <v>1</v>
      </c>
      <c r="K64" s="7" t="s">
        <v>46</v>
      </c>
      <c r="L64" s="103" t="e">
        <f>HLOOKUP(K64,'ABR''26'!$DE$4:$EH$65,MATCH('Carga (2)'!A64,'ABR''26'!$DE$4:$DE$65,0),0)</f>
        <v>#N/A</v>
      </c>
      <c r="M64" s="7"/>
      <c r="O64" s="7"/>
      <c r="P64" s="104"/>
      <c r="Q64" s="102"/>
      <c r="R64" s="102"/>
      <c r="S64" s="102"/>
      <c r="T64" s="105"/>
      <c r="U64" s="102"/>
      <c r="V64" s="7"/>
      <c r="W64" s="7"/>
      <c r="X64" s="7"/>
      <c r="Y64" s="7"/>
      <c r="Z64" s="100"/>
      <c r="AA64" s="7"/>
      <c r="AB64" s="7"/>
      <c r="AC64" s="7"/>
      <c r="AD64" s="7"/>
      <c r="AE64" s="100"/>
      <c r="AF64" s="7"/>
      <c r="AG64" s="100"/>
    </row>
    <row r="65" spans="1:33" x14ac:dyDescent="0.35">
      <c r="A65" s="7" t="str">
        <f t="shared" si="6"/>
        <v>Suape39,71</v>
      </c>
      <c r="B65" s="100" t="s">
        <v>187</v>
      </c>
      <c r="C65" s="7">
        <v>4196</v>
      </c>
      <c r="D65" s="7" t="s">
        <v>23</v>
      </c>
      <c r="E65">
        <v>4001152</v>
      </c>
      <c r="F65" s="101"/>
      <c r="G65" s="111">
        <v>50027678</v>
      </c>
      <c r="H65" t="s">
        <v>215</v>
      </c>
      <c r="I65" s="101" t="str">
        <f t="shared" si="0"/>
        <v>39,7</v>
      </c>
      <c r="J65" s="164">
        <v>1</v>
      </c>
      <c r="K65" s="7" t="s">
        <v>133</v>
      </c>
      <c r="L65" s="103" t="e">
        <f>HLOOKUP(K65,'ABR''26'!$DE$4:$EH$65,MATCH('Carga (2)'!A65,'ABR''26'!$DE$4:$DE$65,0),0)</f>
        <v>#N/A</v>
      </c>
      <c r="M65" s="7"/>
      <c r="O65" s="7"/>
      <c r="P65" s="104"/>
      <c r="Q65" s="102"/>
      <c r="R65" s="102"/>
      <c r="S65" s="102"/>
      <c r="T65" s="105"/>
      <c r="U65" s="102"/>
      <c r="V65" s="7"/>
      <c r="W65" s="7"/>
      <c r="X65" s="7"/>
      <c r="Y65" s="7"/>
      <c r="Z65" s="100"/>
      <c r="AA65" s="7"/>
      <c r="AB65" s="7"/>
      <c r="AC65" s="7"/>
      <c r="AD65" s="7"/>
      <c r="AE65" s="100"/>
      <c r="AF65" s="7"/>
      <c r="AG65" s="100"/>
    </row>
    <row r="66" spans="1:33" x14ac:dyDescent="0.35">
      <c r="A66" s="7" t="str">
        <f t="shared" si="6"/>
        <v>Suape39,71</v>
      </c>
      <c r="B66" s="100" t="s">
        <v>187</v>
      </c>
      <c r="C66" s="7">
        <v>4196</v>
      </c>
      <c r="D66" s="7" t="s">
        <v>23</v>
      </c>
      <c r="E66">
        <v>4001153</v>
      </c>
      <c r="F66" s="101"/>
      <c r="G66" s="111">
        <v>50027678</v>
      </c>
      <c r="H66" t="s">
        <v>215</v>
      </c>
      <c r="I66" s="101" t="str">
        <f t="shared" ref="I66:I129" si="8">SUBSTITUTE(MID(H66,7,4),".",",")</f>
        <v>39,7</v>
      </c>
      <c r="J66" s="164">
        <v>1</v>
      </c>
      <c r="K66" s="7" t="s">
        <v>43</v>
      </c>
      <c r="L66" s="103" t="e">
        <f>HLOOKUP(K66,'ABR''26'!$DE$4:$EH$65,MATCH('Carga (2)'!A66,'ABR''26'!$DE$4:$DE$65,0),0)</f>
        <v>#N/A</v>
      </c>
      <c r="M66" s="7"/>
      <c r="O66" s="7"/>
      <c r="P66" s="104"/>
      <c r="Q66" s="102"/>
      <c r="R66" s="102"/>
      <c r="S66" s="102"/>
      <c r="T66" s="105"/>
      <c r="U66" s="102"/>
      <c r="V66" s="7"/>
      <c r="W66" s="7"/>
      <c r="X66" s="7"/>
      <c r="Y66" s="7"/>
      <c r="Z66" s="100"/>
      <c r="AA66" s="7"/>
      <c r="AB66" s="7"/>
      <c r="AC66" s="7"/>
      <c r="AD66" s="7"/>
      <c r="AE66" s="100"/>
      <c r="AF66" s="7"/>
      <c r="AG66" s="100"/>
    </row>
    <row r="67" spans="1:33" x14ac:dyDescent="0.35">
      <c r="A67" s="7" t="str">
        <f t="shared" ref="A67:A130" si="9">D67&amp;I67&amp;J67</f>
        <v>Suape39,71</v>
      </c>
      <c r="B67" s="100" t="s">
        <v>187</v>
      </c>
      <c r="C67" s="7">
        <v>4196</v>
      </c>
      <c r="D67" s="7" t="s">
        <v>23</v>
      </c>
      <c r="E67">
        <v>4001153</v>
      </c>
      <c r="F67" s="101"/>
      <c r="G67" s="111">
        <v>50027678</v>
      </c>
      <c r="H67" t="s">
        <v>215</v>
      </c>
      <c r="I67" s="101" t="str">
        <f t="shared" si="8"/>
        <v>39,7</v>
      </c>
      <c r="J67" s="164">
        <v>1</v>
      </c>
      <c r="K67" s="7" t="s">
        <v>50</v>
      </c>
      <c r="L67" s="103" t="e">
        <f>HLOOKUP(K67,'ABR''26'!$DE$4:$EH$65,MATCH('Carga (2)'!A67,'ABR''26'!$DE$4:$DE$65,0),0)</f>
        <v>#N/A</v>
      </c>
      <c r="M67" s="7"/>
      <c r="O67" s="7"/>
      <c r="P67" s="104"/>
      <c r="Q67" s="102"/>
      <c r="R67" s="102"/>
      <c r="S67" s="102"/>
      <c r="T67" s="105"/>
      <c r="U67" s="102"/>
      <c r="V67" s="7"/>
      <c r="W67" s="7"/>
      <c r="X67" s="7"/>
      <c r="Y67" s="7"/>
      <c r="Z67" s="100"/>
      <c r="AA67" s="7"/>
      <c r="AB67" s="7"/>
      <c r="AC67" s="7"/>
      <c r="AD67" s="7"/>
      <c r="AE67" s="100"/>
      <c r="AF67" s="7"/>
      <c r="AG67" s="100"/>
    </row>
    <row r="68" spans="1:33" x14ac:dyDescent="0.35">
      <c r="A68" s="7" t="str">
        <f t="shared" si="9"/>
        <v>Suape39,71</v>
      </c>
      <c r="B68" s="100" t="s">
        <v>187</v>
      </c>
      <c r="C68" s="7">
        <v>4196</v>
      </c>
      <c r="D68" s="7" t="s">
        <v>23</v>
      </c>
      <c r="E68">
        <v>4001153</v>
      </c>
      <c r="F68" s="101"/>
      <c r="G68" s="111">
        <v>50027678</v>
      </c>
      <c r="H68" t="s">
        <v>215</v>
      </c>
      <c r="I68" s="101" t="str">
        <f t="shared" si="8"/>
        <v>39,7</v>
      </c>
      <c r="J68" s="164">
        <v>1</v>
      </c>
      <c r="K68" s="7" t="s">
        <v>138</v>
      </c>
      <c r="L68" s="103" t="e">
        <f>HLOOKUP(K68,'ABR''26'!$DE$4:$EH$65,MATCH('Carga (2)'!A68,'ABR''26'!$DE$4:$DE$65,0),0)</f>
        <v>#N/A</v>
      </c>
      <c r="M68" s="7"/>
      <c r="O68" s="7"/>
      <c r="P68" s="104"/>
      <c r="Q68" s="102"/>
      <c r="R68" s="102"/>
      <c r="S68" s="102"/>
      <c r="T68" s="105"/>
      <c r="U68" s="102"/>
      <c r="V68" s="7"/>
      <c r="W68" s="7"/>
      <c r="X68" s="7"/>
      <c r="Y68" s="7"/>
      <c r="Z68" s="100"/>
      <c r="AA68" s="7"/>
      <c r="AB68" s="7"/>
      <c r="AC68" s="7"/>
      <c r="AD68" s="7"/>
      <c r="AE68" s="100"/>
      <c r="AF68" s="7"/>
      <c r="AG68" s="100"/>
    </row>
    <row r="69" spans="1:33" x14ac:dyDescent="0.35">
      <c r="A69" s="7" t="str">
        <f t="shared" si="9"/>
        <v>Suape39,71</v>
      </c>
      <c r="B69" s="100" t="s">
        <v>187</v>
      </c>
      <c r="C69" s="7">
        <v>4196</v>
      </c>
      <c r="D69" s="7" t="s">
        <v>23</v>
      </c>
      <c r="E69">
        <v>4001153</v>
      </c>
      <c r="F69" s="101"/>
      <c r="G69" s="111">
        <v>50027678</v>
      </c>
      <c r="H69" t="s">
        <v>215</v>
      </c>
      <c r="I69" s="101" t="str">
        <f t="shared" si="8"/>
        <v>39,7</v>
      </c>
      <c r="J69" s="164">
        <v>1</v>
      </c>
      <c r="K69" s="7" t="s">
        <v>131</v>
      </c>
      <c r="L69" s="103" t="e">
        <f>HLOOKUP(K69,'ABR''26'!$DE$4:$EH$65,MATCH('Carga (2)'!A69,'ABR''26'!$DE$4:$DE$65,0),0)</f>
        <v>#N/A</v>
      </c>
      <c r="M69" s="7"/>
      <c r="O69" s="7"/>
      <c r="P69" s="104"/>
      <c r="Q69" s="102"/>
      <c r="R69" s="102"/>
      <c r="S69" s="102"/>
      <c r="T69" s="105"/>
      <c r="U69" s="102"/>
      <c r="V69" s="7"/>
      <c r="W69" s="7"/>
      <c r="X69" s="7"/>
      <c r="Y69" s="7"/>
      <c r="Z69" s="100"/>
      <c r="AA69" s="7"/>
      <c r="AB69" s="7"/>
      <c r="AC69" s="7"/>
      <c r="AD69" s="7"/>
      <c r="AE69" s="100"/>
      <c r="AF69" s="7"/>
      <c r="AG69" s="100"/>
    </row>
    <row r="70" spans="1:33" x14ac:dyDescent="0.35">
      <c r="A70" s="7" t="str">
        <f t="shared" si="9"/>
        <v>Suape39,71</v>
      </c>
      <c r="B70" s="100" t="s">
        <v>187</v>
      </c>
      <c r="C70" s="7">
        <v>4196</v>
      </c>
      <c r="D70" s="7" t="s">
        <v>23</v>
      </c>
      <c r="E70">
        <v>4001153</v>
      </c>
      <c r="F70" s="101"/>
      <c r="G70" s="111">
        <v>50027678</v>
      </c>
      <c r="H70" t="s">
        <v>215</v>
      </c>
      <c r="I70" s="101" t="str">
        <f t="shared" si="8"/>
        <v>39,7</v>
      </c>
      <c r="J70" s="164">
        <v>1</v>
      </c>
      <c r="K70" s="7" t="s">
        <v>44</v>
      </c>
      <c r="L70" s="103" t="e">
        <f>HLOOKUP(K70,'ABR''26'!$DE$4:$EH$65,MATCH('Carga (2)'!A70,'ABR''26'!$DE$4:$DE$65,0),0)</f>
        <v>#N/A</v>
      </c>
      <c r="M70" s="7"/>
      <c r="O70" s="7"/>
      <c r="P70" s="104"/>
      <c r="Q70" s="102"/>
      <c r="R70" s="102"/>
      <c r="S70" s="102"/>
      <c r="T70" s="105"/>
      <c r="U70" s="102"/>
      <c r="V70" s="7"/>
      <c r="W70" s="7"/>
      <c r="X70" s="7"/>
      <c r="Y70" s="7"/>
      <c r="Z70" s="100"/>
      <c r="AA70" s="7"/>
      <c r="AB70" s="7"/>
      <c r="AC70" s="7"/>
      <c r="AD70" s="7"/>
      <c r="AE70" s="100"/>
      <c r="AF70" s="7"/>
      <c r="AG70" s="100"/>
    </row>
    <row r="71" spans="1:33" x14ac:dyDescent="0.35">
      <c r="A71" s="7" t="str">
        <f t="shared" si="9"/>
        <v>Suape39,71</v>
      </c>
      <c r="B71" s="100" t="s">
        <v>187</v>
      </c>
      <c r="C71" s="7">
        <v>4196</v>
      </c>
      <c r="D71" s="7" t="s">
        <v>23</v>
      </c>
      <c r="E71">
        <v>4001153</v>
      </c>
      <c r="F71" s="101"/>
      <c r="G71" s="111">
        <v>50027678</v>
      </c>
      <c r="H71" t="s">
        <v>215</v>
      </c>
      <c r="I71" s="101" t="str">
        <f t="shared" si="8"/>
        <v>39,7</v>
      </c>
      <c r="J71" s="164">
        <v>1</v>
      </c>
      <c r="K71" s="7" t="s">
        <v>52</v>
      </c>
      <c r="L71" s="103" t="e">
        <f>HLOOKUP(K71,'ABR''26'!$DE$4:$EH$65,MATCH('Carga (2)'!A71,'ABR''26'!$DE$4:$DE$65,0),0)</f>
        <v>#N/A</v>
      </c>
      <c r="M71" s="7"/>
      <c r="O71" s="7"/>
      <c r="P71" s="104"/>
      <c r="Q71" s="102"/>
      <c r="R71" s="102"/>
      <c r="S71" s="102"/>
      <c r="T71" s="105"/>
      <c r="U71" s="102"/>
      <c r="V71" s="7"/>
      <c r="W71" s="7"/>
      <c r="X71" s="7"/>
      <c r="Y71" s="7"/>
      <c r="Z71" s="100"/>
      <c r="AA71" s="7"/>
      <c r="AB71" s="7"/>
      <c r="AC71" s="7"/>
      <c r="AD71" s="7"/>
      <c r="AE71" s="100"/>
      <c r="AF71" s="7"/>
      <c r="AG71" s="100"/>
    </row>
    <row r="72" spans="1:33" x14ac:dyDescent="0.35">
      <c r="A72" s="7" t="str">
        <f t="shared" si="9"/>
        <v>Suape39,71</v>
      </c>
      <c r="B72" s="100" t="s">
        <v>187</v>
      </c>
      <c r="C72" s="7">
        <v>4196</v>
      </c>
      <c r="D72" s="7" t="s">
        <v>23</v>
      </c>
      <c r="E72">
        <v>4001153</v>
      </c>
      <c r="F72" s="101"/>
      <c r="G72" s="111">
        <v>50027678</v>
      </c>
      <c r="H72" t="s">
        <v>215</v>
      </c>
      <c r="I72" s="101" t="str">
        <f t="shared" si="8"/>
        <v>39,7</v>
      </c>
      <c r="J72" s="164">
        <v>1</v>
      </c>
      <c r="K72" s="7" t="s">
        <v>46</v>
      </c>
      <c r="L72" s="103" t="e">
        <f>HLOOKUP(K72,'ABR''26'!$DE$4:$EH$65,MATCH('Carga (2)'!A72,'ABR''26'!$DE$4:$DE$65,0),0)</f>
        <v>#N/A</v>
      </c>
      <c r="M72" s="7"/>
      <c r="O72" s="7"/>
      <c r="P72" s="104"/>
      <c r="Q72" s="102"/>
      <c r="R72" s="102"/>
      <c r="S72" s="102"/>
      <c r="T72" s="105"/>
      <c r="U72" s="102"/>
      <c r="V72" s="7"/>
      <c r="W72" s="7"/>
      <c r="X72" s="7"/>
      <c r="Y72" s="7"/>
      <c r="Z72" s="100"/>
      <c r="AA72" s="7"/>
      <c r="AB72" s="7"/>
      <c r="AC72" s="7"/>
      <c r="AD72" s="7"/>
      <c r="AE72" s="100"/>
      <c r="AF72" s="7"/>
      <c r="AG72" s="100"/>
    </row>
    <row r="73" spans="1:33" x14ac:dyDescent="0.35">
      <c r="A73" s="7" t="str">
        <f t="shared" si="9"/>
        <v>Suape39,71</v>
      </c>
      <c r="B73" s="100" t="s">
        <v>187</v>
      </c>
      <c r="C73" s="7">
        <v>4196</v>
      </c>
      <c r="D73" s="7" t="s">
        <v>23</v>
      </c>
      <c r="E73">
        <v>4001153</v>
      </c>
      <c r="F73" s="101"/>
      <c r="G73" s="111">
        <v>50027678</v>
      </c>
      <c r="H73" t="s">
        <v>215</v>
      </c>
      <c r="I73" s="101" t="str">
        <f t="shared" si="8"/>
        <v>39,7</v>
      </c>
      <c r="J73" s="164">
        <v>1</v>
      </c>
      <c r="K73" s="7" t="s">
        <v>133</v>
      </c>
      <c r="L73" s="103" t="e">
        <f>HLOOKUP(K73,'ABR''26'!$DE$4:$EH$65,MATCH('Carga (2)'!A73,'ABR''26'!$DE$4:$DE$65,0),0)</f>
        <v>#N/A</v>
      </c>
      <c r="M73" s="7"/>
      <c r="O73" s="7"/>
      <c r="P73" s="104"/>
      <c r="Q73" s="102"/>
      <c r="R73" s="102"/>
      <c r="S73" s="102"/>
      <c r="T73" s="105"/>
      <c r="U73" s="102"/>
      <c r="V73" s="7"/>
      <c r="W73" s="7"/>
      <c r="X73" s="7"/>
      <c r="Y73" s="7"/>
      <c r="Z73" s="100"/>
      <c r="AA73" s="7"/>
      <c r="AB73" s="7"/>
      <c r="AC73" s="7"/>
      <c r="AD73" s="7"/>
      <c r="AE73" s="100"/>
      <c r="AF73" s="7"/>
      <c r="AG73" s="100"/>
    </row>
    <row r="74" spans="1:33" x14ac:dyDescent="0.35">
      <c r="A74" s="7" t="str">
        <f t="shared" si="9"/>
        <v>Suape39,71</v>
      </c>
      <c r="B74" s="100" t="s">
        <v>187</v>
      </c>
      <c r="C74" s="7">
        <v>4196</v>
      </c>
      <c r="D74" s="7" t="s">
        <v>23</v>
      </c>
      <c r="E74">
        <v>4001154</v>
      </c>
      <c r="F74" s="101"/>
      <c r="G74" s="111">
        <v>50034033</v>
      </c>
      <c r="H74" t="s">
        <v>219</v>
      </c>
      <c r="I74" s="101" t="str">
        <f t="shared" si="8"/>
        <v>39,7</v>
      </c>
      <c r="J74" s="164">
        <v>1</v>
      </c>
      <c r="K74" s="7" t="s">
        <v>43</v>
      </c>
      <c r="L74" s="103" t="e">
        <f>HLOOKUP(K74,'ABR''26'!$DE$4:$EH$65,MATCH('Carga (2)'!A74,'ABR''26'!$DE$4:$DE$65,0),0)</f>
        <v>#N/A</v>
      </c>
      <c r="M74" s="7"/>
      <c r="O74" s="7"/>
      <c r="P74" s="104"/>
      <c r="Q74" s="102"/>
      <c r="R74" s="102"/>
      <c r="S74" s="102"/>
      <c r="T74" s="105"/>
      <c r="U74" s="102"/>
      <c r="V74" s="7"/>
      <c r="W74" s="7"/>
      <c r="X74" s="7"/>
      <c r="Y74" s="7"/>
      <c r="Z74" s="100"/>
      <c r="AA74" s="7"/>
      <c r="AB74" s="7"/>
      <c r="AC74" s="7"/>
      <c r="AD74" s="7"/>
      <c r="AE74" s="100"/>
      <c r="AF74" s="7"/>
      <c r="AG74" s="100"/>
    </row>
    <row r="75" spans="1:33" x14ac:dyDescent="0.35">
      <c r="A75" s="7" t="str">
        <f t="shared" si="9"/>
        <v>Suape39,71</v>
      </c>
      <c r="B75" s="100" t="s">
        <v>187</v>
      </c>
      <c r="C75" s="7">
        <v>4196</v>
      </c>
      <c r="D75" s="7" t="s">
        <v>23</v>
      </c>
      <c r="E75">
        <v>4001154</v>
      </c>
      <c r="F75" s="101"/>
      <c r="G75" s="111">
        <v>50034033</v>
      </c>
      <c r="H75" t="s">
        <v>219</v>
      </c>
      <c r="I75" s="101" t="str">
        <f t="shared" si="8"/>
        <v>39,7</v>
      </c>
      <c r="J75" s="164">
        <v>1</v>
      </c>
      <c r="K75" s="7" t="s">
        <v>50</v>
      </c>
      <c r="L75" s="103" t="e">
        <f>HLOOKUP(K75,'ABR''26'!$DE$4:$EH$65,MATCH('Carga (2)'!A75,'ABR''26'!$DE$4:$DE$65,0),0)</f>
        <v>#N/A</v>
      </c>
      <c r="M75" s="7"/>
      <c r="O75" s="7"/>
      <c r="P75" s="104"/>
      <c r="Q75" s="102"/>
      <c r="R75" s="102"/>
      <c r="S75" s="102"/>
      <c r="T75" s="105"/>
      <c r="U75" s="102"/>
      <c r="V75" s="7"/>
      <c r="W75" s="7"/>
      <c r="X75" s="7"/>
      <c r="Y75" s="7"/>
      <c r="Z75" s="100"/>
      <c r="AA75" s="7"/>
      <c r="AB75" s="7"/>
      <c r="AC75" s="7"/>
      <c r="AD75" s="7"/>
      <c r="AE75" s="100"/>
      <c r="AF75" s="7"/>
      <c r="AG75" s="100"/>
    </row>
    <row r="76" spans="1:33" x14ac:dyDescent="0.35">
      <c r="A76" s="7" t="str">
        <f t="shared" si="9"/>
        <v>Suape39,71</v>
      </c>
      <c r="B76" s="100" t="s">
        <v>187</v>
      </c>
      <c r="C76" s="7">
        <v>4196</v>
      </c>
      <c r="D76" s="7" t="s">
        <v>23</v>
      </c>
      <c r="E76">
        <v>4001154</v>
      </c>
      <c r="F76" s="101"/>
      <c r="G76" s="111">
        <v>50034033</v>
      </c>
      <c r="H76" t="s">
        <v>219</v>
      </c>
      <c r="I76" s="101" t="str">
        <f t="shared" si="8"/>
        <v>39,7</v>
      </c>
      <c r="J76" s="164">
        <v>1</v>
      </c>
      <c r="K76" s="7" t="s">
        <v>138</v>
      </c>
      <c r="L76" s="103" t="e">
        <f>HLOOKUP(K76,'ABR''26'!$DE$4:$EH$65,MATCH('Carga (2)'!A76,'ABR''26'!$DE$4:$DE$65,0),0)</f>
        <v>#N/A</v>
      </c>
      <c r="M76" s="7"/>
      <c r="O76" s="7"/>
      <c r="P76" s="104"/>
      <c r="Q76" s="102"/>
      <c r="R76" s="102"/>
      <c r="S76" s="102"/>
      <c r="T76" s="105"/>
      <c r="U76" s="102"/>
      <c r="V76" s="7"/>
      <c r="W76" s="7"/>
      <c r="X76" s="7"/>
      <c r="Y76" s="7"/>
      <c r="Z76" s="100"/>
      <c r="AA76" s="7"/>
      <c r="AB76" s="7"/>
      <c r="AC76" s="7"/>
      <c r="AD76" s="7"/>
      <c r="AE76" s="100"/>
      <c r="AF76" s="7"/>
      <c r="AG76" s="100"/>
    </row>
    <row r="77" spans="1:33" x14ac:dyDescent="0.35">
      <c r="A77" s="7" t="str">
        <f t="shared" si="9"/>
        <v>Suape39,71</v>
      </c>
      <c r="B77" s="100" t="s">
        <v>187</v>
      </c>
      <c r="C77" s="7">
        <v>4196</v>
      </c>
      <c r="D77" s="7" t="s">
        <v>23</v>
      </c>
      <c r="E77">
        <v>4001154</v>
      </c>
      <c r="F77" s="101"/>
      <c r="G77" s="111">
        <v>50034033</v>
      </c>
      <c r="H77" t="s">
        <v>219</v>
      </c>
      <c r="I77" s="101" t="str">
        <f t="shared" si="8"/>
        <v>39,7</v>
      </c>
      <c r="J77" s="164">
        <v>1</v>
      </c>
      <c r="K77" s="7" t="s">
        <v>131</v>
      </c>
      <c r="L77" s="103" t="e">
        <f>HLOOKUP(K77,'ABR''26'!$DE$4:$EH$65,MATCH('Carga (2)'!A77,'ABR''26'!$DE$4:$DE$65,0),0)</f>
        <v>#N/A</v>
      </c>
      <c r="M77" s="7"/>
      <c r="O77" s="7"/>
      <c r="P77" s="104"/>
      <c r="Q77" s="102"/>
      <c r="R77" s="102"/>
      <c r="S77" s="102"/>
      <c r="T77" s="105"/>
      <c r="U77" s="102"/>
      <c r="V77" s="7"/>
      <c r="W77" s="7"/>
      <c r="X77" s="7"/>
      <c r="Y77" s="7"/>
      <c r="Z77" s="100"/>
      <c r="AA77" s="7"/>
      <c r="AB77" s="7"/>
      <c r="AC77" s="7"/>
      <c r="AD77" s="7"/>
      <c r="AE77" s="100"/>
      <c r="AF77" s="7"/>
      <c r="AG77" s="100"/>
    </row>
    <row r="78" spans="1:33" x14ac:dyDescent="0.35">
      <c r="A78" s="7" t="str">
        <f t="shared" si="9"/>
        <v>Suape39,71</v>
      </c>
      <c r="B78" s="100" t="s">
        <v>187</v>
      </c>
      <c r="C78" s="7">
        <v>4196</v>
      </c>
      <c r="D78" s="7" t="s">
        <v>23</v>
      </c>
      <c r="E78">
        <v>4001154</v>
      </c>
      <c r="F78" s="101"/>
      <c r="G78" s="111">
        <v>50034033</v>
      </c>
      <c r="H78" t="s">
        <v>219</v>
      </c>
      <c r="I78" s="101" t="str">
        <f t="shared" si="8"/>
        <v>39,7</v>
      </c>
      <c r="J78" s="164">
        <v>1</v>
      </c>
      <c r="K78" s="7" t="s">
        <v>44</v>
      </c>
      <c r="L78" s="103" t="e">
        <f>HLOOKUP(K78,'ABR''26'!$DE$4:$EH$65,MATCH('Carga (2)'!A78,'ABR''26'!$DE$4:$DE$65,0),0)</f>
        <v>#N/A</v>
      </c>
      <c r="M78" s="7"/>
      <c r="O78" s="7"/>
      <c r="P78" s="104"/>
      <c r="Q78" s="102"/>
      <c r="R78" s="102"/>
      <c r="S78" s="102"/>
      <c r="T78" s="105"/>
      <c r="U78" s="102"/>
      <c r="V78" s="7"/>
      <c r="W78" s="7"/>
      <c r="X78" s="7"/>
      <c r="Y78" s="7"/>
      <c r="Z78" s="100"/>
      <c r="AA78" s="7"/>
      <c r="AB78" s="7"/>
      <c r="AC78" s="7"/>
      <c r="AD78" s="7"/>
      <c r="AE78" s="100"/>
      <c r="AF78" s="7"/>
      <c r="AG78" s="100"/>
    </row>
    <row r="79" spans="1:33" x14ac:dyDescent="0.35">
      <c r="A79" s="7" t="str">
        <f t="shared" si="9"/>
        <v>Suape39,71</v>
      </c>
      <c r="B79" s="100" t="s">
        <v>187</v>
      </c>
      <c r="C79" s="7">
        <v>4196</v>
      </c>
      <c r="D79" s="7" t="s">
        <v>23</v>
      </c>
      <c r="E79">
        <v>4001154</v>
      </c>
      <c r="F79" s="101"/>
      <c r="G79" s="111">
        <v>50034033</v>
      </c>
      <c r="H79" t="s">
        <v>219</v>
      </c>
      <c r="I79" s="101" t="str">
        <f t="shared" si="8"/>
        <v>39,7</v>
      </c>
      <c r="J79" s="164">
        <v>1</v>
      </c>
      <c r="K79" s="7" t="s">
        <v>52</v>
      </c>
      <c r="L79" s="103" t="e">
        <f>HLOOKUP(K79,'ABR''26'!$DE$4:$EH$65,MATCH('Carga (2)'!A79,'ABR''26'!$DE$4:$DE$65,0),0)</f>
        <v>#N/A</v>
      </c>
      <c r="M79" s="7"/>
      <c r="O79" s="7"/>
      <c r="P79" s="104"/>
      <c r="Q79" s="102"/>
      <c r="R79" s="102"/>
      <c r="S79" s="102"/>
      <c r="T79" s="105"/>
      <c r="U79" s="102"/>
      <c r="V79" s="7"/>
      <c r="W79" s="7"/>
      <c r="X79" s="7"/>
      <c r="Y79" s="7"/>
      <c r="Z79" s="100"/>
      <c r="AA79" s="7"/>
      <c r="AB79" s="7"/>
      <c r="AC79" s="7"/>
      <c r="AD79" s="7"/>
      <c r="AE79" s="100"/>
      <c r="AF79" s="7"/>
      <c r="AG79" s="100"/>
    </row>
    <row r="80" spans="1:33" x14ac:dyDescent="0.35">
      <c r="A80" s="7" t="str">
        <f t="shared" si="9"/>
        <v>Suape39,71</v>
      </c>
      <c r="B80" s="100" t="s">
        <v>187</v>
      </c>
      <c r="C80" s="7">
        <v>4196</v>
      </c>
      <c r="D80" s="7" t="s">
        <v>23</v>
      </c>
      <c r="E80">
        <v>4001154</v>
      </c>
      <c r="F80" s="101"/>
      <c r="G80" s="111">
        <v>50034033</v>
      </c>
      <c r="H80" t="s">
        <v>219</v>
      </c>
      <c r="I80" s="101" t="str">
        <f t="shared" si="8"/>
        <v>39,7</v>
      </c>
      <c r="J80" s="164">
        <v>1</v>
      </c>
      <c r="K80" s="7" t="s">
        <v>46</v>
      </c>
      <c r="L80" s="103" t="e">
        <f>HLOOKUP(K80,'ABR''26'!$DE$4:$EH$65,MATCH('Carga (2)'!A80,'ABR''26'!$DE$4:$DE$65,0),0)</f>
        <v>#N/A</v>
      </c>
      <c r="M80" s="7"/>
      <c r="O80" s="7"/>
      <c r="P80" s="104"/>
      <c r="Q80" s="102"/>
      <c r="R80" s="102"/>
      <c r="S80" s="102"/>
      <c r="T80" s="105"/>
      <c r="U80" s="102"/>
      <c r="V80" s="7"/>
      <c r="W80" s="7"/>
      <c r="X80" s="7"/>
      <c r="Y80" s="7"/>
      <c r="Z80" s="100"/>
      <c r="AA80" s="7"/>
      <c r="AB80" s="7"/>
      <c r="AC80" s="7"/>
      <c r="AD80" s="7"/>
      <c r="AE80" s="100"/>
      <c r="AF80" s="7"/>
      <c r="AG80" s="100"/>
    </row>
    <row r="81" spans="1:33" x14ac:dyDescent="0.35">
      <c r="A81" s="7" t="str">
        <f t="shared" si="9"/>
        <v>Suape39,71</v>
      </c>
      <c r="B81" s="100" t="s">
        <v>187</v>
      </c>
      <c r="C81" s="7">
        <v>4196</v>
      </c>
      <c r="D81" s="7" t="s">
        <v>23</v>
      </c>
      <c r="E81">
        <v>4001154</v>
      </c>
      <c r="F81" s="101"/>
      <c r="G81" s="111">
        <v>50034033</v>
      </c>
      <c r="H81" t="s">
        <v>219</v>
      </c>
      <c r="I81" s="101" t="str">
        <f t="shared" si="8"/>
        <v>39,7</v>
      </c>
      <c r="J81" s="164">
        <v>1</v>
      </c>
      <c r="K81" s="7" t="s">
        <v>133</v>
      </c>
      <c r="L81" s="103" t="e">
        <f>HLOOKUP(K81,'ABR''26'!$DE$4:$EH$65,MATCH('Carga (2)'!A81,'ABR''26'!$DE$4:$DE$65,0),0)</f>
        <v>#N/A</v>
      </c>
      <c r="M81" s="7"/>
      <c r="O81" s="7"/>
      <c r="P81" s="104"/>
      <c r="Q81" s="102"/>
      <c r="R81" s="102"/>
      <c r="S81" s="102"/>
      <c r="T81" s="105"/>
      <c r="U81" s="102"/>
      <c r="V81" s="7"/>
      <c r="W81" s="7"/>
      <c r="X81" s="7"/>
      <c r="Y81" s="7"/>
      <c r="Z81" s="100"/>
      <c r="AA81" s="7"/>
      <c r="AB81" s="7"/>
      <c r="AC81" s="7"/>
      <c r="AD81" s="7"/>
      <c r="AE81" s="100"/>
      <c r="AF81" s="7"/>
      <c r="AG81" s="100"/>
    </row>
    <row r="82" spans="1:33" x14ac:dyDescent="0.35">
      <c r="A82" s="7" t="str">
        <f t="shared" si="9"/>
        <v>Suape55,61</v>
      </c>
      <c r="B82" s="100" t="s">
        <v>187</v>
      </c>
      <c r="C82" s="7">
        <v>4196</v>
      </c>
      <c r="D82" s="7" t="s">
        <v>23</v>
      </c>
      <c r="E82">
        <v>4001156</v>
      </c>
      <c r="F82" s="101"/>
      <c r="G82" s="111">
        <v>50028621</v>
      </c>
      <c r="H82" t="s">
        <v>216</v>
      </c>
      <c r="I82" s="101" t="str">
        <f t="shared" si="8"/>
        <v>55,6</v>
      </c>
      <c r="J82" s="164">
        <v>1</v>
      </c>
      <c r="K82" s="7" t="s">
        <v>43</v>
      </c>
      <c r="L82" s="103" t="e">
        <f>HLOOKUP(K82,'ABR''26'!$DE$4:$EH$65,MATCH('Carga (2)'!A82,'ABR''26'!$DE$4:$DE$65,0),0)</f>
        <v>#N/A</v>
      </c>
      <c r="M82" s="7"/>
      <c r="O82" s="7"/>
      <c r="P82" s="104"/>
      <c r="Q82" s="102"/>
      <c r="R82" s="102"/>
      <c r="S82" s="102"/>
      <c r="T82" s="105"/>
      <c r="U82" s="102"/>
      <c r="V82" s="7"/>
      <c r="W82" s="7"/>
      <c r="X82" s="7"/>
      <c r="Y82" s="7"/>
      <c r="Z82" s="100"/>
      <c r="AA82" s="7"/>
      <c r="AB82" s="7"/>
      <c r="AC82" s="7"/>
      <c r="AD82" s="7"/>
      <c r="AE82" s="100"/>
      <c r="AF82" s="7"/>
      <c r="AG82" s="100"/>
    </row>
    <row r="83" spans="1:33" x14ac:dyDescent="0.35">
      <c r="A83" s="7" t="str">
        <f t="shared" si="9"/>
        <v>Suape55,61</v>
      </c>
      <c r="B83" s="100" t="s">
        <v>187</v>
      </c>
      <c r="C83" s="7">
        <v>4196</v>
      </c>
      <c r="D83" s="7" t="s">
        <v>23</v>
      </c>
      <c r="E83">
        <v>4001156</v>
      </c>
      <c r="F83" s="101"/>
      <c r="G83" s="111">
        <v>50028621</v>
      </c>
      <c r="H83" t="s">
        <v>216</v>
      </c>
      <c r="I83" s="101" t="str">
        <f t="shared" si="8"/>
        <v>55,6</v>
      </c>
      <c r="J83" s="164">
        <v>1</v>
      </c>
      <c r="K83" s="7" t="s">
        <v>50</v>
      </c>
      <c r="L83" s="103" t="e">
        <f>HLOOKUP(K83,'ABR''26'!$DE$4:$EH$65,MATCH('Carga (2)'!A83,'ABR''26'!$DE$4:$DE$65,0),0)</f>
        <v>#N/A</v>
      </c>
      <c r="M83" s="7"/>
      <c r="O83" s="7"/>
      <c r="P83" s="104"/>
      <c r="Q83" s="102"/>
      <c r="R83" s="102"/>
      <c r="S83" s="102"/>
      <c r="T83" s="105"/>
      <c r="U83" s="102"/>
      <c r="V83" s="7"/>
      <c r="W83" s="7"/>
      <c r="X83" s="7"/>
      <c r="Y83" s="7"/>
      <c r="Z83" s="100"/>
      <c r="AA83" s="7"/>
      <c r="AB83" s="7"/>
      <c r="AC83" s="7"/>
      <c r="AD83" s="7"/>
      <c r="AE83" s="100"/>
      <c r="AF83" s="7"/>
      <c r="AG83" s="100"/>
    </row>
    <row r="84" spans="1:33" x14ac:dyDescent="0.35">
      <c r="A84" s="7" t="str">
        <f t="shared" si="9"/>
        <v>Suape55,61</v>
      </c>
      <c r="B84" s="100" t="s">
        <v>187</v>
      </c>
      <c r="C84" s="7">
        <v>4196</v>
      </c>
      <c r="D84" s="7" t="s">
        <v>23</v>
      </c>
      <c r="E84">
        <v>4001156</v>
      </c>
      <c r="F84" s="101"/>
      <c r="G84" s="111">
        <v>50028621</v>
      </c>
      <c r="H84" t="s">
        <v>216</v>
      </c>
      <c r="I84" s="101" t="str">
        <f t="shared" si="8"/>
        <v>55,6</v>
      </c>
      <c r="J84" s="164">
        <v>1</v>
      </c>
      <c r="K84" s="7" t="s">
        <v>138</v>
      </c>
      <c r="L84" s="103" t="e">
        <f>HLOOKUP(K84,'ABR''26'!$DE$4:$EH$65,MATCH('Carga (2)'!A84,'ABR''26'!$DE$4:$DE$65,0),0)</f>
        <v>#N/A</v>
      </c>
      <c r="M84" s="7"/>
      <c r="O84" s="7"/>
      <c r="P84" s="104"/>
      <c r="Q84" s="102"/>
      <c r="R84" s="102"/>
      <c r="S84" s="102"/>
      <c r="T84" s="105"/>
      <c r="U84" s="102"/>
      <c r="V84" s="7"/>
      <c r="W84" s="7"/>
      <c r="X84" s="7"/>
      <c r="Y84" s="7"/>
      <c r="Z84" s="100"/>
      <c r="AA84" s="7"/>
      <c r="AB84" s="7"/>
      <c r="AC84" s="7"/>
      <c r="AD84" s="7"/>
      <c r="AE84" s="100"/>
      <c r="AF84" s="7"/>
      <c r="AG84" s="100"/>
    </row>
    <row r="85" spans="1:33" x14ac:dyDescent="0.35">
      <c r="A85" s="7" t="str">
        <f t="shared" si="9"/>
        <v>Suape55,61</v>
      </c>
      <c r="B85" s="100" t="s">
        <v>187</v>
      </c>
      <c r="C85" s="7">
        <v>4196</v>
      </c>
      <c r="D85" s="7" t="s">
        <v>23</v>
      </c>
      <c r="E85">
        <v>4001156</v>
      </c>
      <c r="F85" s="101"/>
      <c r="G85" s="111">
        <v>50028621</v>
      </c>
      <c r="H85" t="s">
        <v>216</v>
      </c>
      <c r="I85" s="101" t="str">
        <f t="shared" si="8"/>
        <v>55,6</v>
      </c>
      <c r="J85" s="164">
        <v>1</v>
      </c>
      <c r="K85" s="7" t="s">
        <v>131</v>
      </c>
      <c r="L85" s="103" t="e">
        <f>HLOOKUP(K85,'ABR''26'!$DE$4:$EH$65,MATCH('Carga (2)'!A85,'ABR''26'!$DE$4:$DE$65,0),0)</f>
        <v>#N/A</v>
      </c>
      <c r="M85" s="7"/>
      <c r="O85" s="7"/>
      <c r="P85" s="104"/>
      <c r="Q85" s="102"/>
      <c r="R85" s="102"/>
      <c r="S85" s="102"/>
      <c r="T85" s="105"/>
      <c r="U85" s="102"/>
      <c r="V85" s="7"/>
      <c r="W85" s="7"/>
      <c r="X85" s="7"/>
      <c r="Y85" s="7"/>
      <c r="Z85" s="100"/>
      <c r="AA85" s="7"/>
      <c r="AB85" s="7"/>
      <c r="AC85" s="7"/>
      <c r="AD85" s="7"/>
      <c r="AE85" s="100"/>
      <c r="AF85" s="7"/>
      <c r="AG85" s="100"/>
    </row>
    <row r="86" spans="1:33" x14ac:dyDescent="0.35">
      <c r="A86" s="7" t="str">
        <f t="shared" si="9"/>
        <v>Suape55,61</v>
      </c>
      <c r="B86" s="100" t="s">
        <v>187</v>
      </c>
      <c r="C86" s="7">
        <v>4196</v>
      </c>
      <c r="D86" s="7" t="s">
        <v>23</v>
      </c>
      <c r="E86">
        <v>4001156</v>
      </c>
      <c r="F86" s="101"/>
      <c r="G86" s="111">
        <v>50028621</v>
      </c>
      <c r="H86" t="s">
        <v>216</v>
      </c>
      <c r="I86" s="101" t="str">
        <f t="shared" si="8"/>
        <v>55,6</v>
      </c>
      <c r="J86" s="164">
        <v>1</v>
      </c>
      <c r="K86" s="7" t="s">
        <v>44</v>
      </c>
      <c r="L86" s="103" t="e">
        <f>HLOOKUP(K86,'ABR''26'!$DE$4:$EH$65,MATCH('Carga (2)'!A86,'ABR''26'!$DE$4:$DE$65,0),0)</f>
        <v>#N/A</v>
      </c>
      <c r="M86" s="7"/>
      <c r="O86" s="7"/>
      <c r="P86" s="104"/>
      <c r="Q86" s="102"/>
      <c r="R86" s="102"/>
      <c r="S86" s="102"/>
      <c r="T86" s="105"/>
      <c r="U86" s="102"/>
      <c r="V86" s="7"/>
      <c r="W86" s="7"/>
      <c r="X86" s="7"/>
      <c r="Y86" s="7"/>
      <c r="Z86" s="100"/>
      <c r="AA86" s="7"/>
      <c r="AB86" s="7"/>
      <c r="AC86" s="7"/>
      <c r="AD86" s="7"/>
      <c r="AE86" s="100"/>
      <c r="AF86" s="7"/>
      <c r="AG86" s="100"/>
    </row>
    <row r="87" spans="1:33" x14ac:dyDescent="0.35">
      <c r="A87" s="7" t="str">
        <f t="shared" si="9"/>
        <v>Suape55,61</v>
      </c>
      <c r="B87" s="100" t="s">
        <v>187</v>
      </c>
      <c r="C87" s="7">
        <v>4196</v>
      </c>
      <c r="D87" s="7" t="s">
        <v>23</v>
      </c>
      <c r="E87">
        <v>4001156</v>
      </c>
      <c r="F87" s="101"/>
      <c r="G87" s="111">
        <v>50028621</v>
      </c>
      <c r="H87" t="s">
        <v>216</v>
      </c>
      <c r="I87" s="101" t="str">
        <f t="shared" si="8"/>
        <v>55,6</v>
      </c>
      <c r="J87" s="164">
        <v>1</v>
      </c>
      <c r="K87" s="7" t="s">
        <v>52</v>
      </c>
      <c r="L87" s="103" t="e">
        <f>HLOOKUP(K87,'ABR''26'!$DE$4:$EH$65,MATCH('Carga (2)'!A87,'ABR''26'!$DE$4:$DE$65,0),0)</f>
        <v>#N/A</v>
      </c>
      <c r="M87" s="7"/>
      <c r="O87" s="7"/>
      <c r="P87" s="104"/>
      <c r="Q87" s="102"/>
      <c r="R87" s="102"/>
      <c r="S87" s="102"/>
      <c r="T87" s="105"/>
      <c r="U87" s="102"/>
      <c r="V87" s="7"/>
      <c r="W87" s="7"/>
      <c r="X87" s="7"/>
      <c r="Y87" s="7"/>
      <c r="Z87" s="100"/>
      <c r="AA87" s="7"/>
      <c r="AB87" s="7"/>
      <c r="AC87" s="7"/>
      <c r="AD87" s="7"/>
      <c r="AE87" s="100"/>
      <c r="AF87" s="7"/>
      <c r="AG87" s="100"/>
    </row>
    <row r="88" spans="1:33" x14ac:dyDescent="0.35">
      <c r="A88" s="7" t="str">
        <f t="shared" si="9"/>
        <v>Suape55,61</v>
      </c>
      <c r="B88" s="100" t="s">
        <v>187</v>
      </c>
      <c r="C88" s="7">
        <v>4196</v>
      </c>
      <c r="D88" s="7" t="s">
        <v>23</v>
      </c>
      <c r="E88">
        <v>4001156</v>
      </c>
      <c r="F88" s="101"/>
      <c r="G88" s="111">
        <v>50028621</v>
      </c>
      <c r="H88" t="s">
        <v>216</v>
      </c>
      <c r="I88" s="101" t="str">
        <f t="shared" si="8"/>
        <v>55,6</v>
      </c>
      <c r="J88" s="164">
        <v>1</v>
      </c>
      <c r="K88" s="7" t="s">
        <v>46</v>
      </c>
      <c r="L88" s="103" t="e">
        <f>HLOOKUP(K88,'ABR''26'!$DE$4:$EH$65,MATCH('Carga (2)'!A88,'ABR''26'!$DE$4:$DE$65,0),0)</f>
        <v>#N/A</v>
      </c>
      <c r="M88" s="7"/>
      <c r="O88" s="7"/>
      <c r="P88" s="104"/>
      <c r="Q88" s="102"/>
      <c r="R88" s="102"/>
      <c r="S88" s="102"/>
      <c r="T88" s="105"/>
      <c r="U88" s="102"/>
      <c r="V88" s="7"/>
      <c r="W88" s="7"/>
      <c r="X88" s="7"/>
      <c r="Y88" s="7"/>
      <c r="Z88" s="100"/>
      <c r="AA88" s="7"/>
      <c r="AB88" s="7"/>
      <c r="AC88" s="7"/>
      <c r="AD88" s="7"/>
      <c r="AE88" s="100"/>
      <c r="AF88" s="7"/>
      <c r="AG88" s="100"/>
    </row>
    <row r="89" spans="1:33" x14ac:dyDescent="0.35">
      <c r="A89" s="7" t="str">
        <f t="shared" si="9"/>
        <v>Suape55,61</v>
      </c>
      <c r="B89" s="100" t="s">
        <v>187</v>
      </c>
      <c r="C89" s="7">
        <v>4196</v>
      </c>
      <c r="D89" s="7" t="s">
        <v>23</v>
      </c>
      <c r="E89">
        <v>4001156</v>
      </c>
      <c r="F89" s="101"/>
      <c r="G89" s="111">
        <v>50028621</v>
      </c>
      <c r="H89" t="s">
        <v>216</v>
      </c>
      <c r="I89" s="101" t="str">
        <f t="shared" si="8"/>
        <v>55,6</v>
      </c>
      <c r="J89" s="164">
        <v>1</v>
      </c>
      <c r="K89" s="7" t="s">
        <v>133</v>
      </c>
      <c r="L89" s="103" t="e">
        <f>HLOOKUP(K89,'ABR''26'!$DE$4:$EH$65,MATCH('Carga (2)'!A89,'ABR''26'!$DE$4:$DE$65,0),0)</f>
        <v>#N/A</v>
      </c>
      <c r="M89" s="7"/>
      <c r="O89" s="7"/>
      <c r="P89" s="104"/>
      <c r="Q89" s="102"/>
      <c r="R89" s="102"/>
      <c r="S89" s="102"/>
      <c r="T89" s="105"/>
      <c r="U89" s="102"/>
      <c r="V89" s="7"/>
      <c r="W89" s="7"/>
      <c r="X89" s="7"/>
      <c r="Y89" s="7"/>
      <c r="Z89" s="100"/>
      <c r="AA89" s="7"/>
      <c r="AB89" s="7"/>
      <c r="AC89" s="7"/>
      <c r="AD89" s="7"/>
      <c r="AE89" s="100"/>
      <c r="AF89" s="7"/>
      <c r="AG89" s="100"/>
    </row>
    <row r="90" spans="1:33" x14ac:dyDescent="0.35">
      <c r="A90" s="7" t="str">
        <f t="shared" si="9"/>
        <v>Suape39,71</v>
      </c>
      <c r="B90" s="100" t="s">
        <v>187</v>
      </c>
      <c r="C90" s="7">
        <v>4196</v>
      </c>
      <c r="D90" s="7" t="s">
        <v>23</v>
      </c>
      <c r="E90">
        <v>4001158</v>
      </c>
      <c r="F90" s="101"/>
      <c r="G90" s="111">
        <v>50027678</v>
      </c>
      <c r="H90" t="s">
        <v>215</v>
      </c>
      <c r="I90" s="101" t="str">
        <f t="shared" si="8"/>
        <v>39,7</v>
      </c>
      <c r="J90" s="164">
        <v>1</v>
      </c>
      <c r="K90" s="7" t="s">
        <v>43</v>
      </c>
      <c r="L90" s="103" t="e">
        <f>HLOOKUP(K90,'ABR''26'!$DE$4:$EH$65,MATCH('Carga (2)'!A90,'ABR''26'!$DE$4:$DE$65,0),0)</f>
        <v>#N/A</v>
      </c>
      <c r="M90" s="7"/>
      <c r="O90" s="7"/>
      <c r="P90" s="104"/>
      <c r="Q90" s="102"/>
      <c r="R90" s="102"/>
      <c r="S90" s="102"/>
      <c r="T90" s="105"/>
      <c r="U90" s="102"/>
      <c r="V90" s="7"/>
      <c r="W90" s="7"/>
      <c r="X90" s="7"/>
      <c r="Y90" s="7"/>
      <c r="Z90" s="100"/>
      <c r="AA90" s="7"/>
      <c r="AB90" s="7"/>
      <c r="AC90" s="7"/>
      <c r="AD90" s="7"/>
      <c r="AE90" s="100"/>
      <c r="AF90" s="7"/>
      <c r="AG90" s="100"/>
    </row>
    <row r="91" spans="1:33" x14ac:dyDescent="0.35">
      <c r="A91" s="7" t="str">
        <f t="shared" si="9"/>
        <v>Suape39,71</v>
      </c>
      <c r="B91" s="100" t="s">
        <v>187</v>
      </c>
      <c r="C91" s="7">
        <v>4196</v>
      </c>
      <c r="D91" s="7" t="s">
        <v>23</v>
      </c>
      <c r="E91">
        <v>4001158</v>
      </c>
      <c r="F91" s="101"/>
      <c r="G91" s="111">
        <v>50027678</v>
      </c>
      <c r="H91" t="s">
        <v>215</v>
      </c>
      <c r="I91" s="101" t="str">
        <f t="shared" si="8"/>
        <v>39,7</v>
      </c>
      <c r="J91" s="164">
        <v>1</v>
      </c>
      <c r="K91" s="7" t="s">
        <v>50</v>
      </c>
      <c r="L91" s="103" t="e">
        <f>HLOOKUP(K91,'ABR''26'!$DE$4:$EH$65,MATCH('Carga (2)'!A91,'ABR''26'!$DE$4:$DE$65,0),0)</f>
        <v>#N/A</v>
      </c>
      <c r="M91" s="7"/>
      <c r="O91" s="7"/>
      <c r="P91" s="104"/>
      <c r="Q91" s="102"/>
      <c r="R91" s="102"/>
      <c r="S91" s="102"/>
      <c r="T91" s="105"/>
      <c r="U91" s="102"/>
      <c r="V91" s="7"/>
      <c r="W91" s="7"/>
      <c r="X91" s="7"/>
      <c r="Y91" s="7"/>
      <c r="Z91" s="100"/>
      <c r="AA91" s="7"/>
      <c r="AB91" s="7"/>
      <c r="AC91" s="7"/>
      <c r="AD91" s="7"/>
      <c r="AE91" s="100"/>
      <c r="AF91" s="7"/>
      <c r="AG91" s="100"/>
    </row>
    <row r="92" spans="1:33" x14ac:dyDescent="0.35">
      <c r="A92" s="7" t="str">
        <f t="shared" si="9"/>
        <v>Suape39,71</v>
      </c>
      <c r="B92" s="100" t="s">
        <v>187</v>
      </c>
      <c r="C92" s="7">
        <v>4196</v>
      </c>
      <c r="D92" s="7" t="s">
        <v>23</v>
      </c>
      <c r="E92">
        <v>4001158</v>
      </c>
      <c r="F92" s="101"/>
      <c r="G92" s="111">
        <v>50027678</v>
      </c>
      <c r="H92" t="s">
        <v>215</v>
      </c>
      <c r="I92" s="101" t="str">
        <f t="shared" si="8"/>
        <v>39,7</v>
      </c>
      <c r="J92" s="164">
        <v>1</v>
      </c>
      <c r="K92" s="7" t="s">
        <v>138</v>
      </c>
      <c r="L92" s="103" t="e">
        <f>HLOOKUP(K92,'ABR''26'!$DE$4:$EH$65,MATCH('Carga (2)'!A92,'ABR''26'!$DE$4:$DE$65,0),0)</f>
        <v>#N/A</v>
      </c>
      <c r="M92" s="7"/>
      <c r="O92" s="7"/>
      <c r="P92" s="104"/>
      <c r="Q92" s="102"/>
      <c r="R92" s="102"/>
      <c r="S92" s="102"/>
      <c r="T92" s="105"/>
      <c r="U92" s="102"/>
      <c r="V92" s="7"/>
      <c r="W92" s="7"/>
      <c r="X92" s="7"/>
      <c r="Y92" s="7"/>
      <c r="Z92" s="100"/>
      <c r="AA92" s="7"/>
      <c r="AB92" s="7"/>
      <c r="AC92" s="7"/>
      <c r="AD92" s="7"/>
      <c r="AE92" s="100"/>
      <c r="AF92" s="7"/>
      <c r="AG92" s="100"/>
    </row>
    <row r="93" spans="1:33" x14ac:dyDescent="0.35">
      <c r="A93" s="7" t="str">
        <f t="shared" si="9"/>
        <v>Suape39,71</v>
      </c>
      <c r="B93" s="100" t="s">
        <v>187</v>
      </c>
      <c r="C93" s="7">
        <v>4196</v>
      </c>
      <c r="D93" s="7" t="s">
        <v>23</v>
      </c>
      <c r="E93">
        <v>4001158</v>
      </c>
      <c r="F93" s="101"/>
      <c r="G93" s="111">
        <v>50027678</v>
      </c>
      <c r="H93" t="s">
        <v>215</v>
      </c>
      <c r="I93" s="101" t="str">
        <f t="shared" si="8"/>
        <v>39,7</v>
      </c>
      <c r="J93" s="164">
        <v>1</v>
      </c>
      <c r="K93" s="7" t="s">
        <v>131</v>
      </c>
      <c r="L93" s="103" t="e">
        <f>HLOOKUP(K93,'ABR''26'!$DE$4:$EH$65,MATCH('Carga (2)'!A93,'ABR''26'!$DE$4:$DE$65,0),0)</f>
        <v>#N/A</v>
      </c>
      <c r="M93" s="7"/>
      <c r="O93" s="7"/>
      <c r="P93" s="104"/>
      <c r="Q93" s="102"/>
      <c r="R93" s="102"/>
      <c r="S93" s="102"/>
      <c r="T93" s="105"/>
      <c r="U93" s="102"/>
      <c r="V93" s="7"/>
      <c r="W93" s="7"/>
      <c r="X93" s="7"/>
      <c r="Y93" s="7"/>
      <c r="Z93" s="100"/>
      <c r="AA93" s="7"/>
      <c r="AB93" s="7"/>
      <c r="AC93" s="7"/>
      <c r="AD93" s="7"/>
      <c r="AE93" s="100"/>
      <c r="AF93" s="7"/>
      <c r="AG93" s="100"/>
    </row>
    <row r="94" spans="1:33" x14ac:dyDescent="0.35">
      <c r="A94" s="7" t="str">
        <f t="shared" si="9"/>
        <v>Suape39,71</v>
      </c>
      <c r="B94" s="100" t="s">
        <v>187</v>
      </c>
      <c r="C94" s="7">
        <v>4196</v>
      </c>
      <c r="D94" s="7" t="s">
        <v>23</v>
      </c>
      <c r="E94">
        <v>4001158</v>
      </c>
      <c r="F94" s="101"/>
      <c r="G94" s="111">
        <v>50027678</v>
      </c>
      <c r="H94" t="s">
        <v>215</v>
      </c>
      <c r="I94" s="101" t="str">
        <f t="shared" si="8"/>
        <v>39,7</v>
      </c>
      <c r="J94" s="164">
        <v>1</v>
      </c>
      <c r="K94" s="7" t="s">
        <v>44</v>
      </c>
      <c r="L94" s="103" t="e">
        <f>HLOOKUP(K94,'ABR''26'!$DE$4:$EH$65,MATCH('Carga (2)'!A94,'ABR''26'!$DE$4:$DE$65,0),0)</f>
        <v>#N/A</v>
      </c>
      <c r="M94" s="7"/>
      <c r="O94" s="7"/>
      <c r="P94" s="104"/>
      <c r="Q94" s="102"/>
      <c r="R94" s="102"/>
      <c r="S94" s="102"/>
      <c r="T94" s="105"/>
      <c r="U94" s="102"/>
      <c r="V94" s="7"/>
      <c r="W94" s="7"/>
      <c r="X94" s="7"/>
      <c r="Y94" s="7"/>
      <c r="Z94" s="100"/>
      <c r="AA94" s="7"/>
      <c r="AB94" s="7"/>
      <c r="AC94" s="7"/>
      <c r="AD94" s="7"/>
      <c r="AE94" s="100"/>
      <c r="AF94" s="7"/>
      <c r="AG94" s="100"/>
    </row>
    <row r="95" spans="1:33" x14ac:dyDescent="0.35">
      <c r="A95" s="7" t="str">
        <f t="shared" si="9"/>
        <v>Suape39,71</v>
      </c>
      <c r="B95" s="100" t="s">
        <v>187</v>
      </c>
      <c r="C95" s="7">
        <v>4196</v>
      </c>
      <c r="D95" s="7" t="s">
        <v>23</v>
      </c>
      <c r="E95">
        <v>4001158</v>
      </c>
      <c r="F95" s="101"/>
      <c r="G95" s="111">
        <v>50027678</v>
      </c>
      <c r="H95" t="s">
        <v>215</v>
      </c>
      <c r="I95" s="101" t="str">
        <f t="shared" si="8"/>
        <v>39,7</v>
      </c>
      <c r="J95" s="164">
        <v>1</v>
      </c>
      <c r="K95" s="7" t="s">
        <v>52</v>
      </c>
      <c r="L95" s="103" t="e">
        <f>HLOOKUP(K95,'ABR''26'!$DE$4:$EH$65,MATCH('Carga (2)'!A95,'ABR''26'!$DE$4:$DE$65,0),0)</f>
        <v>#N/A</v>
      </c>
      <c r="M95" s="7"/>
      <c r="O95" s="7"/>
      <c r="P95" s="104"/>
      <c r="Q95" s="102"/>
      <c r="R95" s="102"/>
      <c r="S95" s="102"/>
      <c r="T95" s="105"/>
      <c r="U95" s="102"/>
      <c r="V95" s="7"/>
      <c r="W95" s="7"/>
      <c r="X95" s="7"/>
      <c r="Y95" s="7"/>
      <c r="Z95" s="100"/>
      <c r="AA95" s="7"/>
      <c r="AB95" s="7"/>
      <c r="AC95" s="7"/>
      <c r="AD95" s="7"/>
      <c r="AE95" s="100"/>
      <c r="AF95" s="7"/>
      <c r="AG95" s="100"/>
    </row>
    <row r="96" spans="1:33" x14ac:dyDescent="0.35">
      <c r="A96" s="7" t="str">
        <f t="shared" si="9"/>
        <v>Suape39,71</v>
      </c>
      <c r="B96" s="100" t="s">
        <v>187</v>
      </c>
      <c r="C96" s="7">
        <v>4196</v>
      </c>
      <c r="D96" s="7" t="s">
        <v>23</v>
      </c>
      <c r="E96">
        <v>4001158</v>
      </c>
      <c r="F96" s="101"/>
      <c r="G96" s="111">
        <v>50027678</v>
      </c>
      <c r="H96" t="s">
        <v>215</v>
      </c>
      <c r="I96" s="101" t="str">
        <f t="shared" si="8"/>
        <v>39,7</v>
      </c>
      <c r="J96" s="164">
        <v>1</v>
      </c>
      <c r="K96" s="7" t="s">
        <v>46</v>
      </c>
      <c r="L96" s="103" t="e">
        <f>HLOOKUP(K96,'ABR''26'!$DE$4:$EH$65,MATCH('Carga (2)'!A96,'ABR''26'!$DE$4:$DE$65,0),0)</f>
        <v>#N/A</v>
      </c>
      <c r="M96" s="7"/>
      <c r="O96" s="7"/>
      <c r="P96" s="104"/>
      <c r="Q96" s="102"/>
      <c r="R96" s="102"/>
      <c r="S96" s="102"/>
      <c r="T96" s="105"/>
      <c r="U96" s="102"/>
      <c r="V96" s="7"/>
      <c r="W96" s="7"/>
      <c r="X96" s="7"/>
      <c r="Y96" s="7"/>
      <c r="Z96" s="100"/>
      <c r="AA96" s="7"/>
      <c r="AB96" s="7"/>
      <c r="AC96" s="7"/>
      <c r="AD96" s="7"/>
      <c r="AE96" s="100"/>
      <c r="AF96" s="7"/>
      <c r="AG96" s="100"/>
    </row>
    <row r="97" spans="1:33" x14ac:dyDescent="0.35">
      <c r="A97" s="7" t="str">
        <f t="shared" si="9"/>
        <v>Suape39,71</v>
      </c>
      <c r="B97" s="100" t="s">
        <v>187</v>
      </c>
      <c r="C97" s="7">
        <v>4196</v>
      </c>
      <c r="D97" s="7" t="s">
        <v>23</v>
      </c>
      <c r="E97">
        <v>4001158</v>
      </c>
      <c r="F97" s="101"/>
      <c r="G97" s="111">
        <v>50027678</v>
      </c>
      <c r="H97" t="s">
        <v>215</v>
      </c>
      <c r="I97" s="101" t="str">
        <f t="shared" si="8"/>
        <v>39,7</v>
      </c>
      <c r="J97" s="164">
        <v>1</v>
      </c>
      <c r="K97" s="7" t="s">
        <v>133</v>
      </c>
      <c r="L97" s="103" t="e">
        <f>HLOOKUP(K97,'ABR''26'!$DE$4:$EH$65,MATCH('Carga (2)'!A97,'ABR''26'!$DE$4:$DE$65,0),0)</f>
        <v>#N/A</v>
      </c>
      <c r="M97" s="7"/>
      <c r="O97" s="7"/>
      <c r="P97" s="104"/>
      <c r="Q97" s="102"/>
      <c r="R97" s="102"/>
      <c r="S97" s="102"/>
      <c r="T97" s="105"/>
      <c r="U97" s="102"/>
      <c r="V97" s="7"/>
      <c r="W97" s="7"/>
      <c r="X97" s="7"/>
      <c r="Y97" s="7"/>
      <c r="Z97" s="100"/>
      <c r="AA97" s="7"/>
      <c r="AB97" s="7"/>
      <c r="AC97" s="7"/>
      <c r="AD97" s="7"/>
      <c r="AE97" s="100"/>
      <c r="AF97" s="7"/>
      <c r="AG97" s="100"/>
    </row>
    <row r="98" spans="1:33" x14ac:dyDescent="0.35">
      <c r="A98" s="7" t="str">
        <f t="shared" si="9"/>
        <v>Manaus39,71</v>
      </c>
      <c r="B98" s="100" t="s">
        <v>187</v>
      </c>
      <c r="C98" s="7">
        <v>4151</v>
      </c>
      <c r="D98" s="7" t="s">
        <v>40</v>
      </c>
      <c r="E98">
        <v>4001158</v>
      </c>
      <c r="F98" s="101"/>
      <c r="G98" s="111">
        <v>50027692</v>
      </c>
      <c r="H98" t="s">
        <v>215</v>
      </c>
      <c r="I98" s="101" t="str">
        <f t="shared" si="8"/>
        <v>39,7</v>
      </c>
      <c r="J98" s="164">
        <v>1</v>
      </c>
      <c r="K98" s="7" t="s">
        <v>43</v>
      </c>
      <c r="L98" s="103" t="e">
        <f>HLOOKUP(K98,'ABR''26'!$DE$4:$EH$65,MATCH('Carga (2)'!A98,'ABR''26'!$DE$4:$DE$65,0),0)</f>
        <v>#N/A</v>
      </c>
      <c r="M98" s="7"/>
      <c r="O98" s="7"/>
      <c r="P98" s="104"/>
      <c r="Q98" s="102"/>
      <c r="R98" s="102"/>
      <c r="S98" s="102"/>
      <c r="T98" s="105"/>
      <c r="U98" s="102"/>
      <c r="V98" s="7"/>
      <c r="W98" s="7"/>
      <c r="X98" s="7"/>
      <c r="Y98" s="7"/>
      <c r="Z98" s="100"/>
      <c r="AA98" s="7"/>
      <c r="AB98" s="7"/>
      <c r="AC98" s="7"/>
      <c r="AD98" s="7"/>
      <c r="AE98" s="100"/>
      <c r="AF98" s="7"/>
      <c r="AG98" s="100"/>
    </row>
    <row r="99" spans="1:33" x14ac:dyDescent="0.35">
      <c r="A99" s="7" t="str">
        <f t="shared" si="9"/>
        <v>Manaus39,71</v>
      </c>
      <c r="B99" s="100" t="s">
        <v>187</v>
      </c>
      <c r="C99" s="7">
        <v>4151</v>
      </c>
      <c r="D99" s="7" t="s">
        <v>40</v>
      </c>
      <c r="E99">
        <v>4001158</v>
      </c>
      <c r="F99" s="101"/>
      <c r="G99" s="111">
        <v>50027692</v>
      </c>
      <c r="H99" t="s">
        <v>215</v>
      </c>
      <c r="I99" s="101" t="str">
        <f t="shared" si="8"/>
        <v>39,7</v>
      </c>
      <c r="J99" s="164">
        <v>1</v>
      </c>
      <c r="K99" s="7" t="s">
        <v>50</v>
      </c>
      <c r="L99" s="103" t="e">
        <f>HLOOKUP(K99,'ABR''26'!$DE$4:$EH$65,MATCH('Carga (2)'!A99,'ABR''26'!$DE$4:$DE$65,0),0)</f>
        <v>#N/A</v>
      </c>
      <c r="M99" s="7"/>
      <c r="O99" s="7"/>
      <c r="P99" s="104"/>
      <c r="Q99" s="102"/>
      <c r="R99" s="102"/>
      <c r="S99" s="102"/>
      <c r="T99" s="105"/>
      <c r="U99" s="102"/>
      <c r="V99" s="7"/>
      <c r="W99" s="7"/>
      <c r="X99" s="7"/>
      <c r="Y99" s="7"/>
      <c r="Z99" s="100"/>
      <c r="AA99" s="7"/>
      <c r="AB99" s="7"/>
      <c r="AC99" s="7"/>
      <c r="AD99" s="7"/>
      <c r="AE99" s="100"/>
      <c r="AF99" s="7"/>
      <c r="AG99" s="100"/>
    </row>
    <row r="100" spans="1:33" x14ac:dyDescent="0.35">
      <c r="A100" s="7" t="str">
        <f t="shared" si="9"/>
        <v>Manaus39,71</v>
      </c>
      <c r="B100" s="100" t="s">
        <v>187</v>
      </c>
      <c r="C100" s="7">
        <v>4151</v>
      </c>
      <c r="D100" s="7" t="s">
        <v>40</v>
      </c>
      <c r="E100">
        <v>4001158</v>
      </c>
      <c r="F100" s="101"/>
      <c r="G100" s="111">
        <v>50027692</v>
      </c>
      <c r="H100" t="s">
        <v>215</v>
      </c>
      <c r="I100" s="101" t="str">
        <f t="shared" si="8"/>
        <v>39,7</v>
      </c>
      <c r="J100" s="164">
        <v>1</v>
      </c>
      <c r="K100" s="7" t="s">
        <v>138</v>
      </c>
      <c r="L100" s="103" t="e">
        <f>HLOOKUP(K100,'ABR''26'!$DE$4:$EH$65,MATCH('Carga (2)'!A100,'ABR''26'!$DE$4:$DE$65,0),0)</f>
        <v>#N/A</v>
      </c>
      <c r="M100" s="7"/>
      <c r="O100" s="7"/>
      <c r="P100" s="104"/>
      <c r="Q100" s="102"/>
      <c r="R100" s="102"/>
      <c r="S100" s="102"/>
      <c r="T100" s="105"/>
      <c r="U100" s="102"/>
      <c r="V100" s="7"/>
      <c r="W100" s="7"/>
      <c r="X100" s="7"/>
      <c r="Y100" s="7"/>
      <c r="Z100" s="100"/>
      <c r="AA100" s="7"/>
      <c r="AB100" s="7"/>
      <c r="AC100" s="7"/>
      <c r="AD100" s="7"/>
      <c r="AE100" s="100"/>
      <c r="AF100" s="7"/>
      <c r="AG100" s="100"/>
    </row>
    <row r="101" spans="1:33" x14ac:dyDescent="0.35">
      <c r="A101" s="7" t="str">
        <f t="shared" si="9"/>
        <v>Manaus39,71</v>
      </c>
      <c r="B101" s="100" t="s">
        <v>187</v>
      </c>
      <c r="C101" s="7">
        <v>4151</v>
      </c>
      <c r="D101" s="7" t="s">
        <v>40</v>
      </c>
      <c r="E101">
        <v>4001158</v>
      </c>
      <c r="F101" s="101"/>
      <c r="G101" s="111">
        <v>50027692</v>
      </c>
      <c r="H101" t="s">
        <v>215</v>
      </c>
      <c r="I101" s="101" t="str">
        <f t="shared" si="8"/>
        <v>39,7</v>
      </c>
      <c r="J101" s="164">
        <v>1</v>
      </c>
      <c r="K101" s="7" t="s">
        <v>131</v>
      </c>
      <c r="L101" s="103" t="e">
        <f>HLOOKUP(K101,'ABR''26'!$DE$4:$EH$65,MATCH('Carga (2)'!A101,'ABR''26'!$DE$4:$DE$65,0),0)</f>
        <v>#N/A</v>
      </c>
      <c r="M101" s="7"/>
      <c r="O101" s="7"/>
      <c r="P101" s="104"/>
      <c r="Q101" s="102"/>
      <c r="R101" s="102"/>
      <c r="S101" s="102"/>
      <c r="T101" s="105"/>
      <c r="U101" s="102"/>
      <c r="V101" s="7"/>
      <c r="W101" s="7"/>
      <c r="X101" s="7"/>
      <c r="Y101" s="7"/>
      <c r="Z101" s="100"/>
      <c r="AA101" s="7"/>
      <c r="AB101" s="7"/>
      <c r="AC101" s="7"/>
      <c r="AD101" s="7"/>
      <c r="AE101" s="100"/>
      <c r="AF101" s="7"/>
      <c r="AG101" s="100"/>
    </row>
    <row r="102" spans="1:33" x14ac:dyDescent="0.35">
      <c r="A102" s="7" t="str">
        <f t="shared" si="9"/>
        <v>Manaus39,71</v>
      </c>
      <c r="B102" s="100" t="s">
        <v>187</v>
      </c>
      <c r="C102" s="7">
        <v>4151</v>
      </c>
      <c r="D102" s="7" t="s">
        <v>40</v>
      </c>
      <c r="E102">
        <v>4001158</v>
      </c>
      <c r="F102" s="101"/>
      <c r="G102" s="111">
        <v>50027692</v>
      </c>
      <c r="H102" t="s">
        <v>215</v>
      </c>
      <c r="I102" s="101" t="str">
        <f t="shared" si="8"/>
        <v>39,7</v>
      </c>
      <c r="J102" s="164">
        <v>1</v>
      </c>
      <c r="K102" s="7" t="s">
        <v>44</v>
      </c>
      <c r="L102" s="103" t="e">
        <f>HLOOKUP(K102,'ABR''26'!$DE$4:$EH$65,MATCH('Carga (2)'!A102,'ABR''26'!$DE$4:$DE$65,0),0)</f>
        <v>#N/A</v>
      </c>
      <c r="M102" s="7"/>
      <c r="O102" s="7"/>
      <c r="P102" s="104"/>
      <c r="Q102" s="102"/>
      <c r="R102" s="102"/>
      <c r="S102" s="102"/>
      <c r="T102" s="105"/>
      <c r="U102" s="102"/>
      <c r="V102" s="7"/>
      <c r="W102" s="7"/>
      <c r="X102" s="7"/>
      <c r="Y102" s="7"/>
      <c r="Z102" s="100"/>
      <c r="AA102" s="7"/>
      <c r="AB102" s="7"/>
      <c r="AC102" s="7"/>
      <c r="AD102" s="7"/>
      <c r="AE102" s="100"/>
      <c r="AF102" s="7"/>
      <c r="AG102" s="100"/>
    </row>
    <row r="103" spans="1:33" x14ac:dyDescent="0.35">
      <c r="A103" s="7" t="str">
        <f t="shared" si="9"/>
        <v>Manaus39,71</v>
      </c>
      <c r="B103" s="100" t="s">
        <v>187</v>
      </c>
      <c r="C103" s="7">
        <v>4151</v>
      </c>
      <c r="D103" s="7" t="s">
        <v>40</v>
      </c>
      <c r="E103">
        <v>4001158</v>
      </c>
      <c r="F103" s="101"/>
      <c r="G103" s="111">
        <v>50027692</v>
      </c>
      <c r="H103" t="s">
        <v>215</v>
      </c>
      <c r="I103" s="101" t="str">
        <f t="shared" si="8"/>
        <v>39,7</v>
      </c>
      <c r="J103" s="164">
        <v>1</v>
      </c>
      <c r="K103" s="7" t="s">
        <v>134</v>
      </c>
      <c r="L103" s="103" t="e">
        <f>HLOOKUP(K103,'ABR''26'!$DE$4:$EH$65,MATCH('Carga (2)'!A103,'ABR''26'!$DE$4:$DE$65,0),0)</f>
        <v>#N/A</v>
      </c>
      <c r="M103" s="7"/>
      <c r="O103" s="7"/>
      <c r="P103" s="104"/>
      <c r="Q103" s="102"/>
      <c r="R103" s="102"/>
      <c r="S103" s="102"/>
      <c r="T103" s="105"/>
      <c r="U103" s="102"/>
      <c r="V103" s="7"/>
      <c r="W103" s="7"/>
      <c r="X103" s="7"/>
      <c r="Y103" s="7"/>
      <c r="Z103" s="100"/>
      <c r="AA103" s="7"/>
      <c r="AB103" s="7"/>
      <c r="AC103" s="7"/>
      <c r="AD103" s="7"/>
      <c r="AE103" s="100"/>
      <c r="AF103" s="7"/>
      <c r="AG103" s="100"/>
    </row>
    <row r="104" spans="1:33" x14ac:dyDescent="0.35">
      <c r="A104" s="7" t="str">
        <f t="shared" si="9"/>
        <v>Manaus39,71</v>
      </c>
      <c r="B104" s="100" t="s">
        <v>187</v>
      </c>
      <c r="C104" s="7">
        <v>4151</v>
      </c>
      <c r="D104" s="7" t="s">
        <v>40</v>
      </c>
      <c r="E104">
        <v>4001158</v>
      </c>
      <c r="F104" s="101"/>
      <c r="G104" s="111">
        <v>50027692</v>
      </c>
      <c r="H104" t="s">
        <v>215</v>
      </c>
      <c r="I104" s="101" t="str">
        <f t="shared" si="8"/>
        <v>39,7</v>
      </c>
      <c r="J104" s="164">
        <v>1</v>
      </c>
      <c r="K104" s="7" t="s">
        <v>46</v>
      </c>
      <c r="L104" s="103" t="e">
        <f>HLOOKUP(K104,'ABR''26'!$DE$4:$EH$65,MATCH('Carga (2)'!A104,'ABR''26'!$DE$4:$DE$65,0),0)</f>
        <v>#N/A</v>
      </c>
      <c r="M104" s="7"/>
      <c r="O104" s="7"/>
      <c r="P104" s="104"/>
      <c r="Q104" s="102"/>
      <c r="R104" s="102"/>
      <c r="S104" s="102"/>
      <c r="T104" s="105"/>
      <c r="U104" s="102"/>
      <c r="V104" s="7"/>
      <c r="W104" s="7"/>
      <c r="X104" s="7"/>
      <c r="Y104" s="7"/>
      <c r="Z104" s="100"/>
      <c r="AA104" s="7"/>
      <c r="AB104" s="7"/>
      <c r="AC104" s="7"/>
      <c r="AD104" s="7"/>
      <c r="AE104" s="100"/>
      <c r="AF104" s="7"/>
      <c r="AG104" s="100"/>
    </row>
    <row r="105" spans="1:33" x14ac:dyDescent="0.35">
      <c r="A105" s="7" t="str">
        <f t="shared" si="9"/>
        <v>Manaus39,71</v>
      </c>
      <c r="B105" s="100" t="s">
        <v>187</v>
      </c>
      <c r="C105" s="7">
        <v>4151</v>
      </c>
      <c r="D105" s="7" t="s">
        <v>40</v>
      </c>
      <c r="E105">
        <v>4001158</v>
      </c>
      <c r="F105" s="101"/>
      <c r="G105" s="111">
        <v>50027692</v>
      </c>
      <c r="H105" t="s">
        <v>215</v>
      </c>
      <c r="I105" s="101" t="str">
        <f t="shared" si="8"/>
        <v>39,7</v>
      </c>
      <c r="J105" s="164">
        <v>1</v>
      </c>
      <c r="K105" s="7" t="s">
        <v>133</v>
      </c>
      <c r="L105" s="103" t="e">
        <f>HLOOKUP(K105,'ABR''26'!$DE$4:$EH$65,MATCH('Carga (2)'!A105,'ABR''26'!$DE$4:$DE$65,0),0)</f>
        <v>#N/A</v>
      </c>
      <c r="M105" s="7"/>
      <c r="O105" s="7"/>
      <c r="P105" s="104"/>
      <c r="Q105" s="102"/>
      <c r="R105" s="102"/>
      <c r="S105" s="102"/>
      <c r="T105" s="105"/>
      <c r="U105" s="102"/>
      <c r="V105" s="7"/>
      <c r="W105" s="7"/>
      <c r="X105" s="7"/>
      <c r="Y105" s="7"/>
      <c r="Z105" s="100"/>
      <c r="AA105" s="7"/>
      <c r="AB105" s="7"/>
      <c r="AC105" s="7"/>
      <c r="AD105" s="7"/>
      <c r="AE105" s="100"/>
      <c r="AF105" s="7"/>
      <c r="AG105" s="100"/>
    </row>
    <row r="106" spans="1:33" x14ac:dyDescent="0.35">
      <c r="A106" s="7" t="str">
        <f t="shared" si="9"/>
        <v>Suape55,61</v>
      </c>
      <c r="B106" s="100" t="s">
        <v>187</v>
      </c>
      <c r="C106" s="7">
        <v>4196</v>
      </c>
      <c r="D106" s="7" t="s">
        <v>23</v>
      </c>
      <c r="E106">
        <v>4001163</v>
      </c>
      <c r="F106" s="101"/>
      <c r="G106" s="111">
        <v>50028621</v>
      </c>
      <c r="H106" t="s">
        <v>216</v>
      </c>
      <c r="I106" s="101" t="str">
        <f t="shared" si="8"/>
        <v>55,6</v>
      </c>
      <c r="J106" s="164">
        <v>1</v>
      </c>
      <c r="K106" s="7" t="s">
        <v>43</v>
      </c>
      <c r="L106" s="103" t="e">
        <f>HLOOKUP(K106,'ABR''26'!$DE$4:$EH$65,MATCH('Carga (2)'!A106,'ABR''26'!$DE$4:$DE$65,0),0)</f>
        <v>#N/A</v>
      </c>
      <c r="M106" s="7"/>
      <c r="O106" s="7"/>
      <c r="P106" s="104"/>
      <c r="Q106" s="102"/>
      <c r="R106" s="102"/>
      <c r="S106" s="102"/>
      <c r="T106" s="105"/>
      <c r="U106" s="102"/>
      <c r="V106" s="7"/>
      <c r="W106" s="7"/>
      <c r="X106" s="7"/>
      <c r="Y106" s="7"/>
      <c r="Z106" s="100"/>
      <c r="AA106" s="7"/>
      <c r="AB106" s="7"/>
      <c r="AC106" s="7"/>
      <c r="AD106" s="7"/>
      <c r="AE106" s="100"/>
      <c r="AF106" s="7"/>
      <c r="AG106" s="100"/>
    </row>
    <row r="107" spans="1:33" x14ac:dyDescent="0.35">
      <c r="A107" s="7" t="str">
        <f t="shared" si="9"/>
        <v>Suape55,61</v>
      </c>
      <c r="B107" s="100" t="s">
        <v>187</v>
      </c>
      <c r="C107" s="7">
        <v>4196</v>
      </c>
      <c r="D107" s="7" t="s">
        <v>23</v>
      </c>
      <c r="E107">
        <v>4001163</v>
      </c>
      <c r="F107" s="101"/>
      <c r="G107" s="111">
        <v>50028621</v>
      </c>
      <c r="H107" t="s">
        <v>216</v>
      </c>
      <c r="I107" s="101" t="str">
        <f t="shared" si="8"/>
        <v>55,6</v>
      </c>
      <c r="J107" s="164">
        <v>1</v>
      </c>
      <c r="K107" s="7" t="s">
        <v>50</v>
      </c>
      <c r="L107" s="103" t="e">
        <f>HLOOKUP(K107,'ABR''26'!$DE$4:$EH$65,MATCH('Carga (2)'!A107,'ABR''26'!$DE$4:$DE$65,0),0)</f>
        <v>#N/A</v>
      </c>
      <c r="M107" s="7"/>
      <c r="O107" s="7"/>
      <c r="P107" s="104"/>
      <c r="Q107" s="102"/>
      <c r="R107" s="102"/>
      <c r="S107" s="102"/>
      <c r="T107" s="105"/>
      <c r="U107" s="102"/>
      <c r="V107" s="7"/>
      <c r="W107" s="7"/>
      <c r="X107" s="7"/>
      <c r="Y107" s="7"/>
      <c r="Z107" s="100"/>
      <c r="AA107" s="7"/>
      <c r="AB107" s="7"/>
      <c r="AC107" s="7"/>
      <c r="AD107" s="7"/>
      <c r="AE107" s="100"/>
      <c r="AF107" s="7"/>
      <c r="AG107" s="100"/>
    </row>
    <row r="108" spans="1:33" x14ac:dyDescent="0.35">
      <c r="A108" s="7" t="str">
        <f t="shared" si="9"/>
        <v>Suape55,61</v>
      </c>
      <c r="B108" s="100" t="s">
        <v>187</v>
      </c>
      <c r="C108" s="7">
        <v>4196</v>
      </c>
      <c r="D108" s="7" t="s">
        <v>23</v>
      </c>
      <c r="E108">
        <v>4001163</v>
      </c>
      <c r="F108" s="101"/>
      <c r="G108" s="111">
        <v>50028621</v>
      </c>
      <c r="H108" t="s">
        <v>216</v>
      </c>
      <c r="I108" s="101" t="str">
        <f t="shared" si="8"/>
        <v>55,6</v>
      </c>
      <c r="J108" s="164">
        <v>1</v>
      </c>
      <c r="K108" s="7" t="s">
        <v>138</v>
      </c>
      <c r="L108" s="103" t="e">
        <f>HLOOKUP(K108,'ABR''26'!$DE$4:$EH$65,MATCH('Carga (2)'!A108,'ABR''26'!$DE$4:$DE$65,0),0)</f>
        <v>#N/A</v>
      </c>
      <c r="M108" s="7"/>
      <c r="O108" s="7"/>
      <c r="P108" s="104"/>
      <c r="Q108" s="102"/>
      <c r="R108" s="102"/>
      <c r="S108" s="102"/>
      <c r="T108" s="105"/>
      <c r="U108" s="102"/>
      <c r="V108" s="7"/>
      <c r="W108" s="7"/>
      <c r="X108" s="7"/>
      <c r="Y108" s="7"/>
      <c r="Z108" s="100"/>
      <c r="AA108" s="7"/>
      <c r="AB108" s="7"/>
      <c r="AC108" s="7"/>
      <c r="AD108" s="7"/>
      <c r="AE108" s="100"/>
      <c r="AF108" s="7"/>
      <c r="AG108" s="100"/>
    </row>
    <row r="109" spans="1:33" x14ac:dyDescent="0.35">
      <c r="A109" s="7" t="str">
        <f t="shared" si="9"/>
        <v>Suape55,61</v>
      </c>
      <c r="B109" s="100" t="s">
        <v>187</v>
      </c>
      <c r="C109" s="7">
        <v>4196</v>
      </c>
      <c r="D109" s="7" t="s">
        <v>23</v>
      </c>
      <c r="E109">
        <v>4001163</v>
      </c>
      <c r="F109" s="101"/>
      <c r="G109" s="111">
        <v>50028621</v>
      </c>
      <c r="H109" t="s">
        <v>216</v>
      </c>
      <c r="I109" s="101" t="str">
        <f t="shared" si="8"/>
        <v>55,6</v>
      </c>
      <c r="J109" s="164">
        <v>1</v>
      </c>
      <c r="K109" s="7" t="s">
        <v>131</v>
      </c>
      <c r="L109" s="103" t="e">
        <f>HLOOKUP(K109,'ABR''26'!$DE$4:$EH$65,MATCH('Carga (2)'!A109,'ABR''26'!$DE$4:$DE$65,0),0)</f>
        <v>#N/A</v>
      </c>
      <c r="M109" s="7"/>
      <c r="O109" s="7"/>
      <c r="P109" s="104"/>
      <c r="Q109" s="102"/>
      <c r="R109" s="102"/>
      <c r="S109" s="102"/>
      <c r="T109" s="105"/>
      <c r="U109" s="102"/>
      <c r="V109" s="7"/>
      <c r="W109" s="7"/>
      <c r="X109" s="7"/>
      <c r="Y109" s="7"/>
      <c r="Z109" s="100"/>
      <c r="AA109" s="7"/>
      <c r="AB109" s="7"/>
      <c r="AC109" s="7"/>
      <c r="AD109" s="7"/>
      <c r="AE109" s="100"/>
      <c r="AF109" s="7"/>
      <c r="AG109" s="100"/>
    </row>
    <row r="110" spans="1:33" x14ac:dyDescent="0.35">
      <c r="A110" s="7" t="str">
        <f t="shared" si="9"/>
        <v>Suape55,61</v>
      </c>
      <c r="B110" s="100" t="s">
        <v>187</v>
      </c>
      <c r="C110" s="7">
        <v>4196</v>
      </c>
      <c r="D110" s="7" t="s">
        <v>23</v>
      </c>
      <c r="E110">
        <v>4001163</v>
      </c>
      <c r="F110" s="101"/>
      <c r="G110" s="111">
        <v>50028621</v>
      </c>
      <c r="H110" t="s">
        <v>216</v>
      </c>
      <c r="I110" s="101" t="str">
        <f t="shared" si="8"/>
        <v>55,6</v>
      </c>
      <c r="J110" s="164">
        <v>1</v>
      </c>
      <c r="K110" s="7" t="s">
        <v>44</v>
      </c>
      <c r="L110" s="103" t="e">
        <f>HLOOKUP(K110,'ABR''26'!$DE$4:$EH$65,MATCH('Carga (2)'!A110,'ABR''26'!$DE$4:$DE$65,0),0)</f>
        <v>#N/A</v>
      </c>
      <c r="M110" s="7"/>
      <c r="O110" s="7"/>
      <c r="P110" s="104"/>
      <c r="Q110" s="102"/>
      <c r="R110" s="102"/>
      <c r="S110" s="102"/>
      <c r="T110" s="105"/>
      <c r="U110" s="102"/>
      <c r="V110" s="7"/>
      <c r="W110" s="7"/>
      <c r="X110" s="7"/>
      <c r="Y110" s="7"/>
      <c r="Z110" s="100"/>
      <c r="AA110" s="7"/>
      <c r="AB110" s="7"/>
      <c r="AC110" s="7"/>
      <c r="AD110" s="7"/>
      <c r="AE110" s="100"/>
      <c r="AF110" s="7"/>
      <c r="AG110" s="100"/>
    </row>
    <row r="111" spans="1:33" x14ac:dyDescent="0.35">
      <c r="A111" s="7" t="str">
        <f t="shared" si="9"/>
        <v>Suape55,61</v>
      </c>
      <c r="B111" s="100" t="s">
        <v>187</v>
      </c>
      <c r="C111" s="7">
        <v>4196</v>
      </c>
      <c r="D111" s="7" t="s">
        <v>23</v>
      </c>
      <c r="E111">
        <v>4001163</v>
      </c>
      <c r="F111" s="101"/>
      <c r="G111" s="111">
        <v>50028621</v>
      </c>
      <c r="H111" t="s">
        <v>216</v>
      </c>
      <c r="I111" s="101" t="str">
        <f t="shared" si="8"/>
        <v>55,6</v>
      </c>
      <c r="J111" s="164">
        <v>1</v>
      </c>
      <c r="K111" s="7" t="s">
        <v>52</v>
      </c>
      <c r="L111" s="103" t="e">
        <f>HLOOKUP(K111,'ABR''26'!$DE$4:$EH$65,MATCH('Carga (2)'!A111,'ABR''26'!$DE$4:$DE$65,0),0)</f>
        <v>#N/A</v>
      </c>
      <c r="M111" s="7"/>
      <c r="O111" s="7"/>
      <c r="P111" s="104"/>
      <c r="Q111" s="102"/>
      <c r="R111" s="102"/>
      <c r="S111" s="102"/>
      <c r="T111" s="105"/>
      <c r="U111" s="102"/>
      <c r="V111" s="7"/>
      <c r="W111" s="7"/>
      <c r="X111" s="7"/>
      <c r="Y111" s="7"/>
      <c r="Z111" s="100"/>
      <c r="AA111" s="7"/>
      <c r="AB111" s="7"/>
      <c r="AC111" s="7"/>
      <c r="AD111" s="7"/>
      <c r="AE111" s="100"/>
      <c r="AF111" s="7"/>
      <c r="AG111" s="100"/>
    </row>
    <row r="112" spans="1:33" x14ac:dyDescent="0.35">
      <c r="A112" s="7" t="str">
        <f t="shared" si="9"/>
        <v>Suape55,61</v>
      </c>
      <c r="B112" s="100" t="s">
        <v>187</v>
      </c>
      <c r="C112" s="7">
        <v>4196</v>
      </c>
      <c r="D112" s="7" t="s">
        <v>23</v>
      </c>
      <c r="E112">
        <v>4001163</v>
      </c>
      <c r="F112" s="101"/>
      <c r="G112" s="111">
        <v>50028621</v>
      </c>
      <c r="H112" t="s">
        <v>216</v>
      </c>
      <c r="I112" s="101" t="str">
        <f t="shared" si="8"/>
        <v>55,6</v>
      </c>
      <c r="J112" s="164">
        <v>1</v>
      </c>
      <c r="K112" s="7" t="s">
        <v>46</v>
      </c>
      <c r="L112" s="103" t="e">
        <f>HLOOKUP(K112,'ABR''26'!$DE$4:$EH$65,MATCH('Carga (2)'!A112,'ABR''26'!$DE$4:$DE$65,0),0)</f>
        <v>#N/A</v>
      </c>
      <c r="M112" s="7"/>
      <c r="O112" s="7"/>
      <c r="P112" s="104"/>
      <c r="Q112" s="102"/>
      <c r="R112" s="102"/>
      <c r="S112" s="102"/>
      <c r="T112" s="105"/>
      <c r="U112" s="102"/>
      <c r="V112" s="7"/>
      <c r="W112" s="7"/>
      <c r="X112" s="7"/>
      <c r="Y112" s="7"/>
      <c r="Z112" s="100"/>
      <c r="AA112" s="7"/>
      <c r="AB112" s="7"/>
      <c r="AC112" s="7"/>
      <c r="AD112" s="7"/>
      <c r="AE112" s="100"/>
      <c r="AF112" s="7"/>
      <c r="AG112" s="100"/>
    </row>
    <row r="113" spans="1:33" x14ac:dyDescent="0.35">
      <c r="A113" s="7" t="str">
        <f t="shared" si="9"/>
        <v>Suape55,61</v>
      </c>
      <c r="B113" s="100" t="s">
        <v>187</v>
      </c>
      <c r="C113" s="7">
        <v>4196</v>
      </c>
      <c r="D113" s="7" t="s">
        <v>23</v>
      </c>
      <c r="E113">
        <v>4001163</v>
      </c>
      <c r="F113" s="101"/>
      <c r="G113" s="111">
        <v>50028621</v>
      </c>
      <c r="H113" t="s">
        <v>216</v>
      </c>
      <c r="I113" s="101" t="str">
        <f t="shared" si="8"/>
        <v>55,6</v>
      </c>
      <c r="J113" s="164">
        <v>1</v>
      </c>
      <c r="K113" s="7" t="s">
        <v>133</v>
      </c>
      <c r="L113" s="103" t="e">
        <f>HLOOKUP(K113,'ABR''26'!$DE$4:$EH$65,MATCH('Carga (2)'!A113,'ABR''26'!$DE$4:$DE$65,0),0)</f>
        <v>#N/A</v>
      </c>
      <c r="M113" s="7"/>
      <c r="O113" s="7"/>
      <c r="P113" s="104"/>
      <c r="Q113" s="102"/>
      <c r="R113" s="102"/>
      <c r="S113" s="102"/>
      <c r="T113" s="105"/>
      <c r="U113" s="102"/>
      <c r="V113" s="7"/>
      <c r="W113" s="7"/>
      <c r="X113" s="7"/>
      <c r="Y113" s="7"/>
      <c r="Z113" s="100"/>
      <c r="AA113" s="7"/>
      <c r="AB113" s="7"/>
      <c r="AC113" s="7"/>
      <c r="AD113" s="7"/>
      <c r="AE113" s="100"/>
      <c r="AF113" s="7"/>
      <c r="AG113" s="100"/>
    </row>
    <row r="114" spans="1:33" x14ac:dyDescent="0.35">
      <c r="A114" s="7" t="str">
        <f t="shared" si="9"/>
        <v>Suape39,71</v>
      </c>
      <c r="B114" s="100" t="s">
        <v>187</v>
      </c>
      <c r="C114" s="7">
        <v>4196</v>
      </c>
      <c r="D114" s="7" t="s">
        <v>23</v>
      </c>
      <c r="E114">
        <v>4001185</v>
      </c>
      <c r="F114" s="101"/>
      <c r="G114" s="111">
        <v>50034033</v>
      </c>
      <c r="H114" t="s">
        <v>219</v>
      </c>
      <c r="I114" s="101" t="str">
        <f t="shared" si="8"/>
        <v>39,7</v>
      </c>
      <c r="J114" s="164">
        <v>1</v>
      </c>
      <c r="K114" s="7" t="s">
        <v>43</v>
      </c>
      <c r="L114" s="103" t="e">
        <f>HLOOKUP(K114,'ABR''26'!$DE$4:$EH$65,MATCH('Carga (2)'!A114,'ABR''26'!$DE$4:$DE$65,0),0)</f>
        <v>#N/A</v>
      </c>
      <c r="M114" s="7"/>
      <c r="O114" s="7"/>
      <c r="P114" s="104"/>
      <c r="Q114" s="102"/>
      <c r="R114" s="102"/>
      <c r="S114" s="102"/>
      <c r="T114" s="105"/>
      <c r="U114" s="102"/>
      <c r="V114" s="7"/>
      <c r="W114" s="7"/>
      <c r="X114" s="7"/>
      <c r="Y114" s="7"/>
      <c r="Z114" s="100"/>
      <c r="AA114" s="7"/>
      <c r="AB114" s="7"/>
      <c r="AC114" s="7"/>
      <c r="AD114" s="7"/>
      <c r="AE114" s="100"/>
      <c r="AF114" s="7"/>
      <c r="AG114" s="100"/>
    </row>
    <row r="115" spans="1:33" x14ac:dyDescent="0.35">
      <c r="A115" s="7" t="str">
        <f t="shared" si="9"/>
        <v>Suape39,71</v>
      </c>
      <c r="B115" s="100" t="s">
        <v>187</v>
      </c>
      <c r="C115" s="7">
        <v>4196</v>
      </c>
      <c r="D115" s="7" t="s">
        <v>23</v>
      </c>
      <c r="E115">
        <v>4001185</v>
      </c>
      <c r="F115" s="101"/>
      <c r="G115" s="111">
        <v>50034033</v>
      </c>
      <c r="H115" t="s">
        <v>219</v>
      </c>
      <c r="I115" s="101" t="str">
        <f t="shared" si="8"/>
        <v>39,7</v>
      </c>
      <c r="J115" s="164">
        <v>1</v>
      </c>
      <c r="K115" s="7" t="s">
        <v>50</v>
      </c>
      <c r="L115" s="103" t="e">
        <f>HLOOKUP(K115,'ABR''26'!$DE$4:$EH$65,MATCH('Carga (2)'!A115,'ABR''26'!$DE$4:$DE$65,0),0)</f>
        <v>#N/A</v>
      </c>
      <c r="M115" s="7"/>
      <c r="O115" s="7"/>
      <c r="P115" s="104"/>
      <c r="Q115" s="102"/>
      <c r="R115" s="102"/>
      <c r="S115" s="102"/>
      <c r="T115" s="105"/>
      <c r="U115" s="102"/>
      <c r="V115" s="7"/>
      <c r="W115" s="7"/>
      <c r="X115" s="7"/>
      <c r="Y115" s="7"/>
      <c r="Z115" s="100"/>
      <c r="AA115" s="7"/>
      <c r="AB115" s="7"/>
      <c r="AC115" s="7"/>
      <c r="AD115" s="7"/>
      <c r="AE115" s="100"/>
      <c r="AF115" s="7"/>
      <c r="AG115" s="100"/>
    </row>
    <row r="116" spans="1:33" x14ac:dyDescent="0.35">
      <c r="A116" s="7" t="str">
        <f t="shared" si="9"/>
        <v>Suape39,71</v>
      </c>
      <c r="B116" s="100" t="s">
        <v>187</v>
      </c>
      <c r="C116" s="7">
        <v>4196</v>
      </c>
      <c r="D116" s="7" t="s">
        <v>23</v>
      </c>
      <c r="E116">
        <v>4001185</v>
      </c>
      <c r="F116" s="101"/>
      <c r="G116" s="111">
        <v>50034033</v>
      </c>
      <c r="H116" t="s">
        <v>219</v>
      </c>
      <c r="I116" s="101" t="str">
        <f t="shared" si="8"/>
        <v>39,7</v>
      </c>
      <c r="J116" s="164">
        <v>1</v>
      </c>
      <c r="K116" s="7" t="s">
        <v>138</v>
      </c>
      <c r="L116" s="103" t="e">
        <f>HLOOKUP(K116,'ABR''26'!$DE$4:$EH$65,MATCH('Carga (2)'!A116,'ABR''26'!$DE$4:$DE$65,0),0)</f>
        <v>#N/A</v>
      </c>
      <c r="M116" s="7"/>
      <c r="O116" s="7"/>
      <c r="P116" s="104"/>
      <c r="Q116" s="102"/>
      <c r="R116" s="102"/>
      <c r="S116" s="102"/>
      <c r="T116" s="105"/>
      <c r="U116" s="102"/>
      <c r="V116" s="7"/>
      <c r="W116" s="7"/>
      <c r="X116" s="7"/>
      <c r="Y116" s="7"/>
      <c r="Z116" s="100"/>
      <c r="AA116" s="7"/>
      <c r="AB116" s="7"/>
      <c r="AC116" s="7"/>
      <c r="AD116" s="7"/>
      <c r="AE116" s="100"/>
      <c r="AF116" s="7"/>
      <c r="AG116" s="100"/>
    </row>
    <row r="117" spans="1:33" x14ac:dyDescent="0.35">
      <c r="A117" s="7" t="str">
        <f t="shared" si="9"/>
        <v>Suape39,71</v>
      </c>
      <c r="B117" s="100" t="s">
        <v>187</v>
      </c>
      <c r="C117" s="7">
        <v>4196</v>
      </c>
      <c r="D117" s="7" t="s">
        <v>23</v>
      </c>
      <c r="E117">
        <v>4001185</v>
      </c>
      <c r="F117" s="101"/>
      <c r="G117" s="111">
        <v>50034033</v>
      </c>
      <c r="H117" t="s">
        <v>219</v>
      </c>
      <c r="I117" s="101" t="str">
        <f t="shared" si="8"/>
        <v>39,7</v>
      </c>
      <c r="J117" s="164">
        <v>1</v>
      </c>
      <c r="K117" s="7" t="s">
        <v>131</v>
      </c>
      <c r="L117" s="103" t="e">
        <f>HLOOKUP(K117,'ABR''26'!$DE$4:$EH$65,MATCH('Carga (2)'!A117,'ABR''26'!$DE$4:$DE$65,0),0)</f>
        <v>#N/A</v>
      </c>
      <c r="M117" s="7"/>
      <c r="O117" s="7"/>
      <c r="P117" s="104"/>
      <c r="Q117" s="102"/>
      <c r="R117" s="102"/>
      <c r="S117" s="102"/>
      <c r="T117" s="105"/>
      <c r="U117" s="102"/>
      <c r="V117" s="7"/>
      <c r="W117" s="7"/>
      <c r="X117" s="7"/>
      <c r="Y117" s="7"/>
      <c r="Z117" s="100"/>
      <c r="AA117" s="7"/>
      <c r="AB117" s="7"/>
      <c r="AC117" s="7"/>
      <c r="AD117" s="7"/>
      <c r="AE117" s="100"/>
      <c r="AF117" s="7"/>
      <c r="AG117" s="100"/>
    </row>
    <row r="118" spans="1:33" x14ac:dyDescent="0.35">
      <c r="A118" s="7" t="str">
        <f t="shared" si="9"/>
        <v>Suape39,71</v>
      </c>
      <c r="B118" s="100" t="s">
        <v>187</v>
      </c>
      <c r="C118" s="7">
        <v>4196</v>
      </c>
      <c r="D118" s="7" t="s">
        <v>23</v>
      </c>
      <c r="E118">
        <v>4001185</v>
      </c>
      <c r="F118" s="101"/>
      <c r="G118" s="111">
        <v>50034033</v>
      </c>
      <c r="H118" t="s">
        <v>219</v>
      </c>
      <c r="I118" s="101" t="str">
        <f t="shared" si="8"/>
        <v>39,7</v>
      </c>
      <c r="J118" s="164">
        <v>1</v>
      </c>
      <c r="K118" s="7" t="s">
        <v>44</v>
      </c>
      <c r="L118" s="103" t="e">
        <f>HLOOKUP(K118,'ABR''26'!$DE$4:$EH$65,MATCH('Carga (2)'!A118,'ABR''26'!$DE$4:$DE$65,0),0)</f>
        <v>#N/A</v>
      </c>
      <c r="M118" s="7"/>
      <c r="O118" s="7"/>
      <c r="P118" s="104"/>
      <c r="Q118" s="102"/>
      <c r="R118" s="102"/>
      <c r="S118" s="102"/>
      <c r="T118" s="105"/>
      <c r="U118" s="102"/>
      <c r="V118" s="7"/>
      <c r="W118" s="7"/>
      <c r="X118" s="7"/>
      <c r="Y118" s="7"/>
      <c r="Z118" s="100"/>
      <c r="AA118" s="7"/>
      <c r="AB118" s="7"/>
      <c r="AC118" s="7"/>
      <c r="AD118" s="7"/>
      <c r="AE118" s="100"/>
      <c r="AF118" s="7"/>
      <c r="AG118" s="100"/>
    </row>
    <row r="119" spans="1:33" x14ac:dyDescent="0.35">
      <c r="A119" s="7" t="str">
        <f t="shared" si="9"/>
        <v>Suape39,71</v>
      </c>
      <c r="B119" s="100" t="s">
        <v>187</v>
      </c>
      <c r="C119" s="7">
        <v>4196</v>
      </c>
      <c r="D119" s="7" t="s">
        <v>23</v>
      </c>
      <c r="E119">
        <v>4001185</v>
      </c>
      <c r="F119" s="101"/>
      <c r="G119" s="111">
        <v>50034033</v>
      </c>
      <c r="H119" t="s">
        <v>219</v>
      </c>
      <c r="I119" s="101" t="str">
        <f t="shared" si="8"/>
        <v>39,7</v>
      </c>
      <c r="J119" s="164">
        <v>1</v>
      </c>
      <c r="K119" s="7" t="s">
        <v>52</v>
      </c>
      <c r="L119" s="103" t="e">
        <f>HLOOKUP(K119,'ABR''26'!$DE$4:$EH$65,MATCH('Carga (2)'!A119,'ABR''26'!$DE$4:$DE$65,0),0)</f>
        <v>#N/A</v>
      </c>
      <c r="M119" s="7"/>
      <c r="O119" s="7"/>
      <c r="P119" s="104"/>
      <c r="Q119" s="102"/>
      <c r="R119" s="102"/>
      <c r="S119" s="102"/>
      <c r="T119" s="105"/>
      <c r="U119" s="102"/>
      <c r="V119" s="7"/>
      <c r="W119" s="7"/>
      <c r="X119" s="7"/>
      <c r="Y119" s="7"/>
      <c r="Z119" s="100"/>
      <c r="AA119" s="7"/>
      <c r="AB119" s="7"/>
      <c r="AC119" s="7"/>
      <c r="AD119" s="7"/>
      <c r="AE119" s="100"/>
      <c r="AF119" s="7"/>
      <c r="AG119" s="100"/>
    </row>
    <row r="120" spans="1:33" x14ac:dyDescent="0.35">
      <c r="A120" s="7" t="str">
        <f t="shared" si="9"/>
        <v>Suape39,71</v>
      </c>
      <c r="B120" s="100" t="s">
        <v>187</v>
      </c>
      <c r="C120" s="7">
        <v>4196</v>
      </c>
      <c r="D120" s="7" t="s">
        <v>23</v>
      </c>
      <c r="E120">
        <v>4001185</v>
      </c>
      <c r="F120" s="101"/>
      <c r="G120" s="111">
        <v>50034033</v>
      </c>
      <c r="H120" t="s">
        <v>219</v>
      </c>
      <c r="I120" s="101" t="str">
        <f t="shared" si="8"/>
        <v>39,7</v>
      </c>
      <c r="J120" s="164">
        <v>1</v>
      </c>
      <c r="K120" s="7" t="s">
        <v>46</v>
      </c>
      <c r="L120" s="103" t="e">
        <f>HLOOKUP(K120,'ABR''26'!$DE$4:$EH$65,MATCH('Carga (2)'!A120,'ABR''26'!$DE$4:$DE$65,0),0)</f>
        <v>#N/A</v>
      </c>
      <c r="M120" s="7"/>
      <c r="O120" s="7"/>
      <c r="P120" s="104"/>
      <c r="Q120" s="102"/>
      <c r="R120" s="102"/>
      <c r="S120" s="102"/>
      <c r="T120" s="105"/>
      <c r="U120" s="102"/>
      <c r="V120" s="7"/>
      <c r="W120" s="7"/>
      <c r="X120" s="7"/>
      <c r="Y120" s="7"/>
      <c r="Z120" s="100"/>
      <c r="AA120" s="7"/>
      <c r="AB120" s="7"/>
      <c r="AC120" s="7"/>
      <c r="AD120" s="7"/>
      <c r="AE120" s="100"/>
      <c r="AF120" s="7"/>
      <c r="AG120" s="100"/>
    </row>
    <row r="121" spans="1:33" x14ac:dyDescent="0.35">
      <c r="A121" s="7" t="str">
        <f t="shared" si="9"/>
        <v>Suape39,71</v>
      </c>
      <c r="B121" s="100" t="s">
        <v>187</v>
      </c>
      <c r="C121" s="7">
        <v>4196</v>
      </c>
      <c r="D121" s="7" t="s">
        <v>23</v>
      </c>
      <c r="E121">
        <v>4001185</v>
      </c>
      <c r="F121" s="101"/>
      <c r="G121" s="111">
        <v>50034033</v>
      </c>
      <c r="H121" t="s">
        <v>219</v>
      </c>
      <c r="I121" s="101" t="str">
        <f t="shared" si="8"/>
        <v>39,7</v>
      </c>
      <c r="J121" s="164">
        <v>1</v>
      </c>
      <c r="K121" s="7" t="s">
        <v>133</v>
      </c>
      <c r="L121" s="103" t="e">
        <f>HLOOKUP(K121,'ABR''26'!$DE$4:$EH$65,MATCH('Carga (2)'!A121,'ABR''26'!$DE$4:$DE$65,0),0)</f>
        <v>#N/A</v>
      </c>
      <c r="M121" s="7"/>
      <c r="O121" s="7"/>
      <c r="P121" s="104"/>
      <c r="Q121" s="102"/>
      <c r="R121" s="102"/>
      <c r="S121" s="102"/>
      <c r="T121" s="105"/>
      <c r="U121" s="102"/>
      <c r="V121" s="7"/>
      <c r="W121" s="7"/>
      <c r="X121" s="7"/>
      <c r="Y121" s="7"/>
      <c r="Z121" s="100"/>
      <c r="AA121" s="7"/>
      <c r="AB121" s="7"/>
      <c r="AC121" s="7"/>
      <c r="AD121" s="7"/>
      <c r="AE121" s="100"/>
      <c r="AF121" s="7"/>
      <c r="AG121" s="100"/>
    </row>
    <row r="122" spans="1:33" x14ac:dyDescent="0.35">
      <c r="A122" s="7" t="str">
        <f t="shared" si="9"/>
        <v>Suape55,61</v>
      </c>
      <c r="B122" s="100" t="s">
        <v>187</v>
      </c>
      <c r="C122" s="7">
        <v>4196</v>
      </c>
      <c r="D122" s="7" t="s">
        <v>23</v>
      </c>
      <c r="E122">
        <v>4001212</v>
      </c>
      <c r="F122" s="101"/>
      <c r="G122" s="111">
        <v>50028621</v>
      </c>
      <c r="H122" t="s">
        <v>216</v>
      </c>
      <c r="I122" s="101" t="str">
        <f t="shared" si="8"/>
        <v>55,6</v>
      </c>
      <c r="J122" s="164">
        <v>1</v>
      </c>
      <c r="K122" s="7" t="s">
        <v>43</v>
      </c>
      <c r="L122" s="103" t="e">
        <f>HLOOKUP(K122,'ABR''26'!$DE$4:$EH$65,MATCH('Carga (2)'!A122,'ABR''26'!$DE$4:$DE$65,0),0)</f>
        <v>#N/A</v>
      </c>
      <c r="M122" s="7"/>
      <c r="O122" s="7"/>
      <c r="P122" s="104"/>
      <c r="Q122" s="102"/>
      <c r="R122" s="102"/>
      <c r="S122" s="102"/>
      <c r="T122" s="105"/>
      <c r="U122" s="102"/>
      <c r="V122" s="7"/>
      <c r="W122" s="7"/>
      <c r="X122" s="7"/>
      <c r="Y122" s="7"/>
      <c r="Z122" s="100"/>
      <c r="AA122" s="7"/>
      <c r="AB122" s="7"/>
      <c r="AC122" s="7"/>
      <c r="AD122" s="7"/>
      <c r="AE122" s="100"/>
      <c r="AF122" s="7"/>
      <c r="AG122" s="100"/>
    </row>
    <row r="123" spans="1:33" x14ac:dyDescent="0.35">
      <c r="A123" s="7" t="str">
        <f t="shared" si="9"/>
        <v>Suape55,61</v>
      </c>
      <c r="B123" s="100" t="s">
        <v>187</v>
      </c>
      <c r="C123" s="7">
        <v>4196</v>
      </c>
      <c r="D123" s="7" t="s">
        <v>23</v>
      </c>
      <c r="E123">
        <v>4001212</v>
      </c>
      <c r="F123" s="101"/>
      <c r="G123" s="111">
        <v>50028621</v>
      </c>
      <c r="H123" t="s">
        <v>216</v>
      </c>
      <c r="I123" s="101" t="str">
        <f t="shared" si="8"/>
        <v>55,6</v>
      </c>
      <c r="J123" s="164">
        <v>1</v>
      </c>
      <c r="K123" s="7" t="s">
        <v>50</v>
      </c>
      <c r="L123" s="103" t="e">
        <f>HLOOKUP(K123,'ABR''26'!$DE$4:$EH$65,MATCH('Carga (2)'!A123,'ABR''26'!$DE$4:$DE$65,0),0)</f>
        <v>#N/A</v>
      </c>
      <c r="M123" s="7"/>
      <c r="O123" s="7"/>
      <c r="P123" s="104"/>
      <c r="Q123" s="102"/>
      <c r="R123" s="102"/>
      <c r="S123" s="102"/>
      <c r="T123" s="105"/>
      <c r="U123" s="102"/>
      <c r="V123" s="7"/>
      <c r="W123" s="7"/>
      <c r="X123" s="7"/>
      <c r="Y123" s="7"/>
      <c r="Z123" s="100"/>
      <c r="AA123" s="7"/>
      <c r="AB123" s="7"/>
      <c r="AC123" s="7"/>
      <c r="AD123" s="7"/>
      <c r="AE123" s="100"/>
      <c r="AF123" s="7"/>
      <c r="AG123" s="100"/>
    </row>
    <row r="124" spans="1:33" x14ac:dyDescent="0.35">
      <c r="A124" s="7" t="str">
        <f t="shared" si="9"/>
        <v>Suape55,61</v>
      </c>
      <c r="B124" s="100" t="s">
        <v>187</v>
      </c>
      <c r="C124" s="7">
        <v>4196</v>
      </c>
      <c r="D124" s="7" t="s">
        <v>23</v>
      </c>
      <c r="E124">
        <v>4001212</v>
      </c>
      <c r="F124" s="101"/>
      <c r="G124" s="111">
        <v>50028621</v>
      </c>
      <c r="H124" t="s">
        <v>216</v>
      </c>
      <c r="I124" s="101" t="str">
        <f t="shared" si="8"/>
        <v>55,6</v>
      </c>
      <c r="J124" s="164">
        <v>1</v>
      </c>
      <c r="K124" s="7" t="s">
        <v>138</v>
      </c>
      <c r="L124" s="103" t="e">
        <f>HLOOKUP(K124,'ABR''26'!$DE$4:$EH$65,MATCH('Carga (2)'!A124,'ABR''26'!$DE$4:$DE$65,0),0)</f>
        <v>#N/A</v>
      </c>
      <c r="M124" s="7"/>
      <c r="O124" s="7"/>
      <c r="P124" s="104"/>
      <c r="Q124" s="102"/>
      <c r="R124" s="102"/>
      <c r="S124" s="102"/>
      <c r="T124" s="105"/>
      <c r="U124" s="102"/>
      <c r="V124" s="7"/>
      <c r="W124" s="7"/>
      <c r="X124" s="7"/>
      <c r="Y124" s="7"/>
      <c r="Z124" s="100"/>
      <c r="AA124" s="7"/>
      <c r="AB124" s="7"/>
      <c r="AC124" s="7"/>
      <c r="AD124" s="7"/>
      <c r="AE124" s="100"/>
      <c r="AF124" s="7"/>
      <c r="AG124" s="100"/>
    </row>
    <row r="125" spans="1:33" x14ac:dyDescent="0.35">
      <c r="A125" s="7" t="str">
        <f t="shared" si="9"/>
        <v>Suape55,61</v>
      </c>
      <c r="B125" s="100" t="s">
        <v>187</v>
      </c>
      <c r="C125" s="7">
        <v>4196</v>
      </c>
      <c r="D125" s="7" t="s">
        <v>23</v>
      </c>
      <c r="E125">
        <v>4001212</v>
      </c>
      <c r="F125" s="101"/>
      <c r="G125" s="111">
        <v>50028621</v>
      </c>
      <c r="H125" t="s">
        <v>216</v>
      </c>
      <c r="I125" s="101" t="str">
        <f t="shared" si="8"/>
        <v>55,6</v>
      </c>
      <c r="J125" s="164">
        <v>1</v>
      </c>
      <c r="K125" s="7" t="s">
        <v>131</v>
      </c>
      <c r="L125" s="103" t="e">
        <f>HLOOKUP(K125,'ABR''26'!$DE$4:$EH$65,MATCH('Carga (2)'!A125,'ABR''26'!$DE$4:$DE$65,0),0)</f>
        <v>#N/A</v>
      </c>
      <c r="M125" s="7"/>
      <c r="O125" s="7"/>
      <c r="P125" s="104"/>
      <c r="Q125" s="102"/>
      <c r="R125" s="102"/>
      <c r="S125" s="102"/>
      <c r="T125" s="105"/>
      <c r="U125" s="102"/>
      <c r="V125" s="7"/>
      <c r="W125" s="7"/>
      <c r="X125" s="7"/>
      <c r="Y125" s="7"/>
      <c r="Z125" s="100"/>
      <c r="AA125" s="7"/>
      <c r="AB125" s="7"/>
      <c r="AC125" s="7"/>
      <c r="AD125" s="7"/>
      <c r="AE125" s="100"/>
      <c r="AF125" s="7"/>
      <c r="AG125" s="100"/>
    </row>
    <row r="126" spans="1:33" x14ac:dyDescent="0.35">
      <c r="A126" s="7" t="str">
        <f t="shared" si="9"/>
        <v>Suape55,61</v>
      </c>
      <c r="B126" s="100" t="s">
        <v>187</v>
      </c>
      <c r="C126" s="7">
        <v>4196</v>
      </c>
      <c r="D126" s="7" t="s">
        <v>23</v>
      </c>
      <c r="E126">
        <v>4001212</v>
      </c>
      <c r="F126" s="101"/>
      <c r="G126" s="111">
        <v>50028621</v>
      </c>
      <c r="H126" t="s">
        <v>216</v>
      </c>
      <c r="I126" s="101" t="str">
        <f t="shared" si="8"/>
        <v>55,6</v>
      </c>
      <c r="J126" s="164">
        <v>1</v>
      </c>
      <c r="K126" s="7" t="s">
        <v>44</v>
      </c>
      <c r="L126" s="103" t="e">
        <f>HLOOKUP(K126,'ABR''26'!$DE$4:$EH$65,MATCH('Carga (2)'!A126,'ABR''26'!$DE$4:$DE$65,0),0)</f>
        <v>#N/A</v>
      </c>
      <c r="M126" s="7"/>
      <c r="O126" s="7"/>
      <c r="P126" s="104"/>
      <c r="Q126" s="102"/>
      <c r="R126" s="102"/>
      <c r="S126" s="102"/>
      <c r="T126" s="105"/>
      <c r="U126" s="102"/>
      <c r="V126" s="7"/>
      <c r="W126" s="7"/>
      <c r="X126" s="7"/>
      <c r="Y126" s="7"/>
      <c r="Z126" s="100"/>
      <c r="AA126" s="7"/>
      <c r="AB126" s="7"/>
      <c r="AC126" s="7"/>
      <c r="AD126" s="7"/>
      <c r="AE126" s="100"/>
      <c r="AF126" s="7"/>
      <c r="AG126" s="100"/>
    </row>
    <row r="127" spans="1:33" x14ac:dyDescent="0.35">
      <c r="A127" s="7" t="str">
        <f t="shared" si="9"/>
        <v>Suape55,61</v>
      </c>
      <c r="B127" s="100" t="s">
        <v>187</v>
      </c>
      <c r="C127" s="7">
        <v>4196</v>
      </c>
      <c r="D127" s="7" t="s">
        <v>23</v>
      </c>
      <c r="E127">
        <v>4001212</v>
      </c>
      <c r="F127" s="101"/>
      <c r="G127" s="111">
        <v>50028621</v>
      </c>
      <c r="H127" t="s">
        <v>216</v>
      </c>
      <c r="I127" s="101" t="str">
        <f t="shared" si="8"/>
        <v>55,6</v>
      </c>
      <c r="J127" s="164">
        <v>1</v>
      </c>
      <c r="K127" s="7" t="s">
        <v>52</v>
      </c>
      <c r="L127" s="103" t="e">
        <f>HLOOKUP(K127,'ABR''26'!$DE$4:$EH$65,MATCH('Carga (2)'!A127,'ABR''26'!$DE$4:$DE$65,0),0)</f>
        <v>#N/A</v>
      </c>
      <c r="M127" s="7"/>
      <c r="O127" s="7"/>
      <c r="P127" s="104"/>
      <c r="Q127" s="102"/>
      <c r="R127" s="102"/>
      <c r="S127" s="102"/>
      <c r="T127" s="105"/>
      <c r="U127" s="102"/>
      <c r="V127" s="7"/>
      <c r="W127" s="7"/>
      <c r="X127" s="7"/>
      <c r="Y127" s="7"/>
      <c r="Z127" s="100"/>
      <c r="AA127" s="7"/>
      <c r="AB127" s="7"/>
      <c r="AC127" s="7"/>
      <c r="AD127" s="7"/>
      <c r="AE127" s="100"/>
      <c r="AF127" s="7"/>
      <c r="AG127" s="100"/>
    </row>
    <row r="128" spans="1:33" x14ac:dyDescent="0.35">
      <c r="A128" s="7" t="str">
        <f t="shared" si="9"/>
        <v>Suape55,61</v>
      </c>
      <c r="B128" s="100" t="s">
        <v>187</v>
      </c>
      <c r="C128" s="7">
        <v>4196</v>
      </c>
      <c r="D128" s="7" t="s">
        <v>23</v>
      </c>
      <c r="E128">
        <v>4001212</v>
      </c>
      <c r="F128" s="101"/>
      <c r="G128" s="111">
        <v>50028621</v>
      </c>
      <c r="H128" t="s">
        <v>216</v>
      </c>
      <c r="I128" s="101" t="str">
        <f t="shared" si="8"/>
        <v>55,6</v>
      </c>
      <c r="J128" s="164">
        <v>1</v>
      </c>
      <c r="K128" s="7" t="s">
        <v>46</v>
      </c>
      <c r="L128" s="103" t="e">
        <f>HLOOKUP(K128,'ABR''26'!$DE$4:$EH$65,MATCH('Carga (2)'!A128,'ABR''26'!$DE$4:$DE$65,0),0)</f>
        <v>#N/A</v>
      </c>
      <c r="M128" s="7"/>
      <c r="O128" s="7"/>
      <c r="P128" s="104"/>
      <c r="Q128" s="102"/>
      <c r="R128" s="102"/>
      <c r="S128" s="102"/>
      <c r="T128" s="105"/>
      <c r="U128" s="102"/>
      <c r="V128" s="7"/>
      <c r="W128" s="7"/>
      <c r="X128" s="7"/>
      <c r="Y128" s="7"/>
      <c r="Z128" s="100"/>
      <c r="AA128" s="7"/>
      <c r="AB128" s="7"/>
      <c r="AC128" s="7"/>
      <c r="AD128" s="7"/>
      <c r="AE128" s="100"/>
      <c r="AF128" s="7"/>
      <c r="AG128" s="100"/>
    </row>
    <row r="129" spans="1:33" x14ac:dyDescent="0.35">
      <c r="A129" s="7" t="str">
        <f t="shared" si="9"/>
        <v>Suape55,61</v>
      </c>
      <c r="B129" s="100" t="s">
        <v>187</v>
      </c>
      <c r="C129" s="7">
        <v>4196</v>
      </c>
      <c r="D129" s="7" t="s">
        <v>23</v>
      </c>
      <c r="E129">
        <v>4001212</v>
      </c>
      <c r="F129" s="101"/>
      <c r="G129" s="111">
        <v>50028621</v>
      </c>
      <c r="H129" t="s">
        <v>216</v>
      </c>
      <c r="I129" s="101" t="str">
        <f t="shared" si="8"/>
        <v>55,6</v>
      </c>
      <c r="J129" s="164">
        <v>1</v>
      </c>
      <c r="K129" s="7" t="s">
        <v>133</v>
      </c>
      <c r="L129" s="103" t="e">
        <f>HLOOKUP(K129,'ABR''26'!$DE$4:$EH$65,MATCH('Carga (2)'!A129,'ABR''26'!$DE$4:$DE$65,0),0)</f>
        <v>#N/A</v>
      </c>
      <c r="M129" s="7"/>
      <c r="O129" s="7"/>
      <c r="P129" s="104"/>
      <c r="Q129" s="102"/>
      <c r="R129" s="102"/>
      <c r="S129" s="102"/>
      <c r="T129" s="105"/>
      <c r="U129" s="102"/>
      <c r="V129" s="7"/>
      <c r="W129" s="7"/>
      <c r="X129" s="7"/>
      <c r="Y129" s="7"/>
      <c r="Z129" s="100"/>
      <c r="AA129" s="7"/>
      <c r="AB129" s="7"/>
      <c r="AC129" s="7"/>
      <c r="AD129" s="7"/>
      <c r="AE129" s="100"/>
      <c r="AF129" s="7"/>
      <c r="AG129" s="100"/>
    </row>
    <row r="130" spans="1:33" x14ac:dyDescent="0.35">
      <c r="A130" s="7" t="str">
        <f t="shared" si="9"/>
        <v>Suape20,60</v>
      </c>
      <c r="B130" s="100" t="s">
        <v>187</v>
      </c>
      <c r="C130" s="7">
        <v>4196</v>
      </c>
      <c r="D130" s="7" t="s">
        <v>23</v>
      </c>
      <c r="E130">
        <v>4001152</v>
      </c>
      <c r="F130" s="101"/>
      <c r="G130" s="111">
        <v>50035456</v>
      </c>
      <c r="H130" t="s">
        <v>220</v>
      </c>
      <c r="I130" s="101" t="str">
        <f t="shared" ref="I130:I193" si="10">SUBSTITUTE(MID(H130,7,4),".",",")</f>
        <v>20,6</v>
      </c>
      <c r="J130" s="164">
        <v>0</v>
      </c>
      <c r="K130" s="7" t="s">
        <v>43</v>
      </c>
      <c r="L130" s="103" t="e">
        <f>HLOOKUP(K130,'ABR''26'!$DE$4:$EH$65,MATCH('Carga (2)'!A130,'ABR''26'!$DE$4:$DE$65,0),0)</f>
        <v>#N/A</v>
      </c>
      <c r="M130" s="7"/>
      <c r="O130" s="7"/>
      <c r="P130" s="104"/>
      <c r="Q130" s="102"/>
      <c r="R130" s="102"/>
      <c r="S130" s="102"/>
      <c r="T130" s="105"/>
      <c r="U130" s="102"/>
      <c r="V130" s="7"/>
      <c r="W130" s="7"/>
      <c r="X130" s="7"/>
      <c r="Y130" s="7"/>
      <c r="Z130" s="100"/>
      <c r="AA130" s="7"/>
      <c r="AB130" s="7"/>
      <c r="AC130" s="7"/>
      <c r="AD130" s="7"/>
      <c r="AE130" s="100"/>
      <c r="AF130" s="7"/>
      <c r="AG130" s="100"/>
    </row>
    <row r="131" spans="1:33" x14ac:dyDescent="0.35">
      <c r="A131" s="7" t="str">
        <f t="shared" ref="A131:A194" si="11">D131&amp;I131&amp;J131</f>
        <v>Suape20,60</v>
      </c>
      <c r="B131" s="100" t="s">
        <v>187</v>
      </c>
      <c r="C131" s="7">
        <v>4196</v>
      </c>
      <c r="D131" s="7" t="s">
        <v>23</v>
      </c>
      <c r="E131">
        <v>4001152</v>
      </c>
      <c r="F131" s="101"/>
      <c r="G131" s="111">
        <v>50035456</v>
      </c>
      <c r="H131" t="s">
        <v>220</v>
      </c>
      <c r="I131" s="101" t="str">
        <f t="shared" si="10"/>
        <v>20,6</v>
      </c>
      <c r="J131" s="164">
        <v>0</v>
      </c>
      <c r="K131" s="7" t="s">
        <v>50</v>
      </c>
      <c r="L131" s="103" t="e">
        <f>HLOOKUP(K131,'ABR''26'!$DE$4:$EH$65,MATCH('Carga (2)'!A131,'ABR''26'!$DE$4:$DE$65,0),0)</f>
        <v>#N/A</v>
      </c>
      <c r="M131" s="7"/>
      <c r="O131" s="7"/>
      <c r="P131" s="104"/>
      <c r="Q131" s="102"/>
      <c r="R131" s="102"/>
      <c r="S131" s="102"/>
      <c r="T131" s="105"/>
      <c r="U131" s="102"/>
      <c r="V131" s="7"/>
      <c r="W131" s="7"/>
      <c r="X131" s="7"/>
      <c r="Y131" s="7"/>
      <c r="Z131" s="100"/>
      <c r="AA131" s="7"/>
      <c r="AB131" s="7"/>
      <c r="AC131" s="7"/>
      <c r="AD131" s="7"/>
      <c r="AE131" s="100"/>
      <c r="AF131" s="7"/>
      <c r="AG131" s="100"/>
    </row>
    <row r="132" spans="1:33" x14ac:dyDescent="0.35">
      <c r="A132" s="7" t="str">
        <f t="shared" si="11"/>
        <v>Suape20,60</v>
      </c>
      <c r="B132" s="100" t="s">
        <v>187</v>
      </c>
      <c r="C132" s="7">
        <v>4196</v>
      </c>
      <c r="D132" s="7" t="s">
        <v>23</v>
      </c>
      <c r="E132">
        <v>4001152</v>
      </c>
      <c r="F132" s="101"/>
      <c r="G132" s="111">
        <v>50035456</v>
      </c>
      <c r="H132" t="s">
        <v>220</v>
      </c>
      <c r="I132" s="101" t="str">
        <f t="shared" si="10"/>
        <v>20,6</v>
      </c>
      <c r="J132" s="164">
        <v>0</v>
      </c>
      <c r="K132" s="7" t="s">
        <v>138</v>
      </c>
      <c r="L132" s="103" t="e">
        <f>HLOOKUP(K132,'ABR''26'!$DE$4:$EH$65,MATCH('Carga (2)'!A132,'ABR''26'!$DE$4:$DE$65,0),0)</f>
        <v>#N/A</v>
      </c>
      <c r="M132" s="7"/>
      <c r="O132" s="7"/>
      <c r="P132" s="104"/>
      <c r="Q132" s="102"/>
      <c r="R132" s="102"/>
      <c r="S132" s="102"/>
      <c r="T132" s="105"/>
      <c r="U132" s="102"/>
      <c r="V132" s="7"/>
      <c r="W132" s="7"/>
      <c r="X132" s="7"/>
      <c r="Y132" s="7"/>
      <c r="Z132" s="100"/>
      <c r="AA132" s="7"/>
      <c r="AB132" s="7"/>
      <c r="AC132" s="7"/>
      <c r="AD132" s="7"/>
      <c r="AE132" s="100"/>
      <c r="AF132" s="7"/>
      <c r="AG132" s="100"/>
    </row>
    <row r="133" spans="1:33" x14ac:dyDescent="0.35">
      <c r="A133" s="7" t="str">
        <f t="shared" si="11"/>
        <v>Suape20,60</v>
      </c>
      <c r="B133" s="100" t="s">
        <v>187</v>
      </c>
      <c r="C133" s="7">
        <v>4196</v>
      </c>
      <c r="D133" s="7" t="s">
        <v>23</v>
      </c>
      <c r="E133">
        <v>4001152</v>
      </c>
      <c r="F133" s="101"/>
      <c r="G133" s="111">
        <v>50035456</v>
      </c>
      <c r="H133" t="s">
        <v>220</v>
      </c>
      <c r="I133" s="101" t="str">
        <f t="shared" si="10"/>
        <v>20,6</v>
      </c>
      <c r="J133" s="164">
        <v>0</v>
      </c>
      <c r="K133" s="7" t="s">
        <v>131</v>
      </c>
      <c r="L133" s="103" t="e">
        <f>HLOOKUP(K133,'ABR''26'!$DE$4:$EH$65,MATCH('Carga (2)'!A133,'ABR''26'!$DE$4:$DE$65,0),0)</f>
        <v>#N/A</v>
      </c>
      <c r="M133" s="7"/>
      <c r="O133" s="7"/>
      <c r="P133" s="104"/>
      <c r="Q133" s="102"/>
      <c r="R133" s="102"/>
      <c r="S133" s="102"/>
      <c r="T133" s="105"/>
      <c r="U133" s="102"/>
      <c r="V133" s="7"/>
      <c r="W133" s="7"/>
      <c r="X133" s="7"/>
      <c r="Y133" s="7"/>
      <c r="Z133" s="100"/>
      <c r="AA133" s="7"/>
      <c r="AB133" s="7"/>
      <c r="AC133" s="7"/>
      <c r="AD133" s="7"/>
      <c r="AE133" s="100"/>
      <c r="AF133" s="7"/>
      <c r="AG133" s="100"/>
    </row>
    <row r="134" spans="1:33" x14ac:dyDescent="0.35">
      <c r="A134" s="7" t="str">
        <f t="shared" si="11"/>
        <v>Suape20,60</v>
      </c>
      <c r="B134" s="100" t="s">
        <v>187</v>
      </c>
      <c r="C134" s="7">
        <v>4196</v>
      </c>
      <c r="D134" s="7" t="s">
        <v>23</v>
      </c>
      <c r="E134">
        <v>4001152</v>
      </c>
      <c r="F134" s="101"/>
      <c r="G134" s="111">
        <v>50035456</v>
      </c>
      <c r="H134" t="s">
        <v>220</v>
      </c>
      <c r="I134" s="101" t="str">
        <f t="shared" si="10"/>
        <v>20,6</v>
      </c>
      <c r="J134" s="164">
        <v>0</v>
      </c>
      <c r="K134" s="7" t="s">
        <v>44</v>
      </c>
      <c r="L134" s="103" t="e">
        <f>HLOOKUP(K134,'ABR''26'!$DE$4:$EH$65,MATCH('Carga (2)'!A134,'ABR''26'!$DE$4:$DE$65,0),0)</f>
        <v>#N/A</v>
      </c>
      <c r="M134" s="7"/>
      <c r="O134" s="7"/>
      <c r="P134" s="104"/>
      <c r="Q134" s="102"/>
      <c r="R134" s="102"/>
      <c r="S134" s="102"/>
      <c r="T134" s="105"/>
      <c r="U134" s="102"/>
      <c r="V134" s="7"/>
      <c r="W134" s="7"/>
      <c r="X134" s="7"/>
      <c r="Y134" s="7"/>
      <c r="Z134" s="100"/>
      <c r="AA134" s="7"/>
      <c r="AB134" s="7"/>
      <c r="AC134" s="7"/>
      <c r="AD134" s="7"/>
      <c r="AE134" s="100"/>
      <c r="AF134" s="7"/>
      <c r="AG134" s="100"/>
    </row>
    <row r="135" spans="1:33" x14ac:dyDescent="0.35">
      <c r="A135" s="7" t="str">
        <f t="shared" si="11"/>
        <v>Suape20,60</v>
      </c>
      <c r="B135" s="100" t="s">
        <v>187</v>
      </c>
      <c r="C135" s="7">
        <v>4196</v>
      </c>
      <c r="D135" s="7" t="s">
        <v>23</v>
      </c>
      <c r="E135">
        <v>4001152</v>
      </c>
      <c r="F135" s="101"/>
      <c r="G135" s="111">
        <v>50035456</v>
      </c>
      <c r="H135" t="s">
        <v>220</v>
      </c>
      <c r="I135" s="101" t="str">
        <f t="shared" si="10"/>
        <v>20,6</v>
      </c>
      <c r="J135" s="164">
        <v>0</v>
      </c>
      <c r="K135" s="7" t="s">
        <v>52</v>
      </c>
      <c r="L135" s="103" t="e">
        <f>HLOOKUP(K135,'ABR''26'!$DE$4:$EH$65,MATCH('Carga (2)'!A135,'ABR''26'!$DE$4:$DE$65,0),0)</f>
        <v>#N/A</v>
      </c>
      <c r="M135" s="7"/>
      <c r="O135" s="7"/>
      <c r="P135" s="104"/>
      <c r="Q135" s="102"/>
      <c r="R135" s="102"/>
      <c r="S135" s="102"/>
      <c r="T135" s="105"/>
      <c r="U135" s="102"/>
      <c r="V135" s="7"/>
      <c r="W135" s="7"/>
      <c r="X135" s="7"/>
      <c r="Y135" s="7"/>
      <c r="Z135" s="100"/>
      <c r="AA135" s="7"/>
      <c r="AB135" s="7"/>
      <c r="AC135" s="7"/>
      <c r="AD135" s="7"/>
      <c r="AE135" s="100"/>
      <c r="AF135" s="7"/>
      <c r="AG135" s="100"/>
    </row>
    <row r="136" spans="1:33" x14ac:dyDescent="0.35">
      <c r="A136" s="7" t="str">
        <f t="shared" si="11"/>
        <v>Suape20,60</v>
      </c>
      <c r="B136" s="100" t="s">
        <v>187</v>
      </c>
      <c r="C136" s="7">
        <v>4196</v>
      </c>
      <c r="D136" s="7" t="s">
        <v>23</v>
      </c>
      <c r="E136">
        <v>4001152</v>
      </c>
      <c r="F136" s="101"/>
      <c r="G136" s="111">
        <v>50035456</v>
      </c>
      <c r="H136" t="s">
        <v>220</v>
      </c>
      <c r="I136" s="101" t="str">
        <f t="shared" si="10"/>
        <v>20,6</v>
      </c>
      <c r="J136" s="164">
        <v>0</v>
      </c>
      <c r="K136" s="7" t="s">
        <v>46</v>
      </c>
      <c r="L136" s="103" t="e">
        <f>HLOOKUP(K136,'ABR''26'!$DE$4:$EH$65,MATCH('Carga (2)'!A136,'ABR''26'!$DE$4:$DE$65,0),0)</f>
        <v>#N/A</v>
      </c>
      <c r="M136" s="7"/>
      <c r="O136" s="7"/>
      <c r="P136" s="104"/>
      <c r="Q136" s="102"/>
      <c r="R136" s="102"/>
      <c r="S136" s="102"/>
      <c r="T136" s="105"/>
      <c r="U136" s="102"/>
      <c r="V136" s="7"/>
      <c r="W136" s="7"/>
      <c r="X136" s="7"/>
      <c r="Y136" s="7"/>
      <c r="Z136" s="100"/>
      <c r="AA136" s="7"/>
      <c r="AB136" s="7"/>
      <c r="AC136" s="7"/>
      <c r="AD136" s="7"/>
      <c r="AE136" s="100"/>
      <c r="AF136" s="7"/>
      <c r="AG136" s="100"/>
    </row>
    <row r="137" spans="1:33" x14ac:dyDescent="0.35">
      <c r="A137" s="7" t="str">
        <f t="shared" si="11"/>
        <v>Suape20,60</v>
      </c>
      <c r="B137" s="100" t="s">
        <v>187</v>
      </c>
      <c r="C137" s="7">
        <v>4196</v>
      </c>
      <c r="D137" s="7" t="s">
        <v>23</v>
      </c>
      <c r="E137">
        <v>4001152</v>
      </c>
      <c r="F137" s="101"/>
      <c r="G137" s="111">
        <v>50035456</v>
      </c>
      <c r="H137" t="s">
        <v>220</v>
      </c>
      <c r="I137" s="101" t="str">
        <f t="shared" si="10"/>
        <v>20,6</v>
      </c>
      <c r="J137" s="164">
        <v>0</v>
      </c>
      <c r="K137" s="7" t="s">
        <v>133</v>
      </c>
      <c r="L137" s="103" t="e">
        <f>HLOOKUP(K137,'ABR''26'!$DE$4:$EH$65,MATCH('Carga (2)'!A137,'ABR''26'!$DE$4:$DE$65,0),0)</f>
        <v>#N/A</v>
      </c>
      <c r="M137" s="7"/>
      <c r="O137" s="7"/>
      <c r="P137" s="104"/>
      <c r="Q137" s="102"/>
      <c r="R137" s="102"/>
      <c r="S137" s="102"/>
      <c r="T137" s="105"/>
      <c r="U137" s="102"/>
      <c r="V137" s="7"/>
      <c r="W137" s="7"/>
      <c r="X137" s="7"/>
      <c r="Y137" s="7"/>
      <c r="Z137" s="100"/>
      <c r="AA137" s="7"/>
      <c r="AB137" s="7"/>
      <c r="AC137" s="7"/>
      <c r="AD137" s="7"/>
      <c r="AE137" s="100"/>
      <c r="AF137" s="7"/>
      <c r="AG137" s="100"/>
    </row>
    <row r="138" spans="1:33" x14ac:dyDescent="0.35">
      <c r="A138" s="7" t="str">
        <f t="shared" si="11"/>
        <v>Suape39,70</v>
      </c>
      <c r="B138" s="100" t="s">
        <v>187</v>
      </c>
      <c r="C138" s="7">
        <v>4196</v>
      </c>
      <c r="D138" s="7" t="s">
        <v>23</v>
      </c>
      <c r="E138">
        <v>4001153</v>
      </c>
      <c r="F138" s="101"/>
      <c r="G138" s="111">
        <v>50033825</v>
      </c>
      <c r="H138" t="s">
        <v>221</v>
      </c>
      <c r="I138" s="101" t="str">
        <f t="shared" si="10"/>
        <v>39,7</v>
      </c>
      <c r="J138" s="164">
        <v>0</v>
      </c>
      <c r="K138" s="7" t="s">
        <v>43</v>
      </c>
      <c r="L138" s="103" t="e">
        <f>HLOOKUP(K138,'ABR''26'!$DE$4:$EH$65,MATCH('Carga (2)'!A138,'ABR''26'!$DE$4:$DE$65,0),0)</f>
        <v>#N/A</v>
      </c>
      <c r="M138" s="7"/>
      <c r="O138" s="7"/>
      <c r="P138" s="104"/>
      <c r="Q138" s="102"/>
      <c r="R138" s="102"/>
      <c r="S138" s="102"/>
      <c r="T138" s="105"/>
      <c r="U138" s="102"/>
      <c r="V138" s="7"/>
      <c r="W138" s="7"/>
      <c r="X138" s="7"/>
      <c r="Y138" s="7"/>
      <c r="Z138" s="100"/>
      <c r="AA138" s="7"/>
      <c r="AB138" s="7"/>
      <c r="AC138" s="7"/>
      <c r="AD138" s="7"/>
      <c r="AE138" s="100"/>
      <c r="AF138" s="7"/>
      <c r="AG138" s="100"/>
    </row>
    <row r="139" spans="1:33" x14ac:dyDescent="0.35">
      <c r="A139" s="7" t="str">
        <f t="shared" si="11"/>
        <v>Suape39,70</v>
      </c>
      <c r="B139" s="100" t="s">
        <v>187</v>
      </c>
      <c r="C139" s="7">
        <v>4196</v>
      </c>
      <c r="D139" s="7" t="s">
        <v>23</v>
      </c>
      <c r="E139">
        <v>4001153</v>
      </c>
      <c r="F139" s="101"/>
      <c r="G139" s="111">
        <v>50033825</v>
      </c>
      <c r="H139" t="s">
        <v>221</v>
      </c>
      <c r="I139" s="101" t="str">
        <f t="shared" si="10"/>
        <v>39,7</v>
      </c>
      <c r="J139" s="164">
        <v>0</v>
      </c>
      <c r="K139" s="7" t="s">
        <v>50</v>
      </c>
      <c r="L139" s="103" t="e">
        <f>HLOOKUP(K139,'ABR''26'!$DE$4:$EH$65,MATCH('Carga (2)'!A139,'ABR''26'!$DE$4:$DE$65,0),0)</f>
        <v>#N/A</v>
      </c>
      <c r="M139" s="7"/>
      <c r="O139" s="7"/>
      <c r="P139" s="104"/>
      <c r="Q139" s="102"/>
      <c r="R139" s="102"/>
      <c r="S139" s="102"/>
      <c r="T139" s="105"/>
      <c r="U139" s="102"/>
      <c r="V139" s="7"/>
      <c r="W139" s="7"/>
      <c r="X139" s="7"/>
      <c r="Y139" s="7"/>
      <c r="Z139" s="100"/>
      <c r="AA139" s="7"/>
      <c r="AB139" s="7"/>
      <c r="AC139" s="7"/>
      <c r="AD139" s="7"/>
      <c r="AE139" s="100"/>
      <c r="AF139" s="7"/>
      <c r="AG139" s="100"/>
    </row>
    <row r="140" spans="1:33" x14ac:dyDescent="0.35">
      <c r="A140" s="7" t="str">
        <f t="shared" si="11"/>
        <v>Suape39,70</v>
      </c>
      <c r="B140" s="100" t="s">
        <v>187</v>
      </c>
      <c r="C140" s="7">
        <v>4196</v>
      </c>
      <c r="D140" s="7" t="s">
        <v>23</v>
      </c>
      <c r="E140">
        <v>4001153</v>
      </c>
      <c r="F140" s="101"/>
      <c r="G140" s="111">
        <v>50033825</v>
      </c>
      <c r="H140" t="s">
        <v>221</v>
      </c>
      <c r="I140" s="101" t="str">
        <f t="shared" si="10"/>
        <v>39,7</v>
      </c>
      <c r="J140" s="164">
        <v>0</v>
      </c>
      <c r="K140" s="7" t="s">
        <v>138</v>
      </c>
      <c r="L140" s="103" t="e">
        <f>HLOOKUP(K140,'ABR''26'!$DE$4:$EH$65,MATCH('Carga (2)'!A140,'ABR''26'!$DE$4:$DE$65,0),0)</f>
        <v>#N/A</v>
      </c>
      <c r="M140" s="7"/>
      <c r="O140" s="7"/>
      <c r="P140" s="104"/>
      <c r="Q140" s="102"/>
      <c r="R140" s="102"/>
      <c r="S140" s="102"/>
      <c r="T140" s="105"/>
      <c r="U140" s="102"/>
      <c r="V140" s="7"/>
      <c r="W140" s="7"/>
      <c r="X140" s="7"/>
      <c r="Y140" s="7"/>
      <c r="Z140" s="100"/>
      <c r="AA140" s="7"/>
      <c r="AB140" s="7"/>
      <c r="AC140" s="7"/>
      <c r="AD140" s="7"/>
      <c r="AE140" s="100"/>
      <c r="AF140" s="7"/>
      <c r="AG140" s="100"/>
    </row>
    <row r="141" spans="1:33" x14ac:dyDescent="0.35">
      <c r="A141" s="7" t="str">
        <f t="shared" si="11"/>
        <v>Suape39,70</v>
      </c>
      <c r="B141" s="100" t="s">
        <v>187</v>
      </c>
      <c r="C141" s="7">
        <v>4196</v>
      </c>
      <c r="D141" s="7" t="s">
        <v>23</v>
      </c>
      <c r="E141">
        <v>4001153</v>
      </c>
      <c r="F141" s="101"/>
      <c r="G141" s="111">
        <v>50033825</v>
      </c>
      <c r="H141" t="s">
        <v>221</v>
      </c>
      <c r="I141" s="101" t="str">
        <f t="shared" si="10"/>
        <v>39,7</v>
      </c>
      <c r="J141" s="164">
        <v>0</v>
      </c>
      <c r="K141" s="7" t="s">
        <v>131</v>
      </c>
      <c r="L141" s="103" t="e">
        <f>HLOOKUP(K141,'ABR''26'!$DE$4:$EH$65,MATCH('Carga (2)'!A141,'ABR''26'!$DE$4:$DE$65,0),0)</f>
        <v>#N/A</v>
      </c>
      <c r="M141" s="7"/>
      <c r="O141" s="7"/>
      <c r="P141" s="104"/>
      <c r="Q141" s="102"/>
      <c r="R141" s="102"/>
      <c r="S141" s="102"/>
      <c r="T141" s="105"/>
      <c r="U141" s="102"/>
      <c r="V141" s="7"/>
      <c r="W141" s="7"/>
      <c r="X141" s="7"/>
      <c r="Y141" s="7"/>
      <c r="Z141" s="100"/>
      <c r="AA141" s="7"/>
      <c r="AB141" s="7"/>
      <c r="AC141" s="7"/>
      <c r="AD141" s="7"/>
      <c r="AE141" s="100"/>
      <c r="AF141" s="7"/>
      <c r="AG141" s="100"/>
    </row>
    <row r="142" spans="1:33" x14ac:dyDescent="0.35">
      <c r="A142" s="7" t="str">
        <f t="shared" si="11"/>
        <v>Suape39,70</v>
      </c>
      <c r="B142" s="100" t="s">
        <v>187</v>
      </c>
      <c r="C142" s="7">
        <v>4196</v>
      </c>
      <c r="D142" s="7" t="s">
        <v>23</v>
      </c>
      <c r="E142">
        <v>4001153</v>
      </c>
      <c r="F142" s="101"/>
      <c r="G142" s="111">
        <v>50033825</v>
      </c>
      <c r="H142" t="s">
        <v>221</v>
      </c>
      <c r="I142" s="101" t="str">
        <f t="shared" si="10"/>
        <v>39,7</v>
      </c>
      <c r="J142" s="164">
        <v>0</v>
      </c>
      <c r="K142" s="7" t="s">
        <v>44</v>
      </c>
      <c r="L142" s="103" t="e">
        <f>HLOOKUP(K142,'ABR''26'!$DE$4:$EH$65,MATCH('Carga (2)'!A142,'ABR''26'!$DE$4:$DE$65,0),0)</f>
        <v>#N/A</v>
      </c>
      <c r="M142" s="7"/>
      <c r="O142" s="7"/>
      <c r="P142" s="104"/>
      <c r="Q142" s="102"/>
      <c r="R142" s="102"/>
      <c r="S142" s="102"/>
      <c r="T142" s="105"/>
      <c r="U142" s="102"/>
      <c r="V142" s="7"/>
      <c r="W142" s="7"/>
      <c r="X142" s="7"/>
      <c r="Y142" s="7"/>
      <c r="Z142" s="100"/>
      <c r="AA142" s="7"/>
      <c r="AB142" s="7"/>
      <c r="AC142" s="7"/>
      <c r="AD142" s="7"/>
      <c r="AE142" s="100"/>
      <c r="AF142" s="7"/>
      <c r="AG142" s="100"/>
    </row>
    <row r="143" spans="1:33" x14ac:dyDescent="0.35">
      <c r="A143" s="7" t="str">
        <f t="shared" si="11"/>
        <v>Suape39,70</v>
      </c>
      <c r="B143" s="100" t="s">
        <v>187</v>
      </c>
      <c r="C143" s="7">
        <v>4196</v>
      </c>
      <c r="D143" s="7" t="s">
        <v>23</v>
      </c>
      <c r="E143">
        <v>4001153</v>
      </c>
      <c r="F143" s="101"/>
      <c r="G143" s="111">
        <v>50033825</v>
      </c>
      <c r="H143" t="s">
        <v>221</v>
      </c>
      <c r="I143" s="101" t="str">
        <f t="shared" si="10"/>
        <v>39,7</v>
      </c>
      <c r="J143" s="164">
        <v>0</v>
      </c>
      <c r="K143" s="7" t="s">
        <v>52</v>
      </c>
      <c r="L143" s="103" t="e">
        <f>HLOOKUP(K143,'ABR''26'!$DE$4:$EH$65,MATCH('Carga (2)'!A143,'ABR''26'!$DE$4:$DE$65,0),0)</f>
        <v>#N/A</v>
      </c>
      <c r="M143" s="7"/>
      <c r="O143" s="7"/>
      <c r="P143" s="104"/>
      <c r="Q143" s="102"/>
      <c r="R143" s="102"/>
      <c r="S143" s="102"/>
      <c r="T143" s="105"/>
      <c r="U143" s="102"/>
      <c r="V143" s="7"/>
      <c r="W143" s="7"/>
      <c r="X143" s="7"/>
      <c r="Y143" s="7"/>
      <c r="Z143" s="100"/>
      <c r="AA143" s="7"/>
      <c r="AB143" s="7"/>
      <c r="AC143" s="7"/>
      <c r="AD143" s="7"/>
      <c r="AE143" s="100"/>
      <c r="AF143" s="7"/>
      <c r="AG143" s="100"/>
    </row>
    <row r="144" spans="1:33" x14ac:dyDescent="0.35">
      <c r="A144" s="7" t="str">
        <f t="shared" si="11"/>
        <v>Suape39,70</v>
      </c>
      <c r="B144" s="100" t="s">
        <v>187</v>
      </c>
      <c r="C144" s="7">
        <v>4196</v>
      </c>
      <c r="D144" s="7" t="s">
        <v>23</v>
      </c>
      <c r="E144">
        <v>4001153</v>
      </c>
      <c r="F144" s="101"/>
      <c r="G144" s="111">
        <v>50033825</v>
      </c>
      <c r="H144" t="s">
        <v>221</v>
      </c>
      <c r="I144" s="101" t="str">
        <f t="shared" si="10"/>
        <v>39,7</v>
      </c>
      <c r="J144" s="164">
        <v>0</v>
      </c>
      <c r="K144" s="7" t="s">
        <v>46</v>
      </c>
      <c r="L144" s="103" t="e">
        <f>HLOOKUP(K144,'ABR''26'!$DE$4:$EH$65,MATCH('Carga (2)'!A144,'ABR''26'!$DE$4:$DE$65,0),0)</f>
        <v>#N/A</v>
      </c>
      <c r="M144" s="7"/>
      <c r="O144" s="7"/>
      <c r="P144" s="104"/>
      <c r="Q144" s="102"/>
      <c r="R144" s="102"/>
      <c r="S144" s="102"/>
      <c r="T144" s="105"/>
      <c r="U144" s="102"/>
      <c r="V144" s="7"/>
      <c r="W144" s="7"/>
      <c r="X144" s="7"/>
      <c r="Y144" s="7"/>
      <c r="Z144" s="100"/>
      <c r="AA144" s="7"/>
      <c r="AB144" s="7"/>
      <c r="AC144" s="7"/>
      <c r="AD144" s="7"/>
      <c r="AE144" s="100"/>
      <c r="AF144" s="7"/>
      <c r="AG144" s="100"/>
    </row>
    <row r="145" spans="1:33" x14ac:dyDescent="0.35">
      <c r="A145" s="7" t="str">
        <f t="shared" si="11"/>
        <v>Suape39,70</v>
      </c>
      <c r="B145" s="100" t="s">
        <v>187</v>
      </c>
      <c r="C145" s="7">
        <v>4196</v>
      </c>
      <c r="D145" s="7" t="s">
        <v>23</v>
      </c>
      <c r="E145">
        <v>4001153</v>
      </c>
      <c r="F145" s="101"/>
      <c r="G145" s="111">
        <v>50033825</v>
      </c>
      <c r="H145" t="s">
        <v>221</v>
      </c>
      <c r="I145" s="101" t="str">
        <f t="shared" si="10"/>
        <v>39,7</v>
      </c>
      <c r="J145" s="164">
        <v>0</v>
      </c>
      <c r="K145" s="7" t="s">
        <v>133</v>
      </c>
      <c r="L145" s="103" t="e">
        <f>HLOOKUP(K145,'ABR''26'!$DE$4:$EH$65,MATCH('Carga (2)'!A145,'ABR''26'!$DE$4:$DE$65,0),0)</f>
        <v>#N/A</v>
      </c>
      <c r="M145" s="7"/>
      <c r="O145" s="7"/>
      <c r="P145" s="104"/>
      <c r="Q145" s="102"/>
      <c r="R145" s="102"/>
      <c r="S145" s="102"/>
      <c r="T145" s="105"/>
      <c r="U145" s="102"/>
      <c r="V145" s="7"/>
      <c r="W145" s="7"/>
      <c r="X145" s="7"/>
      <c r="Y145" s="7"/>
      <c r="Z145" s="100"/>
      <c r="AA145" s="7"/>
      <c r="AB145" s="7"/>
      <c r="AC145" s="7"/>
      <c r="AD145" s="7"/>
      <c r="AE145" s="100"/>
      <c r="AF145" s="7"/>
      <c r="AG145" s="100"/>
    </row>
    <row r="146" spans="1:33" x14ac:dyDescent="0.35">
      <c r="A146" s="7" t="str">
        <f t="shared" si="11"/>
        <v>Manaus39,70</v>
      </c>
      <c r="B146" s="100" t="s">
        <v>187</v>
      </c>
      <c r="C146" s="7">
        <v>4151</v>
      </c>
      <c r="D146" s="7" t="s">
        <v>40</v>
      </c>
      <c r="E146">
        <v>4001398</v>
      </c>
      <c r="F146" s="101"/>
      <c r="G146" s="111">
        <v>50035281</v>
      </c>
      <c r="H146" t="s">
        <v>221</v>
      </c>
      <c r="I146" s="101" t="str">
        <f t="shared" si="10"/>
        <v>39,7</v>
      </c>
      <c r="J146" s="164">
        <v>0</v>
      </c>
      <c r="K146" s="7" t="s">
        <v>43</v>
      </c>
      <c r="L146" s="103" t="e">
        <f>HLOOKUP(K146,'ABR''26'!$DE$4:$EH$65,MATCH('Carga (2)'!A146,'ABR''26'!$DE$4:$DE$65,0),0)</f>
        <v>#N/A</v>
      </c>
      <c r="M146" s="7"/>
      <c r="O146" s="7"/>
      <c r="P146" s="104"/>
      <c r="Q146" s="102"/>
      <c r="R146" s="102"/>
      <c r="S146" s="102"/>
      <c r="T146" s="105"/>
      <c r="U146" s="102"/>
      <c r="V146" s="7"/>
      <c r="W146" s="7"/>
      <c r="X146" s="7"/>
      <c r="Y146" s="7"/>
      <c r="Z146" s="100"/>
      <c r="AA146" s="7"/>
      <c r="AB146" s="7"/>
      <c r="AC146" s="7"/>
      <c r="AD146" s="7"/>
      <c r="AE146" s="100"/>
      <c r="AF146" s="7"/>
      <c r="AG146" s="100"/>
    </row>
    <row r="147" spans="1:33" x14ac:dyDescent="0.35">
      <c r="A147" s="7" t="str">
        <f t="shared" si="11"/>
        <v>Manaus39,70</v>
      </c>
      <c r="B147" s="100" t="s">
        <v>187</v>
      </c>
      <c r="C147" s="7">
        <v>4151</v>
      </c>
      <c r="D147" s="7" t="s">
        <v>40</v>
      </c>
      <c r="E147">
        <v>4001398</v>
      </c>
      <c r="F147" s="101"/>
      <c r="G147" s="111">
        <v>50035281</v>
      </c>
      <c r="H147" t="s">
        <v>221</v>
      </c>
      <c r="I147" s="101" t="str">
        <f t="shared" si="10"/>
        <v>39,7</v>
      </c>
      <c r="J147" s="164">
        <v>0</v>
      </c>
      <c r="K147" s="7" t="s">
        <v>50</v>
      </c>
      <c r="L147" s="103" t="e">
        <f>HLOOKUP(K147,'ABR''26'!$DE$4:$EH$65,MATCH('Carga (2)'!A147,'ABR''26'!$DE$4:$DE$65,0),0)</f>
        <v>#N/A</v>
      </c>
      <c r="M147" s="7"/>
      <c r="O147" s="7"/>
      <c r="P147" s="104"/>
      <c r="Q147" s="102"/>
      <c r="R147" s="102"/>
      <c r="S147" s="102"/>
      <c r="T147" s="105"/>
      <c r="U147" s="102"/>
      <c r="V147" s="7"/>
      <c r="W147" s="7"/>
      <c r="X147" s="7"/>
      <c r="Y147" s="7"/>
      <c r="Z147" s="100"/>
      <c r="AA147" s="7"/>
      <c r="AB147" s="7"/>
      <c r="AC147" s="7"/>
      <c r="AD147" s="7"/>
      <c r="AE147" s="100"/>
      <c r="AF147" s="7"/>
      <c r="AG147" s="100"/>
    </row>
    <row r="148" spans="1:33" x14ac:dyDescent="0.35">
      <c r="A148" s="7" t="str">
        <f t="shared" si="11"/>
        <v>Manaus39,70</v>
      </c>
      <c r="B148" s="100" t="s">
        <v>187</v>
      </c>
      <c r="C148" s="7">
        <v>4151</v>
      </c>
      <c r="D148" s="7" t="s">
        <v>40</v>
      </c>
      <c r="E148">
        <v>4001398</v>
      </c>
      <c r="F148" s="101"/>
      <c r="G148" s="111">
        <v>50035281</v>
      </c>
      <c r="H148" t="s">
        <v>221</v>
      </c>
      <c r="I148" s="101" t="str">
        <f t="shared" si="10"/>
        <v>39,7</v>
      </c>
      <c r="J148" s="164">
        <v>0</v>
      </c>
      <c r="K148" s="7" t="s">
        <v>138</v>
      </c>
      <c r="L148" s="103" t="e">
        <f>HLOOKUP(K148,'ABR''26'!$DE$4:$EH$65,MATCH('Carga (2)'!A148,'ABR''26'!$DE$4:$DE$65,0),0)</f>
        <v>#N/A</v>
      </c>
      <c r="M148" s="7"/>
      <c r="O148" s="7"/>
      <c r="P148" s="104"/>
      <c r="Q148" s="102"/>
      <c r="R148" s="102"/>
      <c r="S148" s="102"/>
      <c r="T148" s="105"/>
      <c r="U148" s="102"/>
      <c r="V148" s="7"/>
      <c r="W148" s="7"/>
      <c r="X148" s="7"/>
      <c r="Y148" s="7"/>
      <c r="Z148" s="100"/>
      <c r="AA148" s="7"/>
      <c r="AB148" s="7"/>
      <c r="AC148" s="7"/>
      <c r="AD148" s="7"/>
      <c r="AE148" s="100"/>
      <c r="AF148" s="7"/>
      <c r="AG148" s="100"/>
    </row>
    <row r="149" spans="1:33" x14ac:dyDescent="0.35">
      <c r="A149" s="7" t="str">
        <f t="shared" si="11"/>
        <v>Manaus39,70</v>
      </c>
      <c r="B149" s="100" t="s">
        <v>187</v>
      </c>
      <c r="C149" s="7">
        <v>4151</v>
      </c>
      <c r="D149" s="7" t="s">
        <v>40</v>
      </c>
      <c r="E149">
        <v>4001398</v>
      </c>
      <c r="F149" s="101"/>
      <c r="G149" s="111">
        <v>50035281</v>
      </c>
      <c r="H149" t="s">
        <v>221</v>
      </c>
      <c r="I149" s="101" t="str">
        <f t="shared" si="10"/>
        <v>39,7</v>
      </c>
      <c r="J149" s="164">
        <v>0</v>
      </c>
      <c r="K149" s="7" t="s">
        <v>131</v>
      </c>
      <c r="L149" s="103" t="e">
        <f>HLOOKUP(K149,'ABR''26'!$DE$4:$EH$65,MATCH('Carga (2)'!A149,'ABR''26'!$DE$4:$DE$65,0),0)</f>
        <v>#N/A</v>
      </c>
      <c r="M149" s="7"/>
      <c r="O149" s="7"/>
      <c r="P149" s="104"/>
      <c r="Q149" s="102"/>
      <c r="R149" s="102"/>
      <c r="S149" s="102"/>
      <c r="T149" s="105"/>
      <c r="U149" s="102"/>
      <c r="V149" s="7"/>
      <c r="W149" s="7"/>
      <c r="X149" s="7"/>
      <c r="Y149" s="7"/>
      <c r="Z149" s="100"/>
      <c r="AA149" s="7"/>
      <c r="AB149" s="7"/>
      <c r="AC149" s="7"/>
      <c r="AD149" s="7"/>
      <c r="AE149" s="100"/>
      <c r="AF149" s="7"/>
      <c r="AG149" s="100"/>
    </row>
    <row r="150" spans="1:33" x14ac:dyDescent="0.35">
      <c r="A150" s="7" t="str">
        <f t="shared" si="11"/>
        <v>Manaus39,70</v>
      </c>
      <c r="B150" s="100" t="s">
        <v>187</v>
      </c>
      <c r="C150" s="7">
        <v>4151</v>
      </c>
      <c r="D150" s="7" t="s">
        <v>40</v>
      </c>
      <c r="E150">
        <v>4001398</v>
      </c>
      <c r="F150" s="101"/>
      <c r="G150" s="111">
        <v>50035281</v>
      </c>
      <c r="H150" t="s">
        <v>221</v>
      </c>
      <c r="I150" s="101" t="str">
        <f t="shared" si="10"/>
        <v>39,7</v>
      </c>
      <c r="J150" s="164">
        <v>0</v>
      </c>
      <c r="K150" s="7" t="s">
        <v>44</v>
      </c>
      <c r="L150" s="103" t="e">
        <f>HLOOKUP(K150,'ABR''26'!$DE$4:$EH$65,MATCH('Carga (2)'!A150,'ABR''26'!$DE$4:$DE$65,0),0)</f>
        <v>#N/A</v>
      </c>
      <c r="M150" s="7"/>
      <c r="O150" s="7"/>
      <c r="P150" s="104"/>
      <c r="Q150" s="102"/>
      <c r="R150" s="102"/>
      <c r="S150" s="102"/>
      <c r="T150" s="105"/>
      <c r="U150" s="102"/>
      <c r="V150" s="7"/>
      <c r="W150" s="7"/>
      <c r="X150" s="7"/>
      <c r="Y150" s="7"/>
      <c r="Z150" s="100"/>
      <c r="AA150" s="7"/>
      <c r="AB150" s="7"/>
      <c r="AC150" s="7"/>
      <c r="AD150" s="7"/>
      <c r="AE150" s="100"/>
      <c r="AF150" s="7"/>
      <c r="AG150" s="100"/>
    </row>
    <row r="151" spans="1:33" x14ac:dyDescent="0.35">
      <c r="A151" s="7" t="str">
        <f t="shared" si="11"/>
        <v>Manaus39,70</v>
      </c>
      <c r="B151" s="100" t="s">
        <v>187</v>
      </c>
      <c r="C151" s="7">
        <v>4151</v>
      </c>
      <c r="D151" s="7" t="s">
        <v>40</v>
      </c>
      <c r="E151">
        <v>4001398</v>
      </c>
      <c r="F151" s="101"/>
      <c r="G151" s="111">
        <v>50035281</v>
      </c>
      <c r="H151" t="s">
        <v>221</v>
      </c>
      <c r="I151" s="101" t="str">
        <f t="shared" si="10"/>
        <v>39,7</v>
      </c>
      <c r="J151" s="164">
        <v>0</v>
      </c>
      <c r="K151" s="7" t="s">
        <v>134</v>
      </c>
      <c r="L151" s="103" t="e">
        <f>HLOOKUP(K151,'ABR''26'!$DE$4:$EH$65,MATCH('Carga (2)'!A151,'ABR''26'!$DE$4:$DE$65,0),0)</f>
        <v>#N/A</v>
      </c>
      <c r="M151" s="7"/>
      <c r="O151" s="7"/>
      <c r="P151" s="104"/>
      <c r="Q151" s="102"/>
      <c r="R151" s="102"/>
      <c r="S151" s="102"/>
      <c r="T151" s="105"/>
      <c r="U151" s="102"/>
      <c r="V151" s="7"/>
      <c r="W151" s="7"/>
      <c r="X151" s="7"/>
      <c r="Y151" s="7"/>
      <c r="Z151" s="100"/>
      <c r="AA151" s="7"/>
      <c r="AB151" s="7"/>
      <c r="AC151" s="7"/>
      <c r="AD151" s="7"/>
      <c r="AE151" s="100"/>
      <c r="AF151" s="7"/>
      <c r="AG151" s="100"/>
    </row>
    <row r="152" spans="1:33" x14ac:dyDescent="0.35">
      <c r="A152" s="7" t="str">
        <f t="shared" si="11"/>
        <v>Manaus39,70</v>
      </c>
      <c r="B152" s="100" t="s">
        <v>187</v>
      </c>
      <c r="C152" s="7">
        <v>4151</v>
      </c>
      <c r="D152" s="7" t="s">
        <v>40</v>
      </c>
      <c r="E152">
        <v>4001398</v>
      </c>
      <c r="F152" s="101"/>
      <c r="G152" s="111">
        <v>50035281</v>
      </c>
      <c r="H152" t="s">
        <v>221</v>
      </c>
      <c r="I152" s="101" t="str">
        <f t="shared" si="10"/>
        <v>39,7</v>
      </c>
      <c r="J152" s="164">
        <v>0</v>
      </c>
      <c r="K152" s="7" t="s">
        <v>46</v>
      </c>
      <c r="L152" s="103" t="e">
        <f>HLOOKUP(K152,'ABR''26'!$DE$4:$EH$65,MATCH('Carga (2)'!A152,'ABR''26'!$DE$4:$DE$65,0),0)</f>
        <v>#N/A</v>
      </c>
      <c r="M152" s="7"/>
      <c r="O152" s="7"/>
      <c r="P152" s="104"/>
      <c r="Q152" s="102"/>
      <c r="R152" s="102"/>
      <c r="S152" s="102"/>
      <c r="T152" s="105"/>
      <c r="U152" s="102"/>
      <c r="V152" s="7"/>
      <c r="W152" s="7"/>
      <c r="X152" s="7"/>
      <c r="Y152" s="7"/>
      <c r="Z152" s="100"/>
      <c r="AA152" s="7"/>
      <c r="AB152" s="7"/>
      <c r="AC152" s="7"/>
      <c r="AD152" s="7"/>
      <c r="AE152" s="100"/>
      <c r="AF152" s="7"/>
      <c r="AG152" s="100"/>
    </row>
    <row r="153" spans="1:33" x14ac:dyDescent="0.35">
      <c r="A153" s="7" t="str">
        <f t="shared" si="11"/>
        <v>Manaus39,70</v>
      </c>
      <c r="B153" s="100" t="s">
        <v>187</v>
      </c>
      <c r="C153" s="7">
        <v>4151</v>
      </c>
      <c r="D153" s="7" t="s">
        <v>40</v>
      </c>
      <c r="E153">
        <v>4001398</v>
      </c>
      <c r="F153" s="101"/>
      <c r="G153" s="111">
        <v>50035281</v>
      </c>
      <c r="H153" t="s">
        <v>221</v>
      </c>
      <c r="I153" s="101" t="str">
        <f t="shared" si="10"/>
        <v>39,7</v>
      </c>
      <c r="J153" s="164">
        <v>0</v>
      </c>
      <c r="K153" s="7" t="s">
        <v>133</v>
      </c>
      <c r="L153" s="103" t="e">
        <f>HLOOKUP(K153,'ABR''26'!$DE$4:$EH$65,MATCH('Carga (2)'!A153,'ABR''26'!$DE$4:$DE$65,0),0)</f>
        <v>#N/A</v>
      </c>
      <c r="M153" s="7"/>
      <c r="O153" s="7"/>
      <c r="P153" s="104"/>
      <c r="Q153" s="102"/>
      <c r="R153" s="102"/>
      <c r="S153" s="102"/>
      <c r="T153" s="105"/>
      <c r="U153" s="102"/>
      <c r="V153" s="7"/>
      <c r="W153" s="7"/>
      <c r="X153" s="7"/>
      <c r="Y153" s="7"/>
      <c r="Z153" s="100"/>
      <c r="AA153" s="7"/>
      <c r="AB153" s="7"/>
      <c r="AC153" s="7"/>
      <c r="AD153" s="7"/>
      <c r="AE153" s="100"/>
      <c r="AF153" s="7"/>
      <c r="AG153" s="100"/>
    </row>
    <row r="154" spans="1:33" x14ac:dyDescent="0.35">
      <c r="A154" s="7" t="str">
        <f t="shared" si="11"/>
        <v>Manaus39,70</v>
      </c>
      <c r="B154" s="100" t="s">
        <v>187</v>
      </c>
      <c r="C154" s="7">
        <v>4151</v>
      </c>
      <c r="D154" s="7" t="s">
        <v>40</v>
      </c>
      <c r="E154">
        <v>4001153</v>
      </c>
      <c r="F154" s="101"/>
      <c r="G154" s="111">
        <v>50035281</v>
      </c>
      <c r="H154" t="s">
        <v>221</v>
      </c>
      <c r="I154" s="101" t="str">
        <f t="shared" si="10"/>
        <v>39,7</v>
      </c>
      <c r="J154" s="164">
        <v>0</v>
      </c>
      <c r="K154" s="7" t="s">
        <v>43</v>
      </c>
      <c r="L154" s="103" t="e">
        <f>HLOOKUP(K154,'ABR''26'!$DE$4:$EH$65,MATCH('Carga (2)'!A154,'ABR''26'!$DE$4:$DE$65,0),0)</f>
        <v>#N/A</v>
      </c>
      <c r="M154" s="7"/>
      <c r="O154" s="7"/>
      <c r="P154" s="104"/>
      <c r="Q154" s="102"/>
      <c r="R154" s="102"/>
      <c r="S154" s="102"/>
      <c r="T154" s="105"/>
      <c r="U154" s="102"/>
      <c r="V154" s="7"/>
      <c r="W154" s="7"/>
      <c r="X154" s="7"/>
      <c r="Y154" s="7"/>
      <c r="Z154" s="100"/>
      <c r="AA154" s="7"/>
      <c r="AB154" s="7"/>
      <c r="AC154" s="7"/>
      <c r="AD154" s="7"/>
      <c r="AE154" s="100"/>
      <c r="AF154" s="7"/>
      <c r="AG154" s="100"/>
    </row>
    <row r="155" spans="1:33" x14ac:dyDescent="0.35">
      <c r="A155" s="7" t="str">
        <f t="shared" si="11"/>
        <v>Manaus39,70</v>
      </c>
      <c r="B155" s="100" t="s">
        <v>187</v>
      </c>
      <c r="C155" s="7">
        <v>4151</v>
      </c>
      <c r="D155" s="7" t="s">
        <v>40</v>
      </c>
      <c r="E155">
        <v>4001153</v>
      </c>
      <c r="F155" s="101"/>
      <c r="G155" s="111">
        <v>50035281</v>
      </c>
      <c r="H155" t="s">
        <v>221</v>
      </c>
      <c r="I155" s="101" t="str">
        <f t="shared" si="10"/>
        <v>39,7</v>
      </c>
      <c r="J155" s="164">
        <v>0</v>
      </c>
      <c r="K155" s="7" t="s">
        <v>50</v>
      </c>
      <c r="L155" s="103" t="e">
        <f>HLOOKUP(K155,'ABR''26'!$DE$4:$EH$65,MATCH('Carga (2)'!A155,'ABR''26'!$DE$4:$DE$65,0),0)</f>
        <v>#N/A</v>
      </c>
      <c r="M155" s="7"/>
      <c r="O155" s="7"/>
      <c r="P155" s="104"/>
      <c r="Q155" s="102"/>
      <c r="R155" s="102"/>
      <c r="S155" s="102"/>
      <c r="T155" s="105"/>
      <c r="U155" s="102"/>
      <c r="V155" s="7"/>
      <c r="W155" s="7"/>
      <c r="X155" s="7"/>
      <c r="Y155" s="7"/>
      <c r="Z155" s="100"/>
      <c r="AA155" s="7"/>
      <c r="AB155" s="7"/>
      <c r="AC155" s="7"/>
      <c r="AD155" s="7"/>
      <c r="AE155" s="100"/>
      <c r="AF155" s="7"/>
      <c r="AG155" s="100"/>
    </row>
    <row r="156" spans="1:33" x14ac:dyDescent="0.35">
      <c r="A156" s="7" t="str">
        <f t="shared" si="11"/>
        <v>Manaus39,70</v>
      </c>
      <c r="B156" s="100" t="s">
        <v>187</v>
      </c>
      <c r="C156" s="7">
        <v>4151</v>
      </c>
      <c r="D156" s="7" t="s">
        <v>40</v>
      </c>
      <c r="E156">
        <v>4001153</v>
      </c>
      <c r="F156" s="101"/>
      <c r="G156" s="111">
        <v>50035281</v>
      </c>
      <c r="H156" t="s">
        <v>221</v>
      </c>
      <c r="I156" s="101" t="str">
        <f t="shared" si="10"/>
        <v>39,7</v>
      </c>
      <c r="J156" s="164">
        <v>0</v>
      </c>
      <c r="K156" s="7" t="s">
        <v>138</v>
      </c>
      <c r="L156" s="103" t="e">
        <f>HLOOKUP(K156,'ABR''26'!$DE$4:$EH$65,MATCH('Carga (2)'!A156,'ABR''26'!$DE$4:$DE$65,0),0)</f>
        <v>#N/A</v>
      </c>
      <c r="M156" s="7"/>
      <c r="O156" s="7"/>
      <c r="P156" s="104"/>
      <c r="Q156" s="102"/>
      <c r="R156" s="102"/>
      <c r="S156" s="102"/>
      <c r="T156" s="105"/>
      <c r="U156" s="102"/>
      <c r="V156" s="7"/>
      <c r="W156" s="7"/>
      <c r="X156" s="7"/>
      <c r="Y156" s="7"/>
      <c r="Z156" s="100"/>
      <c r="AA156" s="7"/>
      <c r="AB156" s="7"/>
      <c r="AC156" s="7"/>
      <c r="AD156" s="7"/>
      <c r="AE156" s="100"/>
      <c r="AF156" s="7"/>
      <c r="AG156" s="100"/>
    </row>
    <row r="157" spans="1:33" x14ac:dyDescent="0.35">
      <c r="A157" s="7" t="str">
        <f t="shared" si="11"/>
        <v>Manaus39,70</v>
      </c>
      <c r="B157" s="100" t="s">
        <v>187</v>
      </c>
      <c r="C157" s="7">
        <v>4151</v>
      </c>
      <c r="D157" s="7" t="s">
        <v>40</v>
      </c>
      <c r="E157">
        <v>4001153</v>
      </c>
      <c r="F157" s="101"/>
      <c r="G157" s="111">
        <v>50035281</v>
      </c>
      <c r="H157" t="s">
        <v>221</v>
      </c>
      <c r="I157" s="101" t="str">
        <f t="shared" si="10"/>
        <v>39,7</v>
      </c>
      <c r="J157" s="164">
        <v>0</v>
      </c>
      <c r="K157" s="7" t="s">
        <v>131</v>
      </c>
      <c r="L157" s="103" t="e">
        <f>HLOOKUP(K157,'ABR''26'!$DE$4:$EH$65,MATCH('Carga (2)'!A157,'ABR''26'!$DE$4:$DE$65,0),0)</f>
        <v>#N/A</v>
      </c>
      <c r="M157" s="7"/>
      <c r="O157" s="7"/>
      <c r="P157" s="104"/>
      <c r="Q157" s="102"/>
      <c r="R157" s="102"/>
      <c r="S157" s="102"/>
      <c r="T157" s="105"/>
      <c r="U157" s="102"/>
      <c r="V157" s="7"/>
      <c r="W157" s="7"/>
      <c r="X157" s="7"/>
      <c r="Y157" s="7"/>
      <c r="Z157" s="100"/>
      <c r="AA157" s="7"/>
      <c r="AB157" s="7"/>
      <c r="AC157" s="7"/>
      <c r="AD157" s="7"/>
      <c r="AE157" s="100"/>
      <c r="AF157" s="7"/>
      <c r="AG157" s="100"/>
    </row>
    <row r="158" spans="1:33" x14ac:dyDescent="0.35">
      <c r="A158" s="7" t="str">
        <f t="shared" si="11"/>
        <v>Manaus39,70</v>
      </c>
      <c r="B158" s="100" t="s">
        <v>187</v>
      </c>
      <c r="C158" s="7">
        <v>4151</v>
      </c>
      <c r="D158" s="7" t="s">
        <v>40</v>
      </c>
      <c r="E158">
        <v>4001153</v>
      </c>
      <c r="F158" s="101"/>
      <c r="G158" s="111">
        <v>50035281</v>
      </c>
      <c r="H158" t="s">
        <v>221</v>
      </c>
      <c r="I158" s="101" t="str">
        <f t="shared" si="10"/>
        <v>39,7</v>
      </c>
      <c r="J158" s="164">
        <v>0</v>
      </c>
      <c r="K158" s="7" t="s">
        <v>44</v>
      </c>
      <c r="L158" s="103" t="e">
        <f>HLOOKUP(K158,'ABR''26'!$DE$4:$EH$65,MATCH('Carga (2)'!A158,'ABR''26'!$DE$4:$DE$65,0),0)</f>
        <v>#N/A</v>
      </c>
      <c r="M158" s="7"/>
      <c r="O158" s="7"/>
      <c r="P158" s="104"/>
      <c r="Q158" s="102"/>
      <c r="R158" s="102"/>
      <c r="S158" s="102"/>
      <c r="T158" s="105"/>
      <c r="U158" s="102"/>
      <c r="V158" s="7"/>
      <c r="W158" s="7"/>
      <c r="X158" s="7"/>
      <c r="Y158" s="7"/>
      <c r="Z158" s="100"/>
      <c r="AA158" s="7"/>
      <c r="AB158" s="7"/>
      <c r="AC158" s="7"/>
      <c r="AD158" s="7"/>
      <c r="AE158" s="100"/>
      <c r="AF158" s="7"/>
      <c r="AG158" s="100"/>
    </row>
    <row r="159" spans="1:33" x14ac:dyDescent="0.35">
      <c r="A159" s="7" t="str">
        <f t="shared" si="11"/>
        <v>Manaus39,70</v>
      </c>
      <c r="B159" s="100" t="s">
        <v>187</v>
      </c>
      <c r="C159" s="7">
        <v>4151</v>
      </c>
      <c r="D159" s="7" t="s">
        <v>40</v>
      </c>
      <c r="E159">
        <v>4001153</v>
      </c>
      <c r="F159" s="101"/>
      <c r="G159" s="111">
        <v>50035281</v>
      </c>
      <c r="H159" t="s">
        <v>221</v>
      </c>
      <c r="I159" s="101" t="str">
        <f t="shared" si="10"/>
        <v>39,7</v>
      </c>
      <c r="J159" s="164">
        <v>0</v>
      </c>
      <c r="K159" s="7" t="s">
        <v>134</v>
      </c>
      <c r="L159" s="103" t="e">
        <f>HLOOKUP(K159,'ABR''26'!$DE$4:$EH$65,MATCH('Carga (2)'!A159,'ABR''26'!$DE$4:$DE$65,0),0)</f>
        <v>#N/A</v>
      </c>
      <c r="M159" s="7"/>
      <c r="O159" s="7"/>
      <c r="P159" s="104"/>
      <c r="Q159" s="102"/>
      <c r="R159" s="102"/>
      <c r="S159" s="102"/>
      <c r="T159" s="105"/>
      <c r="U159" s="102"/>
      <c r="V159" s="7"/>
      <c r="W159" s="7"/>
      <c r="X159" s="7"/>
      <c r="Y159" s="7"/>
      <c r="Z159" s="100"/>
      <c r="AA159" s="7"/>
      <c r="AB159" s="7"/>
      <c r="AC159" s="7"/>
      <c r="AD159" s="7"/>
      <c r="AE159" s="100"/>
      <c r="AF159" s="7"/>
      <c r="AG159" s="100"/>
    </row>
    <row r="160" spans="1:33" x14ac:dyDescent="0.35">
      <c r="A160" s="7" t="str">
        <f t="shared" si="11"/>
        <v>Manaus39,70</v>
      </c>
      <c r="B160" s="100" t="s">
        <v>187</v>
      </c>
      <c r="C160" s="7">
        <v>4151</v>
      </c>
      <c r="D160" s="7" t="s">
        <v>40</v>
      </c>
      <c r="E160">
        <v>4001153</v>
      </c>
      <c r="F160" s="101"/>
      <c r="G160" s="111">
        <v>50035281</v>
      </c>
      <c r="H160" t="s">
        <v>221</v>
      </c>
      <c r="I160" s="101" t="str">
        <f t="shared" si="10"/>
        <v>39,7</v>
      </c>
      <c r="J160" s="164">
        <v>0</v>
      </c>
      <c r="K160" s="7" t="s">
        <v>46</v>
      </c>
      <c r="L160" s="103" t="e">
        <f>HLOOKUP(K160,'ABR''26'!$DE$4:$EH$65,MATCH('Carga (2)'!A160,'ABR''26'!$DE$4:$DE$65,0),0)</f>
        <v>#N/A</v>
      </c>
      <c r="M160" s="7"/>
      <c r="O160" s="7"/>
      <c r="P160" s="104"/>
      <c r="Q160" s="102"/>
      <c r="R160" s="102"/>
      <c r="S160" s="102"/>
      <c r="T160" s="105"/>
      <c r="U160" s="102"/>
      <c r="V160" s="7"/>
      <c r="W160" s="7"/>
      <c r="X160" s="7"/>
      <c r="Y160" s="7"/>
      <c r="Z160" s="100"/>
      <c r="AA160" s="7"/>
      <c r="AB160" s="7"/>
      <c r="AC160" s="7"/>
      <c r="AD160" s="7"/>
      <c r="AE160" s="100"/>
      <c r="AF160" s="7"/>
      <c r="AG160" s="100"/>
    </row>
    <row r="161" spans="1:33" x14ac:dyDescent="0.35">
      <c r="A161" s="7" t="str">
        <f t="shared" si="11"/>
        <v>Manaus39,70</v>
      </c>
      <c r="B161" s="100" t="s">
        <v>187</v>
      </c>
      <c r="C161" s="7">
        <v>4151</v>
      </c>
      <c r="D161" s="7" t="s">
        <v>40</v>
      </c>
      <c r="E161">
        <v>4001153</v>
      </c>
      <c r="F161" s="101"/>
      <c r="G161" s="111">
        <v>50035281</v>
      </c>
      <c r="H161" t="s">
        <v>221</v>
      </c>
      <c r="I161" s="101" t="str">
        <f t="shared" si="10"/>
        <v>39,7</v>
      </c>
      <c r="J161" s="164">
        <v>0</v>
      </c>
      <c r="K161" s="7" t="s">
        <v>133</v>
      </c>
      <c r="L161" s="103" t="e">
        <f>HLOOKUP(K161,'ABR''26'!$DE$4:$EH$65,MATCH('Carga (2)'!A161,'ABR''26'!$DE$4:$DE$65,0),0)</f>
        <v>#N/A</v>
      </c>
      <c r="M161" s="7"/>
      <c r="O161" s="7"/>
      <c r="P161" s="104"/>
      <c r="Q161" s="102"/>
      <c r="R161" s="102"/>
      <c r="S161" s="102"/>
      <c r="T161" s="105"/>
      <c r="U161" s="102"/>
      <c r="V161" s="7"/>
      <c r="W161" s="7"/>
      <c r="X161" s="7"/>
      <c r="Y161" s="7"/>
      <c r="Z161" s="100"/>
      <c r="AA161" s="7"/>
      <c r="AB161" s="7"/>
      <c r="AC161" s="7"/>
      <c r="AD161" s="7"/>
      <c r="AE161" s="100"/>
      <c r="AF161" s="7"/>
      <c r="AG161" s="100"/>
    </row>
    <row r="162" spans="1:33" x14ac:dyDescent="0.35">
      <c r="A162" s="7" t="str">
        <f t="shared" si="11"/>
        <v>Manaus39,71</v>
      </c>
      <c r="B162" s="100" t="s">
        <v>187</v>
      </c>
      <c r="C162" s="7">
        <v>4151</v>
      </c>
      <c r="D162" s="7" t="s">
        <v>40</v>
      </c>
      <c r="E162">
        <v>4001398</v>
      </c>
      <c r="F162" s="101"/>
      <c r="G162" s="111">
        <v>50027692</v>
      </c>
      <c r="H162" t="s">
        <v>215</v>
      </c>
      <c r="I162" s="101" t="str">
        <f t="shared" si="10"/>
        <v>39,7</v>
      </c>
      <c r="J162" s="164">
        <v>1</v>
      </c>
      <c r="K162" s="7" t="s">
        <v>43</v>
      </c>
      <c r="L162" s="103" t="e">
        <f>HLOOKUP(K162,'ABR''26'!$DE$4:$EH$65,MATCH('Carga (2)'!A162,'ABR''26'!$DE$4:$DE$65,0),0)</f>
        <v>#N/A</v>
      </c>
      <c r="M162" s="7"/>
      <c r="O162" s="7"/>
      <c r="P162" s="104"/>
      <c r="Q162" s="102"/>
      <c r="R162" s="102"/>
      <c r="S162" s="102"/>
      <c r="T162" s="105"/>
      <c r="U162" s="102"/>
      <c r="V162" s="7"/>
      <c r="W162" s="7"/>
      <c r="X162" s="7"/>
      <c r="Y162" s="7"/>
      <c r="Z162" s="100"/>
      <c r="AA162" s="7"/>
      <c r="AB162" s="7"/>
      <c r="AC162" s="7"/>
      <c r="AD162" s="7"/>
      <c r="AE162" s="100"/>
      <c r="AF162" s="7"/>
      <c r="AG162" s="100"/>
    </row>
    <row r="163" spans="1:33" x14ac:dyDescent="0.35">
      <c r="A163" s="7" t="str">
        <f t="shared" si="11"/>
        <v>Manaus39,71</v>
      </c>
      <c r="B163" s="100" t="s">
        <v>187</v>
      </c>
      <c r="C163" s="7">
        <v>4151</v>
      </c>
      <c r="D163" s="7" t="s">
        <v>40</v>
      </c>
      <c r="E163">
        <v>4001398</v>
      </c>
      <c r="F163" s="101"/>
      <c r="G163" s="111">
        <v>50027692</v>
      </c>
      <c r="H163" t="s">
        <v>215</v>
      </c>
      <c r="I163" s="101" t="str">
        <f t="shared" si="10"/>
        <v>39,7</v>
      </c>
      <c r="J163" s="164">
        <v>1</v>
      </c>
      <c r="K163" s="7" t="s">
        <v>50</v>
      </c>
      <c r="L163" s="103" t="e">
        <f>HLOOKUP(K163,'ABR''26'!$DE$4:$EH$65,MATCH('Carga (2)'!A163,'ABR''26'!$DE$4:$DE$65,0),0)</f>
        <v>#N/A</v>
      </c>
      <c r="M163" s="7"/>
      <c r="O163" s="7"/>
      <c r="P163" s="104"/>
      <c r="Q163" s="102"/>
      <c r="R163" s="102"/>
      <c r="S163" s="102"/>
      <c r="T163" s="105"/>
      <c r="U163" s="102"/>
      <c r="V163" s="7"/>
      <c r="W163" s="7"/>
      <c r="X163" s="7"/>
      <c r="Y163" s="7"/>
      <c r="Z163" s="100"/>
      <c r="AA163" s="7"/>
      <c r="AB163" s="7"/>
      <c r="AC163" s="7"/>
      <c r="AD163" s="7"/>
      <c r="AE163" s="100"/>
      <c r="AF163" s="7"/>
      <c r="AG163" s="100"/>
    </row>
    <row r="164" spans="1:33" x14ac:dyDescent="0.35">
      <c r="A164" s="7" t="str">
        <f t="shared" si="11"/>
        <v>Manaus39,71</v>
      </c>
      <c r="B164" s="100" t="s">
        <v>187</v>
      </c>
      <c r="C164" s="7">
        <v>4151</v>
      </c>
      <c r="D164" s="7" t="s">
        <v>40</v>
      </c>
      <c r="E164">
        <v>4001398</v>
      </c>
      <c r="F164" s="101"/>
      <c r="G164" s="111">
        <v>50027692</v>
      </c>
      <c r="H164" t="s">
        <v>215</v>
      </c>
      <c r="I164" s="101" t="str">
        <f t="shared" si="10"/>
        <v>39,7</v>
      </c>
      <c r="J164" s="164">
        <v>1</v>
      </c>
      <c r="K164" s="7" t="s">
        <v>138</v>
      </c>
      <c r="L164" s="103" t="e">
        <f>HLOOKUP(K164,'ABR''26'!$DE$4:$EH$65,MATCH('Carga (2)'!A164,'ABR''26'!$DE$4:$DE$65,0),0)</f>
        <v>#N/A</v>
      </c>
      <c r="M164" s="7"/>
      <c r="O164" s="7"/>
      <c r="P164" s="104"/>
      <c r="Q164" s="102"/>
      <c r="R164" s="102"/>
      <c r="S164" s="102"/>
      <c r="T164" s="105"/>
      <c r="U164" s="102"/>
      <c r="V164" s="7"/>
      <c r="W164" s="7"/>
      <c r="X164" s="7"/>
      <c r="Y164" s="7"/>
      <c r="Z164" s="100"/>
      <c r="AA164" s="7"/>
      <c r="AB164" s="7"/>
      <c r="AC164" s="7"/>
      <c r="AD164" s="7"/>
      <c r="AE164" s="100"/>
      <c r="AF164" s="7"/>
      <c r="AG164" s="100"/>
    </row>
    <row r="165" spans="1:33" x14ac:dyDescent="0.35">
      <c r="A165" s="7" t="str">
        <f t="shared" si="11"/>
        <v>Manaus39,71</v>
      </c>
      <c r="B165" s="100" t="s">
        <v>187</v>
      </c>
      <c r="C165" s="7">
        <v>4151</v>
      </c>
      <c r="D165" s="7" t="s">
        <v>40</v>
      </c>
      <c r="E165">
        <v>4001398</v>
      </c>
      <c r="F165" s="101"/>
      <c r="G165" s="111">
        <v>50027692</v>
      </c>
      <c r="H165" t="s">
        <v>215</v>
      </c>
      <c r="I165" s="101" t="str">
        <f t="shared" si="10"/>
        <v>39,7</v>
      </c>
      <c r="J165" s="164">
        <v>1</v>
      </c>
      <c r="K165" s="7" t="s">
        <v>131</v>
      </c>
      <c r="L165" s="103" t="e">
        <f>HLOOKUP(K165,'ABR''26'!$DE$4:$EH$65,MATCH('Carga (2)'!A165,'ABR''26'!$DE$4:$DE$65,0),0)</f>
        <v>#N/A</v>
      </c>
      <c r="M165" s="7"/>
      <c r="O165" s="7"/>
      <c r="P165" s="104"/>
      <c r="Q165" s="102"/>
      <c r="R165" s="102"/>
      <c r="S165" s="102"/>
      <c r="T165" s="105"/>
      <c r="U165" s="102"/>
      <c r="V165" s="7"/>
      <c r="W165" s="7"/>
      <c r="X165" s="7"/>
      <c r="Y165" s="7"/>
      <c r="Z165" s="100"/>
      <c r="AA165" s="7"/>
      <c r="AB165" s="7"/>
      <c r="AC165" s="7"/>
      <c r="AD165" s="7"/>
      <c r="AE165" s="100"/>
      <c r="AF165" s="7"/>
      <c r="AG165" s="100"/>
    </row>
    <row r="166" spans="1:33" x14ac:dyDescent="0.35">
      <c r="A166" s="7" t="str">
        <f t="shared" si="11"/>
        <v>Manaus39,71</v>
      </c>
      <c r="B166" s="100" t="s">
        <v>187</v>
      </c>
      <c r="C166" s="7">
        <v>4151</v>
      </c>
      <c r="D166" s="7" t="s">
        <v>40</v>
      </c>
      <c r="E166">
        <v>4001398</v>
      </c>
      <c r="F166" s="101"/>
      <c r="G166" s="111">
        <v>50027692</v>
      </c>
      <c r="H166" t="s">
        <v>215</v>
      </c>
      <c r="I166" s="101" t="str">
        <f t="shared" si="10"/>
        <v>39,7</v>
      </c>
      <c r="J166" s="164">
        <v>1</v>
      </c>
      <c r="K166" s="7" t="s">
        <v>44</v>
      </c>
      <c r="L166" s="103" t="e">
        <f>HLOOKUP(K166,'ABR''26'!$DE$4:$EH$65,MATCH('Carga (2)'!A166,'ABR''26'!$DE$4:$DE$65,0),0)</f>
        <v>#N/A</v>
      </c>
      <c r="M166" s="7"/>
      <c r="O166" s="7"/>
      <c r="P166" s="104"/>
      <c r="Q166" s="102"/>
      <c r="R166" s="102"/>
      <c r="S166" s="102"/>
      <c r="T166" s="105"/>
      <c r="U166" s="102"/>
      <c r="V166" s="7"/>
      <c r="W166" s="7"/>
      <c r="X166" s="7"/>
      <c r="Y166" s="7"/>
      <c r="Z166" s="100"/>
      <c r="AA166" s="7"/>
      <c r="AB166" s="7"/>
      <c r="AC166" s="7"/>
      <c r="AD166" s="7"/>
      <c r="AE166" s="100"/>
      <c r="AF166" s="7"/>
      <c r="AG166" s="100"/>
    </row>
    <row r="167" spans="1:33" x14ac:dyDescent="0.35">
      <c r="A167" s="7" t="str">
        <f t="shared" si="11"/>
        <v>Manaus39,71</v>
      </c>
      <c r="B167" s="100" t="s">
        <v>187</v>
      </c>
      <c r="C167" s="7">
        <v>4151</v>
      </c>
      <c r="D167" s="7" t="s">
        <v>40</v>
      </c>
      <c r="E167">
        <v>4001398</v>
      </c>
      <c r="F167" s="101"/>
      <c r="G167" s="111">
        <v>50027692</v>
      </c>
      <c r="H167" t="s">
        <v>215</v>
      </c>
      <c r="I167" s="101" t="str">
        <f t="shared" si="10"/>
        <v>39,7</v>
      </c>
      <c r="J167" s="164">
        <v>1</v>
      </c>
      <c r="K167" s="7" t="s">
        <v>134</v>
      </c>
      <c r="L167" s="103" t="e">
        <f>HLOOKUP(K167,'ABR''26'!$DE$4:$EH$65,MATCH('Carga (2)'!A167,'ABR''26'!$DE$4:$DE$65,0),0)</f>
        <v>#N/A</v>
      </c>
      <c r="M167" s="7"/>
      <c r="O167" s="7"/>
      <c r="P167" s="104"/>
      <c r="Q167" s="102"/>
      <c r="R167" s="102"/>
      <c r="S167" s="102"/>
      <c r="T167" s="105"/>
      <c r="U167" s="102"/>
      <c r="V167" s="7"/>
      <c r="W167" s="7"/>
      <c r="X167" s="7"/>
      <c r="Y167" s="7"/>
      <c r="Z167" s="100"/>
      <c r="AA167" s="7"/>
      <c r="AB167" s="7"/>
      <c r="AC167" s="7"/>
      <c r="AD167" s="7"/>
      <c r="AE167" s="100"/>
      <c r="AF167" s="7"/>
      <c r="AG167" s="100"/>
    </row>
    <row r="168" spans="1:33" x14ac:dyDescent="0.35">
      <c r="A168" s="7" t="str">
        <f t="shared" si="11"/>
        <v>Manaus39,71</v>
      </c>
      <c r="B168" s="100" t="s">
        <v>187</v>
      </c>
      <c r="C168" s="7">
        <v>4151</v>
      </c>
      <c r="D168" s="7" t="s">
        <v>40</v>
      </c>
      <c r="E168">
        <v>4001398</v>
      </c>
      <c r="F168" s="101"/>
      <c r="G168" s="111">
        <v>50027692</v>
      </c>
      <c r="H168" t="s">
        <v>215</v>
      </c>
      <c r="I168" s="101" t="str">
        <f t="shared" si="10"/>
        <v>39,7</v>
      </c>
      <c r="J168" s="164">
        <v>1</v>
      </c>
      <c r="K168" s="7" t="s">
        <v>46</v>
      </c>
      <c r="L168" s="103" t="e">
        <f>HLOOKUP(K168,'ABR''26'!$DE$4:$EH$65,MATCH('Carga (2)'!A168,'ABR''26'!$DE$4:$DE$65,0),0)</f>
        <v>#N/A</v>
      </c>
      <c r="M168" s="7"/>
      <c r="O168" s="7"/>
      <c r="P168" s="104"/>
      <c r="Q168" s="102"/>
      <c r="R168" s="102"/>
      <c r="S168" s="102"/>
      <c r="T168" s="105"/>
      <c r="U168" s="102"/>
      <c r="V168" s="7"/>
      <c r="W168" s="7"/>
      <c r="X168" s="7"/>
      <c r="Y168" s="7"/>
      <c r="Z168" s="100"/>
      <c r="AA168" s="7"/>
      <c r="AB168" s="7"/>
      <c r="AC168" s="7"/>
      <c r="AD168" s="7"/>
      <c r="AE168" s="100"/>
      <c r="AF168" s="7"/>
      <c r="AG168" s="100"/>
    </row>
    <row r="169" spans="1:33" x14ac:dyDescent="0.35">
      <c r="A169" s="7" t="str">
        <f t="shared" si="11"/>
        <v>Manaus39,71</v>
      </c>
      <c r="B169" s="100" t="s">
        <v>187</v>
      </c>
      <c r="C169" s="7">
        <v>4151</v>
      </c>
      <c r="D169" s="7" t="s">
        <v>40</v>
      </c>
      <c r="E169">
        <v>4001398</v>
      </c>
      <c r="F169" s="101"/>
      <c r="G169" s="111">
        <v>50027692</v>
      </c>
      <c r="H169" t="s">
        <v>215</v>
      </c>
      <c r="I169" s="101" t="str">
        <f t="shared" si="10"/>
        <v>39,7</v>
      </c>
      <c r="J169" s="164">
        <v>1</v>
      </c>
      <c r="K169" s="7" t="s">
        <v>133</v>
      </c>
      <c r="L169" s="103" t="e">
        <f>HLOOKUP(K169,'ABR''26'!$DE$4:$EH$65,MATCH('Carga (2)'!A169,'ABR''26'!$DE$4:$DE$65,0),0)</f>
        <v>#N/A</v>
      </c>
      <c r="M169" s="7"/>
      <c r="O169" s="7"/>
      <c r="P169" s="104"/>
      <c r="Q169" s="102"/>
      <c r="R169" s="102"/>
      <c r="S169" s="102"/>
      <c r="T169" s="105"/>
      <c r="U169" s="102"/>
      <c r="V169" s="7"/>
      <c r="W169" s="7"/>
      <c r="X169" s="7"/>
      <c r="Y169" s="7"/>
      <c r="Z169" s="100"/>
      <c r="AA169" s="7"/>
      <c r="AB169" s="7"/>
      <c r="AC169" s="7"/>
      <c r="AD169" s="7"/>
      <c r="AE169" s="100"/>
      <c r="AF169" s="7"/>
      <c r="AG169" s="100"/>
    </row>
    <row r="170" spans="1:33" x14ac:dyDescent="0.35">
      <c r="A170" s="7" t="str">
        <f t="shared" si="11"/>
        <v>Suape39,70</v>
      </c>
      <c r="B170" s="100" t="s">
        <v>187</v>
      </c>
      <c r="C170" s="7">
        <v>4196</v>
      </c>
      <c r="D170" s="7" t="s">
        <v>23</v>
      </c>
      <c r="E170">
        <v>4001158</v>
      </c>
      <c r="F170" s="101"/>
      <c r="G170" s="111">
        <v>50033825</v>
      </c>
      <c r="H170" t="s">
        <v>221</v>
      </c>
      <c r="I170" s="101" t="str">
        <f t="shared" si="10"/>
        <v>39,7</v>
      </c>
      <c r="J170" s="164">
        <v>0</v>
      </c>
      <c r="K170" s="7" t="s">
        <v>43</v>
      </c>
      <c r="L170" s="103" t="e">
        <f>HLOOKUP(K170,'ABR''26'!$DE$4:$EH$65,MATCH('Carga (2)'!A170,'ABR''26'!$DE$4:$DE$65,0),0)</f>
        <v>#N/A</v>
      </c>
      <c r="M170" s="7"/>
      <c r="O170" s="7"/>
      <c r="P170" s="104"/>
      <c r="Q170" s="102"/>
      <c r="R170" s="102"/>
      <c r="S170" s="102"/>
      <c r="T170" s="105"/>
      <c r="U170" s="102"/>
      <c r="V170" s="7"/>
      <c r="W170" s="7"/>
      <c r="X170" s="7"/>
      <c r="Y170" s="7"/>
      <c r="Z170" s="100"/>
      <c r="AA170" s="7"/>
      <c r="AB170" s="7"/>
      <c r="AC170" s="7"/>
      <c r="AD170" s="7"/>
      <c r="AE170" s="100"/>
      <c r="AF170" s="7"/>
      <c r="AG170" s="100"/>
    </row>
    <row r="171" spans="1:33" x14ac:dyDescent="0.35">
      <c r="A171" s="7" t="str">
        <f t="shared" si="11"/>
        <v>Suape39,70</v>
      </c>
      <c r="B171" s="100" t="s">
        <v>187</v>
      </c>
      <c r="C171" s="7">
        <v>4196</v>
      </c>
      <c r="D171" s="7" t="s">
        <v>23</v>
      </c>
      <c r="E171">
        <v>4001158</v>
      </c>
      <c r="F171" s="101"/>
      <c r="G171" s="111">
        <v>50033825</v>
      </c>
      <c r="H171" t="s">
        <v>221</v>
      </c>
      <c r="I171" s="101" t="str">
        <f t="shared" si="10"/>
        <v>39,7</v>
      </c>
      <c r="J171" s="164">
        <v>0</v>
      </c>
      <c r="K171" s="7" t="s">
        <v>50</v>
      </c>
      <c r="L171" s="103" t="e">
        <f>HLOOKUP(K171,'ABR''26'!$DE$4:$EH$65,MATCH('Carga (2)'!A171,'ABR''26'!$DE$4:$DE$65,0),0)</f>
        <v>#N/A</v>
      </c>
      <c r="M171" s="7"/>
      <c r="O171" s="7"/>
      <c r="P171" s="104"/>
      <c r="Q171" s="102"/>
      <c r="R171" s="102"/>
      <c r="S171" s="102"/>
      <c r="T171" s="105"/>
      <c r="U171" s="102"/>
      <c r="V171" s="7"/>
      <c r="W171" s="7"/>
      <c r="X171" s="7"/>
      <c r="Y171" s="7"/>
      <c r="Z171" s="100"/>
      <c r="AA171" s="7"/>
      <c r="AB171" s="7"/>
      <c r="AC171" s="7"/>
      <c r="AD171" s="7"/>
      <c r="AE171" s="100"/>
      <c r="AF171" s="7"/>
      <c r="AG171" s="100"/>
    </row>
    <row r="172" spans="1:33" x14ac:dyDescent="0.35">
      <c r="A172" s="7" t="str">
        <f t="shared" si="11"/>
        <v>Suape39,70</v>
      </c>
      <c r="B172" s="100" t="s">
        <v>187</v>
      </c>
      <c r="C172" s="7">
        <v>4196</v>
      </c>
      <c r="D172" s="7" t="s">
        <v>23</v>
      </c>
      <c r="E172">
        <v>4001158</v>
      </c>
      <c r="F172" s="101"/>
      <c r="G172" s="111">
        <v>50033825</v>
      </c>
      <c r="H172" t="s">
        <v>221</v>
      </c>
      <c r="I172" s="101" t="str">
        <f t="shared" si="10"/>
        <v>39,7</v>
      </c>
      <c r="J172" s="164">
        <v>0</v>
      </c>
      <c r="K172" s="7" t="s">
        <v>138</v>
      </c>
      <c r="L172" s="103" t="e">
        <f>HLOOKUP(K172,'ABR''26'!$DE$4:$EH$65,MATCH('Carga (2)'!A172,'ABR''26'!$DE$4:$DE$65,0),0)</f>
        <v>#N/A</v>
      </c>
      <c r="M172" s="7"/>
      <c r="O172" s="7"/>
      <c r="P172" s="104"/>
      <c r="Q172" s="102"/>
      <c r="R172" s="102"/>
      <c r="S172" s="102"/>
      <c r="T172" s="105"/>
      <c r="U172" s="102"/>
      <c r="V172" s="7"/>
      <c r="W172" s="7"/>
      <c r="X172" s="7"/>
      <c r="Y172" s="7"/>
      <c r="Z172" s="100"/>
      <c r="AA172" s="7"/>
      <c r="AB172" s="7"/>
      <c r="AC172" s="7"/>
      <c r="AD172" s="7"/>
      <c r="AE172" s="100"/>
      <c r="AF172" s="7"/>
      <c r="AG172" s="100"/>
    </row>
    <row r="173" spans="1:33" x14ac:dyDescent="0.35">
      <c r="A173" s="7" t="str">
        <f t="shared" si="11"/>
        <v>Suape39,70</v>
      </c>
      <c r="B173" s="100" t="s">
        <v>187</v>
      </c>
      <c r="C173" s="7">
        <v>4196</v>
      </c>
      <c r="D173" s="7" t="s">
        <v>23</v>
      </c>
      <c r="E173">
        <v>4001158</v>
      </c>
      <c r="F173" s="101"/>
      <c r="G173" s="111">
        <v>50033825</v>
      </c>
      <c r="H173" t="s">
        <v>221</v>
      </c>
      <c r="I173" s="101" t="str">
        <f t="shared" si="10"/>
        <v>39,7</v>
      </c>
      <c r="J173" s="164">
        <v>0</v>
      </c>
      <c r="K173" s="7" t="s">
        <v>131</v>
      </c>
      <c r="L173" s="103" t="e">
        <f>HLOOKUP(K173,'ABR''26'!$DE$4:$EH$65,MATCH('Carga (2)'!A173,'ABR''26'!$DE$4:$DE$65,0),0)</f>
        <v>#N/A</v>
      </c>
      <c r="M173" s="7"/>
      <c r="O173" s="7"/>
      <c r="P173" s="104"/>
      <c r="Q173" s="102"/>
      <c r="R173" s="102"/>
      <c r="S173" s="102"/>
      <c r="T173" s="105"/>
      <c r="U173" s="102"/>
      <c r="V173" s="7"/>
      <c r="W173" s="7"/>
      <c r="X173" s="7"/>
      <c r="Y173" s="7"/>
      <c r="Z173" s="100"/>
      <c r="AA173" s="7"/>
      <c r="AB173" s="7"/>
      <c r="AC173" s="7"/>
      <c r="AD173" s="7"/>
      <c r="AE173" s="100"/>
      <c r="AF173" s="7"/>
      <c r="AG173" s="100"/>
    </row>
    <row r="174" spans="1:33" x14ac:dyDescent="0.35">
      <c r="A174" s="7" t="str">
        <f t="shared" si="11"/>
        <v>Suape39,70</v>
      </c>
      <c r="B174" s="100" t="s">
        <v>187</v>
      </c>
      <c r="C174" s="7">
        <v>4196</v>
      </c>
      <c r="D174" s="7" t="s">
        <v>23</v>
      </c>
      <c r="E174">
        <v>4001158</v>
      </c>
      <c r="F174" s="101"/>
      <c r="G174" s="111">
        <v>50033825</v>
      </c>
      <c r="H174" t="s">
        <v>221</v>
      </c>
      <c r="I174" s="101" t="str">
        <f t="shared" si="10"/>
        <v>39,7</v>
      </c>
      <c r="J174" s="164">
        <v>0</v>
      </c>
      <c r="K174" s="7" t="s">
        <v>44</v>
      </c>
      <c r="L174" s="103" t="e">
        <f>HLOOKUP(K174,'ABR''26'!$DE$4:$EH$65,MATCH('Carga (2)'!A174,'ABR''26'!$DE$4:$DE$65,0),0)</f>
        <v>#N/A</v>
      </c>
      <c r="M174" s="7"/>
      <c r="O174" s="7"/>
      <c r="P174" s="104"/>
      <c r="Q174" s="102"/>
      <c r="R174" s="102"/>
      <c r="S174" s="102"/>
      <c r="T174" s="105"/>
      <c r="U174" s="102"/>
      <c r="V174" s="7"/>
      <c r="W174" s="7"/>
      <c r="X174" s="7"/>
      <c r="Y174" s="7"/>
      <c r="Z174" s="100"/>
      <c r="AA174" s="7"/>
      <c r="AB174" s="7"/>
      <c r="AC174" s="7"/>
      <c r="AD174" s="7"/>
      <c r="AE174" s="100"/>
      <c r="AF174" s="7"/>
      <c r="AG174" s="100"/>
    </row>
    <row r="175" spans="1:33" x14ac:dyDescent="0.35">
      <c r="A175" s="7" t="str">
        <f t="shared" si="11"/>
        <v>Suape39,70</v>
      </c>
      <c r="B175" s="100" t="s">
        <v>187</v>
      </c>
      <c r="C175" s="7">
        <v>4196</v>
      </c>
      <c r="D175" s="7" t="s">
        <v>23</v>
      </c>
      <c r="E175">
        <v>4001158</v>
      </c>
      <c r="F175" s="101"/>
      <c r="G175" s="111">
        <v>50033825</v>
      </c>
      <c r="H175" t="s">
        <v>221</v>
      </c>
      <c r="I175" s="101" t="str">
        <f t="shared" si="10"/>
        <v>39,7</v>
      </c>
      <c r="J175" s="164">
        <v>0</v>
      </c>
      <c r="K175" s="7" t="s">
        <v>52</v>
      </c>
      <c r="L175" s="103" t="e">
        <f>HLOOKUP(K175,'ABR''26'!$DE$4:$EH$65,MATCH('Carga (2)'!A175,'ABR''26'!$DE$4:$DE$65,0),0)</f>
        <v>#N/A</v>
      </c>
      <c r="M175" s="7"/>
      <c r="O175" s="7"/>
      <c r="P175" s="104"/>
      <c r="Q175" s="102"/>
      <c r="R175" s="102"/>
      <c r="S175" s="102"/>
      <c r="T175" s="105"/>
      <c r="U175" s="102"/>
      <c r="V175" s="7"/>
      <c r="W175" s="7"/>
      <c r="X175" s="7"/>
      <c r="Y175" s="7"/>
      <c r="Z175" s="100"/>
      <c r="AA175" s="7"/>
      <c r="AB175" s="7"/>
      <c r="AC175" s="7"/>
      <c r="AD175" s="7"/>
      <c r="AE175" s="100"/>
      <c r="AF175" s="7"/>
      <c r="AG175" s="100"/>
    </row>
    <row r="176" spans="1:33" x14ac:dyDescent="0.35">
      <c r="A176" s="7" t="str">
        <f t="shared" si="11"/>
        <v>Suape39,70</v>
      </c>
      <c r="B176" s="100" t="s">
        <v>187</v>
      </c>
      <c r="C176" s="7">
        <v>4196</v>
      </c>
      <c r="D176" s="7" t="s">
        <v>23</v>
      </c>
      <c r="E176">
        <v>4001158</v>
      </c>
      <c r="F176" s="101"/>
      <c r="G176" s="111">
        <v>50033825</v>
      </c>
      <c r="H176" t="s">
        <v>221</v>
      </c>
      <c r="I176" s="101" t="str">
        <f t="shared" si="10"/>
        <v>39,7</v>
      </c>
      <c r="J176" s="164">
        <v>0</v>
      </c>
      <c r="K176" s="7" t="s">
        <v>46</v>
      </c>
      <c r="L176" s="103" t="e">
        <f>HLOOKUP(K176,'ABR''26'!$DE$4:$EH$65,MATCH('Carga (2)'!A176,'ABR''26'!$DE$4:$DE$65,0),0)</f>
        <v>#N/A</v>
      </c>
      <c r="M176" s="7"/>
      <c r="O176" s="7"/>
      <c r="P176" s="104"/>
      <c r="Q176" s="102"/>
      <c r="R176" s="102"/>
      <c r="S176" s="102"/>
      <c r="T176" s="105"/>
      <c r="U176" s="102"/>
      <c r="V176" s="7"/>
      <c r="W176" s="7"/>
      <c r="X176" s="7"/>
      <c r="Y176" s="7"/>
      <c r="Z176" s="100"/>
      <c r="AA176" s="7"/>
      <c r="AB176" s="7"/>
      <c r="AC176" s="7"/>
      <c r="AD176" s="7"/>
      <c r="AE176" s="100"/>
      <c r="AF176" s="7"/>
      <c r="AG176" s="100"/>
    </row>
    <row r="177" spans="1:33" x14ac:dyDescent="0.35">
      <c r="A177" s="7" t="str">
        <f t="shared" si="11"/>
        <v>Suape39,70</v>
      </c>
      <c r="B177" s="100" t="s">
        <v>187</v>
      </c>
      <c r="C177" s="7">
        <v>4196</v>
      </c>
      <c r="D177" s="7" t="s">
        <v>23</v>
      </c>
      <c r="E177">
        <v>4001158</v>
      </c>
      <c r="F177" s="101"/>
      <c r="G177" s="111">
        <v>50033825</v>
      </c>
      <c r="H177" t="s">
        <v>221</v>
      </c>
      <c r="I177" s="101" t="str">
        <f t="shared" si="10"/>
        <v>39,7</v>
      </c>
      <c r="J177" s="164">
        <v>0</v>
      </c>
      <c r="K177" s="7" t="s">
        <v>133</v>
      </c>
      <c r="L177" s="103" t="e">
        <f>HLOOKUP(K177,'ABR''26'!$DE$4:$EH$65,MATCH('Carga (2)'!A177,'ABR''26'!$DE$4:$DE$65,0),0)</f>
        <v>#N/A</v>
      </c>
      <c r="M177" s="7"/>
      <c r="O177" s="7"/>
      <c r="P177" s="104"/>
      <c r="Q177" s="102"/>
      <c r="R177" s="102"/>
      <c r="S177" s="102"/>
      <c r="T177" s="105"/>
      <c r="U177" s="102"/>
      <c r="V177" s="7"/>
      <c r="W177" s="7"/>
      <c r="X177" s="7"/>
      <c r="Y177" s="7"/>
      <c r="Z177" s="100"/>
      <c r="AA177" s="7"/>
      <c r="AB177" s="7"/>
      <c r="AC177" s="7"/>
      <c r="AD177" s="7"/>
      <c r="AE177" s="100"/>
      <c r="AF177" s="7"/>
      <c r="AG177" s="100"/>
    </row>
    <row r="178" spans="1:33" x14ac:dyDescent="0.35">
      <c r="A178" s="7" t="str">
        <f t="shared" si="11"/>
        <v>Suape55,60</v>
      </c>
      <c r="B178" s="100" t="s">
        <v>187</v>
      </c>
      <c r="C178" s="7">
        <v>4196</v>
      </c>
      <c r="D178" s="7" t="s">
        <v>23</v>
      </c>
      <c r="E178">
        <v>4001212</v>
      </c>
      <c r="F178" s="101"/>
      <c r="G178" s="111">
        <v>50033762</v>
      </c>
      <c r="H178" t="s">
        <v>217</v>
      </c>
      <c r="I178" s="101" t="str">
        <f t="shared" si="10"/>
        <v>55,6</v>
      </c>
      <c r="J178" s="164">
        <v>0</v>
      </c>
      <c r="K178" s="7" t="s">
        <v>43</v>
      </c>
      <c r="L178" s="103" t="e">
        <f>HLOOKUP(K178,'ABR''26'!$DE$4:$EH$65,MATCH('Carga (2)'!A178,'ABR''26'!$DE$4:$DE$65,0),0)</f>
        <v>#N/A</v>
      </c>
      <c r="M178" s="7"/>
      <c r="O178" s="7"/>
      <c r="P178" s="104"/>
      <c r="Q178" s="102"/>
      <c r="R178" s="102"/>
      <c r="S178" s="102"/>
      <c r="T178" s="105"/>
      <c r="U178" s="102"/>
      <c r="V178" s="7"/>
      <c r="W178" s="7"/>
      <c r="X178" s="7"/>
      <c r="Y178" s="7"/>
      <c r="Z178" s="100"/>
      <c r="AA178" s="7"/>
      <c r="AB178" s="7"/>
      <c r="AC178" s="7"/>
      <c r="AD178" s="7"/>
      <c r="AE178" s="100"/>
      <c r="AF178" s="7"/>
      <c r="AG178" s="100"/>
    </row>
    <row r="179" spans="1:33" x14ac:dyDescent="0.35">
      <c r="A179" s="7" t="str">
        <f t="shared" si="11"/>
        <v>Suape55,60</v>
      </c>
      <c r="B179" s="100" t="s">
        <v>187</v>
      </c>
      <c r="C179" s="7">
        <v>4196</v>
      </c>
      <c r="D179" s="7" t="s">
        <v>23</v>
      </c>
      <c r="E179">
        <v>4001212</v>
      </c>
      <c r="F179" s="101"/>
      <c r="G179" s="111">
        <v>50033762</v>
      </c>
      <c r="H179" t="s">
        <v>217</v>
      </c>
      <c r="I179" s="101" t="str">
        <f t="shared" si="10"/>
        <v>55,6</v>
      </c>
      <c r="J179" s="164">
        <v>0</v>
      </c>
      <c r="K179" s="7" t="s">
        <v>50</v>
      </c>
      <c r="L179" s="103" t="e">
        <f>HLOOKUP(K179,'ABR''26'!$DE$4:$EH$65,MATCH('Carga (2)'!A179,'ABR''26'!$DE$4:$DE$65,0),0)</f>
        <v>#N/A</v>
      </c>
      <c r="M179" s="7"/>
      <c r="O179" s="7"/>
      <c r="P179" s="104"/>
      <c r="Q179" s="102"/>
      <c r="R179" s="102"/>
      <c r="S179" s="102"/>
      <c r="T179" s="105"/>
      <c r="U179" s="102"/>
      <c r="V179" s="7"/>
      <c r="W179" s="7"/>
      <c r="X179" s="7"/>
      <c r="Y179" s="7"/>
      <c r="Z179" s="100"/>
      <c r="AA179" s="7"/>
      <c r="AB179" s="7"/>
      <c r="AC179" s="7"/>
      <c r="AD179" s="7"/>
      <c r="AE179" s="100"/>
      <c r="AF179" s="7"/>
      <c r="AG179" s="100"/>
    </row>
    <row r="180" spans="1:33" x14ac:dyDescent="0.35">
      <c r="A180" s="7" t="str">
        <f t="shared" si="11"/>
        <v>Suape55,60</v>
      </c>
      <c r="B180" s="100" t="s">
        <v>187</v>
      </c>
      <c r="C180" s="7">
        <v>4196</v>
      </c>
      <c r="D180" s="7" t="s">
        <v>23</v>
      </c>
      <c r="E180">
        <v>4001212</v>
      </c>
      <c r="F180" s="101"/>
      <c r="G180" s="111">
        <v>50033762</v>
      </c>
      <c r="H180" t="s">
        <v>217</v>
      </c>
      <c r="I180" s="101" t="str">
        <f t="shared" si="10"/>
        <v>55,6</v>
      </c>
      <c r="J180" s="164">
        <v>0</v>
      </c>
      <c r="K180" s="7" t="s">
        <v>138</v>
      </c>
      <c r="L180" s="103" t="e">
        <f>HLOOKUP(K180,'ABR''26'!$DE$4:$EH$65,MATCH('Carga (2)'!A180,'ABR''26'!$DE$4:$DE$65,0),0)</f>
        <v>#N/A</v>
      </c>
      <c r="M180" s="7"/>
      <c r="O180" s="7"/>
      <c r="P180" s="104"/>
      <c r="Q180" s="102"/>
      <c r="R180" s="102"/>
      <c r="S180" s="102"/>
      <c r="T180" s="105"/>
      <c r="U180" s="102"/>
      <c r="V180" s="7"/>
      <c r="W180" s="7"/>
      <c r="X180" s="7"/>
      <c r="Y180" s="7"/>
      <c r="Z180" s="100"/>
      <c r="AA180" s="7"/>
      <c r="AB180" s="7"/>
      <c r="AC180" s="7"/>
      <c r="AD180" s="7"/>
      <c r="AE180" s="100"/>
      <c r="AF180" s="7"/>
      <c r="AG180" s="100"/>
    </row>
    <row r="181" spans="1:33" x14ac:dyDescent="0.35">
      <c r="A181" s="7" t="str">
        <f t="shared" si="11"/>
        <v>Suape55,60</v>
      </c>
      <c r="B181" s="100" t="s">
        <v>187</v>
      </c>
      <c r="C181" s="7">
        <v>4196</v>
      </c>
      <c r="D181" s="7" t="s">
        <v>23</v>
      </c>
      <c r="E181">
        <v>4001212</v>
      </c>
      <c r="F181" s="101"/>
      <c r="G181" s="111">
        <v>50033762</v>
      </c>
      <c r="H181" t="s">
        <v>217</v>
      </c>
      <c r="I181" s="101" t="str">
        <f t="shared" si="10"/>
        <v>55,6</v>
      </c>
      <c r="J181" s="164">
        <v>0</v>
      </c>
      <c r="K181" s="7" t="s">
        <v>131</v>
      </c>
      <c r="L181" s="103" t="e">
        <f>HLOOKUP(K181,'ABR''26'!$DE$4:$EH$65,MATCH('Carga (2)'!A181,'ABR''26'!$DE$4:$DE$65,0),0)</f>
        <v>#N/A</v>
      </c>
      <c r="M181" s="7"/>
      <c r="O181" s="7"/>
      <c r="P181" s="104"/>
      <c r="Q181" s="102"/>
      <c r="R181" s="102"/>
      <c r="S181" s="102"/>
      <c r="T181" s="105"/>
      <c r="U181" s="102"/>
      <c r="V181" s="7"/>
      <c r="W181" s="7"/>
      <c r="X181" s="7"/>
      <c r="Y181" s="7"/>
      <c r="Z181" s="100"/>
      <c r="AA181" s="7"/>
      <c r="AB181" s="7"/>
      <c r="AC181" s="7"/>
      <c r="AD181" s="7"/>
      <c r="AE181" s="100"/>
      <c r="AF181" s="7"/>
      <c r="AG181" s="100"/>
    </row>
    <row r="182" spans="1:33" x14ac:dyDescent="0.35">
      <c r="A182" s="7" t="str">
        <f t="shared" si="11"/>
        <v>Suape55,60</v>
      </c>
      <c r="B182" s="100" t="s">
        <v>187</v>
      </c>
      <c r="C182" s="7">
        <v>4196</v>
      </c>
      <c r="D182" s="7" t="s">
        <v>23</v>
      </c>
      <c r="E182">
        <v>4001212</v>
      </c>
      <c r="F182" s="101"/>
      <c r="G182" s="111">
        <v>50033762</v>
      </c>
      <c r="H182" t="s">
        <v>217</v>
      </c>
      <c r="I182" s="101" t="str">
        <f t="shared" si="10"/>
        <v>55,6</v>
      </c>
      <c r="J182" s="164">
        <v>0</v>
      </c>
      <c r="K182" s="7" t="s">
        <v>44</v>
      </c>
      <c r="L182" s="103" t="e">
        <f>HLOOKUP(K182,'ABR''26'!$DE$4:$EH$65,MATCH('Carga (2)'!A182,'ABR''26'!$DE$4:$DE$65,0),0)</f>
        <v>#N/A</v>
      </c>
      <c r="M182" s="7"/>
      <c r="O182" s="7"/>
      <c r="P182" s="104"/>
      <c r="Q182" s="102"/>
      <c r="R182" s="102"/>
      <c r="S182" s="102"/>
      <c r="T182" s="105"/>
      <c r="U182" s="102"/>
      <c r="V182" s="7"/>
      <c r="W182" s="7"/>
      <c r="X182" s="7"/>
      <c r="Y182" s="7"/>
      <c r="Z182" s="100"/>
      <c r="AA182" s="7"/>
      <c r="AB182" s="7"/>
      <c r="AC182" s="7"/>
      <c r="AD182" s="7"/>
      <c r="AE182" s="100"/>
      <c r="AF182" s="7"/>
      <c r="AG182" s="100"/>
    </row>
    <row r="183" spans="1:33" x14ac:dyDescent="0.35">
      <c r="A183" s="7" t="str">
        <f t="shared" si="11"/>
        <v>Suape55,60</v>
      </c>
      <c r="B183" s="100" t="s">
        <v>187</v>
      </c>
      <c r="C183" s="7">
        <v>4196</v>
      </c>
      <c r="D183" s="7" t="s">
        <v>23</v>
      </c>
      <c r="E183">
        <v>4001212</v>
      </c>
      <c r="F183" s="101"/>
      <c r="G183" s="111">
        <v>50033762</v>
      </c>
      <c r="H183" t="s">
        <v>217</v>
      </c>
      <c r="I183" s="101" t="str">
        <f t="shared" si="10"/>
        <v>55,6</v>
      </c>
      <c r="J183" s="164">
        <v>0</v>
      </c>
      <c r="K183" s="7" t="s">
        <v>52</v>
      </c>
      <c r="L183" s="103" t="e">
        <f>HLOOKUP(K183,'ABR''26'!$DE$4:$EH$65,MATCH('Carga (2)'!A183,'ABR''26'!$DE$4:$DE$65,0),0)</f>
        <v>#N/A</v>
      </c>
      <c r="M183" s="7"/>
      <c r="O183" s="7"/>
      <c r="P183" s="104"/>
      <c r="Q183" s="102"/>
      <c r="R183" s="102"/>
      <c r="S183" s="102"/>
      <c r="T183" s="105"/>
      <c r="U183" s="102"/>
      <c r="V183" s="7"/>
      <c r="W183" s="7"/>
      <c r="X183" s="7"/>
      <c r="Y183" s="7"/>
      <c r="Z183" s="100"/>
      <c r="AA183" s="7"/>
      <c r="AB183" s="7"/>
      <c r="AC183" s="7"/>
      <c r="AD183" s="7"/>
      <c r="AE183" s="100"/>
      <c r="AF183" s="7"/>
      <c r="AG183" s="100"/>
    </row>
    <row r="184" spans="1:33" x14ac:dyDescent="0.35">
      <c r="A184" s="7" t="str">
        <f t="shared" si="11"/>
        <v>Suape55,60</v>
      </c>
      <c r="B184" s="100" t="s">
        <v>187</v>
      </c>
      <c r="C184" s="7">
        <v>4196</v>
      </c>
      <c r="D184" s="7" t="s">
        <v>23</v>
      </c>
      <c r="E184">
        <v>4001212</v>
      </c>
      <c r="F184" s="101"/>
      <c r="G184" s="111">
        <v>50033762</v>
      </c>
      <c r="H184" t="s">
        <v>217</v>
      </c>
      <c r="I184" s="101" t="str">
        <f t="shared" si="10"/>
        <v>55,6</v>
      </c>
      <c r="J184" s="164">
        <v>0</v>
      </c>
      <c r="K184" s="7" t="s">
        <v>46</v>
      </c>
      <c r="L184" s="103" t="e">
        <f>HLOOKUP(K184,'ABR''26'!$DE$4:$EH$65,MATCH('Carga (2)'!A184,'ABR''26'!$DE$4:$DE$65,0),0)</f>
        <v>#N/A</v>
      </c>
      <c r="M184" s="7"/>
      <c r="O184" s="7"/>
      <c r="P184" s="104"/>
      <c r="Q184" s="102"/>
      <c r="R184" s="102"/>
      <c r="S184" s="102"/>
      <c r="T184" s="105"/>
      <c r="U184" s="102"/>
      <c r="V184" s="7"/>
      <c r="W184" s="7"/>
      <c r="X184" s="7"/>
      <c r="Y184" s="7"/>
      <c r="Z184" s="100"/>
      <c r="AA184" s="7"/>
      <c r="AB184" s="7"/>
      <c r="AC184" s="7"/>
      <c r="AD184" s="7"/>
      <c r="AE184" s="100"/>
      <c r="AF184" s="7"/>
      <c r="AG184" s="100"/>
    </row>
    <row r="185" spans="1:33" x14ac:dyDescent="0.35">
      <c r="A185" s="7" t="str">
        <f t="shared" si="11"/>
        <v>Suape55,60</v>
      </c>
      <c r="B185" s="100" t="s">
        <v>187</v>
      </c>
      <c r="C185" s="7">
        <v>4196</v>
      </c>
      <c r="D185" s="7" t="s">
        <v>23</v>
      </c>
      <c r="E185">
        <v>4001212</v>
      </c>
      <c r="F185" s="101"/>
      <c r="G185" s="111">
        <v>50033762</v>
      </c>
      <c r="H185" t="s">
        <v>217</v>
      </c>
      <c r="I185" s="101" t="str">
        <f t="shared" si="10"/>
        <v>55,6</v>
      </c>
      <c r="J185" s="164">
        <v>0</v>
      </c>
      <c r="K185" s="7" t="s">
        <v>133</v>
      </c>
      <c r="L185" s="103" t="e">
        <f>HLOOKUP(K185,'ABR''26'!$DE$4:$EH$65,MATCH('Carga (2)'!A185,'ABR''26'!$DE$4:$DE$65,0),0)</f>
        <v>#N/A</v>
      </c>
      <c r="M185" s="7"/>
      <c r="O185" s="7"/>
      <c r="P185" s="104"/>
      <c r="Q185" s="102"/>
      <c r="R185" s="102"/>
      <c r="S185" s="102"/>
      <c r="T185" s="105"/>
      <c r="U185" s="102"/>
      <c r="V185" s="7"/>
      <c r="W185" s="7"/>
      <c r="X185" s="7"/>
      <c r="Y185" s="7"/>
      <c r="Z185" s="100"/>
      <c r="AA185" s="7"/>
      <c r="AB185" s="7"/>
      <c r="AC185" s="7"/>
      <c r="AD185" s="7"/>
      <c r="AE185" s="100"/>
      <c r="AF185" s="7"/>
      <c r="AG185" s="100"/>
    </row>
    <row r="186" spans="1:33" x14ac:dyDescent="0.35">
      <c r="A186" s="7" t="str">
        <f t="shared" si="11"/>
        <v>Suape55,60,4</v>
      </c>
      <c r="B186" s="100" t="s">
        <v>187</v>
      </c>
      <c r="C186" s="7">
        <v>4196</v>
      </c>
      <c r="D186" s="7" t="s">
        <v>23</v>
      </c>
      <c r="E186">
        <v>4001212</v>
      </c>
      <c r="F186" s="101"/>
      <c r="G186" s="111">
        <v>50035907</v>
      </c>
      <c r="H186" t="s">
        <v>222</v>
      </c>
      <c r="I186" s="101" t="str">
        <f t="shared" si="10"/>
        <v>55,6</v>
      </c>
      <c r="J186" s="164">
        <v>0.4</v>
      </c>
      <c r="K186" s="7" t="s">
        <v>43</v>
      </c>
      <c r="L186" s="103" t="e">
        <f>HLOOKUP(K186,'ABR''26'!$DE$4:$EH$65,MATCH('Carga (2)'!A186,'ABR''26'!$DE$4:$DE$65,0),0)</f>
        <v>#N/A</v>
      </c>
      <c r="M186" s="7"/>
      <c r="O186" s="7"/>
      <c r="P186" s="104"/>
      <c r="Q186" s="102"/>
      <c r="R186" s="102"/>
      <c r="S186" s="102"/>
      <c r="T186" s="105"/>
      <c r="U186" s="102"/>
      <c r="V186" s="7"/>
      <c r="W186" s="7"/>
      <c r="X186" s="7"/>
      <c r="Y186" s="7"/>
      <c r="Z186" s="100"/>
      <c r="AA186" s="7"/>
      <c r="AB186" s="7"/>
      <c r="AC186" s="7"/>
      <c r="AD186" s="7"/>
      <c r="AE186" s="100"/>
      <c r="AF186" s="7"/>
      <c r="AG186" s="100"/>
    </row>
    <row r="187" spans="1:33" x14ac:dyDescent="0.35">
      <c r="A187" s="7" t="str">
        <f t="shared" si="11"/>
        <v>Suape55,60,4</v>
      </c>
      <c r="B187" s="100" t="s">
        <v>187</v>
      </c>
      <c r="C187" s="7">
        <v>4196</v>
      </c>
      <c r="D187" s="7" t="s">
        <v>23</v>
      </c>
      <c r="E187">
        <v>4001212</v>
      </c>
      <c r="F187" s="101"/>
      <c r="G187" s="111">
        <v>50035907</v>
      </c>
      <c r="H187" t="s">
        <v>222</v>
      </c>
      <c r="I187" s="101" t="str">
        <f t="shared" si="10"/>
        <v>55,6</v>
      </c>
      <c r="J187" s="164">
        <v>0.4</v>
      </c>
      <c r="K187" s="7" t="s">
        <v>50</v>
      </c>
      <c r="L187" s="103" t="e">
        <f>HLOOKUP(K187,'ABR''26'!$DE$4:$EH$65,MATCH('Carga (2)'!A187,'ABR''26'!$DE$4:$DE$65,0),0)</f>
        <v>#N/A</v>
      </c>
      <c r="M187" s="7"/>
      <c r="O187" s="7"/>
      <c r="P187" s="104"/>
      <c r="Q187" s="102"/>
      <c r="R187" s="102"/>
      <c r="S187" s="102"/>
      <c r="T187" s="105"/>
      <c r="U187" s="102"/>
      <c r="V187" s="7"/>
      <c r="W187" s="7"/>
      <c r="X187" s="7"/>
      <c r="Y187" s="7"/>
      <c r="Z187" s="100"/>
      <c r="AA187" s="7"/>
      <c r="AB187" s="7"/>
      <c r="AC187" s="7"/>
      <c r="AD187" s="7"/>
      <c r="AE187" s="100"/>
      <c r="AF187" s="7"/>
      <c r="AG187" s="100"/>
    </row>
    <row r="188" spans="1:33" x14ac:dyDescent="0.35">
      <c r="A188" s="7" t="str">
        <f t="shared" si="11"/>
        <v>Suape55,60,4</v>
      </c>
      <c r="B188" s="100" t="s">
        <v>187</v>
      </c>
      <c r="C188" s="7">
        <v>4196</v>
      </c>
      <c r="D188" s="7" t="s">
        <v>23</v>
      </c>
      <c r="E188">
        <v>4001212</v>
      </c>
      <c r="F188" s="101"/>
      <c r="G188" s="111">
        <v>50035907</v>
      </c>
      <c r="H188" t="s">
        <v>222</v>
      </c>
      <c r="I188" s="101" t="str">
        <f t="shared" si="10"/>
        <v>55,6</v>
      </c>
      <c r="J188" s="164">
        <v>0.4</v>
      </c>
      <c r="K188" s="7" t="s">
        <v>138</v>
      </c>
      <c r="L188" s="103" t="e">
        <f>HLOOKUP(K188,'ABR''26'!$DE$4:$EH$65,MATCH('Carga (2)'!A188,'ABR''26'!$DE$4:$DE$65,0),0)</f>
        <v>#N/A</v>
      </c>
      <c r="M188" s="7"/>
      <c r="O188" s="7"/>
      <c r="P188" s="104"/>
      <c r="Q188" s="102"/>
      <c r="R188" s="102"/>
      <c r="S188" s="102"/>
      <c r="T188" s="105"/>
      <c r="U188" s="102"/>
      <c r="V188" s="7"/>
      <c r="W188" s="7"/>
      <c r="X188" s="7"/>
      <c r="Y188" s="7"/>
      <c r="Z188" s="100"/>
      <c r="AA188" s="7"/>
      <c r="AB188" s="7"/>
      <c r="AC188" s="7"/>
      <c r="AD188" s="7"/>
      <c r="AE188" s="100"/>
      <c r="AF188" s="7"/>
      <c r="AG188" s="100"/>
    </row>
    <row r="189" spans="1:33" x14ac:dyDescent="0.35">
      <c r="A189" s="7" t="str">
        <f t="shared" si="11"/>
        <v>Suape55,60,4</v>
      </c>
      <c r="B189" s="100" t="s">
        <v>187</v>
      </c>
      <c r="C189" s="7">
        <v>4196</v>
      </c>
      <c r="D189" s="7" t="s">
        <v>23</v>
      </c>
      <c r="E189">
        <v>4001212</v>
      </c>
      <c r="F189" s="101"/>
      <c r="G189" s="111">
        <v>50035907</v>
      </c>
      <c r="H189" t="s">
        <v>222</v>
      </c>
      <c r="I189" s="101" t="str">
        <f t="shared" si="10"/>
        <v>55,6</v>
      </c>
      <c r="J189" s="164">
        <v>0.4</v>
      </c>
      <c r="K189" s="7" t="s">
        <v>131</v>
      </c>
      <c r="L189" s="103" t="e">
        <f>HLOOKUP(K189,'ABR''26'!$DE$4:$EH$65,MATCH('Carga (2)'!A189,'ABR''26'!$DE$4:$DE$65,0),0)</f>
        <v>#N/A</v>
      </c>
      <c r="M189" s="7"/>
      <c r="O189" s="7"/>
      <c r="P189" s="104"/>
      <c r="Q189" s="102"/>
      <c r="R189" s="102"/>
      <c r="S189" s="102"/>
      <c r="T189" s="105"/>
      <c r="U189" s="102"/>
      <c r="V189" s="7"/>
      <c r="W189" s="7"/>
      <c r="X189" s="7"/>
      <c r="Y189" s="7"/>
      <c r="Z189" s="100"/>
      <c r="AA189" s="7"/>
      <c r="AB189" s="7"/>
      <c r="AC189" s="7"/>
      <c r="AD189" s="7"/>
      <c r="AE189" s="100"/>
      <c r="AF189" s="7"/>
      <c r="AG189" s="100"/>
    </row>
    <row r="190" spans="1:33" x14ac:dyDescent="0.35">
      <c r="A190" s="7" t="str">
        <f t="shared" si="11"/>
        <v>Suape55,60,4</v>
      </c>
      <c r="B190" s="100" t="s">
        <v>187</v>
      </c>
      <c r="C190" s="7">
        <v>4196</v>
      </c>
      <c r="D190" s="7" t="s">
        <v>23</v>
      </c>
      <c r="E190">
        <v>4001212</v>
      </c>
      <c r="F190" s="101"/>
      <c r="G190" s="111">
        <v>50035907</v>
      </c>
      <c r="H190" t="s">
        <v>222</v>
      </c>
      <c r="I190" s="101" t="str">
        <f t="shared" si="10"/>
        <v>55,6</v>
      </c>
      <c r="J190" s="164">
        <v>0.4</v>
      </c>
      <c r="K190" s="7" t="s">
        <v>44</v>
      </c>
      <c r="L190" s="103" t="e">
        <f>HLOOKUP(K190,'ABR''26'!$DE$4:$EH$65,MATCH('Carga (2)'!A190,'ABR''26'!$DE$4:$DE$65,0),0)</f>
        <v>#N/A</v>
      </c>
      <c r="M190" s="7"/>
      <c r="O190" s="7"/>
      <c r="P190" s="104"/>
      <c r="Q190" s="102"/>
      <c r="R190" s="102"/>
      <c r="S190" s="102"/>
      <c r="T190" s="105"/>
      <c r="U190" s="102"/>
      <c r="V190" s="7"/>
      <c r="W190" s="7"/>
      <c r="X190" s="7"/>
      <c r="Y190" s="7"/>
      <c r="Z190" s="100"/>
      <c r="AA190" s="7"/>
      <c r="AB190" s="7"/>
      <c r="AC190" s="7"/>
      <c r="AD190" s="7"/>
      <c r="AE190" s="100"/>
      <c r="AF190" s="7"/>
      <c r="AG190" s="100"/>
    </row>
    <row r="191" spans="1:33" x14ac:dyDescent="0.35">
      <c r="A191" s="7" t="str">
        <f t="shared" si="11"/>
        <v>Suape55,60,4</v>
      </c>
      <c r="B191" s="100" t="s">
        <v>187</v>
      </c>
      <c r="C191" s="7">
        <v>4196</v>
      </c>
      <c r="D191" s="7" t="s">
        <v>23</v>
      </c>
      <c r="E191">
        <v>4001212</v>
      </c>
      <c r="F191" s="101"/>
      <c r="G191" s="111">
        <v>50035907</v>
      </c>
      <c r="H191" t="s">
        <v>222</v>
      </c>
      <c r="I191" s="101" t="str">
        <f t="shared" si="10"/>
        <v>55,6</v>
      </c>
      <c r="J191" s="164">
        <v>0.4</v>
      </c>
      <c r="K191" s="7" t="s">
        <v>52</v>
      </c>
      <c r="L191" s="103" t="e">
        <f>HLOOKUP(K191,'ABR''26'!$DE$4:$EH$65,MATCH('Carga (2)'!A191,'ABR''26'!$DE$4:$DE$65,0),0)</f>
        <v>#N/A</v>
      </c>
      <c r="M191" s="7"/>
      <c r="O191" s="7"/>
      <c r="P191" s="104"/>
      <c r="Q191" s="102"/>
      <c r="R191" s="102"/>
      <c r="S191" s="102"/>
      <c r="T191" s="105"/>
      <c r="U191" s="102"/>
      <c r="V191" s="7"/>
      <c r="W191" s="7"/>
      <c r="X191" s="7"/>
      <c r="Y191" s="7"/>
      <c r="Z191" s="100"/>
      <c r="AA191" s="7"/>
      <c r="AB191" s="7"/>
      <c r="AC191" s="7"/>
      <c r="AD191" s="7"/>
      <c r="AE191" s="100"/>
      <c r="AF191" s="7"/>
      <c r="AG191" s="100"/>
    </row>
    <row r="192" spans="1:33" x14ac:dyDescent="0.35">
      <c r="A192" s="7" t="str">
        <f t="shared" si="11"/>
        <v>Suape55,60,4</v>
      </c>
      <c r="B192" s="100" t="s">
        <v>187</v>
      </c>
      <c r="C192" s="7">
        <v>4196</v>
      </c>
      <c r="D192" s="7" t="s">
        <v>23</v>
      </c>
      <c r="E192">
        <v>4001212</v>
      </c>
      <c r="F192" s="101"/>
      <c r="G192" s="111">
        <v>50035907</v>
      </c>
      <c r="H192" t="s">
        <v>222</v>
      </c>
      <c r="I192" s="101" t="str">
        <f t="shared" si="10"/>
        <v>55,6</v>
      </c>
      <c r="J192" s="164">
        <v>0.4</v>
      </c>
      <c r="K192" s="7" t="s">
        <v>46</v>
      </c>
      <c r="L192" s="103" t="e">
        <f>HLOOKUP(K192,'ABR''26'!$DE$4:$EH$65,MATCH('Carga (2)'!A192,'ABR''26'!$DE$4:$DE$65,0),0)</f>
        <v>#N/A</v>
      </c>
      <c r="M192" s="7"/>
      <c r="O192" s="7"/>
      <c r="P192" s="104"/>
      <c r="Q192" s="102"/>
      <c r="R192" s="102"/>
      <c r="S192" s="102"/>
      <c r="T192" s="105"/>
      <c r="U192" s="102"/>
      <c r="V192" s="7"/>
      <c r="W192" s="7"/>
      <c r="X192" s="7"/>
      <c r="Y192" s="7"/>
      <c r="Z192" s="100"/>
      <c r="AA192" s="7"/>
      <c r="AB192" s="7"/>
      <c r="AC192" s="7"/>
      <c r="AD192" s="7"/>
      <c r="AE192" s="100"/>
      <c r="AF192" s="7"/>
      <c r="AG192" s="100"/>
    </row>
    <row r="193" spans="1:33" x14ac:dyDescent="0.35">
      <c r="A193" s="7" t="str">
        <f t="shared" si="11"/>
        <v>Suape55,60,4</v>
      </c>
      <c r="B193" s="100" t="s">
        <v>187</v>
      </c>
      <c r="C193" s="7">
        <v>4196</v>
      </c>
      <c r="D193" s="7" t="s">
        <v>23</v>
      </c>
      <c r="E193">
        <v>4001212</v>
      </c>
      <c r="F193" s="101"/>
      <c r="G193" s="111">
        <v>50035907</v>
      </c>
      <c r="H193" t="s">
        <v>222</v>
      </c>
      <c r="I193" s="101" t="str">
        <f t="shared" si="10"/>
        <v>55,6</v>
      </c>
      <c r="J193" s="164">
        <v>0.4</v>
      </c>
      <c r="K193" s="7" t="s">
        <v>133</v>
      </c>
      <c r="L193" s="103" t="e">
        <f>HLOOKUP(K193,'ABR''26'!$DE$4:$EH$65,MATCH('Carga (2)'!A193,'ABR''26'!$DE$4:$DE$65,0),0)</f>
        <v>#N/A</v>
      </c>
      <c r="M193" s="7"/>
      <c r="O193" s="7"/>
      <c r="P193" s="104"/>
      <c r="Q193" s="102"/>
      <c r="R193" s="102"/>
      <c r="S193" s="102"/>
      <c r="T193" s="105"/>
      <c r="U193" s="102"/>
      <c r="V193" s="7"/>
      <c r="W193" s="7"/>
      <c r="X193" s="7"/>
      <c r="Y193" s="7"/>
      <c r="Z193" s="100"/>
      <c r="AA193" s="7"/>
      <c r="AB193" s="7"/>
      <c r="AC193" s="7"/>
      <c r="AD193" s="7"/>
      <c r="AE193" s="100"/>
      <c r="AF193" s="7"/>
      <c r="AG193" s="100"/>
    </row>
    <row r="194" spans="1:33" x14ac:dyDescent="0.35">
      <c r="A194" s="7" t="str">
        <f t="shared" si="11"/>
        <v>Suape39,70</v>
      </c>
      <c r="B194" s="100" t="s">
        <v>187</v>
      </c>
      <c r="C194" s="7">
        <v>4196</v>
      </c>
      <c r="D194" s="7" t="s">
        <v>23</v>
      </c>
      <c r="E194">
        <v>4001152</v>
      </c>
      <c r="F194" s="101"/>
      <c r="G194" s="111">
        <v>50033825</v>
      </c>
      <c r="H194" t="s">
        <v>221</v>
      </c>
      <c r="I194" s="101" t="str">
        <f t="shared" ref="I194:I257" si="12">SUBSTITUTE(MID(H194,7,4),".",",")</f>
        <v>39,7</v>
      </c>
      <c r="J194" s="164">
        <v>0</v>
      </c>
      <c r="K194" s="7" t="s">
        <v>43</v>
      </c>
      <c r="L194" s="103" t="e">
        <f>HLOOKUP(K194,'ABR''26'!$DE$4:$EH$65,MATCH('Carga (2)'!A194,'ABR''26'!$DE$4:$DE$65,0),0)</f>
        <v>#N/A</v>
      </c>
      <c r="M194" s="7"/>
      <c r="O194" s="7"/>
      <c r="P194" s="104"/>
      <c r="Q194" s="102"/>
      <c r="R194" s="102"/>
      <c r="S194" s="102"/>
      <c r="T194" s="105"/>
      <c r="U194" s="102"/>
      <c r="V194" s="7"/>
      <c r="W194" s="7"/>
      <c r="X194" s="7"/>
      <c r="Y194" s="7"/>
      <c r="Z194" s="100"/>
      <c r="AA194" s="7"/>
      <c r="AB194" s="7"/>
      <c r="AC194" s="7"/>
      <c r="AD194" s="7"/>
      <c r="AE194" s="100"/>
      <c r="AF194" s="7"/>
      <c r="AG194" s="100"/>
    </row>
    <row r="195" spans="1:33" x14ac:dyDescent="0.35">
      <c r="A195" s="7" t="str">
        <f t="shared" ref="A195:A258" si="13">D195&amp;I195&amp;J195</f>
        <v>Suape39,70</v>
      </c>
      <c r="B195" s="100" t="s">
        <v>187</v>
      </c>
      <c r="C195" s="7">
        <v>4196</v>
      </c>
      <c r="D195" s="7" t="s">
        <v>23</v>
      </c>
      <c r="E195">
        <v>4001152</v>
      </c>
      <c r="F195" s="101"/>
      <c r="G195" s="111">
        <v>50033825</v>
      </c>
      <c r="H195" t="s">
        <v>221</v>
      </c>
      <c r="I195" s="101" t="str">
        <f t="shared" si="12"/>
        <v>39,7</v>
      </c>
      <c r="J195" s="164">
        <v>0</v>
      </c>
      <c r="K195" s="7" t="s">
        <v>50</v>
      </c>
      <c r="L195" s="103" t="e">
        <f>HLOOKUP(K195,'ABR''26'!$DE$4:$EH$65,MATCH('Carga (2)'!A195,'ABR''26'!$DE$4:$DE$65,0),0)</f>
        <v>#N/A</v>
      </c>
      <c r="M195" s="7"/>
      <c r="O195" s="7"/>
      <c r="P195" s="104"/>
      <c r="Q195" s="102"/>
      <c r="R195" s="102"/>
      <c r="S195" s="102"/>
      <c r="T195" s="105"/>
      <c r="U195" s="102"/>
      <c r="V195" s="7"/>
      <c r="W195" s="7"/>
      <c r="X195" s="7"/>
      <c r="Y195" s="7"/>
      <c r="Z195" s="100"/>
      <c r="AA195" s="7"/>
      <c r="AB195" s="7"/>
      <c r="AC195" s="7"/>
      <c r="AD195" s="7"/>
      <c r="AE195" s="100"/>
      <c r="AF195" s="7"/>
      <c r="AG195" s="100"/>
    </row>
    <row r="196" spans="1:33" x14ac:dyDescent="0.35">
      <c r="A196" s="7" t="str">
        <f t="shared" si="13"/>
        <v>Suape39,70</v>
      </c>
      <c r="B196" s="100" t="s">
        <v>187</v>
      </c>
      <c r="C196" s="7">
        <v>4196</v>
      </c>
      <c r="D196" s="7" t="s">
        <v>23</v>
      </c>
      <c r="E196">
        <v>4001152</v>
      </c>
      <c r="F196" s="101"/>
      <c r="G196" s="111">
        <v>50033825</v>
      </c>
      <c r="H196" t="s">
        <v>221</v>
      </c>
      <c r="I196" s="101" t="str">
        <f t="shared" si="12"/>
        <v>39,7</v>
      </c>
      <c r="J196" s="164">
        <v>0</v>
      </c>
      <c r="K196" s="7" t="s">
        <v>138</v>
      </c>
      <c r="L196" s="103" t="e">
        <f>HLOOKUP(K196,'ABR''26'!$DE$4:$EH$65,MATCH('Carga (2)'!A196,'ABR''26'!$DE$4:$DE$65,0),0)</f>
        <v>#N/A</v>
      </c>
      <c r="M196" s="7"/>
      <c r="O196" s="7"/>
      <c r="P196" s="104"/>
      <c r="Q196" s="102"/>
      <c r="R196" s="102"/>
      <c r="S196" s="102"/>
      <c r="T196" s="105"/>
      <c r="U196" s="102"/>
      <c r="V196" s="7"/>
      <c r="W196" s="7"/>
      <c r="X196" s="7"/>
      <c r="Y196" s="7"/>
      <c r="Z196" s="100"/>
      <c r="AA196" s="7"/>
      <c r="AB196" s="7"/>
      <c r="AC196" s="7"/>
      <c r="AD196" s="7"/>
      <c r="AE196" s="100"/>
      <c r="AF196" s="7"/>
      <c r="AG196" s="100"/>
    </row>
    <row r="197" spans="1:33" x14ac:dyDescent="0.35">
      <c r="A197" s="7" t="str">
        <f t="shared" si="13"/>
        <v>Suape39,70</v>
      </c>
      <c r="B197" s="100" t="s">
        <v>187</v>
      </c>
      <c r="C197" s="7">
        <v>4196</v>
      </c>
      <c r="D197" s="7" t="s">
        <v>23</v>
      </c>
      <c r="E197">
        <v>4001152</v>
      </c>
      <c r="F197" s="101"/>
      <c r="G197" s="111">
        <v>50033825</v>
      </c>
      <c r="H197" t="s">
        <v>221</v>
      </c>
      <c r="I197" s="101" t="str">
        <f t="shared" si="12"/>
        <v>39,7</v>
      </c>
      <c r="J197" s="164">
        <v>0</v>
      </c>
      <c r="K197" s="7" t="s">
        <v>131</v>
      </c>
      <c r="L197" s="103" t="e">
        <f>HLOOKUP(K197,'ABR''26'!$DE$4:$EH$65,MATCH('Carga (2)'!A197,'ABR''26'!$DE$4:$DE$65,0),0)</f>
        <v>#N/A</v>
      </c>
      <c r="M197" s="7"/>
      <c r="O197" s="7"/>
      <c r="P197" s="104"/>
      <c r="Q197" s="102"/>
      <c r="R197" s="102"/>
      <c r="S197" s="102"/>
      <c r="T197" s="105"/>
      <c r="U197" s="102"/>
      <c r="V197" s="7"/>
      <c r="W197" s="7"/>
      <c r="X197" s="7"/>
      <c r="Y197" s="7"/>
      <c r="Z197" s="100"/>
      <c r="AA197" s="7"/>
      <c r="AB197" s="7"/>
      <c r="AC197" s="7"/>
      <c r="AD197" s="7"/>
      <c r="AE197" s="100"/>
      <c r="AF197" s="7"/>
      <c r="AG197" s="100"/>
    </row>
    <row r="198" spans="1:33" x14ac:dyDescent="0.35">
      <c r="A198" s="7" t="str">
        <f t="shared" si="13"/>
        <v>Suape39,70</v>
      </c>
      <c r="B198" s="100" t="s">
        <v>187</v>
      </c>
      <c r="C198" s="7">
        <v>4196</v>
      </c>
      <c r="D198" s="7" t="s">
        <v>23</v>
      </c>
      <c r="E198">
        <v>4001152</v>
      </c>
      <c r="F198" s="101"/>
      <c r="G198" s="111">
        <v>50033825</v>
      </c>
      <c r="H198" t="s">
        <v>221</v>
      </c>
      <c r="I198" s="101" t="str">
        <f t="shared" si="12"/>
        <v>39,7</v>
      </c>
      <c r="J198" s="164">
        <v>0</v>
      </c>
      <c r="K198" s="7" t="s">
        <v>44</v>
      </c>
      <c r="L198" s="103" t="e">
        <f>HLOOKUP(K198,'ABR''26'!$DE$4:$EH$65,MATCH('Carga (2)'!A198,'ABR''26'!$DE$4:$DE$65,0),0)</f>
        <v>#N/A</v>
      </c>
      <c r="M198" s="7"/>
      <c r="O198" s="7"/>
      <c r="P198" s="104"/>
      <c r="Q198" s="102"/>
      <c r="R198" s="102"/>
      <c r="S198" s="102"/>
      <c r="T198" s="105"/>
      <c r="U198" s="102"/>
      <c r="V198" s="7"/>
      <c r="W198" s="7"/>
      <c r="X198" s="7"/>
      <c r="Y198" s="7"/>
      <c r="Z198" s="100"/>
      <c r="AA198" s="7"/>
      <c r="AB198" s="7"/>
      <c r="AC198" s="7"/>
      <c r="AD198" s="7"/>
      <c r="AE198" s="100"/>
      <c r="AF198" s="7"/>
      <c r="AG198" s="100"/>
    </row>
    <row r="199" spans="1:33" x14ac:dyDescent="0.35">
      <c r="A199" s="7" t="str">
        <f t="shared" si="13"/>
        <v>Suape39,70</v>
      </c>
      <c r="B199" s="100" t="s">
        <v>187</v>
      </c>
      <c r="C199" s="7">
        <v>4196</v>
      </c>
      <c r="D199" s="7" t="s">
        <v>23</v>
      </c>
      <c r="E199">
        <v>4001152</v>
      </c>
      <c r="F199" s="101"/>
      <c r="G199" s="111">
        <v>50033825</v>
      </c>
      <c r="H199" t="s">
        <v>221</v>
      </c>
      <c r="I199" s="101" t="str">
        <f t="shared" si="12"/>
        <v>39,7</v>
      </c>
      <c r="J199" s="164">
        <v>0</v>
      </c>
      <c r="K199" s="7" t="s">
        <v>52</v>
      </c>
      <c r="L199" s="103" t="e">
        <f>HLOOKUP(K199,'ABR''26'!$DE$4:$EH$65,MATCH('Carga (2)'!A199,'ABR''26'!$DE$4:$DE$65,0),0)</f>
        <v>#N/A</v>
      </c>
      <c r="M199" s="7"/>
      <c r="O199" s="7"/>
      <c r="P199" s="104"/>
      <c r="Q199" s="102"/>
      <c r="R199" s="102"/>
      <c r="S199" s="102"/>
      <c r="T199" s="105"/>
      <c r="U199" s="102"/>
      <c r="V199" s="7"/>
      <c r="W199" s="7"/>
      <c r="X199" s="7"/>
      <c r="Y199" s="7"/>
      <c r="Z199" s="100"/>
      <c r="AA199" s="7"/>
      <c r="AB199" s="7"/>
      <c r="AC199" s="7"/>
      <c r="AD199" s="7"/>
      <c r="AE199" s="100"/>
      <c r="AF199" s="7"/>
      <c r="AG199" s="100"/>
    </row>
    <row r="200" spans="1:33" x14ac:dyDescent="0.35">
      <c r="A200" s="7" t="str">
        <f t="shared" si="13"/>
        <v>Suape39,70</v>
      </c>
      <c r="B200" s="100" t="s">
        <v>187</v>
      </c>
      <c r="C200" s="7">
        <v>4196</v>
      </c>
      <c r="D200" s="7" t="s">
        <v>23</v>
      </c>
      <c r="E200">
        <v>4001152</v>
      </c>
      <c r="F200" s="101"/>
      <c r="G200" s="111">
        <v>50033825</v>
      </c>
      <c r="H200" t="s">
        <v>221</v>
      </c>
      <c r="I200" s="101" t="str">
        <f t="shared" si="12"/>
        <v>39,7</v>
      </c>
      <c r="J200" s="164">
        <v>0</v>
      </c>
      <c r="K200" s="7" t="s">
        <v>46</v>
      </c>
      <c r="L200" s="103" t="e">
        <f>HLOOKUP(K200,'ABR''26'!$DE$4:$EH$65,MATCH('Carga (2)'!A200,'ABR''26'!$DE$4:$DE$65,0),0)</f>
        <v>#N/A</v>
      </c>
      <c r="M200" s="7"/>
      <c r="O200" s="7"/>
      <c r="P200" s="104"/>
      <c r="Q200" s="102"/>
      <c r="R200" s="102"/>
      <c r="S200" s="102"/>
      <c r="T200" s="105"/>
      <c r="U200" s="102"/>
      <c r="V200" s="7"/>
      <c r="W200" s="7"/>
      <c r="X200" s="7"/>
      <c r="Y200" s="7"/>
      <c r="Z200" s="100"/>
      <c r="AA200" s="7"/>
      <c r="AB200" s="7"/>
      <c r="AC200" s="7"/>
      <c r="AD200" s="7"/>
      <c r="AE200" s="100"/>
      <c r="AF200" s="7"/>
      <c r="AG200" s="100"/>
    </row>
    <row r="201" spans="1:33" x14ac:dyDescent="0.35">
      <c r="A201" s="7" t="str">
        <f t="shared" si="13"/>
        <v>Suape39,70</v>
      </c>
      <c r="B201" s="100" t="s">
        <v>187</v>
      </c>
      <c r="C201" s="7">
        <v>4196</v>
      </c>
      <c r="D201" s="7" t="s">
        <v>23</v>
      </c>
      <c r="E201">
        <v>4001152</v>
      </c>
      <c r="F201" s="101"/>
      <c r="G201" s="111">
        <v>50033825</v>
      </c>
      <c r="H201" t="s">
        <v>221</v>
      </c>
      <c r="I201" s="101" t="str">
        <f t="shared" si="12"/>
        <v>39,7</v>
      </c>
      <c r="J201" s="164">
        <v>0</v>
      </c>
      <c r="K201" s="7" t="s">
        <v>133</v>
      </c>
      <c r="L201" s="103" t="e">
        <f>HLOOKUP(K201,'ABR''26'!$DE$4:$EH$65,MATCH('Carga (2)'!A201,'ABR''26'!$DE$4:$DE$65,0),0)</f>
        <v>#N/A</v>
      </c>
      <c r="M201" s="7"/>
      <c r="O201" s="7"/>
      <c r="P201" s="104"/>
      <c r="Q201" s="102"/>
      <c r="R201" s="102"/>
      <c r="S201" s="102"/>
      <c r="T201" s="105"/>
      <c r="U201" s="102"/>
      <c r="V201" s="7"/>
      <c r="W201" s="7"/>
      <c r="X201" s="7"/>
      <c r="Y201" s="7"/>
      <c r="Z201" s="100"/>
      <c r="AA201" s="7"/>
      <c r="AB201" s="7"/>
      <c r="AC201" s="7"/>
      <c r="AD201" s="7"/>
      <c r="AE201" s="100"/>
      <c r="AF201" s="7"/>
      <c r="AG201" s="100"/>
    </row>
    <row r="202" spans="1:33" x14ac:dyDescent="0.35">
      <c r="A202" s="7" t="str">
        <f t="shared" si="13"/>
        <v>Suape55,60,4</v>
      </c>
      <c r="B202" s="100" t="s">
        <v>187</v>
      </c>
      <c r="C202" s="7">
        <v>4196</v>
      </c>
      <c r="D202" s="7" t="s">
        <v>23</v>
      </c>
      <c r="E202">
        <v>4001152</v>
      </c>
      <c r="F202" s="101"/>
      <c r="G202" s="111">
        <v>50035907</v>
      </c>
      <c r="H202" t="s">
        <v>222</v>
      </c>
      <c r="I202" s="101" t="str">
        <f t="shared" si="12"/>
        <v>55,6</v>
      </c>
      <c r="J202" s="164">
        <v>0.4</v>
      </c>
      <c r="K202" s="7" t="s">
        <v>43</v>
      </c>
      <c r="L202" s="103" t="e">
        <f>HLOOKUP(K202,'ABR''26'!$DE$4:$EH$65,MATCH('Carga (2)'!A202,'ABR''26'!$DE$4:$DE$65,0),0)</f>
        <v>#N/A</v>
      </c>
      <c r="M202" s="7"/>
      <c r="O202" s="7"/>
      <c r="P202" s="104"/>
      <c r="Q202" s="102"/>
      <c r="R202" s="102"/>
      <c r="S202" s="102"/>
      <c r="T202" s="105"/>
      <c r="U202" s="102"/>
      <c r="V202" s="7"/>
      <c r="W202" s="7"/>
      <c r="X202" s="7"/>
      <c r="Y202" s="7"/>
      <c r="Z202" s="100"/>
      <c r="AA202" s="7"/>
      <c r="AB202" s="7"/>
      <c r="AC202" s="7"/>
      <c r="AD202" s="7"/>
      <c r="AE202" s="100"/>
      <c r="AF202" s="7"/>
      <c r="AG202" s="100"/>
    </row>
    <row r="203" spans="1:33" x14ac:dyDescent="0.35">
      <c r="A203" s="7" t="str">
        <f t="shared" si="13"/>
        <v>Suape55,60,4</v>
      </c>
      <c r="B203" s="100" t="s">
        <v>187</v>
      </c>
      <c r="C203" s="7">
        <v>4196</v>
      </c>
      <c r="D203" s="7" t="s">
        <v>23</v>
      </c>
      <c r="E203">
        <v>4001152</v>
      </c>
      <c r="F203" s="101"/>
      <c r="G203" s="111">
        <v>50035907</v>
      </c>
      <c r="H203" t="s">
        <v>222</v>
      </c>
      <c r="I203" s="101" t="str">
        <f t="shared" si="12"/>
        <v>55,6</v>
      </c>
      <c r="J203" s="164">
        <v>0.4</v>
      </c>
      <c r="K203" s="7" t="s">
        <v>50</v>
      </c>
      <c r="L203" s="103" t="e">
        <f>HLOOKUP(K203,'ABR''26'!$DE$4:$EH$65,MATCH('Carga (2)'!A203,'ABR''26'!$DE$4:$DE$65,0),0)</f>
        <v>#N/A</v>
      </c>
      <c r="M203" s="7"/>
      <c r="O203" s="7"/>
      <c r="P203" s="104"/>
      <c r="Q203" s="102"/>
      <c r="R203" s="102"/>
      <c r="S203" s="102"/>
      <c r="T203" s="105"/>
      <c r="U203" s="102"/>
      <c r="V203" s="7"/>
      <c r="W203" s="7"/>
      <c r="X203" s="7"/>
      <c r="Y203" s="7"/>
      <c r="Z203" s="100"/>
      <c r="AA203" s="7"/>
      <c r="AB203" s="7"/>
      <c r="AC203" s="7"/>
      <c r="AD203" s="7"/>
      <c r="AE203" s="100"/>
      <c r="AF203" s="7"/>
      <c r="AG203" s="100"/>
    </row>
    <row r="204" spans="1:33" x14ac:dyDescent="0.35">
      <c r="A204" s="7" t="str">
        <f t="shared" si="13"/>
        <v>Suape55,60,4</v>
      </c>
      <c r="B204" s="100" t="s">
        <v>187</v>
      </c>
      <c r="C204" s="7">
        <v>4196</v>
      </c>
      <c r="D204" s="7" t="s">
        <v>23</v>
      </c>
      <c r="E204">
        <v>4001152</v>
      </c>
      <c r="F204" s="101"/>
      <c r="G204" s="111">
        <v>50035907</v>
      </c>
      <c r="H204" t="s">
        <v>222</v>
      </c>
      <c r="I204" s="101" t="str">
        <f t="shared" si="12"/>
        <v>55,6</v>
      </c>
      <c r="J204" s="164">
        <v>0.4</v>
      </c>
      <c r="K204" s="7" t="s">
        <v>138</v>
      </c>
      <c r="L204" s="103" t="e">
        <f>HLOOKUP(K204,'ABR''26'!$DE$4:$EH$65,MATCH('Carga (2)'!A204,'ABR''26'!$DE$4:$DE$65,0),0)</f>
        <v>#N/A</v>
      </c>
      <c r="M204" s="7"/>
      <c r="O204" s="7"/>
      <c r="P204" s="104"/>
      <c r="Q204" s="102"/>
      <c r="R204" s="102"/>
      <c r="S204" s="102"/>
      <c r="T204" s="105"/>
      <c r="U204" s="102"/>
      <c r="V204" s="7"/>
      <c r="W204" s="7"/>
      <c r="X204" s="7"/>
      <c r="Y204" s="7"/>
      <c r="Z204" s="100"/>
      <c r="AA204" s="7"/>
      <c r="AB204" s="7"/>
      <c r="AC204" s="7"/>
      <c r="AD204" s="7"/>
      <c r="AE204" s="100"/>
      <c r="AF204" s="7"/>
      <c r="AG204" s="100"/>
    </row>
    <row r="205" spans="1:33" x14ac:dyDescent="0.35">
      <c r="A205" s="7" t="str">
        <f t="shared" si="13"/>
        <v>Suape55,60,4</v>
      </c>
      <c r="B205" s="100" t="s">
        <v>187</v>
      </c>
      <c r="C205" s="7">
        <v>4196</v>
      </c>
      <c r="D205" s="7" t="s">
        <v>23</v>
      </c>
      <c r="E205">
        <v>4001152</v>
      </c>
      <c r="F205" s="101"/>
      <c r="G205" s="111">
        <v>50035907</v>
      </c>
      <c r="H205" t="s">
        <v>222</v>
      </c>
      <c r="I205" s="101" t="str">
        <f t="shared" si="12"/>
        <v>55,6</v>
      </c>
      <c r="J205" s="164">
        <v>0.4</v>
      </c>
      <c r="K205" s="7" t="s">
        <v>131</v>
      </c>
      <c r="L205" s="103" t="e">
        <f>HLOOKUP(K205,'ABR''26'!$DE$4:$EH$65,MATCH('Carga (2)'!A205,'ABR''26'!$DE$4:$DE$65,0),0)</f>
        <v>#N/A</v>
      </c>
      <c r="M205" s="7"/>
      <c r="O205" s="7"/>
      <c r="P205" s="104"/>
      <c r="Q205" s="102"/>
      <c r="R205" s="102"/>
      <c r="S205" s="102"/>
      <c r="T205" s="105"/>
      <c r="U205" s="102"/>
      <c r="V205" s="7"/>
      <c r="W205" s="7"/>
      <c r="X205" s="7"/>
      <c r="Y205" s="7"/>
      <c r="Z205" s="100"/>
      <c r="AA205" s="7"/>
      <c r="AB205" s="7"/>
      <c r="AC205" s="7"/>
      <c r="AD205" s="7"/>
      <c r="AE205" s="100"/>
      <c r="AF205" s="7"/>
      <c r="AG205" s="100"/>
    </row>
    <row r="206" spans="1:33" x14ac:dyDescent="0.35">
      <c r="A206" s="7" t="str">
        <f t="shared" si="13"/>
        <v>Suape55,60,4</v>
      </c>
      <c r="B206" s="100" t="s">
        <v>187</v>
      </c>
      <c r="C206" s="7">
        <v>4196</v>
      </c>
      <c r="D206" s="7" t="s">
        <v>23</v>
      </c>
      <c r="E206">
        <v>4001152</v>
      </c>
      <c r="F206" s="101"/>
      <c r="G206" s="111">
        <v>50035907</v>
      </c>
      <c r="H206" t="s">
        <v>222</v>
      </c>
      <c r="I206" s="101" t="str">
        <f t="shared" si="12"/>
        <v>55,6</v>
      </c>
      <c r="J206" s="164">
        <v>0.4</v>
      </c>
      <c r="K206" s="7" t="s">
        <v>44</v>
      </c>
      <c r="L206" s="103" t="e">
        <f>HLOOKUP(K206,'ABR''26'!$DE$4:$EH$65,MATCH('Carga (2)'!A206,'ABR''26'!$DE$4:$DE$65,0),0)</f>
        <v>#N/A</v>
      </c>
      <c r="M206" s="7"/>
      <c r="O206" s="7"/>
      <c r="P206" s="104"/>
      <c r="Q206" s="102"/>
      <c r="R206" s="102"/>
      <c r="S206" s="102"/>
      <c r="T206" s="105"/>
      <c r="U206" s="102"/>
      <c r="V206" s="7"/>
      <c r="W206" s="7"/>
      <c r="X206" s="7"/>
      <c r="Y206" s="7"/>
      <c r="Z206" s="100"/>
      <c r="AA206" s="7"/>
      <c r="AB206" s="7"/>
      <c r="AC206" s="7"/>
      <c r="AD206" s="7"/>
      <c r="AE206" s="100"/>
      <c r="AF206" s="7"/>
      <c r="AG206" s="100"/>
    </row>
    <row r="207" spans="1:33" x14ac:dyDescent="0.35">
      <c r="A207" s="7" t="str">
        <f t="shared" si="13"/>
        <v>Suape55,60,4</v>
      </c>
      <c r="B207" s="100" t="s">
        <v>187</v>
      </c>
      <c r="C207" s="7">
        <v>4196</v>
      </c>
      <c r="D207" s="7" t="s">
        <v>23</v>
      </c>
      <c r="E207">
        <v>4001152</v>
      </c>
      <c r="F207" s="101"/>
      <c r="G207" s="111">
        <v>50035907</v>
      </c>
      <c r="H207" t="s">
        <v>222</v>
      </c>
      <c r="I207" s="101" t="str">
        <f t="shared" si="12"/>
        <v>55,6</v>
      </c>
      <c r="J207" s="164">
        <v>0.4</v>
      </c>
      <c r="K207" s="7" t="s">
        <v>52</v>
      </c>
      <c r="L207" s="103" t="e">
        <f>HLOOKUP(K207,'ABR''26'!$DE$4:$EH$65,MATCH('Carga (2)'!A207,'ABR''26'!$DE$4:$DE$65,0),0)</f>
        <v>#N/A</v>
      </c>
      <c r="M207" s="7"/>
      <c r="O207" s="7"/>
      <c r="P207" s="104"/>
      <c r="Q207" s="102"/>
      <c r="R207" s="102"/>
      <c r="S207" s="102"/>
      <c r="T207" s="105"/>
      <c r="U207" s="102"/>
      <c r="V207" s="7"/>
      <c r="W207" s="7"/>
      <c r="X207" s="7"/>
      <c r="Y207" s="7"/>
      <c r="Z207" s="100"/>
      <c r="AA207" s="7"/>
      <c r="AB207" s="7"/>
      <c r="AC207" s="7"/>
      <c r="AD207" s="7"/>
      <c r="AE207" s="100"/>
      <c r="AF207" s="7"/>
      <c r="AG207" s="100"/>
    </row>
    <row r="208" spans="1:33" x14ac:dyDescent="0.35">
      <c r="A208" s="7" t="str">
        <f t="shared" si="13"/>
        <v>Suape55,60,4</v>
      </c>
      <c r="B208" s="100" t="s">
        <v>187</v>
      </c>
      <c r="C208" s="7">
        <v>4196</v>
      </c>
      <c r="D208" s="7" t="s">
        <v>23</v>
      </c>
      <c r="E208">
        <v>4001152</v>
      </c>
      <c r="F208" s="101"/>
      <c r="G208" s="111">
        <v>50035907</v>
      </c>
      <c r="H208" t="s">
        <v>222</v>
      </c>
      <c r="I208" s="101" t="str">
        <f t="shared" si="12"/>
        <v>55,6</v>
      </c>
      <c r="J208" s="164">
        <v>0.4</v>
      </c>
      <c r="K208" s="7" t="s">
        <v>46</v>
      </c>
      <c r="L208" s="103" t="e">
        <f>HLOOKUP(K208,'ABR''26'!$DE$4:$EH$65,MATCH('Carga (2)'!A208,'ABR''26'!$DE$4:$DE$65,0),0)</f>
        <v>#N/A</v>
      </c>
      <c r="M208" s="7"/>
      <c r="O208" s="7"/>
      <c r="P208" s="104"/>
      <c r="Q208" s="102"/>
      <c r="R208" s="102"/>
      <c r="S208" s="102"/>
      <c r="T208" s="105"/>
      <c r="U208" s="102"/>
      <c r="V208" s="7"/>
      <c r="W208" s="7"/>
      <c r="X208" s="7"/>
      <c r="Y208" s="7"/>
      <c r="Z208" s="100"/>
      <c r="AA208" s="7"/>
      <c r="AB208" s="7"/>
      <c r="AC208" s="7"/>
      <c r="AD208" s="7"/>
      <c r="AE208" s="100"/>
      <c r="AF208" s="7"/>
      <c r="AG208" s="100"/>
    </row>
    <row r="209" spans="1:33" x14ac:dyDescent="0.35">
      <c r="A209" s="7" t="str">
        <f t="shared" si="13"/>
        <v>Suape55,60,4</v>
      </c>
      <c r="B209" s="100" t="s">
        <v>187</v>
      </c>
      <c r="C209" s="7">
        <v>4196</v>
      </c>
      <c r="D209" s="7" t="s">
        <v>23</v>
      </c>
      <c r="E209">
        <v>4001152</v>
      </c>
      <c r="F209" s="101"/>
      <c r="G209" s="111">
        <v>50035907</v>
      </c>
      <c r="H209" t="s">
        <v>222</v>
      </c>
      <c r="I209" s="101" t="str">
        <f t="shared" si="12"/>
        <v>55,6</v>
      </c>
      <c r="J209" s="164">
        <v>0.4</v>
      </c>
      <c r="K209" s="7" t="s">
        <v>133</v>
      </c>
      <c r="L209" s="103" t="e">
        <f>HLOOKUP(K209,'ABR''26'!$DE$4:$EH$65,MATCH('Carga (2)'!A209,'ABR''26'!$DE$4:$DE$65,0),0)</f>
        <v>#N/A</v>
      </c>
      <c r="M209" s="7"/>
      <c r="O209" s="7"/>
      <c r="P209" s="104"/>
      <c r="Q209" s="102"/>
      <c r="R209" s="102"/>
      <c r="S209" s="102"/>
      <c r="T209" s="105"/>
      <c r="U209" s="102"/>
      <c r="V209" s="7"/>
      <c r="W209" s="7"/>
      <c r="X209" s="7"/>
      <c r="Y209" s="7"/>
      <c r="Z209" s="100"/>
      <c r="AA209" s="7"/>
      <c r="AB209" s="7"/>
      <c r="AC209" s="7"/>
      <c r="AD209" s="7"/>
      <c r="AE209" s="100"/>
      <c r="AF209" s="7"/>
      <c r="AG209" s="100"/>
    </row>
    <row r="210" spans="1:33" x14ac:dyDescent="0.35">
      <c r="A210" s="7" t="str">
        <f t="shared" si="13"/>
        <v>Suape55,60,4</v>
      </c>
      <c r="B210" s="100" t="s">
        <v>187</v>
      </c>
      <c r="C210" s="7">
        <v>4196</v>
      </c>
      <c r="D210" s="7" t="s">
        <v>23</v>
      </c>
      <c r="E210">
        <v>4001151</v>
      </c>
      <c r="F210" s="101"/>
      <c r="G210" s="111">
        <v>50035907</v>
      </c>
      <c r="H210" t="s">
        <v>222</v>
      </c>
      <c r="I210" s="101" t="str">
        <f t="shared" si="12"/>
        <v>55,6</v>
      </c>
      <c r="J210" s="164">
        <v>0.4</v>
      </c>
      <c r="K210" s="7" t="s">
        <v>43</v>
      </c>
      <c r="L210" s="103" t="e">
        <f>HLOOKUP(K210,'ABR''26'!$DE$4:$EH$65,MATCH('Carga (2)'!A210,'ABR''26'!$DE$4:$DE$65,0),0)</f>
        <v>#N/A</v>
      </c>
      <c r="M210" s="7"/>
      <c r="O210" s="7"/>
      <c r="P210" s="104"/>
      <c r="Q210" s="102"/>
      <c r="R210" s="102"/>
      <c r="S210" s="102"/>
      <c r="T210" s="105"/>
      <c r="U210" s="102"/>
      <c r="V210" s="7"/>
      <c r="W210" s="7"/>
      <c r="X210" s="7"/>
      <c r="Y210" s="7"/>
      <c r="Z210" s="100"/>
      <c r="AA210" s="7"/>
      <c r="AB210" s="7"/>
      <c r="AC210" s="7"/>
      <c r="AD210" s="7"/>
      <c r="AE210" s="100"/>
      <c r="AF210" s="7"/>
      <c r="AG210" s="100"/>
    </row>
    <row r="211" spans="1:33" x14ac:dyDescent="0.35">
      <c r="A211" s="7" t="str">
        <f t="shared" si="13"/>
        <v>Suape55,60,4</v>
      </c>
      <c r="B211" s="100" t="s">
        <v>187</v>
      </c>
      <c r="C211" s="7">
        <v>4196</v>
      </c>
      <c r="D211" s="7" t="s">
        <v>23</v>
      </c>
      <c r="E211">
        <v>4001151</v>
      </c>
      <c r="F211" s="101"/>
      <c r="G211" s="111">
        <v>50035907</v>
      </c>
      <c r="H211" t="s">
        <v>222</v>
      </c>
      <c r="I211" s="101" t="str">
        <f t="shared" si="12"/>
        <v>55,6</v>
      </c>
      <c r="J211" s="164">
        <v>0.4</v>
      </c>
      <c r="K211" s="7" t="s">
        <v>50</v>
      </c>
      <c r="L211" s="103" t="e">
        <f>HLOOKUP(K211,'ABR''26'!$DE$4:$EH$65,MATCH('Carga (2)'!A211,'ABR''26'!$DE$4:$DE$65,0),0)</f>
        <v>#N/A</v>
      </c>
      <c r="M211" s="7"/>
      <c r="O211" s="7"/>
      <c r="P211" s="104"/>
      <c r="Q211" s="102"/>
      <c r="R211" s="102"/>
      <c r="S211" s="102"/>
      <c r="T211" s="105"/>
      <c r="U211" s="102"/>
      <c r="V211" s="7"/>
      <c r="W211" s="7"/>
      <c r="X211" s="7"/>
      <c r="Y211" s="7"/>
      <c r="Z211" s="100"/>
      <c r="AA211" s="7"/>
      <c r="AB211" s="7"/>
      <c r="AC211" s="7"/>
      <c r="AD211" s="7"/>
      <c r="AE211" s="100"/>
      <c r="AF211" s="7"/>
      <c r="AG211" s="100"/>
    </row>
    <row r="212" spans="1:33" x14ac:dyDescent="0.35">
      <c r="A212" s="7" t="str">
        <f t="shared" si="13"/>
        <v>Suape55,60,4</v>
      </c>
      <c r="B212" s="100" t="s">
        <v>187</v>
      </c>
      <c r="C212" s="7">
        <v>4196</v>
      </c>
      <c r="D212" s="7" t="s">
        <v>23</v>
      </c>
      <c r="E212">
        <v>4001151</v>
      </c>
      <c r="F212" s="101"/>
      <c r="G212" s="111">
        <v>50035907</v>
      </c>
      <c r="H212" t="s">
        <v>222</v>
      </c>
      <c r="I212" s="101" t="str">
        <f t="shared" si="12"/>
        <v>55,6</v>
      </c>
      <c r="J212" s="164">
        <v>0.4</v>
      </c>
      <c r="K212" s="7" t="s">
        <v>138</v>
      </c>
      <c r="L212" s="103" t="e">
        <f>HLOOKUP(K212,'ABR''26'!$DE$4:$EH$65,MATCH('Carga (2)'!A212,'ABR''26'!$DE$4:$DE$65,0),0)</f>
        <v>#N/A</v>
      </c>
      <c r="M212" s="7"/>
      <c r="O212" s="7"/>
      <c r="P212" s="104"/>
      <c r="Q212" s="102"/>
      <c r="R212" s="102"/>
      <c r="S212" s="102"/>
      <c r="T212" s="105"/>
      <c r="U212" s="102"/>
      <c r="V212" s="7"/>
      <c r="W212" s="7"/>
      <c r="X212" s="7"/>
      <c r="Y212" s="7"/>
      <c r="Z212" s="100"/>
      <c r="AA212" s="7"/>
      <c r="AB212" s="7"/>
      <c r="AC212" s="7"/>
      <c r="AD212" s="7"/>
      <c r="AE212" s="100"/>
      <c r="AF212" s="7"/>
      <c r="AG212" s="100"/>
    </row>
    <row r="213" spans="1:33" x14ac:dyDescent="0.35">
      <c r="A213" s="7" t="str">
        <f t="shared" si="13"/>
        <v>Suape55,60,4</v>
      </c>
      <c r="B213" s="100" t="s">
        <v>187</v>
      </c>
      <c r="C213" s="7">
        <v>4196</v>
      </c>
      <c r="D213" s="7" t="s">
        <v>23</v>
      </c>
      <c r="E213">
        <v>4001151</v>
      </c>
      <c r="F213" s="101"/>
      <c r="G213" s="111">
        <v>50035907</v>
      </c>
      <c r="H213" t="s">
        <v>222</v>
      </c>
      <c r="I213" s="101" t="str">
        <f t="shared" si="12"/>
        <v>55,6</v>
      </c>
      <c r="J213" s="164">
        <v>0.4</v>
      </c>
      <c r="K213" s="7" t="s">
        <v>131</v>
      </c>
      <c r="L213" s="103" t="e">
        <f>HLOOKUP(K213,'ABR''26'!$DE$4:$EH$65,MATCH('Carga (2)'!A213,'ABR''26'!$DE$4:$DE$65,0),0)</f>
        <v>#N/A</v>
      </c>
      <c r="M213" s="7"/>
      <c r="O213" s="7"/>
      <c r="P213" s="104"/>
      <c r="Q213" s="102"/>
      <c r="R213" s="102"/>
      <c r="S213" s="102"/>
      <c r="T213" s="105"/>
      <c r="U213" s="102"/>
      <c r="V213" s="7"/>
      <c r="W213" s="7"/>
      <c r="X213" s="7"/>
      <c r="Y213" s="7"/>
      <c r="Z213" s="100"/>
      <c r="AA213" s="7"/>
      <c r="AB213" s="7"/>
      <c r="AC213" s="7"/>
      <c r="AD213" s="7"/>
      <c r="AE213" s="100"/>
      <c r="AF213" s="7"/>
      <c r="AG213" s="100"/>
    </row>
    <row r="214" spans="1:33" x14ac:dyDescent="0.35">
      <c r="A214" s="7" t="str">
        <f t="shared" si="13"/>
        <v>Suape55,60,4</v>
      </c>
      <c r="B214" s="100" t="s">
        <v>187</v>
      </c>
      <c r="C214" s="7">
        <v>4196</v>
      </c>
      <c r="D214" s="7" t="s">
        <v>23</v>
      </c>
      <c r="E214">
        <v>4001151</v>
      </c>
      <c r="F214" s="101"/>
      <c r="G214" s="111">
        <v>50035907</v>
      </c>
      <c r="H214" t="s">
        <v>222</v>
      </c>
      <c r="I214" s="101" t="str">
        <f t="shared" si="12"/>
        <v>55,6</v>
      </c>
      <c r="J214" s="164">
        <v>0.4</v>
      </c>
      <c r="K214" s="7" t="s">
        <v>44</v>
      </c>
      <c r="L214" s="103" t="e">
        <f>HLOOKUP(K214,'ABR''26'!$DE$4:$EH$65,MATCH('Carga (2)'!A214,'ABR''26'!$DE$4:$DE$65,0),0)</f>
        <v>#N/A</v>
      </c>
      <c r="M214" s="7"/>
      <c r="O214" s="7"/>
      <c r="P214" s="104"/>
      <c r="Q214" s="102"/>
      <c r="R214" s="102"/>
      <c r="S214" s="102"/>
      <c r="T214" s="105"/>
      <c r="U214" s="102"/>
      <c r="V214" s="7"/>
      <c r="W214" s="7"/>
      <c r="X214" s="7"/>
      <c r="Y214" s="7"/>
      <c r="Z214" s="100"/>
      <c r="AA214" s="7"/>
      <c r="AB214" s="7"/>
      <c r="AC214" s="7"/>
      <c r="AD214" s="7"/>
      <c r="AE214" s="100"/>
      <c r="AF214" s="7"/>
      <c r="AG214" s="100"/>
    </row>
    <row r="215" spans="1:33" x14ac:dyDescent="0.35">
      <c r="A215" s="7" t="str">
        <f t="shared" si="13"/>
        <v>Suape55,60,4</v>
      </c>
      <c r="B215" s="100" t="s">
        <v>187</v>
      </c>
      <c r="C215" s="7">
        <v>4196</v>
      </c>
      <c r="D215" s="7" t="s">
        <v>23</v>
      </c>
      <c r="E215">
        <v>4001151</v>
      </c>
      <c r="F215" s="101"/>
      <c r="G215" s="111">
        <v>50035907</v>
      </c>
      <c r="H215" t="s">
        <v>222</v>
      </c>
      <c r="I215" s="101" t="str">
        <f t="shared" si="12"/>
        <v>55,6</v>
      </c>
      <c r="J215" s="164">
        <v>0.4</v>
      </c>
      <c r="K215" s="7" t="s">
        <v>52</v>
      </c>
      <c r="L215" s="103" t="e">
        <f>HLOOKUP(K215,'ABR''26'!$DE$4:$EH$65,MATCH('Carga (2)'!A215,'ABR''26'!$DE$4:$DE$65,0),0)</f>
        <v>#N/A</v>
      </c>
      <c r="M215" s="7"/>
      <c r="O215" s="7"/>
      <c r="P215" s="104"/>
      <c r="Q215" s="102"/>
      <c r="R215" s="102"/>
      <c r="S215" s="102"/>
      <c r="T215" s="105"/>
      <c r="U215" s="102"/>
      <c r="V215" s="7"/>
      <c r="W215" s="7"/>
      <c r="X215" s="7"/>
      <c r="Y215" s="7"/>
      <c r="Z215" s="100"/>
      <c r="AA215" s="7"/>
      <c r="AB215" s="7"/>
      <c r="AC215" s="7"/>
      <c r="AD215" s="7"/>
      <c r="AE215" s="100"/>
      <c r="AF215" s="7"/>
      <c r="AG215" s="100"/>
    </row>
    <row r="216" spans="1:33" x14ac:dyDescent="0.35">
      <c r="A216" s="7" t="str">
        <f t="shared" si="13"/>
        <v>Suape55,60,4</v>
      </c>
      <c r="B216" s="100" t="s">
        <v>187</v>
      </c>
      <c r="C216" s="7">
        <v>4196</v>
      </c>
      <c r="D216" s="7" t="s">
        <v>23</v>
      </c>
      <c r="E216">
        <v>4001151</v>
      </c>
      <c r="F216" s="101"/>
      <c r="G216" s="111">
        <v>50035907</v>
      </c>
      <c r="H216" t="s">
        <v>222</v>
      </c>
      <c r="I216" s="101" t="str">
        <f t="shared" si="12"/>
        <v>55,6</v>
      </c>
      <c r="J216" s="164">
        <v>0.4</v>
      </c>
      <c r="K216" s="7" t="s">
        <v>46</v>
      </c>
      <c r="L216" s="103" t="e">
        <f>HLOOKUP(K216,'ABR''26'!$DE$4:$EH$65,MATCH('Carga (2)'!A216,'ABR''26'!$DE$4:$DE$65,0),0)</f>
        <v>#N/A</v>
      </c>
      <c r="M216" s="7"/>
      <c r="O216" s="7"/>
      <c r="P216" s="104"/>
      <c r="Q216" s="102"/>
      <c r="R216" s="102"/>
      <c r="S216" s="102"/>
      <c r="T216" s="105"/>
      <c r="U216" s="102"/>
      <c r="V216" s="7"/>
      <c r="W216" s="7"/>
      <c r="X216" s="7"/>
      <c r="Y216" s="7"/>
      <c r="Z216" s="100"/>
      <c r="AA216" s="7"/>
      <c r="AB216" s="7"/>
      <c r="AC216" s="7"/>
      <c r="AD216" s="7"/>
      <c r="AE216" s="100"/>
      <c r="AF216" s="7"/>
      <c r="AG216" s="100"/>
    </row>
    <row r="217" spans="1:33" x14ac:dyDescent="0.35">
      <c r="A217" s="7" t="str">
        <f t="shared" si="13"/>
        <v>Suape55,60,4</v>
      </c>
      <c r="B217" s="100" t="s">
        <v>187</v>
      </c>
      <c r="C217" s="7">
        <v>4196</v>
      </c>
      <c r="D217" s="7" t="s">
        <v>23</v>
      </c>
      <c r="E217">
        <v>4001151</v>
      </c>
      <c r="F217" s="101"/>
      <c r="G217" s="111">
        <v>50035907</v>
      </c>
      <c r="H217" t="s">
        <v>222</v>
      </c>
      <c r="I217" s="101" t="str">
        <f t="shared" si="12"/>
        <v>55,6</v>
      </c>
      <c r="J217" s="164">
        <v>0.4</v>
      </c>
      <c r="K217" s="7" t="s">
        <v>133</v>
      </c>
      <c r="L217" s="103" t="e">
        <f>HLOOKUP(K217,'ABR''26'!$DE$4:$EH$65,MATCH('Carga (2)'!A217,'ABR''26'!$DE$4:$DE$65,0),0)</f>
        <v>#N/A</v>
      </c>
      <c r="M217" s="7"/>
      <c r="O217" s="7"/>
      <c r="P217" s="104"/>
      <c r="Q217" s="102"/>
      <c r="R217" s="102"/>
      <c r="S217" s="102"/>
      <c r="T217" s="105"/>
      <c r="U217" s="102"/>
      <c r="V217" s="7"/>
      <c r="W217" s="7"/>
      <c r="X217" s="7"/>
      <c r="Y217" s="7"/>
      <c r="Z217" s="100"/>
      <c r="AA217" s="7"/>
      <c r="AB217" s="7"/>
      <c r="AC217" s="7"/>
      <c r="AD217" s="7"/>
      <c r="AE217" s="100"/>
      <c r="AF217" s="7"/>
      <c r="AG217" s="100"/>
    </row>
    <row r="218" spans="1:33" x14ac:dyDescent="0.35">
      <c r="A218" s="7" t="str">
        <f t="shared" si="13"/>
        <v>Manaus39,70</v>
      </c>
      <c r="B218" s="100" t="s">
        <v>187</v>
      </c>
      <c r="C218" s="7">
        <v>4151</v>
      </c>
      <c r="D218" s="7" t="s">
        <v>40</v>
      </c>
      <c r="E218">
        <v>4001158</v>
      </c>
      <c r="F218" s="101"/>
      <c r="G218" s="111">
        <v>50035281</v>
      </c>
      <c r="H218" t="s">
        <v>221</v>
      </c>
      <c r="I218" s="101" t="str">
        <f t="shared" si="12"/>
        <v>39,7</v>
      </c>
      <c r="J218" s="164">
        <v>0</v>
      </c>
      <c r="K218" s="7" t="s">
        <v>43</v>
      </c>
      <c r="L218" s="103" t="e">
        <f>HLOOKUP(K218,'ABR''26'!$DE$4:$EH$65,MATCH('Carga (2)'!A218,'ABR''26'!$DE$4:$DE$65,0),0)</f>
        <v>#N/A</v>
      </c>
      <c r="M218" s="7"/>
      <c r="O218" s="7"/>
      <c r="P218" s="104"/>
      <c r="Q218" s="102"/>
      <c r="R218" s="102"/>
      <c r="S218" s="102"/>
      <c r="T218" s="105"/>
      <c r="U218" s="102"/>
      <c r="V218" s="7"/>
      <c r="W218" s="7"/>
      <c r="X218" s="7"/>
      <c r="Y218" s="7"/>
      <c r="Z218" s="100"/>
      <c r="AA218" s="7"/>
      <c r="AB218" s="7"/>
      <c r="AC218" s="7"/>
      <c r="AD218" s="7"/>
      <c r="AE218" s="100"/>
      <c r="AF218" s="7"/>
      <c r="AG218" s="100"/>
    </row>
    <row r="219" spans="1:33" x14ac:dyDescent="0.35">
      <c r="A219" s="7" t="str">
        <f t="shared" si="13"/>
        <v>Manaus39,70</v>
      </c>
      <c r="B219" s="100" t="s">
        <v>187</v>
      </c>
      <c r="C219" s="7">
        <v>4151</v>
      </c>
      <c r="D219" s="7" t="s">
        <v>40</v>
      </c>
      <c r="E219">
        <v>4001158</v>
      </c>
      <c r="F219" s="101"/>
      <c r="G219" s="111">
        <v>50035281</v>
      </c>
      <c r="H219" t="s">
        <v>221</v>
      </c>
      <c r="I219" s="101" t="str">
        <f t="shared" si="12"/>
        <v>39,7</v>
      </c>
      <c r="J219" s="164">
        <v>0</v>
      </c>
      <c r="K219" s="7" t="s">
        <v>50</v>
      </c>
      <c r="L219" s="103" t="e">
        <f>HLOOKUP(K219,'ABR''26'!$DE$4:$EH$65,MATCH('Carga (2)'!A219,'ABR''26'!$DE$4:$DE$65,0),0)</f>
        <v>#N/A</v>
      </c>
      <c r="M219" s="7"/>
      <c r="O219" s="7"/>
      <c r="P219" s="104"/>
      <c r="Q219" s="102"/>
      <c r="R219" s="102"/>
      <c r="S219" s="102"/>
      <c r="T219" s="105"/>
      <c r="U219" s="102"/>
      <c r="V219" s="7"/>
      <c r="W219" s="7"/>
      <c r="X219" s="7"/>
      <c r="Y219" s="7"/>
      <c r="Z219" s="100"/>
      <c r="AA219" s="7"/>
      <c r="AB219" s="7"/>
      <c r="AC219" s="7"/>
      <c r="AD219" s="7"/>
      <c r="AE219" s="100"/>
      <c r="AF219" s="7"/>
      <c r="AG219" s="100"/>
    </row>
    <row r="220" spans="1:33" x14ac:dyDescent="0.35">
      <c r="A220" s="7" t="str">
        <f t="shared" si="13"/>
        <v>Manaus39,70</v>
      </c>
      <c r="B220" s="100" t="s">
        <v>187</v>
      </c>
      <c r="C220" s="7">
        <v>4151</v>
      </c>
      <c r="D220" s="7" t="s">
        <v>40</v>
      </c>
      <c r="E220">
        <v>4001158</v>
      </c>
      <c r="F220" s="101"/>
      <c r="G220" s="111">
        <v>50035281</v>
      </c>
      <c r="H220" t="s">
        <v>221</v>
      </c>
      <c r="I220" s="101" t="str">
        <f t="shared" si="12"/>
        <v>39,7</v>
      </c>
      <c r="J220" s="164">
        <v>0</v>
      </c>
      <c r="K220" s="7" t="s">
        <v>138</v>
      </c>
      <c r="L220" s="103" t="e">
        <f>HLOOKUP(K220,'ABR''26'!$DE$4:$EH$65,MATCH('Carga (2)'!A220,'ABR''26'!$DE$4:$DE$65,0),0)</f>
        <v>#N/A</v>
      </c>
      <c r="M220" s="7"/>
      <c r="O220" s="7"/>
      <c r="P220" s="104"/>
      <c r="Q220" s="102"/>
      <c r="R220" s="102"/>
      <c r="S220" s="102"/>
      <c r="T220" s="105"/>
      <c r="U220" s="102"/>
      <c r="V220" s="7"/>
      <c r="W220" s="7"/>
      <c r="X220" s="7"/>
      <c r="Y220" s="7"/>
      <c r="Z220" s="100"/>
      <c r="AA220" s="7"/>
      <c r="AB220" s="7"/>
      <c r="AC220" s="7"/>
      <c r="AD220" s="7"/>
      <c r="AE220" s="100"/>
      <c r="AF220" s="7"/>
      <c r="AG220" s="100"/>
    </row>
    <row r="221" spans="1:33" x14ac:dyDescent="0.35">
      <c r="A221" s="7" t="str">
        <f t="shared" si="13"/>
        <v>Manaus39,70</v>
      </c>
      <c r="B221" s="100" t="s">
        <v>187</v>
      </c>
      <c r="C221" s="7">
        <v>4151</v>
      </c>
      <c r="D221" s="7" t="s">
        <v>40</v>
      </c>
      <c r="E221">
        <v>4001158</v>
      </c>
      <c r="F221" s="101"/>
      <c r="G221" s="111">
        <v>50035281</v>
      </c>
      <c r="H221" t="s">
        <v>221</v>
      </c>
      <c r="I221" s="101" t="str">
        <f t="shared" si="12"/>
        <v>39,7</v>
      </c>
      <c r="J221" s="164">
        <v>0</v>
      </c>
      <c r="K221" s="7" t="s">
        <v>131</v>
      </c>
      <c r="L221" s="103" t="e">
        <f>HLOOKUP(K221,'ABR''26'!$DE$4:$EH$65,MATCH('Carga (2)'!A221,'ABR''26'!$DE$4:$DE$65,0),0)</f>
        <v>#N/A</v>
      </c>
      <c r="M221" s="7"/>
      <c r="O221" s="7"/>
      <c r="P221" s="104"/>
      <c r="Q221" s="102"/>
      <c r="R221" s="102"/>
      <c r="S221" s="102"/>
      <c r="T221" s="105"/>
      <c r="U221" s="102"/>
      <c r="V221" s="7"/>
      <c r="W221" s="7"/>
      <c r="X221" s="7"/>
      <c r="Y221" s="7"/>
      <c r="Z221" s="100"/>
      <c r="AA221" s="7"/>
      <c r="AB221" s="7"/>
      <c r="AC221" s="7"/>
      <c r="AD221" s="7"/>
      <c r="AE221" s="100"/>
      <c r="AF221" s="7"/>
      <c r="AG221" s="100"/>
    </row>
    <row r="222" spans="1:33" x14ac:dyDescent="0.35">
      <c r="A222" s="7" t="str">
        <f t="shared" si="13"/>
        <v>Manaus39,70</v>
      </c>
      <c r="B222" s="100" t="s">
        <v>187</v>
      </c>
      <c r="C222" s="7">
        <v>4151</v>
      </c>
      <c r="D222" s="7" t="s">
        <v>40</v>
      </c>
      <c r="E222">
        <v>4001158</v>
      </c>
      <c r="F222" s="101"/>
      <c r="G222" s="111">
        <v>50035281</v>
      </c>
      <c r="H222" t="s">
        <v>221</v>
      </c>
      <c r="I222" s="101" t="str">
        <f t="shared" si="12"/>
        <v>39,7</v>
      </c>
      <c r="J222" s="164">
        <v>0</v>
      </c>
      <c r="K222" s="7" t="s">
        <v>44</v>
      </c>
      <c r="L222" s="103" t="e">
        <f>HLOOKUP(K222,'ABR''26'!$DE$4:$EH$65,MATCH('Carga (2)'!A222,'ABR''26'!$DE$4:$DE$65,0),0)</f>
        <v>#N/A</v>
      </c>
      <c r="M222" s="7"/>
      <c r="O222" s="7"/>
      <c r="P222" s="104"/>
      <c r="Q222" s="102"/>
      <c r="R222" s="102"/>
      <c r="S222" s="102"/>
      <c r="T222" s="105"/>
      <c r="U222" s="102"/>
      <c r="V222" s="7"/>
      <c r="W222" s="7"/>
      <c r="X222" s="7"/>
      <c r="Y222" s="7"/>
      <c r="Z222" s="100"/>
      <c r="AA222" s="7"/>
      <c r="AB222" s="7"/>
      <c r="AC222" s="7"/>
      <c r="AD222" s="7"/>
      <c r="AE222" s="100"/>
      <c r="AF222" s="7"/>
      <c r="AG222" s="100"/>
    </row>
    <row r="223" spans="1:33" x14ac:dyDescent="0.35">
      <c r="A223" s="7" t="str">
        <f t="shared" si="13"/>
        <v>Manaus39,70</v>
      </c>
      <c r="B223" s="100" t="s">
        <v>187</v>
      </c>
      <c r="C223" s="7">
        <v>4151</v>
      </c>
      <c r="D223" s="7" t="s">
        <v>40</v>
      </c>
      <c r="E223">
        <v>4001158</v>
      </c>
      <c r="F223" s="101"/>
      <c r="G223" s="111">
        <v>50035281</v>
      </c>
      <c r="H223" t="s">
        <v>221</v>
      </c>
      <c r="I223" s="101" t="str">
        <f t="shared" si="12"/>
        <v>39,7</v>
      </c>
      <c r="J223" s="164">
        <v>0</v>
      </c>
      <c r="K223" s="7" t="s">
        <v>134</v>
      </c>
      <c r="L223" s="103" t="e">
        <f>HLOOKUP(K223,'ABR''26'!$DE$4:$EH$65,MATCH('Carga (2)'!A223,'ABR''26'!$DE$4:$DE$65,0),0)</f>
        <v>#N/A</v>
      </c>
      <c r="M223" s="7"/>
      <c r="O223" s="7"/>
      <c r="P223" s="104"/>
      <c r="Q223" s="102"/>
      <c r="R223" s="102"/>
      <c r="S223" s="102"/>
      <c r="T223" s="105"/>
      <c r="U223" s="102"/>
      <c r="V223" s="7"/>
      <c r="W223" s="7"/>
      <c r="X223" s="7"/>
      <c r="Y223" s="7"/>
      <c r="Z223" s="100"/>
      <c r="AA223" s="7"/>
      <c r="AB223" s="7"/>
      <c r="AC223" s="7"/>
      <c r="AD223" s="7"/>
      <c r="AE223" s="100"/>
      <c r="AF223" s="7"/>
      <c r="AG223" s="100"/>
    </row>
    <row r="224" spans="1:33" x14ac:dyDescent="0.35">
      <c r="A224" s="7" t="str">
        <f t="shared" si="13"/>
        <v>Manaus39,70</v>
      </c>
      <c r="B224" s="100" t="s">
        <v>187</v>
      </c>
      <c r="C224" s="7">
        <v>4151</v>
      </c>
      <c r="D224" s="7" t="s">
        <v>40</v>
      </c>
      <c r="E224">
        <v>4001158</v>
      </c>
      <c r="F224" s="101"/>
      <c r="G224" s="111">
        <v>50035281</v>
      </c>
      <c r="H224" t="s">
        <v>221</v>
      </c>
      <c r="I224" s="101" t="str">
        <f t="shared" si="12"/>
        <v>39,7</v>
      </c>
      <c r="J224" s="164">
        <v>0</v>
      </c>
      <c r="K224" s="7" t="s">
        <v>46</v>
      </c>
      <c r="L224" s="103" t="e">
        <f>HLOOKUP(K224,'ABR''26'!$DE$4:$EH$65,MATCH('Carga (2)'!A224,'ABR''26'!$DE$4:$DE$65,0),0)</f>
        <v>#N/A</v>
      </c>
      <c r="M224" s="7"/>
      <c r="O224" s="7"/>
      <c r="P224" s="104"/>
      <c r="Q224" s="102"/>
      <c r="R224" s="102"/>
      <c r="S224" s="102"/>
      <c r="T224" s="105"/>
      <c r="U224" s="102"/>
      <c r="V224" s="7"/>
      <c r="W224" s="7"/>
      <c r="X224" s="7"/>
      <c r="Y224" s="7"/>
      <c r="Z224" s="100"/>
      <c r="AA224" s="7"/>
      <c r="AB224" s="7"/>
      <c r="AC224" s="7"/>
      <c r="AD224" s="7"/>
      <c r="AE224" s="100"/>
      <c r="AF224" s="7"/>
      <c r="AG224" s="100"/>
    </row>
    <row r="225" spans="1:33" x14ac:dyDescent="0.35">
      <c r="A225" s="7" t="str">
        <f t="shared" si="13"/>
        <v>Manaus39,70</v>
      </c>
      <c r="B225" s="100" t="s">
        <v>187</v>
      </c>
      <c r="C225" s="7">
        <v>4151</v>
      </c>
      <c r="D225" s="7" t="s">
        <v>40</v>
      </c>
      <c r="E225">
        <v>4001158</v>
      </c>
      <c r="F225" s="101"/>
      <c r="G225" s="111">
        <v>50035281</v>
      </c>
      <c r="H225" t="s">
        <v>221</v>
      </c>
      <c r="I225" s="101" t="str">
        <f t="shared" si="12"/>
        <v>39,7</v>
      </c>
      <c r="J225" s="164">
        <v>0</v>
      </c>
      <c r="K225" s="7" t="s">
        <v>133</v>
      </c>
      <c r="L225" s="103" t="e">
        <f>HLOOKUP(K225,'ABR''26'!$DE$4:$EH$65,MATCH('Carga (2)'!A225,'ABR''26'!$DE$4:$DE$65,0),0)</f>
        <v>#N/A</v>
      </c>
      <c r="M225" s="7"/>
      <c r="O225" s="7"/>
      <c r="P225" s="104"/>
      <c r="Q225" s="102"/>
      <c r="R225" s="102"/>
      <c r="S225" s="102"/>
      <c r="T225" s="105"/>
      <c r="U225" s="102"/>
      <c r="V225" s="7"/>
      <c r="W225" s="7"/>
      <c r="X225" s="7"/>
      <c r="Y225" s="7"/>
      <c r="Z225" s="100"/>
      <c r="AA225" s="7"/>
      <c r="AB225" s="7"/>
      <c r="AC225" s="7"/>
      <c r="AD225" s="7"/>
      <c r="AE225" s="100"/>
      <c r="AF225" s="7"/>
      <c r="AG225" s="100"/>
    </row>
    <row r="226" spans="1:33" x14ac:dyDescent="0.35">
      <c r="A226" s="7" t="str">
        <f t="shared" si="13"/>
        <v>Suape55,60,4</v>
      </c>
      <c r="B226" s="100" t="s">
        <v>187</v>
      </c>
      <c r="C226" s="7">
        <v>4196</v>
      </c>
      <c r="D226" s="7" t="s">
        <v>23</v>
      </c>
      <c r="E226">
        <v>4001163</v>
      </c>
      <c r="F226" s="101"/>
      <c r="G226" s="111">
        <v>50035907</v>
      </c>
      <c r="H226" t="s">
        <v>222</v>
      </c>
      <c r="I226" s="101" t="str">
        <f t="shared" si="12"/>
        <v>55,6</v>
      </c>
      <c r="J226" s="164">
        <v>0.4</v>
      </c>
      <c r="K226" s="7" t="s">
        <v>43</v>
      </c>
      <c r="L226" s="103" t="e">
        <f>HLOOKUP(K226,'ABR''26'!$DE$4:$EH$65,MATCH('Carga (2)'!A226,'ABR''26'!$DE$4:$DE$65,0),0)</f>
        <v>#N/A</v>
      </c>
      <c r="M226" s="7"/>
      <c r="O226" s="7"/>
      <c r="P226" s="104"/>
      <c r="Q226" s="102"/>
      <c r="R226" s="102"/>
      <c r="S226" s="102"/>
      <c r="T226" s="105"/>
      <c r="U226" s="102"/>
      <c r="V226" s="7"/>
      <c r="W226" s="7"/>
      <c r="X226" s="7"/>
      <c r="Y226" s="7"/>
      <c r="Z226" s="100"/>
      <c r="AA226" s="7"/>
      <c r="AB226" s="7"/>
      <c r="AC226" s="7"/>
      <c r="AD226" s="7"/>
      <c r="AE226" s="100"/>
      <c r="AF226" s="7"/>
      <c r="AG226" s="100"/>
    </row>
    <row r="227" spans="1:33" x14ac:dyDescent="0.35">
      <c r="A227" s="7" t="str">
        <f t="shared" si="13"/>
        <v>Suape55,60,4</v>
      </c>
      <c r="B227" s="100" t="s">
        <v>187</v>
      </c>
      <c r="C227" s="7">
        <v>4196</v>
      </c>
      <c r="D227" s="7" t="s">
        <v>23</v>
      </c>
      <c r="E227">
        <v>4001163</v>
      </c>
      <c r="F227" s="101"/>
      <c r="G227" s="111">
        <v>50035907</v>
      </c>
      <c r="H227" t="s">
        <v>222</v>
      </c>
      <c r="I227" s="101" t="str">
        <f t="shared" si="12"/>
        <v>55,6</v>
      </c>
      <c r="J227" s="164">
        <v>0.4</v>
      </c>
      <c r="K227" s="7" t="s">
        <v>50</v>
      </c>
      <c r="L227" s="103" t="e">
        <f>HLOOKUP(K227,'ABR''26'!$DE$4:$EH$65,MATCH('Carga (2)'!A227,'ABR''26'!$DE$4:$DE$65,0),0)</f>
        <v>#N/A</v>
      </c>
      <c r="M227" s="7"/>
      <c r="O227" s="7"/>
      <c r="P227" s="104"/>
      <c r="Q227" s="102"/>
      <c r="R227" s="102"/>
      <c r="S227" s="102"/>
      <c r="T227" s="105"/>
      <c r="U227" s="102"/>
      <c r="V227" s="7"/>
      <c r="W227" s="7"/>
      <c r="X227" s="7"/>
      <c r="Y227" s="7"/>
      <c r="Z227" s="100"/>
      <c r="AA227" s="7"/>
      <c r="AB227" s="7"/>
      <c r="AC227" s="7"/>
      <c r="AD227" s="7"/>
      <c r="AE227" s="100"/>
      <c r="AF227" s="7"/>
      <c r="AG227" s="100"/>
    </row>
    <row r="228" spans="1:33" x14ac:dyDescent="0.35">
      <c r="A228" s="7" t="str">
        <f t="shared" si="13"/>
        <v>Suape55,60,4</v>
      </c>
      <c r="B228" s="100" t="s">
        <v>187</v>
      </c>
      <c r="C228" s="7">
        <v>4196</v>
      </c>
      <c r="D228" s="7" t="s">
        <v>23</v>
      </c>
      <c r="E228">
        <v>4001163</v>
      </c>
      <c r="F228" s="101"/>
      <c r="G228" s="111">
        <v>50035907</v>
      </c>
      <c r="H228" t="s">
        <v>222</v>
      </c>
      <c r="I228" s="101" t="str">
        <f t="shared" si="12"/>
        <v>55,6</v>
      </c>
      <c r="J228" s="164">
        <v>0.4</v>
      </c>
      <c r="K228" s="7" t="s">
        <v>138</v>
      </c>
      <c r="L228" s="103" t="e">
        <f>HLOOKUP(K228,'ABR''26'!$DE$4:$EH$65,MATCH('Carga (2)'!A228,'ABR''26'!$DE$4:$DE$65,0),0)</f>
        <v>#N/A</v>
      </c>
      <c r="M228" s="7"/>
      <c r="O228" s="7"/>
      <c r="P228" s="104"/>
      <c r="Q228" s="102"/>
      <c r="R228" s="102"/>
      <c r="S228" s="102"/>
      <c r="T228" s="105"/>
      <c r="U228" s="102"/>
      <c r="V228" s="7"/>
      <c r="W228" s="7"/>
      <c r="X228" s="7"/>
      <c r="Y228" s="7"/>
      <c r="Z228" s="100"/>
      <c r="AA228" s="7"/>
      <c r="AB228" s="7"/>
      <c r="AC228" s="7"/>
      <c r="AD228" s="7"/>
      <c r="AE228" s="100"/>
      <c r="AF228" s="7"/>
      <c r="AG228" s="100"/>
    </row>
    <row r="229" spans="1:33" x14ac:dyDescent="0.35">
      <c r="A229" s="7" t="str">
        <f t="shared" si="13"/>
        <v>Suape55,60,4</v>
      </c>
      <c r="B229" s="100" t="s">
        <v>187</v>
      </c>
      <c r="C229" s="7">
        <v>4196</v>
      </c>
      <c r="D229" s="7" t="s">
        <v>23</v>
      </c>
      <c r="E229">
        <v>4001163</v>
      </c>
      <c r="F229" s="101"/>
      <c r="G229" s="111">
        <v>50035907</v>
      </c>
      <c r="H229" t="s">
        <v>222</v>
      </c>
      <c r="I229" s="101" t="str">
        <f t="shared" si="12"/>
        <v>55,6</v>
      </c>
      <c r="J229" s="164">
        <v>0.4</v>
      </c>
      <c r="K229" s="7" t="s">
        <v>131</v>
      </c>
      <c r="L229" s="103" t="e">
        <f>HLOOKUP(K229,'ABR''26'!$DE$4:$EH$65,MATCH('Carga (2)'!A229,'ABR''26'!$DE$4:$DE$65,0),0)</f>
        <v>#N/A</v>
      </c>
      <c r="M229" s="7"/>
      <c r="O229" s="7"/>
      <c r="P229" s="104"/>
      <c r="Q229" s="102"/>
      <c r="R229" s="102"/>
      <c r="S229" s="102"/>
      <c r="T229" s="105"/>
      <c r="U229" s="102"/>
      <c r="V229" s="7"/>
      <c r="W229" s="7"/>
      <c r="X229" s="7"/>
      <c r="Y229" s="7"/>
      <c r="Z229" s="100"/>
      <c r="AA229" s="7"/>
      <c r="AB229" s="7"/>
      <c r="AC229" s="7"/>
      <c r="AD229" s="7"/>
      <c r="AE229" s="100"/>
      <c r="AF229" s="7"/>
      <c r="AG229" s="100"/>
    </row>
    <row r="230" spans="1:33" x14ac:dyDescent="0.35">
      <c r="A230" s="7" t="str">
        <f t="shared" si="13"/>
        <v>Suape55,60,4</v>
      </c>
      <c r="B230" s="100" t="s">
        <v>187</v>
      </c>
      <c r="C230" s="7">
        <v>4196</v>
      </c>
      <c r="D230" s="7" t="s">
        <v>23</v>
      </c>
      <c r="E230">
        <v>4001163</v>
      </c>
      <c r="F230" s="101"/>
      <c r="G230" s="111">
        <v>50035907</v>
      </c>
      <c r="H230" t="s">
        <v>222</v>
      </c>
      <c r="I230" s="101" t="str">
        <f t="shared" si="12"/>
        <v>55,6</v>
      </c>
      <c r="J230" s="164">
        <v>0.4</v>
      </c>
      <c r="K230" s="7" t="s">
        <v>44</v>
      </c>
      <c r="L230" s="103" t="e">
        <f>HLOOKUP(K230,'ABR''26'!$DE$4:$EH$65,MATCH('Carga (2)'!A230,'ABR''26'!$DE$4:$DE$65,0),0)</f>
        <v>#N/A</v>
      </c>
      <c r="M230" s="7"/>
      <c r="O230" s="7"/>
      <c r="P230" s="104"/>
      <c r="Q230" s="102"/>
      <c r="R230" s="102"/>
      <c r="S230" s="102"/>
      <c r="T230" s="105"/>
      <c r="U230" s="102"/>
      <c r="V230" s="7"/>
      <c r="W230" s="7"/>
      <c r="X230" s="7"/>
      <c r="Y230" s="7"/>
      <c r="Z230" s="100"/>
      <c r="AA230" s="7"/>
      <c r="AB230" s="7"/>
      <c r="AC230" s="7"/>
      <c r="AD230" s="7"/>
      <c r="AE230" s="100"/>
      <c r="AF230" s="7"/>
      <c r="AG230" s="100"/>
    </row>
    <row r="231" spans="1:33" x14ac:dyDescent="0.35">
      <c r="A231" s="7" t="str">
        <f t="shared" si="13"/>
        <v>Suape55,60,4</v>
      </c>
      <c r="B231" s="100" t="s">
        <v>187</v>
      </c>
      <c r="C231" s="7">
        <v>4196</v>
      </c>
      <c r="D231" s="7" t="s">
        <v>23</v>
      </c>
      <c r="E231">
        <v>4001163</v>
      </c>
      <c r="F231" s="101"/>
      <c r="G231" s="111">
        <v>50035907</v>
      </c>
      <c r="H231" t="s">
        <v>222</v>
      </c>
      <c r="I231" s="101" t="str">
        <f t="shared" si="12"/>
        <v>55,6</v>
      </c>
      <c r="J231" s="164">
        <v>0.4</v>
      </c>
      <c r="K231" s="7" t="s">
        <v>52</v>
      </c>
      <c r="L231" s="103" t="e">
        <f>HLOOKUP(K231,'ABR''26'!$DE$4:$EH$65,MATCH('Carga (2)'!A231,'ABR''26'!$DE$4:$DE$65,0),0)</f>
        <v>#N/A</v>
      </c>
      <c r="M231" s="7"/>
      <c r="O231" s="7"/>
      <c r="P231" s="104"/>
      <c r="Q231" s="102"/>
      <c r="R231" s="102"/>
      <c r="S231" s="102"/>
      <c r="T231" s="105"/>
      <c r="U231" s="102"/>
      <c r="V231" s="7"/>
      <c r="W231" s="7"/>
      <c r="X231" s="7"/>
      <c r="Y231" s="7"/>
      <c r="Z231" s="100"/>
      <c r="AA231" s="7"/>
      <c r="AB231" s="7"/>
      <c r="AC231" s="7"/>
      <c r="AD231" s="7"/>
      <c r="AE231" s="100"/>
      <c r="AF231" s="7"/>
      <c r="AG231" s="100"/>
    </row>
    <row r="232" spans="1:33" x14ac:dyDescent="0.35">
      <c r="A232" s="7" t="str">
        <f t="shared" si="13"/>
        <v>Suape55,60,4</v>
      </c>
      <c r="B232" s="100" t="s">
        <v>187</v>
      </c>
      <c r="C232" s="7">
        <v>4196</v>
      </c>
      <c r="D232" s="7" t="s">
        <v>23</v>
      </c>
      <c r="E232">
        <v>4001163</v>
      </c>
      <c r="F232" s="101"/>
      <c r="G232" s="111">
        <v>50035907</v>
      </c>
      <c r="H232" t="s">
        <v>222</v>
      </c>
      <c r="I232" s="101" t="str">
        <f t="shared" si="12"/>
        <v>55,6</v>
      </c>
      <c r="J232" s="164">
        <v>0.4</v>
      </c>
      <c r="K232" s="7" t="s">
        <v>46</v>
      </c>
      <c r="L232" s="103" t="e">
        <f>HLOOKUP(K232,'ABR''26'!$DE$4:$EH$65,MATCH('Carga (2)'!A232,'ABR''26'!$DE$4:$DE$65,0),0)</f>
        <v>#N/A</v>
      </c>
      <c r="M232" s="7"/>
      <c r="O232" s="7"/>
      <c r="P232" s="104"/>
      <c r="Q232" s="102"/>
      <c r="R232" s="102"/>
      <c r="S232" s="102"/>
      <c r="T232" s="105"/>
      <c r="U232" s="102"/>
      <c r="V232" s="7"/>
      <c r="W232" s="7"/>
      <c r="X232" s="7"/>
      <c r="Y232" s="7"/>
      <c r="Z232" s="100"/>
      <c r="AA232" s="7"/>
      <c r="AB232" s="7"/>
      <c r="AC232" s="7"/>
      <c r="AD232" s="7"/>
      <c r="AE232" s="100"/>
      <c r="AF232" s="7"/>
      <c r="AG232" s="100"/>
    </row>
    <row r="233" spans="1:33" x14ac:dyDescent="0.35">
      <c r="A233" s="7" t="str">
        <f t="shared" si="13"/>
        <v>Suape55,60,4</v>
      </c>
      <c r="B233" s="100" t="s">
        <v>187</v>
      </c>
      <c r="C233" s="7">
        <v>4196</v>
      </c>
      <c r="D233" s="7" t="s">
        <v>23</v>
      </c>
      <c r="E233">
        <v>4001163</v>
      </c>
      <c r="F233" s="101"/>
      <c r="G233" s="111">
        <v>50035907</v>
      </c>
      <c r="H233" t="s">
        <v>222</v>
      </c>
      <c r="I233" s="101" t="str">
        <f t="shared" si="12"/>
        <v>55,6</v>
      </c>
      <c r="J233" s="164">
        <v>0.4</v>
      </c>
      <c r="K233" s="7" t="s">
        <v>133</v>
      </c>
      <c r="L233" s="103" t="e">
        <f>HLOOKUP(K233,'ABR''26'!$DE$4:$EH$65,MATCH('Carga (2)'!A233,'ABR''26'!$DE$4:$DE$65,0),0)</f>
        <v>#N/A</v>
      </c>
      <c r="M233" s="7"/>
      <c r="O233" s="7"/>
      <c r="P233" s="104"/>
      <c r="Q233" s="102"/>
      <c r="R233" s="102"/>
      <c r="S233" s="102"/>
      <c r="T233" s="105"/>
      <c r="U233" s="102"/>
      <c r="V233" s="7"/>
      <c r="W233" s="7"/>
      <c r="X233" s="7"/>
      <c r="Y233" s="7"/>
      <c r="Z233" s="100"/>
      <c r="AA233" s="7"/>
      <c r="AB233" s="7"/>
      <c r="AC233" s="7"/>
      <c r="AD233" s="7"/>
      <c r="AE233" s="100"/>
      <c r="AF233" s="7"/>
      <c r="AG233" s="100"/>
    </row>
    <row r="234" spans="1:33" x14ac:dyDescent="0.35">
      <c r="A234" s="7" t="str">
        <f t="shared" si="13"/>
        <v>Manaus39,70,4</v>
      </c>
      <c r="B234" s="100" t="s">
        <v>187</v>
      </c>
      <c r="C234" s="7">
        <v>4151</v>
      </c>
      <c r="D234" s="7" t="s">
        <v>40</v>
      </c>
      <c r="E234">
        <v>4001398</v>
      </c>
      <c r="F234" s="101"/>
      <c r="G234" s="111">
        <v>50036154</v>
      </c>
      <c r="H234" t="s">
        <v>223</v>
      </c>
      <c r="I234" s="101" t="str">
        <f t="shared" si="12"/>
        <v>39,7</v>
      </c>
      <c r="J234" s="164">
        <v>0.4</v>
      </c>
      <c r="K234" s="7" t="s">
        <v>43</v>
      </c>
      <c r="L234" s="103" t="e">
        <f>HLOOKUP(K234,'ABR''26'!$DE$4:$EH$65,MATCH('Carga (2)'!A234,'ABR''26'!$DE$4:$DE$65,0),0)</f>
        <v>#N/A</v>
      </c>
      <c r="M234" s="7"/>
      <c r="O234" s="7"/>
      <c r="P234" s="104"/>
      <c r="Q234" s="102"/>
      <c r="R234" s="102"/>
      <c r="S234" s="102"/>
      <c r="T234" s="105"/>
      <c r="U234" s="102"/>
      <c r="V234" s="7"/>
      <c r="W234" s="7"/>
      <c r="X234" s="7"/>
      <c r="Y234" s="7"/>
      <c r="Z234" s="100"/>
      <c r="AA234" s="7"/>
      <c r="AB234" s="7"/>
      <c r="AC234" s="7"/>
      <c r="AD234" s="7"/>
      <c r="AE234" s="100"/>
      <c r="AF234" s="7"/>
      <c r="AG234" s="100"/>
    </row>
    <row r="235" spans="1:33" x14ac:dyDescent="0.35">
      <c r="A235" s="7" t="str">
        <f t="shared" si="13"/>
        <v>Manaus39,70,4</v>
      </c>
      <c r="B235" s="100" t="s">
        <v>187</v>
      </c>
      <c r="C235" s="7">
        <v>4151</v>
      </c>
      <c r="D235" s="7" t="s">
        <v>40</v>
      </c>
      <c r="E235">
        <v>4001398</v>
      </c>
      <c r="F235" s="101"/>
      <c r="G235" s="111">
        <v>50036154</v>
      </c>
      <c r="H235" t="s">
        <v>223</v>
      </c>
      <c r="I235" s="101" t="str">
        <f t="shared" si="12"/>
        <v>39,7</v>
      </c>
      <c r="J235" s="164">
        <v>0.4</v>
      </c>
      <c r="K235" s="7" t="s">
        <v>50</v>
      </c>
      <c r="L235" s="103" t="e">
        <f>HLOOKUP(K235,'ABR''26'!$DE$4:$EH$65,MATCH('Carga (2)'!A235,'ABR''26'!$DE$4:$DE$65,0),0)</f>
        <v>#N/A</v>
      </c>
      <c r="M235" s="7"/>
      <c r="O235" s="7"/>
      <c r="P235" s="104"/>
      <c r="Q235" s="102"/>
      <c r="R235" s="102"/>
      <c r="S235" s="102"/>
      <c r="T235" s="105"/>
      <c r="U235" s="102"/>
      <c r="V235" s="7"/>
      <c r="W235" s="7"/>
      <c r="X235" s="7"/>
      <c r="Y235" s="7"/>
      <c r="Z235" s="100"/>
      <c r="AA235" s="7"/>
      <c r="AB235" s="7"/>
      <c r="AC235" s="7"/>
      <c r="AD235" s="7"/>
      <c r="AE235" s="100"/>
      <c r="AF235" s="7"/>
      <c r="AG235" s="100"/>
    </row>
    <row r="236" spans="1:33" x14ac:dyDescent="0.35">
      <c r="A236" s="7" t="str">
        <f t="shared" si="13"/>
        <v>Manaus39,70,4</v>
      </c>
      <c r="B236" s="100" t="s">
        <v>187</v>
      </c>
      <c r="C236" s="7">
        <v>4151</v>
      </c>
      <c r="D236" s="7" t="s">
        <v>40</v>
      </c>
      <c r="E236">
        <v>4001398</v>
      </c>
      <c r="F236" s="101"/>
      <c r="G236" s="111">
        <v>50036154</v>
      </c>
      <c r="H236" t="s">
        <v>223</v>
      </c>
      <c r="I236" s="101" t="str">
        <f t="shared" si="12"/>
        <v>39,7</v>
      </c>
      <c r="J236" s="164">
        <v>0.4</v>
      </c>
      <c r="K236" s="7" t="s">
        <v>138</v>
      </c>
      <c r="L236" s="103" t="e">
        <f>HLOOKUP(K236,'ABR''26'!$DE$4:$EH$65,MATCH('Carga (2)'!A236,'ABR''26'!$DE$4:$DE$65,0),0)</f>
        <v>#N/A</v>
      </c>
      <c r="M236" s="7"/>
      <c r="O236" s="7"/>
      <c r="P236" s="104"/>
      <c r="Q236" s="102"/>
      <c r="R236" s="102"/>
      <c r="S236" s="102"/>
      <c r="T236" s="105"/>
      <c r="U236" s="102"/>
      <c r="V236" s="7"/>
      <c r="W236" s="7"/>
      <c r="X236" s="7"/>
      <c r="Y236" s="7"/>
      <c r="Z236" s="100"/>
      <c r="AA236" s="7"/>
      <c r="AB236" s="7"/>
      <c r="AC236" s="7"/>
      <c r="AD236" s="7"/>
      <c r="AE236" s="100"/>
      <c r="AF236" s="7"/>
      <c r="AG236" s="100"/>
    </row>
    <row r="237" spans="1:33" x14ac:dyDescent="0.35">
      <c r="A237" s="7" t="str">
        <f t="shared" si="13"/>
        <v>Manaus39,70,4</v>
      </c>
      <c r="B237" s="100" t="s">
        <v>187</v>
      </c>
      <c r="C237" s="7">
        <v>4151</v>
      </c>
      <c r="D237" s="7" t="s">
        <v>40</v>
      </c>
      <c r="E237">
        <v>4001398</v>
      </c>
      <c r="F237" s="101"/>
      <c r="G237" s="111">
        <v>50036154</v>
      </c>
      <c r="H237" t="s">
        <v>223</v>
      </c>
      <c r="I237" s="101" t="str">
        <f t="shared" si="12"/>
        <v>39,7</v>
      </c>
      <c r="J237" s="164">
        <v>0.4</v>
      </c>
      <c r="K237" s="7" t="s">
        <v>131</v>
      </c>
      <c r="L237" s="103" t="e">
        <f>HLOOKUP(K237,'ABR''26'!$DE$4:$EH$65,MATCH('Carga (2)'!A237,'ABR''26'!$DE$4:$DE$65,0),0)</f>
        <v>#N/A</v>
      </c>
      <c r="M237" s="7"/>
      <c r="O237" s="7"/>
      <c r="P237" s="104"/>
      <c r="Q237" s="102"/>
      <c r="R237" s="102"/>
      <c r="S237" s="102"/>
      <c r="T237" s="105"/>
      <c r="U237" s="102"/>
      <c r="V237" s="7"/>
      <c r="W237" s="7"/>
      <c r="X237" s="7"/>
      <c r="Y237" s="7"/>
      <c r="Z237" s="100"/>
      <c r="AA237" s="7"/>
      <c r="AB237" s="7"/>
      <c r="AC237" s="7"/>
      <c r="AD237" s="7"/>
      <c r="AE237" s="100"/>
      <c r="AF237" s="7"/>
      <c r="AG237" s="100"/>
    </row>
    <row r="238" spans="1:33" x14ac:dyDescent="0.35">
      <c r="A238" s="7" t="str">
        <f t="shared" si="13"/>
        <v>Manaus39,70,4</v>
      </c>
      <c r="B238" s="100" t="s">
        <v>187</v>
      </c>
      <c r="C238" s="7">
        <v>4151</v>
      </c>
      <c r="D238" s="7" t="s">
        <v>40</v>
      </c>
      <c r="E238">
        <v>4001398</v>
      </c>
      <c r="F238" s="101"/>
      <c r="G238" s="111">
        <v>50036154</v>
      </c>
      <c r="H238" t="s">
        <v>223</v>
      </c>
      <c r="I238" s="101" t="str">
        <f t="shared" si="12"/>
        <v>39,7</v>
      </c>
      <c r="J238" s="164">
        <v>0.4</v>
      </c>
      <c r="K238" s="7" t="s">
        <v>44</v>
      </c>
      <c r="L238" s="103" t="e">
        <f>HLOOKUP(K238,'ABR''26'!$DE$4:$EH$65,MATCH('Carga (2)'!A238,'ABR''26'!$DE$4:$DE$65,0),0)</f>
        <v>#N/A</v>
      </c>
      <c r="M238" s="7"/>
      <c r="O238" s="7"/>
      <c r="P238" s="104"/>
      <c r="Q238" s="102"/>
      <c r="R238" s="102"/>
      <c r="S238" s="102"/>
      <c r="T238" s="105"/>
      <c r="U238" s="102"/>
      <c r="V238" s="7"/>
      <c r="W238" s="7"/>
      <c r="X238" s="7"/>
      <c r="Y238" s="7"/>
      <c r="Z238" s="100"/>
      <c r="AA238" s="7"/>
      <c r="AB238" s="7"/>
      <c r="AC238" s="7"/>
      <c r="AD238" s="7"/>
      <c r="AE238" s="100"/>
      <c r="AF238" s="7"/>
      <c r="AG238" s="100"/>
    </row>
    <row r="239" spans="1:33" x14ac:dyDescent="0.35">
      <c r="A239" s="7" t="str">
        <f t="shared" si="13"/>
        <v>Manaus39,70,4</v>
      </c>
      <c r="B239" s="100" t="s">
        <v>187</v>
      </c>
      <c r="C239" s="7">
        <v>4151</v>
      </c>
      <c r="D239" s="7" t="s">
        <v>40</v>
      </c>
      <c r="E239">
        <v>4001398</v>
      </c>
      <c r="F239" s="101"/>
      <c r="G239" s="111">
        <v>50036154</v>
      </c>
      <c r="H239" t="s">
        <v>223</v>
      </c>
      <c r="I239" s="101" t="str">
        <f t="shared" si="12"/>
        <v>39,7</v>
      </c>
      <c r="J239" s="164">
        <v>0.4</v>
      </c>
      <c r="K239" s="7" t="s">
        <v>134</v>
      </c>
      <c r="L239" s="103" t="e">
        <f>HLOOKUP(K239,'ABR''26'!$DE$4:$EH$65,MATCH('Carga (2)'!A239,'ABR''26'!$DE$4:$DE$65,0),0)</f>
        <v>#N/A</v>
      </c>
      <c r="M239" s="7"/>
      <c r="O239" s="7"/>
      <c r="P239" s="104"/>
      <c r="Q239" s="102"/>
      <c r="R239" s="102"/>
      <c r="S239" s="102"/>
      <c r="T239" s="105"/>
      <c r="U239" s="102"/>
      <c r="V239" s="7"/>
      <c r="W239" s="7"/>
      <c r="X239" s="7"/>
      <c r="Y239" s="7"/>
      <c r="Z239" s="100"/>
      <c r="AA239" s="7"/>
      <c r="AB239" s="7"/>
      <c r="AC239" s="7"/>
      <c r="AD239" s="7"/>
      <c r="AE239" s="100"/>
      <c r="AF239" s="7"/>
      <c r="AG239" s="100"/>
    </row>
    <row r="240" spans="1:33" x14ac:dyDescent="0.35">
      <c r="A240" s="7" t="str">
        <f t="shared" si="13"/>
        <v>Manaus39,70,4</v>
      </c>
      <c r="B240" s="100" t="s">
        <v>187</v>
      </c>
      <c r="C240" s="7">
        <v>4151</v>
      </c>
      <c r="D240" s="7" t="s">
        <v>40</v>
      </c>
      <c r="E240">
        <v>4001398</v>
      </c>
      <c r="F240" s="101"/>
      <c r="G240" s="111">
        <v>50036154</v>
      </c>
      <c r="H240" t="s">
        <v>223</v>
      </c>
      <c r="I240" s="101" t="str">
        <f t="shared" si="12"/>
        <v>39,7</v>
      </c>
      <c r="J240" s="164">
        <v>0.4</v>
      </c>
      <c r="K240" s="7" t="s">
        <v>46</v>
      </c>
      <c r="L240" s="103" t="e">
        <f>HLOOKUP(K240,'ABR''26'!$DE$4:$EH$65,MATCH('Carga (2)'!A240,'ABR''26'!$DE$4:$DE$65,0),0)</f>
        <v>#N/A</v>
      </c>
      <c r="M240" s="7"/>
      <c r="O240" s="7"/>
      <c r="P240" s="104"/>
      <c r="Q240" s="102"/>
      <c r="R240" s="102"/>
      <c r="S240" s="102"/>
      <c r="T240" s="105"/>
      <c r="U240" s="102"/>
      <c r="V240" s="7"/>
      <c r="W240" s="7"/>
      <c r="X240" s="7"/>
      <c r="Y240" s="7"/>
      <c r="Z240" s="100"/>
      <c r="AA240" s="7"/>
      <c r="AB240" s="7"/>
      <c r="AC240" s="7"/>
      <c r="AD240" s="7"/>
      <c r="AE240" s="100"/>
      <c r="AF240" s="7"/>
      <c r="AG240" s="100"/>
    </row>
    <row r="241" spans="1:33" x14ac:dyDescent="0.35">
      <c r="A241" s="7" t="str">
        <f t="shared" si="13"/>
        <v>Manaus39,70,4</v>
      </c>
      <c r="B241" s="100" t="s">
        <v>187</v>
      </c>
      <c r="C241" s="7">
        <v>4151</v>
      </c>
      <c r="D241" s="7" t="s">
        <v>40</v>
      </c>
      <c r="E241">
        <v>4001398</v>
      </c>
      <c r="F241" s="101"/>
      <c r="G241" s="111">
        <v>50036154</v>
      </c>
      <c r="H241" t="s">
        <v>223</v>
      </c>
      <c r="I241" s="101" t="str">
        <f t="shared" si="12"/>
        <v>39,7</v>
      </c>
      <c r="J241" s="164">
        <v>0.4</v>
      </c>
      <c r="K241" s="7" t="s">
        <v>133</v>
      </c>
      <c r="L241" s="103" t="e">
        <f>HLOOKUP(K241,'ABR''26'!$DE$4:$EH$65,MATCH('Carga (2)'!A241,'ABR''26'!$DE$4:$DE$65,0),0)</f>
        <v>#N/A</v>
      </c>
      <c r="M241" s="7"/>
      <c r="O241" s="7"/>
      <c r="P241" s="104"/>
      <c r="Q241" s="102"/>
      <c r="R241" s="102"/>
      <c r="S241" s="102"/>
      <c r="T241" s="105"/>
      <c r="U241" s="102"/>
      <c r="V241" s="7"/>
      <c r="W241" s="7"/>
      <c r="X241" s="7"/>
      <c r="Y241" s="7"/>
      <c r="Z241" s="100"/>
      <c r="AA241" s="7"/>
      <c r="AB241" s="7"/>
      <c r="AC241" s="7"/>
      <c r="AD241" s="7"/>
      <c r="AE241" s="100"/>
      <c r="AF241" s="7"/>
      <c r="AG241" s="100"/>
    </row>
    <row r="242" spans="1:33" x14ac:dyDescent="0.35">
      <c r="A242" s="7" t="str">
        <f t="shared" si="13"/>
        <v>Suape55,60,4</v>
      </c>
      <c r="B242" s="100" t="s">
        <v>187</v>
      </c>
      <c r="C242" s="7">
        <v>4196</v>
      </c>
      <c r="D242" s="7" t="s">
        <v>23</v>
      </c>
      <c r="E242">
        <v>4001156</v>
      </c>
      <c r="F242" s="101"/>
      <c r="G242" s="111">
        <v>50035907</v>
      </c>
      <c r="H242" t="s">
        <v>222</v>
      </c>
      <c r="I242" s="101" t="str">
        <f t="shared" si="12"/>
        <v>55,6</v>
      </c>
      <c r="J242" s="164">
        <v>0.4</v>
      </c>
      <c r="K242" s="7" t="s">
        <v>43</v>
      </c>
      <c r="L242" s="103" t="e">
        <f>HLOOKUP(K242,'ABR''26'!$DE$4:$EH$65,MATCH('Carga (2)'!A242,'ABR''26'!$DE$4:$DE$65,0),0)</f>
        <v>#N/A</v>
      </c>
      <c r="M242" s="7"/>
      <c r="O242" s="7"/>
      <c r="P242" s="104"/>
      <c r="Q242" s="102"/>
      <c r="R242" s="102"/>
      <c r="S242" s="102"/>
      <c r="T242" s="105"/>
      <c r="U242" s="102"/>
      <c r="V242" s="7"/>
      <c r="W242" s="7"/>
      <c r="X242" s="7"/>
      <c r="Y242" s="7"/>
      <c r="Z242" s="100"/>
      <c r="AA242" s="7"/>
      <c r="AB242" s="7"/>
      <c r="AC242" s="7"/>
      <c r="AD242" s="7"/>
      <c r="AE242" s="100"/>
      <c r="AF242" s="7"/>
      <c r="AG242" s="100"/>
    </row>
    <row r="243" spans="1:33" x14ac:dyDescent="0.35">
      <c r="A243" s="7" t="str">
        <f t="shared" si="13"/>
        <v>Suape55,60,4</v>
      </c>
      <c r="B243" s="100" t="s">
        <v>187</v>
      </c>
      <c r="C243" s="7">
        <v>4196</v>
      </c>
      <c r="D243" s="7" t="s">
        <v>23</v>
      </c>
      <c r="E243">
        <v>4001156</v>
      </c>
      <c r="F243" s="101"/>
      <c r="G243" s="111">
        <v>50035907</v>
      </c>
      <c r="H243" t="s">
        <v>222</v>
      </c>
      <c r="I243" s="101" t="str">
        <f t="shared" si="12"/>
        <v>55,6</v>
      </c>
      <c r="J243" s="164">
        <v>0.4</v>
      </c>
      <c r="K243" s="7" t="s">
        <v>50</v>
      </c>
      <c r="L243" s="103" t="e">
        <f>HLOOKUP(K243,'ABR''26'!$DE$4:$EH$65,MATCH('Carga (2)'!A243,'ABR''26'!$DE$4:$DE$65,0),0)</f>
        <v>#N/A</v>
      </c>
      <c r="M243" s="7"/>
      <c r="O243" s="7"/>
      <c r="P243" s="104"/>
      <c r="Q243" s="102"/>
      <c r="R243" s="102"/>
      <c r="S243" s="102"/>
      <c r="T243" s="105"/>
      <c r="U243" s="102"/>
      <c r="V243" s="7"/>
      <c r="W243" s="7"/>
      <c r="X243" s="7"/>
      <c r="Y243" s="7"/>
      <c r="Z243" s="100"/>
      <c r="AA243" s="7"/>
      <c r="AB243" s="7"/>
      <c r="AC243" s="7"/>
      <c r="AD243" s="7"/>
      <c r="AE243" s="100"/>
      <c r="AF243" s="7"/>
      <c r="AG243" s="100"/>
    </row>
    <row r="244" spans="1:33" x14ac:dyDescent="0.35">
      <c r="A244" s="7" t="str">
        <f t="shared" si="13"/>
        <v>Suape55,60,4</v>
      </c>
      <c r="B244" s="100" t="s">
        <v>187</v>
      </c>
      <c r="C244" s="7">
        <v>4196</v>
      </c>
      <c r="D244" s="7" t="s">
        <v>23</v>
      </c>
      <c r="E244">
        <v>4001156</v>
      </c>
      <c r="F244" s="101"/>
      <c r="G244" s="111">
        <v>50035907</v>
      </c>
      <c r="H244" t="s">
        <v>222</v>
      </c>
      <c r="I244" s="101" t="str">
        <f t="shared" si="12"/>
        <v>55,6</v>
      </c>
      <c r="J244" s="164">
        <v>0.4</v>
      </c>
      <c r="K244" s="7" t="s">
        <v>138</v>
      </c>
      <c r="L244" s="103" t="e">
        <f>HLOOKUP(K244,'ABR''26'!$DE$4:$EH$65,MATCH('Carga (2)'!A244,'ABR''26'!$DE$4:$DE$65,0),0)</f>
        <v>#N/A</v>
      </c>
      <c r="M244" s="7"/>
      <c r="O244" s="7"/>
      <c r="P244" s="104"/>
      <c r="Q244" s="102"/>
      <c r="R244" s="102"/>
      <c r="S244" s="102"/>
      <c r="T244" s="105"/>
      <c r="U244" s="102"/>
      <c r="V244" s="7"/>
      <c r="W244" s="7"/>
      <c r="X244" s="7"/>
      <c r="Y244" s="7"/>
      <c r="Z244" s="100"/>
      <c r="AA244" s="7"/>
      <c r="AB244" s="7"/>
      <c r="AC244" s="7"/>
      <c r="AD244" s="7"/>
      <c r="AE244" s="100"/>
      <c r="AF244" s="7"/>
      <c r="AG244" s="100"/>
    </row>
    <row r="245" spans="1:33" x14ac:dyDescent="0.35">
      <c r="A245" s="7" t="str">
        <f t="shared" si="13"/>
        <v>Suape55,60,4</v>
      </c>
      <c r="B245" s="100" t="s">
        <v>187</v>
      </c>
      <c r="C245" s="7">
        <v>4196</v>
      </c>
      <c r="D245" s="7" t="s">
        <v>23</v>
      </c>
      <c r="E245">
        <v>4001156</v>
      </c>
      <c r="F245" s="101"/>
      <c r="G245" s="111">
        <v>50035907</v>
      </c>
      <c r="H245" t="s">
        <v>222</v>
      </c>
      <c r="I245" s="101" t="str">
        <f t="shared" si="12"/>
        <v>55,6</v>
      </c>
      <c r="J245" s="164">
        <v>0.4</v>
      </c>
      <c r="K245" s="7" t="s">
        <v>131</v>
      </c>
      <c r="L245" s="103" t="e">
        <f>HLOOKUP(K245,'ABR''26'!$DE$4:$EH$65,MATCH('Carga (2)'!A245,'ABR''26'!$DE$4:$DE$65,0),0)</f>
        <v>#N/A</v>
      </c>
      <c r="M245" s="7"/>
      <c r="O245" s="7"/>
      <c r="P245" s="104"/>
      <c r="Q245" s="102"/>
      <c r="R245" s="102"/>
      <c r="S245" s="102"/>
      <c r="T245" s="105"/>
      <c r="U245" s="102"/>
      <c r="V245" s="7"/>
      <c r="W245" s="7"/>
      <c r="X245" s="7"/>
      <c r="Y245" s="7"/>
      <c r="Z245" s="100"/>
      <c r="AA245" s="7"/>
      <c r="AB245" s="7"/>
      <c r="AC245" s="7"/>
      <c r="AD245" s="7"/>
      <c r="AE245" s="100"/>
      <c r="AF245" s="7"/>
      <c r="AG245" s="100"/>
    </row>
    <row r="246" spans="1:33" x14ac:dyDescent="0.35">
      <c r="A246" s="7" t="str">
        <f t="shared" si="13"/>
        <v>Suape55,60,4</v>
      </c>
      <c r="B246" s="100" t="s">
        <v>187</v>
      </c>
      <c r="C246" s="7">
        <v>4196</v>
      </c>
      <c r="D246" s="7" t="s">
        <v>23</v>
      </c>
      <c r="E246">
        <v>4001156</v>
      </c>
      <c r="F246" s="101"/>
      <c r="G246" s="111">
        <v>50035907</v>
      </c>
      <c r="H246" t="s">
        <v>222</v>
      </c>
      <c r="I246" s="101" t="str">
        <f t="shared" si="12"/>
        <v>55,6</v>
      </c>
      <c r="J246" s="164">
        <v>0.4</v>
      </c>
      <c r="K246" s="7" t="s">
        <v>44</v>
      </c>
      <c r="L246" s="103" t="e">
        <f>HLOOKUP(K246,'ABR''26'!$DE$4:$EH$65,MATCH('Carga (2)'!A246,'ABR''26'!$DE$4:$DE$65,0),0)</f>
        <v>#N/A</v>
      </c>
      <c r="M246" s="7"/>
      <c r="O246" s="7"/>
      <c r="P246" s="104"/>
      <c r="Q246" s="102"/>
      <c r="R246" s="102"/>
      <c r="S246" s="102"/>
      <c r="T246" s="105"/>
      <c r="U246" s="102"/>
      <c r="V246" s="7"/>
      <c r="W246" s="7"/>
      <c r="X246" s="7"/>
      <c r="Y246" s="7"/>
      <c r="Z246" s="100"/>
      <c r="AA246" s="7"/>
      <c r="AB246" s="7"/>
      <c r="AC246" s="7"/>
      <c r="AD246" s="7"/>
      <c r="AE246" s="100"/>
      <c r="AF246" s="7"/>
      <c r="AG246" s="100"/>
    </row>
    <row r="247" spans="1:33" x14ac:dyDescent="0.35">
      <c r="A247" s="7" t="str">
        <f t="shared" si="13"/>
        <v>Suape55,60,4</v>
      </c>
      <c r="B247" s="100" t="s">
        <v>187</v>
      </c>
      <c r="C247" s="7">
        <v>4196</v>
      </c>
      <c r="D247" s="7" t="s">
        <v>23</v>
      </c>
      <c r="E247">
        <v>4001156</v>
      </c>
      <c r="F247" s="101"/>
      <c r="G247" s="111">
        <v>50035907</v>
      </c>
      <c r="H247" t="s">
        <v>222</v>
      </c>
      <c r="I247" s="101" t="str">
        <f t="shared" si="12"/>
        <v>55,6</v>
      </c>
      <c r="J247" s="164">
        <v>0.4</v>
      </c>
      <c r="K247" s="7" t="s">
        <v>52</v>
      </c>
      <c r="L247" s="103" t="e">
        <f>HLOOKUP(K247,'ABR''26'!$DE$4:$EH$65,MATCH('Carga (2)'!A247,'ABR''26'!$DE$4:$DE$65,0),0)</f>
        <v>#N/A</v>
      </c>
      <c r="M247" s="7"/>
      <c r="O247" s="7"/>
      <c r="P247" s="104"/>
      <c r="Q247" s="102"/>
      <c r="R247" s="102"/>
      <c r="S247" s="102"/>
      <c r="T247" s="105"/>
      <c r="U247" s="102"/>
      <c r="V247" s="7"/>
      <c r="W247" s="7"/>
      <c r="X247" s="7"/>
      <c r="Y247" s="7"/>
      <c r="Z247" s="100"/>
      <c r="AA247" s="7"/>
      <c r="AB247" s="7"/>
      <c r="AC247" s="7"/>
      <c r="AD247" s="7"/>
      <c r="AE247" s="100"/>
      <c r="AF247" s="7"/>
      <c r="AG247" s="100"/>
    </row>
    <row r="248" spans="1:33" x14ac:dyDescent="0.35">
      <c r="A248" s="7" t="str">
        <f t="shared" si="13"/>
        <v>Suape55,60,4</v>
      </c>
      <c r="B248" s="100" t="s">
        <v>187</v>
      </c>
      <c r="C248" s="7">
        <v>4196</v>
      </c>
      <c r="D248" s="7" t="s">
        <v>23</v>
      </c>
      <c r="E248">
        <v>4001156</v>
      </c>
      <c r="F248" s="101"/>
      <c r="G248" s="111">
        <v>50035907</v>
      </c>
      <c r="H248" t="s">
        <v>222</v>
      </c>
      <c r="I248" s="101" t="str">
        <f t="shared" si="12"/>
        <v>55,6</v>
      </c>
      <c r="J248" s="164">
        <v>0.4</v>
      </c>
      <c r="K248" s="7" t="s">
        <v>46</v>
      </c>
      <c r="L248" s="103" t="e">
        <f>HLOOKUP(K248,'ABR''26'!$DE$4:$EH$65,MATCH('Carga (2)'!A248,'ABR''26'!$DE$4:$DE$65,0),0)</f>
        <v>#N/A</v>
      </c>
      <c r="M248" s="7"/>
      <c r="O248" s="7"/>
      <c r="P248" s="104"/>
      <c r="Q248" s="102"/>
      <c r="R248" s="102"/>
      <c r="S248" s="102"/>
      <c r="T248" s="105"/>
      <c r="U248" s="102"/>
      <c r="V248" s="7"/>
      <c r="W248" s="7"/>
      <c r="X248" s="7"/>
      <c r="Y248" s="7"/>
      <c r="Z248" s="100"/>
      <c r="AA248" s="7"/>
      <c r="AB248" s="7"/>
      <c r="AC248" s="7"/>
      <c r="AD248" s="7"/>
      <c r="AE248" s="100"/>
      <c r="AF248" s="7"/>
      <c r="AG248" s="100"/>
    </row>
    <row r="249" spans="1:33" x14ac:dyDescent="0.35">
      <c r="A249" s="7" t="str">
        <f t="shared" si="13"/>
        <v>Suape55,60,4</v>
      </c>
      <c r="B249" s="100" t="s">
        <v>187</v>
      </c>
      <c r="C249" s="7">
        <v>4196</v>
      </c>
      <c r="D249" s="7" t="s">
        <v>23</v>
      </c>
      <c r="E249">
        <v>4001156</v>
      </c>
      <c r="F249" s="101"/>
      <c r="G249" s="111">
        <v>50035907</v>
      </c>
      <c r="H249" t="s">
        <v>222</v>
      </c>
      <c r="I249" s="101" t="str">
        <f t="shared" si="12"/>
        <v>55,6</v>
      </c>
      <c r="J249" s="164">
        <v>0.4</v>
      </c>
      <c r="K249" s="7" t="s">
        <v>133</v>
      </c>
      <c r="L249" s="103" t="e">
        <f>HLOOKUP(K249,'ABR''26'!$DE$4:$EH$65,MATCH('Carga (2)'!A249,'ABR''26'!$DE$4:$DE$65,0),0)</f>
        <v>#N/A</v>
      </c>
      <c r="M249" s="7"/>
      <c r="O249" s="7"/>
      <c r="P249" s="104"/>
      <c r="Q249" s="102"/>
      <c r="R249" s="102"/>
      <c r="S249" s="102"/>
      <c r="T249" s="105"/>
      <c r="U249" s="102"/>
      <c r="V249" s="7"/>
      <c r="W249" s="7"/>
      <c r="X249" s="7"/>
      <c r="Y249" s="7"/>
      <c r="Z249" s="100"/>
      <c r="AA249" s="7"/>
      <c r="AB249" s="7"/>
      <c r="AC249" s="7"/>
      <c r="AD249" s="7"/>
      <c r="AE249" s="100"/>
      <c r="AF249" s="7"/>
      <c r="AG249" s="100"/>
    </row>
    <row r="250" spans="1:33" x14ac:dyDescent="0.35">
      <c r="A250" s="7" t="str">
        <f t="shared" si="13"/>
        <v>Manaus39,70,4</v>
      </c>
      <c r="B250" s="100" t="s">
        <v>187</v>
      </c>
      <c r="C250" s="7">
        <v>4151</v>
      </c>
      <c r="D250" s="7" t="s">
        <v>40</v>
      </c>
      <c r="E250">
        <v>4001153</v>
      </c>
      <c r="F250" s="101"/>
      <c r="G250" s="111">
        <v>50036154</v>
      </c>
      <c r="H250" t="s">
        <v>223</v>
      </c>
      <c r="I250" s="101" t="str">
        <f t="shared" si="12"/>
        <v>39,7</v>
      </c>
      <c r="J250" s="164">
        <v>0.4</v>
      </c>
      <c r="K250" s="7" t="s">
        <v>43</v>
      </c>
      <c r="L250" s="103" t="e">
        <f>HLOOKUP(K250,'ABR''26'!$DE$4:$EH$65,MATCH('Carga (2)'!A250,'ABR''26'!$DE$4:$DE$65,0),0)</f>
        <v>#N/A</v>
      </c>
      <c r="M250" s="7"/>
      <c r="O250" s="7"/>
      <c r="P250" s="104"/>
      <c r="Q250" s="102"/>
      <c r="R250" s="102"/>
      <c r="S250" s="102"/>
      <c r="T250" s="105"/>
      <c r="U250" s="102"/>
      <c r="V250" s="7"/>
      <c r="W250" s="7"/>
      <c r="X250" s="7"/>
      <c r="Y250" s="7"/>
      <c r="Z250" s="100"/>
      <c r="AA250" s="7"/>
      <c r="AB250" s="7"/>
      <c r="AC250" s="7"/>
      <c r="AD250" s="7"/>
      <c r="AE250" s="100"/>
      <c r="AF250" s="7"/>
      <c r="AG250" s="100"/>
    </row>
    <row r="251" spans="1:33" x14ac:dyDescent="0.35">
      <c r="A251" s="7" t="str">
        <f t="shared" si="13"/>
        <v>Manaus39,70,4</v>
      </c>
      <c r="B251" s="100" t="s">
        <v>187</v>
      </c>
      <c r="C251" s="7">
        <v>4151</v>
      </c>
      <c r="D251" s="7" t="s">
        <v>40</v>
      </c>
      <c r="E251">
        <v>4001153</v>
      </c>
      <c r="F251" s="101"/>
      <c r="G251" s="111">
        <v>50036154</v>
      </c>
      <c r="H251" t="s">
        <v>223</v>
      </c>
      <c r="I251" s="101" t="str">
        <f t="shared" si="12"/>
        <v>39,7</v>
      </c>
      <c r="J251" s="164">
        <v>0.4</v>
      </c>
      <c r="K251" s="7" t="s">
        <v>50</v>
      </c>
      <c r="L251" s="103" t="e">
        <f>HLOOKUP(K251,'ABR''26'!$DE$4:$EH$65,MATCH('Carga (2)'!A251,'ABR''26'!$DE$4:$DE$65,0),0)</f>
        <v>#N/A</v>
      </c>
      <c r="M251" s="7"/>
      <c r="O251" s="7"/>
      <c r="P251" s="104"/>
      <c r="Q251" s="102"/>
      <c r="R251" s="102"/>
      <c r="S251" s="102"/>
      <c r="T251" s="105"/>
      <c r="U251" s="102"/>
      <c r="V251" s="7"/>
      <c r="W251" s="7"/>
      <c r="X251" s="7"/>
      <c r="Y251" s="7"/>
      <c r="Z251" s="100"/>
      <c r="AA251" s="7"/>
      <c r="AB251" s="7"/>
      <c r="AC251" s="7"/>
      <c r="AD251" s="7"/>
      <c r="AE251" s="100"/>
      <c r="AF251" s="7"/>
      <c r="AG251" s="100"/>
    </row>
    <row r="252" spans="1:33" x14ac:dyDescent="0.35">
      <c r="A252" s="7" t="str">
        <f t="shared" si="13"/>
        <v>Manaus39,70,4</v>
      </c>
      <c r="B252" s="100" t="s">
        <v>187</v>
      </c>
      <c r="C252" s="7">
        <v>4151</v>
      </c>
      <c r="D252" s="7" t="s">
        <v>40</v>
      </c>
      <c r="E252">
        <v>4001153</v>
      </c>
      <c r="F252" s="101"/>
      <c r="G252" s="111">
        <v>50036154</v>
      </c>
      <c r="H252" t="s">
        <v>223</v>
      </c>
      <c r="I252" s="101" t="str">
        <f t="shared" si="12"/>
        <v>39,7</v>
      </c>
      <c r="J252" s="164">
        <v>0.4</v>
      </c>
      <c r="K252" s="7" t="s">
        <v>138</v>
      </c>
      <c r="L252" s="103" t="e">
        <f>HLOOKUP(K252,'ABR''26'!$DE$4:$EH$65,MATCH('Carga (2)'!A252,'ABR''26'!$DE$4:$DE$65,0),0)</f>
        <v>#N/A</v>
      </c>
      <c r="M252" s="7"/>
      <c r="O252" s="7"/>
      <c r="P252" s="104"/>
      <c r="Q252" s="102"/>
      <c r="R252" s="102"/>
      <c r="S252" s="102"/>
      <c r="T252" s="105"/>
      <c r="U252" s="102"/>
      <c r="V252" s="7"/>
      <c r="W252" s="7"/>
      <c r="X252" s="7"/>
      <c r="Y252" s="7"/>
      <c r="Z252" s="100"/>
      <c r="AA252" s="7"/>
      <c r="AB252" s="7"/>
      <c r="AC252" s="7"/>
      <c r="AD252" s="7"/>
      <c r="AE252" s="100"/>
      <c r="AF252" s="7"/>
      <c r="AG252" s="100"/>
    </row>
    <row r="253" spans="1:33" x14ac:dyDescent="0.35">
      <c r="A253" s="7" t="str">
        <f t="shared" si="13"/>
        <v>Manaus39,70,4</v>
      </c>
      <c r="B253" s="100" t="s">
        <v>187</v>
      </c>
      <c r="C253" s="7">
        <v>4151</v>
      </c>
      <c r="D253" s="7" t="s">
        <v>40</v>
      </c>
      <c r="E253">
        <v>4001153</v>
      </c>
      <c r="F253" s="101"/>
      <c r="G253" s="111">
        <v>50036154</v>
      </c>
      <c r="H253" t="s">
        <v>223</v>
      </c>
      <c r="I253" s="101" t="str">
        <f t="shared" si="12"/>
        <v>39,7</v>
      </c>
      <c r="J253" s="164">
        <v>0.4</v>
      </c>
      <c r="K253" s="7" t="s">
        <v>131</v>
      </c>
      <c r="L253" s="103" t="e">
        <f>HLOOKUP(K253,'ABR''26'!$DE$4:$EH$65,MATCH('Carga (2)'!A253,'ABR''26'!$DE$4:$DE$65,0),0)</f>
        <v>#N/A</v>
      </c>
      <c r="M253" s="7"/>
      <c r="O253" s="7"/>
      <c r="P253" s="104"/>
      <c r="Q253" s="102"/>
      <c r="R253" s="102"/>
      <c r="S253" s="102"/>
      <c r="T253" s="105"/>
      <c r="U253" s="102"/>
      <c r="V253" s="7"/>
      <c r="W253" s="7"/>
      <c r="X253" s="7"/>
      <c r="Y253" s="7"/>
      <c r="Z253" s="100"/>
      <c r="AA253" s="7"/>
      <c r="AB253" s="7"/>
      <c r="AC253" s="7"/>
      <c r="AD253" s="7"/>
      <c r="AE253" s="100"/>
      <c r="AF253" s="7"/>
      <c r="AG253" s="100"/>
    </row>
    <row r="254" spans="1:33" x14ac:dyDescent="0.35">
      <c r="A254" s="7" t="str">
        <f t="shared" si="13"/>
        <v>Manaus39,70,4</v>
      </c>
      <c r="B254" s="100" t="s">
        <v>187</v>
      </c>
      <c r="C254" s="7">
        <v>4151</v>
      </c>
      <c r="D254" s="7" t="s">
        <v>40</v>
      </c>
      <c r="E254">
        <v>4001153</v>
      </c>
      <c r="F254" s="101"/>
      <c r="G254" s="111">
        <v>50036154</v>
      </c>
      <c r="H254" t="s">
        <v>223</v>
      </c>
      <c r="I254" s="101" t="str">
        <f t="shared" si="12"/>
        <v>39,7</v>
      </c>
      <c r="J254" s="164">
        <v>0.4</v>
      </c>
      <c r="K254" s="7" t="s">
        <v>44</v>
      </c>
      <c r="L254" s="103" t="e">
        <f>HLOOKUP(K254,'ABR''26'!$DE$4:$EH$65,MATCH('Carga (2)'!A254,'ABR''26'!$DE$4:$DE$65,0),0)</f>
        <v>#N/A</v>
      </c>
      <c r="M254" s="7"/>
      <c r="O254" s="7"/>
      <c r="P254" s="104"/>
      <c r="Q254" s="102"/>
      <c r="R254" s="102"/>
      <c r="S254" s="102"/>
      <c r="T254" s="105"/>
      <c r="U254" s="102"/>
      <c r="V254" s="7"/>
      <c r="W254" s="7"/>
      <c r="X254" s="7"/>
      <c r="Y254" s="7"/>
      <c r="Z254" s="100"/>
      <c r="AA254" s="7"/>
      <c r="AB254" s="7"/>
      <c r="AC254" s="7"/>
      <c r="AD254" s="7"/>
      <c r="AE254" s="100"/>
      <c r="AF254" s="7"/>
      <c r="AG254" s="100"/>
    </row>
    <row r="255" spans="1:33" x14ac:dyDescent="0.35">
      <c r="A255" s="7" t="str">
        <f t="shared" si="13"/>
        <v>Manaus39,70,4</v>
      </c>
      <c r="B255" s="100" t="s">
        <v>187</v>
      </c>
      <c r="C255" s="7">
        <v>4151</v>
      </c>
      <c r="D255" s="7" t="s">
        <v>40</v>
      </c>
      <c r="E255">
        <v>4001153</v>
      </c>
      <c r="F255" s="101"/>
      <c r="G255" s="111">
        <v>50036154</v>
      </c>
      <c r="H255" t="s">
        <v>223</v>
      </c>
      <c r="I255" s="101" t="str">
        <f t="shared" si="12"/>
        <v>39,7</v>
      </c>
      <c r="J255" s="164">
        <v>0.4</v>
      </c>
      <c r="K255" s="7" t="s">
        <v>134</v>
      </c>
      <c r="L255" s="103" t="e">
        <f>HLOOKUP(K255,'ABR''26'!$DE$4:$EH$65,MATCH('Carga (2)'!A255,'ABR''26'!$DE$4:$DE$65,0),0)</f>
        <v>#N/A</v>
      </c>
      <c r="M255" s="7"/>
      <c r="O255" s="7"/>
      <c r="P255" s="104"/>
      <c r="Q255" s="102"/>
      <c r="R255" s="102"/>
      <c r="S255" s="102"/>
      <c r="T255" s="105"/>
      <c r="U255" s="102"/>
      <c r="V255" s="7"/>
      <c r="W255" s="7"/>
      <c r="X255" s="7"/>
      <c r="Y255" s="7"/>
      <c r="Z255" s="100"/>
      <c r="AA255" s="7"/>
      <c r="AB255" s="7"/>
      <c r="AC255" s="7"/>
      <c r="AD255" s="7"/>
      <c r="AE255" s="100"/>
      <c r="AF255" s="7"/>
      <c r="AG255" s="100"/>
    </row>
    <row r="256" spans="1:33" x14ac:dyDescent="0.35">
      <c r="A256" s="7" t="str">
        <f t="shared" si="13"/>
        <v>Manaus39,70,4</v>
      </c>
      <c r="B256" s="100" t="s">
        <v>187</v>
      </c>
      <c r="C256" s="7">
        <v>4151</v>
      </c>
      <c r="D256" s="7" t="s">
        <v>40</v>
      </c>
      <c r="E256">
        <v>4001153</v>
      </c>
      <c r="F256" s="101"/>
      <c r="G256" s="111">
        <v>50036154</v>
      </c>
      <c r="H256" t="s">
        <v>223</v>
      </c>
      <c r="I256" s="101" t="str">
        <f t="shared" si="12"/>
        <v>39,7</v>
      </c>
      <c r="J256" s="164">
        <v>0.4</v>
      </c>
      <c r="K256" s="7" t="s">
        <v>46</v>
      </c>
      <c r="L256" s="103" t="e">
        <f>HLOOKUP(K256,'ABR''26'!$DE$4:$EH$65,MATCH('Carga (2)'!A256,'ABR''26'!$DE$4:$DE$65,0),0)</f>
        <v>#N/A</v>
      </c>
      <c r="M256" s="7"/>
      <c r="O256" s="7"/>
      <c r="P256" s="104"/>
      <c r="Q256" s="102"/>
      <c r="R256" s="102"/>
      <c r="S256" s="102"/>
      <c r="T256" s="105"/>
      <c r="U256" s="102"/>
      <c r="V256" s="7"/>
      <c r="W256" s="7"/>
      <c r="X256" s="7"/>
      <c r="Y256" s="7"/>
      <c r="Z256" s="100"/>
      <c r="AA256" s="7"/>
      <c r="AB256" s="7"/>
      <c r="AC256" s="7"/>
      <c r="AD256" s="7"/>
      <c r="AE256" s="100"/>
      <c r="AF256" s="7"/>
      <c r="AG256" s="100"/>
    </row>
    <row r="257" spans="1:33" x14ac:dyDescent="0.35">
      <c r="A257" s="7" t="str">
        <f t="shared" si="13"/>
        <v>Manaus39,70,4</v>
      </c>
      <c r="B257" s="100" t="s">
        <v>187</v>
      </c>
      <c r="C257" s="7">
        <v>4151</v>
      </c>
      <c r="D257" s="7" t="s">
        <v>40</v>
      </c>
      <c r="E257">
        <v>4001153</v>
      </c>
      <c r="F257" s="101"/>
      <c r="G257" s="111">
        <v>50036154</v>
      </c>
      <c r="H257" t="s">
        <v>223</v>
      </c>
      <c r="I257" s="101" t="str">
        <f t="shared" si="12"/>
        <v>39,7</v>
      </c>
      <c r="J257" s="164">
        <v>0.4</v>
      </c>
      <c r="K257" s="7" t="s">
        <v>133</v>
      </c>
      <c r="L257" s="103" t="e">
        <f>HLOOKUP(K257,'ABR''26'!$DE$4:$EH$65,MATCH('Carga (2)'!A257,'ABR''26'!$DE$4:$DE$65,0),0)</f>
        <v>#N/A</v>
      </c>
      <c r="M257" s="7"/>
      <c r="O257" s="7"/>
      <c r="P257" s="104"/>
      <c r="Q257" s="102"/>
      <c r="R257" s="102"/>
      <c r="S257" s="102"/>
      <c r="T257" s="105"/>
      <c r="U257" s="102"/>
      <c r="V257" s="7"/>
      <c r="W257" s="7"/>
      <c r="X257" s="7"/>
      <c r="Y257" s="7"/>
      <c r="Z257" s="100"/>
      <c r="AA257" s="7"/>
      <c r="AB257" s="7"/>
      <c r="AC257" s="7"/>
      <c r="AD257" s="7"/>
      <c r="AE257" s="100"/>
      <c r="AF257" s="7"/>
      <c r="AG257" s="100"/>
    </row>
    <row r="258" spans="1:33" x14ac:dyDescent="0.35">
      <c r="A258" s="7" t="str">
        <f t="shared" si="13"/>
        <v>Manaus39,70,4</v>
      </c>
      <c r="B258" s="100" t="s">
        <v>187</v>
      </c>
      <c r="C258" s="7">
        <v>4151</v>
      </c>
      <c r="D258" s="7" t="s">
        <v>40</v>
      </c>
      <c r="E258">
        <v>4001152</v>
      </c>
      <c r="F258" s="101"/>
      <c r="G258" s="111">
        <v>50036154</v>
      </c>
      <c r="H258" t="s">
        <v>223</v>
      </c>
      <c r="I258" s="101" t="str">
        <f t="shared" ref="I258:I321" si="14">SUBSTITUTE(MID(H258,7,4),".",",")</f>
        <v>39,7</v>
      </c>
      <c r="J258" s="164">
        <v>0.4</v>
      </c>
      <c r="K258" s="7" t="s">
        <v>43</v>
      </c>
      <c r="L258" s="103" t="e">
        <f>HLOOKUP(K258,'ABR''26'!$DE$4:$EH$65,MATCH('Carga (2)'!A258,'ABR''26'!$DE$4:$DE$65,0),0)</f>
        <v>#N/A</v>
      </c>
      <c r="M258" s="7"/>
      <c r="O258" s="7"/>
      <c r="P258" s="104"/>
      <c r="Q258" s="102"/>
      <c r="R258" s="102"/>
      <c r="S258" s="102"/>
      <c r="T258" s="105"/>
      <c r="U258" s="102"/>
      <c r="V258" s="7"/>
      <c r="W258" s="7"/>
      <c r="X258" s="7"/>
      <c r="Y258" s="7"/>
      <c r="Z258" s="100"/>
      <c r="AA258" s="7"/>
      <c r="AB258" s="7"/>
      <c r="AC258" s="7"/>
      <c r="AD258" s="7"/>
      <c r="AE258" s="100"/>
      <c r="AF258" s="7"/>
      <c r="AG258" s="100"/>
    </row>
    <row r="259" spans="1:33" x14ac:dyDescent="0.35">
      <c r="A259" s="7" t="str">
        <f t="shared" ref="A259:A322" si="15">D259&amp;I259&amp;J259</f>
        <v>Manaus39,70,4</v>
      </c>
      <c r="B259" s="100" t="s">
        <v>187</v>
      </c>
      <c r="C259" s="7">
        <v>4151</v>
      </c>
      <c r="D259" s="7" t="s">
        <v>40</v>
      </c>
      <c r="E259">
        <v>4001152</v>
      </c>
      <c r="F259" s="101"/>
      <c r="G259" s="111">
        <v>50036154</v>
      </c>
      <c r="H259" t="s">
        <v>223</v>
      </c>
      <c r="I259" s="101" t="str">
        <f t="shared" si="14"/>
        <v>39,7</v>
      </c>
      <c r="J259" s="164">
        <v>0.4</v>
      </c>
      <c r="K259" s="7" t="s">
        <v>50</v>
      </c>
      <c r="L259" s="103" t="e">
        <f>HLOOKUP(K259,'ABR''26'!$DE$4:$EH$65,MATCH('Carga (2)'!A259,'ABR''26'!$DE$4:$DE$65,0),0)</f>
        <v>#N/A</v>
      </c>
      <c r="M259" s="7"/>
      <c r="O259" s="7"/>
      <c r="P259" s="104"/>
      <c r="Q259" s="102"/>
      <c r="R259" s="102"/>
      <c r="S259" s="102"/>
      <c r="T259" s="105"/>
      <c r="U259" s="102"/>
      <c r="V259" s="7"/>
      <c r="W259" s="7"/>
      <c r="X259" s="7"/>
      <c r="Y259" s="7"/>
      <c r="Z259" s="100"/>
      <c r="AA259" s="7"/>
      <c r="AB259" s="7"/>
      <c r="AC259" s="7"/>
      <c r="AD259" s="7"/>
      <c r="AE259" s="100"/>
      <c r="AF259" s="7"/>
      <c r="AG259" s="100"/>
    </row>
    <row r="260" spans="1:33" x14ac:dyDescent="0.35">
      <c r="A260" s="7" t="str">
        <f t="shared" si="15"/>
        <v>Manaus39,70,4</v>
      </c>
      <c r="B260" s="100" t="s">
        <v>187</v>
      </c>
      <c r="C260" s="7">
        <v>4151</v>
      </c>
      <c r="D260" s="7" t="s">
        <v>40</v>
      </c>
      <c r="E260">
        <v>4001152</v>
      </c>
      <c r="F260" s="101"/>
      <c r="G260" s="111">
        <v>50036154</v>
      </c>
      <c r="H260" t="s">
        <v>223</v>
      </c>
      <c r="I260" s="101" t="str">
        <f t="shared" si="14"/>
        <v>39,7</v>
      </c>
      <c r="J260" s="164">
        <v>0.4</v>
      </c>
      <c r="K260" s="7" t="s">
        <v>138</v>
      </c>
      <c r="L260" s="103" t="e">
        <f>HLOOKUP(K260,'ABR''26'!$DE$4:$EH$65,MATCH('Carga (2)'!A260,'ABR''26'!$DE$4:$DE$65,0),0)</f>
        <v>#N/A</v>
      </c>
      <c r="M260" s="7"/>
      <c r="O260" s="7"/>
      <c r="P260" s="104"/>
      <c r="Q260" s="102"/>
      <c r="R260" s="102"/>
      <c r="S260" s="102"/>
      <c r="T260" s="105"/>
      <c r="U260" s="102"/>
      <c r="V260" s="7"/>
      <c r="W260" s="7"/>
      <c r="X260" s="7"/>
      <c r="Y260" s="7"/>
      <c r="Z260" s="100"/>
      <c r="AA260" s="7"/>
      <c r="AB260" s="7"/>
      <c r="AC260" s="7"/>
      <c r="AD260" s="7"/>
      <c r="AE260" s="100"/>
      <c r="AF260" s="7"/>
      <c r="AG260" s="100"/>
    </row>
    <row r="261" spans="1:33" x14ac:dyDescent="0.35">
      <c r="A261" s="7" t="str">
        <f t="shared" si="15"/>
        <v>Manaus39,70,4</v>
      </c>
      <c r="B261" s="100" t="s">
        <v>187</v>
      </c>
      <c r="C261" s="7">
        <v>4151</v>
      </c>
      <c r="D261" s="7" t="s">
        <v>40</v>
      </c>
      <c r="E261">
        <v>4001152</v>
      </c>
      <c r="F261" s="101"/>
      <c r="G261" s="111">
        <v>50036154</v>
      </c>
      <c r="H261" t="s">
        <v>223</v>
      </c>
      <c r="I261" s="101" t="str">
        <f t="shared" si="14"/>
        <v>39,7</v>
      </c>
      <c r="J261" s="164">
        <v>0.4</v>
      </c>
      <c r="K261" s="7" t="s">
        <v>131</v>
      </c>
      <c r="L261" s="103" t="e">
        <f>HLOOKUP(K261,'ABR''26'!$DE$4:$EH$65,MATCH('Carga (2)'!A261,'ABR''26'!$DE$4:$DE$65,0),0)</f>
        <v>#N/A</v>
      </c>
      <c r="M261" s="7"/>
      <c r="O261" s="7"/>
      <c r="P261" s="104"/>
      <c r="Q261" s="102"/>
      <c r="R261" s="102"/>
      <c r="S261" s="102"/>
      <c r="T261" s="105"/>
      <c r="U261" s="102"/>
      <c r="V261" s="7"/>
      <c r="W261" s="7"/>
      <c r="X261" s="7"/>
      <c r="Y261" s="7"/>
      <c r="Z261" s="100"/>
      <c r="AA261" s="7"/>
      <c r="AB261" s="7"/>
      <c r="AC261" s="7"/>
      <c r="AD261" s="7"/>
      <c r="AE261" s="100"/>
      <c r="AF261" s="7"/>
      <c r="AG261" s="100"/>
    </row>
    <row r="262" spans="1:33" x14ac:dyDescent="0.35">
      <c r="A262" s="7" t="str">
        <f t="shared" si="15"/>
        <v>Manaus39,70,4</v>
      </c>
      <c r="B262" s="100" t="s">
        <v>187</v>
      </c>
      <c r="C262" s="7">
        <v>4151</v>
      </c>
      <c r="D262" s="7" t="s">
        <v>40</v>
      </c>
      <c r="E262">
        <v>4001152</v>
      </c>
      <c r="F262" s="101"/>
      <c r="G262" s="111">
        <v>50036154</v>
      </c>
      <c r="H262" t="s">
        <v>223</v>
      </c>
      <c r="I262" s="101" t="str">
        <f t="shared" si="14"/>
        <v>39,7</v>
      </c>
      <c r="J262" s="164">
        <v>0.4</v>
      </c>
      <c r="K262" s="7" t="s">
        <v>44</v>
      </c>
      <c r="L262" s="103" t="e">
        <f>HLOOKUP(K262,'ABR''26'!$DE$4:$EH$65,MATCH('Carga (2)'!A262,'ABR''26'!$DE$4:$DE$65,0),0)</f>
        <v>#N/A</v>
      </c>
      <c r="M262" s="7"/>
      <c r="O262" s="7"/>
      <c r="P262" s="104"/>
      <c r="Q262" s="102"/>
      <c r="R262" s="102"/>
      <c r="S262" s="102"/>
      <c r="T262" s="105"/>
      <c r="U262" s="102"/>
      <c r="V262" s="7"/>
      <c r="W262" s="7"/>
      <c r="X262" s="7"/>
      <c r="Y262" s="7"/>
      <c r="Z262" s="100"/>
      <c r="AA262" s="7"/>
      <c r="AB262" s="7"/>
      <c r="AC262" s="7"/>
      <c r="AD262" s="7"/>
      <c r="AE262" s="100"/>
      <c r="AF262" s="7"/>
      <c r="AG262" s="100"/>
    </row>
    <row r="263" spans="1:33" x14ac:dyDescent="0.35">
      <c r="A263" s="7" t="str">
        <f t="shared" si="15"/>
        <v>Manaus39,70,4</v>
      </c>
      <c r="B263" s="100" t="s">
        <v>187</v>
      </c>
      <c r="C263" s="7">
        <v>4151</v>
      </c>
      <c r="D263" s="7" t="s">
        <v>40</v>
      </c>
      <c r="E263">
        <v>4001152</v>
      </c>
      <c r="F263" s="101"/>
      <c r="G263" s="111">
        <v>50036154</v>
      </c>
      <c r="H263" t="s">
        <v>223</v>
      </c>
      <c r="I263" s="101" t="str">
        <f t="shared" si="14"/>
        <v>39,7</v>
      </c>
      <c r="J263" s="164">
        <v>0.4</v>
      </c>
      <c r="K263" s="7" t="s">
        <v>134</v>
      </c>
      <c r="L263" s="103" t="e">
        <f>HLOOKUP(K263,'ABR''26'!$DE$4:$EH$65,MATCH('Carga (2)'!A263,'ABR''26'!$DE$4:$DE$65,0),0)</f>
        <v>#N/A</v>
      </c>
      <c r="M263" s="7"/>
      <c r="O263" s="7"/>
      <c r="P263" s="104"/>
      <c r="Q263" s="102"/>
      <c r="R263" s="102"/>
      <c r="S263" s="102"/>
      <c r="T263" s="105"/>
      <c r="U263" s="102"/>
      <c r="V263" s="7"/>
      <c r="W263" s="7"/>
      <c r="X263" s="7"/>
      <c r="Y263" s="7"/>
      <c r="Z263" s="100"/>
      <c r="AA263" s="7"/>
      <c r="AB263" s="7"/>
      <c r="AC263" s="7"/>
      <c r="AD263" s="7"/>
      <c r="AE263" s="100"/>
      <c r="AF263" s="7"/>
      <c r="AG263" s="100"/>
    </row>
    <row r="264" spans="1:33" x14ac:dyDescent="0.35">
      <c r="A264" s="7" t="str">
        <f t="shared" si="15"/>
        <v>Manaus39,70,4</v>
      </c>
      <c r="B264" s="100" t="s">
        <v>187</v>
      </c>
      <c r="C264" s="7">
        <v>4151</v>
      </c>
      <c r="D264" s="7" t="s">
        <v>40</v>
      </c>
      <c r="E264">
        <v>4001152</v>
      </c>
      <c r="F264" s="101"/>
      <c r="G264" s="111">
        <v>50036154</v>
      </c>
      <c r="H264" t="s">
        <v>223</v>
      </c>
      <c r="I264" s="101" t="str">
        <f t="shared" si="14"/>
        <v>39,7</v>
      </c>
      <c r="J264" s="164">
        <v>0.4</v>
      </c>
      <c r="K264" s="7" t="s">
        <v>46</v>
      </c>
      <c r="L264" s="103" t="e">
        <f>HLOOKUP(K264,'ABR''26'!$DE$4:$EH$65,MATCH('Carga (2)'!A264,'ABR''26'!$DE$4:$DE$65,0),0)</f>
        <v>#N/A</v>
      </c>
      <c r="M264" s="7"/>
      <c r="O264" s="7"/>
      <c r="P264" s="104"/>
      <c r="Q264" s="102"/>
      <c r="R264" s="102"/>
      <c r="S264" s="102"/>
      <c r="T264" s="105"/>
      <c r="U264" s="102"/>
      <c r="V264" s="7"/>
      <c r="W264" s="7"/>
      <c r="X264" s="7"/>
      <c r="Y264" s="7"/>
      <c r="Z264" s="100"/>
      <c r="AA264" s="7"/>
      <c r="AB264" s="7"/>
      <c r="AC264" s="7"/>
      <c r="AD264" s="7"/>
      <c r="AE264" s="100"/>
      <c r="AF264" s="7"/>
      <c r="AG264" s="100"/>
    </row>
    <row r="265" spans="1:33" x14ac:dyDescent="0.35">
      <c r="A265" s="7" t="str">
        <f t="shared" si="15"/>
        <v>Manaus39,70,4</v>
      </c>
      <c r="B265" s="100" t="s">
        <v>187</v>
      </c>
      <c r="C265" s="7">
        <v>4151</v>
      </c>
      <c r="D265" s="7" t="s">
        <v>40</v>
      </c>
      <c r="E265">
        <v>4001152</v>
      </c>
      <c r="F265" s="101"/>
      <c r="G265" s="111">
        <v>50036154</v>
      </c>
      <c r="H265" t="s">
        <v>223</v>
      </c>
      <c r="I265" s="101" t="str">
        <f t="shared" si="14"/>
        <v>39,7</v>
      </c>
      <c r="J265" s="164">
        <v>0.4</v>
      </c>
      <c r="K265" s="7" t="s">
        <v>133</v>
      </c>
      <c r="L265" s="103" t="e">
        <f>HLOOKUP(K265,'ABR''26'!$DE$4:$EH$65,MATCH('Carga (2)'!A265,'ABR''26'!$DE$4:$DE$65,0),0)</f>
        <v>#N/A</v>
      </c>
      <c r="M265" s="7"/>
      <c r="O265" s="7"/>
      <c r="P265" s="104"/>
      <c r="Q265" s="102"/>
      <c r="R265" s="102"/>
      <c r="S265" s="102"/>
      <c r="T265" s="105"/>
      <c r="U265" s="102"/>
      <c r="V265" s="7"/>
      <c r="W265" s="7"/>
      <c r="X265" s="7"/>
      <c r="Y265" s="7"/>
      <c r="Z265" s="100"/>
      <c r="AA265" s="7"/>
      <c r="AB265" s="7"/>
      <c r="AC265" s="7"/>
      <c r="AD265" s="7"/>
      <c r="AE265" s="100"/>
      <c r="AF265" s="7"/>
      <c r="AG265" s="100"/>
    </row>
    <row r="266" spans="1:33" x14ac:dyDescent="0.35">
      <c r="A266" s="7" t="str">
        <f t="shared" si="15"/>
        <v>Suape39,71</v>
      </c>
      <c r="B266" s="100" t="s">
        <v>187</v>
      </c>
      <c r="C266" s="7">
        <v>4196</v>
      </c>
      <c r="D266" s="7" t="s">
        <v>23</v>
      </c>
      <c r="E266">
        <v>4001212</v>
      </c>
      <c r="F266" s="101"/>
      <c r="G266" s="111">
        <v>50034033</v>
      </c>
      <c r="H266" t="s">
        <v>219</v>
      </c>
      <c r="I266" s="101" t="str">
        <f t="shared" si="14"/>
        <v>39,7</v>
      </c>
      <c r="J266" s="164">
        <v>1</v>
      </c>
      <c r="K266" s="7" t="s">
        <v>43</v>
      </c>
      <c r="L266" s="103" t="e">
        <f>HLOOKUP(K266,'ABR''26'!$DE$4:$EH$65,MATCH('Carga (2)'!A266,'ABR''26'!$DE$4:$DE$65,0),0)</f>
        <v>#N/A</v>
      </c>
      <c r="M266" s="7"/>
      <c r="O266" s="7"/>
      <c r="P266" s="104"/>
      <c r="Q266" s="102"/>
      <c r="R266" s="102"/>
      <c r="S266" s="102"/>
      <c r="T266" s="105"/>
      <c r="U266" s="102"/>
      <c r="V266" s="7"/>
      <c r="W266" s="7"/>
      <c r="X266" s="7"/>
      <c r="Y266" s="7"/>
      <c r="Z266" s="100"/>
      <c r="AA266" s="7"/>
      <c r="AB266" s="7"/>
      <c r="AC266" s="7"/>
      <c r="AD266" s="7"/>
      <c r="AE266" s="100"/>
      <c r="AF266" s="7"/>
      <c r="AG266" s="100"/>
    </row>
    <row r="267" spans="1:33" x14ac:dyDescent="0.35">
      <c r="A267" s="7" t="str">
        <f t="shared" si="15"/>
        <v>Suape39,71</v>
      </c>
      <c r="B267" s="100" t="s">
        <v>187</v>
      </c>
      <c r="C267" s="7">
        <v>4196</v>
      </c>
      <c r="D267" s="7" t="s">
        <v>23</v>
      </c>
      <c r="E267">
        <v>4001212</v>
      </c>
      <c r="F267" s="101"/>
      <c r="G267" s="111">
        <v>50034033</v>
      </c>
      <c r="H267" t="s">
        <v>219</v>
      </c>
      <c r="I267" s="101" t="str">
        <f t="shared" si="14"/>
        <v>39,7</v>
      </c>
      <c r="J267" s="164">
        <v>1</v>
      </c>
      <c r="K267" s="7" t="s">
        <v>50</v>
      </c>
      <c r="L267" s="103" t="e">
        <f>HLOOKUP(K267,'ABR''26'!$DE$4:$EH$65,MATCH('Carga (2)'!A267,'ABR''26'!$DE$4:$DE$65,0),0)</f>
        <v>#N/A</v>
      </c>
      <c r="M267" s="7"/>
      <c r="O267" s="7"/>
      <c r="P267" s="104"/>
      <c r="Q267" s="102"/>
      <c r="R267" s="102"/>
      <c r="S267" s="102"/>
      <c r="T267" s="105"/>
      <c r="U267" s="102"/>
      <c r="V267" s="7"/>
      <c r="W267" s="7"/>
      <c r="X267" s="7"/>
      <c r="Y267" s="7"/>
      <c r="Z267" s="100"/>
      <c r="AA267" s="7"/>
      <c r="AB267" s="7"/>
      <c r="AC267" s="7"/>
      <c r="AD267" s="7"/>
      <c r="AE267" s="100"/>
      <c r="AF267" s="7"/>
      <c r="AG267" s="100"/>
    </row>
    <row r="268" spans="1:33" x14ac:dyDescent="0.35">
      <c r="A268" s="7" t="str">
        <f t="shared" si="15"/>
        <v>Suape39,71</v>
      </c>
      <c r="B268" s="100" t="s">
        <v>187</v>
      </c>
      <c r="C268" s="7">
        <v>4196</v>
      </c>
      <c r="D268" s="7" t="s">
        <v>23</v>
      </c>
      <c r="E268">
        <v>4001212</v>
      </c>
      <c r="F268" s="101"/>
      <c r="G268" s="111">
        <v>50034033</v>
      </c>
      <c r="H268" t="s">
        <v>219</v>
      </c>
      <c r="I268" s="101" t="str">
        <f t="shared" si="14"/>
        <v>39,7</v>
      </c>
      <c r="J268" s="164">
        <v>1</v>
      </c>
      <c r="K268" s="7" t="s">
        <v>138</v>
      </c>
      <c r="L268" s="103" t="e">
        <f>HLOOKUP(K268,'ABR''26'!$DE$4:$EH$65,MATCH('Carga (2)'!A268,'ABR''26'!$DE$4:$DE$65,0),0)</f>
        <v>#N/A</v>
      </c>
      <c r="M268" s="7"/>
      <c r="O268" s="7"/>
      <c r="P268" s="104"/>
      <c r="Q268" s="102"/>
      <c r="R268" s="102"/>
      <c r="S268" s="102"/>
      <c r="T268" s="105"/>
      <c r="U268" s="102"/>
      <c r="V268" s="7"/>
      <c r="W268" s="7"/>
      <c r="X268" s="7"/>
      <c r="Y268" s="7"/>
      <c r="Z268" s="100"/>
      <c r="AA268" s="7"/>
      <c r="AB268" s="7"/>
      <c r="AC268" s="7"/>
      <c r="AD268" s="7"/>
      <c r="AE268" s="100"/>
      <c r="AF268" s="7"/>
      <c r="AG268" s="100"/>
    </row>
    <row r="269" spans="1:33" x14ac:dyDescent="0.35">
      <c r="A269" s="7" t="str">
        <f t="shared" si="15"/>
        <v>Suape39,71</v>
      </c>
      <c r="B269" s="100" t="s">
        <v>187</v>
      </c>
      <c r="C269" s="7">
        <v>4196</v>
      </c>
      <c r="D269" s="7" t="s">
        <v>23</v>
      </c>
      <c r="E269">
        <v>4001212</v>
      </c>
      <c r="F269" s="101"/>
      <c r="G269" s="111">
        <v>50034033</v>
      </c>
      <c r="H269" t="s">
        <v>219</v>
      </c>
      <c r="I269" s="101" t="str">
        <f t="shared" si="14"/>
        <v>39,7</v>
      </c>
      <c r="J269" s="164">
        <v>1</v>
      </c>
      <c r="K269" s="7" t="s">
        <v>131</v>
      </c>
      <c r="L269" s="103" t="e">
        <f>HLOOKUP(K269,'ABR''26'!$DE$4:$EH$65,MATCH('Carga (2)'!A269,'ABR''26'!$DE$4:$DE$65,0),0)</f>
        <v>#N/A</v>
      </c>
      <c r="M269" s="7"/>
      <c r="O269" s="7"/>
      <c r="P269" s="104"/>
      <c r="Q269" s="102"/>
      <c r="R269" s="102"/>
      <c r="S269" s="102"/>
      <c r="T269" s="105"/>
      <c r="U269" s="102"/>
      <c r="V269" s="7"/>
      <c r="W269" s="7"/>
      <c r="X269" s="7"/>
      <c r="Y269" s="7"/>
      <c r="Z269" s="100"/>
      <c r="AA269" s="7"/>
      <c r="AB269" s="7"/>
      <c r="AC269" s="7"/>
      <c r="AD269" s="7"/>
      <c r="AE269" s="100"/>
      <c r="AF269" s="7"/>
      <c r="AG269" s="100"/>
    </row>
    <row r="270" spans="1:33" x14ac:dyDescent="0.35">
      <c r="A270" s="7" t="str">
        <f t="shared" si="15"/>
        <v>Suape39,71</v>
      </c>
      <c r="B270" s="100" t="s">
        <v>187</v>
      </c>
      <c r="C270" s="7">
        <v>4196</v>
      </c>
      <c r="D270" s="7" t="s">
        <v>23</v>
      </c>
      <c r="E270">
        <v>4001212</v>
      </c>
      <c r="F270" s="101"/>
      <c r="G270" s="111">
        <v>50034033</v>
      </c>
      <c r="H270" t="s">
        <v>219</v>
      </c>
      <c r="I270" s="101" t="str">
        <f t="shared" si="14"/>
        <v>39,7</v>
      </c>
      <c r="J270" s="164">
        <v>1</v>
      </c>
      <c r="K270" s="7" t="s">
        <v>44</v>
      </c>
      <c r="L270" s="103" t="e">
        <f>HLOOKUP(K270,'ABR''26'!$DE$4:$EH$65,MATCH('Carga (2)'!A270,'ABR''26'!$DE$4:$DE$65,0),0)</f>
        <v>#N/A</v>
      </c>
      <c r="M270" s="7"/>
      <c r="O270" s="7"/>
      <c r="P270" s="104"/>
      <c r="Q270" s="102"/>
      <c r="R270" s="102"/>
      <c r="S270" s="102"/>
      <c r="T270" s="105"/>
      <c r="U270" s="102"/>
      <c r="V270" s="7"/>
      <c r="W270" s="7"/>
      <c r="X270" s="7"/>
      <c r="Y270" s="7"/>
      <c r="Z270" s="100"/>
      <c r="AA270" s="7"/>
      <c r="AB270" s="7"/>
      <c r="AC270" s="7"/>
      <c r="AD270" s="7"/>
      <c r="AE270" s="100"/>
      <c r="AF270" s="7"/>
      <c r="AG270" s="100"/>
    </row>
    <row r="271" spans="1:33" x14ac:dyDescent="0.35">
      <c r="A271" s="7" t="str">
        <f t="shared" si="15"/>
        <v>Suape39,71</v>
      </c>
      <c r="B271" s="100" t="s">
        <v>187</v>
      </c>
      <c r="C271" s="7">
        <v>4196</v>
      </c>
      <c r="D271" s="7" t="s">
        <v>23</v>
      </c>
      <c r="E271">
        <v>4001212</v>
      </c>
      <c r="F271" s="101"/>
      <c r="G271" s="111">
        <v>50034033</v>
      </c>
      <c r="H271" t="s">
        <v>219</v>
      </c>
      <c r="I271" s="101" t="str">
        <f t="shared" si="14"/>
        <v>39,7</v>
      </c>
      <c r="J271" s="164">
        <v>1</v>
      </c>
      <c r="K271" s="7" t="s">
        <v>52</v>
      </c>
      <c r="L271" s="103" t="e">
        <f>HLOOKUP(K271,'ABR''26'!$DE$4:$EH$65,MATCH('Carga (2)'!A271,'ABR''26'!$DE$4:$DE$65,0),0)</f>
        <v>#N/A</v>
      </c>
      <c r="M271" s="7"/>
      <c r="O271" s="7"/>
      <c r="P271" s="104"/>
      <c r="Q271" s="102"/>
      <c r="R271" s="102"/>
      <c r="S271" s="102"/>
      <c r="T271" s="105"/>
      <c r="U271" s="102"/>
      <c r="V271" s="7"/>
      <c r="W271" s="7"/>
      <c r="X271" s="7"/>
      <c r="Y271" s="7"/>
      <c r="Z271" s="100"/>
      <c r="AA271" s="7"/>
      <c r="AB271" s="7"/>
      <c r="AC271" s="7"/>
      <c r="AD271" s="7"/>
      <c r="AE271" s="100"/>
      <c r="AF271" s="7"/>
      <c r="AG271" s="100"/>
    </row>
    <row r="272" spans="1:33" x14ac:dyDescent="0.35">
      <c r="A272" s="7" t="str">
        <f t="shared" si="15"/>
        <v>Suape39,71</v>
      </c>
      <c r="B272" s="100" t="s">
        <v>187</v>
      </c>
      <c r="C272" s="7">
        <v>4196</v>
      </c>
      <c r="D272" s="7" t="s">
        <v>23</v>
      </c>
      <c r="E272">
        <v>4001212</v>
      </c>
      <c r="F272" s="101"/>
      <c r="G272" s="111">
        <v>50034033</v>
      </c>
      <c r="H272" t="s">
        <v>219</v>
      </c>
      <c r="I272" s="101" t="str">
        <f t="shared" si="14"/>
        <v>39,7</v>
      </c>
      <c r="J272" s="164">
        <v>1</v>
      </c>
      <c r="K272" s="7" t="s">
        <v>46</v>
      </c>
      <c r="L272" s="103" t="e">
        <f>HLOOKUP(K272,'ABR''26'!$DE$4:$EH$65,MATCH('Carga (2)'!A272,'ABR''26'!$DE$4:$DE$65,0),0)</f>
        <v>#N/A</v>
      </c>
      <c r="M272" s="7"/>
      <c r="O272" s="7"/>
      <c r="P272" s="104"/>
      <c r="Q272" s="102"/>
      <c r="R272" s="102"/>
      <c r="S272" s="102"/>
      <c r="T272" s="105"/>
      <c r="U272" s="102"/>
      <c r="V272" s="7"/>
      <c r="W272" s="7"/>
      <c r="X272" s="7"/>
      <c r="Y272" s="7"/>
      <c r="Z272" s="100"/>
      <c r="AA272" s="7"/>
      <c r="AB272" s="7"/>
      <c r="AC272" s="7"/>
      <c r="AD272" s="7"/>
      <c r="AE272" s="100"/>
      <c r="AF272" s="7"/>
      <c r="AG272" s="100"/>
    </row>
    <row r="273" spans="1:33" x14ac:dyDescent="0.35">
      <c r="A273" s="7" t="str">
        <f t="shared" si="15"/>
        <v>Suape39,71</v>
      </c>
      <c r="B273" s="100" t="s">
        <v>187</v>
      </c>
      <c r="C273" s="7">
        <v>4196</v>
      </c>
      <c r="D273" s="7" t="s">
        <v>23</v>
      </c>
      <c r="E273">
        <v>4001212</v>
      </c>
      <c r="F273" s="101"/>
      <c r="G273" s="111">
        <v>50034033</v>
      </c>
      <c r="H273" t="s">
        <v>219</v>
      </c>
      <c r="I273" s="101" t="str">
        <f t="shared" si="14"/>
        <v>39,7</v>
      </c>
      <c r="J273" s="164">
        <v>1</v>
      </c>
      <c r="K273" s="7" t="s">
        <v>133</v>
      </c>
      <c r="L273" s="103" t="e">
        <f>HLOOKUP(K273,'ABR''26'!$DE$4:$EH$65,MATCH('Carga (2)'!A273,'ABR''26'!$DE$4:$DE$65,0),0)</f>
        <v>#N/A</v>
      </c>
      <c r="M273" s="7"/>
      <c r="O273" s="7"/>
      <c r="P273" s="104"/>
      <c r="Q273" s="102"/>
      <c r="R273" s="102"/>
      <c r="S273" s="102"/>
      <c r="T273" s="105"/>
      <c r="U273" s="102"/>
      <c r="V273" s="7"/>
      <c r="W273" s="7"/>
      <c r="X273" s="7"/>
      <c r="Y273" s="7"/>
      <c r="Z273" s="100"/>
      <c r="AA273" s="7"/>
      <c r="AB273" s="7"/>
      <c r="AC273" s="7"/>
      <c r="AD273" s="7"/>
      <c r="AE273" s="100"/>
      <c r="AF273" s="7"/>
      <c r="AG273" s="100"/>
    </row>
    <row r="274" spans="1:33" x14ac:dyDescent="0.35">
      <c r="A274" s="7" t="str">
        <f t="shared" si="15"/>
        <v>Manaus39,70,4</v>
      </c>
      <c r="B274" s="100" t="s">
        <v>187</v>
      </c>
      <c r="C274" s="7">
        <v>4151</v>
      </c>
      <c r="D274" s="7" t="s">
        <v>40</v>
      </c>
      <c r="E274">
        <v>4001158</v>
      </c>
      <c r="F274" s="101"/>
      <c r="G274" s="111">
        <v>50036154</v>
      </c>
      <c r="H274" t="s">
        <v>223</v>
      </c>
      <c r="I274" s="101" t="str">
        <f t="shared" si="14"/>
        <v>39,7</v>
      </c>
      <c r="J274" s="164">
        <v>0.4</v>
      </c>
      <c r="K274" s="7" t="s">
        <v>43</v>
      </c>
      <c r="L274" s="103" t="e">
        <f>HLOOKUP(K274,'ABR''26'!$DE$4:$EH$65,MATCH('Carga (2)'!A274,'ABR''26'!$DE$4:$DE$65,0),0)</f>
        <v>#N/A</v>
      </c>
      <c r="M274" s="7"/>
      <c r="O274" s="7"/>
      <c r="P274" s="104"/>
      <c r="Q274" s="102"/>
      <c r="R274" s="102"/>
      <c r="S274" s="102"/>
      <c r="T274" s="105"/>
      <c r="U274" s="102"/>
      <c r="V274" s="7"/>
      <c r="W274" s="7"/>
      <c r="X274" s="7"/>
      <c r="Y274" s="7"/>
      <c r="Z274" s="100"/>
      <c r="AA274" s="7"/>
      <c r="AB274" s="7"/>
      <c r="AC274" s="7"/>
      <c r="AD274" s="7"/>
      <c r="AE274" s="100"/>
      <c r="AF274" s="7"/>
      <c r="AG274" s="100"/>
    </row>
    <row r="275" spans="1:33" x14ac:dyDescent="0.35">
      <c r="A275" s="7" t="str">
        <f t="shared" si="15"/>
        <v>Manaus39,70,4</v>
      </c>
      <c r="B275" s="100" t="s">
        <v>187</v>
      </c>
      <c r="C275" s="7">
        <v>4151</v>
      </c>
      <c r="D275" s="7" t="s">
        <v>40</v>
      </c>
      <c r="E275">
        <v>4001158</v>
      </c>
      <c r="F275" s="101"/>
      <c r="G275" s="111">
        <v>50036154</v>
      </c>
      <c r="H275" t="s">
        <v>223</v>
      </c>
      <c r="I275" s="101" t="str">
        <f t="shared" si="14"/>
        <v>39,7</v>
      </c>
      <c r="J275" s="164">
        <v>0.4</v>
      </c>
      <c r="K275" s="7" t="s">
        <v>50</v>
      </c>
      <c r="L275" s="103" t="e">
        <f>HLOOKUP(K275,'ABR''26'!$DE$4:$EH$65,MATCH('Carga (2)'!A275,'ABR''26'!$DE$4:$DE$65,0),0)</f>
        <v>#N/A</v>
      </c>
      <c r="M275" s="7"/>
      <c r="O275" s="7"/>
      <c r="P275" s="104"/>
      <c r="Q275" s="102"/>
      <c r="R275" s="102"/>
      <c r="S275" s="102"/>
      <c r="T275" s="105"/>
      <c r="U275" s="102"/>
      <c r="V275" s="7"/>
      <c r="W275" s="7"/>
      <c r="X275" s="7"/>
      <c r="Y275" s="7"/>
      <c r="Z275" s="100"/>
      <c r="AA275" s="7"/>
      <c r="AB275" s="7"/>
      <c r="AC275" s="7"/>
      <c r="AD275" s="7"/>
      <c r="AE275" s="100"/>
      <c r="AF275" s="7"/>
      <c r="AG275" s="100"/>
    </row>
    <row r="276" spans="1:33" x14ac:dyDescent="0.35">
      <c r="A276" s="7" t="str">
        <f t="shared" si="15"/>
        <v>Manaus39,70,4</v>
      </c>
      <c r="B276" s="100" t="s">
        <v>187</v>
      </c>
      <c r="C276" s="7">
        <v>4151</v>
      </c>
      <c r="D276" s="7" t="s">
        <v>40</v>
      </c>
      <c r="E276">
        <v>4001158</v>
      </c>
      <c r="F276" s="101"/>
      <c r="G276" s="111">
        <v>50036154</v>
      </c>
      <c r="H276" t="s">
        <v>223</v>
      </c>
      <c r="I276" s="101" t="str">
        <f t="shared" si="14"/>
        <v>39,7</v>
      </c>
      <c r="J276" s="164">
        <v>0.4</v>
      </c>
      <c r="K276" s="7" t="s">
        <v>138</v>
      </c>
      <c r="L276" s="103" t="e">
        <f>HLOOKUP(K276,'ABR''26'!$DE$4:$EH$65,MATCH('Carga (2)'!A276,'ABR''26'!$DE$4:$DE$65,0),0)</f>
        <v>#N/A</v>
      </c>
      <c r="M276" s="7"/>
      <c r="O276" s="7"/>
      <c r="P276" s="104"/>
      <c r="Q276" s="102"/>
      <c r="R276" s="102"/>
      <c r="S276" s="102"/>
      <c r="T276" s="105"/>
      <c r="U276" s="102"/>
      <c r="V276" s="7"/>
      <c r="W276" s="7"/>
      <c r="X276" s="7"/>
      <c r="Y276" s="7"/>
      <c r="Z276" s="100"/>
      <c r="AA276" s="7"/>
      <c r="AB276" s="7"/>
      <c r="AC276" s="7"/>
      <c r="AD276" s="7"/>
      <c r="AE276" s="100"/>
      <c r="AF276" s="7"/>
      <c r="AG276" s="100"/>
    </row>
    <row r="277" spans="1:33" x14ac:dyDescent="0.35">
      <c r="A277" s="7" t="str">
        <f t="shared" si="15"/>
        <v>Manaus39,70,4</v>
      </c>
      <c r="B277" s="100" t="s">
        <v>187</v>
      </c>
      <c r="C277" s="7">
        <v>4151</v>
      </c>
      <c r="D277" s="7" t="s">
        <v>40</v>
      </c>
      <c r="E277">
        <v>4001158</v>
      </c>
      <c r="F277" s="101"/>
      <c r="G277" s="111">
        <v>50036154</v>
      </c>
      <c r="H277" t="s">
        <v>223</v>
      </c>
      <c r="I277" s="101" t="str">
        <f t="shared" si="14"/>
        <v>39,7</v>
      </c>
      <c r="J277" s="164">
        <v>0.4</v>
      </c>
      <c r="K277" s="7" t="s">
        <v>131</v>
      </c>
      <c r="L277" s="103" t="e">
        <f>HLOOKUP(K277,'ABR''26'!$DE$4:$EH$65,MATCH('Carga (2)'!A277,'ABR''26'!$DE$4:$DE$65,0),0)</f>
        <v>#N/A</v>
      </c>
      <c r="M277" s="7"/>
      <c r="O277" s="7"/>
      <c r="P277" s="104"/>
      <c r="Q277" s="102"/>
      <c r="R277" s="102"/>
      <c r="S277" s="102"/>
      <c r="T277" s="105"/>
      <c r="U277" s="102"/>
      <c r="V277" s="7"/>
      <c r="W277" s="7"/>
      <c r="X277" s="7"/>
      <c r="Y277" s="7"/>
      <c r="Z277" s="100"/>
      <c r="AA277" s="7"/>
      <c r="AB277" s="7"/>
      <c r="AC277" s="7"/>
      <c r="AD277" s="7"/>
      <c r="AE277" s="100"/>
      <c r="AF277" s="7"/>
      <c r="AG277" s="100"/>
    </row>
    <row r="278" spans="1:33" x14ac:dyDescent="0.35">
      <c r="A278" s="7" t="str">
        <f t="shared" si="15"/>
        <v>Manaus39,70,4</v>
      </c>
      <c r="B278" s="100" t="s">
        <v>187</v>
      </c>
      <c r="C278" s="7">
        <v>4151</v>
      </c>
      <c r="D278" s="7" t="s">
        <v>40</v>
      </c>
      <c r="E278">
        <v>4001158</v>
      </c>
      <c r="F278" s="101"/>
      <c r="G278" s="111">
        <v>50036154</v>
      </c>
      <c r="H278" t="s">
        <v>223</v>
      </c>
      <c r="I278" s="101" t="str">
        <f t="shared" si="14"/>
        <v>39,7</v>
      </c>
      <c r="J278" s="164">
        <v>0.4</v>
      </c>
      <c r="K278" s="7" t="s">
        <v>44</v>
      </c>
      <c r="L278" s="103" t="e">
        <f>HLOOKUP(K278,'ABR''26'!$DE$4:$EH$65,MATCH('Carga (2)'!A278,'ABR''26'!$DE$4:$DE$65,0),0)</f>
        <v>#N/A</v>
      </c>
      <c r="M278" s="7"/>
      <c r="O278" s="7"/>
      <c r="P278" s="104"/>
      <c r="Q278" s="102"/>
      <c r="R278" s="102"/>
      <c r="S278" s="102"/>
      <c r="T278" s="105"/>
      <c r="U278" s="102"/>
      <c r="V278" s="7"/>
      <c r="W278" s="7"/>
      <c r="X278" s="7"/>
      <c r="Y278" s="7"/>
      <c r="Z278" s="100"/>
      <c r="AA278" s="7"/>
      <c r="AB278" s="7"/>
      <c r="AC278" s="7"/>
      <c r="AD278" s="7"/>
      <c r="AE278" s="100"/>
      <c r="AF278" s="7"/>
      <c r="AG278" s="100"/>
    </row>
    <row r="279" spans="1:33" x14ac:dyDescent="0.35">
      <c r="A279" s="7" t="str">
        <f t="shared" si="15"/>
        <v>Manaus39,70,4</v>
      </c>
      <c r="B279" s="100" t="s">
        <v>187</v>
      </c>
      <c r="C279" s="7">
        <v>4151</v>
      </c>
      <c r="D279" s="7" t="s">
        <v>40</v>
      </c>
      <c r="E279">
        <v>4001158</v>
      </c>
      <c r="F279" s="101"/>
      <c r="G279" s="111">
        <v>50036154</v>
      </c>
      <c r="H279" t="s">
        <v>223</v>
      </c>
      <c r="I279" s="101" t="str">
        <f t="shared" si="14"/>
        <v>39,7</v>
      </c>
      <c r="J279" s="164">
        <v>0.4</v>
      </c>
      <c r="K279" s="7" t="s">
        <v>134</v>
      </c>
      <c r="L279" s="103" t="e">
        <f>HLOOKUP(K279,'ABR''26'!$DE$4:$EH$65,MATCH('Carga (2)'!A279,'ABR''26'!$DE$4:$DE$65,0),0)</f>
        <v>#N/A</v>
      </c>
      <c r="M279" s="7"/>
      <c r="O279" s="7"/>
      <c r="P279" s="104"/>
      <c r="Q279" s="102"/>
      <c r="R279" s="102"/>
      <c r="S279" s="102"/>
      <c r="T279" s="105"/>
      <c r="U279" s="102"/>
      <c r="V279" s="7"/>
      <c r="W279" s="7"/>
      <c r="X279" s="7"/>
      <c r="Y279" s="7"/>
      <c r="Z279" s="100"/>
      <c r="AA279" s="7"/>
      <c r="AB279" s="7"/>
      <c r="AC279" s="7"/>
      <c r="AD279" s="7"/>
      <c r="AE279" s="100"/>
      <c r="AF279" s="7"/>
      <c r="AG279" s="100"/>
    </row>
    <row r="280" spans="1:33" x14ac:dyDescent="0.35">
      <c r="A280" s="7" t="str">
        <f t="shared" si="15"/>
        <v>Manaus39,70,4</v>
      </c>
      <c r="B280" s="100" t="s">
        <v>187</v>
      </c>
      <c r="C280" s="7">
        <v>4151</v>
      </c>
      <c r="D280" s="7" t="s">
        <v>40</v>
      </c>
      <c r="E280">
        <v>4001158</v>
      </c>
      <c r="F280" s="101"/>
      <c r="G280" s="111">
        <v>50036154</v>
      </c>
      <c r="H280" t="s">
        <v>223</v>
      </c>
      <c r="I280" s="101" t="str">
        <f t="shared" si="14"/>
        <v>39,7</v>
      </c>
      <c r="J280" s="164">
        <v>0.4</v>
      </c>
      <c r="K280" s="7" t="s">
        <v>46</v>
      </c>
      <c r="L280" s="103" t="e">
        <f>HLOOKUP(K280,'ABR''26'!$DE$4:$EH$65,MATCH('Carga (2)'!A280,'ABR''26'!$DE$4:$DE$65,0),0)</f>
        <v>#N/A</v>
      </c>
      <c r="M280" s="7"/>
      <c r="O280" s="7"/>
      <c r="P280" s="104"/>
      <c r="Q280" s="102"/>
      <c r="R280" s="102"/>
      <c r="S280" s="102"/>
      <c r="T280" s="105"/>
      <c r="U280" s="102"/>
      <c r="V280" s="7"/>
      <c r="W280" s="7"/>
      <c r="X280" s="7"/>
      <c r="Y280" s="7"/>
      <c r="Z280" s="100"/>
      <c r="AA280" s="7"/>
      <c r="AB280" s="7"/>
      <c r="AC280" s="7"/>
      <c r="AD280" s="7"/>
      <c r="AE280" s="100"/>
      <c r="AF280" s="7"/>
      <c r="AG280" s="100"/>
    </row>
    <row r="281" spans="1:33" x14ac:dyDescent="0.35">
      <c r="A281" s="7" t="str">
        <f t="shared" si="15"/>
        <v>Manaus39,70,4</v>
      </c>
      <c r="B281" s="100" t="s">
        <v>187</v>
      </c>
      <c r="C281" s="7">
        <v>4151</v>
      </c>
      <c r="D281" s="7" t="s">
        <v>40</v>
      </c>
      <c r="E281">
        <v>4001158</v>
      </c>
      <c r="F281" s="101"/>
      <c r="G281" s="111">
        <v>50036154</v>
      </c>
      <c r="H281" t="s">
        <v>223</v>
      </c>
      <c r="I281" s="101" t="str">
        <f t="shared" si="14"/>
        <v>39,7</v>
      </c>
      <c r="J281" s="164">
        <v>0.4</v>
      </c>
      <c r="K281" s="7" t="s">
        <v>133</v>
      </c>
      <c r="L281" s="103" t="e">
        <f>HLOOKUP(K281,'ABR''26'!$DE$4:$EH$65,MATCH('Carga (2)'!A281,'ABR''26'!$DE$4:$DE$65,0),0)</f>
        <v>#N/A</v>
      </c>
      <c r="M281" s="7"/>
      <c r="O281" s="7"/>
      <c r="P281" s="104"/>
      <c r="Q281" s="102"/>
      <c r="R281" s="102"/>
      <c r="S281" s="102"/>
      <c r="T281" s="105"/>
      <c r="U281" s="102"/>
      <c r="V281" s="7"/>
      <c r="W281" s="7"/>
      <c r="X281" s="7"/>
      <c r="Y281" s="7"/>
      <c r="Z281" s="100"/>
      <c r="AA281" s="7"/>
      <c r="AB281" s="7"/>
      <c r="AC281" s="7"/>
      <c r="AD281" s="7"/>
      <c r="AE281" s="100"/>
      <c r="AF281" s="7"/>
      <c r="AG281" s="100"/>
    </row>
    <row r="282" spans="1:33" x14ac:dyDescent="0.35">
      <c r="A282" s="7" t="str">
        <f t="shared" si="15"/>
        <v>Suape39,70,4</v>
      </c>
      <c r="B282" s="100" t="s">
        <v>187</v>
      </c>
      <c r="C282" s="7">
        <v>4196</v>
      </c>
      <c r="D282" s="7" t="s">
        <v>23</v>
      </c>
      <c r="E282">
        <v>4001158</v>
      </c>
      <c r="F282" s="101"/>
      <c r="G282" s="111">
        <v>50036154</v>
      </c>
      <c r="H282" t="s">
        <v>223</v>
      </c>
      <c r="I282" s="101" t="str">
        <f t="shared" si="14"/>
        <v>39,7</v>
      </c>
      <c r="J282" s="164">
        <v>0.4</v>
      </c>
      <c r="K282" s="7" t="s">
        <v>43</v>
      </c>
      <c r="L282" s="103" t="e">
        <f>HLOOKUP(K282,'ABR''26'!$DE$4:$EH$65,MATCH('Carga (2)'!A282,'ABR''26'!$DE$4:$DE$65,0),0)</f>
        <v>#N/A</v>
      </c>
      <c r="M282" s="7"/>
      <c r="O282" s="7"/>
      <c r="P282" s="104"/>
      <c r="Q282" s="102"/>
      <c r="R282" s="102"/>
      <c r="S282" s="102"/>
      <c r="T282" s="105"/>
      <c r="U282" s="102"/>
      <c r="V282" s="7"/>
      <c r="W282" s="7"/>
      <c r="X282" s="7"/>
      <c r="Y282" s="7"/>
      <c r="Z282" s="100"/>
      <c r="AA282" s="7"/>
      <c r="AB282" s="7"/>
      <c r="AC282" s="7"/>
      <c r="AD282" s="7"/>
      <c r="AE282" s="100"/>
      <c r="AF282" s="7"/>
      <c r="AG282" s="100"/>
    </row>
    <row r="283" spans="1:33" x14ac:dyDescent="0.35">
      <c r="A283" s="7" t="str">
        <f t="shared" si="15"/>
        <v>Suape39,70,4</v>
      </c>
      <c r="B283" s="100" t="s">
        <v>187</v>
      </c>
      <c r="C283" s="7">
        <v>4196</v>
      </c>
      <c r="D283" s="7" t="s">
        <v>23</v>
      </c>
      <c r="E283">
        <v>4001158</v>
      </c>
      <c r="F283" s="101"/>
      <c r="G283" s="111">
        <v>50036154</v>
      </c>
      <c r="H283" t="s">
        <v>223</v>
      </c>
      <c r="I283" s="101" t="str">
        <f t="shared" si="14"/>
        <v>39,7</v>
      </c>
      <c r="J283" s="164">
        <v>0.4</v>
      </c>
      <c r="K283" s="7" t="s">
        <v>50</v>
      </c>
      <c r="L283" s="103" t="e">
        <f>HLOOKUP(K283,'ABR''26'!$DE$4:$EH$65,MATCH('Carga (2)'!A283,'ABR''26'!$DE$4:$DE$65,0),0)</f>
        <v>#N/A</v>
      </c>
      <c r="M283" s="7"/>
      <c r="O283" s="7"/>
      <c r="P283" s="104"/>
      <c r="Q283" s="102"/>
      <c r="R283" s="102"/>
      <c r="S283" s="102"/>
      <c r="T283" s="105"/>
      <c r="U283" s="102"/>
      <c r="V283" s="7"/>
      <c r="W283" s="7"/>
      <c r="X283" s="7"/>
      <c r="Y283" s="7"/>
      <c r="Z283" s="100"/>
      <c r="AA283" s="7"/>
      <c r="AB283" s="7"/>
      <c r="AC283" s="7"/>
      <c r="AD283" s="7"/>
      <c r="AE283" s="100"/>
      <c r="AF283" s="7"/>
      <c r="AG283" s="100"/>
    </row>
    <row r="284" spans="1:33" x14ac:dyDescent="0.35">
      <c r="A284" s="7" t="str">
        <f t="shared" si="15"/>
        <v>Suape39,70,4</v>
      </c>
      <c r="B284" s="100" t="s">
        <v>187</v>
      </c>
      <c r="C284" s="7">
        <v>4196</v>
      </c>
      <c r="D284" s="7" t="s">
        <v>23</v>
      </c>
      <c r="E284">
        <v>4001158</v>
      </c>
      <c r="F284" s="101"/>
      <c r="G284" s="111">
        <v>50036154</v>
      </c>
      <c r="H284" t="s">
        <v>223</v>
      </c>
      <c r="I284" s="101" t="str">
        <f t="shared" si="14"/>
        <v>39,7</v>
      </c>
      <c r="J284" s="164">
        <v>0.4</v>
      </c>
      <c r="K284" s="7" t="s">
        <v>138</v>
      </c>
      <c r="L284" s="103" t="e">
        <f>HLOOKUP(K284,'ABR''26'!$DE$4:$EH$65,MATCH('Carga (2)'!A284,'ABR''26'!$DE$4:$DE$65,0),0)</f>
        <v>#N/A</v>
      </c>
      <c r="M284" s="7"/>
      <c r="O284" s="7"/>
      <c r="P284" s="104"/>
      <c r="Q284" s="102"/>
      <c r="R284" s="102"/>
      <c r="S284" s="102"/>
      <c r="T284" s="105"/>
      <c r="U284" s="102"/>
      <c r="V284" s="7"/>
      <c r="W284" s="7"/>
      <c r="X284" s="7"/>
      <c r="Y284" s="7"/>
      <c r="Z284" s="100"/>
      <c r="AA284" s="7"/>
      <c r="AB284" s="7"/>
      <c r="AC284" s="7"/>
      <c r="AD284" s="7"/>
      <c r="AE284" s="100"/>
      <c r="AF284" s="7"/>
      <c r="AG284" s="100"/>
    </row>
    <row r="285" spans="1:33" x14ac:dyDescent="0.35">
      <c r="A285" s="7" t="str">
        <f t="shared" si="15"/>
        <v>Suape39,70,4</v>
      </c>
      <c r="B285" s="100" t="s">
        <v>187</v>
      </c>
      <c r="C285" s="7">
        <v>4196</v>
      </c>
      <c r="D285" s="7" t="s">
        <v>23</v>
      </c>
      <c r="E285">
        <v>4001158</v>
      </c>
      <c r="F285" s="101"/>
      <c r="G285" s="111">
        <v>50036154</v>
      </c>
      <c r="H285" t="s">
        <v>223</v>
      </c>
      <c r="I285" s="101" t="str">
        <f t="shared" si="14"/>
        <v>39,7</v>
      </c>
      <c r="J285" s="164">
        <v>0.4</v>
      </c>
      <c r="K285" s="7" t="s">
        <v>131</v>
      </c>
      <c r="L285" s="103" t="e">
        <f>HLOOKUP(K285,'ABR''26'!$DE$4:$EH$65,MATCH('Carga (2)'!A285,'ABR''26'!$DE$4:$DE$65,0),0)</f>
        <v>#N/A</v>
      </c>
      <c r="M285" s="7"/>
      <c r="O285" s="7"/>
      <c r="P285" s="104"/>
      <c r="Q285" s="102"/>
      <c r="R285" s="102"/>
      <c r="S285" s="102"/>
      <c r="T285" s="105"/>
      <c r="U285" s="102"/>
      <c r="V285" s="7"/>
      <c r="W285" s="7"/>
      <c r="X285" s="7"/>
      <c r="Y285" s="7"/>
      <c r="Z285" s="100"/>
      <c r="AA285" s="7"/>
      <c r="AB285" s="7"/>
      <c r="AC285" s="7"/>
      <c r="AD285" s="7"/>
      <c r="AE285" s="100"/>
      <c r="AF285" s="7"/>
      <c r="AG285" s="100"/>
    </row>
    <row r="286" spans="1:33" x14ac:dyDescent="0.35">
      <c r="A286" s="7" t="str">
        <f t="shared" si="15"/>
        <v>Suape39,70,4</v>
      </c>
      <c r="B286" s="100" t="s">
        <v>187</v>
      </c>
      <c r="C286" s="7">
        <v>4196</v>
      </c>
      <c r="D286" s="7" t="s">
        <v>23</v>
      </c>
      <c r="E286">
        <v>4001158</v>
      </c>
      <c r="F286" s="101"/>
      <c r="G286" s="111">
        <v>50036154</v>
      </c>
      <c r="H286" t="s">
        <v>223</v>
      </c>
      <c r="I286" s="101" t="str">
        <f t="shared" si="14"/>
        <v>39,7</v>
      </c>
      <c r="J286" s="164">
        <v>0.4</v>
      </c>
      <c r="K286" s="7" t="s">
        <v>44</v>
      </c>
      <c r="L286" s="103" t="e">
        <f>HLOOKUP(K286,'ABR''26'!$DE$4:$EH$65,MATCH('Carga (2)'!A286,'ABR''26'!$DE$4:$DE$65,0),0)</f>
        <v>#N/A</v>
      </c>
      <c r="M286" s="7"/>
      <c r="O286" s="7"/>
      <c r="P286" s="104"/>
      <c r="Q286" s="102"/>
      <c r="R286" s="102"/>
      <c r="S286" s="102"/>
      <c r="T286" s="105"/>
      <c r="U286" s="102"/>
      <c r="V286" s="7"/>
      <c r="W286" s="7"/>
      <c r="X286" s="7"/>
      <c r="Y286" s="7"/>
      <c r="Z286" s="100"/>
      <c r="AA286" s="7"/>
      <c r="AB286" s="7"/>
      <c r="AC286" s="7"/>
      <c r="AD286" s="7"/>
      <c r="AE286" s="100"/>
      <c r="AF286" s="7"/>
      <c r="AG286" s="100"/>
    </row>
    <row r="287" spans="1:33" x14ac:dyDescent="0.35">
      <c r="A287" s="7" t="str">
        <f t="shared" si="15"/>
        <v>Suape39,70,4</v>
      </c>
      <c r="B287" s="100" t="s">
        <v>187</v>
      </c>
      <c r="C287" s="7">
        <v>4196</v>
      </c>
      <c r="D287" s="7" t="s">
        <v>23</v>
      </c>
      <c r="E287">
        <v>4001158</v>
      </c>
      <c r="F287" s="101"/>
      <c r="G287" s="111">
        <v>50036154</v>
      </c>
      <c r="H287" t="s">
        <v>223</v>
      </c>
      <c r="I287" s="101" t="str">
        <f t="shared" si="14"/>
        <v>39,7</v>
      </c>
      <c r="J287" s="164">
        <v>0.4</v>
      </c>
      <c r="K287" s="7" t="s">
        <v>52</v>
      </c>
      <c r="L287" s="103" t="e">
        <f>HLOOKUP(K287,'ABR''26'!$DE$4:$EH$65,MATCH('Carga (2)'!A287,'ABR''26'!$DE$4:$DE$65,0),0)</f>
        <v>#N/A</v>
      </c>
      <c r="M287" s="7"/>
      <c r="O287" s="7"/>
      <c r="P287" s="104"/>
      <c r="Q287" s="102"/>
      <c r="R287" s="102"/>
      <c r="S287" s="102"/>
      <c r="T287" s="105"/>
      <c r="U287" s="102"/>
      <c r="V287" s="7"/>
      <c r="W287" s="7"/>
      <c r="X287" s="7"/>
      <c r="Y287" s="7"/>
      <c r="Z287" s="100"/>
      <c r="AA287" s="7"/>
      <c r="AB287" s="7"/>
      <c r="AC287" s="7"/>
      <c r="AD287" s="7"/>
      <c r="AE287" s="100"/>
      <c r="AF287" s="7"/>
      <c r="AG287" s="100"/>
    </row>
    <row r="288" spans="1:33" x14ac:dyDescent="0.35">
      <c r="A288" s="7" t="str">
        <f t="shared" si="15"/>
        <v>Suape39,70,4</v>
      </c>
      <c r="B288" s="100" t="s">
        <v>187</v>
      </c>
      <c r="C288" s="7">
        <v>4196</v>
      </c>
      <c r="D288" s="7" t="s">
        <v>23</v>
      </c>
      <c r="E288">
        <v>4001158</v>
      </c>
      <c r="F288" s="101"/>
      <c r="G288" s="111">
        <v>50036154</v>
      </c>
      <c r="H288" t="s">
        <v>223</v>
      </c>
      <c r="I288" s="101" t="str">
        <f t="shared" si="14"/>
        <v>39,7</v>
      </c>
      <c r="J288" s="164">
        <v>0.4</v>
      </c>
      <c r="K288" s="7" t="s">
        <v>46</v>
      </c>
      <c r="L288" s="103" t="e">
        <f>HLOOKUP(K288,'ABR''26'!$DE$4:$EH$65,MATCH('Carga (2)'!A288,'ABR''26'!$DE$4:$DE$65,0),0)</f>
        <v>#N/A</v>
      </c>
      <c r="M288" s="7"/>
      <c r="O288" s="7"/>
      <c r="P288" s="104"/>
      <c r="Q288" s="102"/>
      <c r="R288" s="102"/>
      <c r="S288" s="102"/>
      <c r="T288" s="105"/>
      <c r="U288" s="102"/>
      <c r="V288" s="7"/>
      <c r="W288" s="7"/>
      <c r="X288" s="7"/>
      <c r="Y288" s="7"/>
      <c r="Z288" s="100"/>
      <c r="AA288" s="7"/>
      <c r="AB288" s="7"/>
      <c r="AC288" s="7"/>
      <c r="AD288" s="7"/>
      <c r="AE288" s="100"/>
      <c r="AF288" s="7"/>
      <c r="AG288" s="100"/>
    </row>
    <row r="289" spans="1:33" x14ac:dyDescent="0.35">
      <c r="A289" s="7" t="str">
        <f t="shared" si="15"/>
        <v>Suape39,70,4</v>
      </c>
      <c r="B289" s="100" t="s">
        <v>187</v>
      </c>
      <c r="C289" s="7">
        <v>4196</v>
      </c>
      <c r="D289" s="7" t="s">
        <v>23</v>
      </c>
      <c r="E289">
        <v>4001158</v>
      </c>
      <c r="F289" s="101"/>
      <c r="G289" s="111">
        <v>50036154</v>
      </c>
      <c r="H289" t="s">
        <v>223</v>
      </c>
      <c r="I289" s="101" t="str">
        <f t="shared" si="14"/>
        <v>39,7</v>
      </c>
      <c r="J289" s="164">
        <v>0.4</v>
      </c>
      <c r="K289" s="7" t="s">
        <v>133</v>
      </c>
      <c r="L289" s="103" t="e">
        <f>HLOOKUP(K289,'ABR''26'!$DE$4:$EH$65,MATCH('Carga (2)'!A289,'ABR''26'!$DE$4:$DE$65,0),0)</f>
        <v>#N/A</v>
      </c>
      <c r="M289" s="7"/>
      <c r="O289" s="7"/>
      <c r="P289" s="104"/>
      <c r="Q289" s="102"/>
      <c r="R289" s="102"/>
      <c r="S289" s="102"/>
      <c r="T289" s="105"/>
      <c r="U289" s="102"/>
      <c r="V289" s="7"/>
      <c r="W289" s="7"/>
      <c r="X289" s="7"/>
      <c r="Y289" s="7"/>
      <c r="Z289" s="100"/>
      <c r="AA289" s="7"/>
      <c r="AB289" s="7"/>
      <c r="AC289" s="7"/>
      <c r="AD289" s="7"/>
      <c r="AE289" s="100"/>
      <c r="AF289" s="7"/>
      <c r="AG289" s="100"/>
    </row>
    <row r="290" spans="1:33" x14ac:dyDescent="0.35">
      <c r="A290" s="7" t="str">
        <f t="shared" si="15"/>
        <v>Suape55,61</v>
      </c>
      <c r="B290" s="100" t="s">
        <v>187</v>
      </c>
      <c r="C290" s="7">
        <v>4196</v>
      </c>
      <c r="D290" s="7" t="s">
        <v>23</v>
      </c>
      <c r="E290">
        <v>4001151</v>
      </c>
      <c r="F290" s="101"/>
      <c r="G290" s="111">
        <v>50037266</v>
      </c>
      <c r="H290" t="s">
        <v>224</v>
      </c>
      <c r="I290" s="101" t="str">
        <f t="shared" si="14"/>
        <v>55,6</v>
      </c>
      <c r="J290" s="164">
        <v>1</v>
      </c>
      <c r="K290" s="7" t="s">
        <v>43</v>
      </c>
      <c r="L290" s="103" t="e">
        <f>HLOOKUP(K290,'ABR''26'!$DE$4:$EH$65,MATCH('Carga (2)'!A290,'ABR''26'!$DE$4:$DE$65,0),0)</f>
        <v>#N/A</v>
      </c>
      <c r="M290" s="7"/>
      <c r="O290" s="7"/>
      <c r="P290" s="104"/>
      <c r="Q290" s="102"/>
      <c r="R290" s="102"/>
      <c r="S290" s="102"/>
      <c r="T290" s="105"/>
      <c r="U290" s="102"/>
      <c r="V290" s="7"/>
      <c r="W290" s="7"/>
      <c r="X290" s="7"/>
      <c r="Y290" s="7"/>
      <c r="Z290" s="100"/>
      <c r="AA290" s="7"/>
      <c r="AB290" s="7"/>
      <c r="AC290" s="7"/>
      <c r="AD290" s="7"/>
      <c r="AE290" s="100"/>
      <c r="AF290" s="7"/>
      <c r="AG290" s="100"/>
    </row>
    <row r="291" spans="1:33" x14ac:dyDescent="0.35">
      <c r="A291" s="7" t="str">
        <f t="shared" si="15"/>
        <v>Suape55,61</v>
      </c>
      <c r="B291" s="100" t="s">
        <v>187</v>
      </c>
      <c r="C291" s="7">
        <v>4196</v>
      </c>
      <c r="D291" s="7" t="s">
        <v>23</v>
      </c>
      <c r="E291">
        <v>4001151</v>
      </c>
      <c r="F291" s="101"/>
      <c r="G291" s="111">
        <v>50037266</v>
      </c>
      <c r="H291" t="s">
        <v>224</v>
      </c>
      <c r="I291" s="101" t="str">
        <f t="shared" si="14"/>
        <v>55,6</v>
      </c>
      <c r="J291" s="164">
        <v>1</v>
      </c>
      <c r="K291" s="7" t="s">
        <v>50</v>
      </c>
      <c r="L291" s="103" t="e">
        <f>HLOOKUP(K291,'ABR''26'!$DE$4:$EH$65,MATCH('Carga (2)'!A291,'ABR''26'!$DE$4:$DE$65,0),0)</f>
        <v>#N/A</v>
      </c>
      <c r="M291" s="7"/>
      <c r="O291" s="7"/>
      <c r="P291" s="104"/>
      <c r="Q291" s="102"/>
      <c r="R291" s="102"/>
      <c r="S291" s="102"/>
      <c r="T291" s="105"/>
      <c r="U291" s="102"/>
      <c r="V291" s="7"/>
      <c r="W291" s="7"/>
      <c r="X291" s="7"/>
      <c r="Y291" s="7"/>
      <c r="Z291" s="100"/>
      <c r="AA291" s="7"/>
      <c r="AB291" s="7"/>
      <c r="AC291" s="7"/>
      <c r="AD291" s="7"/>
      <c r="AE291" s="100"/>
      <c r="AF291" s="7"/>
      <c r="AG291" s="100"/>
    </row>
    <row r="292" spans="1:33" x14ac:dyDescent="0.35">
      <c r="A292" s="7" t="str">
        <f t="shared" si="15"/>
        <v>Suape55,61</v>
      </c>
      <c r="B292" s="100" t="s">
        <v>187</v>
      </c>
      <c r="C292" s="7">
        <v>4196</v>
      </c>
      <c r="D292" s="7" t="s">
        <v>23</v>
      </c>
      <c r="E292">
        <v>4001151</v>
      </c>
      <c r="F292" s="101"/>
      <c r="G292" s="111">
        <v>50037266</v>
      </c>
      <c r="H292" t="s">
        <v>224</v>
      </c>
      <c r="I292" s="101" t="str">
        <f t="shared" si="14"/>
        <v>55,6</v>
      </c>
      <c r="J292" s="164">
        <v>1</v>
      </c>
      <c r="K292" s="7" t="s">
        <v>138</v>
      </c>
      <c r="L292" s="103" t="e">
        <f>HLOOKUP(K292,'ABR''26'!$DE$4:$EH$65,MATCH('Carga (2)'!A292,'ABR''26'!$DE$4:$DE$65,0),0)</f>
        <v>#N/A</v>
      </c>
      <c r="M292" s="7"/>
      <c r="O292" s="7"/>
      <c r="P292" s="104"/>
      <c r="Q292" s="102"/>
      <c r="R292" s="102"/>
      <c r="S292" s="102"/>
      <c r="T292" s="105"/>
      <c r="U292" s="102"/>
      <c r="V292" s="7"/>
      <c r="W292" s="7"/>
      <c r="X292" s="7"/>
      <c r="Y292" s="7"/>
      <c r="Z292" s="100"/>
      <c r="AA292" s="7"/>
      <c r="AB292" s="7"/>
      <c r="AC292" s="7"/>
      <c r="AD292" s="7"/>
      <c r="AE292" s="100"/>
      <c r="AF292" s="7"/>
      <c r="AG292" s="100"/>
    </row>
    <row r="293" spans="1:33" x14ac:dyDescent="0.35">
      <c r="A293" s="7" t="str">
        <f t="shared" si="15"/>
        <v>Suape55,61</v>
      </c>
      <c r="B293" s="100" t="s">
        <v>187</v>
      </c>
      <c r="C293" s="7">
        <v>4196</v>
      </c>
      <c r="D293" s="7" t="s">
        <v>23</v>
      </c>
      <c r="E293">
        <v>4001151</v>
      </c>
      <c r="F293" s="101"/>
      <c r="G293" s="111">
        <v>50037266</v>
      </c>
      <c r="H293" t="s">
        <v>224</v>
      </c>
      <c r="I293" s="101" t="str">
        <f t="shared" si="14"/>
        <v>55,6</v>
      </c>
      <c r="J293" s="164">
        <v>1</v>
      </c>
      <c r="K293" s="7" t="s">
        <v>131</v>
      </c>
      <c r="L293" s="103" t="e">
        <f>HLOOKUP(K293,'ABR''26'!$DE$4:$EH$65,MATCH('Carga (2)'!A293,'ABR''26'!$DE$4:$DE$65,0),0)</f>
        <v>#N/A</v>
      </c>
      <c r="M293" s="7"/>
      <c r="O293" s="7"/>
      <c r="P293" s="104"/>
      <c r="Q293" s="102"/>
      <c r="R293" s="102"/>
      <c r="S293" s="102"/>
      <c r="T293" s="105"/>
      <c r="U293" s="102"/>
      <c r="V293" s="7"/>
      <c r="W293" s="7"/>
      <c r="X293" s="7"/>
      <c r="Y293" s="7"/>
      <c r="Z293" s="100"/>
      <c r="AA293" s="7"/>
      <c r="AB293" s="7"/>
      <c r="AC293" s="7"/>
      <c r="AD293" s="7"/>
      <c r="AE293" s="100"/>
      <c r="AF293" s="7"/>
      <c r="AG293" s="100"/>
    </row>
    <row r="294" spans="1:33" x14ac:dyDescent="0.35">
      <c r="A294" s="7" t="str">
        <f t="shared" si="15"/>
        <v>Suape55,61</v>
      </c>
      <c r="B294" s="100" t="s">
        <v>187</v>
      </c>
      <c r="C294" s="7">
        <v>4196</v>
      </c>
      <c r="D294" s="7" t="s">
        <v>23</v>
      </c>
      <c r="E294">
        <v>4001151</v>
      </c>
      <c r="F294" s="101"/>
      <c r="G294" s="111">
        <v>50037266</v>
      </c>
      <c r="H294" t="s">
        <v>224</v>
      </c>
      <c r="I294" s="101" t="str">
        <f t="shared" si="14"/>
        <v>55,6</v>
      </c>
      <c r="J294" s="164">
        <v>1</v>
      </c>
      <c r="K294" s="7" t="s">
        <v>44</v>
      </c>
      <c r="L294" s="103" t="e">
        <f>HLOOKUP(K294,'ABR''26'!$DE$4:$EH$65,MATCH('Carga (2)'!A294,'ABR''26'!$DE$4:$DE$65,0),0)</f>
        <v>#N/A</v>
      </c>
      <c r="M294" s="7"/>
      <c r="O294" s="7"/>
      <c r="P294" s="104"/>
      <c r="Q294" s="102"/>
      <c r="R294" s="102"/>
      <c r="S294" s="102"/>
      <c r="T294" s="105"/>
      <c r="U294" s="102"/>
      <c r="V294" s="7"/>
      <c r="W294" s="7"/>
      <c r="X294" s="7"/>
      <c r="Y294" s="7"/>
      <c r="Z294" s="100"/>
      <c r="AA294" s="7"/>
      <c r="AB294" s="7"/>
      <c r="AC294" s="7"/>
      <c r="AD294" s="7"/>
      <c r="AE294" s="100"/>
      <c r="AF294" s="7"/>
      <c r="AG294" s="100"/>
    </row>
    <row r="295" spans="1:33" x14ac:dyDescent="0.35">
      <c r="A295" s="7" t="str">
        <f t="shared" si="15"/>
        <v>Suape55,61</v>
      </c>
      <c r="B295" s="100" t="s">
        <v>187</v>
      </c>
      <c r="C295" s="7">
        <v>4196</v>
      </c>
      <c r="D295" s="7" t="s">
        <v>23</v>
      </c>
      <c r="E295">
        <v>4001151</v>
      </c>
      <c r="F295" s="101"/>
      <c r="G295" s="111">
        <v>50037266</v>
      </c>
      <c r="H295" t="s">
        <v>224</v>
      </c>
      <c r="I295" s="101" t="str">
        <f t="shared" si="14"/>
        <v>55,6</v>
      </c>
      <c r="J295" s="164">
        <v>1</v>
      </c>
      <c r="K295" s="7" t="s">
        <v>52</v>
      </c>
      <c r="L295" s="103" t="e">
        <f>HLOOKUP(K295,'ABR''26'!$DE$4:$EH$65,MATCH('Carga (2)'!A295,'ABR''26'!$DE$4:$DE$65,0),0)</f>
        <v>#N/A</v>
      </c>
      <c r="M295" s="7"/>
      <c r="O295" s="7"/>
      <c r="P295" s="104"/>
      <c r="Q295" s="102"/>
      <c r="R295" s="102"/>
      <c r="S295" s="102"/>
      <c r="T295" s="105"/>
      <c r="U295" s="102"/>
      <c r="V295" s="7"/>
      <c r="W295" s="7"/>
      <c r="X295" s="7"/>
      <c r="Y295" s="7"/>
      <c r="Z295" s="100"/>
      <c r="AA295" s="7"/>
      <c r="AB295" s="7"/>
      <c r="AC295" s="7"/>
      <c r="AD295" s="7"/>
      <c r="AE295" s="100"/>
      <c r="AF295" s="7"/>
      <c r="AG295" s="100"/>
    </row>
    <row r="296" spans="1:33" x14ac:dyDescent="0.35">
      <c r="A296" s="7" t="str">
        <f t="shared" si="15"/>
        <v>Suape55,61</v>
      </c>
      <c r="B296" s="100" t="s">
        <v>187</v>
      </c>
      <c r="C296" s="7">
        <v>4196</v>
      </c>
      <c r="D296" s="7" t="s">
        <v>23</v>
      </c>
      <c r="E296">
        <v>4001151</v>
      </c>
      <c r="F296" s="101"/>
      <c r="G296" s="111">
        <v>50037266</v>
      </c>
      <c r="H296" t="s">
        <v>224</v>
      </c>
      <c r="I296" s="101" t="str">
        <f t="shared" si="14"/>
        <v>55,6</v>
      </c>
      <c r="J296" s="164">
        <v>1</v>
      </c>
      <c r="K296" s="7" t="s">
        <v>46</v>
      </c>
      <c r="L296" s="103" t="e">
        <f>HLOOKUP(K296,'ABR''26'!$DE$4:$EH$65,MATCH('Carga (2)'!A296,'ABR''26'!$DE$4:$DE$65,0),0)</f>
        <v>#N/A</v>
      </c>
      <c r="M296" s="7"/>
      <c r="O296" s="7"/>
      <c r="P296" s="104"/>
      <c r="Q296" s="102"/>
      <c r="R296" s="102"/>
      <c r="S296" s="102"/>
      <c r="T296" s="105"/>
      <c r="U296" s="102"/>
      <c r="V296" s="7"/>
      <c r="W296" s="7"/>
      <c r="X296" s="7"/>
      <c r="Y296" s="7"/>
      <c r="Z296" s="100"/>
      <c r="AA296" s="7"/>
      <c r="AB296" s="7"/>
      <c r="AC296" s="7"/>
      <c r="AD296" s="7"/>
      <c r="AE296" s="100"/>
      <c r="AF296" s="7"/>
      <c r="AG296" s="100"/>
    </row>
    <row r="297" spans="1:33" x14ac:dyDescent="0.35">
      <c r="A297" s="7" t="str">
        <f t="shared" si="15"/>
        <v>Suape55,61</v>
      </c>
      <c r="B297" s="100" t="s">
        <v>187</v>
      </c>
      <c r="C297" s="7">
        <v>4196</v>
      </c>
      <c r="D297" s="7" t="s">
        <v>23</v>
      </c>
      <c r="E297">
        <v>4001151</v>
      </c>
      <c r="F297" s="101"/>
      <c r="G297" s="111">
        <v>50037266</v>
      </c>
      <c r="H297" t="s">
        <v>224</v>
      </c>
      <c r="I297" s="101" t="str">
        <f t="shared" si="14"/>
        <v>55,6</v>
      </c>
      <c r="J297" s="164">
        <v>1</v>
      </c>
      <c r="K297" s="7" t="s">
        <v>133</v>
      </c>
      <c r="L297" s="103" t="e">
        <f>HLOOKUP(K297,'ABR''26'!$DE$4:$EH$65,MATCH('Carga (2)'!A297,'ABR''26'!$DE$4:$DE$65,0),0)</f>
        <v>#N/A</v>
      </c>
      <c r="M297" s="7"/>
      <c r="O297" s="7"/>
      <c r="P297" s="104"/>
      <c r="Q297" s="102"/>
      <c r="R297" s="102"/>
      <c r="S297" s="102"/>
      <c r="T297" s="105"/>
      <c r="U297" s="102"/>
      <c r="V297" s="7"/>
      <c r="W297" s="7"/>
      <c r="X297" s="7"/>
      <c r="Y297" s="7"/>
      <c r="Z297" s="100"/>
      <c r="AA297" s="7"/>
      <c r="AB297" s="7"/>
      <c r="AC297" s="7"/>
      <c r="AD297" s="7"/>
      <c r="AE297" s="100"/>
      <c r="AF297" s="7"/>
      <c r="AG297" s="100"/>
    </row>
    <row r="298" spans="1:33" x14ac:dyDescent="0.35">
      <c r="A298" s="7" t="str">
        <f t="shared" si="15"/>
        <v>Manaus39,71</v>
      </c>
      <c r="B298" s="100" t="s">
        <v>187</v>
      </c>
      <c r="C298" s="7">
        <v>4151</v>
      </c>
      <c r="D298" s="7" t="s">
        <v>40</v>
      </c>
      <c r="E298">
        <v>4003542</v>
      </c>
      <c r="F298" s="101"/>
      <c r="G298" s="111">
        <v>50027692</v>
      </c>
      <c r="H298" t="s">
        <v>215</v>
      </c>
      <c r="I298" s="101" t="str">
        <f t="shared" si="14"/>
        <v>39,7</v>
      </c>
      <c r="J298" s="164">
        <v>1</v>
      </c>
      <c r="K298" s="7" t="s">
        <v>43</v>
      </c>
      <c r="L298" s="103" t="e">
        <f>HLOOKUP(K298,'ABR''26'!$DE$4:$EH$65,MATCH('Carga (2)'!A298,'ABR''26'!$DE$4:$DE$65,0),0)</f>
        <v>#N/A</v>
      </c>
      <c r="M298" s="7"/>
      <c r="O298" s="7"/>
      <c r="P298" s="104"/>
      <c r="Q298" s="102"/>
      <c r="R298" s="102"/>
      <c r="S298" s="102"/>
      <c r="T298" s="105"/>
      <c r="U298" s="102"/>
      <c r="V298" s="7"/>
      <c r="W298" s="7"/>
      <c r="X298" s="7"/>
      <c r="Y298" s="7"/>
      <c r="Z298" s="100"/>
      <c r="AA298" s="7"/>
      <c r="AB298" s="7"/>
      <c r="AC298" s="7"/>
      <c r="AD298" s="7"/>
      <c r="AE298" s="100"/>
      <c r="AF298" s="7"/>
      <c r="AG298" s="100"/>
    </row>
    <row r="299" spans="1:33" x14ac:dyDescent="0.35">
      <c r="A299" s="7" t="str">
        <f t="shared" si="15"/>
        <v>Manaus39,71</v>
      </c>
      <c r="B299" s="100" t="s">
        <v>187</v>
      </c>
      <c r="C299" s="7">
        <v>4151</v>
      </c>
      <c r="D299" s="7" t="s">
        <v>40</v>
      </c>
      <c r="E299">
        <v>4003542</v>
      </c>
      <c r="F299" s="101"/>
      <c r="G299" s="111">
        <v>50027692</v>
      </c>
      <c r="H299" t="s">
        <v>215</v>
      </c>
      <c r="I299" s="101" t="str">
        <f t="shared" si="14"/>
        <v>39,7</v>
      </c>
      <c r="J299" s="164">
        <v>1</v>
      </c>
      <c r="K299" s="7" t="s">
        <v>50</v>
      </c>
      <c r="L299" s="103" t="e">
        <f>HLOOKUP(K299,'ABR''26'!$DE$4:$EH$65,MATCH('Carga (2)'!A299,'ABR''26'!$DE$4:$DE$65,0),0)</f>
        <v>#N/A</v>
      </c>
      <c r="M299" s="7"/>
      <c r="O299" s="7"/>
      <c r="P299" s="104"/>
      <c r="Q299" s="102"/>
      <c r="R299" s="102"/>
      <c r="S299" s="102"/>
      <c r="T299" s="105"/>
      <c r="U299" s="102"/>
      <c r="V299" s="7"/>
      <c r="W299" s="7"/>
      <c r="X299" s="7"/>
      <c r="Y299" s="7"/>
      <c r="Z299" s="100"/>
      <c r="AA299" s="7"/>
      <c r="AB299" s="7"/>
      <c r="AC299" s="7"/>
      <c r="AD299" s="7"/>
      <c r="AE299" s="100"/>
      <c r="AF299" s="7"/>
      <c r="AG299" s="100"/>
    </row>
    <row r="300" spans="1:33" x14ac:dyDescent="0.35">
      <c r="A300" s="7" t="str">
        <f t="shared" si="15"/>
        <v>Manaus39,71</v>
      </c>
      <c r="B300" s="100" t="s">
        <v>187</v>
      </c>
      <c r="C300" s="7">
        <v>4151</v>
      </c>
      <c r="D300" s="7" t="s">
        <v>40</v>
      </c>
      <c r="E300">
        <v>4003542</v>
      </c>
      <c r="F300" s="101"/>
      <c r="G300" s="111">
        <v>50027692</v>
      </c>
      <c r="H300" t="s">
        <v>215</v>
      </c>
      <c r="I300" s="101" t="str">
        <f t="shared" si="14"/>
        <v>39,7</v>
      </c>
      <c r="J300" s="164">
        <v>1</v>
      </c>
      <c r="K300" s="7" t="s">
        <v>138</v>
      </c>
      <c r="L300" s="103" t="e">
        <f>HLOOKUP(K300,'ABR''26'!$DE$4:$EH$65,MATCH('Carga (2)'!A300,'ABR''26'!$DE$4:$DE$65,0),0)</f>
        <v>#N/A</v>
      </c>
      <c r="M300" s="7"/>
      <c r="O300" s="7"/>
      <c r="P300" s="104"/>
      <c r="Q300" s="102"/>
      <c r="R300" s="102"/>
      <c r="S300" s="102"/>
      <c r="T300" s="105"/>
      <c r="U300" s="102"/>
      <c r="V300" s="7"/>
      <c r="W300" s="7"/>
      <c r="X300" s="7"/>
      <c r="Y300" s="7"/>
      <c r="Z300" s="100"/>
      <c r="AA300" s="7"/>
      <c r="AB300" s="7"/>
      <c r="AC300" s="7"/>
      <c r="AD300" s="7"/>
      <c r="AE300" s="100"/>
      <c r="AF300" s="7"/>
      <c r="AG300" s="100"/>
    </row>
    <row r="301" spans="1:33" x14ac:dyDescent="0.35">
      <c r="A301" s="7" t="str">
        <f t="shared" si="15"/>
        <v>Manaus39,71</v>
      </c>
      <c r="B301" s="100" t="s">
        <v>187</v>
      </c>
      <c r="C301" s="7">
        <v>4151</v>
      </c>
      <c r="D301" s="7" t="s">
        <v>40</v>
      </c>
      <c r="E301">
        <v>4003542</v>
      </c>
      <c r="F301" s="101"/>
      <c r="G301" s="111">
        <v>50027692</v>
      </c>
      <c r="H301" t="s">
        <v>215</v>
      </c>
      <c r="I301" s="101" t="str">
        <f t="shared" si="14"/>
        <v>39,7</v>
      </c>
      <c r="J301" s="164">
        <v>1</v>
      </c>
      <c r="K301" s="7" t="s">
        <v>131</v>
      </c>
      <c r="L301" s="103" t="e">
        <f>HLOOKUP(K301,'ABR''26'!$DE$4:$EH$65,MATCH('Carga (2)'!A301,'ABR''26'!$DE$4:$DE$65,0),0)</f>
        <v>#N/A</v>
      </c>
      <c r="M301" s="7"/>
      <c r="O301" s="7"/>
      <c r="P301" s="104"/>
      <c r="Q301" s="102"/>
      <c r="R301" s="102"/>
      <c r="S301" s="102"/>
      <c r="T301" s="105"/>
      <c r="U301" s="102"/>
      <c r="V301" s="7"/>
      <c r="W301" s="7"/>
      <c r="X301" s="7"/>
      <c r="Y301" s="7"/>
      <c r="Z301" s="100"/>
      <c r="AA301" s="7"/>
      <c r="AB301" s="7"/>
      <c r="AC301" s="7"/>
      <c r="AD301" s="7"/>
      <c r="AE301" s="100"/>
      <c r="AF301" s="7"/>
      <c r="AG301" s="100"/>
    </row>
    <row r="302" spans="1:33" x14ac:dyDescent="0.35">
      <c r="A302" s="7" t="str">
        <f t="shared" si="15"/>
        <v>Manaus39,71</v>
      </c>
      <c r="B302" s="100" t="s">
        <v>187</v>
      </c>
      <c r="C302" s="7">
        <v>4151</v>
      </c>
      <c r="D302" s="7" t="s">
        <v>40</v>
      </c>
      <c r="E302">
        <v>4003542</v>
      </c>
      <c r="F302" s="101"/>
      <c r="G302" s="111">
        <v>50027692</v>
      </c>
      <c r="H302" t="s">
        <v>215</v>
      </c>
      <c r="I302" s="101" t="str">
        <f t="shared" si="14"/>
        <v>39,7</v>
      </c>
      <c r="J302" s="164">
        <v>1</v>
      </c>
      <c r="K302" s="7" t="s">
        <v>44</v>
      </c>
      <c r="L302" s="103" t="e">
        <f>HLOOKUP(K302,'ABR''26'!$DE$4:$EH$65,MATCH('Carga (2)'!A302,'ABR''26'!$DE$4:$DE$65,0),0)</f>
        <v>#N/A</v>
      </c>
      <c r="M302" s="7"/>
      <c r="O302" s="7"/>
      <c r="P302" s="104"/>
      <c r="Q302" s="102"/>
      <c r="R302" s="102"/>
      <c r="S302" s="102"/>
      <c r="T302" s="105"/>
      <c r="U302" s="102"/>
      <c r="V302" s="7"/>
      <c r="W302" s="7"/>
      <c r="X302" s="7"/>
      <c r="Y302" s="7"/>
      <c r="Z302" s="100"/>
      <c r="AA302" s="7"/>
      <c r="AB302" s="7"/>
      <c r="AC302" s="7"/>
      <c r="AD302" s="7"/>
      <c r="AE302" s="100"/>
      <c r="AF302" s="7"/>
      <c r="AG302" s="100"/>
    </row>
    <row r="303" spans="1:33" x14ac:dyDescent="0.35">
      <c r="A303" s="7" t="str">
        <f t="shared" si="15"/>
        <v>Manaus39,71</v>
      </c>
      <c r="B303" s="100" t="s">
        <v>187</v>
      </c>
      <c r="C303" s="7">
        <v>4151</v>
      </c>
      <c r="D303" s="7" t="s">
        <v>40</v>
      </c>
      <c r="E303">
        <v>4003542</v>
      </c>
      <c r="F303" s="101"/>
      <c r="G303" s="111">
        <v>50027692</v>
      </c>
      <c r="H303" t="s">
        <v>215</v>
      </c>
      <c r="I303" s="101" t="str">
        <f t="shared" si="14"/>
        <v>39,7</v>
      </c>
      <c r="J303" s="164">
        <v>1</v>
      </c>
      <c r="K303" s="7" t="s">
        <v>52</v>
      </c>
      <c r="L303" s="103" t="e">
        <f>HLOOKUP(K303,'ABR''26'!$DE$4:$EH$65,MATCH('Carga (2)'!A303,'ABR''26'!$DE$4:$DE$65,0),0)</f>
        <v>#N/A</v>
      </c>
      <c r="M303" s="7"/>
      <c r="O303" s="7"/>
      <c r="P303" s="104"/>
      <c r="Q303" s="102"/>
      <c r="R303" s="102"/>
      <c r="S303" s="102"/>
      <c r="T303" s="105"/>
      <c r="U303" s="102"/>
      <c r="V303" s="7"/>
      <c r="W303" s="7"/>
      <c r="X303" s="7"/>
      <c r="Y303" s="7"/>
      <c r="Z303" s="100"/>
      <c r="AA303" s="7"/>
      <c r="AB303" s="7"/>
      <c r="AC303" s="7"/>
      <c r="AD303" s="7"/>
      <c r="AE303" s="100"/>
      <c r="AF303" s="7"/>
      <c r="AG303" s="100"/>
    </row>
    <row r="304" spans="1:33" x14ac:dyDescent="0.35">
      <c r="A304" s="7" t="str">
        <f t="shared" si="15"/>
        <v>Manaus39,71</v>
      </c>
      <c r="B304" s="100" t="s">
        <v>187</v>
      </c>
      <c r="C304" s="7">
        <v>4151</v>
      </c>
      <c r="D304" s="7" t="s">
        <v>40</v>
      </c>
      <c r="E304">
        <v>4003542</v>
      </c>
      <c r="F304" s="101"/>
      <c r="G304" s="111">
        <v>50027692</v>
      </c>
      <c r="H304" t="s">
        <v>215</v>
      </c>
      <c r="I304" s="101" t="str">
        <f t="shared" si="14"/>
        <v>39,7</v>
      </c>
      <c r="J304" s="164">
        <v>1</v>
      </c>
      <c r="K304" s="7" t="s">
        <v>46</v>
      </c>
      <c r="L304" s="103" t="e">
        <f>HLOOKUP(K304,'ABR''26'!$DE$4:$EH$65,MATCH('Carga (2)'!A304,'ABR''26'!$DE$4:$DE$65,0),0)</f>
        <v>#N/A</v>
      </c>
      <c r="M304" s="7"/>
      <c r="O304" s="7"/>
      <c r="P304" s="104"/>
      <c r="Q304" s="102"/>
      <c r="R304" s="102"/>
      <c r="S304" s="102"/>
      <c r="T304" s="105"/>
      <c r="U304" s="102"/>
      <c r="V304" s="7"/>
      <c r="W304" s="7"/>
      <c r="X304" s="7"/>
      <c r="Y304" s="7"/>
      <c r="Z304" s="100"/>
      <c r="AA304" s="7"/>
      <c r="AB304" s="7"/>
      <c r="AC304" s="7"/>
      <c r="AD304" s="7"/>
      <c r="AE304" s="100"/>
      <c r="AF304" s="7"/>
      <c r="AG304" s="100"/>
    </row>
    <row r="305" spans="1:33" x14ac:dyDescent="0.35">
      <c r="A305" s="7" t="str">
        <f t="shared" si="15"/>
        <v>Manaus39,71</v>
      </c>
      <c r="B305" s="100" t="s">
        <v>187</v>
      </c>
      <c r="C305" s="7">
        <v>4151</v>
      </c>
      <c r="D305" s="7" t="s">
        <v>40</v>
      </c>
      <c r="E305">
        <v>4003542</v>
      </c>
      <c r="F305" s="101"/>
      <c r="G305" s="111">
        <v>50027692</v>
      </c>
      <c r="H305" t="s">
        <v>215</v>
      </c>
      <c r="I305" s="101" t="str">
        <f t="shared" si="14"/>
        <v>39,7</v>
      </c>
      <c r="J305" s="164">
        <v>1</v>
      </c>
      <c r="K305" s="7" t="s">
        <v>133</v>
      </c>
      <c r="L305" s="103" t="e">
        <f>HLOOKUP(K305,'ABR''26'!$DE$4:$EH$65,MATCH('Carga (2)'!A305,'ABR''26'!$DE$4:$DE$65,0),0)</f>
        <v>#N/A</v>
      </c>
      <c r="M305" s="7"/>
      <c r="O305" s="7"/>
      <c r="P305" s="104"/>
      <c r="Q305" s="102"/>
      <c r="R305" s="102"/>
      <c r="S305" s="102"/>
      <c r="T305" s="105"/>
      <c r="U305" s="102"/>
      <c r="V305" s="7"/>
      <c r="W305" s="7"/>
      <c r="X305" s="7"/>
      <c r="Y305" s="7"/>
      <c r="Z305" s="100"/>
      <c r="AA305" s="7"/>
      <c r="AB305" s="7"/>
      <c r="AC305" s="7"/>
      <c r="AD305" s="7"/>
      <c r="AE305" s="100"/>
      <c r="AF305" s="7"/>
      <c r="AG305" s="100"/>
    </row>
    <row r="306" spans="1:33" x14ac:dyDescent="0.35">
      <c r="A306" s="7" t="str">
        <f t="shared" si="15"/>
        <v>Manaus39,70,4</v>
      </c>
      <c r="B306" s="100" t="s">
        <v>187</v>
      </c>
      <c r="C306" s="7">
        <v>4151</v>
      </c>
      <c r="D306" s="7" t="s">
        <v>40</v>
      </c>
      <c r="E306">
        <v>4003542</v>
      </c>
      <c r="F306" s="101"/>
      <c r="G306" s="111">
        <v>50036154</v>
      </c>
      <c r="H306" t="s">
        <v>223</v>
      </c>
      <c r="I306" s="101" t="str">
        <f t="shared" si="14"/>
        <v>39,7</v>
      </c>
      <c r="J306" s="164">
        <v>0.4</v>
      </c>
      <c r="K306" s="7" t="s">
        <v>43</v>
      </c>
      <c r="L306" s="103" t="e">
        <f>HLOOKUP(K306,'ABR''26'!$DE$4:$EH$65,MATCH('Carga (2)'!A306,'ABR''26'!$DE$4:$DE$65,0),0)</f>
        <v>#N/A</v>
      </c>
      <c r="M306" s="7"/>
      <c r="O306" s="7"/>
      <c r="P306" s="104"/>
      <c r="Q306" s="102"/>
      <c r="R306" s="102"/>
      <c r="S306" s="102"/>
      <c r="T306" s="105"/>
      <c r="U306" s="102"/>
      <c r="V306" s="7"/>
      <c r="W306" s="7"/>
      <c r="X306" s="7"/>
      <c r="Y306" s="7"/>
      <c r="Z306" s="100"/>
      <c r="AA306" s="7"/>
      <c r="AB306" s="7"/>
      <c r="AC306" s="7"/>
      <c r="AD306" s="7"/>
      <c r="AE306" s="100"/>
      <c r="AF306" s="7"/>
      <c r="AG306" s="100"/>
    </row>
    <row r="307" spans="1:33" x14ac:dyDescent="0.35">
      <c r="A307" s="7" t="str">
        <f t="shared" si="15"/>
        <v>Manaus39,70,4</v>
      </c>
      <c r="B307" s="100" t="s">
        <v>187</v>
      </c>
      <c r="C307" s="7">
        <v>4151</v>
      </c>
      <c r="D307" s="7" t="s">
        <v>40</v>
      </c>
      <c r="E307">
        <v>4003542</v>
      </c>
      <c r="F307" s="101"/>
      <c r="G307" s="111">
        <v>50036154</v>
      </c>
      <c r="H307" t="s">
        <v>223</v>
      </c>
      <c r="I307" s="101" t="str">
        <f t="shared" si="14"/>
        <v>39,7</v>
      </c>
      <c r="J307" s="164">
        <v>0.4</v>
      </c>
      <c r="K307" s="7" t="s">
        <v>50</v>
      </c>
      <c r="L307" s="103" t="e">
        <f>HLOOKUP(K307,'ABR''26'!$DE$4:$EH$65,MATCH('Carga (2)'!A307,'ABR''26'!$DE$4:$DE$65,0),0)</f>
        <v>#N/A</v>
      </c>
      <c r="M307" s="7"/>
      <c r="O307" s="7"/>
      <c r="P307" s="104"/>
      <c r="Q307" s="102"/>
      <c r="R307" s="102"/>
      <c r="S307" s="102"/>
      <c r="T307" s="105"/>
      <c r="U307" s="102"/>
      <c r="V307" s="7"/>
      <c r="W307" s="7"/>
      <c r="X307" s="7"/>
      <c r="Y307" s="7"/>
      <c r="Z307" s="100"/>
      <c r="AA307" s="7"/>
      <c r="AB307" s="7"/>
      <c r="AC307" s="7"/>
      <c r="AD307" s="7"/>
      <c r="AE307" s="100"/>
      <c r="AF307" s="7"/>
      <c r="AG307" s="100"/>
    </row>
    <row r="308" spans="1:33" x14ac:dyDescent="0.35">
      <c r="A308" s="7" t="str">
        <f t="shared" si="15"/>
        <v>Manaus39,70,4</v>
      </c>
      <c r="B308" s="100" t="s">
        <v>187</v>
      </c>
      <c r="C308" s="7">
        <v>4151</v>
      </c>
      <c r="D308" s="7" t="s">
        <v>40</v>
      </c>
      <c r="E308">
        <v>4003542</v>
      </c>
      <c r="F308" s="101"/>
      <c r="G308" s="111">
        <v>50036154</v>
      </c>
      <c r="H308" t="s">
        <v>223</v>
      </c>
      <c r="I308" s="101" t="str">
        <f t="shared" si="14"/>
        <v>39,7</v>
      </c>
      <c r="J308" s="164">
        <v>0.4</v>
      </c>
      <c r="K308" s="7" t="s">
        <v>138</v>
      </c>
      <c r="L308" s="103" t="e">
        <f>HLOOKUP(K308,'ABR''26'!$DE$4:$EH$65,MATCH('Carga (2)'!A308,'ABR''26'!$DE$4:$DE$65,0),0)</f>
        <v>#N/A</v>
      </c>
      <c r="M308" s="7"/>
      <c r="O308" s="7"/>
      <c r="P308" s="104"/>
      <c r="Q308" s="102"/>
      <c r="R308" s="102"/>
      <c r="S308" s="102"/>
      <c r="T308" s="105"/>
      <c r="U308" s="102"/>
      <c r="V308" s="7"/>
      <c r="W308" s="7"/>
      <c r="X308" s="7"/>
      <c r="Y308" s="7"/>
      <c r="Z308" s="100"/>
      <c r="AA308" s="7"/>
      <c r="AB308" s="7"/>
      <c r="AC308" s="7"/>
      <c r="AD308" s="7"/>
      <c r="AE308" s="100"/>
      <c r="AF308" s="7"/>
      <c r="AG308" s="100"/>
    </row>
    <row r="309" spans="1:33" x14ac:dyDescent="0.35">
      <c r="A309" s="7" t="str">
        <f t="shared" si="15"/>
        <v>Manaus39,70,4</v>
      </c>
      <c r="B309" s="100" t="s">
        <v>187</v>
      </c>
      <c r="C309" s="7">
        <v>4151</v>
      </c>
      <c r="D309" s="7" t="s">
        <v>40</v>
      </c>
      <c r="E309">
        <v>4003542</v>
      </c>
      <c r="F309" s="101"/>
      <c r="G309" s="111">
        <v>50036154</v>
      </c>
      <c r="H309" t="s">
        <v>223</v>
      </c>
      <c r="I309" s="101" t="str">
        <f t="shared" si="14"/>
        <v>39,7</v>
      </c>
      <c r="J309" s="164">
        <v>0.4</v>
      </c>
      <c r="K309" s="7" t="s">
        <v>131</v>
      </c>
      <c r="L309" s="103" t="e">
        <f>HLOOKUP(K309,'ABR''26'!$DE$4:$EH$65,MATCH('Carga (2)'!A309,'ABR''26'!$DE$4:$DE$65,0),0)</f>
        <v>#N/A</v>
      </c>
      <c r="M309" s="7"/>
      <c r="O309" s="7"/>
      <c r="P309" s="104"/>
      <c r="Q309" s="102"/>
      <c r="R309" s="102"/>
      <c r="S309" s="102"/>
      <c r="T309" s="105"/>
      <c r="U309" s="102"/>
      <c r="V309" s="7"/>
      <c r="W309" s="7"/>
      <c r="X309" s="7"/>
      <c r="Y309" s="7"/>
      <c r="Z309" s="100"/>
      <c r="AA309" s="7"/>
      <c r="AB309" s="7"/>
      <c r="AC309" s="7"/>
      <c r="AD309" s="7"/>
      <c r="AE309" s="100"/>
      <c r="AF309" s="7"/>
      <c r="AG309" s="100"/>
    </row>
    <row r="310" spans="1:33" x14ac:dyDescent="0.35">
      <c r="A310" s="7" t="str">
        <f t="shared" si="15"/>
        <v>Manaus39,70,4</v>
      </c>
      <c r="B310" s="100" t="s">
        <v>187</v>
      </c>
      <c r="C310" s="7">
        <v>4151</v>
      </c>
      <c r="D310" s="7" t="s">
        <v>40</v>
      </c>
      <c r="E310">
        <v>4003542</v>
      </c>
      <c r="F310" s="101"/>
      <c r="G310" s="111">
        <v>50036154</v>
      </c>
      <c r="H310" t="s">
        <v>223</v>
      </c>
      <c r="I310" s="101" t="str">
        <f t="shared" si="14"/>
        <v>39,7</v>
      </c>
      <c r="J310" s="164">
        <v>0.4</v>
      </c>
      <c r="K310" s="7" t="s">
        <v>44</v>
      </c>
      <c r="L310" s="103" t="e">
        <f>HLOOKUP(K310,'ABR''26'!$DE$4:$EH$65,MATCH('Carga (2)'!A310,'ABR''26'!$DE$4:$DE$65,0),0)</f>
        <v>#N/A</v>
      </c>
      <c r="M310" s="7"/>
      <c r="O310" s="7"/>
      <c r="P310" s="104"/>
      <c r="Q310" s="102"/>
      <c r="R310" s="102"/>
      <c r="S310" s="102"/>
      <c r="T310" s="105"/>
      <c r="U310" s="102"/>
      <c r="V310" s="7"/>
      <c r="W310" s="7"/>
      <c r="X310" s="7"/>
      <c r="Y310" s="7"/>
      <c r="Z310" s="100"/>
      <c r="AA310" s="7"/>
      <c r="AB310" s="7"/>
      <c r="AC310" s="7"/>
      <c r="AD310" s="7"/>
      <c r="AE310" s="100"/>
      <c r="AF310" s="7"/>
      <c r="AG310" s="100"/>
    </row>
    <row r="311" spans="1:33" x14ac:dyDescent="0.35">
      <c r="A311" s="7" t="str">
        <f t="shared" si="15"/>
        <v>Manaus39,70,4</v>
      </c>
      <c r="B311" s="100" t="s">
        <v>187</v>
      </c>
      <c r="C311" s="7">
        <v>4151</v>
      </c>
      <c r="D311" s="7" t="s">
        <v>40</v>
      </c>
      <c r="E311">
        <v>4003542</v>
      </c>
      <c r="F311" s="101"/>
      <c r="G311" s="111">
        <v>50036154</v>
      </c>
      <c r="H311" t="s">
        <v>223</v>
      </c>
      <c r="I311" s="101" t="str">
        <f t="shared" si="14"/>
        <v>39,7</v>
      </c>
      <c r="J311" s="164">
        <v>0.4</v>
      </c>
      <c r="K311" s="7" t="s">
        <v>52</v>
      </c>
      <c r="L311" s="103" t="e">
        <f>HLOOKUP(K311,'ABR''26'!$DE$4:$EH$65,MATCH('Carga (2)'!A311,'ABR''26'!$DE$4:$DE$65,0),0)</f>
        <v>#N/A</v>
      </c>
      <c r="M311" s="7"/>
      <c r="O311" s="7"/>
      <c r="P311" s="104"/>
      <c r="Q311" s="102"/>
      <c r="R311" s="102"/>
      <c r="S311" s="102"/>
      <c r="T311" s="105"/>
      <c r="U311" s="102"/>
      <c r="V311" s="7"/>
      <c r="W311" s="7"/>
      <c r="X311" s="7"/>
      <c r="Y311" s="7"/>
      <c r="Z311" s="100"/>
      <c r="AA311" s="7"/>
      <c r="AB311" s="7"/>
      <c r="AC311" s="7"/>
      <c r="AD311" s="7"/>
      <c r="AE311" s="100"/>
      <c r="AF311" s="7"/>
      <c r="AG311" s="100"/>
    </row>
    <row r="312" spans="1:33" x14ac:dyDescent="0.35">
      <c r="A312" s="7" t="str">
        <f t="shared" si="15"/>
        <v>Manaus39,70,4</v>
      </c>
      <c r="B312" s="100" t="s">
        <v>187</v>
      </c>
      <c r="C312" s="7">
        <v>4151</v>
      </c>
      <c r="D312" s="7" t="s">
        <v>40</v>
      </c>
      <c r="E312">
        <v>4003542</v>
      </c>
      <c r="F312" s="101"/>
      <c r="G312" s="111">
        <v>50036154</v>
      </c>
      <c r="H312" t="s">
        <v>223</v>
      </c>
      <c r="I312" s="101" t="str">
        <f t="shared" si="14"/>
        <v>39,7</v>
      </c>
      <c r="J312" s="164">
        <v>0.4</v>
      </c>
      <c r="K312" s="7" t="s">
        <v>46</v>
      </c>
      <c r="L312" s="103" t="e">
        <f>HLOOKUP(K312,'ABR''26'!$DE$4:$EH$65,MATCH('Carga (2)'!A312,'ABR''26'!$DE$4:$DE$65,0),0)</f>
        <v>#N/A</v>
      </c>
      <c r="M312" s="7"/>
      <c r="O312" s="7"/>
      <c r="P312" s="104"/>
      <c r="Q312" s="102"/>
      <c r="R312" s="102"/>
      <c r="S312" s="102"/>
      <c r="T312" s="105"/>
      <c r="U312" s="102"/>
      <c r="V312" s="7"/>
      <c r="W312" s="7"/>
      <c r="X312" s="7"/>
      <c r="Y312" s="7"/>
      <c r="Z312" s="100"/>
      <c r="AA312" s="7"/>
      <c r="AB312" s="7"/>
      <c r="AC312" s="7"/>
      <c r="AD312" s="7"/>
      <c r="AE312" s="100"/>
      <c r="AF312" s="7"/>
      <c r="AG312" s="100"/>
    </row>
    <row r="313" spans="1:33" x14ac:dyDescent="0.35">
      <c r="A313" s="7" t="str">
        <f t="shared" si="15"/>
        <v>Manaus39,70,4</v>
      </c>
      <c r="B313" s="100" t="s">
        <v>187</v>
      </c>
      <c r="C313" s="7">
        <v>4151</v>
      </c>
      <c r="D313" s="7" t="s">
        <v>40</v>
      </c>
      <c r="E313">
        <v>4003542</v>
      </c>
      <c r="F313" s="101"/>
      <c r="G313" s="111">
        <v>50036154</v>
      </c>
      <c r="H313" t="s">
        <v>223</v>
      </c>
      <c r="I313" s="101" t="str">
        <f t="shared" si="14"/>
        <v>39,7</v>
      </c>
      <c r="J313" s="164">
        <v>0.4</v>
      </c>
      <c r="K313" s="7" t="s">
        <v>133</v>
      </c>
      <c r="L313" s="103" t="e">
        <f>HLOOKUP(K313,'ABR''26'!$DE$4:$EH$65,MATCH('Carga (2)'!A313,'ABR''26'!$DE$4:$DE$65,0),0)</f>
        <v>#N/A</v>
      </c>
      <c r="M313" s="7"/>
      <c r="O313" s="7"/>
      <c r="P313" s="104"/>
      <c r="Q313" s="102"/>
      <c r="R313" s="102"/>
      <c r="S313" s="102"/>
      <c r="T313" s="105"/>
      <c r="U313" s="102"/>
      <c r="V313" s="7"/>
      <c r="W313" s="7"/>
      <c r="X313" s="7"/>
      <c r="Y313" s="7"/>
      <c r="Z313" s="100"/>
      <c r="AA313" s="7"/>
      <c r="AB313" s="7"/>
      <c r="AC313" s="7"/>
      <c r="AD313" s="7"/>
      <c r="AE313" s="100"/>
      <c r="AF313" s="7"/>
      <c r="AG313" s="100"/>
    </row>
    <row r="314" spans="1:33" x14ac:dyDescent="0.35">
      <c r="A314" s="7" t="str">
        <f t="shared" si="15"/>
        <v>Suape20,60</v>
      </c>
      <c r="B314" s="100" t="s">
        <v>187</v>
      </c>
      <c r="C314" s="7">
        <v>4196</v>
      </c>
      <c r="D314" s="7" t="s">
        <v>23</v>
      </c>
      <c r="E314">
        <v>4001151</v>
      </c>
      <c r="F314" s="101"/>
      <c r="G314" s="111">
        <v>50035456</v>
      </c>
      <c r="H314" t="s">
        <v>220</v>
      </c>
      <c r="I314" s="101" t="str">
        <f t="shared" si="14"/>
        <v>20,6</v>
      </c>
      <c r="J314" s="164">
        <v>0</v>
      </c>
      <c r="K314" s="7" t="s">
        <v>43</v>
      </c>
      <c r="L314" s="103" t="e">
        <f>HLOOKUP(K314,'ABR''26'!$DE$4:$EH$65,MATCH('Carga (2)'!A314,'ABR''26'!$DE$4:$DE$65,0),0)</f>
        <v>#N/A</v>
      </c>
      <c r="M314" s="7"/>
      <c r="O314" s="7"/>
      <c r="P314" s="104"/>
      <c r="Q314" s="102"/>
      <c r="R314" s="102"/>
      <c r="S314" s="102"/>
      <c r="T314" s="105"/>
      <c r="U314" s="102"/>
      <c r="V314" s="7"/>
      <c r="W314" s="7"/>
      <c r="X314" s="7"/>
      <c r="Y314" s="7"/>
      <c r="Z314" s="100"/>
      <c r="AA314" s="7"/>
      <c r="AB314" s="7"/>
      <c r="AC314" s="7"/>
      <c r="AD314" s="7"/>
      <c r="AE314" s="100"/>
      <c r="AF314" s="7"/>
      <c r="AG314" s="100"/>
    </row>
    <row r="315" spans="1:33" x14ac:dyDescent="0.35">
      <c r="A315" s="7" t="str">
        <f t="shared" si="15"/>
        <v>Suape20,60</v>
      </c>
      <c r="B315" s="100" t="s">
        <v>187</v>
      </c>
      <c r="C315" s="7">
        <v>4196</v>
      </c>
      <c r="D315" s="7" t="s">
        <v>23</v>
      </c>
      <c r="E315">
        <v>4001151</v>
      </c>
      <c r="F315" s="101"/>
      <c r="G315" s="111">
        <v>50035456</v>
      </c>
      <c r="H315" t="s">
        <v>220</v>
      </c>
      <c r="I315" s="101" t="str">
        <f t="shared" si="14"/>
        <v>20,6</v>
      </c>
      <c r="J315" s="164">
        <v>0</v>
      </c>
      <c r="K315" s="7" t="s">
        <v>50</v>
      </c>
      <c r="L315" s="103" t="e">
        <f>HLOOKUP(K315,'ABR''26'!$DE$4:$EH$65,MATCH('Carga (2)'!A315,'ABR''26'!$DE$4:$DE$65,0),0)</f>
        <v>#N/A</v>
      </c>
      <c r="M315" s="7"/>
      <c r="O315" s="7"/>
      <c r="P315" s="104"/>
      <c r="Q315" s="102"/>
      <c r="R315" s="102"/>
      <c r="S315" s="102"/>
      <c r="T315" s="105"/>
      <c r="U315" s="102"/>
      <c r="V315" s="7"/>
      <c r="W315" s="7"/>
      <c r="X315" s="7"/>
      <c r="Y315" s="7"/>
      <c r="Z315" s="100"/>
      <c r="AA315" s="7"/>
      <c r="AB315" s="7"/>
      <c r="AC315" s="7"/>
      <c r="AD315" s="7"/>
      <c r="AE315" s="100"/>
      <c r="AF315" s="7"/>
      <c r="AG315" s="100"/>
    </row>
    <row r="316" spans="1:33" x14ac:dyDescent="0.35">
      <c r="A316" s="7" t="str">
        <f t="shared" si="15"/>
        <v>Suape20,60</v>
      </c>
      <c r="B316" s="100" t="s">
        <v>187</v>
      </c>
      <c r="C316" s="7">
        <v>4196</v>
      </c>
      <c r="D316" s="7" t="s">
        <v>23</v>
      </c>
      <c r="E316">
        <v>4001151</v>
      </c>
      <c r="F316" s="101"/>
      <c r="G316" s="111">
        <v>50035456</v>
      </c>
      <c r="H316" t="s">
        <v>220</v>
      </c>
      <c r="I316" s="101" t="str">
        <f t="shared" si="14"/>
        <v>20,6</v>
      </c>
      <c r="J316" s="164">
        <v>0</v>
      </c>
      <c r="K316" s="7" t="s">
        <v>138</v>
      </c>
      <c r="L316" s="103" t="e">
        <f>HLOOKUP(K316,'ABR''26'!$DE$4:$EH$65,MATCH('Carga (2)'!A316,'ABR''26'!$DE$4:$DE$65,0),0)</f>
        <v>#N/A</v>
      </c>
      <c r="M316" s="7"/>
      <c r="O316" s="7"/>
      <c r="P316" s="104"/>
      <c r="Q316" s="102"/>
      <c r="R316" s="102"/>
      <c r="S316" s="102"/>
      <c r="T316" s="105"/>
      <c r="U316" s="102"/>
      <c r="V316" s="7"/>
      <c r="W316" s="7"/>
      <c r="X316" s="7"/>
      <c r="Y316" s="7"/>
      <c r="Z316" s="100"/>
      <c r="AA316" s="7"/>
      <c r="AB316" s="7"/>
      <c r="AC316" s="7"/>
      <c r="AD316" s="7"/>
      <c r="AE316" s="100"/>
      <c r="AF316" s="7"/>
      <c r="AG316" s="100"/>
    </row>
    <row r="317" spans="1:33" x14ac:dyDescent="0.35">
      <c r="A317" s="7" t="str">
        <f t="shared" si="15"/>
        <v>Suape20,60</v>
      </c>
      <c r="B317" s="100" t="s">
        <v>187</v>
      </c>
      <c r="C317" s="7">
        <v>4196</v>
      </c>
      <c r="D317" s="7" t="s">
        <v>23</v>
      </c>
      <c r="E317">
        <v>4001151</v>
      </c>
      <c r="F317" s="101"/>
      <c r="G317" s="111">
        <v>50035456</v>
      </c>
      <c r="H317" t="s">
        <v>220</v>
      </c>
      <c r="I317" s="101" t="str">
        <f t="shared" si="14"/>
        <v>20,6</v>
      </c>
      <c r="J317" s="164">
        <v>0</v>
      </c>
      <c r="K317" s="7" t="s">
        <v>131</v>
      </c>
      <c r="L317" s="103" t="e">
        <f>HLOOKUP(K317,'ABR''26'!$DE$4:$EH$65,MATCH('Carga (2)'!A317,'ABR''26'!$DE$4:$DE$65,0),0)</f>
        <v>#N/A</v>
      </c>
      <c r="M317" s="7"/>
      <c r="O317" s="7"/>
      <c r="P317" s="104"/>
      <c r="Q317" s="102"/>
      <c r="R317" s="102"/>
      <c r="S317" s="102"/>
      <c r="T317" s="105"/>
      <c r="U317" s="102"/>
      <c r="V317" s="7"/>
      <c r="W317" s="7"/>
      <c r="X317" s="7"/>
      <c r="Y317" s="7"/>
      <c r="Z317" s="100"/>
      <c r="AA317" s="7"/>
      <c r="AB317" s="7"/>
      <c r="AC317" s="7"/>
      <c r="AD317" s="7"/>
      <c r="AE317" s="100"/>
      <c r="AF317" s="7"/>
      <c r="AG317" s="100"/>
    </row>
    <row r="318" spans="1:33" x14ac:dyDescent="0.35">
      <c r="A318" s="7" t="str">
        <f t="shared" si="15"/>
        <v>Suape20,60</v>
      </c>
      <c r="B318" s="100" t="s">
        <v>187</v>
      </c>
      <c r="C318" s="7">
        <v>4196</v>
      </c>
      <c r="D318" s="7" t="s">
        <v>23</v>
      </c>
      <c r="E318">
        <v>4001151</v>
      </c>
      <c r="F318" s="101"/>
      <c r="G318" s="111">
        <v>50035456</v>
      </c>
      <c r="H318" t="s">
        <v>220</v>
      </c>
      <c r="I318" s="101" t="str">
        <f t="shared" si="14"/>
        <v>20,6</v>
      </c>
      <c r="J318" s="164">
        <v>0</v>
      </c>
      <c r="K318" s="7" t="s">
        <v>44</v>
      </c>
      <c r="L318" s="103" t="e">
        <f>HLOOKUP(K318,'ABR''26'!$DE$4:$EH$65,MATCH('Carga (2)'!A318,'ABR''26'!$DE$4:$DE$65,0),0)</f>
        <v>#N/A</v>
      </c>
      <c r="M318" s="7"/>
      <c r="O318" s="7"/>
      <c r="P318" s="104"/>
      <c r="Q318" s="102"/>
      <c r="R318" s="102"/>
      <c r="S318" s="102"/>
      <c r="T318" s="105"/>
      <c r="U318" s="102"/>
      <c r="V318" s="7"/>
      <c r="W318" s="7"/>
      <c r="X318" s="7"/>
      <c r="Y318" s="7"/>
      <c r="Z318" s="100"/>
      <c r="AA318" s="7"/>
      <c r="AB318" s="7"/>
      <c r="AC318" s="7"/>
      <c r="AD318" s="7"/>
      <c r="AE318" s="100"/>
      <c r="AF318" s="7"/>
      <c r="AG318" s="100"/>
    </row>
    <row r="319" spans="1:33" x14ac:dyDescent="0.35">
      <c r="A319" s="7" t="str">
        <f t="shared" si="15"/>
        <v>Suape20,60</v>
      </c>
      <c r="B319" s="100" t="s">
        <v>187</v>
      </c>
      <c r="C319" s="7">
        <v>4196</v>
      </c>
      <c r="D319" s="7" t="s">
        <v>23</v>
      </c>
      <c r="E319">
        <v>4001151</v>
      </c>
      <c r="F319" s="101"/>
      <c r="G319" s="111">
        <v>50035456</v>
      </c>
      <c r="H319" t="s">
        <v>220</v>
      </c>
      <c r="I319" s="101" t="str">
        <f t="shared" si="14"/>
        <v>20,6</v>
      </c>
      <c r="J319" s="164">
        <v>0</v>
      </c>
      <c r="K319" s="7" t="s">
        <v>52</v>
      </c>
      <c r="L319" s="103" t="e">
        <f>HLOOKUP(K319,'ABR''26'!$DE$4:$EH$65,MATCH('Carga (2)'!A319,'ABR''26'!$DE$4:$DE$65,0),0)</f>
        <v>#N/A</v>
      </c>
      <c r="M319" s="7"/>
      <c r="O319" s="7"/>
      <c r="P319" s="104"/>
      <c r="Q319" s="102"/>
      <c r="R319" s="102"/>
      <c r="S319" s="102"/>
      <c r="T319" s="105"/>
      <c r="U319" s="102"/>
      <c r="V319" s="7"/>
      <c r="W319" s="7"/>
      <c r="X319" s="7"/>
      <c r="Y319" s="7"/>
      <c r="Z319" s="100"/>
      <c r="AA319" s="7"/>
      <c r="AB319" s="7"/>
      <c r="AC319" s="7"/>
      <c r="AD319" s="7"/>
      <c r="AE319" s="100"/>
      <c r="AF319" s="7"/>
      <c r="AG319" s="100"/>
    </row>
    <row r="320" spans="1:33" x14ac:dyDescent="0.35">
      <c r="A320" s="7" t="str">
        <f t="shared" si="15"/>
        <v>Suape20,60</v>
      </c>
      <c r="B320" s="100" t="s">
        <v>187</v>
      </c>
      <c r="C320" s="7">
        <v>4196</v>
      </c>
      <c r="D320" s="7" t="s">
        <v>23</v>
      </c>
      <c r="E320">
        <v>4001151</v>
      </c>
      <c r="F320" s="101"/>
      <c r="G320" s="111">
        <v>50035456</v>
      </c>
      <c r="H320" t="s">
        <v>220</v>
      </c>
      <c r="I320" s="101" t="str">
        <f t="shared" si="14"/>
        <v>20,6</v>
      </c>
      <c r="J320" s="164">
        <v>0</v>
      </c>
      <c r="K320" s="7" t="s">
        <v>46</v>
      </c>
      <c r="L320" s="103" t="e">
        <f>HLOOKUP(K320,'ABR''26'!$DE$4:$EH$65,MATCH('Carga (2)'!A320,'ABR''26'!$DE$4:$DE$65,0),0)</f>
        <v>#N/A</v>
      </c>
      <c r="M320" s="7"/>
      <c r="O320" s="7"/>
      <c r="P320" s="104"/>
      <c r="Q320" s="102"/>
      <c r="R320" s="102"/>
      <c r="S320" s="102"/>
      <c r="T320" s="105"/>
      <c r="U320" s="102"/>
      <c r="V320" s="7"/>
      <c r="W320" s="7"/>
      <c r="X320" s="7"/>
      <c r="Y320" s="7"/>
      <c r="Z320" s="100"/>
      <c r="AA320" s="7"/>
      <c r="AB320" s="7"/>
      <c r="AC320" s="7"/>
      <c r="AD320" s="7"/>
      <c r="AE320" s="100"/>
      <c r="AF320" s="7"/>
      <c r="AG320" s="100"/>
    </row>
    <row r="321" spans="1:33" x14ac:dyDescent="0.35">
      <c r="A321" s="7" t="str">
        <f t="shared" si="15"/>
        <v>Suape20,60</v>
      </c>
      <c r="B321" s="100" t="s">
        <v>187</v>
      </c>
      <c r="C321" s="7">
        <v>4196</v>
      </c>
      <c r="D321" s="7" t="s">
        <v>23</v>
      </c>
      <c r="E321">
        <v>4001151</v>
      </c>
      <c r="F321" s="101"/>
      <c r="G321" s="111">
        <v>50035456</v>
      </c>
      <c r="H321" t="s">
        <v>220</v>
      </c>
      <c r="I321" s="101" t="str">
        <f t="shared" si="14"/>
        <v>20,6</v>
      </c>
      <c r="J321" s="164">
        <v>0</v>
      </c>
      <c r="K321" s="7" t="s">
        <v>133</v>
      </c>
      <c r="L321" s="103" t="e">
        <f>HLOOKUP(K321,'ABR''26'!$DE$4:$EH$65,MATCH('Carga (2)'!A321,'ABR''26'!$DE$4:$DE$65,0),0)</f>
        <v>#N/A</v>
      </c>
      <c r="M321" s="7"/>
      <c r="O321" s="7"/>
      <c r="P321" s="104"/>
      <c r="Q321" s="102"/>
      <c r="R321" s="102"/>
      <c r="S321" s="102"/>
      <c r="T321" s="105"/>
      <c r="U321" s="102"/>
      <c r="V321" s="7"/>
      <c r="W321" s="7"/>
      <c r="X321" s="7"/>
      <c r="Y321" s="7"/>
      <c r="Z321" s="100"/>
      <c r="AA321" s="7"/>
      <c r="AB321" s="7"/>
      <c r="AC321" s="7"/>
      <c r="AD321" s="7"/>
      <c r="AE321" s="100"/>
      <c r="AF321" s="7"/>
      <c r="AG321" s="100"/>
    </row>
    <row r="322" spans="1:33" x14ac:dyDescent="0.35">
      <c r="A322" s="7" t="str">
        <f t="shared" si="15"/>
        <v>Manaus38,01</v>
      </c>
      <c r="B322" s="100" t="s">
        <v>187</v>
      </c>
      <c r="C322" s="7">
        <v>4151</v>
      </c>
      <c r="D322" s="7" t="s">
        <v>40</v>
      </c>
      <c r="E322">
        <v>4001212</v>
      </c>
      <c r="F322" s="101"/>
      <c r="G322" s="111">
        <v>50036852</v>
      </c>
      <c r="H322" t="s">
        <v>225</v>
      </c>
      <c r="I322" s="101" t="str">
        <f t="shared" ref="I322:I385" si="16">SUBSTITUTE(MID(H322,7,4),".",",")</f>
        <v>38,0</v>
      </c>
      <c r="J322" s="164">
        <v>1</v>
      </c>
      <c r="K322" s="7" t="s">
        <v>43</v>
      </c>
      <c r="L322" s="103" t="e">
        <f>HLOOKUP(K322,'ABR''26'!$DE$4:$EH$65,MATCH('Carga (2)'!A322,'ABR''26'!$DE$4:$DE$65,0),0)</f>
        <v>#N/A</v>
      </c>
      <c r="M322" s="7"/>
      <c r="O322" s="7"/>
      <c r="P322" s="104"/>
      <c r="Q322" s="102"/>
      <c r="R322" s="102"/>
      <c r="S322" s="102"/>
      <c r="T322" s="105"/>
      <c r="U322" s="102"/>
      <c r="V322" s="7"/>
      <c r="W322" s="7"/>
      <c r="X322" s="7"/>
      <c r="Y322" s="7"/>
      <c r="Z322" s="100"/>
      <c r="AA322" s="7"/>
      <c r="AB322" s="7"/>
      <c r="AC322" s="7"/>
      <c r="AD322" s="7"/>
      <c r="AE322" s="100"/>
      <c r="AF322" s="7"/>
      <c r="AG322" s="100"/>
    </row>
    <row r="323" spans="1:33" x14ac:dyDescent="0.35">
      <c r="A323" s="7" t="str">
        <f t="shared" ref="A323:A386" si="17">D323&amp;I323&amp;J323</f>
        <v>Manaus38,01</v>
      </c>
      <c r="B323" s="100" t="s">
        <v>187</v>
      </c>
      <c r="C323" s="7">
        <v>4151</v>
      </c>
      <c r="D323" s="7" t="s">
        <v>40</v>
      </c>
      <c r="E323">
        <v>4001212</v>
      </c>
      <c r="F323" s="101"/>
      <c r="G323" s="111">
        <v>50036852</v>
      </c>
      <c r="H323" t="s">
        <v>225</v>
      </c>
      <c r="I323" s="101" t="str">
        <f t="shared" si="16"/>
        <v>38,0</v>
      </c>
      <c r="J323" s="164">
        <v>1</v>
      </c>
      <c r="K323" s="7" t="s">
        <v>50</v>
      </c>
      <c r="L323" s="103" t="e">
        <f>HLOOKUP(K323,'ABR''26'!$DE$4:$EH$65,MATCH('Carga (2)'!A323,'ABR''26'!$DE$4:$DE$65,0),0)</f>
        <v>#N/A</v>
      </c>
      <c r="M323" s="7"/>
      <c r="O323" s="7"/>
      <c r="P323" s="104"/>
      <c r="Q323" s="102"/>
      <c r="R323" s="102"/>
      <c r="S323" s="102"/>
      <c r="T323" s="105"/>
      <c r="U323" s="102"/>
      <c r="V323" s="7"/>
      <c r="W323" s="7"/>
      <c r="X323" s="7"/>
      <c r="Y323" s="7"/>
      <c r="Z323" s="100"/>
      <c r="AA323" s="7"/>
      <c r="AB323" s="7"/>
      <c r="AC323" s="7"/>
      <c r="AD323" s="7"/>
      <c r="AE323" s="100"/>
      <c r="AF323" s="7"/>
      <c r="AG323" s="100"/>
    </row>
    <row r="324" spans="1:33" x14ac:dyDescent="0.35">
      <c r="A324" s="7" t="str">
        <f t="shared" si="17"/>
        <v>Manaus38,01</v>
      </c>
      <c r="B324" s="100" t="s">
        <v>187</v>
      </c>
      <c r="C324" s="7">
        <v>4151</v>
      </c>
      <c r="D324" s="7" t="s">
        <v>40</v>
      </c>
      <c r="E324">
        <v>4001212</v>
      </c>
      <c r="F324" s="101"/>
      <c r="G324" s="111">
        <v>50036852</v>
      </c>
      <c r="H324" t="s">
        <v>225</v>
      </c>
      <c r="I324" s="101" t="str">
        <f t="shared" si="16"/>
        <v>38,0</v>
      </c>
      <c r="J324" s="164">
        <v>1</v>
      </c>
      <c r="K324" s="7" t="s">
        <v>138</v>
      </c>
      <c r="L324" s="103" t="e">
        <f>HLOOKUP(K324,'ABR''26'!$DE$4:$EH$65,MATCH('Carga (2)'!A324,'ABR''26'!$DE$4:$DE$65,0),0)</f>
        <v>#N/A</v>
      </c>
      <c r="M324" s="7"/>
      <c r="O324" s="7"/>
      <c r="P324" s="104"/>
      <c r="Q324" s="102"/>
      <c r="R324" s="102"/>
      <c r="S324" s="102"/>
      <c r="T324" s="105"/>
      <c r="U324" s="102"/>
      <c r="V324" s="7"/>
      <c r="W324" s="7"/>
      <c r="X324" s="7"/>
      <c r="Y324" s="7"/>
      <c r="Z324" s="100"/>
      <c r="AA324" s="7"/>
      <c r="AB324" s="7"/>
      <c r="AC324" s="7"/>
      <c r="AD324" s="7"/>
      <c r="AE324" s="100"/>
      <c r="AF324" s="7"/>
      <c r="AG324" s="100"/>
    </row>
    <row r="325" spans="1:33" x14ac:dyDescent="0.35">
      <c r="A325" s="7" t="str">
        <f t="shared" si="17"/>
        <v>Manaus38,01</v>
      </c>
      <c r="B325" s="100" t="s">
        <v>187</v>
      </c>
      <c r="C325" s="7">
        <v>4151</v>
      </c>
      <c r="D325" s="7" t="s">
        <v>40</v>
      </c>
      <c r="E325">
        <v>4001212</v>
      </c>
      <c r="F325" s="101"/>
      <c r="G325" s="111">
        <v>50036852</v>
      </c>
      <c r="H325" t="s">
        <v>225</v>
      </c>
      <c r="I325" s="101" t="str">
        <f t="shared" si="16"/>
        <v>38,0</v>
      </c>
      <c r="J325" s="164">
        <v>1</v>
      </c>
      <c r="K325" s="7" t="s">
        <v>131</v>
      </c>
      <c r="L325" s="103" t="e">
        <f>HLOOKUP(K325,'ABR''26'!$DE$4:$EH$65,MATCH('Carga (2)'!A325,'ABR''26'!$DE$4:$DE$65,0),0)</f>
        <v>#N/A</v>
      </c>
      <c r="M325" s="7"/>
      <c r="O325" s="7"/>
      <c r="P325" s="104"/>
      <c r="Q325" s="102"/>
      <c r="R325" s="102"/>
      <c r="S325" s="102"/>
      <c r="T325" s="105"/>
      <c r="U325" s="102"/>
      <c r="V325" s="7"/>
      <c r="W325" s="7"/>
      <c r="X325" s="7"/>
      <c r="Y325" s="7"/>
      <c r="Z325" s="100"/>
      <c r="AA325" s="7"/>
      <c r="AB325" s="7"/>
      <c r="AC325" s="7"/>
      <c r="AD325" s="7"/>
      <c r="AE325" s="100"/>
      <c r="AF325" s="7"/>
      <c r="AG325" s="100"/>
    </row>
    <row r="326" spans="1:33" x14ac:dyDescent="0.35">
      <c r="A326" s="7" t="str">
        <f t="shared" si="17"/>
        <v>Manaus38,01</v>
      </c>
      <c r="B326" s="100" t="s">
        <v>187</v>
      </c>
      <c r="C326" s="7">
        <v>4151</v>
      </c>
      <c r="D326" s="7" t="s">
        <v>40</v>
      </c>
      <c r="E326">
        <v>4001212</v>
      </c>
      <c r="F326" s="101"/>
      <c r="G326" s="111">
        <v>50036852</v>
      </c>
      <c r="H326" t="s">
        <v>225</v>
      </c>
      <c r="I326" s="101" t="str">
        <f t="shared" si="16"/>
        <v>38,0</v>
      </c>
      <c r="J326" s="164">
        <v>1</v>
      </c>
      <c r="K326" s="7" t="s">
        <v>44</v>
      </c>
      <c r="L326" s="103" t="e">
        <f>HLOOKUP(K326,'ABR''26'!$DE$4:$EH$65,MATCH('Carga (2)'!A326,'ABR''26'!$DE$4:$DE$65,0),0)</f>
        <v>#N/A</v>
      </c>
      <c r="M326" s="7"/>
      <c r="O326" s="7"/>
      <c r="P326" s="104"/>
      <c r="Q326" s="102"/>
      <c r="R326" s="102"/>
      <c r="S326" s="102"/>
      <c r="T326" s="105"/>
      <c r="U326" s="102"/>
      <c r="V326" s="7"/>
      <c r="W326" s="7"/>
      <c r="X326" s="7"/>
      <c r="Y326" s="7"/>
      <c r="Z326" s="100"/>
      <c r="AA326" s="7"/>
      <c r="AB326" s="7"/>
      <c r="AC326" s="7"/>
      <c r="AD326" s="7"/>
      <c r="AE326" s="100"/>
      <c r="AF326" s="7"/>
      <c r="AG326" s="100"/>
    </row>
    <row r="327" spans="1:33" x14ac:dyDescent="0.35">
      <c r="A327" s="7" t="str">
        <f t="shared" si="17"/>
        <v>Manaus38,01</v>
      </c>
      <c r="B327" s="100" t="s">
        <v>187</v>
      </c>
      <c r="C327" s="7">
        <v>4151</v>
      </c>
      <c r="D327" s="7" t="s">
        <v>40</v>
      </c>
      <c r="E327">
        <v>4001212</v>
      </c>
      <c r="F327" s="101"/>
      <c r="G327" s="111">
        <v>50036852</v>
      </c>
      <c r="H327" t="s">
        <v>225</v>
      </c>
      <c r="I327" s="101" t="str">
        <f t="shared" si="16"/>
        <v>38,0</v>
      </c>
      <c r="J327" s="164">
        <v>1</v>
      </c>
      <c r="K327" s="7" t="s">
        <v>52</v>
      </c>
      <c r="L327" s="103" t="e">
        <f>HLOOKUP(K327,'ABR''26'!$DE$4:$EH$65,MATCH('Carga (2)'!A327,'ABR''26'!$DE$4:$DE$65,0),0)</f>
        <v>#N/A</v>
      </c>
      <c r="M327" s="7"/>
      <c r="O327" s="7"/>
      <c r="P327" s="104"/>
      <c r="Q327" s="102"/>
      <c r="R327" s="102"/>
      <c r="S327" s="102"/>
      <c r="T327" s="105"/>
      <c r="U327" s="102"/>
      <c r="V327" s="7"/>
      <c r="W327" s="7"/>
      <c r="X327" s="7"/>
      <c r="Y327" s="7"/>
      <c r="Z327" s="100"/>
      <c r="AA327" s="7"/>
      <c r="AB327" s="7"/>
      <c r="AC327" s="7"/>
      <c r="AD327" s="7"/>
      <c r="AE327" s="100"/>
      <c r="AF327" s="7"/>
      <c r="AG327" s="100"/>
    </row>
    <row r="328" spans="1:33" x14ac:dyDescent="0.35">
      <c r="A328" s="7" t="str">
        <f t="shared" si="17"/>
        <v>Manaus38,01</v>
      </c>
      <c r="B328" s="100" t="s">
        <v>187</v>
      </c>
      <c r="C328" s="7">
        <v>4151</v>
      </c>
      <c r="D328" s="7" t="s">
        <v>40</v>
      </c>
      <c r="E328">
        <v>4001212</v>
      </c>
      <c r="F328" s="101"/>
      <c r="G328" s="111">
        <v>50036852</v>
      </c>
      <c r="H328" t="s">
        <v>225</v>
      </c>
      <c r="I328" s="101" t="str">
        <f t="shared" si="16"/>
        <v>38,0</v>
      </c>
      <c r="J328" s="164">
        <v>1</v>
      </c>
      <c r="K328" s="7" t="s">
        <v>46</v>
      </c>
      <c r="L328" s="103" t="e">
        <f>HLOOKUP(K328,'ABR''26'!$DE$4:$EH$65,MATCH('Carga (2)'!A328,'ABR''26'!$DE$4:$DE$65,0),0)</f>
        <v>#N/A</v>
      </c>
      <c r="M328" s="7"/>
      <c r="O328" s="7"/>
      <c r="P328" s="104"/>
      <c r="Q328" s="102"/>
      <c r="R328" s="102"/>
      <c r="S328" s="102"/>
      <c r="T328" s="105"/>
      <c r="U328" s="102"/>
      <c r="V328" s="7"/>
      <c r="W328" s="7"/>
      <c r="X328" s="7"/>
      <c r="Y328" s="7"/>
      <c r="Z328" s="100"/>
      <c r="AA328" s="7"/>
      <c r="AB328" s="7"/>
      <c r="AC328" s="7"/>
      <c r="AD328" s="7"/>
      <c r="AE328" s="100"/>
      <c r="AF328" s="7"/>
      <c r="AG328" s="100"/>
    </row>
    <row r="329" spans="1:33" x14ac:dyDescent="0.35">
      <c r="A329" s="7" t="str">
        <f t="shared" si="17"/>
        <v>Manaus38,01</v>
      </c>
      <c r="B329" s="100" t="s">
        <v>187</v>
      </c>
      <c r="C329" s="7">
        <v>4151</v>
      </c>
      <c r="D329" s="7" t="s">
        <v>40</v>
      </c>
      <c r="E329">
        <v>4001212</v>
      </c>
      <c r="F329" s="101"/>
      <c r="G329" s="111">
        <v>50036852</v>
      </c>
      <c r="H329" t="s">
        <v>225</v>
      </c>
      <c r="I329" s="101" t="str">
        <f t="shared" si="16"/>
        <v>38,0</v>
      </c>
      <c r="J329" s="164">
        <v>1</v>
      </c>
      <c r="K329" s="7" t="s">
        <v>133</v>
      </c>
      <c r="L329" s="103" t="e">
        <f>HLOOKUP(K329,'ABR''26'!$DE$4:$EH$65,MATCH('Carga (2)'!A329,'ABR''26'!$DE$4:$DE$65,0),0)</f>
        <v>#N/A</v>
      </c>
      <c r="M329" s="7"/>
      <c r="O329" s="7"/>
      <c r="P329" s="104"/>
      <c r="Q329" s="102"/>
      <c r="R329" s="102"/>
      <c r="S329" s="102"/>
      <c r="T329" s="105"/>
      <c r="U329" s="102"/>
      <c r="V329" s="7"/>
      <c r="W329" s="7"/>
      <c r="X329" s="7"/>
      <c r="Y329" s="7"/>
      <c r="Z329" s="100"/>
      <c r="AA329" s="7"/>
      <c r="AB329" s="7"/>
      <c r="AC329" s="7"/>
      <c r="AD329" s="7"/>
      <c r="AE329" s="100"/>
      <c r="AF329" s="7"/>
      <c r="AG329" s="100"/>
    </row>
    <row r="330" spans="1:33" x14ac:dyDescent="0.35">
      <c r="A330" s="7" t="str">
        <f t="shared" si="17"/>
        <v>Manaus38,01</v>
      </c>
      <c r="B330" s="100" t="s">
        <v>187</v>
      </c>
      <c r="C330" s="7">
        <v>4151</v>
      </c>
      <c r="D330" s="7" t="s">
        <v>40</v>
      </c>
      <c r="E330">
        <v>4001155</v>
      </c>
      <c r="F330" s="101"/>
      <c r="G330" s="111">
        <v>50036852</v>
      </c>
      <c r="H330" t="s">
        <v>225</v>
      </c>
      <c r="I330" s="101" t="str">
        <f t="shared" si="16"/>
        <v>38,0</v>
      </c>
      <c r="J330" s="164">
        <v>1</v>
      </c>
      <c r="K330" s="7" t="s">
        <v>43</v>
      </c>
      <c r="L330" s="103" t="e">
        <f>HLOOKUP(K330,'ABR''26'!$DE$4:$EH$65,MATCH('Carga (2)'!A330,'ABR''26'!$DE$4:$DE$65,0),0)</f>
        <v>#N/A</v>
      </c>
      <c r="M330" s="7"/>
      <c r="O330" s="7"/>
      <c r="P330" s="104"/>
      <c r="Q330" s="102"/>
      <c r="R330" s="102"/>
      <c r="S330" s="102"/>
      <c r="T330" s="105"/>
      <c r="U330" s="102"/>
      <c r="V330" s="7"/>
      <c r="W330" s="7"/>
      <c r="X330" s="7"/>
      <c r="Y330" s="7"/>
      <c r="Z330" s="100"/>
      <c r="AA330" s="7"/>
      <c r="AB330" s="7"/>
      <c r="AC330" s="7"/>
      <c r="AD330" s="7"/>
      <c r="AE330" s="100"/>
      <c r="AF330" s="7"/>
      <c r="AG330" s="100"/>
    </row>
    <row r="331" spans="1:33" x14ac:dyDescent="0.35">
      <c r="A331" s="7" t="str">
        <f t="shared" si="17"/>
        <v>Manaus38,01</v>
      </c>
      <c r="B331" s="100" t="s">
        <v>187</v>
      </c>
      <c r="C331" s="7">
        <v>4151</v>
      </c>
      <c r="D331" s="7" t="s">
        <v>40</v>
      </c>
      <c r="E331">
        <v>4001155</v>
      </c>
      <c r="F331" s="101"/>
      <c r="G331" s="111">
        <v>50036852</v>
      </c>
      <c r="H331" t="s">
        <v>225</v>
      </c>
      <c r="I331" s="101" t="str">
        <f t="shared" si="16"/>
        <v>38,0</v>
      </c>
      <c r="J331" s="164">
        <v>1</v>
      </c>
      <c r="K331" s="7" t="s">
        <v>50</v>
      </c>
      <c r="L331" s="103" t="e">
        <f>HLOOKUP(K331,'ABR''26'!$DE$4:$EH$65,MATCH('Carga (2)'!A331,'ABR''26'!$DE$4:$DE$65,0),0)</f>
        <v>#N/A</v>
      </c>
      <c r="M331" s="7"/>
      <c r="O331" s="7"/>
      <c r="P331" s="104"/>
      <c r="Q331" s="102"/>
      <c r="R331" s="102"/>
      <c r="S331" s="102"/>
      <c r="T331" s="105"/>
      <c r="U331" s="102"/>
      <c r="V331" s="7"/>
      <c r="W331" s="7"/>
      <c r="X331" s="7"/>
      <c r="Y331" s="7"/>
      <c r="Z331" s="100"/>
      <c r="AA331" s="7"/>
      <c r="AB331" s="7"/>
      <c r="AC331" s="7"/>
      <c r="AD331" s="7"/>
      <c r="AE331" s="100"/>
      <c r="AF331" s="7"/>
      <c r="AG331" s="100"/>
    </row>
    <row r="332" spans="1:33" x14ac:dyDescent="0.35">
      <c r="A332" s="7" t="str">
        <f t="shared" si="17"/>
        <v>Manaus38,01</v>
      </c>
      <c r="B332" s="100" t="s">
        <v>187</v>
      </c>
      <c r="C332" s="7">
        <v>4151</v>
      </c>
      <c r="D332" s="7" t="s">
        <v>40</v>
      </c>
      <c r="E332">
        <v>4001155</v>
      </c>
      <c r="F332" s="101"/>
      <c r="G332" s="111">
        <v>50036852</v>
      </c>
      <c r="H332" t="s">
        <v>225</v>
      </c>
      <c r="I332" s="101" t="str">
        <f t="shared" si="16"/>
        <v>38,0</v>
      </c>
      <c r="J332" s="164">
        <v>1</v>
      </c>
      <c r="K332" s="7" t="s">
        <v>138</v>
      </c>
      <c r="L332" s="103" t="e">
        <f>HLOOKUP(K332,'ABR''26'!$DE$4:$EH$65,MATCH('Carga (2)'!A332,'ABR''26'!$DE$4:$DE$65,0),0)</f>
        <v>#N/A</v>
      </c>
      <c r="M332" s="7"/>
      <c r="O332" s="7"/>
      <c r="P332" s="104"/>
      <c r="Q332" s="102"/>
      <c r="R332" s="102"/>
      <c r="S332" s="102"/>
      <c r="T332" s="105"/>
      <c r="U332" s="102"/>
      <c r="V332" s="7"/>
      <c r="W332" s="7"/>
      <c r="X332" s="7"/>
      <c r="Y332" s="7"/>
      <c r="Z332" s="100"/>
      <c r="AA332" s="7"/>
      <c r="AB332" s="7"/>
      <c r="AC332" s="7"/>
      <c r="AD332" s="7"/>
      <c r="AE332" s="100"/>
      <c r="AF332" s="7"/>
      <c r="AG332" s="100"/>
    </row>
    <row r="333" spans="1:33" x14ac:dyDescent="0.35">
      <c r="A333" s="7" t="str">
        <f t="shared" si="17"/>
        <v>Manaus38,01</v>
      </c>
      <c r="B333" s="100" t="s">
        <v>187</v>
      </c>
      <c r="C333" s="7">
        <v>4151</v>
      </c>
      <c r="D333" s="7" t="s">
        <v>40</v>
      </c>
      <c r="E333">
        <v>4001155</v>
      </c>
      <c r="F333" s="101"/>
      <c r="G333" s="111">
        <v>50036852</v>
      </c>
      <c r="H333" t="s">
        <v>225</v>
      </c>
      <c r="I333" s="101" t="str">
        <f t="shared" si="16"/>
        <v>38,0</v>
      </c>
      <c r="J333" s="164">
        <v>1</v>
      </c>
      <c r="K333" s="7" t="s">
        <v>131</v>
      </c>
      <c r="L333" s="103" t="e">
        <f>HLOOKUP(K333,'ABR''26'!$DE$4:$EH$65,MATCH('Carga (2)'!A333,'ABR''26'!$DE$4:$DE$65,0),0)</f>
        <v>#N/A</v>
      </c>
      <c r="M333" s="7"/>
      <c r="O333" s="7"/>
      <c r="P333" s="104"/>
      <c r="Q333" s="102"/>
      <c r="R333" s="102"/>
      <c r="S333" s="102"/>
      <c r="T333" s="105"/>
      <c r="U333" s="102"/>
      <c r="V333" s="7"/>
      <c r="W333" s="7"/>
      <c r="X333" s="7"/>
      <c r="Y333" s="7"/>
      <c r="Z333" s="100"/>
      <c r="AA333" s="7"/>
      <c r="AB333" s="7"/>
      <c r="AC333" s="7"/>
      <c r="AD333" s="7"/>
      <c r="AE333" s="100"/>
      <c r="AF333" s="7"/>
      <c r="AG333" s="100"/>
    </row>
    <row r="334" spans="1:33" x14ac:dyDescent="0.35">
      <c r="A334" s="7" t="str">
        <f t="shared" si="17"/>
        <v>Manaus38,01</v>
      </c>
      <c r="B334" s="100" t="s">
        <v>187</v>
      </c>
      <c r="C334" s="7">
        <v>4151</v>
      </c>
      <c r="D334" s="7" t="s">
        <v>40</v>
      </c>
      <c r="E334">
        <v>4001155</v>
      </c>
      <c r="F334" s="101"/>
      <c r="G334" s="111">
        <v>50036852</v>
      </c>
      <c r="H334" t="s">
        <v>225</v>
      </c>
      <c r="I334" s="101" t="str">
        <f t="shared" si="16"/>
        <v>38,0</v>
      </c>
      <c r="J334" s="164">
        <v>1</v>
      </c>
      <c r="K334" s="7" t="s">
        <v>44</v>
      </c>
      <c r="L334" s="103" t="e">
        <f>HLOOKUP(K334,'ABR''26'!$DE$4:$EH$65,MATCH('Carga (2)'!A334,'ABR''26'!$DE$4:$DE$65,0),0)</f>
        <v>#N/A</v>
      </c>
      <c r="M334" s="7"/>
      <c r="O334" s="7"/>
      <c r="P334" s="104"/>
      <c r="Q334" s="102"/>
      <c r="R334" s="102"/>
      <c r="S334" s="102"/>
      <c r="T334" s="105"/>
      <c r="U334" s="102"/>
      <c r="V334" s="7"/>
      <c r="W334" s="7"/>
      <c r="X334" s="7"/>
      <c r="Y334" s="7"/>
      <c r="Z334" s="100"/>
      <c r="AA334" s="7"/>
      <c r="AB334" s="7"/>
      <c r="AC334" s="7"/>
      <c r="AD334" s="7"/>
      <c r="AE334" s="100"/>
      <c r="AF334" s="7"/>
      <c r="AG334" s="100"/>
    </row>
    <row r="335" spans="1:33" x14ac:dyDescent="0.35">
      <c r="A335" s="7" t="str">
        <f t="shared" si="17"/>
        <v>Manaus38,01</v>
      </c>
      <c r="B335" s="100" t="s">
        <v>187</v>
      </c>
      <c r="C335" s="7">
        <v>4151</v>
      </c>
      <c r="D335" s="7" t="s">
        <v>40</v>
      </c>
      <c r="E335">
        <v>4001155</v>
      </c>
      <c r="F335" s="101"/>
      <c r="G335" s="111">
        <v>50036852</v>
      </c>
      <c r="H335" t="s">
        <v>225</v>
      </c>
      <c r="I335" s="101" t="str">
        <f t="shared" si="16"/>
        <v>38,0</v>
      </c>
      <c r="J335" s="164">
        <v>1</v>
      </c>
      <c r="K335" s="7" t="s">
        <v>52</v>
      </c>
      <c r="L335" s="103" t="e">
        <f>HLOOKUP(K335,'ABR''26'!$DE$4:$EH$65,MATCH('Carga (2)'!A335,'ABR''26'!$DE$4:$DE$65,0),0)</f>
        <v>#N/A</v>
      </c>
      <c r="M335" s="7"/>
      <c r="O335" s="7"/>
      <c r="P335" s="104"/>
      <c r="Q335" s="102"/>
      <c r="R335" s="102"/>
      <c r="S335" s="102"/>
      <c r="T335" s="105"/>
      <c r="U335" s="102"/>
      <c r="V335" s="7"/>
      <c r="W335" s="7"/>
      <c r="X335" s="7"/>
      <c r="Y335" s="7"/>
      <c r="Z335" s="100"/>
      <c r="AA335" s="7"/>
      <c r="AB335" s="7"/>
      <c r="AC335" s="7"/>
      <c r="AD335" s="7"/>
      <c r="AE335" s="100"/>
      <c r="AF335" s="7"/>
      <c r="AG335" s="100"/>
    </row>
    <row r="336" spans="1:33" x14ac:dyDescent="0.35">
      <c r="A336" s="7" t="str">
        <f t="shared" si="17"/>
        <v>Manaus38,01</v>
      </c>
      <c r="B336" s="100" t="s">
        <v>187</v>
      </c>
      <c r="C336" s="7">
        <v>4151</v>
      </c>
      <c r="D336" s="7" t="s">
        <v>40</v>
      </c>
      <c r="E336">
        <v>4001155</v>
      </c>
      <c r="F336" s="101"/>
      <c r="G336" s="111">
        <v>50036852</v>
      </c>
      <c r="H336" t="s">
        <v>225</v>
      </c>
      <c r="I336" s="101" t="str">
        <f t="shared" si="16"/>
        <v>38,0</v>
      </c>
      <c r="J336" s="164">
        <v>1</v>
      </c>
      <c r="K336" s="7" t="s">
        <v>46</v>
      </c>
      <c r="L336" s="103" t="e">
        <f>HLOOKUP(K336,'ABR''26'!$DE$4:$EH$65,MATCH('Carga (2)'!A336,'ABR''26'!$DE$4:$DE$65,0),0)</f>
        <v>#N/A</v>
      </c>
      <c r="M336" s="7"/>
      <c r="O336" s="7"/>
      <c r="P336" s="104"/>
      <c r="Q336" s="102"/>
      <c r="R336" s="102"/>
      <c r="S336" s="102"/>
      <c r="T336" s="105"/>
      <c r="U336" s="102"/>
      <c r="V336" s="7"/>
      <c r="W336" s="7"/>
      <c r="X336" s="7"/>
      <c r="Y336" s="7"/>
      <c r="Z336" s="100"/>
      <c r="AA336" s="7"/>
      <c r="AB336" s="7"/>
      <c r="AC336" s="7"/>
      <c r="AD336" s="7"/>
      <c r="AE336" s="100"/>
      <c r="AF336" s="7"/>
      <c r="AG336" s="100"/>
    </row>
    <row r="337" spans="1:33" x14ac:dyDescent="0.35">
      <c r="A337" s="7" t="str">
        <f t="shared" si="17"/>
        <v>Manaus38,01</v>
      </c>
      <c r="B337" s="100" t="s">
        <v>187</v>
      </c>
      <c r="C337" s="7">
        <v>4151</v>
      </c>
      <c r="D337" s="7" t="s">
        <v>40</v>
      </c>
      <c r="E337">
        <v>4001155</v>
      </c>
      <c r="F337" s="101"/>
      <c r="G337" s="111">
        <v>50036852</v>
      </c>
      <c r="H337" t="s">
        <v>225</v>
      </c>
      <c r="I337" s="101" t="str">
        <f t="shared" si="16"/>
        <v>38,0</v>
      </c>
      <c r="J337" s="164">
        <v>1</v>
      </c>
      <c r="K337" s="7" t="s">
        <v>133</v>
      </c>
      <c r="L337" s="103" t="e">
        <f>HLOOKUP(K337,'ABR''26'!$DE$4:$EH$65,MATCH('Carga (2)'!A337,'ABR''26'!$DE$4:$DE$65,0),0)</f>
        <v>#N/A</v>
      </c>
      <c r="M337" s="7"/>
      <c r="O337" s="7"/>
      <c r="P337" s="104"/>
      <c r="Q337" s="102"/>
      <c r="R337" s="102"/>
      <c r="S337" s="102"/>
      <c r="T337" s="105"/>
      <c r="U337" s="102"/>
      <c r="V337" s="7"/>
      <c r="W337" s="7"/>
      <c r="X337" s="7"/>
      <c r="Y337" s="7"/>
      <c r="Z337" s="100"/>
      <c r="AA337" s="7"/>
      <c r="AB337" s="7"/>
      <c r="AC337" s="7"/>
      <c r="AD337" s="7"/>
      <c r="AE337" s="100"/>
      <c r="AF337" s="7"/>
      <c r="AG337" s="100"/>
    </row>
    <row r="338" spans="1:33" x14ac:dyDescent="0.35">
      <c r="A338" s="7" t="str">
        <f t="shared" si="17"/>
        <v>Suape39,70,4</v>
      </c>
      <c r="B338" s="100" t="s">
        <v>187</v>
      </c>
      <c r="C338" s="7">
        <v>4196</v>
      </c>
      <c r="D338" s="7" t="s">
        <v>23</v>
      </c>
      <c r="E338">
        <v>4001153</v>
      </c>
      <c r="F338" s="101"/>
      <c r="G338" s="111">
        <v>50036154</v>
      </c>
      <c r="H338" t="s">
        <v>223</v>
      </c>
      <c r="I338" s="101" t="str">
        <f t="shared" si="16"/>
        <v>39,7</v>
      </c>
      <c r="J338" s="164">
        <v>0.4</v>
      </c>
      <c r="K338" s="7" t="s">
        <v>43</v>
      </c>
      <c r="L338" s="103" t="e">
        <f>HLOOKUP(K338,'ABR''26'!$DE$4:$EH$65,MATCH('Carga (2)'!A338,'ABR''26'!$DE$4:$DE$65,0),0)</f>
        <v>#N/A</v>
      </c>
      <c r="M338" s="7"/>
      <c r="O338" s="7"/>
      <c r="P338" s="104"/>
      <c r="Q338" s="102"/>
      <c r="R338" s="102"/>
      <c r="S338" s="102"/>
      <c r="T338" s="105"/>
      <c r="U338" s="102"/>
      <c r="V338" s="7"/>
      <c r="W338" s="7"/>
      <c r="X338" s="7"/>
      <c r="Y338" s="7"/>
      <c r="Z338" s="100"/>
      <c r="AA338" s="7"/>
      <c r="AB338" s="7"/>
      <c r="AC338" s="7"/>
      <c r="AD338" s="7"/>
      <c r="AE338" s="100"/>
      <c r="AF338" s="7"/>
      <c r="AG338" s="100"/>
    </row>
    <row r="339" spans="1:33" x14ac:dyDescent="0.35">
      <c r="A339" s="7" t="str">
        <f t="shared" si="17"/>
        <v>Suape39,70,4</v>
      </c>
      <c r="B339" s="100" t="s">
        <v>187</v>
      </c>
      <c r="C339" s="7">
        <v>4196</v>
      </c>
      <c r="D339" s="7" t="s">
        <v>23</v>
      </c>
      <c r="E339">
        <v>4001153</v>
      </c>
      <c r="F339" s="101"/>
      <c r="G339" s="111">
        <v>50036154</v>
      </c>
      <c r="H339" t="s">
        <v>223</v>
      </c>
      <c r="I339" s="101" t="str">
        <f t="shared" si="16"/>
        <v>39,7</v>
      </c>
      <c r="J339" s="164">
        <v>0.4</v>
      </c>
      <c r="K339" s="7" t="s">
        <v>50</v>
      </c>
      <c r="L339" s="103" t="e">
        <f>HLOOKUP(K339,'ABR''26'!$DE$4:$EH$65,MATCH('Carga (2)'!A339,'ABR''26'!$DE$4:$DE$65,0),0)</f>
        <v>#N/A</v>
      </c>
      <c r="M339" s="7"/>
      <c r="O339" s="7"/>
      <c r="P339" s="104"/>
      <c r="Q339" s="102"/>
      <c r="R339" s="102"/>
      <c r="S339" s="102"/>
      <c r="T339" s="105"/>
      <c r="U339" s="102"/>
      <c r="V339" s="7"/>
      <c r="W339" s="7"/>
      <c r="X339" s="7"/>
      <c r="Y339" s="7"/>
      <c r="Z339" s="100"/>
      <c r="AA339" s="7"/>
      <c r="AB339" s="7"/>
      <c r="AC339" s="7"/>
      <c r="AD339" s="7"/>
      <c r="AE339" s="100"/>
      <c r="AF339" s="7"/>
      <c r="AG339" s="100"/>
    </row>
    <row r="340" spans="1:33" x14ac:dyDescent="0.35">
      <c r="A340" s="7" t="str">
        <f t="shared" si="17"/>
        <v>Suape39,70,4</v>
      </c>
      <c r="B340" s="100" t="s">
        <v>187</v>
      </c>
      <c r="C340" s="7">
        <v>4196</v>
      </c>
      <c r="D340" s="7" t="s">
        <v>23</v>
      </c>
      <c r="E340">
        <v>4001153</v>
      </c>
      <c r="F340" s="101"/>
      <c r="G340" s="111">
        <v>50036154</v>
      </c>
      <c r="H340" t="s">
        <v>223</v>
      </c>
      <c r="I340" s="101" t="str">
        <f t="shared" si="16"/>
        <v>39,7</v>
      </c>
      <c r="J340" s="164">
        <v>0.4</v>
      </c>
      <c r="K340" s="7" t="s">
        <v>138</v>
      </c>
      <c r="L340" s="103" t="e">
        <f>HLOOKUP(K340,'ABR''26'!$DE$4:$EH$65,MATCH('Carga (2)'!A340,'ABR''26'!$DE$4:$DE$65,0),0)</f>
        <v>#N/A</v>
      </c>
      <c r="M340" s="7"/>
      <c r="O340" s="7"/>
      <c r="P340" s="104"/>
      <c r="Q340" s="102"/>
      <c r="R340" s="102"/>
      <c r="S340" s="102"/>
      <c r="T340" s="105"/>
      <c r="U340" s="102"/>
      <c r="V340" s="7"/>
      <c r="W340" s="7"/>
      <c r="X340" s="7"/>
      <c r="Y340" s="7"/>
      <c r="Z340" s="100"/>
      <c r="AA340" s="7"/>
      <c r="AB340" s="7"/>
      <c r="AC340" s="7"/>
      <c r="AD340" s="7"/>
      <c r="AE340" s="100"/>
      <c r="AF340" s="7"/>
      <c r="AG340" s="100"/>
    </row>
    <row r="341" spans="1:33" x14ac:dyDescent="0.35">
      <c r="A341" s="7" t="str">
        <f t="shared" si="17"/>
        <v>Suape39,70,4</v>
      </c>
      <c r="B341" s="100" t="s">
        <v>187</v>
      </c>
      <c r="C341" s="7">
        <v>4196</v>
      </c>
      <c r="D341" s="7" t="s">
        <v>23</v>
      </c>
      <c r="E341">
        <v>4001153</v>
      </c>
      <c r="F341" s="101"/>
      <c r="G341" s="111">
        <v>50036154</v>
      </c>
      <c r="H341" t="s">
        <v>223</v>
      </c>
      <c r="I341" s="101" t="str">
        <f t="shared" si="16"/>
        <v>39,7</v>
      </c>
      <c r="J341" s="164">
        <v>0.4</v>
      </c>
      <c r="K341" s="7" t="s">
        <v>131</v>
      </c>
      <c r="L341" s="103" t="e">
        <f>HLOOKUP(K341,'ABR''26'!$DE$4:$EH$65,MATCH('Carga (2)'!A341,'ABR''26'!$DE$4:$DE$65,0),0)</f>
        <v>#N/A</v>
      </c>
      <c r="M341" s="7"/>
      <c r="O341" s="7"/>
      <c r="P341" s="104"/>
      <c r="Q341" s="102"/>
      <c r="R341" s="102"/>
      <c r="S341" s="102"/>
      <c r="T341" s="105"/>
      <c r="U341" s="102"/>
      <c r="V341" s="7"/>
      <c r="W341" s="7"/>
      <c r="X341" s="7"/>
      <c r="Y341" s="7"/>
      <c r="Z341" s="100"/>
      <c r="AA341" s="7"/>
      <c r="AB341" s="7"/>
      <c r="AC341" s="7"/>
      <c r="AD341" s="7"/>
      <c r="AE341" s="100"/>
      <c r="AF341" s="7"/>
      <c r="AG341" s="100"/>
    </row>
    <row r="342" spans="1:33" x14ac:dyDescent="0.35">
      <c r="A342" s="7" t="str">
        <f t="shared" si="17"/>
        <v>Suape39,70,4</v>
      </c>
      <c r="B342" s="100" t="s">
        <v>187</v>
      </c>
      <c r="C342" s="7">
        <v>4196</v>
      </c>
      <c r="D342" s="7" t="s">
        <v>23</v>
      </c>
      <c r="E342">
        <v>4001153</v>
      </c>
      <c r="F342" s="101"/>
      <c r="G342" s="111">
        <v>50036154</v>
      </c>
      <c r="H342" t="s">
        <v>223</v>
      </c>
      <c r="I342" s="101" t="str">
        <f t="shared" si="16"/>
        <v>39,7</v>
      </c>
      <c r="J342" s="164">
        <v>0.4</v>
      </c>
      <c r="K342" s="7" t="s">
        <v>44</v>
      </c>
      <c r="L342" s="103" t="e">
        <f>HLOOKUP(K342,'ABR''26'!$DE$4:$EH$65,MATCH('Carga (2)'!A342,'ABR''26'!$DE$4:$DE$65,0),0)</f>
        <v>#N/A</v>
      </c>
      <c r="M342" s="7"/>
      <c r="O342" s="7"/>
      <c r="P342" s="104"/>
      <c r="Q342" s="102"/>
      <c r="R342" s="102"/>
      <c r="S342" s="102"/>
      <c r="T342" s="105"/>
      <c r="U342" s="102"/>
      <c r="V342" s="7"/>
      <c r="W342" s="7"/>
      <c r="X342" s="7"/>
      <c r="Y342" s="7"/>
      <c r="Z342" s="100"/>
      <c r="AA342" s="7"/>
      <c r="AB342" s="7"/>
      <c r="AC342" s="7"/>
      <c r="AD342" s="7"/>
      <c r="AE342" s="100"/>
      <c r="AF342" s="7"/>
      <c r="AG342" s="100"/>
    </row>
    <row r="343" spans="1:33" x14ac:dyDescent="0.35">
      <c r="A343" s="7" t="str">
        <f t="shared" si="17"/>
        <v>Suape39,70,4</v>
      </c>
      <c r="B343" s="100" t="s">
        <v>187</v>
      </c>
      <c r="C343" s="7">
        <v>4196</v>
      </c>
      <c r="D343" s="7" t="s">
        <v>23</v>
      </c>
      <c r="E343">
        <v>4001153</v>
      </c>
      <c r="F343" s="101"/>
      <c r="G343" s="111">
        <v>50036154</v>
      </c>
      <c r="H343" t="s">
        <v>223</v>
      </c>
      <c r="I343" s="101" t="str">
        <f t="shared" si="16"/>
        <v>39,7</v>
      </c>
      <c r="J343" s="164">
        <v>0.4</v>
      </c>
      <c r="K343" s="7" t="s">
        <v>52</v>
      </c>
      <c r="L343" s="103" t="e">
        <f>HLOOKUP(K343,'ABR''26'!$DE$4:$EH$65,MATCH('Carga (2)'!A343,'ABR''26'!$DE$4:$DE$65,0),0)</f>
        <v>#N/A</v>
      </c>
      <c r="M343" s="7"/>
      <c r="O343" s="7"/>
      <c r="P343" s="104"/>
      <c r="Q343" s="102"/>
      <c r="R343" s="102"/>
      <c r="S343" s="102"/>
      <c r="T343" s="105"/>
      <c r="U343" s="102"/>
      <c r="V343" s="7"/>
      <c r="W343" s="7"/>
      <c r="X343" s="7"/>
      <c r="Y343" s="7"/>
      <c r="Z343" s="100"/>
      <c r="AA343" s="7"/>
      <c r="AB343" s="7"/>
      <c r="AC343" s="7"/>
      <c r="AD343" s="7"/>
      <c r="AE343" s="100"/>
      <c r="AF343" s="7"/>
      <c r="AG343" s="100"/>
    </row>
    <row r="344" spans="1:33" x14ac:dyDescent="0.35">
      <c r="A344" s="7" t="str">
        <f t="shared" si="17"/>
        <v>Suape39,70,4</v>
      </c>
      <c r="B344" s="100" t="s">
        <v>187</v>
      </c>
      <c r="C344" s="7">
        <v>4196</v>
      </c>
      <c r="D344" s="7" t="s">
        <v>23</v>
      </c>
      <c r="E344">
        <v>4001153</v>
      </c>
      <c r="F344" s="101"/>
      <c r="G344" s="111">
        <v>50036154</v>
      </c>
      <c r="H344" t="s">
        <v>223</v>
      </c>
      <c r="I344" s="101" t="str">
        <f t="shared" si="16"/>
        <v>39,7</v>
      </c>
      <c r="J344" s="164">
        <v>0.4</v>
      </c>
      <c r="K344" s="7" t="s">
        <v>46</v>
      </c>
      <c r="L344" s="103" t="e">
        <f>HLOOKUP(K344,'ABR''26'!$DE$4:$EH$65,MATCH('Carga (2)'!A344,'ABR''26'!$DE$4:$DE$65,0),0)</f>
        <v>#N/A</v>
      </c>
      <c r="M344" s="7"/>
      <c r="O344" s="7"/>
      <c r="P344" s="104"/>
      <c r="Q344" s="102"/>
      <c r="R344" s="102"/>
      <c r="S344" s="102"/>
      <c r="T344" s="105"/>
      <c r="U344" s="102"/>
      <c r="V344" s="7"/>
      <c r="W344" s="7"/>
      <c r="X344" s="7"/>
      <c r="Y344" s="7"/>
      <c r="Z344" s="100"/>
      <c r="AA344" s="7"/>
      <c r="AB344" s="7"/>
      <c r="AC344" s="7"/>
      <c r="AD344" s="7"/>
      <c r="AE344" s="100"/>
      <c r="AF344" s="7"/>
      <c r="AG344" s="100"/>
    </row>
    <row r="345" spans="1:33" x14ac:dyDescent="0.35">
      <c r="A345" s="7" t="str">
        <f t="shared" si="17"/>
        <v>Suape39,70,4</v>
      </c>
      <c r="B345" s="100" t="s">
        <v>187</v>
      </c>
      <c r="C345" s="7">
        <v>4196</v>
      </c>
      <c r="D345" s="7" t="s">
        <v>23</v>
      </c>
      <c r="E345">
        <v>4001153</v>
      </c>
      <c r="F345" s="101"/>
      <c r="G345" s="111">
        <v>50036154</v>
      </c>
      <c r="H345" t="s">
        <v>223</v>
      </c>
      <c r="I345" s="101" t="str">
        <f t="shared" si="16"/>
        <v>39,7</v>
      </c>
      <c r="J345" s="164">
        <v>0.4</v>
      </c>
      <c r="K345" s="7" t="s">
        <v>133</v>
      </c>
      <c r="L345" s="103" t="e">
        <f>HLOOKUP(K345,'ABR''26'!$DE$4:$EH$65,MATCH('Carga (2)'!A345,'ABR''26'!$DE$4:$DE$65,0),0)</f>
        <v>#N/A</v>
      </c>
      <c r="M345" s="7"/>
      <c r="O345" s="7"/>
      <c r="P345" s="104"/>
      <c r="Q345" s="102"/>
      <c r="R345" s="102"/>
      <c r="S345" s="102"/>
      <c r="T345" s="105"/>
      <c r="U345" s="102"/>
      <c r="V345" s="7"/>
      <c r="W345" s="7"/>
      <c r="X345" s="7"/>
      <c r="Y345" s="7"/>
      <c r="Z345" s="100"/>
      <c r="AA345" s="7"/>
      <c r="AB345" s="7"/>
      <c r="AC345" s="7"/>
      <c r="AD345" s="7"/>
      <c r="AE345" s="100"/>
      <c r="AF345" s="7"/>
      <c r="AG345" s="100"/>
    </row>
    <row r="346" spans="1:33" x14ac:dyDescent="0.35">
      <c r="A346" s="7" t="str">
        <f t="shared" si="17"/>
        <v>Suape39,70,4</v>
      </c>
      <c r="B346" s="100" t="s">
        <v>187</v>
      </c>
      <c r="C346" s="7">
        <v>4196</v>
      </c>
      <c r="D346" s="7" t="s">
        <v>23</v>
      </c>
      <c r="E346">
        <v>4001152</v>
      </c>
      <c r="F346" s="101"/>
      <c r="G346" s="111">
        <v>50036154</v>
      </c>
      <c r="H346" t="s">
        <v>223</v>
      </c>
      <c r="I346" s="101" t="str">
        <f t="shared" si="16"/>
        <v>39,7</v>
      </c>
      <c r="J346" s="164">
        <v>0.4</v>
      </c>
      <c r="K346" s="7" t="s">
        <v>43</v>
      </c>
      <c r="L346" s="103" t="e">
        <f>HLOOKUP(K346,'ABR''26'!$DE$4:$EH$65,MATCH('Carga (2)'!A346,'ABR''26'!$DE$4:$DE$65,0),0)</f>
        <v>#N/A</v>
      </c>
      <c r="M346" s="7"/>
      <c r="O346" s="7"/>
      <c r="P346" s="104"/>
      <c r="Q346" s="102"/>
      <c r="R346" s="102"/>
      <c r="S346" s="102"/>
      <c r="T346" s="105"/>
      <c r="U346" s="102"/>
      <c r="V346" s="7"/>
      <c r="W346" s="7"/>
      <c r="X346" s="7"/>
      <c r="Y346" s="7"/>
      <c r="Z346" s="100"/>
      <c r="AA346" s="7"/>
      <c r="AB346" s="7"/>
      <c r="AC346" s="7"/>
      <c r="AD346" s="7"/>
      <c r="AE346" s="100"/>
      <c r="AF346" s="7"/>
      <c r="AG346" s="100"/>
    </row>
    <row r="347" spans="1:33" x14ac:dyDescent="0.35">
      <c r="A347" s="7" t="str">
        <f t="shared" si="17"/>
        <v>Suape39,70,4</v>
      </c>
      <c r="B347" s="100" t="s">
        <v>187</v>
      </c>
      <c r="C347" s="7">
        <v>4196</v>
      </c>
      <c r="D347" s="7" t="s">
        <v>23</v>
      </c>
      <c r="E347">
        <v>4001152</v>
      </c>
      <c r="F347" s="101"/>
      <c r="G347" s="111">
        <v>50036154</v>
      </c>
      <c r="H347" t="s">
        <v>223</v>
      </c>
      <c r="I347" s="101" t="str">
        <f t="shared" si="16"/>
        <v>39,7</v>
      </c>
      <c r="J347" s="164">
        <v>0.4</v>
      </c>
      <c r="K347" s="7" t="s">
        <v>50</v>
      </c>
      <c r="L347" s="103" t="e">
        <f>HLOOKUP(K347,'ABR''26'!$DE$4:$EH$65,MATCH('Carga (2)'!A347,'ABR''26'!$DE$4:$DE$65,0),0)</f>
        <v>#N/A</v>
      </c>
      <c r="M347" s="7"/>
      <c r="O347" s="7"/>
      <c r="P347" s="104"/>
      <c r="Q347" s="102"/>
      <c r="R347" s="102"/>
      <c r="S347" s="102"/>
      <c r="T347" s="105"/>
      <c r="U347" s="102"/>
      <c r="V347" s="7"/>
      <c r="W347" s="7"/>
      <c r="X347" s="7"/>
      <c r="Y347" s="7"/>
      <c r="Z347" s="100"/>
      <c r="AA347" s="7"/>
      <c r="AB347" s="7"/>
      <c r="AC347" s="7"/>
      <c r="AD347" s="7"/>
      <c r="AE347" s="100"/>
      <c r="AF347" s="7"/>
      <c r="AG347" s="100"/>
    </row>
    <row r="348" spans="1:33" x14ac:dyDescent="0.35">
      <c r="A348" s="7" t="str">
        <f t="shared" si="17"/>
        <v>Suape39,70,4</v>
      </c>
      <c r="B348" s="100" t="s">
        <v>187</v>
      </c>
      <c r="C348" s="7">
        <v>4196</v>
      </c>
      <c r="D348" s="7" t="s">
        <v>23</v>
      </c>
      <c r="E348">
        <v>4001152</v>
      </c>
      <c r="F348" s="101"/>
      <c r="G348" s="111">
        <v>50036154</v>
      </c>
      <c r="H348" t="s">
        <v>223</v>
      </c>
      <c r="I348" s="101" t="str">
        <f t="shared" si="16"/>
        <v>39,7</v>
      </c>
      <c r="J348" s="164">
        <v>0.4</v>
      </c>
      <c r="K348" s="7" t="s">
        <v>138</v>
      </c>
      <c r="L348" s="103" t="e">
        <f>HLOOKUP(K348,'ABR''26'!$DE$4:$EH$65,MATCH('Carga (2)'!A348,'ABR''26'!$DE$4:$DE$65,0),0)</f>
        <v>#N/A</v>
      </c>
      <c r="M348" s="7"/>
      <c r="O348" s="7"/>
      <c r="P348" s="104"/>
      <c r="Q348" s="102"/>
      <c r="R348" s="102"/>
      <c r="S348" s="102"/>
      <c r="T348" s="105"/>
      <c r="U348" s="102"/>
      <c r="V348" s="7"/>
      <c r="W348" s="7"/>
      <c r="X348" s="7"/>
      <c r="Y348" s="7"/>
      <c r="Z348" s="100"/>
      <c r="AA348" s="7"/>
      <c r="AB348" s="7"/>
      <c r="AC348" s="7"/>
      <c r="AD348" s="7"/>
      <c r="AE348" s="100"/>
      <c r="AF348" s="7"/>
      <c r="AG348" s="100"/>
    </row>
    <row r="349" spans="1:33" x14ac:dyDescent="0.35">
      <c r="A349" s="7" t="str">
        <f t="shared" si="17"/>
        <v>Suape39,70,4</v>
      </c>
      <c r="B349" s="100" t="s">
        <v>187</v>
      </c>
      <c r="C349" s="7">
        <v>4196</v>
      </c>
      <c r="D349" s="7" t="s">
        <v>23</v>
      </c>
      <c r="E349">
        <v>4001152</v>
      </c>
      <c r="F349" s="101"/>
      <c r="G349" s="111">
        <v>50036154</v>
      </c>
      <c r="H349" t="s">
        <v>223</v>
      </c>
      <c r="I349" s="101" t="str">
        <f t="shared" si="16"/>
        <v>39,7</v>
      </c>
      <c r="J349" s="164">
        <v>0.4</v>
      </c>
      <c r="K349" s="7" t="s">
        <v>131</v>
      </c>
      <c r="L349" s="103" t="e">
        <f>HLOOKUP(K349,'ABR''26'!$DE$4:$EH$65,MATCH('Carga (2)'!A349,'ABR''26'!$DE$4:$DE$65,0),0)</f>
        <v>#N/A</v>
      </c>
      <c r="M349" s="7"/>
      <c r="O349" s="7"/>
      <c r="P349" s="104"/>
      <c r="Q349" s="102"/>
      <c r="R349" s="102"/>
      <c r="S349" s="102"/>
      <c r="T349" s="105"/>
      <c r="U349" s="102"/>
      <c r="V349" s="7"/>
      <c r="W349" s="7"/>
      <c r="X349" s="7"/>
      <c r="Y349" s="7"/>
      <c r="Z349" s="100"/>
      <c r="AA349" s="7"/>
      <c r="AB349" s="7"/>
      <c r="AC349" s="7"/>
      <c r="AD349" s="7"/>
      <c r="AE349" s="100"/>
      <c r="AF349" s="7"/>
      <c r="AG349" s="100"/>
    </row>
    <row r="350" spans="1:33" x14ac:dyDescent="0.35">
      <c r="A350" s="7" t="str">
        <f t="shared" si="17"/>
        <v>Suape39,70,4</v>
      </c>
      <c r="B350" s="100" t="s">
        <v>187</v>
      </c>
      <c r="C350" s="7">
        <v>4196</v>
      </c>
      <c r="D350" s="7" t="s">
        <v>23</v>
      </c>
      <c r="E350">
        <v>4001152</v>
      </c>
      <c r="F350" s="101"/>
      <c r="G350" s="111">
        <v>50036154</v>
      </c>
      <c r="H350" t="s">
        <v>223</v>
      </c>
      <c r="I350" s="101" t="str">
        <f t="shared" si="16"/>
        <v>39,7</v>
      </c>
      <c r="J350" s="164">
        <v>0.4</v>
      </c>
      <c r="K350" s="7" t="s">
        <v>44</v>
      </c>
      <c r="L350" s="103" t="e">
        <f>HLOOKUP(K350,'ABR''26'!$DE$4:$EH$65,MATCH('Carga (2)'!A350,'ABR''26'!$DE$4:$DE$65,0),0)</f>
        <v>#N/A</v>
      </c>
      <c r="M350" s="7"/>
      <c r="O350" s="7"/>
      <c r="P350" s="104"/>
      <c r="Q350" s="102"/>
      <c r="R350" s="102"/>
      <c r="S350" s="102"/>
      <c r="T350" s="105"/>
      <c r="U350" s="102"/>
      <c r="V350" s="7"/>
      <c r="W350" s="7"/>
      <c r="X350" s="7"/>
      <c r="Y350" s="7"/>
      <c r="Z350" s="100"/>
      <c r="AA350" s="7"/>
      <c r="AB350" s="7"/>
      <c r="AC350" s="7"/>
      <c r="AD350" s="7"/>
      <c r="AE350" s="100"/>
      <c r="AF350" s="7"/>
      <c r="AG350" s="100"/>
    </row>
    <row r="351" spans="1:33" x14ac:dyDescent="0.35">
      <c r="A351" s="7" t="str">
        <f t="shared" si="17"/>
        <v>Suape39,70,4</v>
      </c>
      <c r="B351" s="100" t="s">
        <v>187</v>
      </c>
      <c r="C351" s="7">
        <v>4196</v>
      </c>
      <c r="D351" s="7" t="s">
        <v>23</v>
      </c>
      <c r="E351">
        <v>4001152</v>
      </c>
      <c r="F351" s="101"/>
      <c r="G351" s="111">
        <v>50036154</v>
      </c>
      <c r="H351" t="s">
        <v>223</v>
      </c>
      <c r="I351" s="101" t="str">
        <f t="shared" si="16"/>
        <v>39,7</v>
      </c>
      <c r="J351" s="164">
        <v>0.4</v>
      </c>
      <c r="K351" s="7" t="s">
        <v>52</v>
      </c>
      <c r="L351" s="103" t="e">
        <f>HLOOKUP(K351,'ABR''26'!$DE$4:$EH$65,MATCH('Carga (2)'!A351,'ABR''26'!$DE$4:$DE$65,0),0)</f>
        <v>#N/A</v>
      </c>
      <c r="M351" s="7"/>
      <c r="O351" s="7"/>
      <c r="P351" s="104"/>
      <c r="Q351" s="102"/>
      <c r="R351" s="102"/>
      <c r="S351" s="102"/>
      <c r="T351" s="105"/>
      <c r="U351" s="102"/>
      <c r="V351" s="7"/>
      <c r="W351" s="7"/>
      <c r="X351" s="7"/>
      <c r="Y351" s="7"/>
      <c r="Z351" s="100"/>
      <c r="AA351" s="7"/>
      <c r="AB351" s="7"/>
      <c r="AC351" s="7"/>
      <c r="AD351" s="7"/>
      <c r="AE351" s="100"/>
      <c r="AF351" s="7"/>
      <c r="AG351" s="100"/>
    </row>
    <row r="352" spans="1:33" x14ac:dyDescent="0.35">
      <c r="A352" s="7" t="str">
        <f t="shared" si="17"/>
        <v>Suape39,70,4</v>
      </c>
      <c r="B352" s="100" t="s">
        <v>187</v>
      </c>
      <c r="C352" s="7">
        <v>4196</v>
      </c>
      <c r="D352" s="7" t="s">
        <v>23</v>
      </c>
      <c r="E352">
        <v>4001152</v>
      </c>
      <c r="F352" s="101"/>
      <c r="G352" s="111">
        <v>50036154</v>
      </c>
      <c r="H352" t="s">
        <v>223</v>
      </c>
      <c r="I352" s="101" t="str">
        <f t="shared" si="16"/>
        <v>39,7</v>
      </c>
      <c r="J352" s="164">
        <v>0.4</v>
      </c>
      <c r="K352" s="7" t="s">
        <v>46</v>
      </c>
      <c r="L352" s="103" t="e">
        <f>HLOOKUP(K352,'ABR''26'!$DE$4:$EH$65,MATCH('Carga (2)'!A352,'ABR''26'!$DE$4:$DE$65,0),0)</f>
        <v>#N/A</v>
      </c>
      <c r="M352" s="7"/>
      <c r="O352" s="7"/>
      <c r="P352" s="104"/>
      <c r="Q352" s="102"/>
      <c r="R352" s="102"/>
      <c r="S352" s="102"/>
      <c r="T352" s="105"/>
      <c r="U352" s="102"/>
      <c r="V352" s="7"/>
      <c r="W352" s="7"/>
      <c r="X352" s="7"/>
      <c r="Y352" s="7"/>
      <c r="Z352" s="100"/>
      <c r="AA352" s="7"/>
      <c r="AB352" s="7"/>
      <c r="AC352" s="7"/>
      <c r="AD352" s="7"/>
      <c r="AE352" s="100"/>
      <c r="AF352" s="7"/>
      <c r="AG352" s="100"/>
    </row>
    <row r="353" spans="1:33" x14ac:dyDescent="0.35">
      <c r="A353" s="7" t="str">
        <f t="shared" si="17"/>
        <v>Suape39,70,4</v>
      </c>
      <c r="B353" s="100" t="s">
        <v>187</v>
      </c>
      <c r="C353" s="7">
        <v>4196</v>
      </c>
      <c r="D353" s="7" t="s">
        <v>23</v>
      </c>
      <c r="E353">
        <v>4001152</v>
      </c>
      <c r="F353" s="101"/>
      <c r="G353" s="111">
        <v>50036154</v>
      </c>
      <c r="H353" t="s">
        <v>223</v>
      </c>
      <c r="I353" s="101" t="str">
        <f t="shared" si="16"/>
        <v>39,7</v>
      </c>
      <c r="J353" s="164">
        <v>0.4</v>
      </c>
      <c r="K353" s="7" t="s">
        <v>133</v>
      </c>
      <c r="L353" s="103" t="e">
        <f>HLOOKUP(K353,'ABR''26'!$DE$4:$EH$65,MATCH('Carga (2)'!A353,'ABR''26'!$DE$4:$DE$65,0),0)</f>
        <v>#N/A</v>
      </c>
      <c r="M353" s="7"/>
      <c r="O353" s="7"/>
      <c r="P353" s="104"/>
      <c r="Q353" s="102"/>
      <c r="R353" s="102"/>
      <c r="S353" s="102"/>
      <c r="T353" s="105"/>
      <c r="U353" s="102"/>
      <c r="V353" s="7"/>
      <c r="W353" s="7"/>
      <c r="X353" s="7"/>
      <c r="Y353" s="7"/>
      <c r="Z353" s="100"/>
      <c r="AA353" s="7"/>
      <c r="AB353" s="7"/>
      <c r="AC353" s="7"/>
      <c r="AD353" s="7"/>
      <c r="AE353" s="100"/>
      <c r="AF353" s="7"/>
      <c r="AG353" s="100"/>
    </row>
    <row r="354" spans="1:33" x14ac:dyDescent="0.35">
      <c r="A354" s="7" t="str">
        <f t="shared" si="17"/>
        <v>Manaus39,70</v>
      </c>
      <c r="B354" s="100" t="s">
        <v>187</v>
      </c>
      <c r="C354" s="7">
        <v>4151</v>
      </c>
      <c r="D354" s="7" t="s">
        <v>40</v>
      </c>
      <c r="E354">
        <v>4003542</v>
      </c>
      <c r="F354" s="101"/>
      <c r="G354" s="111">
        <v>50035281</v>
      </c>
      <c r="H354" t="s">
        <v>221</v>
      </c>
      <c r="I354" s="101" t="str">
        <f t="shared" si="16"/>
        <v>39,7</v>
      </c>
      <c r="J354" s="164">
        <v>0</v>
      </c>
      <c r="K354" s="7" t="s">
        <v>43</v>
      </c>
      <c r="L354" s="103" t="e">
        <f>HLOOKUP(K354,'ABR''26'!$DE$4:$EH$65,MATCH('Carga (2)'!A354,'ABR''26'!$DE$4:$DE$65,0),0)</f>
        <v>#N/A</v>
      </c>
      <c r="M354" s="7"/>
      <c r="O354" s="7"/>
      <c r="P354" s="104"/>
      <c r="Q354" s="102"/>
      <c r="R354" s="102"/>
      <c r="S354" s="102"/>
      <c r="T354" s="105"/>
      <c r="U354" s="102"/>
      <c r="V354" s="7"/>
      <c r="W354" s="7"/>
      <c r="X354" s="7"/>
      <c r="Y354" s="7"/>
      <c r="Z354" s="100"/>
      <c r="AA354" s="7"/>
      <c r="AB354" s="7"/>
      <c r="AC354" s="7"/>
      <c r="AD354" s="7"/>
      <c r="AE354" s="100"/>
      <c r="AF354" s="7"/>
      <c r="AG354" s="100"/>
    </row>
    <row r="355" spans="1:33" x14ac:dyDescent="0.35">
      <c r="A355" s="7" t="str">
        <f t="shared" si="17"/>
        <v>Manaus39,70</v>
      </c>
      <c r="B355" s="100" t="s">
        <v>187</v>
      </c>
      <c r="C355" s="7">
        <v>4151</v>
      </c>
      <c r="D355" s="7" t="s">
        <v>40</v>
      </c>
      <c r="E355">
        <v>4003542</v>
      </c>
      <c r="F355" s="101"/>
      <c r="G355" s="111">
        <v>50035281</v>
      </c>
      <c r="H355" t="s">
        <v>221</v>
      </c>
      <c r="I355" s="101" t="str">
        <f t="shared" si="16"/>
        <v>39,7</v>
      </c>
      <c r="J355" s="164">
        <v>0</v>
      </c>
      <c r="K355" s="7" t="s">
        <v>50</v>
      </c>
      <c r="L355" s="103" t="e">
        <f>HLOOKUP(K355,'ABR''26'!$DE$4:$EH$65,MATCH('Carga (2)'!A355,'ABR''26'!$DE$4:$DE$65,0),0)</f>
        <v>#N/A</v>
      </c>
      <c r="M355" s="7"/>
      <c r="O355" s="7"/>
      <c r="P355" s="104"/>
      <c r="Q355" s="102"/>
      <c r="R355" s="102"/>
      <c r="S355" s="102"/>
      <c r="T355" s="105"/>
      <c r="U355" s="102"/>
      <c r="V355" s="7"/>
      <c r="W355" s="7"/>
      <c r="X355" s="7"/>
      <c r="Y355" s="7"/>
      <c r="Z355" s="100"/>
      <c r="AA355" s="7"/>
      <c r="AB355" s="7"/>
      <c r="AC355" s="7"/>
      <c r="AD355" s="7"/>
      <c r="AE355" s="100"/>
      <c r="AF355" s="7"/>
      <c r="AG355" s="100"/>
    </row>
    <row r="356" spans="1:33" x14ac:dyDescent="0.35">
      <c r="A356" s="7" t="str">
        <f t="shared" si="17"/>
        <v>Manaus39,70</v>
      </c>
      <c r="B356" s="100" t="s">
        <v>187</v>
      </c>
      <c r="C356" s="7">
        <v>4151</v>
      </c>
      <c r="D356" s="7" t="s">
        <v>40</v>
      </c>
      <c r="E356">
        <v>4003542</v>
      </c>
      <c r="F356" s="101"/>
      <c r="G356" s="111">
        <v>50035281</v>
      </c>
      <c r="H356" t="s">
        <v>221</v>
      </c>
      <c r="I356" s="101" t="str">
        <f t="shared" si="16"/>
        <v>39,7</v>
      </c>
      <c r="J356" s="164">
        <v>0</v>
      </c>
      <c r="K356" s="7" t="s">
        <v>138</v>
      </c>
      <c r="L356" s="103" t="e">
        <f>HLOOKUP(K356,'ABR''26'!$DE$4:$EH$65,MATCH('Carga (2)'!A356,'ABR''26'!$DE$4:$DE$65,0),0)</f>
        <v>#N/A</v>
      </c>
      <c r="M356" s="7"/>
      <c r="O356" s="7"/>
      <c r="P356" s="104"/>
      <c r="Q356" s="102"/>
      <c r="R356" s="102"/>
      <c r="S356" s="102"/>
      <c r="T356" s="105"/>
      <c r="U356" s="102"/>
      <c r="V356" s="7"/>
      <c r="W356" s="7"/>
      <c r="X356" s="7"/>
      <c r="Y356" s="7"/>
      <c r="Z356" s="100"/>
      <c r="AA356" s="7"/>
      <c r="AB356" s="7"/>
      <c r="AC356" s="7"/>
      <c r="AD356" s="7"/>
      <c r="AE356" s="100"/>
      <c r="AF356" s="7"/>
      <c r="AG356" s="100"/>
    </row>
    <row r="357" spans="1:33" x14ac:dyDescent="0.35">
      <c r="A357" s="7" t="str">
        <f t="shared" si="17"/>
        <v>Manaus39,70</v>
      </c>
      <c r="B357" s="100" t="s">
        <v>187</v>
      </c>
      <c r="C357" s="7">
        <v>4151</v>
      </c>
      <c r="D357" s="7" t="s">
        <v>40</v>
      </c>
      <c r="E357">
        <v>4003542</v>
      </c>
      <c r="F357" s="101"/>
      <c r="G357" s="111">
        <v>50035281</v>
      </c>
      <c r="H357" t="s">
        <v>221</v>
      </c>
      <c r="I357" s="101" t="str">
        <f t="shared" si="16"/>
        <v>39,7</v>
      </c>
      <c r="J357" s="164">
        <v>0</v>
      </c>
      <c r="K357" s="7" t="s">
        <v>131</v>
      </c>
      <c r="L357" s="103" t="e">
        <f>HLOOKUP(K357,'ABR''26'!$DE$4:$EH$65,MATCH('Carga (2)'!A357,'ABR''26'!$DE$4:$DE$65,0),0)</f>
        <v>#N/A</v>
      </c>
      <c r="M357" s="7"/>
      <c r="O357" s="7"/>
      <c r="P357" s="104"/>
      <c r="Q357" s="102"/>
      <c r="R357" s="102"/>
      <c r="S357" s="102"/>
      <c r="T357" s="105"/>
      <c r="U357" s="102"/>
      <c r="V357" s="7"/>
      <c r="W357" s="7"/>
      <c r="X357" s="7"/>
      <c r="Y357" s="7"/>
      <c r="Z357" s="100"/>
      <c r="AA357" s="7"/>
      <c r="AB357" s="7"/>
      <c r="AC357" s="7"/>
      <c r="AD357" s="7"/>
      <c r="AE357" s="100"/>
      <c r="AF357" s="7"/>
      <c r="AG357" s="100"/>
    </row>
    <row r="358" spans="1:33" x14ac:dyDescent="0.35">
      <c r="A358" s="7" t="str">
        <f t="shared" si="17"/>
        <v>Manaus39,70</v>
      </c>
      <c r="B358" s="100" t="s">
        <v>187</v>
      </c>
      <c r="C358" s="7">
        <v>4151</v>
      </c>
      <c r="D358" s="7" t="s">
        <v>40</v>
      </c>
      <c r="E358">
        <v>4003542</v>
      </c>
      <c r="F358" s="101"/>
      <c r="G358" s="111">
        <v>50035281</v>
      </c>
      <c r="H358" t="s">
        <v>221</v>
      </c>
      <c r="I358" s="101" t="str">
        <f t="shared" si="16"/>
        <v>39,7</v>
      </c>
      <c r="J358" s="164">
        <v>0</v>
      </c>
      <c r="K358" s="7" t="s">
        <v>44</v>
      </c>
      <c r="L358" s="103" t="e">
        <f>HLOOKUP(K358,'ABR''26'!$DE$4:$EH$65,MATCH('Carga (2)'!A358,'ABR''26'!$DE$4:$DE$65,0),0)</f>
        <v>#N/A</v>
      </c>
      <c r="M358" s="7"/>
      <c r="O358" s="7"/>
      <c r="P358" s="104"/>
      <c r="Q358" s="102"/>
      <c r="R358" s="102"/>
      <c r="S358" s="102"/>
      <c r="T358" s="105"/>
      <c r="U358" s="102"/>
      <c r="V358" s="7"/>
      <c r="W358" s="7"/>
      <c r="X358" s="7"/>
      <c r="Y358" s="7"/>
      <c r="Z358" s="100"/>
      <c r="AA358" s="7"/>
      <c r="AB358" s="7"/>
      <c r="AC358" s="7"/>
      <c r="AD358" s="7"/>
      <c r="AE358" s="100"/>
      <c r="AF358" s="7"/>
      <c r="AG358" s="100"/>
    </row>
    <row r="359" spans="1:33" x14ac:dyDescent="0.35">
      <c r="A359" s="7" t="str">
        <f t="shared" si="17"/>
        <v>Manaus39,70</v>
      </c>
      <c r="B359" s="100" t="s">
        <v>187</v>
      </c>
      <c r="C359" s="7">
        <v>4151</v>
      </c>
      <c r="D359" s="7" t="s">
        <v>40</v>
      </c>
      <c r="E359">
        <v>4003542</v>
      </c>
      <c r="F359" s="101"/>
      <c r="G359" s="111">
        <v>50035281</v>
      </c>
      <c r="H359" t="s">
        <v>221</v>
      </c>
      <c r="I359" s="101" t="str">
        <f t="shared" si="16"/>
        <v>39,7</v>
      </c>
      <c r="J359" s="164">
        <v>0</v>
      </c>
      <c r="K359" s="7" t="s">
        <v>52</v>
      </c>
      <c r="L359" s="103" t="e">
        <f>HLOOKUP(K359,'ABR''26'!$DE$4:$EH$65,MATCH('Carga (2)'!A359,'ABR''26'!$DE$4:$DE$65,0),0)</f>
        <v>#N/A</v>
      </c>
      <c r="M359" s="7"/>
      <c r="O359" s="7"/>
      <c r="P359" s="104"/>
      <c r="Q359" s="102"/>
      <c r="R359" s="102"/>
      <c r="S359" s="102"/>
      <c r="T359" s="105"/>
      <c r="U359" s="102"/>
      <c r="V359" s="7"/>
      <c r="W359" s="7"/>
      <c r="X359" s="7"/>
      <c r="Y359" s="7"/>
      <c r="Z359" s="100"/>
      <c r="AA359" s="7"/>
      <c r="AB359" s="7"/>
      <c r="AC359" s="7"/>
      <c r="AD359" s="7"/>
      <c r="AE359" s="100"/>
      <c r="AF359" s="7"/>
      <c r="AG359" s="100"/>
    </row>
    <row r="360" spans="1:33" x14ac:dyDescent="0.35">
      <c r="A360" s="7" t="str">
        <f t="shared" si="17"/>
        <v>Manaus39,70</v>
      </c>
      <c r="B360" s="100" t="s">
        <v>187</v>
      </c>
      <c r="C360" s="7">
        <v>4151</v>
      </c>
      <c r="D360" s="7" t="s">
        <v>40</v>
      </c>
      <c r="E360">
        <v>4003542</v>
      </c>
      <c r="F360" s="101"/>
      <c r="G360" s="111">
        <v>50035281</v>
      </c>
      <c r="H360" t="s">
        <v>221</v>
      </c>
      <c r="I360" s="101" t="str">
        <f t="shared" si="16"/>
        <v>39,7</v>
      </c>
      <c r="J360" s="164">
        <v>0</v>
      </c>
      <c r="K360" s="7" t="s">
        <v>46</v>
      </c>
      <c r="L360" s="103" t="e">
        <f>HLOOKUP(K360,'ABR''26'!$DE$4:$EH$65,MATCH('Carga (2)'!A360,'ABR''26'!$DE$4:$DE$65,0),0)</f>
        <v>#N/A</v>
      </c>
      <c r="M360" s="7"/>
      <c r="O360" s="7"/>
      <c r="P360" s="104"/>
      <c r="Q360" s="102"/>
      <c r="R360" s="102"/>
      <c r="S360" s="102"/>
      <c r="T360" s="105"/>
      <c r="U360" s="102"/>
      <c r="V360" s="7"/>
      <c r="W360" s="7"/>
      <c r="X360" s="7"/>
      <c r="Y360" s="7"/>
      <c r="Z360" s="100"/>
      <c r="AA360" s="7"/>
      <c r="AB360" s="7"/>
      <c r="AC360" s="7"/>
      <c r="AD360" s="7"/>
      <c r="AE360" s="100"/>
      <c r="AF360" s="7"/>
      <c r="AG360" s="100"/>
    </row>
    <row r="361" spans="1:33" x14ac:dyDescent="0.35">
      <c r="A361" s="7" t="str">
        <f t="shared" si="17"/>
        <v>Manaus39,70</v>
      </c>
      <c r="B361" s="100" t="s">
        <v>187</v>
      </c>
      <c r="C361" s="7">
        <v>4151</v>
      </c>
      <c r="D361" s="7" t="s">
        <v>40</v>
      </c>
      <c r="E361">
        <v>4003542</v>
      </c>
      <c r="F361" s="101"/>
      <c r="G361" s="111">
        <v>50035281</v>
      </c>
      <c r="H361" t="s">
        <v>221</v>
      </c>
      <c r="I361" s="101" t="str">
        <f t="shared" si="16"/>
        <v>39,7</v>
      </c>
      <c r="J361" s="164">
        <v>0</v>
      </c>
      <c r="K361" s="7" t="s">
        <v>133</v>
      </c>
      <c r="L361" s="103" t="e">
        <f>HLOOKUP(K361,'ABR''26'!$DE$4:$EH$65,MATCH('Carga (2)'!A361,'ABR''26'!$DE$4:$DE$65,0),0)</f>
        <v>#N/A</v>
      </c>
      <c r="M361" s="7"/>
      <c r="O361" s="7"/>
      <c r="P361" s="104"/>
      <c r="Q361" s="102"/>
      <c r="R361" s="102"/>
      <c r="S361" s="102"/>
      <c r="T361" s="105"/>
      <c r="U361" s="102"/>
      <c r="V361" s="7"/>
      <c r="W361" s="7"/>
      <c r="X361" s="7"/>
      <c r="Y361" s="7"/>
      <c r="Z361" s="100"/>
      <c r="AA361" s="7"/>
      <c r="AB361" s="7"/>
      <c r="AC361" s="7"/>
      <c r="AD361" s="7"/>
      <c r="AE361" s="100"/>
      <c r="AF361" s="7"/>
      <c r="AG361" s="100"/>
    </row>
    <row r="362" spans="1:33" x14ac:dyDescent="0.35">
      <c r="A362" s="7" t="str">
        <f t="shared" si="17"/>
        <v>Manaus39,70</v>
      </c>
      <c r="B362" s="100" t="s">
        <v>187</v>
      </c>
      <c r="C362" s="7">
        <v>4151</v>
      </c>
      <c r="D362" s="7" t="s">
        <v>40</v>
      </c>
      <c r="E362">
        <v>4001152</v>
      </c>
      <c r="F362" s="101"/>
      <c r="G362" s="111">
        <v>50035281</v>
      </c>
      <c r="H362" t="s">
        <v>221</v>
      </c>
      <c r="I362" s="101" t="str">
        <f t="shared" si="16"/>
        <v>39,7</v>
      </c>
      <c r="J362" s="164">
        <v>0</v>
      </c>
      <c r="K362" s="7" t="s">
        <v>43</v>
      </c>
      <c r="L362" s="103" t="e">
        <f>HLOOKUP(K362,'ABR''26'!$DE$4:$EH$65,MATCH('Carga (2)'!A362,'ABR''26'!$DE$4:$DE$65,0),0)</f>
        <v>#N/A</v>
      </c>
      <c r="M362" s="7"/>
      <c r="O362" s="7"/>
      <c r="P362" s="104"/>
      <c r="Q362" s="102"/>
      <c r="R362" s="102"/>
      <c r="S362" s="102"/>
      <c r="T362" s="105"/>
      <c r="U362" s="102"/>
      <c r="V362" s="7"/>
      <c r="W362" s="7"/>
      <c r="X362" s="7"/>
      <c r="Y362" s="7"/>
      <c r="Z362" s="100"/>
      <c r="AA362" s="7"/>
      <c r="AB362" s="7"/>
      <c r="AC362" s="7"/>
      <c r="AD362" s="7"/>
      <c r="AE362" s="100"/>
      <c r="AF362" s="7"/>
      <c r="AG362" s="100"/>
    </row>
    <row r="363" spans="1:33" x14ac:dyDescent="0.35">
      <c r="A363" s="7" t="str">
        <f t="shared" si="17"/>
        <v>Manaus39,70</v>
      </c>
      <c r="B363" s="100" t="s">
        <v>187</v>
      </c>
      <c r="C363" s="7">
        <v>4151</v>
      </c>
      <c r="D363" s="7" t="s">
        <v>40</v>
      </c>
      <c r="E363">
        <v>4001152</v>
      </c>
      <c r="F363" s="101"/>
      <c r="G363" s="111">
        <v>50035281</v>
      </c>
      <c r="H363" t="s">
        <v>221</v>
      </c>
      <c r="I363" s="101" t="str">
        <f t="shared" si="16"/>
        <v>39,7</v>
      </c>
      <c r="J363" s="164">
        <v>0</v>
      </c>
      <c r="K363" s="7" t="s">
        <v>50</v>
      </c>
      <c r="L363" s="103" t="e">
        <f>HLOOKUP(K363,'ABR''26'!$DE$4:$EH$65,MATCH('Carga (2)'!A363,'ABR''26'!$DE$4:$DE$65,0),0)</f>
        <v>#N/A</v>
      </c>
      <c r="M363" s="7"/>
      <c r="O363" s="7"/>
      <c r="P363" s="104"/>
      <c r="Q363" s="102"/>
      <c r="R363" s="102"/>
      <c r="S363" s="102"/>
      <c r="T363" s="105"/>
      <c r="U363" s="102"/>
      <c r="V363" s="7"/>
      <c r="W363" s="7"/>
      <c r="X363" s="7"/>
      <c r="Y363" s="7"/>
      <c r="Z363" s="100"/>
      <c r="AA363" s="7"/>
      <c r="AB363" s="7"/>
      <c r="AC363" s="7"/>
      <c r="AD363" s="7"/>
      <c r="AE363" s="100"/>
      <c r="AF363" s="7"/>
      <c r="AG363" s="100"/>
    </row>
    <row r="364" spans="1:33" x14ac:dyDescent="0.35">
      <c r="A364" s="7" t="str">
        <f t="shared" si="17"/>
        <v>Manaus39,70</v>
      </c>
      <c r="B364" s="100" t="s">
        <v>187</v>
      </c>
      <c r="C364" s="7">
        <v>4151</v>
      </c>
      <c r="D364" s="7" t="s">
        <v>40</v>
      </c>
      <c r="E364">
        <v>4001152</v>
      </c>
      <c r="F364" s="101"/>
      <c r="G364" s="111">
        <v>50035281</v>
      </c>
      <c r="H364" t="s">
        <v>221</v>
      </c>
      <c r="I364" s="101" t="str">
        <f t="shared" si="16"/>
        <v>39,7</v>
      </c>
      <c r="J364" s="164">
        <v>0</v>
      </c>
      <c r="K364" s="7" t="s">
        <v>138</v>
      </c>
      <c r="L364" s="103" t="e">
        <f>HLOOKUP(K364,'ABR''26'!$DE$4:$EH$65,MATCH('Carga (2)'!A364,'ABR''26'!$DE$4:$DE$65,0),0)</f>
        <v>#N/A</v>
      </c>
      <c r="M364" s="7"/>
      <c r="O364" s="7"/>
      <c r="P364" s="104"/>
      <c r="Q364" s="102"/>
      <c r="R364" s="102"/>
      <c r="S364" s="102"/>
      <c r="T364" s="105"/>
      <c r="U364" s="102"/>
      <c r="V364" s="7"/>
      <c r="W364" s="7"/>
      <c r="X364" s="7"/>
      <c r="Y364" s="7"/>
      <c r="Z364" s="100"/>
      <c r="AA364" s="7"/>
      <c r="AB364" s="7"/>
      <c r="AC364" s="7"/>
      <c r="AD364" s="7"/>
      <c r="AE364" s="100"/>
      <c r="AF364" s="7"/>
      <c r="AG364" s="100"/>
    </row>
    <row r="365" spans="1:33" x14ac:dyDescent="0.35">
      <c r="A365" s="7" t="str">
        <f t="shared" si="17"/>
        <v>Manaus39,70</v>
      </c>
      <c r="B365" s="100" t="s">
        <v>187</v>
      </c>
      <c r="C365" s="7">
        <v>4151</v>
      </c>
      <c r="D365" s="7" t="s">
        <v>40</v>
      </c>
      <c r="E365">
        <v>4001152</v>
      </c>
      <c r="F365" s="101"/>
      <c r="G365" s="111">
        <v>50035281</v>
      </c>
      <c r="H365" t="s">
        <v>221</v>
      </c>
      <c r="I365" s="101" t="str">
        <f t="shared" si="16"/>
        <v>39,7</v>
      </c>
      <c r="J365" s="164">
        <v>0</v>
      </c>
      <c r="K365" s="7" t="s">
        <v>131</v>
      </c>
      <c r="L365" s="103" t="e">
        <f>HLOOKUP(K365,'ABR''26'!$DE$4:$EH$65,MATCH('Carga (2)'!A365,'ABR''26'!$DE$4:$DE$65,0),0)</f>
        <v>#N/A</v>
      </c>
      <c r="M365" s="7"/>
      <c r="O365" s="7"/>
      <c r="P365" s="104"/>
      <c r="Q365" s="102"/>
      <c r="R365" s="102"/>
      <c r="S365" s="102"/>
      <c r="T365" s="105"/>
      <c r="U365" s="102"/>
      <c r="V365" s="7"/>
      <c r="W365" s="7"/>
      <c r="X365" s="7"/>
      <c r="Y365" s="7"/>
      <c r="Z365" s="100"/>
      <c r="AA365" s="7"/>
      <c r="AB365" s="7"/>
      <c r="AC365" s="7"/>
      <c r="AD365" s="7"/>
      <c r="AE365" s="100"/>
      <c r="AF365" s="7"/>
      <c r="AG365" s="100"/>
    </row>
    <row r="366" spans="1:33" x14ac:dyDescent="0.35">
      <c r="A366" s="7" t="str">
        <f t="shared" si="17"/>
        <v>Manaus39,70</v>
      </c>
      <c r="B366" s="100" t="s">
        <v>187</v>
      </c>
      <c r="C366" s="7">
        <v>4151</v>
      </c>
      <c r="D366" s="7" t="s">
        <v>40</v>
      </c>
      <c r="E366">
        <v>4001152</v>
      </c>
      <c r="F366" s="101"/>
      <c r="G366" s="111">
        <v>50035281</v>
      </c>
      <c r="H366" t="s">
        <v>221</v>
      </c>
      <c r="I366" s="101" t="str">
        <f t="shared" si="16"/>
        <v>39,7</v>
      </c>
      <c r="J366" s="164">
        <v>0</v>
      </c>
      <c r="K366" s="7" t="s">
        <v>44</v>
      </c>
      <c r="L366" s="103" t="e">
        <f>HLOOKUP(K366,'ABR''26'!$DE$4:$EH$65,MATCH('Carga (2)'!A366,'ABR''26'!$DE$4:$DE$65,0),0)</f>
        <v>#N/A</v>
      </c>
      <c r="M366" s="7"/>
      <c r="O366" s="7"/>
      <c r="P366" s="104"/>
      <c r="Q366" s="102"/>
      <c r="R366" s="102"/>
      <c r="S366" s="102"/>
      <c r="T366" s="105"/>
      <c r="U366" s="102"/>
      <c r="V366" s="7"/>
      <c r="W366" s="7"/>
      <c r="X366" s="7"/>
      <c r="Y366" s="7"/>
      <c r="Z366" s="100"/>
      <c r="AA366" s="7"/>
      <c r="AB366" s="7"/>
      <c r="AC366" s="7"/>
      <c r="AD366" s="7"/>
      <c r="AE366" s="100"/>
      <c r="AF366" s="7"/>
      <c r="AG366" s="100"/>
    </row>
    <row r="367" spans="1:33" x14ac:dyDescent="0.35">
      <c r="A367" s="7" t="str">
        <f t="shared" si="17"/>
        <v>Manaus39,70</v>
      </c>
      <c r="B367" s="100" t="s">
        <v>187</v>
      </c>
      <c r="C367" s="7">
        <v>4151</v>
      </c>
      <c r="D367" s="7" t="s">
        <v>40</v>
      </c>
      <c r="E367">
        <v>4001152</v>
      </c>
      <c r="F367" s="101"/>
      <c r="G367" s="111">
        <v>50035281</v>
      </c>
      <c r="H367" t="s">
        <v>221</v>
      </c>
      <c r="I367" s="101" t="str">
        <f t="shared" si="16"/>
        <v>39,7</v>
      </c>
      <c r="J367" s="164">
        <v>0</v>
      </c>
      <c r="K367" s="7" t="s">
        <v>52</v>
      </c>
      <c r="L367" s="103" t="e">
        <f>HLOOKUP(K367,'ABR''26'!$DE$4:$EH$65,MATCH('Carga (2)'!A367,'ABR''26'!$DE$4:$DE$65,0),0)</f>
        <v>#N/A</v>
      </c>
      <c r="M367" s="7"/>
      <c r="O367" s="7"/>
      <c r="P367" s="104"/>
      <c r="Q367" s="102"/>
      <c r="R367" s="102"/>
      <c r="S367" s="102"/>
      <c r="T367" s="105"/>
      <c r="U367" s="102"/>
      <c r="V367" s="7"/>
      <c r="W367" s="7"/>
      <c r="X367" s="7"/>
      <c r="Y367" s="7"/>
      <c r="Z367" s="100"/>
      <c r="AA367" s="7"/>
      <c r="AB367" s="7"/>
      <c r="AC367" s="7"/>
      <c r="AD367" s="7"/>
      <c r="AE367" s="100"/>
      <c r="AF367" s="7"/>
      <c r="AG367" s="100"/>
    </row>
    <row r="368" spans="1:33" x14ac:dyDescent="0.35">
      <c r="A368" s="7" t="str">
        <f t="shared" si="17"/>
        <v>Manaus39,70</v>
      </c>
      <c r="B368" s="100" t="s">
        <v>187</v>
      </c>
      <c r="C368" s="7">
        <v>4151</v>
      </c>
      <c r="D368" s="7" t="s">
        <v>40</v>
      </c>
      <c r="E368">
        <v>4001152</v>
      </c>
      <c r="F368" s="101"/>
      <c r="G368" s="111">
        <v>50035281</v>
      </c>
      <c r="H368" t="s">
        <v>221</v>
      </c>
      <c r="I368" s="101" t="str">
        <f t="shared" si="16"/>
        <v>39,7</v>
      </c>
      <c r="J368" s="164">
        <v>0</v>
      </c>
      <c r="K368" s="7" t="s">
        <v>46</v>
      </c>
      <c r="L368" s="103" t="e">
        <f>HLOOKUP(K368,'ABR''26'!$DE$4:$EH$65,MATCH('Carga (2)'!A368,'ABR''26'!$DE$4:$DE$65,0),0)</f>
        <v>#N/A</v>
      </c>
      <c r="M368" s="7"/>
      <c r="O368" s="7"/>
      <c r="P368" s="104"/>
      <c r="Q368" s="102"/>
      <c r="R368" s="102"/>
      <c r="S368" s="102"/>
      <c r="T368" s="105"/>
      <c r="U368" s="102"/>
      <c r="V368" s="7"/>
      <c r="W368" s="7"/>
      <c r="X368" s="7"/>
      <c r="Y368" s="7"/>
      <c r="Z368" s="100"/>
      <c r="AA368" s="7"/>
      <c r="AB368" s="7"/>
      <c r="AC368" s="7"/>
      <c r="AD368" s="7"/>
      <c r="AE368" s="100"/>
      <c r="AF368" s="7"/>
      <c r="AG368" s="100"/>
    </row>
    <row r="369" spans="1:33" x14ac:dyDescent="0.35">
      <c r="A369" s="7" t="str">
        <f t="shared" si="17"/>
        <v>Manaus39,70</v>
      </c>
      <c r="B369" s="100" t="s">
        <v>187</v>
      </c>
      <c r="C369" s="7">
        <v>4151</v>
      </c>
      <c r="D369" s="7" t="s">
        <v>40</v>
      </c>
      <c r="E369">
        <v>4001152</v>
      </c>
      <c r="F369" s="101"/>
      <c r="G369" s="111">
        <v>50035281</v>
      </c>
      <c r="H369" t="s">
        <v>221</v>
      </c>
      <c r="I369" s="101" t="str">
        <f t="shared" si="16"/>
        <v>39,7</v>
      </c>
      <c r="J369" s="164">
        <v>0</v>
      </c>
      <c r="K369" s="7" t="s">
        <v>133</v>
      </c>
      <c r="L369" s="103" t="e">
        <f>HLOOKUP(K369,'ABR''26'!$DE$4:$EH$65,MATCH('Carga (2)'!A369,'ABR''26'!$DE$4:$DE$65,0),0)</f>
        <v>#N/A</v>
      </c>
      <c r="M369" s="7"/>
      <c r="O369" s="7"/>
      <c r="P369" s="104"/>
      <c r="Q369" s="102"/>
      <c r="R369" s="102"/>
      <c r="S369" s="102"/>
      <c r="T369" s="105"/>
      <c r="U369" s="102"/>
      <c r="V369" s="7"/>
      <c r="W369" s="7"/>
      <c r="X369" s="7"/>
      <c r="Y369" s="7"/>
      <c r="Z369" s="100"/>
      <c r="AA369" s="7"/>
      <c r="AB369" s="7"/>
      <c r="AC369" s="7"/>
      <c r="AD369" s="7"/>
      <c r="AE369" s="100"/>
      <c r="AF369" s="7"/>
      <c r="AG369" s="100"/>
    </row>
    <row r="370" spans="1:33" x14ac:dyDescent="0.35">
      <c r="A370" s="7" t="str">
        <f t="shared" si="17"/>
        <v>Suape39,71</v>
      </c>
      <c r="B370" s="100" t="s">
        <v>187</v>
      </c>
      <c r="C370" s="7">
        <v>4196</v>
      </c>
      <c r="D370" s="7" t="s">
        <v>23</v>
      </c>
      <c r="E370">
        <v>4001155</v>
      </c>
      <c r="F370" s="101"/>
      <c r="G370" s="111">
        <v>50034033</v>
      </c>
      <c r="H370" t="s">
        <v>219</v>
      </c>
      <c r="I370" s="101" t="str">
        <f t="shared" si="16"/>
        <v>39,7</v>
      </c>
      <c r="J370" s="164">
        <v>1</v>
      </c>
      <c r="K370" s="7" t="s">
        <v>43</v>
      </c>
      <c r="L370" s="103" t="e">
        <f>HLOOKUP(K370,'ABR''26'!$DE$4:$EH$65,MATCH('Carga (2)'!A370,'ABR''26'!$DE$4:$DE$65,0),0)</f>
        <v>#N/A</v>
      </c>
      <c r="M370" s="7"/>
      <c r="O370" s="7"/>
      <c r="P370" s="104"/>
      <c r="Q370" s="102"/>
      <c r="R370" s="102"/>
      <c r="S370" s="102"/>
      <c r="T370" s="105"/>
      <c r="U370" s="102"/>
      <c r="V370" s="7"/>
      <c r="W370" s="7"/>
      <c r="X370" s="7"/>
      <c r="Y370" s="7"/>
      <c r="Z370" s="100"/>
      <c r="AA370" s="7"/>
      <c r="AB370" s="7"/>
      <c r="AC370" s="7"/>
      <c r="AD370" s="7"/>
      <c r="AE370" s="100"/>
      <c r="AF370" s="7"/>
      <c r="AG370" s="100"/>
    </row>
    <row r="371" spans="1:33" x14ac:dyDescent="0.35">
      <c r="A371" s="7" t="str">
        <f t="shared" si="17"/>
        <v>Suape39,71</v>
      </c>
      <c r="B371" s="100" t="s">
        <v>187</v>
      </c>
      <c r="C371" s="7">
        <v>4196</v>
      </c>
      <c r="D371" s="7" t="s">
        <v>23</v>
      </c>
      <c r="E371">
        <v>4001155</v>
      </c>
      <c r="F371" s="101"/>
      <c r="G371" s="111">
        <v>50034033</v>
      </c>
      <c r="H371" t="s">
        <v>219</v>
      </c>
      <c r="I371" s="101" t="str">
        <f t="shared" si="16"/>
        <v>39,7</v>
      </c>
      <c r="J371" s="164">
        <v>1</v>
      </c>
      <c r="K371" s="7" t="s">
        <v>50</v>
      </c>
      <c r="L371" s="103" t="e">
        <f>HLOOKUP(K371,'ABR''26'!$DE$4:$EH$65,MATCH('Carga (2)'!A371,'ABR''26'!$DE$4:$DE$65,0),0)</f>
        <v>#N/A</v>
      </c>
      <c r="M371" s="7"/>
      <c r="O371" s="7"/>
      <c r="P371" s="104"/>
      <c r="Q371" s="102"/>
      <c r="R371" s="102"/>
      <c r="S371" s="102"/>
      <c r="T371" s="105"/>
      <c r="U371" s="102"/>
      <c r="V371" s="7"/>
      <c r="W371" s="7"/>
      <c r="X371" s="7"/>
      <c r="Y371" s="7"/>
      <c r="Z371" s="100"/>
      <c r="AA371" s="7"/>
      <c r="AB371" s="7"/>
      <c r="AC371" s="7"/>
      <c r="AD371" s="7"/>
      <c r="AE371" s="100"/>
      <c r="AF371" s="7"/>
      <c r="AG371" s="100"/>
    </row>
    <row r="372" spans="1:33" x14ac:dyDescent="0.35">
      <c r="A372" s="7" t="str">
        <f t="shared" si="17"/>
        <v>Suape39,71</v>
      </c>
      <c r="B372" s="100" t="s">
        <v>187</v>
      </c>
      <c r="C372" s="7">
        <v>4196</v>
      </c>
      <c r="D372" s="7" t="s">
        <v>23</v>
      </c>
      <c r="E372">
        <v>4001155</v>
      </c>
      <c r="F372" s="101"/>
      <c r="G372" s="111">
        <v>50034033</v>
      </c>
      <c r="H372" t="s">
        <v>219</v>
      </c>
      <c r="I372" s="101" t="str">
        <f t="shared" si="16"/>
        <v>39,7</v>
      </c>
      <c r="J372" s="164">
        <v>1</v>
      </c>
      <c r="K372" s="7" t="s">
        <v>138</v>
      </c>
      <c r="L372" s="103" t="e">
        <f>HLOOKUP(K372,'ABR''26'!$DE$4:$EH$65,MATCH('Carga (2)'!A372,'ABR''26'!$DE$4:$DE$65,0),0)</f>
        <v>#N/A</v>
      </c>
      <c r="M372" s="7"/>
      <c r="O372" s="7"/>
      <c r="P372" s="104"/>
      <c r="Q372" s="102"/>
      <c r="R372" s="102"/>
      <c r="S372" s="102"/>
      <c r="T372" s="105"/>
      <c r="U372" s="102"/>
      <c r="V372" s="7"/>
      <c r="W372" s="7"/>
      <c r="X372" s="7"/>
      <c r="Y372" s="7"/>
      <c r="Z372" s="100"/>
      <c r="AA372" s="7"/>
      <c r="AB372" s="7"/>
      <c r="AC372" s="7"/>
      <c r="AD372" s="7"/>
      <c r="AE372" s="100"/>
      <c r="AF372" s="7"/>
      <c r="AG372" s="100"/>
    </row>
    <row r="373" spans="1:33" x14ac:dyDescent="0.35">
      <c r="A373" s="7" t="str">
        <f t="shared" si="17"/>
        <v>Suape39,71</v>
      </c>
      <c r="B373" s="100" t="s">
        <v>187</v>
      </c>
      <c r="C373" s="7">
        <v>4196</v>
      </c>
      <c r="D373" s="7" t="s">
        <v>23</v>
      </c>
      <c r="E373">
        <v>4001155</v>
      </c>
      <c r="F373" s="101"/>
      <c r="G373" s="111">
        <v>50034033</v>
      </c>
      <c r="H373" t="s">
        <v>219</v>
      </c>
      <c r="I373" s="101" t="str">
        <f t="shared" si="16"/>
        <v>39,7</v>
      </c>
      <c r="J373" s="164">
        <v>1</v>
      </c>
      <c r="K373" s="7" t="s">
        <v>131</v>
      </c>
      <c r="L373" s="103" t="e">
        <f>HLOOKUP(K373,'ABR''26'!$DE$4:$EH$65,MATCH('Carga (2)'!A373,'ABR''26'!$DE$4:$DE$65,0),0)</f>
        <v>#N/A</v>
      </c>
      <c r="M373" s="7"/>
      <c r="O373" s="7"/>
      <c r="P373" s="104"/>
      <c r="Q373" s="102"/>
      <c r="R373" s="102"/>
      <c r="S373" s="102"/>
      <c r="T373" s="105"/>
      <c r="U373" s="102"/>
      <c r="V373" s="7"/>
      <c r="W373" s="7"/>
      <c r="X373" s="7"/>
      <c r="Y373" s="7"/>
      <c r="Z373" s="100"/>
      <c r="AA373" s="7"/>
      <c r="AB373" s="7"/>
      <c r="AC373" s="7"/>
      <c r="AD373" s="7"/>
      <c r="AE373" s="100"/>
      <c r="AF373" s="7"/>
      <c r="AG373" s="100"/>
    </row>
    <row r="374" spans="1:33" x14ac:dyDescent="0.35">
      <c r="A374" s="7" t="str">
        <f t="shared" si="17"/>
        <v>Suape39,71</v>
      </c>
      <c r="B374" s="100" t="s">
        <v>187</v>
      </c>
      <c r="C374" s="7">
        <v>4196</v>
      </c>
      <c r="D374" s="7" t="s">
        <v>23</v>
      </c>
      <c r="E374">
        <v>4001155</v>
      </c>
      <c r="F374" s="101"/>
      <c r="G374" s="111">
        <v>50034033</v>
      </c>
      <c r="H374" t="s">
        <v>219</v>
      </c>
      <c r="I374" s="101" t="str">
        <f t="shared" si="16"/>
        <v>39,7</v>
      </c>
      <c r="J374" s="164">
        <v>1</v>
      </c>
      <c r="K374" s="7" t="s">
        <v>44</v>
      </c>
      <c r="L374" s="103" t="e">
        <f>HLOOKUP(K374,'ABR''26'!$DE$4:$EH$65,MATCH('Carga (2)'!A374,'ABR''26'!$DE$4:$DE$65,0),0)</f>
        <v>#N/A</v>
      </c>
      <c r="M374" s="7"/>
      <c r="O374" s="7"/>
      <c r="P374" s="104"/>
      <c r="Q374" s="102"/>
      <c r="R374" s="102"/>
      <c r="S374" s="102"/>
      <c r="T374" s="105"/>
      <c r="U374" s="102"/>
      <c r="V374" s="7"/>
      <c r="W374" s="7"/>
      <c r="X374" s="7"/>
      <c r="Y374" s="7"/>
      <c r="Z374" s="100"/>
      <c r="AA374" s="7"/>
      <c r="AB374" s="7"/>
      <c r="AC374" s="7"/>
      <c r="AD374" s="7"/>
      <c r="AE374" s="100"/>
      <c r="AF374" s="7"/>
      <c r="AG374" s="100"/>
    </row>
    <row r="375" spans="1:33" x14ac:dyDescent="0.35">
      <c r="A375" s="7" t="str">
        <f t="shared" si="17"/>
        <v>Suape39,71</v>
      </c>
      <c r="B375" s="100" t="s">
        <v>187</v>
      </c>
      <c r="C375" s="7">
        <v>4196</v>
      </c>
      <c r="D375" s="7" t="s">
        <v>23</v>
      </c>
      <c r="E375">
        <v>4001155</v>
      </c>
      <c r="F375" s="101"/>
      <c r="G375" s="111">
        <v>50034033</v>
      </c>
      <c r="H375" t="s">
        <v>219</v>
      </c>
      <c r="I375" s="101" t="str">
        <f t="shared" si="16"/>
        <v>39,7</v>
      </c>
      <c r="J375" s="164">
        <v>1</v>
      </c>
      <c r="K375" s="7" t="s">
        <v>52</v>
      </c>
      <c r="L375" s="103" t="e">
        <f>HLOOKUP(K375,'ABR''26'!$DE$4:$EH$65,MATCH('Carga (2)'!A375,'ABR''26'!$DE$4:$DE$65,0),0)</f>
        <v>#N/A</v>
      </c>
      <c r="M375" s="7"/>
      <c r="O375" s="7"/>
      <c r="P375" s="104"/>
      <c r="Q375" s="102"/>
      <c r="R375" s="102"/>
      <c r="S375" s="102"/>
      <c r="T375" s="105"/>
      <c r="U375" s="102"/>
      <c r="V375" s="7"/>
      <c r="W375" s="7"/>
      <c r="X375" s="7"/>
      <c r="Y375" s="7"/>
      <c r="Z375" s="100"/>
      <c r="AA375" s="7"/>
      <c r="AB375" s="7"/>
      <c r="AC375" s="7"/>
      <c r="AD375" s="7"/>
      <c r="AE375" s="100"/>
      <c r="AF375" s="7"/>
      <c r="AG375" s="100"/>
    </row>
    <row r="376" spans="1:33" x14ac:dyDescent="0.35">
      <c r="A376" s="7" t="str">
        <f t="shared" si="17"/>
        <v>Suape39,71</v>
      </c>
      <c r="B376" s="100" t="s">
        <v>187</v>
      </c>
      <c r="C376" s="7">
        <v>4196</v>
      </c>
      <c r="D376" s="7" t="s">
        <v>23</v>
      </c>
      <c r="E376">
        <v>4001155</v>
      </c>
      <c r="F376" s="101"/>
      <c r="G376" s="111">
        <v>50034033</v>
      </c>
      <c r="H376" t="s">
        <v>219</v>
      </c>
      <c r="I376" s="101" t="str">
        <f t="shared" si="16"/>
        <v>39,7</v>
      </c>
      <c r="J376" s="164">
        <v>1</v>
      </c>
      <c r="K376" s="7" t="s">
        <v>46</v>
      </c>
      <c r="L376" s="103" t="e">
        <f>HLOOKUP(K376,'ABR''26'!$DE$4:$EH$65,MATCH('Carga (2)'!A376,'ABR''26'!$DE$4:$DE$65,0),0)</f>
        <v>#N/A</v>
      </c>
      <c r="M376" s="7"/>
      <c r="O376" s="7"/>
      <c r="P376" s="104"/>
      <c r="Q376" s="102"/>
      <c r="R376" s="102"/>
      <c r="S376" s="102"/>
      <c r="T376" s="105"/>
      <c r="U376" s="102"/>
      <c r="V376" s="7"/>
      <c r="W376" s="7"/>
      <c r="X376" s="7"/>
      <c r="Y376" s="7"/>
      <c r="Z376" s="100"/>
      <c r="AA376" s="7"/>
      <c r="AB376" s="7"/>
      <c r="AC376" s="7"/>
      <c r="AD376" s="7"/>
      <c r="AE376" s="100"/>
      <c r="AF376" s="7"/>
      <c r="AG376" s="100"/>
    </row>
    <row r="377" spans="1:33" x14ac:dyDescent="0.35">
      <c r="A377" s="7" t="str">
        <f t="shared" si="17"/>
        <v>Suape39,71</v>
      </c>
      <c r="B377" s="100" t="s">
        <v>187</v>
      </c>
      <c r="C377" s="7">
        <v>4196</v>
      </c>
      <c r="D377" s="7" t="s">
        <v>23</v>
      </c>
      <c r="E377">
        <v>4001155</v>
      </c>
      <c r="F377" s="101"/>
      <c r="G377" s="111">
        <v>50034033</v>
      </c>
      <c r="H377" t="s">
        <v>219</v>
      </c>
      <c r="I377" s="101" t="str">
        <f t="shared" si="16"/>
        <v>39,7</v>
      </c>
      <c r="J377" s="164">
        <v>1</v>
      </c>
      <c r="K377" s="7" t="s">
        <v>133</v>
      </c>
      <c r="L377" s="103" t="e">
        <f>HLOOKUP(K377,'ABR''26'!$DE$4:$EH$65,MATCH('Carga (2)'!A377,'ABR''26'!$DE$4:$DE$65,0),0)</f>
        <v>#N/A</v>
      </c>
      <c r="M377" s="7"/>
      <c r="O377" s="7"/>
      <c r="P377" s="104"/>
      <c r="Q377" s="102"/>
      <c r="R377" s="102"/>
      <c r="S377" s="102"/>
      <c r="T377" s="105"/>
      <c r="U377" s="102"/>
      <c r="V377" s="7"/>
      <c r="W377" s="7"/>
      <c r="X377" s="7"/>
      <c r="Y377" s="7"/>
      <c r="Z377" s="100"/>
      <c r="AA377" s="7"/>
      <c r="AB377" s="7"/>
      <c r="AC377" s="7"/>
      <c r="AD377" s="7"/>
      <c r="AE377" s="100"/>
      <c r="AF377" s="7"/>
      <c r="AG377" s="100"/>
    </row>
    <row r="378" spans="1:33" x14ac:dyDescent="0.35">
      <c r="A378" s="7" t="str">
        <f t="shared" si="17"/>
        <v>Manaus38,01</v>
      </c>
      <c r="B378" s="100" t="s">
        <v>187</v>
      </c>
      <c r="C378" s="7">
        <v>4151</v>
      </c>
      <c r="D378" s="7" t="s">
        <v>40</v>
      </c>
      <c r="E378">
        <v>4001152</v>
      </c>
      <c r="F378" s="101"/>
      <c r="G378" s="111">
        <v>50039643</v>
      </c>
      <c r="H378" t="s">
        <v>226</v>
      </c>
      <c r="I378" s="101" t="str">
        <f t="shared" si="16"/>
        <v>38,0</v>
      </c>
      <c r="J378" s="164">
        <v>1</v>
      </c>
      <c r="K378" s="7" t="s">
        <v>43</v>
      </c>
      <c r="L378" s="103" t="e">
        <f>HLOOKUP(K378,'ABR''26'!$DE$4:$EH$65,MATCH('Carga (2)'!A378,'ABR''26'!$DE$4:$DE$65,0),0)</f>
        <v>#N/A</v>
      </c>
      <c r="M378" s="7"/>
      <c r="O378" s="7"/>
      <c r="P378" s="104"/>
      <c r="Q378" s="102"/>
      <c r="R378" s="102"/>
      <c r="S378" s="102"/>
      <c r="T378" s="105"/>
      <c r="U378" s="102"/>
      <c r="V378" s="7"/>
      <c r="W378" s="7"/>
      <c r="X378" s="7"/>
      <c r="Y378" s="7"/>
      <c r="Z378" s="100"/>
      <c r="AA378" s="7"/>
      <c r="AB378" s="7"/>
      <c r="AC378" s="7"/>
      <c r="AD378" s="7"/>
      <c r="AE378" s="100"/>
      <c r="AF378" s="7"/>
      <c r="AG378" s="100"/>
    </row>
    <row r="379" spans="1:33" x14ac:dyDescent="0.35">
      <c r="A379" s="7" t="str">
        <f t="shared" si="17"/>
        <v>Manaus38,01</v>
      </c>
      <c r="B379" s="100" t="s">
        <v>187</v>
      </c>
      <c r="C379" s="7">
        <v>4151</v>
      </c>
      <c r="D379" s="7" t="s">
        <v>40</v>
      </c>
      <c r="E379">
        <v>4001152</v>
      </c>
      <c r="F379" s="101"/>
      <c r="G379" s="111">
        <v>50039643</v>
      </c>
      <c r="H379" t="s">
        <v>226</v>
      </c>
      <c r="I379" s="101" t="str">
        <f t="shared" si="16"/>
        <v>38,0</v>
      </c>
      <c r="J379" s="164">
        <v>1</v>
      </c>
      <c r="K379" s="7" t="s">
        <v>50</v>
      </c>
      <c r="L379" s="103" t="e">
        <f>HLOOKUP(K379,'ABR''26'!$DE$4:$EH$65,MATCH('Carga (2)'!A379,'ABR''26'!$DE$4:$DE$65,0),0)</f>
        <v>#N/A</v>
      </c>
      <c r="M379" s="7"/>
      <c r="O379" s="7"/>
      <c r="P379" s="104"/>
      <c r="Q379" s="102"/>
      <c r="R379" s="102"/>
      <c r="S379" s="102"/>
      <c r="T379" s="105"/>
      <c r="U379" s="102"/>
      <c r="V379" s="7"/>
      <c r="W379" s="7"/>
      <c r="X379" s="7"/>
      <c r="Y379" s="7"/>
      <c r="Z379" s="100"/>
      <c r="AA379" s="7"/>
      <c r="AB379" s="7"/>
      <c r="AC379" s="7"/>
      <c r="AD379" s="7"/>
      <c r="AE379" s="100"/>
      <c r="AF379" s="7"/>
      <c r="AG379" s="100"/>
    </row>
    <row r="380" spans="1:33" x14ac:dyDescent="0.35">
      <c r="A380" s="7" t="str">
        <f t="shared" si="17"/>
        <v>Manaus38,01</v>
      </c>
      <c r="B380" s="100" t="s">
        <v>187</v>
      </c>
      <c r="C380" s="7">
        <v>4151</v>
      </c>
      <c r="D380" s="7" t="s">
        <v>40</v>
      </c>
      <c r="E380">
        <v>4001152</v>
      </c>
      <c r="F380" s="101"/>
      <c r="G380" s="111">
        <v>50039643</v>
      </c>
      <c r="H380" t="s">
        <v>226</v>
      </c>
      <c r="I380" s="101" t="str">
        <f t="shared" si="16"/>
        <v>38,0</v>
      </c>
      <c r="J380" s="164">
        <v>1</v>
      </c>
      <c r="K380" s="7" t="s">
        <v>138</v>
      </c>
      <c r="L380" s="103" t="e">
        <f>HLOOKUP(K380,'ABR''26'!$DE$4:$EH$65,MATCH('Carga (2)'!A380,'ABR''26'!$DE$4:$DE$65,0),0)</f>
        <v>#N/A</v>
      </c>
      <c r="M380" s="7"/>
      <c r="O380" s="7"/>
      <c r="P380" s="104"/>
      <c r="Q380" s="102"/>
      <c r="R380" s="102"/>
      <c r="S380" s="102"/>
      <c r="T380" s="105"/>
      <c r="U380" s="102"/>
      <c r="V380" s="7"/>
      <c r="W380" s="7"/>
      <c r="X380" s="7"/>
      <c r="Y380" s="7"/>
      <c r="Z380" s="100"/>
      <c r="AA380" s="7"/>
      <c r="AB380" s="7"/>
      <c r="AC380" s="7"/>
      <c r="AD380" s="7"/>
      <c r="AE380" s="100"/>
      <c r="AF380" s="7"/>
      <c r="AG380" s="100"/>
    </row>
    <row r="381" spans="1:33" x14ac:dyDescent="0.35">
      <c r="A381" s="7" t="str">
        <f t="shared" si="17"/>
        <v>Manaus38,01</v>
      </c>
      <c r="B381" s="100" t="s">
        <v>187</v>
      </c>
      <c r="C381" s="7">
        <v>4151</v>
      </c>
      <c r="D381" s="7" t="s">
        <v>40</v>
      </c>
      <c r="E381">
        <v>4001152</v>
      </c>
      <c r="F381" s="101"/>
      <c r="G381" s="111">
        <v>50039643</v>
      </c>
      <c r="H381" t="s">
        <v>226</v>
      </c>
      <c r="I381" s="101" t="str">
        <f t="shared" si="16"/>
        <v>38,0</v>
      </c>
      <c r="J381" s="164">
        <v>1</v>
      </c>
      <c r="K381" s="7" t="s">
        <v>131</v>
      </c>
      <c r="L381" s="103" t="e">
        <f>HLOOKUP(K381,'ABR''26'!$DE$4:$EH$65,MATCH('Carga (2)'!A381,'ABR''26'!$DE$4:$DE$65,0),0)</f>
        <v>#N/A</v>
      </c>
      <c r="M381" s="7"/>
      <c r="O381" s="7"/>
      <c r="P381" s="104"/>
      <c r="Q381" s="102"/>
      <c r="R381" s="102"/>
      <c r="S381" s="102"/>
      <c r="T381" s="105"/>
      <c r="U381" s="102"/>
      <c r="V381" s="7"/>
      <c r="W381" s="7"/>
      <c r="X381" s="7"/>
      <c r="Y381" s="7"/>
      <c r="Z381" s="100"/>
      <c r="AA381" s="7"/>
      <c r="AB381" s="7"/>
      <c r="AC381" s="7"/>
      <c r="AD381" s="7"/>
      <c r="AE381" s="100"/>
      <c r="AF381" s="7"/>
      <c r="AG381" s="100"/>
    </row>
    <row r="382" spans="1:33" x14ac:dyDescent="0.35">
      <c r="A382" s="7" t="str">
        <f t="shared" si="17"/>
        <v>Manaus38,01</v>
      </c>
      <c r="B382" s="100" t="s">
        <v>187</v>
      </c>
      <c r="C382" s="7">
        <v>4151</v>
      </c>
      <c r="D382" s="7" t="s">
        <v>40</v>
      </c>
      <c r="E382">
        <v>4001152</v>
      </c>
      <c r="F382" s="101"/>
      <c r="G382" s="111">
        <v>50039643</v>
      </c>
      <c r="H382" t="s">
        <v>226</v>
      </c>
      <c r="I382" s="101" t="str">
        <f t="shared" si="16"/>
        <v>38,0</v>
      </c>
      <c r="J382" s="164">
        <v>1</v>
      </c>
      <c r="K382" s="7" t="s">
        <v>44</v>
      </c>
      <c r="L382" s="103" t="e">
        <f>HLOOKUP(K382,'ABR''26'!$DE$4:$EH$65,MATCH('Carga (2)'!A382,'ABR''26'!$DE$4:$DE$65,0),0)</f>
        <v>#N/A</v>
      </c>
      <c r="M382" s="7"/>
      <c r="O382" s="7"/>
      <c r="P382" s="104"/>
      <c r="Q382" s="102"/>
      <c r="R382" s="102"/>
      <c r="S382" s="102"/>
      <c r="T382" s="105"/>
      <c r="U382" s="102"/>
      <c r="V382" s="7"/>
      <c r="W382" s="7"/>
      <c r="X382" s="7"/>
      <c r="Y382" s="7"/>
      <c r="Z382" s="100"/>
      <c r="AA382" s="7"/>
      <c r="AB382" s="7"/>
      <c r="AC382" s="7"/>
      <c r="AD382" s="7"/>
      <c r="AE382" s="100"/>
      <c r="AF382" s="7"/>
      <c r="AG382" s="100"/>
    </row>
    <row r="383" spans="1:33" x14ac:dyDescent="0.35">
      <c r="A383" s="7" t="str">
        <f t="shared" si="17"/>
        <v>Manaus38,01</v>
      </c>
      <c r="B383" s="100" t="s">
        <v>187</v>
      </c>
      <c r="C383" s="7">
        <v>4151</v>
      </c>
      <c r="D383" s="7" t="s">
        <v>40</v>
      </c>
      <c r="E383">
        <v>4001152</v>
      </c>
      <c r="F383" s="101"/>
      <c r="G383" s="111">
        <v>50039643</v>
      </c>
      <c r="H383" t="s">
        <v>226</v>
      </c>
      <c r="I383" s="101" t="str">
        <f t="shared" si="16"/>
        <v>38,0</v>
      </c>
      <c r="J383" s="164">
        <v>1</v>
      </c>
      <c r="K383" s="7" t="s">
        <v>52</v>
      </c>
      <c r="L383" s="103" t="e">
        <f>HLOOKUP(K383,'ABR''26'!$DE$4:$EH$65,MATCH('Carga (2)'!A383,'ABR''26'!$DE$4:$DE$65,0),0)</f>
        <v>#N/A</v>
      </c>
      <c r="M383" s="7"/>
      <c r="O383" s="7"/>
      <c r="P383" s="104"/>
      <c r="Q383" s="102"/>
      <c r="R383" s="102"/>
      <c r="S383" s="102"/>
      <c r="T383" s="105"/>
      <c r="U383" s="102"/>
      <c r="V383" s="7"/>
      <c r="W383" s="7"/>
      <c r="X383" s="7"/>
      <c r="Y383" s="7"/>
      <c r="Z383" s="100"/>
      <c r="AA383" s="7"/>
      <c r="AB383" s="7"/>
      <c r="AC383" s="7"/>
      <c r="AD383" s="7"/>
      <c r="AE383" s="100"/>
      <c r="AF383" s="7"/>
      <c r="AG383" s="100"/>
    </row>
    <row r="384" spans="1:33" x14ac:dyDescent="0.35">
      <c r="A384" s="7" t="str">
        <f t="shared" si="17"/>
        <v>Manaus38,01</v>
      </c>
      <c r="B384" s="100" t="s">
        <v>187</v>
      </c>
      <c r="C384" s="7">
        <v>4151</v>
      </c>
      <c r="D384" s="7" t="s">
        <v>40</v>
      </c>
      <c r="E384">
        <v>4001152</v>
      </c>
      <c r="F384" s="101"/>
      <c r="G384" s="111">
        <v>50039643</v>
      </c>
      <c r="H384" t="s">
        <v>226</v>
      </c>
      <c r="I384" s="101" t="str">
        <f t="shared" si="16"/>
        <v>38,0</v>
      </c>
      <c r="J384" s="164">
        <v>1</v>
      </c>
      <c r="K384" s="7" t="s">
        <v>46</v>
      </c>
      <c r="L384" s="103" t="e">
        <f>HLOOKUP(K384,'ABR''26'!$DE$4:$EH$65,MATCH('Carga (2)'!A384,'ABR''26'!$DE$4:$DE$65,0),0)</f>
        <v>#N/A</v>
      </c>
      <c r="M384" s="7"/>
      <c r="O384" s="7"/>
      <c r="P384" s="104"/>
      <c r="Q384" s="102"/>
      <c r="R384" s="102"/>
      <c r="S384" s="102"/>
      <c r="T384" s="105"/>
      <c r="U384" s="102"/>
      <c r="V384" s="7"/>
      <c r="W384" s="7"/>
      <c r="X384" s="7"/>
      <c r="Y384" s="7"/>
      <c r="Z384" s="100"/>
      <c r="AA384" s="7"/>
      <c r="AB384" s="7"/>
      <c r="AC384" s="7"/>
      <c r="AD384" s="7"/>
      <c r="AE384" s="100"/>
      <c r="AF384" s="7"/>
      <c r="AG384" s="100"/>
    </row>
    <row r="385" spans="1:33" x14ac:dyDescent="0.35">
      <c r="A385" s="7" t="str">
        <f t="shared" si="17"/>
        <v>Manaus38,01</v>
      </c>
      <c r="B385" s="100" t="s">
        <v>187</v>
      </c>
      <c r="C385" s="7">
        <v>4151</v>
      </c>
      <c r="D385" s="7" t="s">
        <v>40</v>
      </c>
      <c r="E385">
        <v>4001152</v>
      </c>
      <c r="F385" s="101"/>
      <c r="G385" s="111">
        <v>50039643</v>
      </c>
      <c r="H385" t="s">
        <v>226</v>
      </c>
      <c r="I385" s="101" t="str">
        <f t="shared" si="16"/>
        <v>38,0</v>
      </c>
      <c r="J385" s="164">
        <v>1</v>
      </c>
      <c r="K385" s="7" t="s">
        <v>133</v>
      </c>
      <c r="L385" s="103" t="e">
        <f>HLOOKUP(K385,'ABR''26'!$DE$4:$EH$65,MATCH('Carga (2)'!A385,'ABR''26'!$DE$4:$DE$65,0),0)</f>
        <v>#N/A</v>
      </c>
      <c r="M385" s="7"/>
      <c r="O385" s="7"/>
      <c r="P385" s="104"/>
      <c r="Q385" s="102"/>
      <c r="R385" s="102"/>
      <c r="S385" s="102"/>
      <c r="T385" s="105"/>
      <c r="U385" s="102"/>
      <c r="V385" s="7"/>
      <c r="W385" s="7"/>
      <c r="X385" s="7"/>
      <c r="Y385" s="7"/>
      <c r="Z385" s="100"/>
      <c r="AA385" s="7"/>
      <c r="AB385" s="7"/>
      <c r="AC385" s="7"/>
      <c r="AD385" s="7"/>
      <c r="AE385" s="100"/>
      <c r="AF385" s="7"/>
      <c r="AG385" s="100"/>
    </row>
    <row r="386" spans="1:33" x14ac:dyDescent="0.35">
      <c r="A386" s="7" t="str">
        <f t="shared" si="17"/>
        <v>Manaus38,01</v>
      </c>
      <c r="B386" s="100" t="s">
        <v>187</v>
      </c>
      <c r="C386" s="7">
        <v>4151</v>
      </c>
      <c r="D386" s="7" t="s">
        <v>40</v>
      </c>
      <c r="E386">
        <v>4001185</v>
      </c>
      <c r="F386" s="101"/>
      <c r="G386" s="111">
        <v>50039643</v>
      </c>
      <c r="H386" t="s">
        <v>226</v>
      </c>
      <c r="I386" s="101" t="str">
        <f t="shared" ref="I386:I449" si="18">SUBSTITUTE(MID(H386,7,4),".",",")</f>
        <v>38,0</v>
      </c>
      <c r="J386" s="164">
        <v>1</v>
      </c>
      <c r="K386" s="7" t="s">
        <v>43</v>
      </c>
      <c r="L386" s="103" t="e">
        <f>HLOOKUP(K386,'ABR''26'!$DE$4:$EH$65,MATCH('Carga (2)'!A386,'ABR''26'!$DE$4:$DE$65,0),0)</f>
        <v>#N/A</v>
      </c>
      <c r="M386" s="7"/>
      <c r="O386" s="7"/>
      <c r="P386" s="104"/>
      <c r="Q386" s="102"/>
      <c r="R386" s="102"/>
      <c r="S386" s="102"/>
      <c r="T386" s="105"/>
      <c r="U386" s="102"/>
      <c r="V386" s="7"/>
      <c r="W386" s="7"/>
      <c r="X386" s="7"/>
      <c r="Y386" s="7"/>
      <c r="Z386" s="100"/>
      <c r="AA386" s="7"/>
      <c r="AB386" s="7"/>
      <c r="AC386" s="7"/>
      <c r="AD386" s="7"/>
      <c r="AE386" s="100"/>
      <c r="AF386" s="7"/>
      <c r="AG386" s="100"/>
    </row>
    <row r="387" spans="1:33" x14ac:dyDescent="0.35">
      <c r="A387" s="7" t="str">
        <f t="shared" ref="A387:A450" si="19">D387&amp;I387&amp;J387</f>
        <v>Manaus38,01</v>
      </c>
      <c r="B387" s="100" t="s">
        <v>187</v>
      </c>
      <c r="C387" s="7">
        <v>4151</v>
      </c>
      <c r="D387" s="7" t="s">
        <v>40</v>
      </c>
      <c r="E387">
        <v>4001185</v>
      </c>
      <c r="F387" s="101"/>
      <c r="G387" s="111">
        <v>50039643</v>
      </c>
      <c r="H387" t="s">
        <v>226</v>
      </c>
      <c r="I387" s="101" t="str">
        <f t="shared" si="18"/>
        <v>38,0</v>
      </c>
      <c r="J387" s="164">
        <v>1</v>
      </c>
      <c r="K387" s="7" t="s">
        <v>50</v>
      </c>
      <c r="L387" s="103" t="e">
        <f>HLOOKUP(K387,'ABR''26'!$DE$4:$EH$65,MATCH('Carga (2)'!A387,'ABR''26'!$DE$4:$DE$65,0),0)</f>
        <v>#N/A</v>
      </c>
      <c r="M387" s="7"/>
      <c r="O387" s="7"/>
      <c r="P387" s="104"/>
      <c r="Q387" s="102"/>
      <c r="R387" s="102"/>
      <c r="S387" s="102"/>
      <c r="T387" s="105"/>
      <c r="U387" s="102"/>
      <c r="V387" s="7"/>
      <c r="W387" s="7"/>
      <c r="X387" s="7"/>
      <c r="Y387" s="7"/>
      <c r="Z387" s="100"/>
      <c r="AA387" s="7"/>
      <c r="AB387" s="7"/>
      <c r="AC387" s="7"/>
      <c r="AD387" s="7"/>
      <c r="AE387" s="100"/>
      <c r="AF387" s="7"/>
      <c r="AG387" s="100"/>
    </row>
    <row r="388" spans="1:33" x14ac:dyDescent="0.35">
      <c r="A388" s="7" t="str">
        <f t="shared" si="19"/>
        <v>Manaus38,01</v>
      </c>
      <c r="B388" s="100" t="s">
        <v>187</v>
      </c>
      <c r="C388" s="7">
        <v>4151</v>
      </c>
      <c r="D388" s="7" t="s">
        <v>40</v>
      </c>
      <c r="E388">
        <v>4001185</v>
      </c>
      <c r="F388" s="101"/>
      <c r="G388" s="111">
        <v>50039643</v>
      </c>
      <c r="H388" t="s">
        <v>226</v>
      </c>
      <c r="I388" s="101" t="str">
        <f t="shared" si="18"/>
        <v>38,0</v>
      </c>
      <c r="J388" s="164">
        <v>1</v>
      </c>
      <c r="K388" s="7" t="s">
        <v>138</v>
      </c>
      <c r="L388" s="103" t="e">
        <f>HLOOKUP(K388,'ABR''26'!$DE$4:$EH$65,MATCH('Carga (2)'!A388,'ABR''26'!$DE$4:$DE$65,0),0)</f>
        <v>#N/A</v>
      </c>
      <c r="M388" s="7"/>
      <c r="O388" s="7"/>
      <c r="P388" s="104"/>
      <c r="Q388" s="102"/>
      <c r="R388" s="102"/>
      <c r="S388" s="102"/>
      <c r="T388" s="105"/>
      <c r="U388" s="102"/>
      <c r="V388" s="7"/>
      <c r="W388" s="7"/>
      <c r="X388" s="7"/>
      <c r="Y388" s="7"/>
      <c r="Z388" s="100"/>
      <c r="AA388" s="7"/>
      <c r="AB388" s="7"/>
      <c r="AC388" s="7"/>
      <c r="AD388" s="7"/>
      <c r="AE388" s="100"/>
      <c r="AF388" s="7"/>
      <c r="AG388" s="100"/>
    </row>
    <row r="389" spans="1:33" x14ac:dyDescent="0.35">
      <c r="A389" s="7" t="str">
        <f t="shared" si="19"/>
        <v>Manaus38,01</v>
      </c>
      <c r="B389" s="100" t="s">
        <v>187</v>
      </c>
      <c r="C389" s="7">
        <v>4151</v>
      </c>
      <c r="D389" s="7" t="s">
        <v>40</v>
      </c>
      <c r="E389">
        <v>4001185</v>
      </c>
      <c r="F389" s="101"/>
      <c r="G389" s="111">
        <v>50039643</v>
      </c>
      <c r="H389" t="s">
        <v>226</v>
      </c>
      <c r="I389" s="101" t="str">
        <f t="shared" si="18"/>
        <v>38,0</v>
      </c>
      <c r="J389" s="164">
        <v>1</v>
      </c>
      <c r="K389" s="7" t="s">
        <v>131</v>
      </c>
      <c r="L389" s="103" t="e">
        <f>HLOOKUP(K389,'ABR''26'!$DE$4:$EH$65,MATCH('Carga (2)'!A389,'ABR''26'!$DE$4:$DE$65,0),0)</f>
        <v>#N/A</v>
      </c>
      <c r="M389" s="7"/>
      <c r="O389" s="7"/>
      <c r="P389" s="104"/>
      <c r="Q389" s="102"/>
      <c r="R389" s="102"/>
      <c r="S389" s="102"/>
      <c r="T389" s="105"/>
      <c r="U389" s="102"/>
      <c r="V389" s="7"/>
      <c r="W389" s="7"/>
      <c r="X389" s="7"/>
      <c r="Y389" s="7"/>
      <c r="Z389" s="100"/>
      <c r="AA389" s="7"/>
      <c r="AB389" s="7"/>
      <c r="AC389" s="7"/>
      <c r="AD389" s="7"/>
      <c r="AE389" s="100"/>
      <c r="AF389" s="7"/>
      <c r="AG389" s="100"/>
    </row>
    <row r="390" spans="1:33" x14ac:dyDescent="0.35">
      <c r="A390" s="7" t="str">
        <f t="shared" si="19"/>
        <v>Manaus38,01</v>
      </c>
      <c r="B390" s="100" t="s">
        <v>187</v>
      </c>
      <c r="C390" s="7">
        <v>4151</v>
      </c>
      <c r="D390" s="7" t="s">
        <v>40</v>
      </c>
      <c r="E390">
        <v>4001185</v>
      </c>
      <c r="F390" s="101"/>
      <c r="G390" s="111">
        <v>50039643</v>
      </c>
      <c r="H390" t="s">
        <v>226</v>
      </c>
      <c r="I390" s="101" t="str">
        <f t="shared" si="18"/>
        <v>38,0</v>
      </c>
      <c r="J390" s="164">
        <v>1</v>
      </c>
      <c r="K390" s="7" t="s">
        <v>44</v>
      </c>
      <c r="L390" s="103" t="e">
        <f>HLOOKUP(K390,'ABR''26'!$DE$4:$EH$65,MATCH('Carga (2)'!A390,'ABR''26'!$DE$4:$DE$65,0),0)</f>
        <v>#N/A</v>
      </c>
      <c r="M390" s="7"/>
      <c r="O390" s="7"/>
      <c r="P390" s="104"/>
      <c r="Q390" s="102"/>
      <c r="R390" s="102"/>
      <c r="S390" s="102"/>
      <c r="T390" s="105"/>
      <c r="U390" s="102"/>
      <c r="V390" s="7"/>
      <c r="W390" s="7"/>
      <c r="X390" s="7"/>
      <c r="Y390" s="7"/>
      <c r="Z390" s="100"/>
      <c r="AA390" s="7"/>
      <c r="AB390" s="7"/>
      <c r="AC390" s="7"/>
      <c r="AD390" s="7"/>
      <c r="AE390" s="100"/>
      <c r="AF390" s="7"/>
      <c r="AG390" s="100"/>
    </row>
    <row r="391" spans="1:33" x14ac:dyDescent="0.35">
      <c r="A391" s="7" t="str">
        <f t="shared" si="19"/>
        <v>Manaus38,01</v>
      </c>
      <c r="B391" s="100" t="s">
        <v>187</v>
      </c>
      <c r="C391" s="7">
        <v>4151</v>
      </c>
      <c r="D391" s="7" t="s">
        <v>40</v>
      </c>
      <c r="E391">
        <v>4001185</v>
      </c>
      <c r="F391" s="101"/>
      <c r="G391" s="111">
        <v>50039643</v>
      </c>
      <c r="H391" t="s">
        <v>226</v>
      </c>
      <c r="I391" s="101" t="str">
        <f t="shared" si="18"/>
        <v>38,0</v>
      </c>
      <c r="J391" s="164">
        <v>1</v>
      </c>
      <c r="K391" s="7" t="s">
        <v>52</v>
      </c>
      <c r="L391" s="103" t="e">
        <f>HLOOKUP(K391,'ABR''26'!$DE$4:$EH$65,MATCH('Carga (2)'!A391,'ABR''26'!$DE$4:$DE$65,0),0)</f>
        <v>#N/A</v>
      </c>
      <c r="M391" s="7"/>
      <c r="O391" s="7"/>
      <c r="P391" s="104"/>
      <c r="Q391" s="102"/>
      <c r="R391" s="102"/>
      <c r="S391" s="102"/>
      <c r="T391" s="105"/>
      <c r="U391" s="102"/>
      <c r="V391" s="7"/>
      <c r="W391" s="7"/>
      <c r="X391" s="7"/>
      <c r="Y391" s="7"/>
      <c r="Z391" s="100"/>
      <c r="AA391" s="7"/>
      <c r="AB391" s="7"/>
      <c r="AC391" s="7"/>
      <c r="AD391" s="7"/>
      <c r="AE391" s="100"/>
      <c r="AF391" s="7"/>
      <c r="AG391" s="100"/>
    </row>
    <row r="392" spans="1:33" x14ac:dyDescent="0.35">
      <c r="A392" s="7" t="str">
        <f t="shared" si="19"/>
        <v>Manaus38,01</v>
      </c>
      <c r="B392" s="100" t="s">
        <v>187</v>
      </c>
      <c r="C392" s="7">
        <v>4151</v>
      </c>
      <c r="D392" s="7" t="s">
        <v>40</v>
      </c>
      <c r="E392">
        <v>4001185</v>
      </c>
      <c r="F392" s="101"/>
      <c r="G392" s="111">
        <v>50039643</v>
      </c>
      <c r="H392" t="s">
        <v>226</v>
      </c>
      <c r="I392" s="101" t="str">
        <f t="shared" si="18"/>
        <v>38,0</v>
      </c>
      <c r="J392" s="164">
        <v>1</v>
      </c>
      <c r="K392" s="7" t="s">
        <v>46</v>
      </c>
      <c r="L392" s="103" t="e">
        <f>HLOOKUP(K392,'ABR''26'!$DE$4:$EH$65,MATCH('Carga (2)'!A392,'ABR''26'!$DE$4:$DE$65,0),0)</f>
        <v>#N/A</v>
      </c>
      <c r="M392" s="7"/>
      <c r="O392" s="7"/>
      <c r="P392" s="104"/>
      <c r="Q392" s="102"/>
      <c r="R392" s="102"/>
      <c r="S392" s="102"/>
      <c r="T392" s="105"/>
      <c r="U392" s="102"/>
      <c r="V392" s="7"/>
      <c r="W392" s="7"/>
      <c r="X392" s="7"/>
      <c r="Y392" s="7"/>
      <c r="Z392" s="100"/>
      <c r="AA392" s="7"/>
      <c r="AB392" s="7"/>
      <c r="AC392" s="7"/>
      <c r="AD392" s="7"/>
      <c r="AE392" s="100"/>
      <c r="AF392" s="7"/>
      <c r="AG392" s="100"/>
    </row>
    <row r="393" spans="1:33" x14ac:dyDescent="0.35">
      <c r="A393" s="7" t="str">
        <f t="shared" si="19"/>
        <v>Manaus38,01</v>
      </c>
      <c r="B393" s="100" t="s">
        <v>187</v>
      </c>
      <c r="C393" s="7">
        <v>4151</v>
      </c>
      <c r="D393" s="7" t="s">
        <v>40</v>
      </c>
      <c r="E393">
        <v>4001185</v>
      </c>
      <c r="F393" s="101"/>
      <c r="G393" s="111">
        <v>50039643</v>
      </c>
      <c r="H393" t="s">
        <v>226</v>
      </c>
      <c r="I393" s="101" t="str">
        <f t="shared" si="18"/>
        <v>38,0</v>
      </c>
      <c r="J393" s="164">
        <v>1</v>
      </c>
      <c r="K393" s="7" t="s">
        <v>133</v>
      </c>
      <c r="L393" s="103" t="e">
        <f>HLOOKUP(K393,'ABR''26'!$DE$4:$EH$65,MATCH('Carga (2)'!A393,'ABR''26'!$DE$4:$DE$65,0),0)</f>
        <v>#N/A</v>
      </c>
      <c r="M393" s="7"/>
      <c r="O393" s="7"/>
      <c r="P393" s="104"/>
      <c r="Q393" s="102"/>
      <c r="R393" s="102"/>
      <c r="S393" s="102"/>
      <c r="T393" s="105"/>
      <c r="U393" s="102"/>
      <c r="V393" s="7"/>
      <c r="W393" s="7"/>
      <c r="X393" s="7"/>
      <c r="Y393" s="7"/>
      <c r="Z393" s="100"/>
      <c r="AA393" s="7"/>
      <c r="AB393" s="7"/>
      <c r="AC393" s="7"/>
      <c r="AD393" s="7"/>
      <c r="AE393" s="100"/>
      <c r="AF393" s="7"/>
      <c r="AG393" s="100"/>
    </row>
    <row r="394" spans="1:33" x14ac:dyDescent="0.35">
      <c r="A394" s="7" t="str">
        <f t="shared" si="19"/>
        <v>Manaus38,01</v>
      </c>
      <c r="B394" s="100" t="s">
        <v>187</v>
      </c>
      <c r="C394" s="7">
        <v>4151</v>
      </c>
      <c r="D394" s="7" t="s">
        <v>40</v>
      </c>
      <c r="E394">
        <v>4001154</v>
      </c>
      <c r="F394" s="101"/>
      <c r="G394" s="111">
        <v>50039643</v>
      </c>
      <c r="H394" t="s">
        <v>226</v>
      </c>
      <c r="I394" s="101" t="str">
        <f t="shared" si="18"/>
        <v>38,0</v>
      </c>
      <c r="J394" s="164">
        <v>1</v>
      </c>
      <c r="K394" s="7" t="s">
        <v>43</v>
      </c>
      <c r="L394" s="103" t="e">
        <f>HLOOKUP(K394,'ABR''26'!$DE$4:$EH$65,MATCH('Carga (2)'!A394,'ABR''26'!$DE$4:$DE$65,0),0)</f>
        <v>#N/A</v>
      </c>
      <c r="M394" s="7"/>
      <c r="O394" s="7"/>
      <c r="P394" s="104"/>
      <c r="Q394" s="102"/>
      <c r="R394" s="102"/>
      <c r="S394" s="102"/>
      <c r="T394" s="105"/>
      <c r="U394" s="102"/>
      <c r="V394" s="7"/>
      <c r="W394" s="7"/>
      <c r="X394" s="7"/>
      <c r="Y394" s="7"/>
      <c r="Z394" s="100"/>
      <c r="AA394" s="7"/>
      <c r="AB394" s="7"/>
      <c r="AC394" s="7"/>
      <c r="AD394" s="7"/>
      <c r="AE394" s="100"/>
      <c r="AF394" s="7"/>
      <c r="AG394" s="100"/>
    </row>
    <row r="395" spans="1:33" x14ac:dyDescent="0.35">
      <c r="A395" s="7" t="str">
        <f t="shared" si="19"/>
        <v>Manaus38,01</v>
      </c>
      <c r="B395" s="100" t="s">
        <v>187</v>
      </c>
      <c r="C395" s="7">
        <v>4151</v>
      </c>
      <c r="D395" s="7" t="s">
        <v>40</v>
      </c>
      <c r="E395">
        <v>4001154</v>
      </c>
      <c r="F395" s="101"/>
      <c r="G395" s="111">
        <v>50039643</v>
      </c>
      <c r="H395" t="s">
        <v>226</v>
      </c>
      <c r="I395" s="101" t="str">
        <f t="shared" si="18"/>
        <v>38,0</v>
      </c>
      <c r="J395" s="164">
        <v>1</v>
      </c>
      <c r="K395" s="7" t="s">
        <v>50</v>
      </c>
      <c r="L395" s="103" t="e">
        <f>HLOOKUP(K395,'ABR''26'!$DE$4:$EH$65,MATCH('Carga (2)'!A395,'ABR''26'!$DE$4:$DE$65,0),0)</f>
        <v>#N/A</v>
      </c>
      <c r="M395" s="7"/>
      <c r="O395" s="7"/>
      <c r="P395" s="104"/>
      <c r="Q395" s="102"/>
      <c r="R395" s="102"/>
      <c r="S395" s="102"/>
      <c r="T395" s="105"/>
      <c r="U395" s="102"/>
      <c r="V395" s="7"/>
      <c r="W395" s="7"/>
      <c r="X395" s="7"/>
      <c r="Y395" s="7"/>
      <c r="Z395" s="100"/>
      <c r="AA395" s="7"/>
      <c r="AB395" s="7"/>
      <c r="AC395" s="7"/>
      <c r="AD395" s="7"/>
      <c r="AE395" s="100"/>
      <c r="AF395" s="7"/>
      <c r="AG395" s="100"/>
    </row>
    <row r="396" spans="1:33" x14ac:dyDescent="0.35">
      <c r="A396" s="7" t="str">
        <f t="shared" si="19"/>
        <v>Manaus38,01</v>
      </c>
      <c r="B396" s="100" t="s">
        <v>187</v>
      </c>
      <c r="C396" s="7">
        <v>4151</v>
      </c>
      <c r="D396" s="7" t="s">
        <v>40</v>
      </c>
      <c r="E396">
        <v>4001154</v>
      </c>
      <c r="F396" s="101"/>
      <c r="G396" s="111">
        <v>50039643</v>
      </c>
      <c r="H396" t="s">
        <v>226</v>
      </c>
      <c r="I396" s="101" t="str">
        <f t="shared" si="18"/>
        <v>38,0</v>
      </c>
      <c r="J396" s="164">
        <v>1</v>
      </c>
      <c r="K396" s="7" t="s">
        <v>138</v>
      </c>
      <c r="L396" s="103" t="e">
        <f>HLOOKUP(K396,'ABR''26'!$DE$4:$EH$65,MATCH('Carga (2)'!A396,'ABR''26'!$DE$4:$DE$65,0),0)</f>
        <v>#N/A</v>
      </c>
      <c r="M396" s="7"/>
      <c r="O396" s="7"/>
      <c r="P396" s="104"/>
      <c r="Q396" s="102"/>
      <c r="R396" s="102"/>
      <c r="S396" s="102"/>
      <c r="T396" s="105"/>
      <c r="U396" s="102"/>
      <c r="V396" s="7"/>
      <c r="W396" s="7"/>
      <c r="X396" s="7"/>
      <c r="Y396" s="7"/>
      <c r="Z396" s="100"/>
      <c r="AA396" s="7"/>
      <c r="AB396" s="7"/>
      <c r="AC396" s="7"/>
      <c r="AD396" s="7"/>
      <c r="AE396" s="100"/>
      <c r="AF396" s="7"/>
      <c r="AG396" s="100"/>
    </row>
    <row r="397" spans="1:33" x14ac:dyDescent="0.35">
      <c r="A397" s="7" t="str">
        <f t="shared" si="19"/>
        <v>Manaus38,01</v>
      </c>
      <c r="B397" s="100" t="s">
        <v>187</v>
      </c>
      <c r="C397" s="7">
        <v>4151</v>
      </c>
      <c r="D397" s="7" t="s">
        <v>40</v>
      </c>
      <c r="E397">
        <v>4001154</v>
      </c>
      <c r="F397" s="101"/>
      <c r="G397" s="111">
        <v>50039643</v>
      </c>
      <c r="H397" t="s">
        <v>226</v>
      </c>
      <c r="I397" s="101" t="str">
        <f t="shared" si="18"/>
        <v>38,0</v>
      </c>
      <c r="J397" s="164">
        <v>1</v>
      </c>
      <c r="K397" s="7" t="s">
        <v>131</v>
      </c>
      <c r="L397" s="103" t="e">
        <f>HLOOKUP(K397,'ABR''26'!$DE$4:$EH$65,MATCH('Carga (2)'!A397,'ABR''26'!$DE$4:$DE$65,0),0)</f>
        <v>#N/A</v>
      </c>
      <c r="M397" s="7"/>
      <c r="O397" s="7"/>
      <c r="P397" s="104"/>
      <c r="Q397" s="102"/>
      <c r="R397" s="102"/>
      <c r="S397" s="102"/>
      <c r="T397" s="105"/>
      <c r="U397" s="102"/>
      <c r="V397" s="7"/>
      <c r="W397" s="7"/>
      <c r="X397" s="7"/>
      <c r="Y397" s="7"/>
      <c r="Z397" s="100"/>
      <c r="AA397" s="7"/>
      <c r="AB397" s="7"/>
      <c r="AC397" s="7"/>
      <c r="AD397" s="7"/>
      <c r="AE397" s="100"/>
      <c r="AF397" s="7"/>
      <c r="AG397" s="100"/>
    </row>
    <row r="398" spans="1:33" x14ac:dyDescent="0.35">
      <c r="A398" s="7" t="str">
        <f t="shared" si="19"/>
        <v>Manaus38,01</v>
      </c>
      <c r="B398" s="100" t="s">
        <v>187</v>
      </c>
      <c r="C398" s="7">
        <v>4151</v>
      </c>
      <c r="D398" s="7" t="s">
        <v>40</v>
      </c>
      <c r="E398">
        <v>4001154</v>
      </c>
      <c r="F398" s="101"/>
      <c r="G398" s="111">
        <v>50039643</v>
      </c>
      <c r="H398" t="s">
        <v>226</v>
      </c>
      <c r="I398" s="101" t="str">
        <f t="shared" si="18"/>
        <v>38,0</v>
      </c>
      <c r="J398" s="164">
        <v>1</v>
      </c>
      <c r="K398" s="7" t="s">
        <v>44</v>
      </c>
      <c r="L398" s="103" t="e">
        <f>HLOOKUP(K398,'ABR''26'!$DE$4:$EH$65,MATCH('Carga (2)'!A398,'ABR''26'!$DE$4:$DE$65,0),0)</f>
        <v>#N/A</v>
      </c>
      <c r="M398" s="7"/>
      <c r="O398" s="7"/>
      <c r="P398" s="104"/>
      <c r="Q398" s="102"/>
      <c r="R398" s="102"/>
      <c r="S398" s="102"/>
      <c r="T398" s="105"/>
      <c r="U398" s="102"/>
      <c r="V398" s="7"/>
      <c r="W398" s="7"/>
      <c r="X398" s="7"/>
      <c r="Y398" s="7"/>
      <c r="Z398" s="100"/>
      <c r="AA398" s="7"/>
      <c r="AB398" s="7"/>
      <c r="AC398" s="7"/>
      <c r="AD398" s="7"/>
      <c r="AE398" s="100"/>
      <c r="AF398" s="7"/>
      <c r="AG398" s="100"/>
    </row>
    <row r="399" spans="1:33" x14ac:dyDescent="0.35">
      <c r="A399" s="7" t="str">
        <f t="shared" si="19"/>
        <v>Manaus38,01</v>
      </c>
      <c r="B399" s="100" t="s">
        <v>187</v>
      </c>
      <c r="C399" s="7">
        <v>4151</v>
      </c>
      <c r="D399" s="7" t="s">
        <v>40</v>
      </c>
      <c r="E399">
        <v>4001154</v>
      </c>
      <c r="F399" s="101"/>
      <c r="G399" s="111">
        <v>50039643</v>
      </c>
      <c r="H399" t="s">
        <v>226</v>
      </c>
      <c r="I399" s="101" t="str">
        <f t="shared" si="18"/>
        <v>38,0</v>
      </c>
      <c r="J399" s="164">
        <v>1</v>
      </c>
      <c r="K399" s="7" t="s">
        <v>52</v>
      </c>
      <c r="L399" s="103" t="e">
        <f>HLOOKUP(K399,'ABR''26'!$DE$4:$EH$65,MATCH('Carga (2)'!A399,'ABR''26'!$DE$4:$DE$65,0),0)</f>
        <v>#N/A</v>
      </c>
      <c r="M399" s="7"/>
      <c r="O399" s="7"/>
      <c r="P399" s="104"/>
      <c r="Q399" s="102"/>
      <c r="R399" s="102"/>
      <c r="S399" s="102"/>
      <c r="T399" s="105"/>
      <c r="U399" s="102"/>
      <c r="V399" s="7"/>
      <c r="W399" s="7"/>
      <c r="X399" s="7"/>
      <c r="Y399" s="7"/>
      <c r="Z399" s="100"/>
      <c r="AA399" s="7"/>
      <c r="AB399" s="7"/>
      <c r="AC399" s="7"/>
      <c r="AD399" s="7"/>
      <c r="AE399" s="100"/>
      <c r="AF399" s="7"/>
      <c r="AG399" s="100"/>
    </row>
    <row r="400" spans="1:33" x14ac:dyDescent="0.35">
      <c r="A400" s="7" t="str">
        <f t="shared" si="19"/>
        <v>Manaus38,01</v>
      </c>
      <c r="B400" s="100" t="s">
        <v>187</v>
      </c>
      <c r="C400" s="7">
        <v>4151</v>
      </c>
      <c r="D400" s="7" t="s">
        <v>40</v>
      </c>
      <c r="E400">
        <v>4001154</v>
      </c>
      <c r="F400" s="101"/>
      <c r="G400" s="111">
        <v>50039643</v>
      </c>
      <c r="H400" t="s">
        <v>226</v>
      </c>
      <c r="I400" s="101" t="str">
        <f t="shared" si="18"/>
        <v>38,0</v>
      </c>
      <c r="J400" s="164">
        <v>1</v>
      </c>
      <c r="K400" s="7" t="s">
        <v>46</v>
      </c>
      <c r="L400" s="103" t="e">
        <f>HLOOKUP(K400,'ABR''26'!$DE$4:$EH$65,MATCH('Carga (2)'!A400,'ABR''26'!$DE$4:$DE$65,0),0)</f>
        <v>#N/A</v>
      </c>
      <c r="M400" s="7"/>
      <c r="O400" s="7"/>
      <c r="P400" s="104"/>
      <c r="Q400" s="102"/>
      <c r="R400" s="102"/>
      <c r="S400" s="102"/>
      <c r="T400" s="105"/>
      <c r="U400" s="102"/>
      <c r="V400" s="7"/>
      <c r="W400" s="7"/>
      <c r="X400" s="7"/>
      <c r="Y400" s="7"/>
      <c r="Z400" s="100"/>
      <c r="AA400" s="7"/>
      <c r="AB400" s="7"/>
      <c r="AC400" s="7"/>
      <c r="AD400" s="7"/>
      <c r="AE400" s="100"/>
      <c r="AF400" s="7"/>
      <c r="AG400" s="100"/>
    </row>
    <row r="401" spans="1:33" x14ac:dyDescent="0.35">
      <c r="A401" s="7" t="str">
        <f t="shared" si="19"/>
        <v>Manaus38,01</v>
      </c>
      <c r="B401" s="100" t="s">
        <v>187</v>
      </c>
      <c r="C401" s="7">
        <v>4151</v>
      </c>
      <c r="D401" s="7" t="s">
        <v>40</v>
      </c>
      <c r="E401">
        <v>4001154</v>
      </c>
      <c r="F401" s="101"/>
      <c r="G401" s="111">
        <v>50039643</v>
      </c>
      <c r="H401" t="s">
        <v>226</v>
      </c>
      <c r="I401" s="101" t="str">
        <f t="shared" si="18"/>
        <v>38,0</v>
      </c>
      <c r="J401" s="164">
        <v>1</v>
      </c>
      <c r="K401" s="7" t="s">
        <v>133</v>
      </c>
      <c r="L401" s="103" t="e">
        <f>HLOOKUP(K401,'ABR''26'!$DE$4:$EH$65,MATCH('Carga (2)'!A401,'ABR''26'!$DE$4:$DE$65,0),0)</f>
        <v>#N/A</v>
      </c>
      <c r="M401" s="7"/>
      <c r="O401" s="7"/>
      <c r="P401" s="104"/>
      <c r="Q401" s="102"/>
      <c r="R401" s="102"/>
      <c r="S401" s="102"/>
      <c r="T401" s="105"/>
      <c r="U401" s="102"/>
      <c r="V401" s="7"/>
      <c r="W401" s="7"/>
      <c r="X401" s="7"/>
      <c r="Y401" s="7"/>
      <c r="Z401" s="100"/>
      <c r="AA401" s="7"/>
      <c r="AB401" s="7"/>
      <c r="AC401" s="7"/>
      <c r="AD401" s="7"/>
      <c r="AE401" s="100"/>
      <c r="AF401" s="7"/>
      <c r="AG401" s="100"/>
    </row>
    <row r="402" spans="1:33" x14ac:dyDescent="0.35">
      <c r="A402" s="7" t="str">
        <f t="shared" si="19"/>
        <v>Manaus38,01</v>
      </c>
      <c r="B402" s="100" t="s">
        <v>187</v>
      </c>
      <c r="C402" s="7">
        <v>4151</v>
      </c>
      <c r="D402" s="7" t="s">
        <v>40</v>
      </c>
      <c r="E402">
        <v>4001155</v>
      </c>
      <c r="F402" s="101"/>
      <c r="G402" s="111">
        <v>50039643</v>
      </c>
      <c r="H402" t="s">
        <v>226</v>
      </c>
      <c r="I402" s="101" t="str">
        <f t="shared" si="18"/>
        <v>38,0</v>
      </c>
      <c r="J402" s="164">
        <v>1</v>
      </c>
      <c r="K402" s="7" t="s">
        <v>43</v>
      </c>
      <c r="L402" s="103" t="e">
        <f>HLOOKUP(K402,'ABR''26'!$DE$4:$EH$65,MATCH('Carga (2)'!A402,'ABR''26'!$DE$4:$DE$65,0),0)</f>
        <v>#N/A</v>
      </c>
      <c r="M402" s="7"/>
      <c r="O402" s="7"/>
      <c r="P402" s="104"/>
      <c r="Q402" s="102"/>
      <c r="R402" s="102"/>
      <c r="S402" s="102"/>
      <c r="T402" s="105"/>
      <c r="U402" s="102"/>
      <c r="V402" s="7"/>
      <c r="W402" s="7"/>
      <c r="X402" s="7"/>
      <c r="Y402" s="7"/>
      <c r="Z402" s="100"/>
      <c r="AA402" s="7"/>
      <c r="AB402" s="7"/>
      <c r="AC402" s="7"/>
      <c r="AD402" s="7"/>
      <c r="AE402" s="100"/>
      <c r="AF402" s="7"/>
      <c r="AG402" s="100"/>
    </row>
    <row r="403" spans="1:33" x14ac:dyDescent="0.35">
      <c r="A403" s="7" t="str">
        <f t="shared" si="19"/>
        <v>Manaus38,01</v>
      </c>
      <c r="B403" s="100" t="s">
        <v>187</v>
      </c>
      <c r="C403" s="7">
        <v>4151</v>
      </c>
      <c r="D403" s="7" t="s">
        <v>40</v>
      </c>
      <c r="E403">
        <v>4001155</v>
      </c>
      <c r="F403" s="101"/>
      <c r="G403" s="111">
        <v>50039643</v>
      </c>
      <c r="H403" t="s">
        <v>226</v>
      </c>
      <c r="I403" s="101" t="str">
        <f t="shared" si="18"/>
        <v>38,0</v>
      </c>
      <c r="J403" s="164">
        <v>1</v>
      </c>
      <c r="K403" s="7" t="s">
        <v>50</v>
      </c>
      <c r="L403" s="103" t="e">
        <f>HLOOKUP(K403,'ABR''26'!$DE$4:$EH$65,MATCH('Carga (2)'!A403,'ABR''26'!$DE$4:$DE$65,0),0)</f>
        <v>#N/A</v>
      </c>
      <c r="M403" s="7"/>
      <c r="O403" s="7"/>
      <c r="P403" s="104"/>
      <c r="Q403" s="102"/>
      <c r="R403" s="102"/>
      <c r="S403" s="102"/>
      <c r="T403" s="105"/>
      <c r="U403" s="102"/>
      <c r="V403" s="7"/>
      <c r="W403" s="7"/>
      <c r="X403" s="7"/>
      <c r="Y403" s="7"/>
      <c r="Z403" s="100"/>
      <c r="AA403" s="7"/>
      <c r="AB403" s="7"/>
      <c r="AC403" s="7"/>
      <c r="AD403" s="7"/>
      <c r="AE403" s="100"/>
      <c r="AF403" s="7"/>
      <c r="AG403" s="100"/>
    </row>
    <row r="404" spans="1:33" x14ac:dyDescent="0.35">
      <c r="A404" s="7" t="str">
        <f t="shared" si="19"/>
        <v>Manaus38,01</v>
      </c>
      <c r="B404" s="100" t="s">
        <v>187</v>
      </c>
      <c r="C404" s="7">
        <v>4151</v>
      </c>
      <c r="D404" s="7" t="s">
        <v>40</v>
      </c>
      <c r="E404">
        <v>4001155</v>
      </c>
      <c r="F404" s="101"/>
      <c r="G404" s="111">
        <v>50039643</v>
      </c>
      <c r="H404" t="s">
        <v>226</v>
      </c>
      <c r="I404" s="101" t="str">
        <f t="shared" si="18"/>
        <v>38,0</v>
      </c>
      <c r="J404" s="164">
        <v>1</v>
      </c>
      <c r="K404" s="7" t="s">
        <v>138</v>
      </c>
      <c r="L404" s="103" t="e">
        <f>HLOOKUP(K404,'ABR''26'!$DE$4:$EH$65,MATCH('Carga (2)'!A404,'ABR''26'!$DE$4:$DE$65,0),0)</f>
        <v>#N/A</v>
      </c>
      <c r="M404" s="7"/>
      <c r="O404" s="7"/>
      <c r="P404" s="104"/>
      <c r="Q404" s="102"/>
      <c r="R404" s="102"/>
      <c r="S404" s="102"/>
      <c r="T404" s="105"/>
      <c r="U404" s="102"/>
      <c r="V404" s="7"/>
      <c r="W404" s="7"/>
      <c r="X404" s="7"/>
      <c r="Y404" s="7"/>
      <c r="Z404" s="100"/>
      <c r="AA404" s="7"/>
      <c r="AB404" s="7"/>
      <c r="AC404" s="7"/>
      <c r="AD404" s="7"/>
      <c r="AE404" s="100"/>
      <c r="AF404" s="7"/>
      <c r="AG404" s="100"/>
    </row>
    <row r="405" spans="1:33" x14ac:dyDescent="0.35">
      <c r="A405" s="7" t="str">
        <f t="shared" si="19"/>
        <v>Manaus38,01</v>
      </c>
      <c r="B405" s="100" t="s">
        <v>187</v>
      </c>
      <c r="C405" s="7">
        <v>4151</v>
      </c>
      <c r="D405" s="7" t="s">
        <v>40</v>
      </c>
      <c r="E405">
        <v>4001155</v>
      </c>
      <c r="F405" s="101"/>
      <c r="G405" s="111">
        <v>50039643</v>
      </c>
      <c r="H405" t="s">
        <v>226</v>
      </c>
      <c r="I405" s="101" t="str">
        <f t="shared" si="18"/>
        <v>38,0</v>
      </c>
      <c r="J405" s="164">
        <v>1</v>
      </c>
      <c r="K405" s="7" t="s">
        <v>131</v>
      </c>
      <c r="L405" s="103" t="e">
        <f>HLOOKUP(K405,'ABR''26'!$DE$4:$EH$65,MATCH('Carga (2)'!A405,'ABR''26'!$DE$4:$DE$65,0),0)</f>
        <v>#N/A</v>
      </c>
      <c r="M405" s="7"/>
      <c r="O405" s="7"/>
      <c r="P405" s="104"/>
      <c r="Q405" s="102"/>
      <c r="R405" s="102"/>
      <c r="S405" s="102"/>
      <c r="T405" s="105"/>
      <c r="U405" s="102"/>
      <c r="V405" s="7"/>
      <c r="W405" s="7"/>
      <c r="X405" s="7"/>
      <c r="Y405" s="7"/>
      <c r="Z405" s="100"/>
      <c r="AA405" s="7"/>
      <c r="AB405" s="7"/>
      <c r="AC405" s="7"/>
      <c r="AD405" s="7"/>
      <c r="AE405" s="100"/>
      <c r="AF405" s="7"/>
      <c r="AG405" s="100"/>
    </row>
    <row r="406" spans="1:33" x14ac:dyDescent="0.35">
      <c r="A406" s="7" t="str">
        <f t="shared" si="19"/>
        <v>Manaus38,01</v>
      </c>
      <c r="B406" s="100" t="s">
        <v>187</v>
      </c>
      <c r="C406" s="7">
        <v>4151</v>
      </c>
      <c r="D406" s="7" t="s">
        <v>40</v>
      </c>
      <c r="E406">
        <v>4001155</v>
      </c>
      <c r="F406" s="101"/>
      <c r="G406" s="111">
        <v>50039643</v>
      </c>
      <c r="H406" t="s">
        <v>226</v>
      </c>
      <c r="I406" s="101" t="str">
        <f t="shared" si="18"/>
        <v>38,0</v>
      </c>
      <c r="J406" s="164">
        <v>1</v>
      </c>
      <c r="K406" s="7" t="s">
        <v>44</v>
      </c>
      <c r="L406" s="103" t="e">
        <f>HLOOKUP(K406,'ABR''26'!$DE$4:$EH$65,MATCH('Carga (2)'!A406,'ABR''26'!$DE$4:$DE$65,0),0)</f>
        <v>#N/A</v>
      </c>
      <c r="M406" s="7"/>
      <c r="O406" s="7"/>
      <c r="P406" s="104"/>
      <c r="Q406" s="102"/>
      <c r="R406" s="102"/>
      <c r="S406" s="102"/>
      <c r="T406" s="105"/>
      <c r="U406" s="102"/>
      <c r="V406" s="7"/>
      <c r="W406" s="7"/>
      <c r="X406" s="7"/>
      <c r="Y406" s="7"/>
      <c r="Z406" s="100"/>
      <c r="AA406" s="7"/>
      <c r="AB406" s="7"/>
      <c r="AC406" s="7"/>
      <c r="AD406" s="7"/>
      <c r="AE406" s="100"/>
      <c r="AF406" s="7"/>
      <c r="AG406" s="100"/>
    </row>
    <row r="407" spans="1:33" x14ac:dyDescent="0.35">
      <c r="A407" s="7" t="str">
        <f t="shared" si="19"/>
        <v>Manaus38,01</v>
      </c>
      <c r="B407" s="100" t="s">
        <v>187</v>
      </c>
      <c r="C407" s="7">
        <v>4151</v>
      </c>
      <c r="D407" s="7" t="s">
        <v>40</v>
      </c>
      <c r="E407">
        <v>4001155</v>
      </c>
      <c r="F407" s="101"/>
      <c r="G407" s="111">
        <v>50039643</v>
      </c>
      <c r="H407" t="s">
        <v>226</v>
      </c>
      <c r="I407" s="101" t="str">
        <f t="shared" si="18"/>
        <v>38,0</v>
      </c>
      <c r="J407" s="164">
        <v>1</v>
      </c>
      <c r="K407" s="7" t="s">
        <v>52</v>
      </c>
      <c r="L407" s="103" t="e">
        <f>HLOOKUP(K407,'ABR''26'!$DE$4:$EH$65,MATCH('Carga (2)'!A407,'ABR''26'!$DE$4:$DE$65,0),0)</f>
        <v>#N/A</v>
      </c>
      <c r="M407" s="7"/>
      <c r="O407" s="7"/>
      <c r="P407" s="104"/>
      <c r="Q407" s="102"/>
      <c r="R407" s="102"/>
      <c r="S407" s="102"/>
      <c r="T407" s="105"/>
      <c r="U407" s="102"/>
      <c r="V407" s="7"/>
      <c r="W407" s="7"/>
      <c r="X407" s="7"/>
      <c r="Y407" s="7"/>
      <c r="Z407" s="100"/>
      <c r="AA407" s="7"/>
      <c r="AB407" s="7"/>
      <c r="AC407" s="7"/>
      <c r="AD407" s="7"/>
      <c r="AE407" s="100"/>
      <c r="AF407" s="7"/>
      <c r="AG407" s="100"/>
    </row>
    <row r="408" spans="1:33" x14ac:dyDescent="0.35">
      <c r="A408" s="7" t="str">
        <f t="shared" si="19"/>
        <v>Manaus38,01</v>
      </c>
      <c r="B408" s="100" t="s">
        <v>187</v>
      </c>
      <c r="C408" s="7">
        <v>4151</v>
      </c>
      <c r="D408" s="7" t="s">
        <v>40</v>
      </c>
      <c r="E408">
        <v>4001155</v>
      </c>
      <c r="F408" s="101"/>
      <c r="G408" s="111">
        <v>50039643</v>
      </c>
      <c r="H408" t="s">
        <v>226</v>
      </c>
      <c r="I408" s="101" t="str">
        <f t="shared" si="18"/>
        <v>38,0</v>
      </c>
      <c r="J408" s="164">
        <v>1</v>
      </c>
      <c r="K408" s="7" t="s">
        <v>46</v>
      </c>
      <c r="L408" s="103" t="e">
        <f>HLOOKUP(K408,'ABR''26'!$DE$4:$EH$65,MATCH('Carga (2)'!A408,'ABR''26'!$DE$4:$DE$65,0),0)</f>
        <v>#N/A</v>
      </c>
      <c r="M408" s="7"/>
      <c r="O408" s="7"/>
      <c r="P408" s="104"/>
      <c r="Q408" s="102"/>
      <c r="R408" s="102"/>
      <c r="S408" s="102"/>
      <c r="T408" s="105"/>
      <c r="U408" s="102"/>
      <c r="V408" s="7"/>
      <c r="W408" s="7"/>
      <c r="X408" s="7"/>
      <c r="Y408" s="7"/>
      <c r="Z408" s="100"/>
      <c r="AA408" s="7"/>
      <c r="AB408" s="7"/>
      <c r="AC408" s="7"/>
      <c r="AD408" s="7"/>
      <c r="AE408" s="100"/>
      <c r="AF408" s="7"/>
      <c r="AG408" s="100"/>
    </row>
    <row r="409" spans="1:33" x14ac:dyDescent="0.35">
      <c r="A409" s="7" t="str">
        <f t="shared" si="19"/>
        <v>Manaus38,01</v>
      </c>
      <c r="B409" s="100" t="s">
        <v>187</v>
      </c>
      <c r="C409" s="7">
        <v>4151</v>
      </c>
      <c r="D409" s="7" t="s">
        <v>40</v>
      </c>
      <c r="E409">
        <v>4001155</v>
      </c>
      <c r="F409" s="101"/>
      <c r="G409" s="111">
        <v>50039643</v>
      </c>
      <c r="H409" t="s">
        <v>226</v>
      </c>
      <c r="I409" s="101" t="str">
        <f t="shared" si="18"/>
        <v>38,0</v>
      </c>
      <c r="J409" s="164">
        <v>1</v>
      </c>
      <c r="K409" s="7" t="s">
        <v>133</v>
      </c>
      <c r="L409" s="103" t="e">
        <f>HLOOKUP(K409,'ABR''26'!$DE$4:$EH$65,MATCH('Carga (2)'!A409,'ABR''26'!$DE$4:$DE$65,0),0)</f>
        <v>#N/A</v>
      </c>
      <c r="M409" s="7"/>
      <c r="O409" s="7"/>
      <c r="P409" s="104"/>
      <c r="Q409" s="102"/>
      <c r="R409" s="102"/>
      <c r="S409" s="102"/>
      <c r="T409" s="105"/>
      <c r="U409" s="102"/>
      <c r="V409" s="7"/>
      <c r="W409" s="7"/>
      <c r="X409" s="7"/>
      <c r="Y409" s="7"/>
      <c r="Z409" s="100"/>
      <c r="AA409" s="7"/>
      <c r="AB409" s="7"/>
      <c r="AC409" s="7"/>
      <c r="AD409" s="7"/>
      <c r="AE409" s="100"/>
      <c r="AF409" s="7"/>
      <c r="AG409" s="100"/>
    </row>
    <row r="410" spans="1:33" x14ac:dyDescent="0.35">
      <c r="A410" s="7" t="str">
        <f t="shared" si="19"/>
        <v>Manaus25,50</v>
      </c>
      <c r="B410" s="100" t="s">
        <v>187</v>
      </c>
      <c r="C410" s="7">
        <v>4151</v>
      </c>
      <c r="D410" s="7" t="s">
        <v>40</v>
      </c>
      <c r="E410">
        <v>4001151</v>
      </c>
      <c r="F410" s="101"/>
      <c r="G410" s="111">
        <v>50033817</v>
      </c>
      <c r="H410" t="s">
        <v>227</v>
      </c>
      <c r="I410" s="101" t="str">
        <f t="shared" si="18"/>
        <v>25,5</v>
      </c>
      <c r="J410" s="164">
        <v>0</v>
      </c>
      <c r="K410" s="7" t="s">
        <v>43</v>
      </c>
      <c r="L410" s="103" t="e">
        <f>HLOOKUP(K410,'ABR''26'!$DE$4:$EH$65,MATCH('Carga (2)'!A410,'ABR''26'!$DE$4:$DE$65,0),0)</f>
        <v>#N/A</v>
      </c>
      <c r="M410" s="7"/>
      <c r="O410" s="7"/>
      <c r="P410" s="104"/>
      <c r="Q410" s="102"/>
      <c r="R410" s="102"/>
      <c r="S410" s="102"/>
      <c r="T410" s="105"/>
      <c r="U410" s="102"/>
      <c r="V410" s="7"/>
      <c r="W410" s="7"/>
      <c r="X410" s="7"/>
      <c r="Y410" s="7"/>
      <c r="Z410" s="100"/>
      <c r="AA410" s="7"/>
      <c r="AB410" s="7"/>
      <c r="AC410" s="7"/>
      <c r="AD410" s="7"/>
      <c r="AE410" s="100"/>
      <c r="AF410" s="7"/>
      <c r="AG410" s="100"/>
    </row>
    <row r="411" spans="1:33" x14ac:dyDescent="0.35">
      <c r="A411" s="7" t="str">
        <f t="shared" si="19"/>
        <v>Manaus25,50</v>
      </c>
      <c r="B411" s="100" t="s">
        <v>187</v>
      </c>
      <c r="C411" s="7">
        <v>4151</v>
      </c>
      <c r="D411" s="7" t="s">
        <v>40</v>
      </c>
      <c r="E411">
        <v>4001151</v>
      </c>
      <c r="F411" s="101"/>
      <c r="G411" s="111">
        <v>50033817</v>
      </c>
      <c r="H411" t="s">
        <v>227</v>
      </c>
      <c r="I411" s="101" t="str">
        <f t="shared" si="18"/>
        <v>25,5</v>
      </c>
      <c r="J411" s="164">
        <v>0</v>
      </c>
      <c r="K411" s="7" t="s">
        <v>50</v>
      </c>
      <c r="L411" s="103" t="e">
        <f>HLOOKUP(K411,'ABR''26'!$DE$4:$EH$65,MATCH('Carga (2)'!A411,'ABR''26'!$DE$4:$DE$65,0),0)</f>
        <v>#N/A</v>
      </c>
      <c r="M411" s="7"/>
      <c r="O411" s="7"/>
      <c r="P411" s="104"/>
      <c r="Q411" s="102"/>
      <c r="R411" s="102"/>
      <c r="S411" s="102"/>
      <c r="T411" s="105"/>
      <c r="U411" s="102"/>
      <c r="V411" s="7"/>
      <c r="W411" s="7"/>
      <c r="X411" s="7"/>
      <c r="Y411" s="7"/>
      <c r="Z411" s="100"/>
      <c r="AA411" s="7"/>
      <c r="AB411" s="7"/>
      <c r="AC411" s="7"/>
      <c r="AD411" s="7"/>
      <c r="AE411" s="100"/>
      <c r="AF411" s="7"/>
      <c r="AG411" s="100"/>
    </row>
    <row r="412" spans="1:33" x14ac:dyDescent="0.35">
      <c r="A412" s="7" t="str">
        <f t="shared" si="19"/>
        <v>Manaus25,50</v>
      </c>
      <c r="B412" s="100" t="s">
        <v>187</v>
      </c>
      <c r="C412" s="7">
        <v>4151</v>
      </c>
      <c r="D412" s="7" t="s">
        <v>40</v>
      </c>
      <c r="E412">
        <v>4001151</v>
      </c>
      <c r="F412" s="101"/>
      <c r="G412" s="111">
        <v>50033817</v>
      </c>
      <c r="H412" t="s">
        <v>227</v>
      </c>
      <c r="I412" s="101" t="str">
        <f t="shared" si="18"/>
        <v>25,5</v>
      </c>
      <c r="J412" s="164">
        <v>0</v>
      </c>
      <c r="K412" s="7" t="s">
        <v>138</v>
      </c>
      <c r="L412" s="103" t="e">
        <f>HLOOKUP(K412,'ABR''26'!$DE$4:$EH$65,MATCH('Carga (2)'!A412,'ABR''26'!$DE$4:$DE$65,0),0)</f>
        <v>#N/A</v>
      </c>
      <c r="M412" s="7"/>
      <c r="O412" s="7"/>
      <c r="P412" s="104"/>
      <c r="Q412" s="102"/>
      <c r="R412" s="102"/>
      <c r="S412" s="102"/>
      <c r="T412" s="105"/>
      <c r="U412" s="102"/>
      <c r="V412" s="7"/>
      <c r="W412" s="7"/>
      <c r="X412" s="7"/>
      <c r="Y412" s="7"/>
      <c r="Z412" s="100"/>
      <c r="AA412" s="7"/>
      <c r="AB412" s="7"/>
      <c r="AC412" s="7"/>
      <c r="AD412" s="7"/>
      <c r="AE412" s="100"/>
      <c r="AF412" s="7"/>
      <c r="AG412" s="100"/>
    </row>
    <row r="413" spans="1:33" x14ac:dyDescent="0.35">
      <c r="A413" s="7" t="str">
        <f t="shared" si="19"/>
        <v>Manaus25,50</v>
      </c>
      <c r="B413" s="100" t="s">
        <v>187</v>
      </c>
      <c r="C413" s="7">
        <v>4151</v>
      </c>
      <c r="D413" s="7" t="s">
        <v>40</v>
      </c>
      <c r="E413">
        <v>4001151</v>
      </c>
      <c r="F413" s="101"/>
      <c r="G413" s="111">
        <v>50033817</v>
      </c>
      <c r="H413" t="s">
        <v>227</v>
      </c>
      <c r="I413" s="101" t="str">
        <f t="shared" si="18"/>
        <v>25,5</v>
      </c>
      <c r="J413" s="164">
        <v>0</v>
      </c>
      <c r="K413" s="7" t="s">
        <v>131</v>
      </c>
      <c r="L413" s="103" t="e">
        <f>HLOOKUP(K413,'ABR''26'!$DE$4:$EH$65,MATCH('Carga (2)'!A413,'ABR''26'!$DE$4:$DE$65,0),0)</f>
        <v>#N/A</v>
      </c>
      <c r="M413" s="7"/>
      <c r="O413" s="7"/>
      <c r="P413" s="104"/>
      <c r="Q413" s="102"/>
      <c r="R413" s="102"/>
      <c r="S413" s="102"/>
      <c r="T413" s="105"/>
      <c r="U413" s="102"/>
      <c r="V413" s="7"/>
      <c r="W413" s="7"/>
      <c r="X413" s="7"/>
      <c r="Y413" s="7"/>
      <c r="Z413" s="100"/>
      <c r="AA413" s="7"/>
      <c r="AB413" s="7"/>
      <c r="AC413" s="7"/>
      <c r="AD413" s="7"/>
      <c r="AE413" s="100"/>
      <c r="AF413" s="7"/>
      <c r="AG413" s="100"/>
    </row>
    <row r="414" spans="1:33" x14ac:dyDescent="0.35">
      <c r="A414" s="7" t="str">
        <f t="shared" si="19"/>
        <v>Manaus25,50</v>
      </c>
      <c r="B414" s="100" t="s">
        <v>187</v>
      </c>
      <c r="C414" s="7">
        <v>4151</v>
      </c>
      <c r="D414" s="7" t="s">
        <v>40</v>
      </c>
      <c r="E414">
        <v>4001151</v>
      </c>
      <c r="F414" s="101"/>
      <c r="G414" s="111">
        <v>50033817</v>
      </c>
      <c r="H414" t="s">
        <v>227</v>
      </c>
      <c r="I414" s="101" t="str">
        <f t="shared" si="18"/>
        <v>25,5</v>
      </c>
      <c r="J414" s="164">
        <v>0</v>
      </c>
      <c r="K414" s="7" t="s">
        <v>44</v>
      </c>
      <c r="L414" s="103" t="e">
        <f>HLOOKUP(K414,'ABR''26'!$DE$4:$EH$65,MATCH('Carga (2)'!A414,'ABR''26'!$DE$4:$DE$65,0),0)</f>
        <v>#N/A</v>
      </c>
      <c r="M414" s="7"/>
      <c r="O414" s="7"/>
      <c r="P414" s="104"/>
      <c r="Q414" s="102"/>
      <c r="R414" s="102"/>
      <c r="S414" s="102"/>
      <c r="T414" s="105"/>
      <c r="U414" s="102"/>
      <c r="V414" s="7"/>
      <c r="W414" s="7"/>
      <c r="X414" s="7"/>
      <c r="Y414" s="7"/>
      <c r="Z414" s="100"/>
      <c r="AA414" s="7"/>
      <c r="AB414" s="7"/>
      <c r="AC414" s="7"/>
      <c r="AD414" s="7"/>
      <c r="AE414" s="100"/>
      <c r="AF414" s="7"/>
      <c r="AG414" s="100"/>
    </row>
    <row r="415" spans="1:33" x14ac:dyDescent="0.35">
      <c r="A415" s="7" t="str">
        <f t="shared" si="19"/>
        <v>Manaus25,50</v>
      </c>
      <c r="B415" s="100" t="s">
        <v>187</v>
      </c>
      <c r="C415" s="7">
        <v>4151</v>
      </c>
      <c r="D415" s="7" t="s">
        <v>40</v>
      </c>
      <c r="E415">
        <v>4001151</v>
      </c>
      <c r="F415" s="101"/>
      <c r="G415" s="111">
        <v>50033817</v>
      </c>
      <c r="H415" t="s">
        <v>227</v>
      </c>
      <c r="I415" s="101" t="str">
        <f t="shared" si="18"/>
        <v>25,5</v>
      </c>
      <c r="J415" s="164">
        <v>0</v>
      </c>
      <c r="K415" s="7" t="s">
        <v>52</v>
      </c>
      <c r="L415" s="103" t="e">
        <f>HLOOKUP(K415,'ABR''26'!$DE$4:$EH$65,MATCH('Carga (2)'!A415,'ABR''26'!$DE$4:$DE$65,0),0)</f>
        <v>#N/A</v>
      </c>
      <c r="M415" s="7"/>
      <c r="O415" s="7"/>
      <c r="P415" s="104"/>
      <c r="Q415" s="102"/>
      <c r="R415" s="102"/>
      <c r="S415" s="102"/>
      <c r="T415" s="105"/>
      <c r="U415" s="102"/>
      <c r="V415" s="7"/>
      <c r="W415" s="7"/>
      <c r="X415" s="7"/>
      <c r="Y415" s="7"/>
      <c r="Z415" s="100"/>
      <c r="AA415" s="7"/>
      <c r="AB415" s="7"/>
      <c r="AC415" s="7"/>
      <c r="AD415" s="7"/>
      <c r="AE415" s="100"/>
      <c r="AF415" s="7"/>
      <c r="AG415" s="100"/>
    </row>
    <row r="416" spans="1:33" x14ac:dyDescent="0.35">
      <c r="A416" s="7" t="str">
        <f t="shared" si="19"/>
        <v>Manaus25,50</v>
      </c>
      <c r="B416" s="100" t="s">
        <v>187</v>
      </c>
      <c r="C416" s="7">
        <v>4151</v>
      </c>
      <c r="D416" s="7" t="s">
        <v>40</v>
      </c>
      <c r="E416">
        <v>4001151</v>
      </c>
      <c r="F416" s="101"/>
      <c r="G416" s="111">
        <v>50033817</v>
      </c>
      <c r="H416" t="s">
        <v>227</v>
      </c>
      <c r="I416" s="101" t="str">
        <f t="shared" si="18"/>
        <v>25,5</v>
      </c>
      <c r="J416" s="164">
        <v>0</v>
      </c>
      <c r="K416" s="7" t="s">
        <v>46</v>
      </c>
      <c r="L416" s="103" t="e">
        <f>HLOOKUP(K416,'ABR''26'!$DE$4:$EH$65,MATCH('Carga (2)'!A416,'ABR''26'!$DE$4:$DE$65,0),0)</f>
        <v>#N/A</v>
      </c>
      <c r="M416" s="7"/>
      <c r="O416" s="7"/>
      <c r="P416" s="104"/>
      <c r="Q416" s="102"/>
      <c r="R416" s="102"/>
      <c r="S416" s="102"/>
      <c r="T416" s="105"/>
      <c r="U416" s="102"/>
      <c r="V416" s="7"/>
      <c r="W416" s="7"/>
      <c r="X416" s="7"/>
      <c r="Y416" s="7"/>
      <c r="Z416" s="100"/>
      <c r="AA416" s="7"/>
      <c r="AB416" s="7"/>
      <c r="AC416" s="7"/>
      <c r="AD416" s="7"/>
      <c r="AE416" s="100"/>
      <c r="AF416" s="7"/>
      <c r="AG416" s="100"/>
    </row>
    <row r="417" spans="1:33" x14ac:dyDescent="0.35">
      <c r="A417" s="7" t="str">
        <f t="shared" si="19"/>
        <v>Manaus25,50</v>
      </c>
      <c r="B417" s="100" t="s">
        <v>187</v>
      </c>
      <c r="C417" s="7">
        <v>4151</v>
      </c>
      <c r="D417" s="7" t="s">
        <v>40</v>
      </c>
      <c r="E417">
        <v>4001151</v>
      </c>
      <c r="F417" s="101"/>
      <c r="G417" s="111">
        <v>50033817</v>
      </c>
      <c r="H417" t="s">
        <v>227</v>
      </c>
      <c r="I417" s="101" t="str">
        <f t="shared" si="18"/>
        <v>25,5</v>
      </c>
      <c r="J417" s="164">
        <v>0</v>
      </c>
      <c r="K417" s="7" t="s">
        <v>133</v>
      </c>
      <c r="L417" s="103" t="e">
        <f>HLOOKUP(K417,'ABR''26'!$DE$4:$EH$65,MATCH('Carga (2)'!A417,'ABR''26'!$DE$4:$DE$65,0),0)</f>
        <v>#N/A</v>
      </c>
      <c r="M417" s="7"/>
      <c r="O417" s="7"/>
      <c r="P417" s="104"/>
      <c r="Q417" s="102"/>
      <c r="R417" s="102"/>
      <c r="S417" s="102"/>
      <c r="T417" s="105"/>
      <c r="U417" s="102"/>
      <c r="V417" s="7"/>
      <c r="W417" s="7"/>
      <c r="X417" s="7"/>
      <c r="Y417" s="7"/>
      <c r="Z417" s="100"/>
      <c r="AA417" s="7"/>
      <c r="AB417" s="7"/>
      <c r="AC417" s="7"/>
      <c r="AD417" s="7"/>
      <c r="AE417" s="100"/>
      <c r="AF417" s="7"/>
      <c r="AG417" s="100"/>
    </row>
    <row r="418" spans="1:33" x14ac:dyDescent="0.35">
      <c r="A418" s="7" t="str">
        <f t="shared" si="19"/>
        <v>Suape39,71</v>
      </c>
      <c r="B418" s="100" t="s">
        <v>187</v>
      </c>
      <c r="C418" s="7">
        <v>4196</v>
      </c>
      <c r="D418" s="7" t="s">
        <v>23</v>
      </c>
      <c r="E418">
        <v>4001150</v>
      </c>
      <c r="F418" s="101"/>
      <c r="G418" s="111">
        <v>50034033</v>
      </c>
      <c r="H418" t="s">
        <v>219</v>
      </c>
      <c r="I418" s="101" t="str">
        <f t="shared" si="18"/>
        <v>39,7</v>
      </c>
      <c r="J418" s="164">
        <v>1</v>
      </c>
      <c r="K418" s="7" t="s">
        <v>43</v>
      </c>
      <c r="L418" s="103" t="e">
        <f>HLOOKUP(K418,'ABR''26'!$DE$4:$EH$65,MATCH('Carga (2)'!A418,'ABR''26'!$DE$4:$DE$65,0),0)</f>
        <v>#N/A</v>
      </c>
      <c r="M418" s="7"/>
      <c r="O418" s="7"/>
      <c r="P418" s="104"/>
      <c r="Q418" s="102"/>
      <c r="R418" s="102"/>
      <c r="S418" s="102"/>
      <c r="T418" s="105"/>
      <c r="U418" s="102"/>
      <c r="V418" s="7"/>
      <c r="W418" s="7"/>
      <c r="X418" s="7"/>
      <c r="Y418" s="7"/>
      <c r="Z418" s="100"/>
      <c r="AA418" s="7"/>
      <c r="AB418" s="7"/>
      <c r="AC418" s="7"/>
      <c r="AD418" s="7"/>
      <c r="AE418" s="100"/>
      <c r="AF418" s="7"/>
      <c r="AG418" s="100"/>
    </row>
    <row r="419" spans="1:33" x14ac:dyDescent="0.35">
      <c r="A419" s="7" t="str">
        <f t="shared" si="19"/>
        <v>Suape39,71</v>
      </c>
      <c r="B419" s="100" t="s">
        <v>187</v>
      </c>
      <c r="C419" s="7">
        <v>4196</v>
      </c>
      <c r="D419" s="7" t="s">
        <v>23</v>
      </c>
      <c r="E419">
        <v>4001150</v>
      </c>
      <c r="F419" s="101"/>
      <c r="G419" s="111">
        <v>50034033</v>
      </c>
      <c r="H419" t="s">
        <v>219</v>
      </c>
      <c r="I419" s="101" t="str">
        <f t="shared" si="18"/>
        <v>39,7</v>
      </c>
      <c r="J419" s="164">
        <v>1</v>
      </c>
      <c r="K419" s="7" t="s">
        <v>50</v>
      </c>
      <c r="L419" s="103" t="e">
        <f>HLOOKUP(K419,'ABR''26'!$DE$4:$EH$65,MATCH('Carga (2)'!A419,'ABR''26'!$DE$4:$DE$65,0),0)</f>
        <v>#N/A</v>
      </c>
      <c r="M419" s="7"/>
      <c r="O419" s="7"/>
      <c r="P419" s="104"/>
      <c r="Q419" s="102"/>
      <c r="R419" s="102"/>
      <c r="S419" s="102"/>
      <c r="T419" s="105"/>
      <c r="U419" s="102"/>
      <c r="V419" s="7"/>
      <c r="W419" s="7"/>
      <c r="X419" s="7"/>
      <c r="Y419" s="7"/>
      <c r="Z419" s="100"/>
      <c r="AA419" s="7"/>
      <c r="AB419" s="7"/>
      <c r="AC419" s="7"/>
      <c r="AD419" s="7"/>
      <c r="AE419" s="100"/>
      <c r="AF419" s="7"/>
      <c r="AG419" s="100"/>
    </row>
    <row r="420" spans="1:33" x14ac:dyDescent="0.35">
      <c r="A420" s="7" t="str">
        <f t="shared" si="19"/>
        <v>Suape39,71</v>
      </c>
      <c r="B420" s="100" t="s">
        <v>187</v>
      </c>
      <c r="C420" s="7">
        <v>4196</v>
      </c>
      <c r="D420" s="7" t="s">
        <v>23</v>
      </c>
      <c r="E420">
        <v>4001150</v>
      </c>
      <c r="F420" s="101"/>
      <c r="G420" s="111">
        <v>50034033</v>
      </c>
      <c r="H420" t="s">
        <v>219</v>
      </c>
      <c r="I420" s="101" t="str">
        <f t="shared" si="18"/>
        <v>39,7</v>
      </c>
      <c r="J420" s="164">
        <v>1</v>
      </c>
      <c r="K420" s="7" t="s">
        <v>138</v>
      </c>
      <c r="L420" s="103" t="e">
        <f>HLOOKUP(K420,'ABR''26'!$DE$4:$EH$65,MATCH('Carga (2)'!A420,'ABR''26'!$DE$4:$DE$65,0),0)</f>
        <v>#N/A</v>
      </c>
      <c r="M420" s="7"/>
      <c r="O420" s="7"/>
      <c r="P420" s="104"/>
      <c r="Q420" s="102"/>
      <c r="R420" s="102"/>
      <c r="S420" s="102"/>
      <c r="T420" s="105"/>
      <c r="U420" s="102"/>
      <c r="V420" s="7"/>
      <c r="W420" s="7"/>
      <c r="X420" s="7"/>
      <c r="Y420" s="7"/>
      <c r="Z420" s="100"/>
      <c r="AA420" s="7"/>
      <c r="AB420" s="7"/>
      <c r="AC420" s="7"/>
      <c r="AD420" s="7"/>
      <c r="AE420" s="100"/>
      <c r="AF420" s="7"/>
      <c r="AG420" s="100"/>
    </row>
    <row r="421" spans="1:33" x14ac:dyDescent="0.35">
      <c r="A421" s="7" t="str">
        <f t="shared" si="19"/>
        <v>Suape39,71</v>
      </c>
      <c r="B421" s="100" t="s">
        <v>187</v>
      </c>
      <c r="C421" s="7">
        <v>4196</v>
      </c>
      <c r="D421" s="7" t="s">
        <v>23</v>
      </c>
      <c r="E421">
        <v>4001150</v>
      </c>
      <c r="F421" s="101"/>
      <c r="G421" s="111">
        <v>50034033</v>
      </c>
      <c r="H421" t="s">
        <v>219</v>
      </c>
      <c r="I421" s="101" t="str">
        <f t="shared" si="18"/>
        <v>39,7</v>
      </c>
      <c r="J421" s="164">
        <v>1</v>
      </c>
      <c r="K421" s="7" t="s">
        <v>131</v>
      </c>
      <c r="L421" s="103" t="e">
        <f>HLOOKUP(K421,'ABR''26'!$DE$4:$EH$65,MATCH('Carga (2)'!A421,'ABR''26'!$DE$4:$DE$65,0),0)</f>
        <v>#N/A</v>
      </c>
      <c r="M421" s="7"/>
      <c r="O421" s="7"/>
      <c r="P421" s="104"/>
      <c r="Q421" s="102"/>
      <c r="R421" s="102"/>
      <c r="S421" s="102"/>
      <c r="T421" s="105"/>
      <c r="U421" s="102"/>
      <c r="V421" s="7"/>
      <c r="W421" s="7"/>
      <c r="X421" s="7"/>
      <c r="Y421" s="7"/>
      <c r="Z421" s="100"/>
      <c r="AA421" s="7"/>
      <c r="AB421" s="7"/>
      <c r="AC421" s="7"/>
      <c r="AD421" s="7"/>
      <c r="AE421" s="100"/>
      <c r="AF421" s="7"/>
      <c r="AG421" s="100"/>
    </row>
    <row r="422" spans="1:33" x14ac:dyDescent="0.35">
      <c r="A422" s="7" t="str">
        <f t="shared" si="19"/>
        <v>Suape39,71</v>
      </c>
      <c r="B422" s="100" t="s">
        <v>187</v>
      </c>
      <c r="C422" s="7">
        <v>4196</v>
      </c>
      <c r="D422" s="7" t="s">
        <v>23</v>
      </c>
      <c r="E422">
        <v>4001150</v>
      </c>
      <c r="F422" s="101"/>
      <c r="G422" s="111">
        <v>50034033</v>
      </c>
      <c r="H422" t="s">
        <v>219</v>
      </c>
      <c r="I422" s="101" t="str">
        <f t="shared" si="18"/>
        <v>39,7</v>
      </c>
      <c r="J422" s="164">
        <v>1</v>
      </c>
      <c r="K422" s="7" t="s">
        <v>44</v>
      </c>
      <c r="L422" s="103" t="e">
        <f>HLOOKUP(K422,'ABR''26'!$DE$4:$EH$65,MATCH('Carga (2)'!A422,'ABR''26'!$DE$4:$DE$65,0),0)</f>
        <v>#N/A</v>
      </c>
      <c r="M422" s="7"/>
      <c r="O422" s="7"/>
      <c r="P422" s="104"/>
      <c r="Q422" s="102"/>
      <c r="R422" s="102"/>
      <c r="S422" s="102"/>
      <c r="T422" s="105"/>
      <c r="U422" s="102"/>
      <c r="V422" s="7"/>
      <c r="W422" s="7"/>
      <c r="X422" s="7"/>
      <c r="Y422" s="7"/>
      <c r="Z422" s="100"/>
      <c r="AA422" s="7"/>
      <c r="AB422" s="7"/>
      <c r="AC422" s="7"/>
      <c r="AD422" s="7"/>
      <c r="AE422" s="100"/>
      <c r="AF422" s="7"/>
      <c r="AG422" s="100"/>
    </row>
    <row r="423" spans="1:33" x14ac:dyDescent="0.35">
      <c r="A423" s="7" t="str">
        <f t="shared" si="19"/>
        <v>Suape39,71</v>
      </c>
      <c r="B423" s="100" t="s">
        <v>187</v>
      </c>
      <c r="C423" s="7">
        <v>4196</v>
      </c>
      <c r="D423" s="7" t="s">
        <v>23</v>
      </c>
      <c r="E423">
        <v>4001150</v>
      </c>
      <c r="F423" s="101"/>
      <c r="G423" s="111">
        <v>50034033</v>
      </c>
      <c r="H423" t="s">
        <v>219</v>
      </c>
      <c r="I423" s="101" t="str">
        <f t="shared" si="18"/>
        <v>39,7</v>
      </c>
      <c r="J423" s="164">
        <v>1</v>
      </c>
      <c r="K423" s="7" t="s">
        <v>52</v>
      </c>
      <c r="L423" s="103" t="e">
        <f>HLOOKUP(K423,'ABR''26'!$DE$4:$EH$65,MATCH('Carga (2)'!A423,'ABR''26'!$DE$4:$DE$65,0),0)</f>
        <v>#N/A</v>
      </c>
      <c r="M423" s="7"/>
      <c r="O423" s="7"/>
      <c r="P423" s="104"/>
      <c r="Q423" s="102"/>
      <c r="R423" s="102"/>
      <c r="S423" s="102"/>
      <c r="T423" s="105"/>
      <c r="U423" s="102"/>
      <c r="V423" s="7"/>
      <c r="W423" s="7"/>
      <c r="X423" s="7"/>
      <c r="Y423" s="7"/>
      <c r="Z423" s="100"/>
      <c r="AA423" s="7"/>
      <c r="AB423" s="7"/>
      <c r="AC423" s="7"/>
      <c r="AD423" s="7"/>
      <c r="AE423" s="100"/>
      <c r="AF423" s="7"/>
      <c r="AG423" s="100"/>
    </row>
    <row r="424" spans="1:33" x14ac:dyDescent="0.35">
      <c r="A424" s="7" t="str">
        <f t="shared" si="19"/>
        <v>Suape39,71</v>
      </c>
      <c r="B424" s="100" t="s">
        <v>187</v>
      </c>
      <c r="C424" s="7">
        <v>4196</v>
      </c>
      <c r="D424" s="7" t="s">
        <v>23</v>
      </c>
      <c r="E424">
        <v>4001150</v>
      </c>
      <c r="F424" s="101"/>
      <c r="G424" s="111">
        <v>50034033</v>
      </c>
      <c r="H424" t="s">
        <v>219</v>
      </c>
      <c r="I424" s="101" t="str">
        <f t="shared" si="18"/>
        <v>39,7</v>
      </c>
      <c r="J424" s="164">
        <v>1</v>
      </c>
      <c r="K424" s="7" t="s">
        <v>46</v>
      </c>
      <c r="L424" s="103" t="e">
        <f>HLOOKUP(K424,'ABR''26'!$DE$4:$EH$65,MATCH('Carga (2)'!A424,'ABR''26'!$DE$4:$DE$65,0),0)</f>
        <v>#N/A</v>
      </c>
      <c r="M424" s="7"/>
      <c r="O424" s="7"/>
      <c r="P424" s="104"/>
      <c r="Q424" s="102"/>
      <c r="R424" s="102"/>
      <c r="S424" s="102"/>
      <c r="T424" s="105"/>
      <c r="U424" s="102"/>
      <c r="V424" s="7"/>
      <c r="W424" s="7"/>
      <c r="X424" s="7"/>
      <c r="Y424" s="7"/>
      <c r="Z424" s="100"/>
      <c r="AA424" s="7"/>
      <c r="AB424" s="7"/>
      <c r="AC424" s="7"/>
      <c r="AD424" s="7"/>
      <c r="AE424" s="100"/>
      <c r="AF424" s="7"/>
      <c r="AG424" s="100"/>
    </row>
    <row r="425" spans="1:33" x14ac:dyDescent="0.35">
      <c r="A425" s="7" t="str">
        <f t="shared" si="19"/>
        <v>Suape39,71</v>
      </c>
      <c r="B425" s="100" t="s">
        <v>187</v>
      </c>
      <c r="C425" s="7">
        <v>4196</v>
      </c>
      <c r="D425" s="7" t="s">
        <v>23</v>
      </c>
      <c r="E425">
        <v>4001150</v>
      </c>
      <c r="F425" s="101"/>
      <c r="G425" s="111">
        <v>50034033</v>
      </c>
      <c r="H425" t="s">
        <v>219</v>
      </c>
      <c r="I425" s="101" t="str">
        <f t="shared" si="18"/>
        <v>39,7</v>
      </c>
      <c r="J425" s="164">
        <v>1</v>
      </c>
      <c r="K425" s="7" t="s">
        <v>133</v>
      </c>
      <c r="L425" s="103" t="e">
        <f>HLOOKUP(K425,'ABR''26'!$DE$4:$EH$65,MATCH('Carga (2)'!A425,'ABR''26'!$DE$4:$DE$65,0),0)</f>
        <v>#N/A</v>
      </c>
      <c r="M425" s="7"/>
      <c r="O425" s="7"/>
      <c r="P425" s="104"/>
      <c r="Q425" s="102"/>
      <c r="R425" s="102"/>
      <c r="S425" s="102"/>
      <c r="T425" s="105"/>
      <c r="U425" s="102"/>
      <c r="V425" s="7"/>
      <c r="W425" s="7"/>
      <c r="X425" s="7"/>
      <c r="Y425" s="7"/>
      <c r="Z425" s="100"/>
      <c r="AA425" s="7"/>
      <c r="AB425" s="7"/>
      <c r="AC425" s="7"/>
      <c r="AD425" s="7"/>
      <c r="AE425" s="100"/>
      <c r="AF425" s="7"/>
      <c r="AG425" s="100"/>
    </row>
    <row r="426" spans="1:33" x14ac:dyDescent="0.35">
      <c r="A426" s="7" t="str">
        <f t="shared" si="19"/>
        <v>Manaus38,01</v>
      </c>
      <c r="B426" s="100" t="s">
        <v>187</v>
      </c>
      <c r="C426" s="7">
        <v>4151</v>
      </c>
      <c r="D426" s="7" t="s">
        <v>40</v>
      </c>
      <c r="E426">
        <v>4001212</v>
      </c>
      <c r="F426" s="101"/>
      <c r="G426" s="111">
        <v>50039643</v>
      </c>
      <c r="H426" t="s">
        <v>226</v>
      </c>
      <c r="I426" s="101" t="str">
        <f t="shared" si="18"/>
        <v>38,0</v>
      </c>
      <c r="J426" s="164">
        <v>1</v>
      </c>
      <c r="K426" s="7" t="s">
        <v>43</v>
      </c>
      <c r="L426" s="103" t="e">
        <f>HLOOKUP(K426,'ABR''26'!$DE$4:$EH$65,MATCH('Carga (2)'!A426,'ABR''26'!$DE$4:$DE$65,0),0)</f>
        <v>#N/A</v>
      </c>
      <c r="M426" s="7"/>
      <c r="O426" s="7"/>
      <c r="P426" s="104"/>
      <c r="Q426" s="102"/>
      <c r="R426" s="102"/>
      <c r="S426" s="102"/>
      <c r="T426" s="105"/>
      <c r="U426" s="102"/>
      <c r="V426" s="7"/>
      <c r="W426" s="7"/>
      <c r="X426" s="7"/>
      <c r="Y426" s="7"/>
      <c r="Z426" s="100"/>
      <c r="AA426" s="7"/>
      <c r="AB426" s="7"/>
      <c r="AC426" s="7"/>
      <c r="AD426" s="7"/>
      <c r="AE426" s="100"/>
      <c r="AF426" s="7"/>
      <c r="AG426" s="100"/>
    </row>
    <row r="427" spans="1:33" x14ac:dyDescent="0.35">
      <c r="A427" s="7" t="str">
        <f t="shared" si="19"/>
        <v>Manaus38,01</v>
      </c>
      <c r="B427" s="100" t="s">
        <v>187</v>
      </c>
      <c r="C427" s="7">
        <v>4151</v>
      </c>
      <c r="D427" s="7" t="s">
        <v>40</v>
      </c>
      <c r="E427">
        <v>4001212</v>
      </c>
      <c r="F427" s="101"/>
      <c r="G427" s="111">
        <v>50039643</v>
      </c>
      <c r="H427" t="s">
        <v>226</v>
      </c>
      <c r="I427" s="101" t="str">
        <f t="shared" si="18"/>
        <v>38,0</v>
      </c>
      <c r="J427" s="164">
        <v>1</v>
      </c>
      <c r="K427" s="7" t="s">
        <v>50</v>
      </c>
      <c r="L427" s="103" t="e">
        <f>HLOOKUP(K427,'ABR''26'!$DE$4:$EH$65,MATCH('Carga (2)'!A427,'ABR''26'!$DE$4:$DE$65,0),0)</f>
        <v>#N/A</v>
      </c>
      <c r="M427" s="7"/>
      <c r="O427" s="7"/>
      <c r="P427" s="104"/>
      <c r="Q427" s="102"/>
      <c r="R427" s="102"/>
      <c r="S427" s="102"/>
      <c r="T427" s="105"/>
      <c r="U427" s="102"/>
      <c r="V427" s="7"/>
      <c r="W427" s="7"/>
      <c r="X427" s="7"/>
      <c r="Y427" s="7"/>
      <c r="Z427" s="100"/>
      <c r="AA427" s="7"/>
      <c r="AB427" s="7"/>
      <c r="AC427" s="7"/>
      <c r="AD427" s="7"/>
      <c r="AE427" s="100"/>
      <c r="AF427" s="7"/>
      <c r="AG427" s="100"/>
    </row>
    <row r="428" spans="1:33" x14ac:dyDescent="0.35">
      <c r="A428" s="7" t="str">
        <f t="shared" si="19"/>
        <v>Manaus38,01</v>
      </c>
      <c r="B428" s="100" t="s">
        <v>187</v>
      </c>
      <c r="C428" s="7">
        <v>4151</v>
      </c>
      <c r="D428" s="7" t="s">
        <v>40</v>
      </c>
      <c r="E428">
        <v>4001212</v>
      </c>
      <c r="F428" s="101"/>
      <c r="G428" s="111">
        <v>50039643</v>
      </c>
      <c r="H428" t="s">
        <v>226</v>
      </c>
      <c r="I428" s="101" t="str">
        <f t="shared" si="18"/>
        <v>38,0</v>
      </c>
      <c r="J428" s="164">
        <v>1</v>
      </c>
      <c r="K428" s="7" t="s">
        <v>138</v>
      </c>
      <c r="L428" s="103" t="e">
        <f>HLOOKUP(K428,'ABR''26'!$DE$4:$EH$65,MATCH('Carga (2)'!A428,'ABR''26'!$DE$4:$DE$65,0),0)</f>
        <v>#N/A</v>
      </c>
      <c r="M428" s="7"/>
      <c r="O428" s="7"/>
      <c r="P428" s="104"/>
      <c r="Q428" s="102"/>
      <c r="R428" s="102"/>
      <c r="S428" s="102"/>
      <c r="T428" s="105"/>
      <c r="U428" s="102"/>
      <c r="V428" s="7"/>
      <c r="W428" s="7"/>
      <c r="X428" s="7"/>
      <c r="Y428" s="7"/>
      <c r="Z428" s="100"/>
      <c r="AA428" s="7"/>
      <c r="AB428" s="7"/>
      <c r="AC428" s="7"/>
      <c r="AD428" s="7"/>
      <c r="AE428" s="100"/>
      <c r="AF428" s="7"/>
      <c r="AG428" s="100"/>
    </row>
    <row r="429" spans="1:33" x14ac:dyDescent="0.35">
      <c r="A429" s="7" t="str">
        <f t="shared" si="19"/>
        <v>Manaus38,01</v>
      </c>
      <c r="B429" s="100" t="s">
        <v>187</v>
      </c>
      <c r="C429" s="7">
        <v>4151</v>
      </c>
      <c r="D429" s="7" t="s">
        <v>40</v>
      </c>
      <c r="E429">
        <v>4001212</v>
      </c>
      <c r="F429" s="101"/>
      <c r="G429" s="111">
        <v>50039643</v>
      </c>
      <c r="H429" t="s">
        <v>226</v>
      </c>
      <c r="I429" s="101" t="str">
        <f t="shared" si="18"/>
        <v>38,0</v>
      </c>
      <c r="J429" s="164">
        <v>1</v>
      </c>
      <c r="K429" s="7" t="s">
        <v>131</v>
      </c>
      <c r="L429" s="103" t="e">
        <f>HLOOKUP(K429,'ABR''26'!$DE$4:$EH$65,MATCH('Carga (2)'!A429,'ABR''26'!$DE$4:$DE$65,0),0)</f>
        <v>#N/A</v>
      </c>
      <c r="M429" s="7"/>
      <c r="O429" s="7"/>
      <c r="P429" s="104"/>
      <c r="Q429" s="102"/>
      <c r="R429" s="102"/>
      <c r="S429" s="102"/>
      <c r="T429" s="105"/>
      <c r="U429" s="102"/>
      <c r="V429" s="7"/>
      <c r="W429" s="7"/>
      <c r="X429" s="7"/>
      <c r="Y429" s="7"/>
      <c r="Z429" s="100"/>
      <c r="AA429" s="7"/>
      <c r="AB429" s="7"/>
      <c r="AC429" s="7"/>
      <c r="AD429" s="7"/>
      <c r="AE429" s="100"/>
      <c r="AF429" s="7"/>
      <c r="AG429" s="100"/>
    </row>
    <row r="430" spans="1:33" x14ac:dyDescent="0.35">
      <c r="A430" s="7" t="str">
        <f t="shared" si="19"/>
        <v>Manaus38,01</v>
      </c>
      <c r="B430" s="100" t="s">
        <v>187</v>
      </c>
      <c r="C430" s="7">
        <v>4151</v>
      </c>
      <c r="D430" s="7" t="s">
        <v>40</v>
      </c>
      <c r="E430">
        <v>4001212</v>
      </c>
      <c r="F430" s="101"/>
      <c r="G430" s="111">
        <v>50039643</v>
      </c>
      <c r="H430" t="s">
        <v>226</v>
      </c>
      <c r="I430" s="101" t="str">
        <f t="shared" si="18"/>
        <v>38,0</v>
      </c>
      <c r="J430" s="164">
        <v>1</v>
      </c>
      <c r="K430" s="7" t="s">
        <v>44</v>
      </c>
      <c r="L430" s="103" t="e">
        <f>HLOOKUP(K430,'ABR''26'!$DE$4:$EH$65,MATCH('Carga (2)'!A430,'ABR''26'!$DE$4:$DE$65,0),0)</f>
        <v>#N/A</v>
      </c>
      <c r="M430" s="7"/>
      <c r="O430" s="7"/>
      <c r="P430" s="104"/>
      <c r="Q430" s="102"/>
      <c r="R430" s="102"/>
      <c r="S430" s="102"/>
      <c r="T430" s="105"/>
      <c r="U430" s="102"/>
      <c r="V430" s="7"/>
      <c r="W430" s="7"/>
      <c r="X430" s="7"/>
      <c r="Y430" s="7"/>
      <c r="Z430" s="100"/>
      <c r="AA430" s="7"/>
      <c r="AB430" s="7"/>
      <c r="AC430" s="7"/>
      <c r="AD430" s="7"/>
      <c r="AE430" s="100"/>
      <c r="AF430" s="7"/>
      <c r="AG430" s="100"/>
    </row>
    <row r="431" spans="1:33" x14ac:dyDescent="0.35">
      <c r="A431" s="7" t="str">
        <f t="shared" si="19"/>
        <v>Manaus38,01</v>
      </c>
      <c r="B431" s="100" t="s">
        <v>187</v>
      </c>
      <c r="C431" s="7">
        <v>4151</v>
      </c>
      <c r="D431" s="7" t="s">
        <v>40</v>
      </c>
      <c r="E431">
        <v>4001212</v>
      </c>
      <c r="F431" s="101"/>
      <c r="G431" s="111">
        <v>50039643</v>
      </c>
      <c r="H431" t="s">
        <v>226</v>
      </c>
      <c r="I431" s="101" t="str">
        <f t="shared" si="18"/>
        <v>38,0</v>
      </c>
      <c r="J431" s="164">
        <v>1</v>
      </c>
      <c r="K431" s="7" t="s">
        <v>52</v>
      </c>
      <c r="L431" s="103" t="e">
        <f>HLOOKUP(K431,'ABR''26'!$DE$4:$EH$65,MATCH('Carga (2)'!A431,'ABR''26'!$DE$4:$DE$65,0),0)</f>
        <v>#N/A</v>
      </c>
      <c r="M431" s="7"/>
      <c r="O431" s="7"/>
      <c r="P431" s="104"/>
      <c r="Q431" s="102"/>
      <c r="R431" s="102"/>
      <c r="S431" s="102"/>
      <c r="T431" s="105"/>
      <c r="U431" s="102"/>
      <c r="V431" s="7"/>
      <c r="W431" s="7"/>
      <c r="X431" s="7"/>
      <c r="Y431" s="7"/>
      <c r="Z431" s="100"/>
      <c r="AA431" s="7"/>
      <c r="AB431" s="7"/>
      <c r="AC431" s="7"/>
      <c r="AD431" s="7"/>
      <c r="AE431" s="100"/>
      <c r="AF431" s="7"/>
      <c r="AG431" s="100"/>
    </row>
    <row r="432" spans="1:33" x14ac:dyDescent="0.35">
      <c r="A432" s="7" t="str">
        <f t="shared" si="19"/>
        <v>Manaus38,01</v>
      </c>
      <c r="B432" s="100" t="s">
        <v>187</v>
      </c>
      <c r="C432" s="7">
        <v>4151</v>
      </c>
      <c r="D432" s="7" t="s">
        <v>40</v>
      </c>
      <c r="E432">
        <v>4001212</v>
      </c>
      <c r="F432" s="101"/>
      <c r="G432" s="111">
        <v>50039643</v>
      </c>
      <c r="H432" t="s">
        <v>226</v>
      </c>
      <c r="I432" s="101" t="str">
        <f t="shared" si="18"/>
        <v>38,0</v>
      </c>
      <c r="J432" s="164">
        <v>1</v>
      </c>
      <c r="K432" s="7" t="s">
        <v>46</v>
      </c>
      <c r="L432" s="103" t="e">
        <f>HLOOKUP(K432,'ABR''26'!$DE$4:$EH$65,MATCH('Carga (2)'!A432,'ABR''26'!$DE$4:$DE$65,0),0)</f>
        <v>#N/A</v>
      </c>
      <c r="M432" s="7"/>
      <c r="O432" s="7"/>
      <c r="P432" s="104"/>
      <c r="Q432" s="102"/>
      <c r="R432" s="102"/>
      <c r="S432" s="102"/>
      <c r="T432" s="105"/>
      <c r="U432" s="102"/>
      <c r="V432" s="7"/>
      <c r="W432" s="7"/>
      <c r="X432" s="7"/>
      <c r="Y432" s="7"/>
      <c r="Z432" s="100"/>
      <c r="AA432" s="7"/>
      <c r="AB432" s="7"/>
      <c r="AC432" s="7"/>
      <c r="AD432" s="7"/>
      <c r="AE432" s="100"/>
      <c r="AF432" s="7"/>
      <c r="AG432" s="100"/>
    </row>
    <row r="433" spans="1:33" x14ac:dyDescent="0.35">
      <c r="A433" s="7" t="str">
        <f t="shared" si="19"/>
        <v>Manaus38,01</v>
      </c>
      <c r="B433" s="100" t="s">
        <v>187</v>
      </c>
      <c r="C433" s="7">
        <v>4151</v>
      </c>
      <c r="D433" s="7" t="s">
        <v>40</v>
      </c>
      <c r="E433">
        <v>4001212</v>
      </c>
      <c r="F433" s="101"/>
      <c r="G433" s="111">
        <v>50039643</v>
      </c>
      <c r="H433" t="s">
        <v>226</v>
      </c>
      <c r="I433" s="101" t="str">
        <f t="shared" si="18"/>
        <v>38,0</v>
      </c>
      <c r="J433" s="164">
        <v>1</v>
      </c>
      <c r="K433" s="7" t="s">
        <v>133</v>
      </c>
      <c r="L433" s="103" t="e">
        <f>HLOOKUP(K433,'ABR''26'!$DE$4:$EH$65,MATCH('Carga (2)'!A433,'ABR''26'!$DE$4:$DE$65,0),0)</f>
        <v>#N/A</v>
      </c>
      <c r="M433" s="7"/>
      <c r="O433" s="7"/>
      <c r="P433" s="104"/>
      <c r="Q433" s="102"/>
      <c r="R433" s="102"/>
      <c r="S433" s="102"/>
      <c r="T433" s="105"/>
      <c r="U433" s="102"/>
      <c r="V433" s="7"/>
      <c r="W433" s="7"/>
      <c r="X433" s="7"/>
      <c r="Y433" s="7"/>
      <c r="Z433" s="100"/>
      <c r="AA433" s="7"/>
      <c r="AB433" s="7"/>
      <c r="AC433" s="7"/>
      <c r="AD433" s="7"/>
      <c r="AE433" s="100"/>
      <c r="AF433" s="7"/>
      <c r="AG433" s="100"/>
    </row>
    <row r="434" spans="1:33" x14ac:dyDescent="0.35">
      <c r="A434" s="7" t="str">
        <f t="shared" si="19"/>
        <v>Manaus29,51</v>
      </c>
      <c r="B434" s="100" t="s">
        <v>187</v>
      </c>
      <c r="C434" s="7">
        <v>4151</v>
      </c>
      <c r="D434" s="7" t="s">
        <v>40</v>
      </c>
      <c r="E434">
        <v>4003542</v>
      </c>
      <c r="F434" s="101"/>
      <c r="G434" s="111">
        <v>50039649</v>
      </c>
      <c r="H434" t="s">
        <v>228</v>
      </c>
      <c r="I434" s="101" t="str">
        <f t="shared" si="18"/>
        <v>29,5</v>
      </c>
      <c r="J434" s="164">
        <v>1</v>
      </c>
      <c r="K434" s="7" t="s">
        <v>43</v>
      </c>
      <c r="L434" s="103" t="e">
        <f>HLOOKUP(K434,'ABR''26'!$DE$4:$EH$65,MATCH('Carga (2)'!A434,'ABR''26'!$DE$4:$DE$65,0),0)</f>
        <v>#N/A</v>
      </c>
      <c r="M434" s="7"/>
      <c r="O434" s="7"/>
      <c r="P434" s="104"/>
      <c r="Q434" s="102"/>
      <c r="R434" s="102"/>
      <c r="S434" s="102"/>
      <c r="T434" s="105"/>
      <c r="U434" s="102"/>
      <c r="V434" s="7"/>
      <c r="W434" s="7"/>
      <c r="X434" s="7"/>
      <c r="Y434" s="7"/>
      <c r="Z434" s="100"/>
      <c r="AA434" s="7"/>
      <c r="AB434" s="7"/>
      <c r="AC434" s="7"/>
      <c r="AD434" s="7"/>
      <c r="AE434" s="100"/>
      <c r="AF434" s="7"/>
      <c r="AG434" s="100"/>
    </row>
    <row r="435" spans="1:33" x14ac:dyDescent="0.35">
      <c r="A435" s="7" t="str">
        <f t="shared" si="19"/>
        <v>Manaus29,51</v>
      </c>
      <c r="B435" s="100" t="s">
        <v>187</v>
      </c>
      <c r="C435" s="7">
        <v>4151</v>
      </c>
      <c r="D435" s="7" t="s">
        <v>40</v>
      </c>
      <c r="E435">
        <v>4003542</v>
      </c>
      <c r="F435" s="101"/>
      <c r="G435" s="111">
        <v>50039649</v>
      </c>
      <c r="H435" t="s">
        <v>228</v>
      </c>
      <c r="I435" s="101" t="str">
        <f t="shared" si="18"/>
        <v>29,5</v>
      </c>
      <c r="J435" s="164">
        <v>1</v>
      </c>
      <c r="K435" s="7" t="s">
        <v>50</v>
      </c>
      <c r="L435" s="103" t="e">
        <f>HLOOKUP(K435,'ABR''26'!$DE$4:$EH$65,MATCH('Carga (2)'!A435,'ABR''26'!$DE$4:$DE$65,0),0)</f>
        <v>#N/A</v>
      </c>
      <c r="M435" s="7"/>
      <c r="O435" s="7"/>
      <c r="P435" s="104"/>
      <c r="Q435" s="102"/>
      <c r="R435" s="102"/>
      <c r="S435" s="102"/>
      <c r="T435" s="105"/>
      <c r="U435" s="102"/>
      <c r="V435" s="7"/>
      <c r="W435" s="7"/>
      <c r="X435" s="7"/>
      <c r="Y435" s="7"/>
      <c r="Z435" s="100"/>
      <c r="AA435" s="7"/>
      <c r="AB435" s="7"/>
      <c r="AC435" s="7"/>
      <c r="AD435" s="7"/>
      <c r="AE435" s="100"/>
      <c r="AF435" s="7"/>
      <c r="AG435" s="100"/>
    </row>
    <row r="436" spans="1:33" x14ac:dyDescent="0.35">
      <c r="A436" s="7" t="str">
        <f t="shared" si="19"/>
        <v>Manaus29,51</v>
      </c>
      <c r="B436" s="100" t="s">
        <v>187</v>
      </c>
      <c r="C436" s="7">
        <v>4151</v>
      </c>
      <c r="D436" s="7" t="s">
        <v>40</v>
      </c>
      <c r="E436">
        <v>4003542</v>
      </c>
      <c r="F436" s="101"/>
      <c r="G436" s="111">
        <v>50039649</v>
      </c>
      <c r="H436" t="s">
        <v>228</v>
      </c>
      <c r="I436" s="101" t="str">
        <f t="shared" si="18"/>
        <v>29,5</v>
      </c>
      <c r="J436" s="164">
        <v>1</v>
      </c>
      <c r="K436" s="7" t="s">
        <v>138</v>
      </c>
      <c r="L436" s="103" t="e">
        <f>HLOOKUP(K436,'ABR''26'!$DE$4:$EH$65,MATCH('Carga (2)'!A436,'ABR''26'!$DE$4:$DE$65,0),0)</f>
        <v>#N/A</v>
      </c>
      <c r="M436" s="7"/>
      <c r="O436" s="7"/>
      <c r="P436" s="104"/>
      <c r="Q436" s="102"/>
      <c r="R436" s="102"/>
      <c r="S436" s="102"/>
      <c r="T436" s="105"/>
      <c r="U436" s="102"/>
      <c r="V436" s="7"/>
      <c r="W436" s="7"/>
      <c r="X436" s="7"/>
      <c r="Y436" s="7"/>
      <c r="Z436" s="100"/>
      <c r="AA436" s="7"/>
      <c r="AB436" s="7"/>
      <c r="AC436" s="7"/>
      <c r="AD436" s="7"/>
      <c r="AE436" s="100"/>
      <c r="AF436" s="7"/>
      <c r="AG436" s="100"/>
    </row>
    <row r="437" spans="1:33" x14ac:dyDescent="0.35">
      <c r="A437" s="7" t="str">
        <f t="shared" si="19"/>
        <v>Manaus29,51</v>
      </c>
      <c r="B437" s="100" t="s">
        <v>187</v>
      </c>
      <c r="C437" s="7">
        <v>4151</v>
      </c>
      <c r="D437" s="7" t="s">
        <v>40</v>
      </c>
      <c r="E437">
        <v>4003542</v>
      </c>
      <c r="F437" s="101"/>
      <c r="G437" s="111">
        <v>50039649</v>
      </c>
      <c r="H437" t="s">
        <v>228</v>
      </c>
      <c r="I437" s="101" t="str">
        <f t="shared" si="18"/>
        <v>29,5</v>
      </c>
      <c r="J437" s="164">
        <v>1</v>
      </c>
      <c r="K437" s="7" t="s">
        <v>131</v>
      </c>
      <c r="L437" s="103" t="e">
        <f>HLOOKUP(K437,'ABR''26'!$DE$4:$EH$65,MATCH('Carga (2)'!A437,'ABR''26'!$DE$4:$DE$65,0),0)</f>
        <v>#N/A</v>
      </c>
      <c r="M437" s="7"/>
      <c r="O437" s="7"/>
      <c r="P437" s="104"/>
      <c r="Q437" s="102"/>
      <c r="R437" s="102"/>
      <c r="S437" s="102"/>
      <c r="T437" s="105"/>
      <c r="U437" s="102"/>
      <c r="V437" s="7"/>
      <c r="W437" s="7"/>
      <c r="X437" s="7"/>
      <c r="Y437" s="7"/>
      <c r="Z437" s="100"/>
      <c r="AA437" s="7"/>
      <c r="AB437" s="7"/>
      <c r="AC437" s="7"/>
      <c r="AD437" s="7"/>
      <c r="AE437" s="100"/>
      <c r="AF437" s="7"/>
      <c r="AG437" s="100"/>
    </row>
    <row r="438" spans="1:33" x14ac:dyDescent="0.35">
      <c r="A438" s="7" t="str">
        <f t="shared" si="19"/>
        <v>Manaus29,51</v>
      </c>
      <c r="B438" s="100" t="s">
        <v>187</v>
      </c>
      <c r="C438" s="7">
        <v>4151</v>
      </c>
      <c r="D438" s="7" t="s">
        <v>40</v>
      </c>
      <c r="E438">
        <v>4003542</v>
      </c>
      <c r="F438" s="101"/>
      <c r="G438" s="111">
        <v>50039649</v>
      </c>
      <c r="H438" t="s">
        <v>228</v>
      </c>
      <c r="I438" s="101" t="str">
        <f t="shared" si="18"/>
        <v>29,5</v>
      </c>
      <c r="J438" s="164">
        <v>1</v>
      </c>
      <c r="K438" s="7" t="s">
        <v>44</v>
      </c>
      <c r="L438" s="103" t="e">
        <f>HLOOKUP(K438,'ABR''26'!$DE$4:$EH$65,MATCH('Carga (2)'!A438,'ABR''26'!$DE$4:$DE$65,0),0)</f>
        <v>#N/A</v>
      </c>
      <c r="M438" s="7"/>
      <c r="O438" s="7"/>
      <c r="P438" s="104"/>
      <c r="Q438" s="102"/>
      <c r="R438" s="102"/>
      <c r="S438" s="102"/>
      <c r="T438" s="105"/>
      <c r="U438" s="102"/>
      <c r="V438" s="7"/>
      <c r="W438" s="7"/>
      <c r="X438" s="7"/>
      <c r="Y438" s="7"/>
      <c r="Z438" s="100"/>
      <c r="AA438" s="7"/>
      <c r="AB438" s="7"/>
      <c r="AC438" s="7"/>
      <c r="AD438" s="7"/>
      <c r="AE438" s="100"/>
      <c r="AF438" s="7"/>
      <c r="AG438" s="100"/>
    </row>
    <row r="439" spans="1:33" x14ac:dyDescent="0.35">
      <c r="A439" s="7" t="str">
        <f t="shared" si="19"/>
        <v>Manaus29,51</v>
      </c>
      <c r="B439" s="100" t="s">
        <v>187</v>
      </c>
      <c r="C439" s="7">
        <v>4151</v>
      </c>
      <c r="D439" s="7" t="s">
        <v>40</v>
      </c>
      <c r="E439">
        <v>4003542</v>
      </c>
      <c r="F439" s="101"/>
      <c r="G439" s="111">
        <v>50039649</v>
      </c>
      <c r="H439" t="s">
        <v>228</v>
      </c>
      <c r="I439" s="101" t="str">
        <f t="shared" si="18"/>
        <v>29,5</v>
      </c>
      <c r="J439" s="164">
        <v>1</v>
      </c>
      <c r="K439" s="7" t="s">
        <v>52</v>
      </c>
      <c r="L439" s="103" t="e">
        <f>HLOOKUP(K439,'ABR''26'!$DE$4:$EH$65,MATCH('Carga (2)'!A439,'ABR''26'!$DE$4:$DE$65,0),0)</f>
        <v>#N/A</v>
      </c>
      <c r="M439" s="7"/>
      <c r="O439" s="7"/>
      <c r="P439" s="104"/>
      <c r="Q439" s="102"/>
      <c r="R439" s="102"/>
      <c r="S439" s="102"/>
      <c r="T439" s="105"/>
      <c r="U439" s="102"/>
      <c r="V439" s="7"/>
      <c r="W439" s="7"/>
      <c r="X439" s="7"/>
      <c r="Y439" s="7"/>
      <c r="Z439" s="100"/>
      <c r="AA439" s="7"/>
      <c r="AB439" s="7"/>
      <c r="AC439" s="7"/>
      <c r="AD439" s="7"/>
      <c r="AE439" s="100"/>
      <c r="AF439" s="7"/>
      <c r="AG439" s="100"/>
    </row>
    <row r="440" spans="1:33" x14ac:dyDescent="0.35">
      <c r="A440" s="7" t="str">
        <f t="shared" si="19"/>
        <v>Manaus29,51</v>
      </c>
      <c r="B440" s="100" t="s">
        <v>187</v>
      </c>
      <c r="C440" s="7">
        <v>4151</v>
      </c>
      <c r="D440" s="7" t="s">
        <v>40</v>
      </c>
      <c r="E440">
        <v>4003542</v>
      </c>
      <c r="F440" s="101"/>
      <c r="G440" s="111">
        <v>50039649</v>
      </c>
      <c r="H440" t="s">
        <v>228</v>
      </c>
      <c r="I440" s="101" t="str">
        <f t="shared" si="18"/>
        <v>29,5</v>
      </c>
      <c r="J440" s="164">
        <v>1</v>
      </c>
      <c r="K440" s="7" t="s">
        <v>46</v>
      </c>
      <c r="L440" s="103" t="e">
        <f>HLOOKUP(K440,'ABR''26'!$DE$4:$EH$65,MATCH('Carga (2)'!A440,'ABR''26'!$DE$4:$DE$65,0),0)</f>
        <v>#N/A</v>
      </c>
      <c r="M440" s="7"/>
      <c r="O440" s="7"/>
      <c r="P440" s="104"/>
      <c r="Q440" s="102"/>
      <c r="R440" s="102"/>
      <c r="S440" s="102"/>
      <c r="T440" s="105"/>
      <c r="U440" s="102"/>
      <c r="V440" s="7"/>
      <c r="W440" s="7"/>
      <c r="X440" s="7"/>
      <c r="Y440" s="7"/>
      <c r="Z440" s="100"/>
      <c r="AA440" s="7"/>
      <c r="AB440" s="7"/>
      <c r="AC440" s="7"/>
      <c r="AD440" s="7"/>
      <c r="AE440" s="100"/>
      <c r="AF440" s="7"/>
      <c r="AG440" s="100"/>
    </row>
    <row r="441" spans="1:33" x14ac:dyDescent="0.35">
      <c r="A441" s="7" t="str">
        <f t="shared" si="19"/>
        <v>Manaus29,51</v>
      </c>
      <c r="B441" s="100" t="s">
        <v>187</v>
      </c>
      <c r="C441" s="7">
        <v>4151</v>
      </c>
      <c r="D441" s="7" t="s">
        <v>40</v>
      </c>
      <c r="E441">
        <v>4003542</v>
      </c>
      <c r="F441" s="101"/>
      <c r="G441" s="111">
        <v>50039649</v>
      </c>
      <c r="H441" t="s">
        <v>228</v>
      </c>
      <c r="I441" s="101" t="str">
        <f t="shared" si="18"/>
        <v>29,5</v>
      </c>
      <c r="J441" s="164">
        <v>1</v>
      </c>
      <c r="K441" s="7" t="s">
        <v>133</v>
      </c>
      <c r="L441" s="103" t="e">
        <f>HLOOKUP(K441,'ABR''26'!$DE$4:$EH$65,MATCH('Carga (2)'!A441,'ABR''26'!$DE$4:$DE$65,0),0)</f>
        <v>#N/A</v>
      </c>
      <c r="M441" s="7"/>
      <c r="O441" s="7"/>
      <c r="P441" s="104"/>
      <c r="Q441" s="102"/>
      <c r="R441" s="102"/>
      <c r="S441" s="102"/>
      <c r="T441" s="105"/>
      <c r="U441" s="102"/>
      <c r="V441" s="7"/>
      <c r="W441" s="7"/>
      <c r="X441" s="7"/>
      <c r="Y441" s="7"/>
      <c r="Z441" s="100"/>
      <c r="AA441" s="7"/>
      <c r="AB441" s="7"/>
      <c r="AC441" s="7"/>
      <c r="AD441" s="7"/>
      <c r="AE441" s="100"/>
      <c r="AF441" s="7"/>
      <c r="AG441" s="100"/>
    </row>
    <row r="442" spans="1:33" x14ac:dyDescent="0.35">
      <c r="A442" s="7" t="str">
        <f t="shared" si="19"/>
        <v>Manaus39,70</v>
      </c>
      <c r="B442" s="100" t="s">
        <v>187</v>
      </c>
      <c r="C442" s="7">
        <v>4151</v>
      </c>
      <c r="D442" s="7" t="s">
        <v>40</v>
      </c>
      <c r="E442">
        <v>4001152</v>
      </c>
      <c r="F442" s="101"/>
      <c r="G442" s="111">
        <v>50035279</v>
      </c>
      <c r="H442" t="s">
        <v>229</v>
      </c>
      <c r="I442" s="101" t="str">
        <f t="shared" si="18"/>
        <v>39,7</v>
      </c>
      <c r="J442" s="164">
        <v>0</v>
      </c>
      <c r="K442" s="7" t="s">
        <v>43</v>
      </c>
      <c r="L442" s="103" t="e">
        <f>HLOOKUP(K442,'ABR''26'!$DE$4:$EH$65,MATCH('Carga (2)'!A442,'ABR''26'!$DE$4:$DE$65,0),0)</f>
        <v>#N/A</v>
      </c>
      <c r="M442" s="7"/>
      <c r="O442" s="7"/>
      <c r="P442" s="104"/>
      <c r="Q442" s="102"/>
      <c r="R442" s="102"/>
      <c r="S442" s="102"/>
      <c r="T442" s="105"/>
      <c r="U442" s="102"/>
      <c r="V442" s="7"/>
      <c r="W442" s="7"/>
      <c r="X442" s="7"/>
      <c r="Y442" s="7"/>
      <c r="Z442" s="100"/>
      <c r="AA442" s="7"/>
      <c r="AB442" s="7"/>
      <c r="AC442" s="7"/>
      <c r="AD442" s="7"/>
      <c r="AE442" s="100"/>
      <c r="AF442" s="7"/>
      <c r="AG442" s="100"/>
    </row>
    <row r="443" spans="1:33" x14ac:dyDescent="0.35">
      <c r="A443" s="7" t="str">
        <f t="shared" si="19"/>
        <v>Manaus39,70</v>
      </c>
      <c r="B443" s="100" t="s">
        <v>187</v>
      </c>
      <c r="C443" s="7">
        <v>4151</v>
      </c>
      <c r="D443" s="7" t="s">
        <v>40</v>
      </c>
      <c r="E443">
        <v>4001152</v>
      </c>
      <c r="F443" s="101"/>
      <c r="G443" s="111">
        <v>50035279</v>
      </c>
      <c r="H443" t="s">
        <v>229</v>
      </c>
      <c r="I443" s="101" t="str">
        <f t="shared" si="18"/>
        <v>39,7</v>
      </c>
      <c r="J443" s="164">
        <v>0</v>
      </c>
      <c r="K443" s="7" t="s">
        <v>50</v>
      </c>
      <c r="L443" s="103" t="e">
        <f>HLOOKUP(K443,'ABR''26'!$DE$4:$EH$65,MATCH('Carga (2)'!A443,'ABR''26'!$DE$4:$DE$65,0),0)</f>
        <v>#N/A</v>
      </c>
      <c r="M443" s="7"/>
      <c r="O443" s="7"/>
      <c r="P443" s="104"/>
      <c r="Q443" s="102"/>
      <c r="R443" s="102"/>
      <c r="S443" s="102"/>
      <c r="T443" s="105"/>
      <c r="U443" s="102"/>
      <c r="V443" s="7"/>
      <c r="W443" s="7"/>
      <c r="X443" s="7"/>
      <c r="Y443" s="7"/>
      <c r="Z443" s="100"/>
      <c r="AA443" s="7"/>
      <c r="AB443" s="7"/>
      <c r="AC443" s="7"/>
      <c r="AD443" s="7"/>
      <c r="AE443" s="100"/>
      <c r="AF443" s="7"/>
      <c r="AG443" s="100"/>
    </row>
    <row r="444" spans="1:33" x14ac:dyDescent="0.35">
      <c r="A444" s="7" t="str">
        <f t="shared" si="19"/>
        <v>Manaus39,70</v>
      </c>
      <c r="B444" s="100" t="s">
        <v>187</v>
      </c>
      <c r="C444" s="7">
        <v>4151</v>
      </c>
      <c r="D444" s="7" t="s">
        <v>40</v>
      </c>
      <c r="E444">
        <v>4001152</v>
      </c>
      <c r="F444" s="101"/>
      <c r="G444" s="111">
        <v>50035279</v>
      </c>
      <c r="H444" t="s">
        <v>229</v>
      </c>
      <c r="I444" s="101" t="str">
        <f t="shared" si="18"/>
        <v>39,7</v>
      </c>
      <c r="J444" s="164">
        <v>0</v>
      </c>
      <c r="K444" s="7" t="s">
        <v>138</v>
      </c>
      <c r="L444" s="103" t="e">
        <f>HLOOKUP(K444,'ABR''26'!$DE$4:$EH$65,MATCH('Carga (2)'!A444,'ABR''26'!$DE$4:$DE$65,0),0)</f>
        <v>#N/A</v>
      </c>
      <c r="M444" s="7"/>
      <c r="O444" s="7"/>
      <c r="P444" s="104"/>
      <c r="Q444" s="102"/>
      <c r="R444" s="102"/>
      <c r="S444" s="102"/>
      <c r="T444" s="105"/>
      <c r="U444" s="102"/>
      <c r="V444" s="7"/>
      <c r="W444" s="7"/>
      <c r="X444" s="7"/>
      <c r="Y444" s="7"/>
      <c r="Z444" s="100"/>
      <c r="AA444" s="7"/>
      <c r="AB444" s="7"/>
      <c r="AC444" s="7"/>
      <c r="AD444" s="7"/>
      <c r="AE444" s="100"/>
      <c r="AF444" s="7"/>
      <c r="AG444" s="100"/>
    </row>
    <row r="445" spans="1:33" x14ac:dyDescent="0.35">
      <c r="A445" s="7" t="str">
        <f t="shared" si="19"/>
        <v>Manaus39,70</v>
      </c>
      <c r="B445" s="100" t="s">
        <v>187</v>
      </c>
      <c r="C445" s="7">
        <v>4151</v>
      </c>
      <c r="D445" s="7" t="s">
        <v>40</v>
      </c>
      <c r="E445">
        <v>4001152</v>
      </c>
      <c r="F445" s="101"/>
      <c r="G445" s="111">
        <v>50035279</v>
      </c>
      <c r="H445" t="s">
        <v>229</v>
      </c>
      <c r="I445" s="101" t="str">
        <f t="shared" si="18"/>
        <v>39,7</v>
      </c>
      <c r="J445" s="164">
        <v>0</v>
      </c>
      <c r="K445" s="7" t="s">
        <v>131</v>
      </c>
      <c r="L445" s="103" t="e">
        <f>HLOOKUP(K445,'ABR''26'!$DE$4:$EH$65,MATCH('Carga (2)'!A445,'ABR''26'!$DE$4:$DE$65,0),0)</f>
        <v>#N/A</v>
      </c>
      <c r="M445" s="7"/>
      <c r="O445" s="7"/>
      <c r="P445" s="104"/>
      <c r="Q445" s="102"/>
      <c r="R445" s="102"/>
      <c r="S445" s="102"/>
      <c r="T445" s="105"/>
      <c r="U445" s="102"/>
      <c r="V445" s="7"/>
      <c r="W445" s="7"/>
      <c r="X445" s="7"/>
      <c r="Y445" s="7"/>
      <c r="Z445" s="100"/>
      <c r="AA445" s="7"/>
      <c r="AB445" s="7"/>
      <c r="AC445" s="7"/>
      <c r="AD445" s="7"/>
      <c r="AE445" s="100"/>
      <c r="AF445" s="7"/>
      <c r="AG445" s="100"/>
    </row>
    <row r="446" spans="1:33" x14ac:dyDescent="0.35">
      <c r="A446" s="7" t="str">
        <f t="shared" si="19"/>
        <v>Manaus39,70</v>
      </c>
      <c r="B446" s="100" t="s">
        <v>187</v>
      </c>
      <c r="C446" s="7">
        <v>4151</v>
      </c>
      <c r="D446" s="7" t="s">
        <v>40</v>
      </c>
      <c r="E446">
        <v>4001152</v>
      </c>
      <c r="F446" s="101"/>
      <c r="G446" s="111">
        <v>50035279</v>
      </c>
      <c r="H446" t="s">
        <v>229</v>
      </c>
      <c r="I446" s="101" t="str">
        <f t="shared" si="18"/>
        <v>39,7</v>
      </c>
      <c r="J446" s="164">
        <v>0</v>
      </c>
      <c r="K446" s="7" t="s">
        <v>44</v>
      </c>
      <c r="L446" s="103" t="e">
        <f>HLOOKUP(K446,'ABR''26'!$DE$4:$EH$65,MATCH('Carga (2)'!A446,'ABR''26'!$DE$4:$DE$65,0),0)</f>
        <v>#N/A</v>
      </c>
      <c r="M446" s="7"/>
      <c r="O446" s="7"/>
      <c r="P446" s="104"/>
      <c r="Q446" s="102"/>
      <c r="R446" s="102"/>
      <c r="S446" s="102"/>
      <c r="T446" s="105"/>
      <c r="U446" s="102"/>
      <c r="V446" s="7"/>
      <c r="W446" s="7"/>
      <c r="X446" s="7"/>
      <c r="Y446" s="7"/>
      <c r="Z446" s="100"/>
      <c r="AA446" s="7"/>
      <c r="AB446" s="7"/>
      <c r="AC446" s="7"/>
      <c r="AD446" s="7"/>
      <c r="AE446" s="100"/>
      <c r="AF446" s="7"/>
      <c r="AG446" s="100"/>
    </row>
    <row r="447" spans="1:33" x14ac:dyDescent="0.35">
      <c r="A447" s="7" t="str">
        <f t="shared" si="19"/>
        <v>Manaus39,70</v>
      </c>
      <c r="B447" s="100" t="s">
        <v>187</v>
      </c>
      <c r="C447" s="7">
        <v>4151</v>
      </c>
      <c r="D447" s="7" t="s">
        <v>40</v>
      </c>
      <c r="E447">
        <v>4001152</v>
      </c>
      <c r="F447" s="101"/>
      <c r="G447" s="111">
        <v>50035279</v>
      </c>
      <c r="H447" t="s">
        <v>229</v>
      </c>
      <c r="I447" s="101" t="str">
        <f t="shared" si="18"/>
        <v>39,7</v>
      </c>
      <c r="J447" s="164">
        <v>0</v>
      </c>
      <c r="K447" s="7" t="s">
        <v>52</v>
      </c>
      <c r="L447" s="103" t="e">
        <f>HLOOKUP(K447,'ABR''26'!$DE$4:$EH$65,MATCH('Carga (2)'!A447,'ABR''26'!$DE$4:$DE$65,0),0)</f>
        <v>#N/A</v>
      </c>
      <c r="M447" s="7"/>
      <c r="O447" s="7"/>
      <c r="P447" s="104"/>
      <c r="Q447" s="102"/>
      <c r="R447" s="102"/>
      <c r="S447" s="102"/>
      <c r="T447" s="105"/>
      <c r="U447" s="102"/>
      <c r="V447" s="7"/>
      <c r="W447" s="7"/>
      <c r="X447" s="7"/>
      <c r="Y447" s="7"/>
      <c r="Z447" s="100"/>
      <c r="AA447" s="7"/>
      <c r="AB447" s="7"/>
      <c r="AC447" s="7"/>
      <c r="AD447" s="7"/>
      <c r="AE447" s="100"/>
      <c r="AF447" s="7"/>
      <c r="AG447" s="100"/>
    </row>
    <row r="448" spans="1:33" x14ac:dyDescent="0.35">
      <c r="A448" s="7" t="str">
        <f t="shared" si="19"/>
        <v>Manaus39,70</v>
      </c>
      <c r="B448" s="100" t="s">
        <v>187</v>
      </c>
      <c r="C448" s="7">
        <v>4151</v>
      </c>
      <c r="D448" s="7" t="s">
        <v>40</v>
      </c>
      <c r="E448">
        <v>4001152</v>
      </c>
      <c r="F448" s="101"/>
      <c r="G448" s="111">
        <v>50035279</v>
      </c>
      <c r="H448" t="s">
        <v>229</v>
      </c>
      <c r="I448" s="101" t="str">
        <f t="shared" si="18"/>
        <v>39,7</v>
      </c>
      <c r="J448" s="164">
        <v>0</v>
      </c>
      <c r="K448" s="7" t="s">
        <v>46</v>
      </c>
      <c r="L448" s="103" t="e">
        <f>HLOOKUP(K448,'ABR''26'!$DE$4:$EH$65,MATCH('Carga (2)'!A448,'ABR''26'!$DE$4:$DE$65,0),0)</f>
        <v>#N/A</v>
      </c>
      <c r="M448" s="7"/>
      <c r="O448" s="7"/>
      <c r="P448" s="104"/>
      <c r="Q448" s="102"/>
      <c r="R448" s="102"/>
      <c r="S448" s="102"/>
      <c r="T448" s="105"/>
      <c r="U448" s="102"/>
      <c r="V448" s="7"/>
      <c r="W448" s="7"/>
      <c r="X448" s="7"/>
      <c r="Y448" s="7"/>
      <c r="Z448" s="100"/>
      <c r="AA448" s="7"/>
      <c r="AB448" s="7"/>
      <c r="AC448" s="7"/>
      <c r="AD448" s="7"/>
      <c r="AE448" s="100"/>
      <c r="AF448" s="7"/>
      <c r="AG448" s="100"/>
    </row>
    <row r="449" spans="1:33" x14ac:dyDescent="0.35">
      <c r="A449" s="7" t="str">
        <f t="shared" si="19"/>
        <v>Manaus39,70</v>
      </c>
      <c r="B449" s="100" t="s">
        <v>187</v>
      </c>
      <c r="C449" s="7">
        <v>4151</v>
      </c>
      <c r="D449" s="7" t="s">
        <v>40</v>
      </c>
      <c r="E449">
        <v>4001152</v>
      </c>
      <c r="F449" s="101"/>
      <c r="G449" s="111">
        <v>50035279</v>
      </c>
      <c r="H449" t="s">
        <v>229</v>
      </c>
      <c r="I449" s="101" t="str">
        <f t="shared" si="18"/>
        <v>39,7</v>
      </c>
      <c r="J449" s="164">
        <v>0</v>
      </c>
      <c r="K449" s="7" t="s">
        <v>133</v>
      </c>
      <c r="L449" s="103" t="e">
        <f>HLOOKUP(K449,'ABR''26'!$DE$4:$EH$65,MATCH('Carga (2)'!A449,'ABR''26'!$DE$4:$DE$65,0),0)</f>
        <v>#N/A</v>
      </c>
      <c r="M449" s="7"/>
      <c r="O449" s="7"/>
      <c r="P449" s="104"/>
      <c r="Q449" s="102"/>
      <c r="R449" s="102"/>
      <c r="S449" s="102"/>
      <c r="T449" s="105"/>
      <c r="U449" s="102"/>
      <c r="V449" s="7"/>
      <c r="W449" s="7"/>
      <c r="X449" s="7"/>
      <c r="Y449" s="7"/>
      <c r="Z449" s="100"/>
      <c r="AA449" s="7"/>
      <c r="AB449" s="7"/>
      <c r="AC449" s="7"/>
      <c r="AD449" s="7"/>
      <c r="AE449" s="100"/>
      <c r="AF449" s="7"/>
      <c r="AG449" s="100"/>
    </row>
    <row r="450" spans="1:33" x14ac:dyDescent="0.35">
      <c r="A450" s="7" t="str">
        <f t="shared" si="19"/>
        <v>Suape55,60</v>
      </c>
      <c r="B450" s="100" t="s">
        <v>187</v>
      </c>
      <c r="C450" s="7">
        <v>4196</v>
      </c>
      <c r="D450" s="7" t="s">
        <v>23</v>
      </c>
      <c r="E450">
        <v>4001152</v>
      </c>
      <c r="F450" s="101"/>
      <c r="G450" s="111">
        <v>50033762</v>
      </c>
      <c r="H450" t="s">
        <v>217</v>
      </c>
      <c r="I450" s="101" t="str">
        <f t="shared" ref="I450:I513" si="20">SUBSTITUTE(MID(H450,7,4),".",",")</f>
        <v>55,6</v>
      </c>
      <c r="J450" s="164">
        <v>0</v>
      </c>
      <c r="K450" s="7" t="s">
        <v>43</v>
      </c>
      <c r="L450" s="103" t="e">
        <f>HLOOKUP(K450,'ABR''26'!$DE$4:$EH$65,MATCH('Carga (2)'!A450,'ABR''26'!$DE$4:$DE$65,0),0)</f>
        <v>#N/A</v>
      </c>
      <c r="M450" s="7"/>
      <c r="O450" s="7"/>
      <c r="P450" s="104"/>
      <c r="Q450" s="102"/>
      <c r="R450" s="102"/>
      <c r="S450" s="102"/>
      <c r="T450" s="105"/>
      <c r="U450" s="102"/>
      <c r="V450" s="7"/>
      <c r="W450" s="7"/>
      <c r="X450" s="7"/>
      <c r="Y450" s="7"/>
      <c r="Z450" s="100"/>
      <c r="AA450" s="7"/>
      <c r="AB450" s="7"/>
      <c r="AC450" s="7"/>
      <c r="AD450" s="7"/>
      <c r="AE450" s="100"/>
      <c r="AF450" s="7"/>
      <c r="AG450" s="100"/>
    </row>
    <row r="451" spans="1:33" x14ac:dyDescent="0.35">
      <c r="A451" s="7" t="str">
        <f t="shared" ref="A451:A514" si="21">D451&amp;I451&amp;J451</f>
        <v>Suape55,60</v>
      </c>
      <c r="B451" s="100" t="s">
        <v>187</v>
      </c>
      <c r="C451" s="7">
        <v>4196</v>
      </c>
      <c r="D451" s="7" t="s">
        <v>23</v>
      </c>
      <c r="E451">
        <v>4001152</v>
      </c>
      <c r="F451" s="101"/>
      <c r="G451" s="111">
        <v>50033762</v>
      </c>
      <c r="H451" t="s">
        <v>217</v>
      </c>
      <c r="I451" s="101" t="str">
        <f t="shared" si="20"/>
        <v>55,6</v>
      </c>
      <c r="J451" s="164">
        <v>0</v>
      </c>
      <c r="K451" s="7" t="s">
        <v>50</v>
      </c>
      <c r="L451" s="103" t="e">
        <f>HLOOKUP(K451,'ABR''26'!$DE$4:$EH$65,MATCH('Carga (2)'!A451,'ABR''26'!$DE$4:$DE$65,0),0)</f>
        <v>#N/A</v>
      </c>
      <c r="M451" s="7"/>
      <c r="O451" s="7"/>
      <c r="P451" s="104"/>
      <c r="Q451" s="102"/>
      <c r="R451" s="102"/>
      <c r="S451" s="102"/>
      <c r="T451" s="105"/>
      <c r="U451" s="102"/>
      <c r="V451" s="7"/>
      <c r="W451" s="7"/>
      <c r="X451" s="7"/>
      <c r="Y451" s="7"/>
      <c r="Z451" s="100"/>
      <c r="AA451" s="7"/>
      <c r="AB451" s="7"/>
      <c r="AC451" s="7"/>
      <c r="AD451" s="7"/>
      <c r="AE451" s="100"/>
      <c r="AF451" s="7"/>
      <c r="AG451" s="100"/>
    </row>
    <row r="452" spans="1:33" x14ac:dyDescent="0.35">
      <c r="A452" s="7" t="str">
        <f t="shared" si="21"/>
        <v>Suape55,60</v>
      </c>
      <c r="B452" s="100" t="s">
        <v>187</v>
      </c>
      <c r="C452" s="7">
        <v>4196</v>
      </c>
      <c r="D452" s="7" t="s">
        <v>23</v>
      </c>
      <c r="E452">
        <v>4001152</v>
      </c>
      <c r="F452" s="101"/>
      <c r="G452" s="111">
        <v>50033762</v>
      </c>
      <c r="H452" t="s">
        <v>217</v>
      </c>
      <c r="I452" s="101" t="str">
        <f t="shared" si="20"/>
        <v>55,6</v>
      </c>
      <c r="J452" s="164">
        <v>0</v>
      </c>
      <c r="K452" s="7" t="s">
        <v>138</v>
      </c>
      <c r="L452" s="103" t="e">
        <f>HLOOKUP(K452,'ABR''26'!$DE$4:$EH$65,MATCH('Carga (2)'!A452,'ABR''26'!$DE$4:$DE$65,0),0)</f>
        <v>#N/A</v>
      </c>
      <c r="M452" s="7"/>
      <c r="O452" s="7"/>
      <c r="P452" s="104"/>
      <c r="Q452" s="102"/>
      <c r="R452" s="102"/>
      <c r="S452" s="102"/>
      <c r="T452" s="105"/>
      <c r="U452" s="102"/>
      <c r="V452" s="7"/>
      <c r="W452" s="7"/>
      <c r="X452" s="7"/>
      <c r="Y452" s="7"/>
      <c r="Z452" s="100"/>
      <c r="AA452" s="7"/>
      <c r="AB452" s="7"/>
      <c r="AC452" s="7"/>
      <c r="AD452" s="7"/>
      <c r="AE452" s="100"/>
      <c r="AF452" s="7"/>
      <c r="AG452" s="100"/>
    </row>
    <row r="453" spans="1:33" x14ac:dyDescent="0.35">
      <c r="A453" s="7" t="str">
        <f t="shared" si="21"/>
        <v>Suape55,60</v>
      </c>
      <c r="B453" s="100" t="s">
        <v>187</v>
      </c>
      <c r="C453" s="7">
        <v>4196</v>
      </c>
      <c r="D453" s="7" t="s">
        <v>23</v>
      </c>
      <c r="E453">
        <v>4001152</v>
      </c>
      <c r="F453" s="101"/>
      <c r="G453" s="111">
        <v>50033762</v>
      </c>
      <c r="H453" t="s">
        <v>217</v>
      </c>
      <c r="I453" s="101" t="str">
        <f t="shared" si="20"/>
        <v>55,6</v>
      </c>
      <c r="J453" s="164">
        <v>0</v>
      </c>
      <c r="K453" s="7" t="s">
        <v>131</v>
      </c>
      <c r="L453" s="103" t="e">
        <f>HLOOKUP(K453,'ABR''26'!$DE$4:$EH$65,MATCH('Carga (2)'!A453,'ABR''26'!$DE$4:$DE$65,0),0)</f>
        <v>#N/A</v>
      </c>
      <c r="M453" s="7"/>
      <c r="O453" s="7"/>
      <c r="P453" s="104"/>
      <c r="Q453" s="102"/>
      <c r="R453" s="102"/>
      <c r="S453" s="102"/>
      <c r="T453" s="105"/>
      <c r="U453" s="102"/>
      <c r="V453" s="7"/>
      <c r="W453" s="7"/>
      <c r="X453" s="7"/>
      <c r="Y453" s="7"/>
      <c r="Z453" s="100"/>
      <c r="AA453" s="7"/>
      <c r="AB453" s="7"/>
      <c r="AC453" s="7"/>
      <c r="AD453" s="7"/>
      <c r="AE453" s="100"/>
      <c r="AF453" s="7"/>
      <c r="AG453" s="100"/>
    </row>
    <row r="454" spans="1:33" x14ac:dyDescent="0.35">
      <c r="A454" s="7" t="str">
        <f t="shared" si="21"/>
        <v>Suape55,60</v>
      </c>
      <c r="B454" s="100" t="s">
        <v>187</v>
      </c>
      <c r="C454" s="7">
        <v>4196</v>
      </c>
      <c r="D454" s="7" t="s">
        <v>23</v>
      </c>
      <c r="E454">
        <v>4001152</v>
      </c>
      <c r="F454" s="101"/>
      <c r="G454" s="111">
        <v>50033762</v>
      </c>
      <c r="H454" t="s">
        <v>217</v>
      </c>
      <c r="I454" s="101" t="str">
        <f t="shared" si="20"/>
        <v>55,6</v>
      </c>
      <c r="J454" s="164">
        <v>0</v>
      </c>
      <c r="K454" s="7" t="s">
        <v>44</v>
      </c>
      <c r="L454" s="103" t="e">
        <f>HLOOKUP(K454,'ABR''26'!$DE$4:$EH$65,MATCH('Carga (2)'!A454,'ABR''26'!$DE$4:$DE$65,0),0)</f>
        <v>#N/A</v>
      </c>
      <c r="M454" s="7"/>
      <c r="O454" s="7"/>
      <c r="P454" s="104"/>
      <c r="Q454" s="102"/>
      <c r="R454" s="102"/>
      <c r="S454" s="102"/>
      <c r="T454" s="105"/>
      <c r="U454" s="102"/>
      <c r="V454" s="7"/>
      <c r="W454" s="7"/>
      <c r="X454" s="7"/>
      <c r="Y454" s="7"/>
      <c r="Z454" s="100"/>
      <c r="AA454" s="7"/>
      <c r="AB454" s="7"/>
      <c r="AC454" s="7"/>
      <c r="AD454" s="7"/>
      <c r="AE454" s="100"/>
      <c r="AF454" s="7"/>
      <c r="AG454" s="100"/>
    </row>
    <row r="455" spans="1:33" x14ac:dyDescent="0.35">
      <c r="A455" s="7" t="str">
        <f t="shared" si="21"/>
        <v>Suape55,60</v>
      </c>
      <c r="B455" s="100" t="s">
        <v>187</v>
      </c>
      <c r="C455" s="7">
        <v>4196</v>
      </c>
      <c r="D455" s="7" t="s">
        <v>23</v>
      </c>
      <c r="E455">
        <v>4001152</v>
      </c>
      <c r="F455" s="101"/>
      <c r="G455" s="111">
        <v>50033762</v>
      </c>
      <c r="H455" t="s">
        <v>217</v>
      </c>
      <c r="I455" s="101" t="str">
        <f t="shared" si="20"/>
        <v>55,6</v>
      </c>
      <c r="J455" s="164">
        <v>0</v>
      </c>
      <c r="K455" s="7" t="s">
        <v>52</v>
      </c>
      <c r="L455" s="103" t="e">
        <f>HLOOKUP(K455,'ABR''26'!$DE$4:$EH$65,MATCH('Carga (2)'!A455,'ABR''26'!$DE$4:$DE$65,0),0)</f>
        <v>#N/A</v>
      </c>
      <c r="M455" s="7"/>
      <c r="O455" s="7"/>
      <c r="P455" s="104"/>
      <c r="Q455" s="102"/>
      <c r="R455" s="102"/>
      <c r="S455" s="102"/>
      <c r="T455" s="105"/>
      <c r="U455" s="102"/>
      <c r="V455" s="7"/>
      <c r="W455" s="7"/>
      <c r="X455" s="7"/>
      <c r="Y455" s="7"/>
      <c r="Z455" s="100"/>
      <c r="AA455" s="7"/>
      <c r="AB455" s="7"/>
      <c r="AC455" s="7"/>
      <c r="AD455" s="7"/>
      <c r="AE455" s="100"/>
      <c r="AF455" s="7"/>
      <c r="AG455" s="100"/>
    </row>
    <row r="456" spans="1:33" x14ac:dyDescent="0.35">
      <c r="A456" s="7" t="str">
        <f t="shared" si="21"/>
        <v>Suape55,60</v>
      </c>
      <c r="B456" s="100" t="s">
        <v>187</v>
      </c>
      <c r="C456" s="7">
        <v>4196</v>
      </c>
      <c r="D456" s="7" t="s">
        <v>23</v>
      </c>
      <c r="E456">
        <v>4001152</v>
      </c>
      <c r="F456" s="101"/>
      <c r="G456" s="111">
        <v>50033762</v>
      </c>
      <c r="H456" t="s">
        <v>217</v>
      </c>
      <c r="I456" s="101" t="str">
        <f t="shared" si="20"/>
        <v>55,6</v>
      </c>
      <c r="J456" s="164">
        <v>0</v>
      </c>
      <c r="K456" s="7" t="s">
        <v>46</v>
      </c>
      <c r="L456" s="103" t="e">
        <f>HLOOKUP(K456,'ABR''26'!$DE$4:$EH$65,MATCH('Carga (2)'!A456,'ABR''26'!$DE$4:$DE$65,0),0)</f>
        <v>#N/A</v>
      </c>
      <c r="M456" s="7"/>
      <c r="O456" s="7"/>
      <c r="P456" s="104"/>
      <c r="Q456" s="102"/>
      <c r="R456" s="102"/>
      <c r="S456" s="102"/>
      <c r="T456" s="105"/>
      <c r="U456" s="102"/>
      <c r="V456" s="7"/>
      <c r="W456" s="7"/>
      <c r="X456" s="7"/>
      <c r="Y456" s="7"/>
      <c r="Z456" s="100"/>
      <c r="AA456" s="7"/>
      <c r="AB456" s="7"/>
      <c r="AC456" s="7"/>
      <c r="AD456" s="7"/>
      <c r="AE456" s="100"/>
      <c r="AF456" s="7"/>
      <c r="AG456" s="100"/>
    </row>
    <row r="457" spans="1:33" x14ac:dyDescent="0.35">
      <c r="A457" s="7" t="str">
        <f t="shared" si="21"/>
        <v>Suape55,60</v>
      </c>
      <c r="B457" s="100" t="s">
        <v>187</v>
      </c>
      <c r="C457" s="7">
        <v>4196</v>
      </c>
      <c r="D457" s="7" t="s">
        <v>23</v>
      </c>
      <c r="E457">
        <v>4001152</v>
      </c>
      <c r="F457" s="101"/>
      <c r="G457" s="111">
        <v>50033762</v>
      </c>
      <c r="H457" t="s">
        <v>217</v>
      </c>
      <c r="I457" s="101" t="str">
        <f t="shared" si="20"/>
        <v>55,6</v>
      </c>
      <c r="J457" s="164">
        <v>0</v>
      </c>
      <c r="K457" s="7" t="s">
        <v>133</v>
      </c>
      <c r="L457" s="103" t="e">
        <f>HLOOKUP(K457,'ABR''26'!$DE$4:$EH$65,MATCH('Carga (2)'!A457,'ABR''26'!$DE$4:$DE$65,0),0)</f>
        <v>#N/A</v>
      </c>
      <c r="M457" s="7"/>
      <c r="O457" s="7"/>
      <c r="P457" s="104"/>
      <c r="Q457" s="102"/>
      <c r="R457" s="102"/>
      <c r="S457" s="102"/>
      <c r="T457" s="105"/>
      <c r="U457" s="102"/>
      <c r="V457" s="7"/>
      <c r="W457" s="7"/>
      <c r="X457" s="7"/>
      <c r="Y457" s="7"/>
      <c r="Z457" s="100"/>
      <c r="AA457" s="7"/>
      <c r="AB457" s="7"/>
      <c r="AC457" s="7"/>
      <c r="AD457" s="7"/>
      <c r="AE457" s="100"/>
      <c r="AF457" s="7"/>
      <c r="AG457" s="100"/>
    </row>
    <row r="458" spans="1:33" x14ac:dyDescent="0.35">
      <c r="A458" s="7" t="str">
        <f t="shared" si="21"/>
        <v>Suape55,60</v>
      </c>
      <c r="B458" s="100" t="s">
        <v>187</v>
      </c>
      <c r="C458" s="7">
        <v>4196</v>
      </c>
      <c r="D458" s="7" t="s">
        <v>23</v>
      </c>
      <c r="E458">
        <v>4001212</v>
      </c>
      <c r="F458" s="101"/>
      <c r="G458" s="111">
        <v>50033763</v>
      </c>
      <c r="H458" t="s">
        <v>230</v>
      </c>
      <c r="I458" s="101" t="str">
        <f t="shared" si="20"/>
        <v>55,6</v>
      </c>
      <c r="J458" s="164">
        <v>0</v>
      </c>
      <c r="K458" s="7" t="s">
        <v>43</v>
      </c>
      <c r="L458" s="103" t="e">
        <f>HLOOKUP(K458,'ABR''26'!$DE$4:$EH$65,MATCH('Carga (2)'!A458,'ABR''26'!$DE$4:$DE$65,0),0)</f>
        <v>#N/A</v>
      </c>
      <c r="M458" s="7"/>
      <c r="O458" s="7"/>
      <c r="P458" s="104"/>
      <c r="Q458" s="102"/>
      <c r="R458" s="102"/>
      <c r="S458" s="102"/>
      <c r="T458" s="105"/>
      <c r="U458" s="102"/>
      <c r="V458" s="7"/>
      <c r="W458" s="7"/>
      <c r="X458" s="7"/>
      <c r="Y458" s="7"/>
      <c r="Z458" s="100"/>
      <c r="AA458" s="7"/>
      <c r="AB458" s="7"/>
      <c r="AC458" s="7"/>
      <c r="AD458" s="7"/>
      <c r="AE458" s="100"/>
      <c r="AF458" s="7"/>
      <c r="AG458" s="100"/>
    </row>
    <row r="459" spans="1:33" x14ac:dyDescent="0.35">
      <c r="A459" s="7" t="str">
        <f t="shared" si="21"/>
        <v>Suape55,60</v>
      </c>
      <c r="B459" s="100" t="s">
        <v>187</v>
      </c>
      <c r="C459" s="7">
        <v>4196</v>
      </c>
      <c r="D459" s="7" t="s">
        <v>23</v>
      </c>
      <c r="E459">
        <v>4001212</v>
      </c>
      <c r="F459" s="101"/>
      <c r="G459" s="111">
        <v>50033763</v>
      </c>
      <c r="H459" t="s">
        <v>230</v>
      </c>
      <c r="I459" s="101" t="str">
        <f t="shared" si="20"/>
        <v>55,6</v>
      </c>
      <c r="J459" s="164">
        <v>0</v>
      </c>
      <c r="K459" s="7" t="s">
        <v>50</v>
      </c>
      <c r="L459" s="103" t="e">
        <f>HLOOKUP(K459,'ABR''26'!$DE$4:$EH$65,MATCH('Carga (2)'!A459,'ABR''26'!$DE$4:$DE$65,0),0)</f>
        <v>#N/A</v>
      </c>
      <c r="M459" s="7"/>
      <c r="O459" s="7"/>
      <c r="P459" s="104"/>
      <c r="Q459" s="102"/>
      <c r="R459" s="102"/>
      <c r="S459" s="102"/>
      <c r="T459" s="105"/>
      <c r="U459" s="102"/>
      <c r="V459" s="7"/>
      <c r="W459" s="7"/>
      <c r="X459" s="7"/>
      <c r="Y459" s="7"/>
      <c r="Z459" s="100"/>
      <c r="AA459" s="7"/>
      <c r="AB459" s="7"/>
      <c r="AC459" s="7"/>
      <c r="AD459" s="7"/>
      <c r="AE459" s="100"/>
      <c r="AF459" s="7"/>
      <c r="AG459" s="100"/>
    </row>
    <row r="460" spans="1:33" x14ac:dyDescent="0.35">
      <c r="A460" s="7" t="str">
        <f t="shared" si="21"/>
        <v>Suape55,60</v>
      </c>
      <c r="B460" s="100" t="s">
        <v>187</v>
      </c>
      <c r="C460" s="7">
        <v>4196</v>
      </c>
      <c r="D460" s="7" t="s">
        <v>23</v>
      </c>
      <c r="E460">
        <v>4001212</v>
      </c>
      <c r="F460" s="101"/>
      <c r="G460" s="111">
        <v>50033763</v>
      </c>
      <c r="H460" t="s">
        <v>230</v>
      </c>
      <c r="I460" s="101" t="str">
        <f t="shared" si="20"/>
        <v>55,6</v>
      </c>
      <c r="J460" s="164">
        <v>0</v>
      </c>
      <c r="K460" s="7" t="s">
        <v>138</v>
      </c>
      <c r="L460" s="103" t="e">
        <f>HLOOKUP(K460,'ABR''26'!$DE$4:$EH$65,MATCH('Carga (2)'!A460,'ABR''26'!$DE$4:$DE$65,0),0)</f>
        <v>#N/A</v>
      </c>
      <c r="M460" s="7"/>
      <c r="O460" s="7"/>
      <c r="P460" s="104"/>
      <c r="Q460" s="102"/>
      <c r="R460" s="102"/>
      <c r="S460" s="102"/>
      <c r="T460" s="105"/>
      <c r="U460" s="102"/>
      <c r="V460" s="7"/>
      <c r="W460" s="7"/>
      <c r="X460" s="7"/>
      <c r="Y460" s="7"/>
      <c r="Z460" s="100"/>
      <c r="AA460" s="7"/>
      <c r="AB460" s="7"/>
      <c r="AC460" s="7"/>
      <c r="AD460" s="7"/>
      <c r="AE460" s="100"/>
      <c r="AF460" s="7"/>
      <c r="AG460" s="100"/>
    </row>
    <row r="461" spans="1:33" x14ac:dyDescent="0.35">
      <c r="A461" s="7" t="str">
        <f t="shared" si="21"/>
        <v>Suape55,60</v>
      </c>
      <c r="B461" s="100" t="s">
        <v>187</v>
      </c>
      <c r="C461" s="7">
        <v>4196</v>
      </c>
      <c r="D461" s="7" t="s">
        <v>23</v>
      </c>
      <c r="E461">
        <v>4001212</v>
      </c>
      <c r="F461" s="101"/>
      <c r="G461" s="111">
        <v>50033763</v>
      </c>
      <c r="H461" t="s">
        <v>230</v>
      </c>
      <c r="I461" s="101" t="str">
        <f t="shared" si="20"/>
        <v>55,6</v>
      </c>
      <c r="J461" s="164">
        <v>0</v>
      </c>
      <c r="K461" s="7" t="s">
        <v>131</v>
      </c>
      <c r="L461" s="103" t="e">
        <f>HLOOKUP(K461,'ABR''26'!$DE$4:$EH$65,MATCH('Carga (2)'!A461,'ABR''26'!$DE$4:$DE$65,0),0)</f>
        <v>#N/A</v>
      </c>
      <c r="M461" s="7"/>
      <c r="O461" s="7"/>
      <c r="P461" s="104"/>
      <c r="Q461" s="102"/>
      <c r="R461" s="102"/>
      <c r="S461" s="102"/>
      <c r="T461" s="105"/>
      <c r="U461" s="102"/>
      <c r="V461" s="7"/>
      <c r="W461" s="7"/>
      <c r="X461" s="7"/>
      <c r="Y461" s="7"/>
      <c r="Z461" s="100"/>
      <c r="AA461" s="7"/>
      <c r="AB461" s="7"/>
      <c r="AC461" s="7"/>
      <c r="AD461" s="7"/>
      <c r="AE461" s="100"/>
      <c r="AF461" s="7"/>
      <c r="AG461" s="100"/>
    </row>
    <row r="462" spans="1:33" x14ac:dyDescent="0.35">
      <c r="A462" s="7" t="str">
        <f t="shared" si="21"/>
        <v>Suape55,60</v>
      </c>
      <c r="B462" s="100" t="s">
        <v>187</v>
      </c>
      <c r="C462" s="7">
        <v>4196</v>
      </c>
      <c r="D462" s="7" t="s">
        <v>23</v>
      </c>
      <c r="E462">
        <v>4001212</v>
      </c>
      <c r="F462" s="101"/>
      <c r="G462" s="111">
        <v>50033763</v>
      </c>
      <c r="H462" t="s">
        <v>230</v>
      </c>
      <c r="I462" s="101" t="str">
        <f t="shared" si="20"/>
        <v>55,6</v>
      </c>
      <c r="J462" s="164">
        <v>0</v>
      </c>
      <c r="K462" s="7" t="s">
        <v>44</v>
      </c>
      <c r="L462" s="103" t="e">
        <f>HLOOKUP(K462,'ABR''26'!$DE$4:$EH$65,MATCH('Carga (2)'!A462,'ABR''26'!$DE$4:$DE$65,0),0)</f>
        <v>#N/A</v>
      </c>
      <c r="M462" s="7"/>
      <c r="O462" s="7"/>
      <c r="P462" s="104"/>
      <c r="Q462" s="102"/>
      <c r="R462" s="102"/>
      <c r="S462" s="102"/>
      <c r="T462" s="105"/>
      <c r="U462" s="102"/>
      <c r="V462" s="7"/>
      <c r="W462" s="7"/>
      <c r="X462" s="7"/>
      <c r="Y462" s="7"/>
      <c r="Z462" s="100"/>
      <c r="AA462" s="7"/>
      <c r="AB462" s="7"/>
      <c r="AC462" s="7"/>
      <c r="AD462" s="7"/>
      <c r="AE462" s="100"/>
      <c r="AF462" s="7"/>
      <c r="AG462" s="100"/>
    </row>
    <row r="463" spans="1:33" x14ac:dyDescent="0.35">
      <c r="A463" s="7" t="str">
        <f t="shared" si="21"/>
        <v>Suape55,60</v>
      </c>
      <c r="B463" s="100" t="s">
        <v>187</v>
      </c>
      <c r="C463" s="7">
        <v>4196</v>
      </c>
      <c r="D463" s="7" t="s">
        <v>23</v>
      </c>
      <c r="E463">
        <v>4001212</v>
      </c>
      <c r="F463" s="101"/>
      <c r="G463" s="111">
        <v>50033763</v>
      </c>
      <c r="H463" t="s">
        <v>230</v>
      </c>
      <c r="I463" s="101" t="str">
        <f t="shared" si="20"/>
        <v>55,6</v>
      </c>
      <c r="J463" s="164">
        <v>0</v>
      </c>
      <c r="K463" s="7" t="s">
        <v>52</v>
      </c>
      <c r="L463" s="103" t="e">
        <f>HLOOKUP(K463,'ABR''26'!$DE$4:$EH$65,MATCH('Carga (2)'!A463,'ABR''26'!$DE$4:$DE$65,0),0)</f>
        <v>#N/A</v>
      </c>
      <c r="M463" s="7"/>
      <c r="O463" s="7"/>
      <c r="P463" s="104"/>
      <c r="Q463" s="102"/>
      <c r="R463" s="102"/>
      <c r="S463" s="102"/>
      <c r="T463" s="105"/>
      <c r="U463" s="102"/>
      <c r="V463" s="7"/>
      <c r="W463" s="7"/>
      <c r="X463" s="7"/>
      <c r="Y463" s="7"/>
      <c r="Z463" s="100"/>
      <c r="AA463" s="7"/>
      <c r="AB463" s="7"/>
      <c r="AC463" s="7"/>
      <c r="AD463" s="7"/>
      <c r="AE463" s="100"/>
      <c r="AF463" s="7"/>
      <c r="AG463" s="100"/>
    </row>
    <row r="464" spans="1:33" x14ac:dyDescent="0.35">
      <c r="A464" s="7" t="str">
        <f t="shared" si="21"/>
        <v>Suape55,60</v>
      </c>
      <c r="B464" s="100" t="s">
        <v>187</v>
      </c>
      <c r="C464" s="7">
        <v>4196</v>
      </c>
      <c r="D464" s="7" t="s">
        <v>23</v>
      </c>
      <c r="E464">
        <v>4001212</v>
      </c>
      <c r="F464" s="101"/>
      <c r="G464" s="111">
        <v>50033763</v>
      </c>
      <c r="H464" t="s">
        <v>230</v>
      </c>
      <c r="I464" s="101" t="str">
        <f t="shared" si="20"/>
        <v>55,6</v>
      </c>
      <c r="J464" s="164">
        <v>0</v>
      </c>
      <c r="K464" s="7" t="s">
        <v>46</v>
      </c>
      <c r="L464" s="103" t="e">
        <f>HLOOKUP(K464,'ABR''26'!$DE$4:$EH$65,MATCH('Carga (2)'!A464,'ABR''26'!$DE$4:$DE$65,0),0)</f>
        <v>#N/A</v>
      </c>
      <c r="M464" s="7"/>
      <c r="O464" s="7"/>
      <c r="P464" s="104"/>
      <c r="Q464" s="102"/>
      <c r="R464" s="102"/>
      <c r="S464" s="102"/>
      <c r="T464" s="105"/>
      <c r="U464" s="102"/>
      <c r="V464" s="7"/>
      <c r="W464" s="7"/>
      <c r="X464" s="7"/>
      <c r="Y464" s="7"/>
      <c r="Z464" s="100"/>
      <c r="AA464" s="7"/>
      <c r="AB464" s="7"/>
      <c r="AC464" s="7"/>
      <c r="AD464" s="7"/>
      <c r="AE464" s="100"/>
      <c r="AF464" s="7"/>
      <c r="AG464" s="100"/>
    </row>
    <row r="465" spans="1:33" x14ac:dyDescent="0.35">
      <c r="A465" s="7" t="str">
        <f t="shared" si="21"/>
        <v>Suape55,60</v>
      </c>
      <c r="B465" s="100" t="s">
        <v>187</v>
      </c>
      <c r="C465" s="7">
        <v>4196</v>
      </c>
      <c r="D465" s="7" t="s">
        <v>23</v>
      </c>
      <c r="E465">
        <v>4001212</v>
      </c>
      <c r="F465" s="101"/>
      <c r="G465" s="111">
        <v>50033763</v>
      </c>
      <c r="H465" t="s">
        <v>230</v>
      </c>
      <c r="I465" s="101" t="str">
        <f t="shared" si="20"/>
        <v>55,6</v>
      </c>
      <c r="J465" s="164">
        <v>0</v>
      </c>
      <c r="K465" s="7" t="s">
        <v>133</v>
      </c>
      <c r="L465" s="103" t="e">
        <f>HLOOKUP(K465,'ABR''26'!$DE$4:$EH$65,MATCH('Carga (2)'!A465,'ABR''26'!$DE$4:$DE$65,0),0)</f>
        <v>#N/A</v>
      </c>
      <c r="M465" s="7"/>
      <c r="O465" s="7"/>
      <c r="P465" s="104"/>
      <c r="Q465" s="102"/>
      <c r="R465" s="102"/>
      <c r="S465" s="102"/>
      <c r="T465" s="105"/>
      <c r="U465" s="102"/>
      <c r="V465" s="7"/>
      <c r="W465" s="7"/>
      <c r="X465" s="7"/>
      <c r="Y465" s="7"/>
      <c r="Z465" s="100"/>
      <c r="AA465" s="7"/>
      <c r="AB465" s="7"/>
      <c r="AC465" s="7"/>
      <c r="AD465" s="7"/>
      <c r="AE465" s="100"/>
      <c r="AF465" s="7"/>
      <c r="AG465" s="100"/>
    </row>
    <row r="466" spans="1:33" x14ac:dyDescent="0.35">
      <c r="A466" s="7" t="str">
        <f t="shared" si="21"/>
        <v>Suape55,60</v>
      </c>
      <c r="B466" s="100" t="s">
        <v>187</v>
      </c>
      <c r="C466" s="7">
        <v>4196</v>
      </c>
      <c r="D466" s="7" t="s">
        <v>23</v>
      </c>
      <c r="E466">
        <v>4001163</v>
      </c>
      <c r="F466" s="101"/>
      <c r="G466" s="111">
        <v>50033762</v>
      </c>
      <c r="H466" t="s">
        <v>217</v>
      </c>
      <c r="I466" s="101" t="str">
        <f t="shared" si="20"/>
        <v>55,6</v>
      </c>
      <c r="J466" s="164">
        <v>0</v>
      </c>
      <c r="K466" s="7" t="s">
        <v>43</v>
      </c>
      <c r="L466" s="103" t="e">
        <f>HLOOKUP(K466,'ABR''26'!$DE$4:$EH$65,MATCH('Carga (2)'!A466,'ABR''26'!$DE$4:$DE$65,0),0)</f>
        <v>#N/A</v>
      </c>
      <c r="M466" s="7"/>
      <c r="O466" s="7"/>
      <c r="P466" s="104"/>
      <c r="Q466" s="102"/>
      <c r="R466" s="102"/>
      <c r="S466" s="102"/>
      <c r="T466" s="105"/>
      <c r="U466" s="102"/>
      <c r="V466" s="7"/>
      <c r="W466" s="7"/>
      <c r="X466" s="7"/>
      <c r="Y466" s="7"/>
      <c r="Z466" s="100"/>
      <c r="AA466" s="7"/>
      <c r="AB466" s="7"/>
      <c r="AC466" s="7"/>
      <c r="AD466" s="7"/>
      <c r="AE466" s="100"/>
      <c r="AF466" s="7"/>
      <c r="AG466" s="100"/>
    </row>
    <row r="467" spans="1:33" x14ac:dyDescent="0.35">
      <c r="A467" s="7" t="str">
        <f t="shared" si="21"/>
        <v>Suape55,60</v>
      </c>
      <c r="B467" s="100" t="s">
        <v>187</v>
      </c>
      <c r="C467" s="7">
        <v>4196</v>
      </c>
      <c r="D467" s="7" t="s">
        <v>23</v>
      </c>
      <c r="E467">
        <v>4001163</v>
      </c>
      <c r="F467" s="101"/>
      <c r="G467" s="111">
        <v>50033762</v>
      </c>
      <c r="H467" t="s">
        <v>217</v>
      </c>
      <c r="I467" s="101" t="str">
        <f t="shared" si="20"/>
        <v>55,6</v>
      </c>
      <c r="J467" s="164">
        <v>0</v>
      </c>
      <c r="K467" s="7" t="s">
        <v>50</v>
      </c>
      <c r="L467" s="103" t="e">
        <f>HLOOKUP(K467,'ABR''26'!$DE$4:$EH$65,MATCH('Carga (2)'!A467,'ABR''26'!$DE$4:$DE$65,0),0)</f>
        <v>#N/A</v>
      </c>
      <c r="M467" s="7"/>
      <c r="O467" s="7"/>
      <c r="P467" s="104"/>
      <c r="Q467" s="102"/>
      <c r="R467" s="102"/>
      <c r="S467" s="102"/>
      <c r="T467" s="105"/>
      <c r="U467" s="102"/>
      <c r="V467" s="7"/>
      <c r="W467" s="7"/>
      <c r="X467" s="7"/>
      <c r="Y467" s="7"/>
      <c r="Z467" s="100"/>
      <c r="AA467" s="7"/>
      <c r="AB467" s="7"/>
      <c r="AC467" s="7"/>
      <c r="AD467" s="7"/>
      <c r="AE467" s="100"/>
      <c r="AF467" s="7"/>
      <c r="AG467" s="100"/>
    </row>
    <row r="468" spans="1:33" x14ac:dyDescent="0.35">
      <c r="A468" s="7" t="str">
        <f t="shared" si="21"/>
        <v>Suape55,60</v>
      </c>
      <c r="B468" s="100" t="s">
        <v>187</v>
      </c>
      <c r="C468" s="7">
        <v>4196</v>
      </c>
      <c r="D468" s="7" t="s">
        <v>23</v>
      </c>
      <c r="E468">
        <v>4001163</v>
      </c>
      <c r="F468" s="101"/>
      <c r="G468" s="111">
        <v>50033762</v>
      </c>
      <c r="H468" t="s">
        <v>217</v>
      </c>
      <c r="I468" s="101" t="str">
        <f t="shared" si="20"/>
        <v>55,6</v>
      </c>
      <c r="J468" s="164">
        <v>0</v>
      </c>
      <c r="K468" s="7" t="s">
        <v>138</v>
      </c>
      <c r="L468" s="103" t="e">
        <f>HLOOKUP(K468,'ABR''26'!$DE$4:$EH$65,MATCH('Carga (2)'!A468,'ABR''26'!$DE$4:$DE$65,0),0)</f>
        <v>#N/A</v>
      </c>
      <c r="M468" s="7"/>
      <c r="O468" s="7"/>
      <c r="P468" s="104"/>
      <c r="Q468" s="102"/>
      <c r="R468" s="102"/>
      <c r="S468" s="102"/>
      <c r="T468" s="105"/>
      <c r="U468" s="102"/>
      <c r="V468" s="7"/>
      <c r="W468" s="7"/>
      <c r="X468" s="7"/>
      <c r="Y468" s="7"/>
      <c r="Z468" s="100"/>
      <c r="AA468" s="7"/>
      <c r="AB468" s="7"/>
      <c r="AC468" s="7"/>
      <c r="AD468" s="7"/>
      <c r="AE468" s="100"/>
      <c r="AF468" s="7"/>
      <c r="AG468" s="100"/>
    </row>
    <row r="469" spans="1:33" x14ac:dyDescent="0.35">
      <c r="A469" s="7" t="str">
        <f t="shared" si="21"/>
        <v>Suape55,60</v>
      </c>
      <c r="B469" s="100" t="s">
        <v>187</v>
      </c>
      <c r="C469" s="7">
        <v>4196</v>
      </c>
      <c r="D469" s="7" t="s">
        <v>23</v>
      </c>
      <c r="E469">
        <v>4001163</v>
      </c>
      <c r="F469" s="101"/>
      <c r="G469" s="111">
        <v>50033762</v>
      </c>
      <c r="H469" t="s">
        <v>217</v>
      </c>
      <c r="I469" s="101" t="str">
        <f t="shared" si="20"/>
        <v>55,6</v>
      </c>
      <c r="J469" s="164">
        <v>0</v>
      </c>
      <c r="K469" s="7" t="s">
        <v>131</v>
      </c>
      <c r="L469" s="103" t="e">
        <f>HLOOKUP(K469,'ABR''26'!$DE$4:$EH$65,MATCH('Carga (2)'!A469,'ABR''26'!$DE$4:$DE$65,0),0)</f>
        <v>#N/A</v>
      </c>
      <c r="M469" s="7"/>
      <c r="O469" s="7"/>
      <c r="P469" s="104"/>
      <c r="Q469" s="102"/>
      <c r="R469" s="102"/>
      <c r="S469" s="102"/>
      <c r="T469" s="105"/>
      <c r="U469" s="102"/>
      <c r="V469" s="7"/>
      <c r="W469" s="7"/>
      <c r="X469" s="7"/>
      <c r="Y469" s="7"/>
      <c r="Z469" s="100"/>
      <c r="AA469" s="7"/>
      <c r="AB469" s="7"/>
      <c r="AC469" s="7"/>
      <c r="AD469" s="7"/>
      <c r="AE469" s="100"/>
      <c r="AF469" s="7"/>
      <c r="AG469" s="100"/>
    </row>
    <row r="470" spans="1:33" x14ac:dyDescent="0.35">
      <c r="A470" s="7" t="str">
        <f t="shared" si="21"/>
        <v>Suape55,60</v>
      </c>
      <c r="B470" s="100" t="s">
        <v>187</v>
      </c>
      <c r="C470" s="7">
        <v>4196</v>
      </c>
      <c r="D470" s="7" t="s">
        <v>23</v>
      </c>
      <c r="E470">
        <v>4001163</v>
      </c>
      <c r="F470" s="101"/>
      <c r="G470" s="111">
        <v>50033762</v>
      </c>
      <c r="H470" t="s">
        <v>217</v>
      </c>
      <c r="I470" s="101" t="str">
        <f t="shared" si="20"/>
        <v>55,6</v>
      </c>
      <c r="J470" s="164">
        <v>0</v>
      </c>
      <c r="K470" s="7" t="s">
        <v>44</v>
      </c>
      <c r="L470" s="103" t="e">
        <f>HLOOKUP(K470,'ABR''26'!$DE$4:$EH$65,MATCH('Carga (2)'!A470,'ABR''26'!$DE$4:$DE$65,0),0)</f>
        <v>#N/A</v>
      </c>
      <c r="M470" s="7"/>
      <c r="O470" s="7"/>
      <c r="P470" s="104"/>
      <c r="Q470" s="102"/>
      <c r="R470" s="102"/>
      <c r="S470" s="102"/>
      <c r="T470" s="105"/>
      <c r="U470" s="102"/>
      <c r="V470" s="7"/>
      <c r="W470" s="7"/>
      <c r="X470" s="7"/>
      <c r="Y470" s="7"/>
      <c r="Z470" s="100"/>
      <c r="AA470" s="7"/>
      <c r="AB470" s="7"/>
      <c r="AC470" s="7"/>
      <c r="AD470" s="7"/>
      <c r="AE470" s="100"/>
      <c r="AF470" s="7"/>
      <c r="AG470" s="100"/>
    </row>
    <row r="471" spans="1:33" x14ac:dyDescent="0.35">
      <c r="A471" s="7" t="str">
        <f t="shared" si="21"/>
        <v>Suape55,60</v>
      </c>
      <c r="B471" s="100" t="s">
        <v>187</v>
      </c>
      <c r="C471" s="7">
        <v>4196</v>
      </c>
      <c r="D471" s="7" t="s">
        <v>23</v>
      </c>
      <c r="E471">
        <v>4001163</v>
      </c>
      <c r="F471" s="101"/>
      <c r="G471" s="111">
        <v>50033762</v>
      </c>
      <c r="H471" t="s">
        <v>217</v>
      </c>
      <c r="I471" s="101" t="str">
        <f t="shared" si="20"/>
        <v>55,6</v>
      </c>
      <c r="J471" s="164">
        <v>0</v>
      </c>
      <c r="K471" s="7" t="s">
        <v>52</v>
      </c>
      <c r="L471" s="103" t="e">
        <f>HLOOKUP(K471,'ABR''26'!$DE$4:$EH$65,MATCH('Carga (2)'!A471,'ABR''26'!$DE$4:$DE$65,0),0)</f>
        <v>#N/A</v>
      </c>
      <c r="M471" s="7"/>
      <c r="O471" s="7"/>
      <c r="P471" s="104"/>
      <c r="Q471" s="102"/>
      <c r="R471" s="102"/>
      <c r="S471" s="102"/>
      <c r="T471" s="105"/>
      <c r="U471" s="102"/>
      <c r="V471" s="7"/>
      <c r="W471" s="7"/>
      <c r="X471" s="7"/>
      <c r="Y471" s="7"/>
      <c r="Z471" s="100"/>
      <c r="AA471" s="7"/>
      <c r="AB471" s="7"/>
      <c r="AC471" s="7"/>
      <c r="AD471" s="7"/>
      <c r="AE471" s="100"/>
      <c r="AF471" s="7"/>
      <c r="AG471" s="100"/>
    </row>
    <row r="472" spans="1:33" x14ac:dyDescent="0.35">
      <c r="A472" s="7" t="str">
        <f t="shared" si="21"/>
        <v>Suape55,60</v>
      </c>
      <c r="B472" s="100" t="s">
        <v>187</v>
      </c>
      <c r="C472" s="7">
        <v>4196</v>
      </c>
      <c r="D472" s="7" t="s">
        <v>23</v>
      </c>
      <c r="E472">
        <v>4001163</v>
      </c>
      <c r="F472" s="101"/>
      <c r="G472" s="111">
        <v>50033762</v>
      </c>
      <c r="H472" t="s">
        <v>217</v>
      </c>
      <c r="I472" s="101" t="str">
        <f t="shared" si="20"/>
        <v>55,6</v>
      </c>
      <c r="J472" s="164">
        <v>0</v>
      </c>
      <c r="K472" s="7" t="s">
        <v>46</v>
      </c>
      <c r="L472" s="103" t="e">
        <f>HLOOKUP(K472,'ABR''26'!$DE$4:$EH$65,MATCH('Carga (2)'!A472,'ABR''26'!$DE$4:$DE$65,0),0)</f>
        <v>#N/A</v>
      </c>
      <c r="M472" s="7"/>
      <c r="O472" s="7"/>
      <c r="P472" s="104"/>
      <c r="Q472" s="102"/>
      <c r="R472" s="102"/>
      <c r="S472" s="102"/>
      <c r="T472" s="105"/>
      <c r="U472" s="102"/>
      <c r="V472" s="7"/>
      <c r="W472" s="7"/>
      <c r="X472" s="7"/>
      <c r="Y472" s="7"/>
      <c r="Z472" s="100"/>
      <c r="AA472" s="7"/>
      <c r="AB472" s="7"/>
      <c r="AC472" s="7"/>
      <c r="AD472" s="7"/>
      <c r="AE472" s="100"/>
      <c r="AF472" s="7"/>
      <c r="AG472" s="100"/>
    </row>
    <row r="473" spans="1:33" x14ac:dyDescent="0.35">
      <c r="A473" s="7" t="str">
        <f t="shared" si="21"/>
        <v>Suape55,60</v>
      </c>
      <c r="B473" s="100" t="s">
        <v>187</v>
      </c>
      <c r="C473" s="7">
        <v>4196</v>
      </c>
      <c r="D473" s="7" t="s">
        <v>23</v>
      </c>
      <c r="E473">
        <v>4001163</v>
      </c>
      <c r="F473" s="101"/>
      <c r="G473" s="111">
        <v>50033762</v>
      </c>
      <c r="H473" t="s">
        <v>217</v>
      </c>
      <c r="I473" s="101" t="str">
        <f t="shared" si="20"/>
        <v>55,6</v>
      </c>
      <c r="J473" s="164">
        <v>0</v>
      </c>
      <c r="K473" s="7" t="s">
        <v>133</v>
      </c>
      <c r="L473" s="103" t="e">
        <f>HLOOKUP(K473,'ABR''26'!$DE$4:$EH$65,MATCH('Carga (2)'!A473,'ABR''26'!$DE$4:$DE$65,0),0)</f>
        <v>#N/A</v>
      </c>
      <c r="M473" s="7"/>
      <c r="O473" s="7"/>
      <c r="P473" s="104"/>
      <c r="Q473" s="102"/>
      <c r="R473" s="102"/>
      <c r="S473" s="102"/>
      <c r="T473" s="105"/>
      <c r="U473" s="102"/>
      <c r="V473" s="7"/>
      <c r="W473" s="7"/>
      <c r="X473" s="7"/>
      <c r="Y473" s="7"/>
      <c r="Z473" s="100"/>
      <c r="AA473" s="7"/>
      <c r="AB473" s="7"/>
      <c r="AC473" s="7"/>
      <c r="AD473" s="7"/>
      <c r="AE473" s="100"/>
      <c r="AF473" s="7"/>
      <c r="AG473" s="100"/>
    </row>
    <row r="474" spans="1:33" x14ac:dyDescent="0.35">
      <c r="A474" s="7" t="str">
        <f t="shared" si="21"/>
        <v>Suape55,60</v>
      </c>
      <c r="B474" s="100" t="s">
        <v>187</v>
      </c>
      <c r="C474" s="7">
        <v>4196</v>
      </c>
      <c r="D474" s="7" t="s">
        <v>23</v>
      </c>
      <c r="E474">
        <v>4001163</v>
      </c>
      <c r="F474" s="101"/>
      <c r="G474" s="111">
        <v>50033763</v>
      </c>
      <c r="H474" t="s">
        <v>230</v>
      </c>
      <c r="I474" s="101" t="str">
        <f t="shared" si="20"/>
        <v>55,6</v>
      </c>
      <c r="J474" s="164">
        <v>0</v>
      </c>
      <c r="K474" s="7" t="s">
        <v>43</v>
      </c>
      <c r="L474" s="103" t="e">
        <f>HLOOKUP(K474,'ABR''26'!$DE$4:$EH$65,MATCH('Carga (2)'!A474,'ABR''26'!$DE$4:$DE$65,0),0)</f>
        <v>#N/A</v>
      </c>
      <c r="M474" s="7"/>
      <c r="O474" s="7"/>
      <c r="P474" s="104"/>
      <c r="Q474" s="102"/>
      <c r="R474" s="102"/>
      <c r="S474" s="102"/>
      <c r="T474" s="105"/>
      <c r="U474" s="102"/>
      <c r="V474" s="7"/>
      <c r="W474" s="7"/>
      <c r="X474" s="7"/>
      <c r="Y474" s="7"/>
      <c r="Z474" s="100"/>
      <c r="AA474" s="7"/>
      <c r="AB474" s="7"/>
      <c r="AC474" s="7"/>
      <c r="AD474" s="7"/>
      <c r="AE474" s="100"/>
      <c r="AF474" s="7"/>
      <c r="AG474" s="100"/>
    </row>
    <row r="475" spans="1:33" x14ac:dyDescent="0.35">
      <c r="A475" s="7" t="str">
        <f t="shared" si="21"/>
        <v>Suape55,60</v>
      </c>
      <c r="B475" s="100" t="s">
        <v>187</v>
      </c>
      <c r="C475" s="7">
        <v>4196</v>
      </c>
      <c r="D475" s="7" t="s">
        <v>23</v>
      </c>
      <c r="E475">
        <v>4001163</v>
      </c>
      <c r="F475" s="101"/>
      <c r="G475" s="111">
        <v>50033763</v>
      </c>
      <c r="H475" t="s">
        <v>230</v>
      </c>
      <c r="I475" s="101" t="str">
        <f t="shared" si="20"/>
        <v>55,6</v>
      </c>
      <c r="J475" s="164">
        <v>0</v>
      </c>
      <c r="K475" s="7" t="s">
        <v>50</v>
      </c>
      <c r="L475" s="103" t="e">
        <f>HLOOKUP(K475,'ABR''26'!$DE$4:$EH$65,MATCH('Carga (2)'!A475,'ABR''26'!$DE$4:$DE$65,0),0)</f>
        <v>#N/A</v>
      </c>
      <c r="M475" s="7"/>
      <c r="O475" s="7"/>
      <c r="P475" s="104"/>
      <c r="Q475" s="102"/>
      <c r="R475" s="102"/>
      <c r="S475" s="102"/>
      <c r="T475" s="105"/>
      <c r="U475" s="102"/>
      <c r="V475" s="7"/>
      <c r="W475" s="7"/>
      <c r="X475" s="7"/>
      <c r="Y475" s="7"/>
      <c r="Z475" s="100"/>
      <c r="AA475" s="7"/>
      <c r="AB475" s="7"/>
      <c r="AC475" s="7"/>
      <c r="AD475" s="7"/>
      <c r="AE475" s="100"/>
      <c r="AF475" s="7"/>
      <c r="AG475" s="100"/>
    </row>
    <row r="476" spans="1:33" x14ac:dyDescent="0.35">
      <c r="A476" s="7" t="str">
        <f t="shared" si="21"/>
        <v>Suape55,60</v>
      </c>
      <c r="B476" s="100" t="s">
        <v>187</v>
      </c>
      <c r="C476" s="7">
        <v>4196</v>
      </c>
      <c r="D476" s="7" t="s">
        <v>23</v>
      </c>
      <c r="E476">
        <v>4001163</v>
      </c>
      <c r="F476" s="101"/>
      <c r="G476" s="111">
        <v>50033763</v>
      </c>
      <c r="H476" t="s">
        <v>230</v>
      </c>
      <c r="I476" s="101" t="str">
        <f t="shared" si="20"/>
        <v>55,6</v>
      </c>
      <c r="J476" s="164">
        <v>0</v>
      </c>
      <c r="K476" s="7" t="s">
        <v>138</v>
      </c>
      <c r="L476" s="103" t="e">
        <f>HLOOKUP(K476,'ABR''26'!$DE$4:$EH$65,MATCH('Carga (2)'!A476,'ABR''26'!$DE$4:$DE$65,0),0)</f>
        <v>#N/A</v>
      </c>
      <c r="M476" s="7"/>
      <c r="O476" s="7"/>
      <c r="P476" s="104"/>
      <c r="Q476" s="102"/>
      <c r="R476" s="102"/>
      <c r="S476" s="102"/>
      <c r="T476" s="105"/>
      <c r="U476" s="102"/>
      <c r="V476" s="7"/>
      <c r="W476" s="7"/>
      <c r="X476" s="7"/>
      <c r="Y476" s="7"/>
      <c r="Z476" s="100"/>
      <c r="AA476" s="7"/>
      <c r="AB476" s="7"/>
      <c r="AC476" s="7"/>
      <c r="AD476" s="7"/>
      <c r="AE476" s="100"/>
      <c r="AF476" s="7"/>
      <c r="AG476" s="100"/>
    </row>
    <row r="477" spans="1:33" x14ac:dyDescent="0.35">
      <c r="A477" s="7" t="str">
        <f t="shared" si="21"/>
        <v>Suape55,60</v>
      </c>
      <c r="B477" s="100" t="s">
        <v>187</v>
      </c>
      <c r="C477" s="7">
        <v>4196</v>
      </c>
      <c r="D477" s="7" t="s">
        <v>23</v>
      </c>
      <c r="E477">
        <v>4001163</v>
      </c>
      <c r="F477" s="101"/>
      <c r="G477" s="111">
        <v>50033763</v>
      </c>
      <c r="H477" t="s">
        <v>230</v>
      </c>
      <c r="I477" s="101" t="str">
        <f t="shared" si="20"/>
        <v>55,6</v>
      </c>
      <c r="J477" s="164">
        <v>0</v>
      </c>
      <c r="K477" s="7" t="s">
        <v>131</v>
      </c>
      <c r="L477" s="103" t="e">
        <f>HLOOKUP(K477,'ABR''26'!$DE$4:$EH$65,MATCH('Carga (2)'!A477,'ABR''26'!$DE$4:$DE$65,0),0)</f>
        <v>#N/A</v>
      </c>
      <c r="M477" s="7"/>
      <c r="O477" s="7"/>
      <c r="P477" s="104"/>
      <c r="Q477" s="102"/>
      <c r="R477" s="102"/>
      <c r="S477" s="102"/>
      <c r="T477" s="105"/>
      <c r="U477" s="102"/>
      <c r="V477" s="7"/>
      <c r="W477" s="7"/>
      <c r="X477" s="7"/>
      <c r="Y477" s="7"/>
      <c r="Z477" s="100"/>
      <c r="AA477" s="7"/>
      <c r="AB477" s="7"/>
      <c r="AC477" s="7"/>
      <c r="AD477" s="7"/>
      <c r="AE477" s="100"/>
      <c r="AF477" s="7"/>
      <c r="AG477" s="100"/>
    </row>
    <row r="478" spans="1:33" x14ac:dyDescent="0.35">
      <c r="A478" s="7" t="str">
        <f t="shared" si="21"/>
        <v>Suape55,60</v>
      </c>
      <c r="B478" s="100" t="s">
        <v>187</v>
      </c>
      <c r="C478" s="7">
        <v>4196</v>
      </c>
      <c r="D478" s="7" t="s">
        <v>23</v>
      </c>
      <c r="E478">
        <v>4001163</v>
      </c>
      <c r="F478" s="101"/>
      <c r="G478" s="111">
        <v>50033763</v>
      </c>
      <c r="H478" t="s">
        <v>230</v>
      </c>
      <c r="I478" s="101" t="str">
        <f t="shared" si="20"/>
        <v>55,6</v>
      </c>
      <c r="J478" s="164">
        <v>0</v>
      </c>
      <c r="K478" s="7" t="s">
        <v>44</v>
      </c>
      <c r="L478" s="103" t="e">
        <f>HLOOKUP(K478,'ABR''26'!$DE$4:$EH$65,MATCH('Carga (2)'!A478,'ABR''26'!$DE$4:$DE$65,0),0)</f>
        <v>#N/A</v>
      </c>
      <c r="M478" s="7"/>
      <c r="O478" s="7"/>
      <c r="P478" s="104"/>
      <c r="Q478" s="102"/>
      <c r="R478" s="102"/>
      <c r="S478" s="102"/>
      <c r="T478" s="105"/>
      <c r="U478" s="102"/>
      <c r="V478" s="7"/>
      <c r="W478" s="7"/>
      <c r="X478" s="7"/>
      <c r="Y478" s="7"/>
      <c r="Z478" s="100"/>
      <c r="AA478" s="7"/>
      <c r="AB478" s="7"/>
      <c r="AC478" s="7"/>
      <c r="AD478" s="7"/>
      <c r="AE478" s="100"/>
      <c r="AF478" s="7"/>
      <c r="AG478" s="100"/>
    </row>
    <row r="479" spans="1:33" x14ac:dyDescent="0.35">
      <c r="A479" s="7" t="str">
        <f t="shared" si="21"/>
        <v>Suape55,60</v>
      </c>
      <c r="B479" s="100" t="s">
        <v>187</v>
      </c>
      <c r="C479" s="7">
        <v>4196</v>
      </c>
      <c r="D479" s="7" t="s">
        <v>23</v>
      </c>
      <c r="E479">
        <v>4001163</v>
      </c>
      <c r="F479" s="101"/>
      <c r="G479" s="111">
        <v>50033763</v>
      </c>
      <c r="H479" t="s">
        <v>230</v>
      </c>
      <c r="I479" s="101" t="str">
        <f t="shared" si="20"/>
        <v>55,6</v>
      </c>
      <c r="J479" s="164">
        <v>0</v>
      </c>
      <c r="K479" s="7" t="s">
        <v>52</v>
      </c>
      <c r="L479" s="103" t="e">
        <f>HLOOKUP(K479,'ABR''26'!$DE$4:$EH$65,MATCH('Carga (2)'!A479,'ABR''26'!$DE$4:$DE$65,0),0)</f>
        <v>#N/A</v>
      </c>
      <c r="M479" s="7"/>
      <c r="O479" s="7"/>
      <c r="P479" s="104"/>
      <c r="Q479" s="102"/>
      <c r="R479" s="102"/>
      <c r="S479" s="102"/>
      <c r="T479" s="105"/>
      <c r="U479" s="102"/>
      <c r="V479" s="7"/>
      <c r="W479" s="7"/>
      <c r="X479" s="7"/>
      <c r="Y479" s="7"/>
      <c r="Z479" s="100"/>
      <c r="AA479" s="7"/>
      <c r="AB479" s="7"/>
      <c r="AC479" s="7"/>
      <c r="AD479" s="7"/>
      <c r="AE479" s="100"/>
      <c r="AF479" s="7"/>
      <c r="AG479" s="100"/>
    </row>
    <row r="480" spans="1:33" x14ac:dyDescent="0.35">
      <c r="A480" s="7" t="str">
        <f t="shared" si="21"/>
        <v>Suape55,60</v>
      </c>
      <c r="B480" s="100" t="s">
        <v>187</v>
      </c>
      <c r="C480" s="7">
        <v>4196</v>
      </c>
      <c r="D480" s="7" t="s">
        <v>23</v>
      </c>
      <c r="E480">
        <v>4001163</v>
      </c>
      <c r="F480" s="101"/>
      <c r="G480" s="111">
        <v>50033763</v>
      </c>
      <c r="H480" t="s">
        <v>230</v>
      </c>
      <c r="I480" s="101" t="str">
        <f t="shared" si="20"/>
        <v>55,6</v>
      </c>
      <c r="J480" s="164">
        <v>0</v>
      </c>
      <c r="K480" s="7" t="s">
        <v>46</v>
      </c>
      <c r="L480" s="103" t="e">
        <f>HLOOKUP(K480,'ABR''26'!$DE$4:$EH$65,MATCH('Carga (2)'!A480,'ABR''26'!$DE$4:$DE$65,0),0)</f>
        <v>#N/A</v>
      </c>
      <c r="M480" s="7"/>
      <c r="O480" s="7"/>
      <c r="P480" s="104"/>
      <c r="Q480" s="102"/>
      <c r="R480" s="102"/>
      <c r="S480" s="102"/>
      <c r="T480" s="105"/>
      <c r="U480" s="102"/>
      <c r="V480" s="7"/>
      <c r="W480" s="7"/>
      <c r="X480" s="7"/>
      <c r="Y480" s="7"/>
      <c r="Z480" s="100"/>
      <c r="AA480" s="7"/>
      <c r="AB480" s="7"/>
      <c r="AC480" s="7"/>
      <c r="AD480" s="7"/>
      <c r="AE480" s="100"/>
      <c r="AF480" s="7"/>
      <c r="AG480" s="100"/>
    </row>
    <row r="481" spans="1:33" x14ac:dyDescent="0.35">
      <c r="A481" s="7" t="str">
        <f t="shared" si="21"/>
        <v>Suape55,60</v>
      </c>
      <c r="B481" s="100" t="s">
        <v>187</v>
      </c>
      <c r="C481" s="7">
        <v>4196</v>
      </c>
      <c r="D481" s="7" t="s">
        <v>23</v>
      </c>
      <c r="E481">
        <v>4001163</v>
      </c>
      <c r="F481" s="101"/>
      <c r="G481" s="111">
        <v>50033763</v>
      </c>
      <c r="H481" t="s">
        <v>230</v>
      </c>
      <c r="I481" s="101" t="str">
        <f t="shared" si="20"/>
        <v>55,6</v>
      </c>
      <c r="J481" s="164">
        <v>0</v>
      </c>
      <c r="K481" s="7" t="s">
        <v>133</v>
      </c>
      <c r="L481" s="103" t="e">
        <f>HLOOKUP(K481,'ABR''26'!$DE$4:$EH$65,MATCH('Carga (2)'!A481,'ABR''26'!$DE$4:$DE$65,0),0)</f>
        <v>#N/A</v>
      </c>
      <c r="M481" s="7"/>
      <c r="O481" s="7"/>
      <c r="P481" s="104"/>
      <c r="Q481" s="102"/>
      <c r="R481" s="102"/>
      <c r="S481" s="102"/>
      <c r="T481" s="105"/>
      <c r="U481" s="102"/>
      <c r="V481" s="7"/>
      <c r="W481" s="7"/>
      <c r="X481" s="7"/>
      <c r="Y481" s="7"/>
      <c r="Z481" s="100"/>
      <c r="AA481" s="7"/>
      <c r="AB481" s="7"/>
      <c r="AC481" s="7"/>
      <c r="AD481" s="7"/>
      <c r="AE481" s="100"/>
      <c r="AF481" s="7"/>
      <c r="AG481" s="100"/>
    </row>
    <row r="482" spans="1:33" x14ac:dyDescent="0.35">
      <c r="A482" s="7" t="str">
        <f t="shared" si="21"/>
        <v>Manaus38,01</v>
      </c>
      <c r="B482" s="100" t="s">
        <v>187</v>
      </c>
      <c r="C482" s="7">
        <v>4151</v>
      </c>
      <c r="D482" s="7" t="s">
        <v>40</v>
      </c>
      <c r="E482">
        <v>4001212</v>
      </c>
      <c r="F482" s="101"/>
      <c r="G482" s="111">
        <v>50040077</v>
      </c>
      <c r="H482" t="s">
        <v>231</v>
      </c>
      <c r="I482" s="101" t="str">
        <f t="shared" si="20"/>
        <v>38,0</v>
      </c>
      <c r="J482" s="164">
        <v>1</v>
      </c>
      <c r="K482" s="7" t="s">
        <v>43</v>
      </c>
      <c r="L482" s="103" t="e">
        <f>HLOOKUP(K482,'ABR''26'!$DE$4:$EH$65,MATCH('Carga (2)'!A482,'ABR''26'!$DE$4:$DE$65,0),0)</f>
        <v>#N/A</v>
      </c>
      <c r="M482" s="7"/>
      <c r="O482" s="7"/>
      <c r="P482" s="104"/>
      <c r="Q482" s="102"/>
      <c r="R482" s="102"/>
      <c r="S482" s="102"/>
      <c r="T482" s="105"/>
      <c r="U482" s="102"/>
      <c r="V482" s="7"/>
      <c r="W482" s="7"/>
      <c r="X482" s="7"/>
      <c r="Y482" s="7"/>
      <c r="Z482" s="100"/>
      <c r="AA482" s="7"/>
      <c r="AB482" s="7"/>
      <c r="AC482" s="7"/>
      <c r="AD482" s="7"/>
      <c r="AE482" s="100"/>
      <c r="AF482" s="7"/>
      <c r="AG482" s="100"/>
    </row>
    <row r="483" spans="1:33" x14ac:dyDescent="0.35">
      <c r="A483" s="7" t="str">
        <f t="shared" si="21"/>
        <v>Manaus38,01</v>
      </c>
      <c r="B483" s="100" t="s">
        <v>187</v>
      </c>
      <c r="C483" s="7">
        <v>4151</v>
      </c>
      <c r="D483" s="7" t="s">
        <v>40</v>
      </c>
      <c r="E483">
        <v>4001212</v>
      </c>
      <c r="F483" s="101"/>
      <c r="G483" s="111">
        <v>50040077</v>
      </c>
      <c r="H483" t="s">
        <v>231</v>
      </c>
      <c r="I483" s="101" t="str">
        <f t="shared" si="20"/>
        <v>38,0</v>
      </c>
      <c r="J483" s="164">
        <v>1</v>
      </c>
      <c r="K483" s="7" t="s">
        <v>50</v>
      </c>
      <c r="L483" s="103" t="e">
        <f>HLOOKUP(K483,'ABR''26'!$DE$4:$EH$65,MATCH('Carga (2)'!A483,'ABR''26'!$DE$4:$DE$65,0),0)</f>
        <v>#N/A</v>
      </c>
      <c r="M483" s="7"/>
      <c r="O483" s="7"/>
      <c r="P483" s="104"/>
      <c r="Q483" s="102"/>
      <c r="R483" s="102"/>
      <c r="S483" s="102"/>
      <c r="T483" s="105"/>
      <c r="U483" s="102"/>
      <c r="V483" s="7"/>
      <c r="W483" s="7"/>
      <c r="X483" s="7"/>
      <c r="Y483" s="7"/>
      <c r="Z483" s="100"/>
      <c r="AA483" s="7"/>
      <c r="AB483" s="7"/>
      <c r="AC483" s="7"/>
      <c r="AD483" s="7"/>
      <c r="AE483" s="100"/>
      <c r="AF483" s="7"/>
      <c r="AG483" s="100"/>
    </row>
    <row r="484" spans="1:33" x14ac:dyDescent="0.35">
      <c r="A484" s="7" t="str">
        <f t="shared" si="21"/>
        <v>Manaus38,01</v>
      </c>
      <c r="B484" s="100" t="s">
        <v>187</v>
      </c>
      <c r="C484" s="7">
        <v>4151</v>
      </c>
      <c r="D484" s="7" t="s">
        <v>40</v>
      </c>
      <c r="E484">
        <v>4001212</v>
      </c>
      <c r="F484" s="101"/>
      <c r="G484" s="111">
        <v>50040077</v>
      </c>
      <c r="H484" t="s">
        <v>231</v>
      </c>
      <c r="I484" s="101" t="str">
        <f t="shared" si="20"/>
        <v>38,0</v>
      </c>
      <c r="J484" s="164">
        <v>1</v>
      </c>
      <c r="K484" s="7" t="s">
        <v>138</v>
      </c>
      <c r="L484" s="103" t="e">
        <f>HLOOKUP(K484,'ABR''26'!$DE$4:$EH$65,MATCH('Carga (2)'!A484,'ABR''26'!$DE$4:$DE$65,0),0)</f>
        <v>#N/A</v>
      </c>
      <c r="M484" s="7"/>
      <c r="O484" s="7"/>
      <c r="P484" s="104"/>
      <c r="Q484" s="102"/>
      <c r="R484" s="102"/>
      <c r="S484" s="102"/>
      <c r="T484" s="105"/>
      <c r="U484" s="102"/>
      <c r="V484" s="7"/>
      <c r="W484" s="7"/>
      <c r="X484" s="7"/>
      <c r="Y484" s="7"/>
      <c r="Z484" s="100"/>
      <c r="AA484" s="7"/>
      <c r="AB484" s="7"/>
      <c r="AC484" s="7"/>
      <c r="AD484" s="7"/>
      <c r="AE484" s="100"/>
      <c r="AF484" s="7"/>
      <c r="AG484" s="100"/>
    </row>
    <row r="485" spans="1:33" x14ac:dyDescent="0.35">
      <c r="A485" s="7" t="str">
        <f t="shared" si="21"/>
        <v>Manaus38,01</v>
      </c>
      <c r="B485" s="100" t="s">
        <v>187</v>
      </c>
      <c r="C485" s="7">
        <v>4151</v>
      </c>
      <c r="D485" s="7" t="s">
        <v>40</v>
      </c>
      <c r="E485">
        <v>4001212</v>
      </c>
      <c r="F485" s="101"/>
      <c r="G485" s="111">
        <v>50040077</v>
      </c>
      <c r="H485" t="s">
        <v>231</v>
      </c>
      <c r="I485" s="101" t="str">
        <f t="shared" si="20"/>
        <v>38,0</v>
      </c>
      <c r="J485" s="164">
        <v>1</v>
      </c>
      <c r="K485" s="7" t="s">
        <v>131</v>
      </c>
      <c r="L485" s="103" t="e">
        <f>HLOOKUP(K485,'ABR''26'!$DE$4:$EH$65,MATCH('Carga (2)'!A485,'ABR''26'!$DE$4:$DE$65,0),0)</f>
        <v>#N/A</v>
      </c>
      <c r="M485" s="7"/>
      <c r="O485" s="7"/>
      <c r="P485" s="104"/>
      <c r="Q485" s="102"/>
      <c r="R485" s="102"/>
      <c r="S485" s="102"/>
      <c r="T485" s="105"/>
      <c r="U485" s="102"/>
      <c r="V485" s="7"/>
      <c r="W485" s="7"/>
      <c r="X485" s="7"/>
      <c r="Y485" s="7"/>
      <c r="Z485" s="100"/>
      <c r="AA485" s="7"/>
      <c r="AB485" s="7"/>
      <c r="AC485" s="7"/>
      <c r="AD485" s="7"/>
      <c r="AE485" s="100"/>
      <c r="AF485" s="7"/>
      <c r="AG485" s="100"/>
    </row>
    <row r="486" spans="1:33" x14ac:dyDescent="0.35">
      <c r="A486" s="7" t="str">
        <f t="shared" si="21"/>
        <v>Manaus38,01</v>
      </c>
      <c r="B486" s="100" t="s">
        <v>187</v>
      </c>
      <c r="C486" s="7">
        <v>4151</v>
      </c>
      <c r="D486" s="7" t="s">
        <v>40</v>
      </c>
      <c r="E486">
        <v>4001212</v>
      </c>
      <c r="F486" s="101"/>
      <c r="G486" s="111">
        <v>50040077</v>
      </c>
      <c r="H486" t="s">
        <v>231</v>
      </c>
      <c r="I486" s="101" t="str">
        <f t="shared" si="20"/>
        <v>38,0</v>
      </c>
      <c r="J486" s="164">
        <v>1</v>
      </c>
      <c r="K486" s="7" t="s">
        <v>44</v>
      </c>
      <c r="L486" s="103" t="e">
        <f>HLOOKUP(K486,'ABR''26'!$DE$4:$EH$65,MATCH('Carga (2)'!A486,'ABR''26'!$DE$4:$DE$65,0),0)</f>
        <v>#N/A</v>
      </c>
      <c r="M486" s="7"/>
      <c r="O486" s="7"/>
      <c r="P486" s="104"/>
      <c r="Q486" s="102"/>
      <c r="R486" s="102"/>
      <c r="S486" s="102"/>
      <c r="T486" s="105"/>
      <c r="U486" s="102"/>
      <c r="V486" s="7"/>
      <c r="W486" s="7"/>
      <c r="X486" s="7"/>
      <c r="Y486" s="7"/>
      <c r="Z486" s="100"/>
      <c r="AA486" s="7"/>
      <c r="AB486" s="7"/>
      <c r="AC486" s="7"/>
      <c r="AD486" s="7"/>
      <c r="AE486" s="100"/>
      <c r="AF486" s="7"/>
      <c r="AG486" s="100"/>
    </row>
    <row r="487" spans="1:33" x14ac:dyDescent="0.35">
      <c r="A487" s="7" t="str">
        <f t="shared" si="21"/>
        <v>Manaus38,01</v>
      </c>
      <c r="B487" s="100" t="s">
        <v>187</v>
      </c>
      <c r="C487" s="7">
        <v>4151</v>
      </c>
      <c r="D487" s="7" t="s">
        <v>40</v>
      </c>
      <c r="E487">
        <v>4001212</v>
      </c>
      <c r="F487" s="101"/>
      <c r="G487" s="111">
        <v>50040077</v>
      </c>
      <c r="H487" t="s">
        <v>231</v>
      </c>
      <c r="I487" s="101" t="str">
        <f t="shared" si="20"/>
        <v>38,0</v>
      </c>
      <c r="J487" s="164">
        <v>1</v>
      </c>
      <c r="K487" s="7" t="s">
        <v>52</v>
      </c>
      <c r="L487" s="103" t="e">
        <f>HLOOKUP(K487,'ABR''26'!$DE$4:$EH$65,MATCH('Carga (2)'!A487,'ABR''26'!$DE$4:$DE$65,0),0)</f>
        <v>#N/A</v>
      </c>
      <c r="M487" s="7"/>
      <c r="O487" s="7"/>
      <c r="P487" s="104"/>
      <c r="Q487" s="102"/>
      <c r="R487" s="102"/>
      <c r="S487" s="102"/>
      <c r="T487" s="105"/>
      <c r="U487" s="102"/>
      <c r="V487" s="7"/>
      <c r="W487" s="7"/>
      <c r="X487" s="7"/>
      <c r="Y487" s="7"/>
      <c r="Z487" s="100"/>
      <c r="AA487" s="7"/>
      <c r="AB487" s="7"/>
      <c r="AC487" s="7"/>
      <c r="AD487" s="7"/>
      <c r="AE487" s="100"/>
      <c r="AF487" s="7"/>
      <c r="AG487" s="100"/>
    </row>
    <row r="488" spans="1:33" x14ac:dyDescent="0.35">
      <c r="A488" s="7" t="str">
        <f t="shared" si="21"/>
        <v>Manaus38,01</v>
      </c>
      <c r="B488" s="100" t="s">
        <v>187</v>
      </c>
      <c r="C488" s="7">
        <v>4151</v>
      </c>
      <c r="D488" s="7" t="s">
        <v>40</v>
      </c>
      <c r="E488">
        <v>4001212</v>
      </c>
      <c r="F488" s="101"/>
      <c r="G488" s="111">
        <v>50040077</v>
      </c>
      <c r="H488" t="s">
        <v>231</v>
      </c>
      <c r="I488" s="101" t="str">
        <f t="shared" si="20"/>
        <v>38,0</v>
      </c>
      <c r="J488" s="164">
        <v>1</v>
      </c>
      <c r="K488" s="7" t="s">
        <v>46</v>
      </c>
      <c r="L488" s="103" t="e">
        <f>HLOOKUP(K488,'ABR''26'!$DE$4:$EH$65,MATCH('Carga (2)'!A488,'ABR''26'!$DE$4:$DE$65,0),0)</f>
        <v>#N/A</v>
      </c>
      <c r="M488" s="7"/>
      <c r="O488" s="7"/>
      <c r="P488" s="104"/>
      <c r="Q488" s="102"/>
      <c r="R488" s="102"/>
      <c r="S488" s="102"/>
      <c r="T488" s="105"/>
      <c r="U488" s="102"/>
      <c r="V488" s="7"/>
      <c r="W488" s="7"/>
      <c r="X488" s="7"/>
      <c r="Y488" s="7"/>
      <c r="Z488" s="100"/>
      <c r="AA488" s="7"/>
      <c r="AB488" s="7"/>
      <c r="AC488" s="7"/>
      <c r="AD488" s="7"/>
      <c r="AE488" s="100"/>
      <c r="AF488" s="7"/>
      <c r="AG488" s="100"/>
    </row>
    <row r="489" spans="1:33" x14ac:dyDescent="0.35">
      <c r="A489" s="7" t="str">
        <f t="shared" si="21"/>
        <v>Manaus38,01</v>
      </c>
      <c r="B489" s="100" t="s">
        <v>187</v>
      </c>
      <c r="C489" s="7">
        <v>4151</v>
      </c>
      <c r="D489" s="7" t="s">
        <v>40</v>
      </c>
      <c r="E489">
        <v>4001212</v>
      </c>
      <c r="F489" s="101"/>
      <c r="G489" s="111">
        <v>50040077</v>
      </c>
      <c r="H489" t="s">
        <v>231</v>
      </c>
      <c r="I489" s="101" t="str">
        <f t="shared" si="20"/>
        <v>38,0</v>
      </c>
      <c r="J489" s="164">
        <v>1</v>
      </c>
      <c r="K489" s="7" t="s">
        <v>133</v>
      </c>
      <c r="L489" s="103" t="e">
        <f>HLOOKUP(K489,'ABR''26'!$DE$4:$EH$65,MATCH('Carga (2)'!A489,'ABR''26'!$DE$4:$DE$65,0),0)</f>
        <v>#N/A</v>
      </c>
      <c r="M489" s="7"/>
      <c r="O489" s="7"/>
      <c r="P489" s="104"/>
      <c r="Q489" s="102"/>
      <c r="R489" s="102"/>
      <c r="S489" s="102"/>
      <c r="T489" s="105"/>
      <c r="U489" s="102"/>
      <c r="V489" s="7"/>
      <c r="W489" s="7"/>
      <c r="X489" s="7"/>
      <c r="Y489" s="7"/>
      <c r="Z489" s="100"/>
      <c r="AA489" s="7"/>
      <c r="AB489" s="7"/>
      <c r="AC489" s="7"/>
      <c r="AD489" s="7"/>
      <c r="AE489" s="100"/>
      <c r="AF489" s="7"/>
      <c r="AG489" s="100"/>
    </row>
    <row r="490" spans="1:33" x14ac:dyDescent="0.35">
      <c r="A490" s="7" t="str">
        <f t="shared" si="21"/>
        <v>Manaus38,01</v>
      </c>
      <c r="B490" s="100" t="s">
        <v>187</v>
      </c>
      <c r="C490" s="7">
        <v>4151</v>
      </c>
      <c r="D490" s="7" t="s">
        <v>40</v>
      </c>
      <c r="E490">
        <v>4001155</v>
      </c>
      <c r="F490" s="101"/>
      <c r="G490" s="111">
        <v>50040077</v>
      </c>
      <c r="H490" t="s">
        <v>231</v>
      </c>
      <c r="I490" s="101" t="str">
        <f t="shared" si="20"/>
        <v>38,0</v>
      </c>
      <c r="J490" s="164">
        <v>1</v>
      </c>
      <c r="K490" s="7" t="s">
        <v>43</v>
      </c>
      <c r="L490" s="103" t="e">
        <f>HLOOKUP(K490,'ABR''26'!$DE$4:$EH$65,MATCH('Carga (2)'!A490,'ABR''26'!$DE$4:$DE$65,0),0)</f>
        <v>#N/A</v>
      </c>
      <c r="M490" s="7"/>
      <c r="O490" s="7"/>
      <c r="P490" s="104"/>
      <c r="Q490" s="102"/>
      <c r="R490" s="102"/>
      <c r="S490" s="102"/>
      <c r="T490" s="105"/>
      <c r="U490" s="102"/>
      <c r="V490" s="7"/>
      <c r="W490" s="7"/>
      <c r="X490" s="7"/>
      <c r="Y490" s="7"/>
      <c r="Z490" s="100"/>
      <c r="AA490" s="7"/>
      <c r="AB490" s="7"/>
      <c r="AC490" s="7"/>
      <c r="AD490" s="7"/>
      <c r="AE490" s="100"/>
      <c r="AF490" s="7"/>
      <c r="AG490" s="100"/>
    </row>
    <row r="491" spans="1:33" x14ac:dyDescent="0.35">
      <c r="A491" s="7" t="str">
        <f t="shared" si="21"/>
        <v>Manaus38,01</v>
      </c>
      <c r="B491" s="100" t="s">
        <v>187</v>
      </c>
      <c r="C491" s="7">
        <v>4151</v>
      </c>
      <c r="D491" s="7" t="s">
        <v>40</v>
      </c>
      <c r="E491">
        <v>4001155</v>
      </c>
      <c r="F491" s="101"/>
      <c r="G491" s="111">
        <v>50040077</v>
      </c>
      <c r="H491" t="s">
        <v>231</v>
      </c>
      <c r="I491" s="101" t="str">
        <f t="shared" si="20"/>
        <v>38,0</v>
      </c>
      <c r="J491" s="164">
        <v>1</v>
      </c>
      <c r="K491" s="7" t="s">
        <v>50</v>
      </c>
      <c r="L491" s="103" t="e">
        <f>HLOOKUP(K491,'ABR''26'!$DE$4:$EH$65,MATCH('Carga (2)'!A491,'ABR''26'!$DE$4:$DE$65,0),0)</f>
        <v>#N/A</v>
      </c>
      <c r="M491" s="7"/>
      <c r="O491" s="7"/>
      <c r="P491" s="104"/>
      <c r="Q491" s="102"/>
      <c r="R491" s="102"/>
      <c r="S491" s="102"/>
      <c r="T491" s="105"/>
      <c r="U491" s="102"/>
      <c r="V491" s="7"/>
      <c r="W491" s="7"/>
      <c r="X491" s="7"/>
      <c r="Y491" s="7"/>
      <c r="Z491" s="100"/>
      <c r="AA491" s="7"/>
      <c r="AB491" s="7"/>
      <c r="AC491" s="7"/>
      <c r="AD491" s="7"/>
      <c r="AE491" s="100"/>
      <c r="AF491" s="7"/>
      <c r="AG491" s="100"/>
    </row>
    <row r="492" spans="1:33" x14ac:dyDescent="0.35">
      <c r="A492" s="7" t="str">
        <f t="shared" si="21"/>
        <v>Manaus38,01</v>
      </c>
      <c r="B492" s="100" t="s">
        <v>187</v>
      </c>
      <c r="C492" s="7">
        <v>4151</v>
      </c>
      <c r="D492" s="7" t="s">
        <v>40</v>
      </c>
      <c r="E492">
        <v>4001155</v>
      </c>
      <c r="F492" s="101"/>
      <c r="G492" s="111">
        <v>50040077</v>
      </c>
      <c r="H492" t="s">
        <v>231</v>
      </c>
      <c r="I492" s="101" t="str">
        <f t="shared" si="20"/>
        <v>38,0</v>
      </c>
      <c r="J492" s="164">
        <v>1</v>
      </c>
      <c r="K492" s="7" t="s">
        <v>138</v>
      </c>
      <c r="L492" s="103" t="e">
        <f>HLOOKUP(K492,'ABR''26'!$DE$4:$EH$65,MATCH('Carga (2)'!A492,'ABR''26'!$DE$4:$DE$65,0),0)</f>
        <v>#N/A</v>
      </c>
      <c r="M492" s="7"/>
      <c r="O492" s="7"/>
      <c r="P492" s="104"/>
      <c r="Q492" s="102"/>
      <c r="R492" s="102"/>
      <c r="S492" s="102"/>
      <c r="T492" s="105"/>
      <c r="U492" s="102"/>
      <c r="V492" s="7"/>
      <c r="W492" s="7"/>
      <c r="X492" s="7"/>
      <c r="Y492" s="7"/>
      <c r="Z492" s="100"/>
      <c r="AA492" s="7"/>
      <c r="AB492" s="7"/>
      <c r="AC492" s="7"/>
      <c r="AD492" s="7"/>
      <c r="AE492" s="100"/>
      <c r="AF492" s="7"/>
      <c r="AG492" s="100"/>
    </row>
    <row r="493" spans="1:33" x14ac:dyDescent="0.35">
      <c r="A493" s="7" t="str">
        <f t="shared" si="21"/>
        <v>Manaus38,01</v>
      </c>
      <c r="B493" s="100" t="s">
        <v>187</v>
      </c>
      <c r="C493" s="7">
        <v>4151</v>
      </c>
      <c r="D493" s="7" t="s">
        <v>40</v>
      </c>
      <c r="E493">
        <v>4001155</v>
      </c>
      <c r="F493" s="101"/>
      <c r="G493" s="111">
        <v>50040077</v>
      </c>
      <c r="H493" t="s">
        <v>231</v>
      </c>
      <c r="I493" s="101" t="str">
        <f t="shared" si="20"/>
        <v>38,0</v>
      </c>
      <c r="J493" s="164">
        <v>1</v>
      </c>
      <c r="K493" s="7" t="s">
        <v>131</v>
      </c>
      <c r="L493" s="103" t="e">
        <f>HLOOKUP(K493,'ABR''26'!$DE$4:$EH$65,MATCH('Carga (2)'!A493,'ABR''26'!$DE$4:$DE$65,0),0)</f>
        <v>#N/A</v>
      </c>
      <c r="M493" s="7"/>
      <c r="O493" s="7"/>
      <c r="P493" s="104"/>
      <c r="Q493" s="102"/>
      <c r="R493" s="102"/>
      <c r="S493" s="102"/>
      <c r="T493" s="105"/>
      <c r="U493" s="102"/>
      <c r="V493" s="7"/>
      <c r="W493" s="7"/>
      <c r="X493" s="7"/>
      <c r="Y493" s="7"/>
      <c r="Z493" s="100"/>
      <c r="AA493" s="7"/>
      <c r="AB493" s="7"/>
      <c r="AC493" s="7"/>
      <c r="AD493" s="7"/>
      <c r="AE493" s="100"/>
      <c r="AF493" s="7"/>
      <c r="AG493" s="100"/>
    </row>
    <row r="494" spans="1:33" x14ac:dyDescent="0.35">
      <c r="A494" s="7" t="str">
        <f t="shared" si="21"/>
        <v>Manaus38,01</v>
      </c>
      <c r="B494" s="100" t="s">
        <v>187</v>
      </c>
      <c r="C494" s="7">
        <v>4151</v>
      </c>
      <c r="D494" s="7" t="s">
        <v>40</v>
      </c>
      <c r="E494">
        <v>4001155</v>
      </c>
      <c r="F494" s="101"/>
      <c r="G494" s="111">
        <v>50040077</v>
      </c>
      <c r="H494" t="s">
        <v>231</v>
      </c>
      <c r="I494" s="101" t="str">
        <f t="shared" si="20"/>
        <v>38,0</v>
      </c>
      <c r="J494" s="164">
        <v>1</v>
      </c>
      <c r="K494" s="7" t="s">
        <v>44</v>
      </c>
      <c r="L494" s="103" t="e">
        <f>HLOOKUP(K494,'ABR''26'!$DE$4:$EH$65,MATCH('Carga (2)'!A494,'ABR''26'!$DE$4:$DE$65,0),0)</f>
        <v>#N/A</v>
      </c>
      <c r="M494" s="7"/>
      <c r="O494" s="7"/>
      <c r="P494" s="104"/>
      <c r="Q494" s="102"/>
      <c r="R494" s="102"/>
      <c r="S494" s="102"/>
      <c r="T494" s="105"/>
      <c r="U494" s="102"/>
      <c r="V494" s="7"/>
      <c r="W494" s="7"/>
      <c r="X494" s="7"/>
      <c r="Y494" s="7"/>
      <c r="Z494" s="100"/>
      <c r="AA494" s="7"/>
      <c r="AB494" s="7"/>
      <c r="AC494" s="7"/>
      <c r="AD494" s="7"/>
      <c r="AE494" s="100"/>
      <c r="AF494" s="7"/>
      <c r="AG494" s="100"/>
    </row>
    <row r="495" spans="1:33" x14ac:dyDescent="0.35">
      <c r="A495" s="7" t="str">
        <f t="shared" si="21"/>
        <v>Manaus38,01</v>
      </c>
      <c r="B495" s="100" t="s">
        <v>187</v>
      </c>
      <c r="C495" s="7">
        <v>4151</v>
      </c>
      <c r="D495" s="7" t="s">
        <v>40</v>
      </c>
      <c r="E495">
        <v>4001155</v>
      </c>
      <c r="F495" s="101"/>
      <c r="G495" s="111">
        <v>50040077</v>
      </c>
      <c r="H495" t="s">
        <v>231</v>
      </c>
      <c r="I495" s="101" t="str">
        <f t="shared" si="20"/>
        <v>38,0</v>
      </c>
      <c r="J495" s="164">
        <v>1</v>
      </c>
      <c r="K495" s="7" t="s">
        <v>52</v>
      </c>
      <c r="L495" s="103" t="e">
        <f>HLOOKUP(K495,'ABR''26'!$DE$4:$EH$65,MATCH('Carga (2)'!A495,'ABR''26'!$DE$4:$DE$65,0),0)</f>
        <v>#N/A</v>
      </c>
      <c r="M495" s="7"/>
      <c r="O495" s="7"/>
      <c r="P495" s="104"/>
      <c r="Q495" s="102"/>
      <c r="R495" s="102"/>
      <c r="S495" s="102"/>
      <c r="T495" s="105"/>
      <c r="U495" s="102"/>
      <c r="V495" s="7"/>
      <c r="W495" s="7"/>
      <c r="X495" s="7"/>
      <c r="Y495" s="7"/>
      <c r="Z495" s="100"/>
      <c r="AA495" s="7"/>
      <c r="AB495" s="7"/>
      <c r="AC495" s="7"/>
      <c r="AD495" s="7"/>
      <c r="AE495" s="100"/>
      <c r="AF495" s="7"/>
      <c r="AG495" s="100"/>
    </row>
    <row r="496" spans="1:33" x14ac:dyDescent="0.35">
      <c r="A496" s="7" t="str">
        <f t="shared" si="21"/>
        <v>Manaus38,01</v>
      </c>
      <c r="B496" s="100" t="s">
        <v>187</v>
      </c>
      <c r="C496" s="7">
        <v>4151</v>
      </c>
      <c r="D496" s="7" t="s">
        <v>40</v>
      </c>
      <c r="E496">
        <v>4001155</v>
      </c>
      <c r="F496" s="101"/>
      <c r="G496" s="111">
        <v>50040077</v>
      </c>
      <c r="H496" t="s">
        <v>231</v>
      </c>
      <c r="I496" s="101" t="str">
        <f t="shared" si="20"/>
        <v>38,0</v>
      </c>
      <c r="J496" s="164">
        <v>1</v>
      </c>
      <c r="K496" s="7" t="s">
        <v>46</v>
      </c>
      <c r="L496" s="103" t="e">
        <f>HLOOKUP(K496,'ABR''26'!$DE$4:$EH$65,MATCH('Carga (2)'!A496,'ABR''26'!$DE$4:$DE$65,0),0)</f>
        <v>#N/A</v>
      </c>
      <c r="M496" s="7"/>
      <c r="O496" s="7"/>
      <c r="P496" s="104"/>
      <c r="Q496" s="102"/>
      <c r="R496" s="102"/>
      <c r="S496" s="102"/>
      <c r="T496" s="105"/>
      <c r="U496" s="102"/>
      <c r="V496" s="7"/>
      <c r="W496" s="7"/>
      <c r="X496" s="7"/>
      <c r="Y496" s="7"/>
      <c r="Z496" s="100"/>
      <c r="AA496" s="7"/>
      <c r="AB496" s="7"/>
      <c r="AC496" s="7"/>
      <c r="AD496" s="7"/>
      <c r="AE496" s="100"/>
      <c r="AF496" s="7"/>
      <c r="AG496" s="100"/>
    </row>
    <row r="497" spans="1:33" x14ac:dyDescent="0.35">
      <c r="A497" s="7" t="str">
        <f t="shared" si="21"/>
        <v>Manaus38,01</v>
      </c>
      <c r="B497" s="100" t="s">
        <v>187</v>
      </c>
      <c r="C497" s="7">
        <v>4151</v>
      </c>
      <c r="D497" s="7" t="s">
        <v>40</v>
      </c>
      <c r="E497">
        <v>4001155</v>
      </c>
      <c r="F497" s="101"/>
      <c r="G497" s="111">
        <v>50040077</v>
      </c>
      <c r="H497" t="s">
        <v>231</v>
      </c>
      <c r="I497" s="101" t="str">
        <f t="shared" si="20"/>
        <v>38,0</v>
      </c>
      <c r="J497" s="164">
        <v>1</v>
      </c>
      <c r="K497" s="7" t="s">
        <v>133</v>
      </c>
      <c r="L497" s="103" t="e">
        <f>HLOOKUP(K497,'ABR''26'!$DE$4:$EH$65,MATCH('Carga (2)'!A497,'ABR''26'!$DE$4:$DE$65,0),0)</f>
        <v>#N/A</v>
      </c>
      <c r="M497" s="7"/>
      <c r="O497" s="7"/>
      <c r="P497" s="104"/>
      <c r="Q497" s="102"/>
      <c r="R497" s="102"/>
      <c r="S497" s="102"/>
      <c r="T497" s="105"/>
      <c r="U497" s="102"/>
      <c r="V497" s="7"/>
      <c r="W497" s="7"/>
      <c r="X497" s="7"/>
      <c r="Y497" s="7"/>
      <c r="Z497" s="100"/>
      <c r="AA497" s="7"/>
      <c r="AB497" s="7"/>
      <c r="AC497" s="7"/>
      <c r="AD497" s="7"/>
      <c r="AE497" s="100"/>
      <c r="AF497" s="7"/>
      <c r="AG497" s="100"/>
    </row>
    <row r="498" spans="1:33" x14ac:dyDescent="0.35">
      <c r="A498" s="7" t="str">
        <f t="shared" si="21"/>
        <v>Manaus39,71</v>
      </c>
      <c r="B498" s="100" t="s">
        <v>187</v>
      </c>
      <c r="C498" s="7">
        <v>4151</v>
      </c>
      <c r="D498" s="7" t="s">
        <v>40</v>
      </c>
      <c r="E498">
        <v>4001154</v>
      </c>
      <c r="F498" s="101"/>
      <c r="G498" s="111">
        <v>50040078</v>
      </c>
      <c r="H498" t="s">
        <v>219</v>
      </c>
      <c r="I498" s="101" t="str">
        <f t="shared" si="20"/>
        <v>39,7</v>
      </c>
      <c r="J498" s="164">
        <v>1</v>
      </c>
      <c r="K498" s="7" t="s">
        <v>43</v>
      </c>
      <c r="L498" s="103" t="e">
        <f>HLOOKUP(K498,'ABR''26'!$DE$4:$EH$65,MATCH('Carga (2)'!A498,'ABR''26'!$DE$4:$DE$65,0),0)</f>
        <v>#N/A</v>
      </c>
      <c r="M498" s="7"/>
      <c r="O498" s="7"/>
      <c r="P498" s="104"/>
      <c r="Q498" s="102"/>
      <c r="R498" s="102"/>
      <c r="S498" s="102"/>
      <c r="T498" s="105"/>
      <c r="U498" s="102"/>
      <c r="V498" s="7"/>
      <c r="W498" s="7"/>
      <c r="X498" s="7"/>
      <c r="Y498" s="7"/>
      <c r="Z498" s="100"/>
      <c r="AA498" s="7"/>
      <c r="AB498" s="7"/>
      <c r="AC498" s="7"/>
      <c r="AD498" s="7"/>
      <c r="AE498" s="100"/>
      <c r="AF498" s="7"/>
      <c r="AG498" s="100"/>
    </row>
    <row r="499" spans="1:33" x14ac:dyDescent="0.35">
      <c r="A499" s="7" t="str">
        <f t="shared" si="21"/>
        <v>Manaus39,71</v>
      </c>
      <c r="B499" s="100" t="s">
        <v>187</v>
      </c>
      <c r="C499" s="7">
        <v>4151</v>
      </c>
      <c r="D499" s="7" t="s">
        <v>40</v>
      </c>
      <c r="E499">
        <v>4001154</v>
      </c>
      <c r="F499" s="101"/>
      <c r="G499" s="111">
        <v>50040078</v>
      </c>
      <c r="H499" t="s">
        <v>219</v>
      </c>
      <c r="I499" s="101" t="str">
        <f t="shared" si="20"/>
        <v>39,7</v>
      </c>
      <c r="J499" s="164">
        <v>1</v>
      </c>
      <c r="K499" s="7" t="s">
        <v>50</v>
      </c>
      <c r="L499" s="103" t="e">
        <f>HLOOKUP(K499,'ABR''26'!$DE$4:$EH$65,MATCH('Carga (2)'!A499,'ABR''26'!$DE$4:$DE$65,0),0)</f>
        <v>#N/A</v>
      </c>
      <c r="M499" s="7"/>
      <c r="O499" s="7"/>
      <c r="P499" s="104"/>
      <c r="Q499" s="102"/>
      <c r="R499" s="102"/>
      <c r="S499" s="102"/>
      <c r="T499" s="105"/>
      <c r="U499" s="102"/>
      <c r="V499" s="7"/>
      <c r="W499" s="7"/>
      <c r="X499" s="7"/>
      <c r="Y499" s="7"/>
      <c r="Z499" s="100"/>
      <c r="AA499" s="7"/>
      <c r="AB499" s="7"/>
      <c r="AC499" s="7"/>
      <c r="AD499" s="7"/>
      <c r="AE499" s="100"/>
      <c r="AF499" s="7"/>
      <c r="AG499" s="100"/>
    </row>
    <row r="500" spans="1:33" x14ac:dyDescent="0.35">
      <c r="A500" s="7" t="str">
        <f t="shared" si="21"/>
        <v>Manaus39,71</v>
      </c>
      <c r="B500" s="100" t="s">
        <v>187</v>
      </c>
      <c r="C500" s="7">
        <v>4151</v>
      </c>
      <c r="D500" s="7" t="s">
        <v>40</v>
      </c>
      <c r="E500">
        <v>4001154</v>
      </c>
      <c r="F500" s="101"/>
      <c r="G500" s="111">
        <v>50040078</v>
      </c>
      <c r="H500" t="s">
        <v>219</v>
      </c>
      <c r="I500" s="101" t="str">
        <f t="shared" si="20"/>
        <v>39,7</v>
      </c>
      <c r="J500" s="164">
        <v>1</v>
      </c>
      <c r="K500" s="7" t="s">
        <v>138</v>
      </c>
      <c r="L500" s="103" t="e">
        <f>HLOOKUP(K500,'ABR''26'!$DE$4:$EH$65,MATCH('Carga (2)'!A500,'ABR''26'!$DE$4:$DE$65,0),0)</f>
        <v>#N/A</v>
      </c>
      <c r="M500" s="7"/>
      <c r="O500" s="7"/>
      <c r="P500" s="104"/>
      <c r="Q500" s="102"/>
      <c r="R500" s="102"/>
      <c r="S500" s="102"/>
      <c r="T500" s="105"/>
      <c r="U500" s="102"/>
      <c r="V500" s="7"/>
      <c r="W500" s="7"/>
      <c r="X500" s="7"/>
      <c r="Y500" s="7"/>
      <c r="Z500" s="100"/>
      <c r="AA500" s="7"/>
      <c r="AB500" s="7"/>
      <c r="AC500" s="7"/>
      <c r="AD500" s="7"/>
      <c r="AE500" s="100"/>
      <c r="AF500" s="7"/>
      <c r="AG500" s="100"/>
    </row>
    <row r="501" spans="1:33" x14ac:dyDescent="0.35">
      <c r="A501" s="7" t="str">
        <f t="shared" si="21"/>
        <v>Manaus39,71</v>
      </c>
      <c r="B501" s="100" t="s">
        <v>187</v>
      </c>
      <c r="C501" s="7">
        <v>4151</v>
      </c>
      <c r="D501" s="7" t="s">
        <v>40</v>
      </c>
      <c r="E501">
        <v>4001154</v>
      </c>
      <c r="F501" s="101"/>
      <c r="G501" s="111">
        <v>50040078</v>
      </c>
      <c r="H501" t="s">
        <v>219</v>
      </c>
      <c r="I501" s="101" t="str">
        <f t="shared" si="20"/>
        <v>39,7</v>
      </c>
      <c r="J501" s="164">
        <v>1</v>
      </c>
      <c r="K501" s="7" t="s">
        <v>131</v>
      </c>
      <c r="L501" s="103" t="e">
        <f>HLOOKUP(K501,'ABR''26'!$DE$4:$EH$65,MATCH('Carga (2)'!A501,'ABR''26'!$DE$4:$DE$65,0),0)</f>
        <v>#N/A</v>
      </c>
      <c r="M501" s="7"/>
      <c r="O501" s="7"/>
      <c r="P501" s="104"/>
      <c r="Q501" s="102"/>
      <c r="R501" s="102"/>
      <c r="S501" s="102"/>
      <c r="T501" s="105"/>
      <c r="U501" s="102"/>
      <c r="V501" s="7"/>
      <c r="W501" s="7"/>
      <c r="X501" s="7"/>
      <c r="Y501" s="7"/>
      <c r="Z501" s="100"/>
      <c r="AA501" s="7"/>
      <c r="AB501" s="7"/>
      <c r="AC501" s="7"/>
      <c r="AD501" s="7"/>
      <c r="AE501" s="100"/>
      <c r="AF501" s="7"/>
      <c r="AG501" s="100"/>
    </row>
    <row r="502" spans="1:33" x14ac:dyDescent="0.35">
      <c r="A502" s="7" t="str">
        <f t="shared" si="21"/>
        <v>Manaus39,71</v>
      </c>
      <c r="B502" s="100" t="s">
        <v>187</v>
      </c>
      <c r="C502" s="7">
        <v>4151</v>
      </c>
      <c r="D502" s="7" t="s">
        <v>40</v>
      </c>
      <c r="E502">
        <v>4001154</v>
      </c>
      <c r="F502" s="101"/>
      <c r="G502" s="111">
        <v>50040078</v>
      </c>
      <c r="H502" t="s">
        <v>219</v>
      </c>
      <c r="I502" s="101" t="str">
        <f t="shared" si="20"/>
        <v>39,7</v>
      </c>
      <c r="J502" s="164">
        <v>1</v>
      </c>
      <c r="K502" s="7" t="s">
        <v>44</v>
      </c>
      <c r="L502" s="103" t="e">
        <f>HLOOKUP(K502,'ABR''26'!$DE$4:$EH$65,MATCH('Carga (2)'!A502,'ABR''26'!$DE$4:$DE$65,0),0)</f>
        <v>#N/A</v>
      </c>
      <c r="M502" s="7"/>
      <c r="O502" s="7"/>
      <c r="P502" s="104"/>
      <c r="Q502" s="102"/>
      <c r="R502" s="102"/>
      <c r="S502" s="102"/>
      <c r="T502" s="105"/>
      <c r="U502" s="102"/>
      <c r="V502" s="7"/>
      <c r="W502" s="7"/>
      <c r="X502" s="7"/>
      <c r="Y502" s="7"/>
      <c r="Z502" s="100"/>
      <c r="AA502" s="7"/>
      <c r="AB502" s="7"/>
      <c r="AC502" s="7"/>
      <c r="AD502" s="7"/>
      <c r="AE502" s="100"/>
      <c r="AF502" s="7"/>
      <c r="AG502" s="100"/>
    </row>
    <row r="503" spans="1:33" x14ac:dyDescent="0.35">
      <c r="A503" s="7" t="str">
        <f t="shared" si="21"/>
        <v>Manaus39,71</v>
      </c>
      <c r="B503" s="100" t="s">
        <v>187</v>
      </c>
      <c r="C503" s="7">
        <v>4151</v>
      </c>
      <c r="D503" s="7" t="s">
        <v>40</v>
      </c>
      <c r="E503">
        <v>4001154</v>
      </c>
      <c r="F503" s="101"/>
      <c r="G503" s="111">
        <v>50040078</v>
      </c>
      <c r="H503" t="s">
        <v>219</v>
      </c>
      <c r="I503" s="101" t="str">
        <f t="shared" si="20"/>
        <v>39,7</v>
      </c>
      <c r="J503" s="164">
        <v>1</v>
      </c>
      <c r="K503" s="7" t="s">
        <v>52</v>
      </c>
      <c r="L503" s="103" t="e">
        <f>HLOOKUP(K503,'ABR''26'!$DE$4:$EH$65,MATCH('Carga (2)'!A503,'ABR''26'!$DE$4:$DE$65,0),0)</f>
        <v>#N/A</v>
      </c>
      <c r="M503" s="7"/>
      <c r="O503" s="7"/>
      <c r="P503" s="104"/>
      <c r="Q503" s="102"/>
      <c r="R503" s="102"/>
      <c r="S503" s="102"/>
      <c r="T503" s="105"/>
      <c r="U503" s="102"/>
      <c r="V503" s="7"/>
      <c r="W503" s="7"/>
      <c r="X503" s="7"/>
      <c r="Y503" s="7"/>
      <c r="Z503" s="100"/>
      <c r="AA503" s="7"/>
      <c r="AB503" s="7"/>
      <c r="AC503" s="7"/>
      <c r="AD503" s="7"/>
      <c r="AE503" s="100"/>
      <c r="AF503" s="7"/>
      <c r="AG503" s="100"/>
    </row>
    <row r="504" spans="1:33" x14ac:dyDescent="0.35">
      <c r="A504" s="7" t="str">
        <f t="shared" si="21"/>
        <v>Manaus39,71</v>
      </c>
      <c r="B504" s="100" t="s">
        <v>187</v>
      </c>
      <c r="C504" s="7">
        <v>4151</v>
      </c>
      <c r="D504" s="7" t="s">
        <v>40</v>
      </c>
      <c r="E504">
        <v>4001154</v>
      </c>
      <c r="F504" s="101"/>
      <c r="G504" s="111">
        <v>50040078</v>
      </c>
      <c r="H504" t="s">
        <v>219</v>
      </c>
      <c r="I504" s="101" t="str">
        <f t="shared" si="20"/>
        <v>39,7</v>
      </c>
      <c r="J504" s="164">
        <v>1</v>
      </c>
      <c r="K504" s="7" t="s">
        <v>46</v>
      </c>
      <c r="L504" s="103" t="e">
        <f>HLOOKUP(K504,'ABR''26'!$DE$4:$EH$65,MATCH('Carga (2)'!A504,'ABR''26'!$DE$4:$DE$65,0),0)</f>
        <v>#N/A</v>
      </c>
      <c r="M504" s="7"/>
      <c r="O504" s="7"/>
      <c r="P504" s="104"/>
      <c r="Q504" s="102"/>
      <c r="R504" s="102"/>
      <c r="S504" s="102"/>
      <c r="T504" s="105"/>
      <c r="U504" s="102"/>
      <c r="V504" s="7"/>
      <c r="W504" s="7"/>
      <c r="X504" s="7"/>
      <c r="Y504" s="7"/>
      <c r="Z504" s="100"/>
      <c r="AA504" s="7"/>
      <c r="AB504" s="7"/>
      <c r="AC504" s="7"/>
      <c r="AD504" s="7"/>
      <c r="AE504" s="100"/>
      <c r="AF504" s="7"/>
      <c r="AG504" s="100"/>
    </row>
    <row r="505" spans="1:33" x14ac:dyDescent="0.35">
      <c r="A505" s="7" t="str">
        <f t="shared" si="21"/>
        <v>Manaus39,71</v>
      </c>
      <c r="B505" s="100" t="s">
        <v>187</v>
      </c>
      <c r="C505" s="7">
        <v>4151</v>
      </c>
      <c r="D505" s="7" t="s">
        <v>40</v>
      </c>
      <c r="E505">
        <v>4001154</v>
      </c>
      <c r="F505" s="101"/>
      <c r="G505" s="111">
        <v>50040078</v>
      </c>
      <c r="H505" t="s">
        <v>219</v>
      </c>
      <c r="I505" s="101" t="str">
        <f t="shared" si="20"/>
        <v>39,7</v>
      </c>
      <c r="J505" s="164">
        <v>1</v>
      </c>
      <c r="K505" s="7" t="s">
        <v>133</v>
      </c>
      <c r="L505" s="103" t="e">
        <f>HLOOKUP(K505,'ABR''26'!$DE$4:$EH$65,MATCH('Carga (2)'!A505,'ABR''26'!$DE$4:$DE$65,0),0)</f>
        <v>#N/A</v>
      </c>
      <c r="M505" s="7"/>
      <c r="O505" s="7"/>
      <c r="P505" s="104"/>
      <c r="Q505" s="102"/>
      <c r="R505" s="102"/>
      <c r="S505" s="102"/>
      <c r="T505" s="105"/>
      <c r="U505" s="102"/>
      <c r="V505" s="7"/>
      <c r="W505" s="7"/>
      <c r="X505" s="7"/>
      <c r="Y505" s="7"/>
      <c r="Z505" s="100"/>
      <c r="AA505" s="7"/>
      <c r="AB505" s="7"/>
      <c r="AC505" s="7"/>
      <c r="AD505" s="7"/>
      <c r="AE505" s="100"/>
      <c r="AF505" s="7"/>
      <c r="AG505" s="100"/>
    </row>
    <row r="506" spans="1:33" x14ac:dyDescent="0.35">
      <c r="A506" s="7" t="str">
        <f t="shared" si="21"/>
        <v>Manaus38,01</v>
      </c>
      <c r="B506" s="100" t="s">
        <v>187</v>
      </c>
      <c r="C506" s="7">
        <v>4151</v>
      </c>
      <c r="D506" s="7" t="s">
        <v>40</v>
      </c>
      <c r="E506">
        <v>4001154</v>
      </c>
      <c r="F506" s="101"/>
      <c r="G506" s="111">
        <v>50040077</v>
      </c>
      <c r="H506" t="s">
        <v>232</v>
      </c>
      <c r="I506" s="101" t="str">
        <f t="shared" si="20"/>
        <v>38,0</v>
      </c>
      <c r="J506" s="164">
        <v>1</v>
      </c>
      <c r="K506" s="7" t="s">
        <v>43</v>
      </c>
      <c r="L506" s="103" t="e">
        <f>HLOOKUP(K506,'ABR''26'!$DE$4:$EH$65,MATCH('Carga (2)'!A506,'ABR''26'!$DE$4:$DE$65,0),0)</f>
        <v>#N/A</v>
      </c>
      <c r="M506" s="7"/>
      <c r="O506" s="7"/>
      <c r="P506" s="104"/>
      <c r="Q506" s="102"/>
      <c r="R506" s="102"/>
      <c r="S506" s="102"/>
      <c r="T506" s="105"/>
      <c r="U506" s="102"/>
      <c r="V506" s="7"/>
      <c r="W506" s="7"/>
      <c r="X506" s="7"/>
      <c r="Y506" s="7"/>
      <c r="Z506" s="100"/>
      <c r="AA506" s="7"/>
      <c r="AB506" s="7"/>
      <c r="AC506" s="7"/>
      <c r="AD506" s="7"/>
      <c r="AE506" s="100"/>
      <c r="AF506" s="7"/>
      <c r="AG506" s="100"/>
    </row>
    <row r="507" spans="1:33" x14ac:dyDescent="0.35">
      <c r="A507" s="7" t="str">
        <f t="shared" si="21"/>
        <v>Manaus38,01</v>
      </c>
      <c r="B507" s="100" t="s">
        <v>187</v>
      </c>
      <c r="C507" s="7">
        <v>4151</v>
      </c>
      <c r="D507" s="7" t="s">
        <v>40</v>
      </c>
      <c r="E507">
        <v>4001154</v>
      </c>
      <c r="F507" s="101"/>
      <c r="G507" s="111">
        <v>50040077</v>
      </c>
      <c r="H507" t="s">
        <v>232</v>
      </c>
      <c r="I507" s="101" t="str">
        <f t="shared" si="20"/>
        <v>38,0</v>
      </c>
      <c r="J507" s="164">
        <v>1</v>
      </c>
      <c r="K507" s="7" t="s">
        <v>50</v>
      </c>
      <c r="L507" s="103" t="e">
        <f>HLOOKUP(K507,'ABR''26'!$DE$4:$EH$65,MATCH('Carga (2)'!A507,'ABR''26'!$DE$4:$DE$65,0),0)</f>
        <v>#N/A</v>
      </c>
      <c r="M507" s="7"/>
      <c r="O507" s="7"/>
      <c r="P507" s="104"/>
      <c r="Q507" s="102"/>
      <c r="R507" s="102"/>
      <c r="S507" s="102"/>
      <c r="T507" s="105"/>
      <c r="U507" s="102"/>
      <c r="V507" s="7"/>
      <c r="W507" s="7"/>
      <c r="X507" s="7"/>
      <c r="Y507" s="7"/>
      <c r="Z507" s="100"/>
      <c r="AA507" s="7"/>
      <c r="AB507" s="7"/>
      <c r="AC507" s="7"/>
      <c r="AD507" s="7"/>
      <c r="AE507" s="100"/>
      <c r="AF507" s="7"/>
      <c r="AG507" s="100"/>
    </row>
    <row r="508" spans="1:33" x14ac:dyDescent="0.35">
      <c r="A508" s="7" t="str">
        <f t="shared" si="21"/>
        <v>Manaus38,01</v>
      </c>
      <c r="B508" s="100" t="s">
        <v>187</v>
      </c>
      <c r="C508" s="7">
        <v>4151</v>
      </c>
      <c r="D508" s="7" t="s">
        <v>40</v>
      </c>
      <c r="E508">
        <v>4001154</v>
      </c>
      <c r="F508" s="101"/>
      <c r="G508" s="111">
        <v>50040077</v>
      </c>
      <c r="H508" t="s">
        <v>232</v>
      </c>
      <c r="I508" s="101" t="str">
        <f t="shared" si="20"/>
        <v>38,0</v>
      </c>
      <c r="J508" s="164">
        <v>1</v>
      </c>
      <c r="K508" s="7" t="s">
        <v>138</v>
      </c>
      <c r="L508" s="103" t="e">
        <f>HLOOKUP(K508,'ABR''26'!$DE$4:$EH$65,MATCH('Carga (2)'!A508,'ABR''26'!$DE$4:$DE$65,0),0)</f>
        <v>#N/A</v>
      </c>
      <c r="M508" s="7"/>
      <c r="O508" s="7"/>
      <c r="P508" s="104"/>
      <c r="Q508" s="102"/>
      <c r="R508" s="102"/>
      <c r="S508" s="102"/>
      <c r="T508" s="105"/>
      <c r="U508" s="102"/>
      <c r="V508" s="7"/>
      <c r="W508" s="7"/>
      <c r="X508" s="7"/>
      <c r="Y508" s="7"/>
      <c r="Z508" s="100"/>
      <c r="AA508" s="7"/>
      <c r="AB508" s="7"/>
      <c r="AC508" s="7"/>
      <c r="AD508" s="7"/>
      <c r="AE508" s="100"/>
      <c r="AF508" s="7"/>
      <c r="AG508" s="100"/>
    </row>
    <row r="509" spans="1:33" x14ac:dyDescent="0.35">
      <c r="A509" s="7" t="str">
        <f t="shared" si="21"/>
        <v>Manaus38,01</v>
      </c>
      <c r="B509" s="100" t="s">
        <v>187</v>
      </c>
      <c r="C509" s="7">
        <v>4151</v>
      </c>
      <c r="D509" s="7" t="s">
        <v>40</v>
      </c>
      <c r="E509">
        <v>4001154</v>
      </c>
      <c r="F509" s="101"/>
      <c r="G509" s="111">
        <v>50040077</v>
      </c>
      <c r="H509" t="s">
        <v>232</v>
      </c>
      <c r="I509" s="101" t="str">
        <f t="shared" si="20"/>
        <v>38,0</v>
      </c>
      <c r="J509" s="164">
        <v>1</v>
      </c>
      <c r="K509" s="7" t="s">
        <v>131</v>
      </c>
      <c r="L509" s="103" t="e">
        <f>HLOOKUP(K509,'ABR''26'!$DE$4:$EH$65,MATCH('Carga (2)'!A509,'ABR''26'!$DE$4:$DE$65,0),0)</f>
        <v>#N/A</v>
      </c>
      <c r="M509" s="7"/>
      <c r="O509" s="7"/>
      <c r="P509" s="104"/>
      <c r="Q509" s="102"/>
      <c r="R509" s="102"/>
      <c r="S509" s="102"/>
      <c r="T509" s="105"/>
      <c r="U509" s="102"/>
      <c r="V509" s="7"/>
      <c r="W509" s="7"/>
      <c r="X509" s="7"/>
      <c r="Y509" s="7"/>
      <c r="Z509" s="100"/>
      <c r="AA509" s="7"/>
      <c r="AB509" s="7"/>
      <c r="AC509" s="7"/>
      <c r="AD509" s="7"/>
      <c r="AE509" s="100"/>
      <c r="AF509" s="7"/>
      <c r="AG509" s="100"/>
    </row>
    <row r="510" spans="1:33" x14ac:dyDescent="0.35">
      <c r="A510" s="7" t="str">
        <f t="shared" si="21"/>
        <v>Manaus38,01</v>
      </c>
      <c r="B510" s="100" t="s">
        <v>187</v>
      </c>
      <c r="C510" s="7">
        <v>4151</v>
      </c>
      <c r="D510" s="7" t="s">
        <v>40</v>
      </c>
      <c r="E510">
        <v>4001154</v>
      </c>
      <c r="F510" s="101"/>
      <c r="G510" s="111">
        <v>50040077</v>
      </c>
      <c r="H510" t="s">
        <v>232</v>
      </c>
      <c r="I510" s="101" t="str">
        <f t="shared" si="20"/>
        <v>38,0</v>
      </c>
      <c r="J510" s="164">
        <v>1</v>
      </c>
      <c r="K510" s="7" t="s">
        <v>44</v>
      </c>
      <c r="L510" s="103" t="e">
        <f>HLOOKUP(K510,'ABR''26'!$DE$4:$EH$65,MATCH('Carga (2)'!A510,'ABR''26'!$DE$4:$DE$65,0),0)</f>
        <v>#N/A</v>
      </c>
      <c r="M510" s="7"/>
      <c r="O510" s="7"/>
      <c r="P510" s="104"/>
      <c r="Q510" s="102"/>
      <c r="R510" s="102"/>
      <c r="S510" s="102"/>
      <c r="T510" s="105"/>
      <c r="U510" s="102"/>
      <c r="V510" s="7"/>
      <c r="W510" s="7"/>
      <c r="X510" s="7"/>
      <c r="Y510" s="7"/>
      <c r="Z510" s="100"/>
      <c r="AA510" s="7"/>
      <c r="AB510" s="7"/>
      <c r="AC510" s="7"/>
      <c r="AD510" s="7"/>
      <c r="AE510" s="100"/>
      <c r="AF510" s="7"/>
      <c r="AG510" s="100"/>
    </row>
    <row r="511" spans="1:33" x14ac:dyDescent="0.35">
      <c r="A511" s="7" t="str">
        <f t="shared" si="21"/>
        <v>Manaus38,01</v>
      </c>
      <c r="B511" s="100" t="s">
        <v>187</v>
      </c>
      <c r="C511" s="7">
        <v>4151</v>
      </c>
      <c r="D511" s="7" t="s">
        <v>40</v>
      </c>
      <c r="E511">
        <v>4001154</v>
      </c>
      <c r="F511" s="101"/>
      <c r="G511" s="111">
        <v>50040077</v>
      </c>
      <c r="H511" t="s">
        <v>232</v>
      </c>
      <c r="I511" s="101" t="str">
        <f t="shared" si="20"/>
        <v>38,0</v>
      </c>
      <c r="J511" s="164">
        <v>1</v>
      </c>
      <c r="K511" s="7" t="s">
        <v>52</v>
      </c>
      <c r="L511" s="103" t="e">
        <f>HLOOKUP(K511,'ABR''26'!$DE$4:$EH$65,MATCH('Carga (2)'!A511,'ABR''26'!$DE$4:$DE$65,0),0)</f>
        <v>#N/A</v>
      </c>
      <c r="M511" s="7"/>
      <c r="O511" s="7"/>
      <c r="P511" s="104"/>
      <c r="Q511" s="102"/>
      <c r="R511" s="102"/>
      <c r="S511" s="102"/>
      <c r="T511" s="105"/>
      <c r="U511" s="102"/>
      <c r="V511" s="7"/>
      <c r="W511" s="7"/>
      <c r="X511" s="7"/>
      <c r="Y511" s="7"/>
      <c r="Z511" s="100"/>
      <c r="AA511" s="7"/>
      <c r="AB511" s="7"/>
      <c r="AC511" s="7"/>
      <c r="AD511" s="7"/>
      <c r="AE511" s="100"/>
      <c r="AF511" s="7"/>
      <c r="AG511" s="100"/>
    </row>
    <row r="512" spans="1:33" x14ac:dyDescent="0.35">
      <c r="A512" s="7" t="str">
        <f t="shared" si="21"/>
        <v>Manaus38,01</v>
      </c>
      <c r="B512" s="100" t="s">
        <v>187</v>
      </c>
      <c r="C512" s="7">
        <v>4151</v>
      </c>
      <c r="D512" s="7" t="s">
        <v>40</v>
      </c>
      <c r="E512">
        <v>4001154</v>
      </c>
      <c r="F512" s="101"/>
      <c r="G512" s="111">
        <v>50040077</v>
      </c>
      <c r="H512" t="s">
        <v>232</v>
      </c>
      <c r="I512" s="101" t="str">
        <f t="shared" si="20"/>
        <v>38,0</v>
      </c>
      <c r="J512" s="164">
        <v>1</v>
      </c>
      <c r="K512" s="7" t="s">
        <v>46</v>
      </c>
      <c r="L512" s="103" t="e">
        <f>HLOOKUP(K512,'ABR''26'!$DE$4:$EH$65,MATCH('Carga (2)'!A512,'ABR''26'!$DE$4:$DE$65,0),0)</f>
        <v>#N/A</v>
      </c>
      <c r="M512" s="7"/>
      <c r="O512" s="7"/>
      <c r="P512" s="104"/>
      <c r="Q512" s="102"/>
      <c r="R512" s="102"/>
      <c r="S512" s="102"/>
      <c r="T512" s="105"/>
      <c r="U512" s="102"/>
      <c r="V512" s="7"/>
      <c r="W512" s="7"/>
      <c r="X512" s="7"/>
      <c r="Y512" s="7"/>
      <c r="Z512" s="100"/>
      <c r="AA512" s="7"/>
      <c r="AB512" s="7"/>
      <c r="AC512" s="7"/>
      <c r="AD512" s="7"/>
      <c r="AE512" s="100"/>
      <c r="AF512" s="7"/>
      <c r="AG512" s="100"/>
    </row>
    <row r="513" spans="1:33" x14ac:dyDescent="0.35">
      <c r="A513" s="7" t="str">
        <f t="shared" si="21"/>
        <v>Manaus38,01</v>
      </c>
      <c r="B513" s="100" t="s">
        <v>187</v>
      </c>
      <c r="C513" s="7">
        <v>4151</v>
      </c>
      <c r="D513" s="7" t="s">
        <v>40</v>
      </c>
      <c r="E513">
        <v>4001154</v>
      </c>
      <c r="F513" s="101"/>
      <c r="G513" s="111">
        <v>50040077</v>
      </c>
      <c r="H513" t="s">
        <v>232</v>
      </c>
      <c r="I513" s="101" t="str">
        <f t="shared" si="20"/>
        <v>38,0</v>
      </c>
      <c r="J513" s="164">
        <v>1</v>
      </c>
      <c r="K513" s="7" t="s">
        <v>133</v>
      </c>
      <c r="L513" s="103" t="e">
        <f>HLOOKUP(K513,'ABR''26'!$DE$4:$EH$65,MATCH('Carga (2)'!A513,'ABR''26'!$DE$4:$DE$65,0),0)</f>
        <v>#N/A</v>
      </c>
      <c r="M513" s="7"/>
      <c r="O513" s="7"/>
      <c r="P513" s="104"/>
      <c r="Q513" s="102"/>
      <c r="R513" s="102"/>
      <c r="S513" s="102"/>
      <c r="T513" s="105"/>
      <c r="U513" s="102"/>
      <c r="V513" s="7"/>
      <c r="W513" s="7"/>
      <c r="X513" s="7"/>
      <c r="Y513" s="7"/>
      <c r="Z513" s="100"/>
      <c r="AA513" s="7"/>
      <c r="AB513" s="7"/>
      <c r="AC513" s="7"/>
      <c r="AD513" s="7"/>
      <c r="AE513" s="100"/>
      <c r="AF513" s="7"/>
      <c r="AG513" s="100"/>
    </row>
    <row r="514" spans="1:33" x14ac:dyDescent="0.35">
      <c r="A514" s="7" t="str">
        <f t="shared" si="21"/>
        <v>Manaus39,70</v>
      </c>
      <c r="B514" s="100" t="s">
        <v>187</v>
      </c>
      <c r="C514" s="7">
        <v>4151</v>
      </c>
      <c r="D514" s="7" t="s">
        <v>40</v>
      </c>
      <c r="E514">
        <v>4003542</v>
      </c>
      <c r="F514" s="101"/>
      <c r="G514" s="111">
        <v>50035279</v>
      </c>
      <c r="H514" t="s">
        <v>229</v>
      </c>
      <c r="I514" s="101" t="str">
        <f t="shared" ref="I514:I577" si="22">SUBSTITUTE(MID(H514,7,4),".",",")</f>
        <v>39,7</v>
      </c>
      <c r="J514" s="164">
        <v>0</v>
      </c>
      <c r="K514" s="7" t="s">
        <v>43</v>
      </c>
      <c r="L514" s="103" t="e">
        <f>HLOOKUP(K514,'ABR''26'!$DE$4:$EH$65,MATCH('Carga (2)'!A514,'ABR''26'!$DE$4:$DE$65,0),0)</f>
        <v>#N/A</v>
      </c>
      <c r="M514" s="7"/>
      <c r="O514" s="7"/>
      <c r="P514" s="104"/>
      <c r="Q514" s="102"/>
      <c r="R514" s="102"/>
      <c r="S514" s="102"/>
      <c r="T514" s="105"/>
      <c r="U514" s="102"/>
      <c r="V514" s="7"/>
      <c r="W514" s="7"/>
      <c r="X514" s="7"/>
      <c r="Y514" s="7"/>
      <c r="Z514" s="100"/>
      <c r="AA514" s="7"/>
      <c r="AB514" s="7"/>
      <c r="AC514" s="7"/>
      <c r="AD514" s="7"/>
      <c r="AE514" s="100"/>
      <c r="AF514" s="7"/>
      <c r="AG514" s="100"/>
    </row>
    <row r="515" spans="1:33" x14ac:dyDescent="0.35">
      <c r="A515" s="7" t="str">
        <f t="shared" ref="A515:A578" si="23">D515&amp;I515&amp;J515</f>
        <v>Manaus39,70</v>
      </c>
      <c r="B515" s="100" t="s">
        <v>187</v>
      </c>
      <c r="C515" s="7">
        <v>4151</v>
      </c>
      <c r="D515" s="7" t="s">
        <v>40</v>
      </c>
      <c r="E515">
        <v>4003542</v>
      </c>
      <c r="F515" s="101"/>
      <c r="G515" s="111">
        <v>50035279</v>
      </c>
      <c r="H515" t="s">
        <v>229</v>
      </c>
      <c r="I515" s="101" t="str">
        <f t="shared" si="22"/>
        <v>39,7</v>
      </c>
      <c r="J515" s="164">
        <v>0</v>
      </c>
      <c r="K515" s="7" t="s">
        <v>50</v>
      </c>
      <c r="L515" s="103" t="e">
        <f>HLOOKUP(K515,'ABR''26'!$DE$4:$EH$65,MATCH('Carga (2)'!A515,'ABR''26'!$DE$4:$DE$65,0),0)</f>
        <v>#N/A</v>
      </c>
      <c r="M515" s="7"/>
      <c r="O515" s="7"/>
      <c r="P515" s="104"/>
      <c r="Q515" s="102"/>
      <c r="R515" s="102"/>
      <c r="S515" s="102"/>
      <c r="T515" s="105"/>
      <c r="U515" s="102"/>
      <c r="V515" s="7"/>
      <c r="W515" s="7"/>
      <c r="X515" s="7"/>
      <c r="Y515" s="7"/>
      <c r="Z515" s="100"/>
      <c r="AA515" s="7"/>
      <c r="AB515" s="7"/>
      <c r="AC515" s="7"/>
      <c r="AD515" s="7"/>
      <c r="AE515" s="100"/>
      <c r="AF515" s="7"/>
      <c r="AG515" s="100"/>
    </row>
    <row r="516" spans="1:33" x14ac:dyDescent="0.35">
      <c r="A516" s="7" t="str">
        <f t="shared" si="23"/>
        <v>Manaus39,70</v>
      </c>
      <c r="B516" s="100" t="s">
        <v>187</v>
      </c>
      <c r="C516" s="7">
        <v>4151</v>
      </c>
      <c r="D516" s="7" t="s">
        <v>40</v>
      </c>
      <c r="E516">
        <v>4003542</v>
      </c>
      <c r="F516" s="101"/>
      <c r="G516" s="111">
        <v>50035279</v>
      </c>
      <c r="H516" t="s">
        <v>229</v>
      </c>
      <c r="I516" s="101" t="str">
        <f t="shared" si="22"/>
        <v>39,7</v>
      </c>
      <c r="J516" s="164">
        <v>0</v>
      </c>
      <c r="K516" s="7" t="s">
        <v>138</v>
      </c>
      <c r="L516" s="103" t="e">
        <f>HLOOKUP(K516,'ABR''26'!$DE$4:$EH$65,MATCH('Carga (2)'!A516,'ABR''26'!$DE$4:$DE$65,0),0)</f>
        <v>#N/A</v>
      </c>
      <c r="M516" s="7"/>
      <c r="O516" s="7"/>
      <c r="P516" s="104"/>
      <c r="Q516" s="102"/>
      <c r="R516" s="102"/>
      <c r="S516" s="102"/>
      <c r="T516" s="105"/>
      <c r="U516" s="102"/>
      <c r="V516" s="7"/>
      <c r="W516" s="7"/>
      <c r="X516" s="7"/>
      <c r="Y516" s="7"/>
      <c r="Z516" s="100"/>
      <c r="AA516" s="7"/>
      <c r="AB516" s="7"/>
      <c r="AC516" s="7"/>
      <c r="AD516" s="7"/>
      <c r="AE516" s="100"/>
      <c r="AF516" s="7"/>
      <c r="AG516" s="100"/>
    </row>
    <row r="517" spans="1:33" x14ac:dyDescent="0.35">
      <c r="A517" s="7" t="str">
        <f t="shared" si="23"/>
        <v>Manaus39,70</v>
      </c>
      <c r="B517" s="100" t="s">
        <v>187</v>
      </c>
      <c r="C517" s="7">
        <v>4151</v>
      </c>
      <c r="D517" s="7" t="s">
        <v>40</v>
      </c>
      <c r="E517">
        <v>4003542</v>
      </c>
      <c r="F517" s="101"/>
      <c r="G517" s="111">
        <v>50035279</v>
      </c>
      <c r="H517" t="s">
        <v>229</v>
      </c>
      <c r="I517" s="101" t="str">
        <f t="shared" si="22"/>
        <v>39,7</v>
      </c>
      <c r="J517" s="164">
        <v>0</v>
      </c>
      <c r="K517" s="7" t="s">
        <v>131</v>
      </c>
      <c r="L517" s="103" t="e">
        <f>HLOOKUP(K517,'ABR''26'!$DE$4:$EH$65,MATCH('Carga (2)'!A517,'ABR''26'!$DE$4:$DE$65,0),0)</f>
        <v>#N/A</v>
      </c>
      <c r="M517" s="7"/>
      <c r="O517" s="7"/>
      <c r="P517" s="104"/>
      <c r="Q517" s="102"/>
      <c r="R517" s="102"/>
      <c r="S517" s="102"/>
      <c r="T517" s="105"/>
      <c r="U517" s="102"/>
      <c r="V517" s="7"/>
      <c r="W517" s="7"/>
      <c r="X517" s="7"/>
      <c r="Y517" s="7"/>
      <c r="Z517" s="100"/>
      <c r="AA517" s="7"/>
      <c r="AB517" s="7"/>
      <c r="AC517" s="7"/>
      <c r="AD517" s="7"/>
      <c r="AE517" s="100"/>
      <c r="AF517" s="7"/>
      <c r="AG517" s="100"/>
    </row>
    <row r="518" spans="1:33" x14ac:dyDescent="0.35">
      <c r="A518" s="7" t="str">
        <f t="shared" si="23"/>
        <v>Manaus39,70</v>
      </c>
      <c r="B518" s="100" t="s">
        <v>187</v>
      </c>
      <c r="C518" s="7">
        <v>4151</v>
      </c>
      <c r="D518" s="7" t="s">
        <v>40</v>
      </c>
      <c r="E518">
        <v>4003542</v>
      </c>
      <c r="F518" s="101"/>
      <c r="G518" s="111">
        <v>50035279</v>
      </c>
      <c r="H518" t="s">
        <v>229</v>
      </c>
      <c r="I518" s="101" t="str">
        <f t="shared" si="22"/>
        <v>39,7</v>
      </c>
      <c r="J518" s="164">
        <v>0</v>
      </c>
      <c r="K518" s="7" t="s">
        <v>44</v>
      </c>
      <c r="L518" s="103" t="e">
        <f>HLOOKUP(K518,'ABR''26'!$DE$4:$EH$65,MATCH('Carga (2)'!A518,'ABR''26'!$DE$4:$DE$65,0),0)</f>
        <v>#N/A</v>
      </c>
      <c r="M518" s="7"/>
      <c r="O518" s="7"/>
      <c r="P518" s="104"/>
      <c r="Q518" s="102"/>
      <c r="R518" s="102"/>
      <c r="S518" s="102"/>
      <c r="T518" s="105"/>
      <c r="U518" s="102"/>
      <c r="V518" s="7"/>
      <c r="W518" s="7"/>
      <c r="X518" s="7"/>
      <c r="Y518" s="7"/>
      <c r="Z518" s="100"/>
      <c r="AA518" s="7"/>
      <c r="AB518" s="7"/>
      <c r="AC518" s="7"/>
      <c r="AD518" s="7"/>
      <c r="AE518" s="100"/>
      <c r="AF518" s="7"/>
      <c r="AG518" s="100"/>
    </row>
    <row r="519" spans="1:33" x14ac:dyDescent="0.35">
      <c r="A519" s="7" t="str">
        <f t="shared" si="23"/>
        <v>Manaus39,70</v>
      </c>
      <c r="B519" s="100" t="s">
        <v>187</v>
      </c>
      <c r="C519" s="7">
        <v>4151</v>
      </c>
      <c r="D519" s="7" t="s">
        <v>40</v>
      </c>
      <c r="E519">
        <v>4003542</v>
      </c>
      <c r="F519" s="101"/>
      <c r="G519" s="111">
        <v>50035279</v>
      </c>
      <c r="H519" t="s">
        <v>229</v>
      </c>
      <c r="I519" s="101" t="str">
        <f t="shared" si="22"/>
        <v>39,7</v>
      </c>
      <c r="J519" s="164">
        <v>0</v>
      </c>
      <c r="K519" s="7" t="s">
        <v>52</v>
      </c>
      <c r="L519" s="103" t="e">
        <f>HLOOKUP(K519,'ABR''26'!$DE$4:$EH$65,MATCH('Carga (2)'!A519,'ABR''26'!$DE$4:$DE$65,0),0)</f>
        <v>#N/A</v>
      </c>
      <c r="M519" s="7"/>
      <c r="O519" s="7"/>
      <c r="P519" s="104"/>
      <c r="Q519" s="102"/>
      <c r="R519" s="102"/>
      <c r="S519" s="102"/>
      <c r="T519" s="105"/>
      <c r="U519" s="102"/>
      <c r="V519" s="7"/>
      <c r="W519" s="7"/>
      <c r="X519" s="7"/>
      <c r="Y519" s="7"/>
      <c r="Z519" s="100"/>
      <c r="AA519" s="7"/>
      <c r="AB519" s="7"/>
      <c r="AC519" s="7"/>
      <c r="AD519" s="7"/>
      <c r="AE519" s="100"/>
      <c r="AF519" s="7"/>
      <c r="AG519" s="100"/>
    </row>
    <row r="520" spans="1:33" x14ac:dyDescent="0.35">
      <c r="A520" s="7" t="str">
        <f t="shared" si="23"/>
        <v>Manaus39,70</v>
      </c>
      <c r="B520" s="100" t="s">
        <v>187</v>
      </c>
      <c r="C520" s="7">
        <v>4151</v>
      </c>
      <c r="D520" s="7" t="s">
        <v>40</v>
      </c>
      <c r="E520">
        <v>4003542</v>
      </c>
      <c r="F520" s="101"/>
      <c r="G520" s="111">
        <v>50035279</v>
      </c>
      <c r="H520" t="s">
        <v>229</v>
      </c>
      <c r="I520" s="101" t="str">
        <f t="shared" si="22"/>
        <v>39,7</v>
      </c>
      <c r="J520" s="164">
        <v>0</v>
      </c>
      <c r="K520" s="7" t="s">
        <v>46</v>
      </c>
      <c r="L520" s="103" t="e">
        <f>HLOOKUP(K520,'ABR''26'!$DE$4:$EH$65,MATCH('Carga (2)'!A520,'ABR''26'!$DE$4:$DE$65,0),0)</f>
        <v>#N/A</v>
      </c>
      <c r="M520" s="7"/>
      <c r="O520" s="7"/>
      <c r="P520" s="104"/>
      <c r="Q520" s="102"/>
      <c r="R520" s="102"/>
      <c r="S520" s="102"/>
      <c r="T520" s="105"/>
      <c r="U520" s="102"/>
      <c r="V520" s="7"/>
      <c r="W520" s="7"/>
      <c r="X520" s="7"/>
      <c r="Y520" s="7"/>
      <c r="Z520" s="100"/>
      <c r="AA520" s="7"/>
      <c r="AB520" s="7"/>
      <c r="AC520" s="7"/>
      <c r="AD520" s="7"/>
      <c r="AE520" s="100"/>
      <c r="AF520" s="7"/>
      <c r="AG520" s="100"/>
    </row>
    <row r="521" spans="1:33" x14ac:dyDescent="0.35">
      <c r="A521" s="7" t="str">
        <f t="shared" si="23"/>
        <v>Manaus39,70</v>
      </c>
      <c r="B521" s="100" t="s">
        <v>187</v>
      </c>
      <c r="C521" s="7">
        <v>4151</v>
      </c>
      <c r="D521" s="7" t="s">
        <v>40</v>
      </c>
      <c r="E521">
        <v>4003542</v>
      </c>
      <c r="F521" s="101"/>
      <c r="G521" s="111">
        <v>50035279</v>
      </c>
      <c r="H521" t="s">
        <v>229</v>
      </c>
      <c r="I521" s="101" t="str">
        <f t="shared" si="22"/>
        <v>39,7</v>
      </c>
      <c r="J521" s="164">
        <v>0</v>
      </c>
      <c r="K521" s="7" t="s">
        <v>133</v>
      </c>
      <c r="L521" s="103" t="e">
        <f>HLOOKUP(K521,'ABR''26'!$DE$4:$EH$65,MATCH('Carga (2)'!A521,'ABR''26'!$DE$4:$DE$65,0),0)</f>
        <v>#N/A</v>
      </c>
      <c r="M521" s="7"/>
      <c r="O521" s="7"/>
      <c r="P521" s="104"/>
      <c r="Q521" s="102"/>
      <c r="R521" s="102"/>
      <c r="S521" s="102"/>
      <c r="T521" s="105"/>
      <c r="U521" s="102"/>
      <c r="V521" s="7"/>
      <c r="W521" s="7"/>
      <c r="X521" s="7"/>
      <c r="Y521" s="7"/>
      <c r="Z521" s="100"/>
      <c r="AA521" s="7"/>
      <c r="AB521" s="7"/>
      <c r="AC521" s="7"/>
      <c r="AD521" s="7"/>
      <c r="AE521" s="100"/>
      <c r="AF521" s="7"/>
      <c r="AG521" s="100"/>
    </row>
    <row r="522" spans="1:33" x14ac:dyDescent="0.35">
      <c r="A522" s="7" t="str">
        <f t="shared" si="23"/>
        <v>Suape39,70</v>
      </c>
      <c r="B522" s="100" t="s">
        <v>187</v>
      </c>
      <c r="C522" s="7">
        <v>4196</v>
      </c>
      <c r="D522" s="7" t="s">
        <v>23</v>
      </c>
      <c r="E522">
        <v>4001158</v>
      </c>
      <c r="F522" s="101"/>
      <c r="G522" s="111">
        <v>50033829</v>
      </c>
      <c r="H522" t="s">
        <v>229</v>
      </c>
      <c r="I522" s="101" t="str">
        <f t="shared" si="22"/>
        <v>39,7</v>
      </c>
      <c r="J522" s="164">
        <v>0</v>
      </c>
      <c r="K522" s="7" t="s">
        <v>43</v>
      </c>
      <c r="L522" s="103" t="e">
        <f>HLOOKUP(K522,'ABR''26'!$DE$4:$EH$65,MATCH('Carga (2)'!A522,'ABR''26'!$DE$4:$DE$65,0),0)</f>
        <v>#N/A</v>
      </c>
      <c r="M522" s="7"/>
      <c r="O522" s="7"/>
      <c r="P522" s="104"/>
      <c r="Q522" s="102"/>
      <c r="R522" s="102"/>
      <c r="S522" s="102"/>
      <c r="T522" s="105"/>
      <c r="U522" s="102"/>
      <c r="V522" s="7"/>
      <c r="W522" s="7"/>
      <c r="X522" s="7"/>
      <c r="Y522" s="7"/>
      <c r="Z522" s="100"/>
      <c r="AA522" s="7"/>
      <c r="AB522" s="7"/>
      <c r="AC522" s="7"/>
      <c r="AD522" s="7"/>
      <c r="AE522" s="100"/>
      <c r="AF522" s="7"/>
      <c r="AG522" s="100"/>
    </row>
    <row r="523" spans="1:33" x14ac:dyDescent="0.35">
      <c r="A523" s="7" t="str">
        <f t="shared" si="23"/>
        <v>Suape39,70</v>
      </c>
      <c r="B523" s="100" t="s">
        <v>187</v>
      </c>
      <c r="C523" s="7">
        <v>4196</v>
      </c>
      <c r="D523" s="7" t="s">
        <v>23</v>
      </c>
      <c r="E523">
        <v>4001158</v>
      </c>
      <c r="F523" s="101"/>
      <c r="G523" s="111">
        <v>50033829</v>
      </c>
      <c r="H523" t="s">
        <v>229</v>
      </c>
      <c r="I523" s="101" t="str">
        <f t="shared" si="22"/>
        <v>39,7</v>
      </c>
      <c r="J523" s="164">
        <v>0</v>
      </c>
      <c r="K523" s="7" t="s">
        <v>50</v>
      </c>
      <c r="L523" s="103" t="e">
        <f>HLOOKUP(K523,'ABR''26'!$DE$4:$EH$65,MATCH('Carga (2)'!A523,'ABR''26'!$DE$4:$DE$65,0),0)</f>
        <v>#N/A</v>
      </c>
      <c r="M523" s="7"/>
      <c r="O523" s="7"/>
      <c r="P523" s="104"/>
      <c r="Q523" s="102"/>
      <c r="R523" s="102"/>
      <c r="S523" s="102"/>
      <c r="T523" s="105"/>
      <c r="U523" s="102"/>
      <c r="V523" s="7"/>
      <c r="W523" s="7"/>
      <c r="X523" s="7"/>
      <c r="Y523" s="7"/>
      <c r="Z523" s="100"/>
      <c r="AA523" s="7"/>
      <c r="AB523" s="7"/>
      <c r="AC523" s="7"/>
      <c r="AD523" s="7"/>
      <c r="AE523" s="100"/>
      <c r="AF523" s="7"/>
      <c r="AG523" s="100"/>
    </row>
    <row r="524" spans="1:33" x14ac:dyDescent="0.35">
      <c r="A524" s="7" t="str">
        <f t="shared" si="23"/>
        <v>Suape39,70</v>
      </c>
      <c r="B524" s="100" t="s">
        <v>187</v>
      </c>
      <c r="C524" s="7">
        <v>4196</v>
      </c>
      <c r="D524" s="7" t="s">
        <v>23</v>
      </c>
      <c r="E524">
        <v>4001158</v>
      </c>
      <c r="F524" s="101"/>
      <c r="G524" s="111">
        <v>50033829</v>
      </c>
      <c r="H524" t="s">
        <v>229</v>
      </c>
      <c r="I524" s="101" t="str">
        <f t="shared" si="22"/>
        <v>39,7</v>
      </c>
      <c r="J524" s="164">
        <v>0</v>
      </c>
      <c r="K524" s="7" t="s">
        <v>138</v>
      </c>
      <c r="L524" s="103" t="e">
        <f>HLOOKUP(K524,'ABR''26'!$DE$4:$EH$65,MATCH('Carga (2)'!A524,'ABR''26'!$DE$4:$DE$65,0),0)</f>
        <v>#N/A</v>
      </c>
      <c r="M524" s="7"/>
      <c r="O524" s="7"/>
      <c r="P524" s="104"/>
      <c r="Q524" s="102"/>
      <c r="R524" s="102"/>
      <c r="S524" s="102"/>
      <c r="T524" s="105"/>
      <c r="U524" s="102"/>
      <c r="V524" s="7"/>
      <c r="W524" s="7"/>
      <c r="X524" s="7"/>
      <c r="Y524" s="7"/>
      <c r="Z524" s="100"/>
      <c r="AA524" s="7"/>
      <c r="AB524" s="7"/>
      <c r="AC524" s="7"/>
      <c r="AD524" s="7"/>
      <c r="AE524" s="100"/>
      <c r="AF524" s="7"/>
      <c r="AG524" s="100"/>
    </row>
    <row r="525" spans="1:33" x14ac:dyDescent="0.35">
      <c r="A525" s="7" t="str">
        <f t="shared" si="23"/>
        <v>Suape39,70</v>
      </c>
      <c r="B525" s="100" t="s">
        <v>187</v>
      </c>
      <c r="C525" s="7">
        <v>4196</v>
      </c>
      <c r="D525" s="7" t="s">
        <v>23</v>
      </c>
      <c r="E525">
        <v>4001158</v>
      </c>
      <c r="F525" s="101"/>
      <c r="G525" s="111">
        <v>50033829</v>
      </c>
      <c r="H525" t="s">
        <v>229</v>
      </c>
      <c r="I525" s="101" t="str">
        <f t="shared" si="22"/>
        <v>39,7</v>
      </c>
      <c r="J525" s="164">
        <v>0</v>
      </c>
      <c r="K525" s="7" t="s">
        <v>131</v>
      </c>
      <c r="L525" s="103" t="e">
        <f>HLOOKUP(K525,'ABR''26'!$DE$4:$EH$65,MATCH('Carga (2)'!A525,'ABR''26'!$DE$4:$DE$65,0),0)</f>
        <v>#N/A</v>
      </c>
      <c r="M525" s="7"/>
      <c r="O525" s="7"/>
      <c r="P525" s="104"/>
      <c r="Q525" s="102"/>
      <c r="R525" s="102"/>
      <c r="S525" s="102"/>
      <c r="T525" s="105"/>
      <c r="U525" s="102"/>
      <c r="V525" s="7"/>
      <c r="W525" s="7"/>
      <c r="X525" s="7"/>
      <c r="Y525" s="7"/>
      <c r="Z525" s="100"/>
      <c r="AA525" s="7"/>
      <c r="AB525" s="7"/>
      <c r="AC525" s="7"/>
      <c r="AD525" s="7"/>
      <c r="AE525" s="100"/>
      <c r="AF525" s="7"/>
      <c r="AG525" s="100"/>
    </row>
    <row r="526" spans="1:33" x14ac:dyDescent="0.35">
      <c r="A526" s="7" t="str">
        <f t="shared" si="23"/>
        <v>Suape39,70</v>
      </c>
      <c r="B526" s="100" t="s">
        <v>187</v>
      </c>
      <c r="C526" s="7">
        <v>4196</v>
      </c>
      <c r="D526" s="7" t="s">
        <v>23</v>
      </c>
      <c r="E526">
        <v>4001158</v>
      </c>
      <c r="F526" s="101"/>
      <c r="G526" s="111">
        <v>50033829</v>
      </c>
      <c r="H526" t="s">
        <v>229</v>
      </c>
      <c r="I526" s="101" t="str">
        <f t="shared" si="22"/>
        <v>39,7</v>
      </c>
      <c r="J526" s="164">
        <v>0</v>
      </c>
      <c r="K526" s="7" t="s">
        <v>44</v>
      </c>
      <c r="L526" s="103" t="e">
        <f>HLOOKUP(K526,'ABR''26'!$DE$4:$EH$65,MATCH('Carga (2)'!A526,'ABR''26'!$DE$4:$DE$65,0),0)</f>
        <v>#N/A</v>
      </c>
      <c r="M526" s="7"/>
      <c r="O526" s="7"/>
      <c r="P526" s="104"/>
      <c r="Q526" s="102"/>
      <c r="R526" s="102"/>
      <c r="S526" s="102"/>
      <c r="T526" s="105"/>
      <c r="U526" s="102"/>
      <c r="V526" s="7"/>
      <c r="W526" s="7"/>
      <c r="X526" s="7"/>
      <c r="Y526" s="7"/>
      <c r="Z526" s="100"/>
      <c r="AA526" s="7"/>
      <c r="AB526" s="7"/>
      <c r="AC526" s="7"/>
      <c r="AD526" s="7"/>
      <c r="AE526" s="100"/>
      <c r="AF526" s="7"/>
      <c r="AG526" s="100"/>
    </row>
    <row r="527" spans="1:33" x14ac:dyDescent="0.35">
      <c r="A527" s="7" t="str">
        <f t="shared" si="23"/>
        <v>Suape39,70</v>
      </c>
      <c r="B527" s="100" t="s">
        <v>187</v>
      </c>
      <c r="C527" s="7">
        <v>4196</v>
      </c>
      <c r="D527" s="7" t="s">
        <v>23</v>
      </c>
      <c r="E527">
        <v>4001158</v>
      </c>
      <c r="F527" s="101"/>
      <c r="G527" s="111">
        <v>50033829</v>
      </c>
      <c r="H527" t="s">
        <v>229</v>
      </c>
      <c r="I527" s="101" t="str">
        <f t="shared" si="22"/>
        <v>39,7</v>
      </c>
      <c r="J527" s="164">
        <v>0</v>
      </c>
      <c r="K527" s="7" t="s">
        <v>52</v>
      </c>
      <c r="L527" s="103" t="e">
        <f>HLOOKUP(K527,'ABR''26'!$DE$4:$EH$65,MATCH('Carga (2)'!A527,'ABR''26'!$DE$4:$DE$65,0),0)</f>
        <v>#N/A</v>
      </c>
      <c r="M527" s="7"/>
      <c r="O527" s="7"/>
      <c r="P527" s="104"/>
      <c r="Q527" s="102"/>
      <c r="R527" s="102"/>
      <c r="S527" s="102"/>
      <c r="T527" s="105"/>
      <c r="U527" s="102"/>
      <c r="V527" s="7"/>
      <c r="W527" s="7"/>
      <c r="X527" s="7"/>
      <c r="Y527" s="7"/>
      <c r="Z527" s="100"/>
      <c r="AA527" s="7"/>
      <c r="AB527" s="7"/>
      <c r="AC527" s="7"/>
      <c r="AD527" s="7"/>
      <c r="AE527" s="100"/>
      <c r="AF527" s="7"/>
      <c r="AG527" s="100"/>
    </row>
    <row r="528" spans="1:33" x14ac:dyDescent="0.35">
      <c r="A528" s="7" t="str">
        <f t="shared" si="23"/>
        <v>Suape39,70</v>
      </c>
      <c r="B528" s="100" t="s">
        <v>187</v>
      </c>
      <c r="C528" s="7">
        <v>4196</v>
      </c>
      <c r="D528" s="7" t="s">
        <v>23</v>
      </c>
      <c r="E528">
        <v>4001158</v>
      </c>
      <c r="F528" s="101"/>
      <c r="G528" s="111">
        <v>50033829</v>
      </c>
      <c r="H528" t="s">
        <v>229</v>
      </c>
      <c r="I528" s="101" t="str">
        <f t="shared" si="22"/>
        <v>39,7</v>
      </c>
      <c r="J528" s="164">
        <v>0</v>
      </c>
      <c r="K528" s="7" t="s">
        <v>46</v>
      </c>
      <c r="L528" s="103" t="e">
        <f>HLOOKUP(K528,'ABR''26'!$DE$4:$EH$65,MATCH('Carga (2)'!A528,'ABR''26'!$DE$4:$DE$65,0),0)</f>
        <v>#N/A</v>
      </c>
      <c r="M528" s="7"/>
      <c r="O528" s="7"/>
      <c r="P528" s="104"/>
      <c r="Q528" s="102"/>
      <c r="R528" s="102"/>
      <c r="S528" s="102"/>
      <c r="T528" s="105"/>
      <c r="U528" s="102"/>
      <c r="V528" s="7"/>
      <c r="W528" s="7"/>
      <c r="X528" s="7"/>
      <c r="Y528" s="7"/>
      <c r="Z528" s="100"/>
      <c r="AA528" s="7"/>
      <c r="AB528" s="7"/>
      <c r="AC528" s="7"/>
      <c r="AD528" s="7"/>
      <c r="AE528" s="100"/>
      <c r="AF528" s="7"/>
      <c r="AG528" s="100"/>
    </row>
    <row r="529" spans="1:33" x14ac:dyDescent="0.35">
      <c r="A529" s="7" t="str">
        <f t="shared" si="23"/>
        <v>Suape39,70</v>
      </c>
      <c r="B529" s="100" t="s">
        <v>187</v>
      </c>
      <c r="C529" s="7">
        <v>4196</v>
      </c>
      <c r="D529" s="7" t="s">
        <v>23</v>
      </c>
      <c r="E529">
        <v>4001158</v>
      </c>
      <c r="F529" s="101"/>
      <c r="G529" s="111">
        <v>50033829</v>
      </c>
      <c r="H529" t="s">
        <v>229</v>
      </c>
      <c r="I529" s="101" t="str">
        <f t="shared" si="22"/>
        <v>39,7</v>
      </c>
      <c r="J529" s="164">
        <v>0</v>
      </c>
      <c r="K529" s="7" t="s">
        <v>133</v>
      </c>
      <c r="L529" s="103" t="e">
        <f>HLOOKUP(K529,'ABR''26'!$DE$4:$EH$65,MATCH('Carga (2)'!A529,'ABR''26'!$DE$4:$DE$65,0),0)</f>
        <v>#N/A</v>
      </c>
      <c r="M529" s="7"/>
      <c r="O529" s="7"/>
      <c r="P529" s="104"/>
      <c r="Q529" s="102"/>
      <c r="R529" s="102"/>
      <c r="S529" s="102"/>
      <c r="T529" s="105"/>
      <c r="U529" s="102"/>
      <c r="V529" s="7"/>
      <c r="W529" s="7"/>
      <c r="X529" s="7"/>
      <c r="Y529" s="7"/>
      <c r="Z529" s="100"/>
      <c r="AA529" s="7"/>
      <c r="AB529" s="7"/>
      <c r="AC529" s="7"/>
      <c r="AD529" s="7"/>
      <c r="AE529" s="100"/>
      <c r="AF529" s="7"/>
      <c r="AG529" s="100"/>
    </row>
    <row r="530" spans="1:33" x14ac:dyDescent="0.35">
      <c r="A530" s="7" t="str">
        <f t="shared" si="23"/>
        <v>Manaus39,70</v>
      </c>
      <c r="B530" s="100" t="s">
        <v>187</v>
      </c>
      <c r="C530" s="7">
        <v>4151</v>
      </c>
      <c r="D530" s="7" t="s">
        <v>40</v>
      </c>
      <c r="E530">
        <v>4001152</v>
      </c>
      <c r="F530" s="101"/>
      <c r="G530" s="111">
        <v>50040235</v>
      </c>
      <c r="H530" t="s">
        <v>233</v>
      </c>
      <c r="I530" s="101" t="str">
        <f t="shared" si="22"/>
        <v>39,7</v>
      </c>
      <c r="J530" s="164">
        <v>0</v>
      </c>
      <c r="K530" s="7" t="s">
        <v>43</v>
      </c>
      <c r="L530" s="103" t="e">
        <f>HLOOKUP(K530,'ABR''26'!$DE$4:$EH$65,MATCH('Carga (2)'!A530,'ABR''26'!$DE$4:$DE$65,0),0)</f>
        <v>#N/A</v>
      </c>
      <c r="M530" s="7"/>
      <c r="O530" s="7"/>
      <c r="P530" s="104"/>
      <c r="Q530" s="102"/>
      <c r="R530" s="102"/>
      <c r="S530" s="102"/>
      <c r="T530" s="105"/>
      <c r="U530" s="102"/>
      <c r="V530" s="7"/>
      <c r="W530" s="7"/>
      <c r="X530" s="7"/>
      <c r="Y530" s="7"/>
      <c r="Z530" s="100"/>
      <c r="AA530" s="7"/>
      <c r="AB530" s="7"/>
      <c r="AC530" s="7"/>
      <c r="AD530" s="7"/>
      <c r="AE530" s="100"/>
      <c r="AF530" s="7"/>
      <c r="AG530" s="100"/>
    </row>
    <row r="531" spans="1:33" x14ac:dyDescent="0.35">
      <c r="A531" s="7" t="str">
        <f t="shared" si="23"/>
        <v>Manaus39,70</v>
      </c>
      <c r="B531" s="100" t="s">
        <v>187</v>
      </c>
      <c r="C531" s="7">
        <v>4151</v>
      </c>
      <c r="D531" s="7" t="s">
        <v>40</v>
      </c>
      <c r="E531">
        <v>4001152</v>
      </c>
      <c r="F531" s="101"/>
      <c r="G531" s="111">
        <v>50040235</v>
      </c>
      <c r="H531" t="s">
        <v>233</v>
      </c>
      <c r="I531" s="101" t="str">
        <f t="shared" si="22"/>
        <v>39,7</v>
      </c>
      <c r="J531" s="164">
        <v>0</v>
      </c>
      <c r="K531" s="7" t="s">
        <v>50</v>
      </c>
      <c r="L531" s="103" t="e">
        <f>HLOOKUP(K531,'ABR''26'!$DE$4:$EH$65,MATCH('Carga (2)'!A531,'ABR''26'!$DE$4:$DE$65,0),0)</f>
        <v>#N/A</v>
      </c>
      <c r="M531" s="7"/>
      <c r="O531" s="7"/>
      <c r="P531" s="104"/>
      <c r="Q531" s="102"/>
      <c r="R531" s="102"/>
      <c r="S531" s="102"/>
      <c r="T531" s="105"/>
      <c r="U531" s="102"/>
      <c r="V531" s="7"/>
      <c r="W531" s="7"/>
      <c r="X531" s="7"/>
      <c r="Y531" s="7"/>
      <c r="Z531" s="100"/>
      <c r="AA531" s="7"/>
      <c r="AB531" s="7"/>
      <c r="AC531" s="7"/>
      <c r="AD531" s="7"/>
      <c r="AE531" s="100"/>
      <c r="AF531" s="7"/>
      <c r="AG531" s="100"/>
    </row>
    <row r="532" spans="1:33" x14ac:dyDescent="0.35">
      <c r="A532" s="7" t="str">
        <f t="shared" si="23"/>
        <v>Manaus39,70</v>
      </c>
      <c r="B532" s="100" t="s">
        <v>187</v>
      </c>
      <c r="C532" s="7">
        <v>4151</v>
      </c>
      <c r="D532" s="7" t="s">
        <v>40</v>
      </c>
      <c r="E532">
        <v>4001152</v>
      </c>
      <c r="F532" s="101"/>
      <c r="G532" s="111">
        <v>50040235</v>
      </c>
      <c r="H532" t="s">
        <v>233</v>
      </c>
      <c r="I532" s="101" t="str">
        <f t="shared" si="22"/>
        <v>39,7</v>
      </c>
      <c r="J532" s="164">
        <v>0</v>
      </c>
      <c r="K532" s="7" t="s">
        <v>138</v>
      </c>
      <c r="L532" s="103" t="e">
        <f>HLOOKUP(K532,'ABR''26'!$DE$4:$EH$65,MATCH('Carga (2)'!A532,'ABR''26'!$DE$4:$DE$65,0),0)</f>
        <v>#N/A</v>
      </c>
      <c r="M532" s="7"/>
      <c r="O532" s="7"/>
      <c r="P532" s="104"/>
      <c r="Q532" s="102"/>
      <c r="R532" s="102"/>
      <c r="S532" s="102"/>
      <c r="T532" s="105"/>
      <c r="U532" s="102"/>
      <c r="V532" s="7"/>
      <c r="W532" s="7"/>
      <c r="X532" s="7"/>
      <c r="Y532" s="7"/>
      <c r="Z532" s="100"/>
      <c r="AA532" s="7"/>
      <c r="AB532" s="7"/>
      <c r="AC532" s="7"/>
      <c r="AD532" s="7"/>
      <c r="AE532" s="100"/>
      <c r="AF532" s="7"/>
      <c r="AG532" s="100"/>
    </row>
    <row r="533" spans="1:33" x14ac:dyDescent="0.35">
      <c r="A533" s="7" t="str">
        <f t="shared" si="23"/>
        <v>Manaus39,70</v>
      </c>
      <c r="B533" s="100" t="s">
        <v>187</v>
      </c>
      <c r="C533" s="7">
        <v>4151</v>
      </c>
      <c r="D533" s="7" t="s">
        <v>40</v>
      </c>
      <c r="E533">
        <v>4001152</v>
      </c>
      <c r="F533" s="101"/>
      <c r="G533" s="111">
        <v>50040235</v>
      </c>
      <c r="H533" t="s">
        <v>233</v>
      </c>
      <c r="I533" s="101" t="str">
        <f t="shared" si="22"/>
        <v>39,7</v>
      </c>
      <c r="J533" s="164">
        <v>0</v>
      </c>
      <c r="K533" s="7" t="s">
        <v>131</v>
      </c>
      <c r="L533" s="103" t="e">
        <f>HLOOKUP(K533,'ABR''26'!$DE$4:$EH$65,MATCH('Carga (2)'!A533,'ABR''26'!$DE$4:$DE$65,0),0)</f>
        <v>#N/A</v>
      </c>
      <c r="M533" s="7"/>
      <c r="O533" s="7"/>
      <c r="P533" s="104"/>
      <c r="Q533" s="102"/>
      <c r="R533" s="102"/>
      <c r="S533" s="102"/>
      <c r="T533" s="105"/>
      <c r="U533" s="102"/>
      <c r="V533" s="7"/>
      <c r="W533" s="7"/>
      <c r="X533" s="7"/>
      <c r="Y533" s="7"/>
      <c r="Z533" s="100"/>
      <c r="AA533" s="7"/>
      <c r="AB533" s="7"/>
      <c r="AC533" s="7"/>
      <c r="AD533" s="7"/>
      <c r="AE533" s="100"/>
      <c r="AF533" s="7"/>
      <c r="AG533" s="100"/>
    </row>
    <row r="534" spans="1:33" x14ac:dyDescent="0.35">
      <c r="A534" s="7" t="str">
        <f t="shared" si="23"/>
        <v>Manaus39,70</v>
      </c>
      <c r="B534" s="100" t="s">
        <v>187</v>
      </c>
      <c r="C534" s="7">
        <v>4151</v>
      </c>
      <c r="D534" s="7" t="s">
        <v>40</v>
      </c>
      <c r="E534">
        <v>4001152</v>
      </c>
      <c r="F534" s="101"/>
      <c r="G534" s="111">
        <v>50040235</v>
      </c>
      <c r="H534" t="s">
        <v>233</v>
      </c>
      <c r="I534" s="101" t="str">
        <f t="shared" si="22"/>
        <v>39,7</v>
      </c>
      <c r="J534" s="164">
        <v>0</v>
      </c>
      <c r="K534" s="7" t="s">
        <v>44</v>
      </c>
      <c r="L534" s="103" t="e">
        <f>HLOOKUP(K534,'ABR''26'!$DE$4:$EH$65,MATCH('Carga (2)'!A534,'ABR''26'!$DE$4:$DE$65,0),0)</f>
        <v>#N/A</v>
      </c>
      <c r="M534" s="7"/>
      <c r="O534" s="7"/>
      <c r="P534" s="104"/>
      <c r="Q534" s="102"/>
      <c r="R534" s="102"/>
      <c r="S534" s="102"/>
      <c r="T534" s="105"/>
      <c r="U534" s="102"/>
      <c r="V534" s="7"/>
      <c r="W534" s="7"/>
      <c r="X534" s="7"/>
      <c r="Y534" s="7"/>
      <c r="Z534" s="100"/>
      <c r="AA534" s="7"/>
      <c r="AB534" s="7"/>
      <c r="AC534" s="7"/>
      <c r="AD534" s="7"/>
      <c r="AE534" s="100"/>
      <c r="AF534" s="7"/>
      <c r="AG534" s="100"/>
    </row>
    <row r="535" spans="1:33" x14ac:dyDescent="0.35">
      <c r="A535" s="7" t="str">
        <f t="shared" si="23"/>
        <v>Manaus39,70</v>
      </c>
      <c r="B535" s="100" t="s">
        <v>187</v>
      </c>
      <c r="C535" s="7">
        <v>4151</v>
      </c>
      <c r="D535" s="7" t="s">
        <v>40</v>
      </c>
      <c r="E535">
        <v>4001152</v>
      </c>
      <c r="F535" s="101"/>
      <c r="G535" s="111">
        <v>50040235</v>
      </c>
      <c r="H535" t="s">
        <v>233</v>
      </c>
      <c r="I535" s="101" t="str">
        <f t="shared" si="22"/>
        <v>39,7</v>
      </c>
      <c r="J535" s="164">
        <v>0</v>
      </c>
      <c r="K535" s="7" t="s">
        <v>52</v>
      </c>
      <c r="L535" s="103" t="e">
        <f>HLOOKUP(K535,'ABR''26'!$DE$4:$EH$65,MATCH('Carga (2)'!A535,'ABR''26'!$DE$4:$DE$65,0),0)</f>
        <v>#N/A</v>
      </c>
      <c r="M535" s="7"/>
      <c r="O535" s="7"/>
      <c r="P535" s="104"/>
      <c r="Q535" s="102"/>
      <c r="R535" s="102"/>
      <c r="S535" s="102"/>
      <c r="T535" s="105"/>
      <c r="U535" s="102"/>
      <c r="V535" s="7"/>
      <c r="W535" s="7"/>
      <c r="X535" s="7"/>
      <c r="Y535" s="7"/>
      <c r="Z535" s="100"/>
      <c r="AA535" s="7"/>
      <c r="AB535" s="7"/>
      <c r="AC535" s="7"/>
      <c r="AD535" s="7"/>
      <c r="AE535" s="100"/>
      <c r="AF535" s="7"/>
      <c r="AG535" s="100"/>
    </row>
    <row r="536" spans="1:33" x14ac:dyDescent="0.35">
      <c r="A536" s="7" t="str">
        <f t="shared" si="23"/>
        <v>Manaus39,70</v>
      </c>
      <c r="B536" s="100" t="s">
        <v>187</v>
      </c>
      <c r="C536" s="7">
        <v>4151</v>
      </c>
      <c r="D536" s="7" t="s">
        <v>40</v>
      </c>
      <c r="E536">
        <v>4001152</v>
      </c>
      <c r="F536" s="101"/>
      <c r="G536" s="111">
        <v>50040235</v>
      </c>
      <c r="H536" t="s">
        <v>233</v>
      </c>
      <c r="I536" s="101" t="str">
        <f t="shared" si="22"/>
        <v>39,7</v>
      </c>
      <c r="J536" s="164">
        <v>0</v>
      </c>
      <c r="K536" s="7" t="s">
        <v>46</v>
      </c>
      <c r="L536" s="103" t="e">
        <f>HLOOKUP(K536,'ABR''26'!$DE$4:$EH$65,MATCH('Carga (2)'!A536,'ABR''26'!$DE$4:$DE$65,0),0)</f>
        <v>#N/A</v>
      </c>
      <c r="M536" s="7"/>
      <c r="O536" s="7"/>
      <c r="P536" s="104"/>
      <c r="Q536" s="102"/>
      <c r="R536" s="102"/>
      <c r="S536" s="102"/>
      <c r="T536" s="105"/>
      <c r="U536" s="102"/>
      <c r="V536" s="7"/>
      <c r="W536" s="7"/>
      <c r="X536" s="7"/>
      <c r="Y536" s="7"/>
      <c r="Z536" s="100"/>
      <c r="AA536" s="7"/>
      <c r="AB536" s="7"/>
      <c r="AC536" s="7"/>
      <c r="AD536" s="7"/>
      <c r="AE536" s="100"/>
      <c r="AF536" s="7"/>
      <c r="AG536" s="100"/>
    </row>
    <row r="537" spans="1:33" x14ac:dyDescent="0.35">
      <c r="A537" s="7" t="str">
        <f t="shared" si="23"/>
        <v>Manaus39,70</v>
      </c>
      <c r="B537" s="100" t="s">
        <v>187</v>
      </c>
      <c r="C537" s="7">
        <v>4151</v>
      </c>
      <c r="D537" s="7" t="s">
        <v>40</v>
      </c>
      <c r="E537">
        <v>4001152</v>
      </c>
      <c r="F537" s="101"/>
      <c r="G537" s="111">
        <v>50040235</v>
      </c>
      <c r="H537" t="s">
        <v>233</v>
      </c>
      <c r="I537" s="101" t="str">
        <f t="shared" si="22"/>
        <v>39,7</v>
      </c>
      <c r="J537" s="164">
        <v>0</v>
      </c>
      <c r="K537" s="7" t="s">
        <v>133</v>
      </c>
      <c r="L537" s="103" t="e">
        <f>HLOOKUP(K537,'ABR''26'!$DE$4:$EH$65,MATCH('Carga (2)'!A537,'ABR''26'!$DE$4:$DE$65,0),0)</f>
        <v>#N/A</v>
      </c>
      <c r="M537" s="7"/>
      <c r="O537" s="7"/>
      <c r="P537" s="104"/>
      <c r="Q537" s="102"/>
      <c r="R537" s="102"/>
      <c r="S537" s="102"/>
      <c r="T537" s="105"/>
      <c r="U537" s="102"/>
      <c r="V537" s="7"/>
      <c r="W537" s="7"/>
      <c r="X537" s="7"/>
      <c r="Y537" s="7"/>
      <c r="Z537" s="100"/>
      <c r="AA537" s="7"/>
      <c r="AB537" s="7"/>
      <c r="AC537" s="7"/>
      <c r="AD537" s="7"/>
      <c r="AE537" s="100"/>
      <c r="AF537" s="7"/>
      <c r="AG537" s="100"/>
    </row>
    <row r="538" spans="1:33" x14ac:dyDescent="0.35">
      <c r="A538" s="7" t="str">
        <f t="shared" si="23"/>
        <v>Manaus39,71</v>
      </c>
      <c r="B538" s="100" t="s">
        <v>187</v>
      </c>
      <c r="C538" s="7">
        <v>4151</v>
      </c>
      <c r="D538" s="7" t="s">
        <v>40</v>
      </c>
      <c r="E538">
        <v>4001152</v>
      </c>
      <c r="F538" s="101"/>
      <c r="G538" s="111" t="s">
        <v>234</v>
      </c>
      <c r="H538" t="s">
        <v>235</v>
      </c>
      <c r="I538" s="101" t="str">
        <f t="shared" si="22"/>
        <v>39,7</v>
      </c>
      <c r="J538" s="164">
        <v>1</v>
      </c>
      <c r="K538" s="7" t="s">
        <v>43</v>
      </c>
      <c r="L538" s="103" t="e">
        <f>HLOOKUP(K538,'ABR''26'!$DE$4:$EH$65,MATCH('Carga (2)'!A538,'ABR''26'!$DE$4:$DE$65,0),0)</f>
        <v>#N/A</v>
      </c>
      <c r="M538" s="7"/>
      <c r="O538" s="7"/>
      <c r="P538" s="104"/>
      <c r="Q538" s="102"/>
      <c r="R538" s="102"/>
      <c r="S538" s="102"/>
      <c r="T538" s="105"/>
      <c r="U538" s="102"/>
      <c r="V538" s="7"/>
      <c r="W538" s="7"/>
      <c r="X538" s="7"/>
      <c r="Y538" s="7"/>
      <c r="Z538" s="100"/>
      <c r="AA538" s="7"/>
      <c r="AB538" s="7"/>
      <c r="AC538" s="7"/>
      <c r="AD538" s="7"/>
      <c r="AE538" s="100"/>
      <c r="AF538" s="7"/>
      <c r="AG538" s="100"/>
    </row>
    <row r="539" spans="1:33" x14ac:dyDescent="0.35">
      <c r="A539" s="7" t="str">
        <f t="shared" si="23"/>
        <v>Manaus39,71</v>
      </c>
      <c r="B539" s="100" t="s">
        <v>187</v>
      </c>
      <c r="C539" s="7">
        <v>4151</v>
      </c>
      <c r="D539" s="7" t="s">
        <v>40</v>
      </c>
      <c r="E539">
        <v>4001152</v>
      </c>
      <c r="F539" s="101"/>
      <c r="G539" s="111" t="s">
        <v>234</v>
      </c>
      <c r="H539" t="s">
        <v>235</v>
      </c>
      <c r="I539" s="101" t="str">
        <f t="shared" si="22"/>
        <v>39,7</v>
      </c>
      <c r="J539" s="164">
        <v>1</v>
      </c>
      <c r="K539" s="7" t="s">
        <v>50</v>
      </c>
      <c r="L539" s="103" t="e">
        <f>HLOOKUP(K539,'ABR''26'!$DE$4:$EH$65,MATCH('Carga (2)'!A539,'ABR''26'!$DE$4:$DE$65,0),0)</f>
        <v>#N/A</v>
      </c>
      <c r="M539" s="7"/>
      <c r="O539" s="7"/>
      <c r="P539" s="104"/>
      <c r="Q539" s="102"/>
      <c r="R539" s="102"/>
      <c r="S539" s="102"/>
      <c r="T539" s="105"/>
      <c r="U539" s="102"/>
      <c r="V539" s="7"/>
      <c r="W539" s="7"/>
      <c r="X539" s="7"/>
      <c r="Y539" s="7"/>
      <c r="Z539" s="100"/>
      <c r="AA539" s="7"/>
      <c r="AB539" s="7"/>
      <c r="AC539" s="7"/>
      <c r="AD539" s="7"/>
      <c r="AE539" s="100"/>
      <c r="AF539" s="7"/>
      <c r="AG539" s="100"/>
    </row>
    <row r="540" spans="1:33" x14ac:dyDescent="0.35">
      <c r="A540" s="7" t="str">
        <f t="shared" si="23"/>
        <v>Manaus39,71</v>
      </c>
      <c r="B540" s="100" t="s">
        <v>187</v>
      </c>
      <c r="C540" s="7">
        <v>4151</v>
      </c>
      <c r="D540" s="7" t="s">
        <v>40</v>
      </c>
      <c r="E540">
        <v>4001152</v>
      </c>
      <c r="F540" s="101"/>
      <c r="G540" s="111" t="s">
        <v>234</v>
      </c>
      <c r="H540" t="s">
        <v>235</v>
      </c>
      <c r="I540" s="101" t="str">
        <f t="shared" si="22"/>
        <v>39,7</v>
      </c>
      <c r="J540" s="164">
        <v>1</v>
      </c>
      <c r="K540" s="7" t="s">
        <v>138</v>
      </c>
      <c r="L540" s="103" t="e">
        <f>HLOOKUP(K540,'ABR''26'!$DE$4:$EH$65,MATCH('Carga (2)'!A540,'ABR''26'!$DE$4:$DE$65,0),0)</f>
        <v>#N/A</v>
      </c>
      <c r="M540" s="7"/>
      <c r="O540" s="7"/>
      <c r="P540" s="104"/>
      <c r="Q540" s="102"/>
      <c r="R540" s="102"/>
      <c r="S540" s="102"/>
      <c r="T540" s="105"/>
      <c r="U540" s="102"/>
      <c r="V540" s="7"/>
      <c r="W540" s="7"/>
      <c r="X540" s="7"/>
      <c r="Y540" s="7"/>
      <c r="Z540" s="100"/>
      <c r="AA540" s="7"/>
      <c r="AB540" s="7"/>
      <c r="AC540" s="7"/>
      <c r="AD540" s="7"/>
      <c r="AE540" s="100"/>
      <c r="AF540" s="7"/>
      <c r="AG540" s="100"/>
    </row>
    <row r="541" spans="1:33" x14ac:dyDescent="0.35">
      <c r="A541" s="7" t="str">
        <f t="shared" si="23"/>
        <v>Manaus39,71</v>
      </c>
      <c r="B541" s="100" t="s">
        <v>187</v>
      </c>
      <c r="C541" s="7">
        <v>4151</v>
      </c>
      <c r="D541" s="7" t="s">
        <v>40</v>
      </c>
      <c r="E541">
        <v>4001152</v>
      </c>
      <c r="F541" s="101"/>
      <c r="G541" s="111" t="s">
        <v>234</v>
      </c>
      <c r="H541" t="s">
        <v>235</v>
      </c>
      <c r="I541" s="101" t="str">
        <f t="shared" si="22"/>
        <v>39,7</v>
      </c>
      <c r="J541" s="164">
        <v>1</v>
      </c>
      <c r="K541" s="7" t="s">
        <v>131</v>
      </c>
      <c r="L541" s="103" t="e">
        <f>HLOOKUP(K541,'ABR''26'!$DE$4:$EH$65,MATCH('Carga (2)'!A541,'ABR''26'!$DE$4:$DE$65,0),0)</f>
        <v>#N/A</v>
      </c>
      <c r="M541" s="7"/>
      <c r="O541" s="7"/>
      <c r="P541" s="104"/>
      <c r="Q541" s="102"/>
      <c r="R541" s="102"/>
      <c r="S541" s="102"/>
      <c r="T541" s="105"/>
      <c r="U541" s="102"/>
      <c r="V541" s="7"/>
      <c r="W541" s="7"/>
      <c r="X541" s="7"/>
      <c r="Y541" s="7"/>
      <c r="Z541" s="100"/>
      <c r="AA541" s="7"/>
      <c r="AB541" s="7"/>
      <c r="AC541" s="7"/>
      <c r="AD541" s="7"/>
      <c r="AE541" s="100"/>
      <c r="AF541" s="7"/>
      <c r="AG541" s="100"/>
    </row>
    <row r="542" spans="1:33" x14ac:dyDescent="0.35">
      <c r="A542" s="7" t="str">
        <f t="shared" si="23"/>
        <v>Manaus39,71</v>
      </c>
      <c r="B542" s="100" t="s">
        <v>187</v>
      </c>
      <c r="C542" s="7">
        <v>4151</v>
      </c>
      <c r="D542" s="7" t="s">
        <v>40</v>
      </c>
      <c r="E542">
        <v>4001152</v>
      </c>
      <c r="F542" s="101"/>
      <c r="G542" s="111" t="s">
        <v>234</v>
      </c>
      <c r="H542" t="s">
        <v>235</v>
      </c>
      <c r="I542" s="101" t="str">
        <f t="shared" si="22"/>
        <v>39,7</v>
      </c>
      <c r="J542" s="164">
        <v>1</v>
      </c>
      <c r="K542" s="7" t="s">
        <v>44</v>
      </c>
      <c r="L542" s="103" t="e">
        <f>HLOOKUP(K542,'ABR''26'!$DE$4:$EH$65,MATCH('Carga (2)'!A542,'ABR''26'!$DE$4:$DE$65,0),0)</f>
        <v>#N/A</v>
      </c>
      <c r="M542" s="7"/>
      <c r="O542" s="7"/>
      <c r="P542" s="104"/>
      <c r="Q542" s="102"/>
      <c r="R542" s="102"/>
      <c r="S542" s="102"/>
      <c r="T542" s="105"/>
      <c r="U542" s="102"/>
      <c r="V542" s="7"/>
      <c r="W542" s="7"/>
      <c r="X542" s="7"/>
      <c r="Y542" s="7"/>
      <c r="Z542" s="100"/>
      <c r="AA542" s="7"/>
      <c r="AB542" s="7"/>
      <c r="AC542" s="7"/>
      <c r="AD542" s="7"/>
      <c r="AE542" s="100"/>
      <c r="AF542" s="7"/>
      <c r="AG542" s="100"/>
    </row>
    <row r="543" spans="1:33" x14ac:dyDescent="0.35">
      <c r="A543" s="7" t="str">
        <f t="shared" si="23"/>
        <v>Manaus39,71</v>
      </c>
      <c r="B543" s="100" t="s">
        <v>187</v>
      </c>
      <c r="C543" s="7">
        <v>4151</v>
      </c>
      <c r="D543" s="7" t="s">
        <v>40</v>
      </c>
      <c r="E543">
        <v>4001152</v>
      </c>
      <c r="F543" s="101"/>
      <c r="G543" s="111" t="s">
        <v>234</v>
      </c>
      <c r="H543" t="s">
        <v>235</v>
      </c>
      <c r="I543" s="101" t="str">
        <f t="shared" si="22"/>
        <v>39,7</v>
      </c>
      <c r="J543" s="164">
        <v>1</v>
      </c>
      <c r="K543" s="7" t="s">
        <v>52</v>
      </c>
      <c r="L543" s="103" t="e">
        <f>HLOOKUP(K543,'ABR''26'!$DE$4:$EH$65,MATCH('Carga (2)'!A543,'ABR''26'!$DE$4:$DE$65,0),0)</f>
        <v>#N/A</v>
      </c>
      <c r="M543" s="7"/>
      <c r="O543" s="7"/>
      <c r="P543" s="104"/>
      <c r="Q543" s="102"/>
      <c r="R543" s="102"/>
      <c r="S543" s="102"/>
      <c r="T543" s="105"/>
      <c r="U543" s="102"/>
      <c r="V543" s="7"/>
      <c r="W543" s="7"/>
      <c r="X543" s="7"/>
      <c r="Y543" s="7"/>
      <c r="Z543" s="100"/>
      <c r="AA543" s="7"/>
      <c r="AB543" s="7"/>
      <c r="AC543" s="7"/>
      <c r="AD543" s="7"/>
      <c r="AE543" s="100"/>
      <c r="AF543" s="7"/>
      <c r="AG543" s="100"/>
    </row>
    <row r="544" spans="1:33" x14ac:dyDescent="0.35">
      <c r="A544" s="7" t="str">
        <f t="shared" si="23"/>
        <v>Manaus39,71</v>
      </c>
      <c r="B544" s="100" t="s">
        <v>187</v>
      </c>
      <c r="C544" s="7">
        <v>4151</v>
      </c>
      <c r="D544" s="7" t="s">
        <v>40</v>
      </c>
      <c r="E544">
        <v>4001152</v>
      </c>
      <c r="F544" s="101"/>
      <c r="G544" s="111" t="s">
        <v>234</v>
      </c>
      <c r="H544" t="s">
        <v>235</v>
      </c>
      <c r="I544" s="101" t="str">
        <f t="shared" si="22"/>
        <v>39,7</v>
      </c>
      <c r="J544" s="164">
        <v>1</v>
      </c>
      <c r="K544" s="7" t="s">
        <v>46</v>
      </c>
      <c r="L544" s="103" t="e">
        <f>HLOOKUP(K544,'ABR''26'!$DE$4:$EH$65,MATCH('Carga (2)'!A544,'ABR''26'!$DE$4:$DE$65,0),0)</f>
        <v>#N/A</v>
      </c>
      <c r="M544" s="7"/>
      <c r="O544" s="7"/>
      <c r="P544" s="104"/>
      <c r="Q544" s="102"/>
      <c r="R544" s="102"/>
      <c r="S544" s="102"/>
      <c r="T544" s="105"/>
      <c r="U544" s="102"/>
      <c r="V544" s="7"/>
      <c r="W544" s="7"/>
      <c r="X544" s="7"/>
      <c r="Y544" s="7"/>
      <c r="Z544" s="100"/>
      <c r="AA544" s="7"/>
      <c r="AB544" s="7"/>
      <c r="AC544" s="7"/>
      <c r="AD544" s="7"/>
      <c r="AE544" s="100"/>
      <c r="AF544" s="7"/>
      <c r="AG544" s="100"/>
    </row>
    <row r="545" spans="1:33" x14ac:dyDescent="0.35">
      <c r="A545" s="7" t="str">
        <f t="shared" si="23"/>
        <v>Manaus39,71</v>
      </c>
      <c r="B545" s="100" t="s">
        <v>187</v>
      </c>
      <c r="C545" s="7">
        <v>4151</v>
      </c>
      <c r="D545" s="7" t="s">
        <v>40</v>
      </c>
      <c r="E545">
        <v>4001152</v>
      </c>
      <c r="F545" s="101"/>
      <c r="G545" s="111" t="s">
        <v>234</v>
      </c>
      <c r="H545" t="s">
        <v>235</v>
      </c>
      <c r="I545" s="101" t="str">
        <f t="shared" si="22"/>
        <v>39,7</v>
      </c>
      <c r="J545" s="164">
        <v>1</v>
      </c>
      <c r="K545" s="7" t="s">
        <v>133</v>
      </c>
      <c r="L545" s="103" t="e">
        <f>HLOOKUP(K545,'ABR''26'!$DE$4:$EH$65,MATCH('Carga (2)'!A545,'ABR''26'!$DE$4:$DE$65,0),0)</f>
        <v>#N/A</v>
      </c>
      <c r="M545" s="7"/>
      <c r="O545" s="7"/>
      <c r="P545" s="104"/>
      <c r="Q545" s="102"/>
      <c r="R545" s="102"/>
      <c r="S545" s="102"/>
      <c r="T545" s="105"/>
      <c r="U545" s="102"/>
      <c r="V545" s="7"/>
      <c r="W545" s="7"/>
      <c r="X545" s="7"/>
      <c r="Y545" s="7"/>
      <c r="Z545" s="100"/>
      <c r="AA545" s="7"/>
      <c r="AB545" s="7"/>
      <c r="AC545" s="7"/>
      <c r="AD545" s="7"/>
      <c r="AE545" s="100"/>
      <c r="AF545" s="7"/>
      <c r="AG545" s="100"/>
    </row>
    <row r="546" spans="1:33" x14ac:dyDescent="0.35">
      <c r="A546" s="7" t="str">
        <f t="shared" si="23"/>
        <v>Manaus39,71</v>
      </c>
      <c r="B546" s="100" t="s">
        <v>187</v>
      </c>
      <c r="C546" s="7">
        <v>4151</v>
      </c>
      <c r="D546" s="7" t="s">
        <v>40</v>
      </c>
      <c r="E546">
        <v>4001155</v>
      </c>
      <c r="F546" s="101"/>
      <c r="G546" s="111" t="s">
        <v>234</v>
      </c>
      <c r="H546" t="s">
        <v>235</v>
      </c>
      <c r="I546" s="101" t="str">
        <f t="shared" si="22"/>
        <v>39,7</v>
      </c>
      <c r="J546" s="164">
        <v>1</v>
      </c>
      <c r="K546" s="7" t="s">
        <v>43</v>
      </c>
      <c r="L546" s="103" t="e">
        <f>HLOOKUP(K546,'ABR''26'!$DE$4:$EH$65,MATCH('Carga (2)'!A546,'ABR''26'!$DE$4:$DE$65,0),0)</f>
        <v>#N/A</v>
      </c>
      <c r="M546" s="7"/>
      <c r="O546" s="7"/>
      <c r="P546" s="104"/>
      <c r="Q546" s="102"/>
      <c r="R546" s="102"/>
      <c r="S546" s="102"/>
      <c r="T546" s="105"/>
      <c r="U546" s="102"/>
      <c r="V546" s="7"/>
      <c r="W546" s="7"/>
      <c r="X546" s="7"/>
      <c r="Y546" s="7"/>
      <c r="Z546" s="100"/>
      <c r="AA546" s="7"/>
      <c r="AB546" s="7"/>
      <c r="AC546" s="7"/>
      <c r="AD546" s="7"/>
      <c r="AE546" s="100"/>
      <c r="AF546" s="7"/>
      <c r="AG546" s="100"/>
    </row>
    <row r="547" spans="1:33" x14ac:dyDescent="0.35">
      <c r="A547" s="7" t="str">
        <f t="shared" si="23"/>
        <v>Manaus39,71</v>
      </c>
      <c r="B547" s="100" t="s">
        <v>187</v>
      </c>
      <c r="C547" s="7">
        <v>4151</v>
      </c>
      <c r="D547" s="7" t="s">
        <v>40</v>
      </c>
      <c r="E547">
        <v>4001155</v>
      </c>
      <c r="F547" s="101"/>
      <c r="G547" s="111" t="s">
        <v>234</v>
      </c>
      <c r="H547" t="s">
        <v>235</v>
      </c>
      <c r="I547" s="101" t="str">
        <f t="shared" si="22"/>
        <v>39,7</v>
      </c>
      <c r="J547" s="164">
        <v>1</v>
      </c>
      <c r="K547" s="7" t="s">
        <v>50</v>
      </c>
      <c r="L547" s="103" t="e">
        <f>HLOOKUP(K547,'ABR''26'!$DE$4:$EH$65,MATCH('Carga (2)'!A547,'ABR''26'!$DE$4:$DE$65,0),0)</f>
        <v>#N/A</v>
      </c>
      <c r="M547" s="7"/>
      <c r="O547" s="7"/>
      <c r="P547" s="104"/>
      <c r="Q547" s="102"/>
      <c r="R547" s="102"/>
      <c r="S547" s="102"/>
      <c r="T547" s="105"/>
      <c r="U547" s="102"/>
      <c r="V547" s="7"/>
      <c r="W547" s="7"/>
      <c r="X547" s="7"/>
      <c r="Y547" s="7"/>
      <c r="Z547" s="100"/>
      <c r="AA547" s="7"/>
      <c r="AB547" s="7"/>
      <c r="AC547" s="7"/>
      <c r="AD547" s="7"/>
      <c r="AE547" s="100"/>
      <c r="AF547" s="7"/>
      <c r="AG547" s="100"/>
    </row>
    <row r="548" spans="1:33" x14ac:dyDescent="0.35">
      <c r="A548" s="7" t="str">
        <f t="shared" si="23"/>
        <v>Manaus39,71</v>
      </c>
      <c r="B548" s="100" t="s">
        <v>187</v>
      </c>
      <c r="C548" s="7">
        <v>4151</v>
      </c>
      <c r="D548" s="7" t="s">
        <v>40</v>
      </c>
      <c r="E548">
        <v>4001155</v>
      </c>
      <c r="F548" s="101"/>
      <c r="G548" s="111" t="s">
        <v>234</v>
      </c>
      <c r="H548" t="s">
        <v>235</v>
      </c>
      <c r="I548" s="101" t="str">
        <f t="shared" si="22"/>
        <v>39,7</v>
      </c>
      <c r="J548" s="164">
        <v>1</v>
      </c>
      <c r="K548" s="7" t="s">
        <v>138</v>
      </c>
      <c r="L548" s="103" t="e">
        <f>HLOOKUP(K548,'ABR''26'!$DE$4:$EH$65,MATCH('Carga (2)'!A548,'ABR''26'!$DE$4:$DE$65,0),0)</f>
        <v>#N/A</v>
      </c>
      <c r="M548" s="7"/>
      <c r="O548" s="7"/>
      <c r="P548" s="104"/>
      <c r="Q548" s="102"/>
      <c r="R548" s="102"/>
      <c r="S548" s="102"/>
      <c r="T548" s="105"/>
      <c r="U548" s="102"/>
      <c r="V548" s="7"/>
      <c r="W548" s="7"/>
      <c r="X548" s="7"/>
      <c r="Y548" s="7"/>
      <c r="Z548" s="100"/>
      <c r="AA548" s="7"/>
      <c r="AB548" s="7"/>
      <c r="AC548" s="7"/>
      <c r="AD548" s="7"/>
      <c r="AE548" s="100"/>
      <c r="AF548" s="7"/>
      <c r="AG548" s="100"/>
    </row>
    <row r="549" spans="1:33" x14ac:dyDescent="0.35">
      <c r="A549" s="7" t="str">
        <f t="shared" si="23"/>
        <v>Manaus39,71</v>
      </c>
      <c r="B549" s="100" t="s">
        <v>187</v>
      </c>
      <c r="C549" s="7">
        <v>4151</v>
      </c>
      <c r="D549" s="7" t="s">
        <v>40</v>
      </c>
      <c r="E549">
        <v>4001155</v>
      </c>
      <c r="F549" s="101"/>
      <c r="G549" s="111" t="s">
        <v>234</v>
      </c>
      <c r="H549" t="s">
        <v>235</v>
      </c>
      <c r="I549" s="101" t="str">
        <f t="shared" si="22"/>
        <v>39,7</v>
      </c>
      <c r="J549" s="164">
        <v>1</v>
      </c>
      <c r="K549" s="7" t="s">
        <v>131</v>
      </c>
      <c r="L549" s="103" t="e">
        <f>HLOOKUP(K549,'ABR''26'!$DE$4:$EH$65,MATCH('Carga (2)'!A549,'ABR''26'!$DE$4:$DE$65,0),0)</f>
        <v>#N/A</v>
      </c>
      <c r="M549" s="7"/>
      <c r="O549" s="7"/>
      <c r="P549" s="104"/>
      <c r="Q549" s="102"/>
      <c r="R549" s="102"/>
      <c r="S549" s="102"/>
      <c r="T549" s="105"/>
      <c r="U549" s="102"/>
      <c r="V549" s="7"/>
      <c r="W549" s="7"/>
      <c r="X549" s="7"/>
      <c r="Y549" s="7"/>
      <c r="Z549" s="100"/>
      <c r="AA549" s="7"/>
      <c r="AB549" s="7"/>
      <c r="AC549" s="7"/>
      <c r="AD549" s="7"/>
      <c r="AE549" s="100"/>
      <c r="AF549" s="7"/>
      <c r="AG549" s="100"/>
    </row>
    <row r="550" spans="1:33" x14ac:dyDescent="0.35">
      <c r="A550" s="7" t="str">
        <f t="shared" si="23"/>
        <v>Manaus39,71</v>
      </c>
      <c r="B550" s="100" t="s">
        <v>187</v>
      </c>
      <c r="C550" s="7">
        <v>4151</v>
      </c>
      <c r="D550" s="7" t="s">
        <v>40</v>
      </c>
      <c r="E550">
        <v>4001155</v>
      </c>
      <c r="F550" s="101"/>
      <c r="G550" s="111" t="s">
        <v>234</v>
      </c>
      <c r="H550" t="s">
        <v>235</v>
      </c>
      <c r="I550" s="101" t="str">
        <f t="shared" si="22"/>
        <v>39,7</v>
      </c>
      <c r="J550" s="164">
        <v>1</v>
      </c>
      <c r="K550" s="7" t="s">
        <v>44</v>
      </c>
      <c r="L550" s="103" t="e">
        <f>HLOOKUP(K550,'ABR''26'!$DE$4:$EH$65,MATCH('Carga (2)'!A550,'ABR''26'!$DE$4:$DE$65,0),0)</f>
        <v>#N/A</v>
      </c>
      <c r="M550" s="7"/>
      <c r="O550" s="7"/>
      <c r="P550" s="104"/>
      <c r="Q550" s="102"/>
      <c r="R550" s="102"/>
      <c r="S550" s="102"/>
      <c r="T550" s="105"/>
      <c r="U550" s="102"/>
      <c r="V550" s="7"/>
      <c r="W550" s="7"/>
      <c r="X550" s="7"/>
      <c r="Y550" s="7"/>
      <c r="Z550" s="100"/>
      <c r="AA550" s="7"/>
      <c r="AB550" s="7"/>
      <c r="AC550" s="7"/>
      <c r="AD550" s="7"/>
      <c r="AE550" s="100"/>
      <c r="AF550" s="7"/>
      <c r="AG550" s="100"/>
    </row>
    <row r="551" spans="1:33" x14ac:dyDescent="0.35">
      <c r="A551" s="7" t="str">
        <f t="shared" si="23"/>
        <v>Manaus39,71</v>
      </c>
      <c r="B551" s="100" t="s">
        <v>187</v>
      </c>
      <c r="C551" s="7">
        <v>4151</v>
      </c>
      <c r="D551" s="7" t="s">
        <v>40</v>
      </c>
      <c r="E551">
        <v>4001155</v>
      </c>
      <c r="F551" s="101"/>
      <c r="G551" s="111" t="s">
        <v>234</v>
      </c>
      <c r="H551" t="s">
        <v>235</v>
      </c>
      <c r="I551" s="101" t="str">
        <f t="shared" si="22"/>
        <v>39,7</v>
      </c>
      <c r="J551" s="164">
        <v>1</v>
      </c>
      <c r="K551" s="7" t="s">
        <v>52</v>
      </c>
      <c r="L551" s="103" t="e">
        <f>HLOOKUP(K551,'ABR''26'!$DE$4:$EH$65,MATCH('Carga (2)'!A551,'ABR''26'!$DE$4:$DE$65,0),0)</f>
        <v>#N/A</v>
      </c>
      <c r="M551" s="7"/>
      <c r="O551" s="7"/>
      <c r="P551" s="104"/>
      <c r="Q551" s="102"/>
      <c r="R551" s="102"/>
      <c r="S551" s="102"/>
      <c r="T551" s="105"/>
      <c r="U551" s="102"/>
      <c r="V551" s="7"/>
      <c r="W551" s="7"/>
      <c r="X551" s="7"/>
      <c r="Y551" s="7"/>
      <c r="Z551" s="100"/>
      <c r="AA551" s="7"/>
      <c r="AB551" s="7"/>
      <c r="AC551" s="7"/>
      <c r="AD551" s="7"/>
      <c r="AE551" s="100"/>
      <c r="AF551" s="7"/>
      <c r="AG551" s="100"/>
    </row>
    <row r="552" spans="1:33" x14ac:dyDescent="0.35">
      <c r="A552" s="7" t="str">
        <f t="shared" si="23"/>
        <v>Manaus39,71</v>
      </c>
      <c r="B552" s="100" t="s">
        <v>187</v>
      </c>
      <c r="C552" s="7">
        <v>4151</v>
      </c>
      <c r="D552" s="7" t="s">
        <v>40</v>
      </c>
      <c r="E552">
        <v>4001155</v>
      </c>
      <c r="F552" s="101"/>
      <c r="G552" s="111" t="s">
        <v>234</v>
      </c>
      <c r="H552" t="s">
        <v>235</v>
      </c>
      <c r="I552" s="101" t="str">
        <f t="shared" si="22"/>
        <v>39,7</v>
      </c>
      <c r="J552" s="164">
        <v>1</v>
      </c>
      <c r="K552" s="7" t="s">
        <v>46</v>
      </c>
      <c r="L552" s="103" t="e">
        <f>HLOOKUP(K552,'ABR''26'!$DE$4:$EH$65,MATCH('Carga (2)'!A552,'ABR''26'!$DE$4:$DE$65,0),0)</f>
        <v>#N/A</v>
      </c>
      <c r="M552" s="7"/>
      <c r="O552" s="7"/>
      <c r="P552" s="104"/>
      <c r="Q552" s="102"/>
      <c r="R552" s="102"/>
      <c r="S552" s="102"/>
      <c r="T552" s="105"/>
      <c r="U552" s="102"/>
      <c r="V552" s="7"/>
      <c r="W552" s="7"/>
      <c r="X552" s="7"/>
      <c r="Y552" s="7"/>
      <c r="Z552" s="100"/>
      <c r="AA552" s="7"/>
      <c r="AB552" s="7"/>
      <c r="AC552" s="7"/>
      <c r="AD552" s="7"/>
      <c r="AE552" s="100"/>
      <c r="AF552" s="7"/>
      <c r="AG552" s="100"/>
    </row>
    <row r="553" spans="1:33" x14ac:dyDescent="0.35">
      <c r="A553" s="7" t="str">
        <f t="shared" si="23"/>
        <v>Manaus39,71</v>
      </c>
      <c r="B553" s="100" t="s">
        <v>187</v>
      </c>
      <c r="C553" s="7">
        <v>4151</v>
      </c>
      <c r="D553" s="7" t="s">
        <v>40</v>
      </c>
      <c r="E553">
        <v>4001155</v>
      </c>
      <c r="F553" s="101"/>
      <c r="G553" s="111" t="s">
        <v>234</v>
      </c>
      <c r="H553" t="s">
        <v>235</v>
      </c>
      <c r="I553" s="101" t="str">
        <f t="shared" si="22"/>
        <v>39,7</v>
      </c>
      <c r="J553" s="164">
        <v>1</v>
      </c>
      <c r="K553" s="7" t="s">
        <v>133</v>
      </c>
      <c r="L553" s="103" t="e">
        <f>HLOOKUP(K553,'ABR''26'!$DE$4:$EH$65,MATCH('Carga (2)'!A553,'ABR''26'!$DE$4:$DE$65,0),0)</f>
        <v>#N/A</v>
      </c>
      <c r="M553" s="7"/>
      <c r="O553" s="7"/>
      <c r="P553" s="104"/>
      <c r="Q553" s="102"/>
      <c r="R553" s="102"/>
      <c r="S553" s="102"/>
      <c r="T553" s="105"/>
      <c r="U553" s="102"/>
      <c r="V553" s="7"/>
      <c r="W553" s="7"/>
      <c r="X553" s="7"/>
      <c r="Y553" s="7"/>
      <c r="Z553" s="100"/>
      <c r="AA553" s="7"/>
      <c r="AB553" s="7"/>
      <c r="AC553" s="7"/>
      <c r="AD553" s="7"/>
      <c r="AE553" s="100"/>
      <c r="AF553" s="7"/>
      <c r="AG553" s="100"/>
    </row>
    <row r="554" spans="1:33" x14ac:dyDescent="0.35">
      <c r="A554" s="7" t="str">
        <f t="shared" si="23"/>
        <v>Manaus39,71</v>
      </c>
      <c r="B554" s="100" t="s">
        <v>187</v>
      </c>
      <c r="C554" s="7">
        <v>4151</v>
      </c>
      <c r="D554" s="7" t="s">
        <v>40</v>
      </c>
      <c r="E554">
        <v>4001158</v>
      </c>
      <c r="F554" s="101"/>
      <c r="G554" s="111" t="s">
        <v>234</v>
      </c>
      <c r="H554" t="s">
        <v>235</v>
      </c>
      <c r="I554" s="101" t="str">
        <f t="shared" si="22"/>
        <v>39,7</v>
      </c>
      <c r="J554" s="164">
        <v>1</v>
      </c>
      <c r="K554" s="7" t="s">
        <v>43</v>
      </c>
      <c r="L554" s="103" t="e">
        <f>HLOOKUP(K554,'ABR''26'!$DE$4:$EH$65,MATCH('Carga (2)'!A554,'ABR''26'!$DE$4:$DE$65,0),0)</f>
        <v>#N/A</v>
      </c>
      <c r="M554" s="7"/>
      <c r="O554" s="7"/>
      <c r="P554" s="104"/>
      <c r="Q554" s="102"/>
      <c r="R554" s="102"/>
      <c r="S554" s="102"/>
      <c r="T554" s="105"/>
      <c r="U554" s="102"/>
      <c r="V554" s="7"/>
      <c r="W554" s="7"/>
      <c r="X554" s="7"/>
      <c r="Y554" s="7"/>
      <c r="Z554" s="100"/>
      <c r="AA554" s="7"/>
      <c r="AB554" s="7"/>
      <c r="AC554" s="7"/>
      <c r="AD554" s="7"/>
      <c r="AE554" s="100"/>
      <c r="AF554" s="7"/>
      <c r="AG554" s="100"/>
    </row>
    <row r="555" spans="1:33" x14ac:dyDescent="0.35">
      <c r="A555" s="7" t="str">
        <f t="shared" si="23"/>
        <v>Manaus39,71</v>
      </c>
      <c r="B555" s="100" t="s">
        <v>187</v>
      </c>
      <c r="C555" s="7">
        <v>4151</v>
      </c>
      <c r="D555" s="7" t="s">
        <v>40</v>
      </c>
      <c r="E555">
        <v>4001158</v>
      </c>
      <c r="F555" s="101"/>
      <c r="G555" s="111" t="s">
        <v>234</v>
      </c>
      <c r="H555" t="s">
        <v>235</v>
      </c>
      <c r="I555" s="101" t="str">
        <f t="shared" si="22"/>
        <v>39,7</v>
      </c>
      <c r="J555" s="164">
        <v>1</v>
      </c>
      <c r="K555" s="7" t="s">
        <v>50</v>
      </c>
      <c r="L555" s="103" t="e">
        <f>HLOOKUP(K555,'ABR''26'!$DE$4:$EH$65,MATCH('Carga (2)'!A555,'ABR''26'!$DE$4:$DE$65,0),0)</f>
        <v>#N/A</v>
      </c>
      <c r="M555" s="7"/>
      <c r="O555" s="7"/>
      <c r="P555" s="104"/>
      <c r="Q555" s="102"/>
      <c r="R555" s="102"/>
      <c r="S555" s="102"/>
      <c r="T555" s="105"/>
      <c r="U555" s="102"/>
      <c r="V555" s="7"/>
      <c r="W555" s="7"/>
      <c r="X555" s="7"/>
      <c r="Y555" s="7"/>
      <c r="Z555" s="100"/>
      <c r="AA555" s="7"/>
      <c r="AB555" s="7"/>
      <c r="AC555" s="7"/>
      <c r="AD555" s="7"/>
      <c r="AE555" s="100"/>
      <c r="AF555" s="7"/>
      <c r="AG555" s="100"/>
    </row>
    <row r="556" spans="1:33" x14ac:dyDescent="0.35">
      <c r="A556" s="7" t="str">
        <f t="shared" si="23"/>
        <v>Manaus39,71</v>
      </c>
      <c r="B556" s="100" t="s">
        <v>187</v>
      </c>
      <c r="C556" s="7">
        <v>4151</v>
      </c>
      <c r="D556" s="7" t="s">
        <v>40</v>
      </c>
      <c r="E556">
        <v>4001158</v>
      </c>
      <c r="F556" s="101"/>
      <c r="G556" s="111" t="s">
        <v>234</v>
      </c>
      <c r="H556" t="s">
        <v>235</v>
      </c>
      <c r="I556" s="101" t="str">
        <f t="shared" si="22"/>
        <v>39,7</v>
      </c>
      <c r="J556" s="164">
        <v>1</v>
      </c>
      <c r="K556" s="7" t="s">
        <v>138</v>
      </c>
      <c r="L556" s="103" t="e">
        <f>HLOOKUP(K556,'ABR''26'!$DE$4:$EH$65,MATCH('Carga (2)'!A556,'ABR''26'!$DE$4:$DE$65,0),0)</f>
        <v>#N/A</v>
      </c>
      <c r="M556" s="7"/>
      <c r="O556" s="7"/>
      <c r="P556" s="104"/>
      <c r="Q556" s="102"/>
      <c r="R556" s="102"/>
      <c r="S556" s="102"/>
      <c r="T556" s="105"/>
      <c r="U556" s="102"/>
      <c r="V556" s="7"/>
      <c r="W556" s="7"/>
      <c r="X556" s="7"/>
      <c r="Y556" s="7"/>
      <c r="Z556" s="100"/>
      <c r="AA556" s="7"/>
      <c r="AB556" s="7"/>
      <c r="AC556" s="7"/>
      <c r="AD556" s="7"/>
      <c r="AE556" s="100"/>
      <c r="AF556" s="7"/>
      <c r="AG556" s="100"/>
    </row>
    <row r="557" spans="1:33" x14ac:dyDescent="0.35">
      <c r="A557" s="7" t="str">
        <f t="shared" si="23"/>
        <v>Manaus39,71</v>
      </c>
      <c r="B557" s="100" t="s">
        <v>187</v>
      </c>
      <c r="C557" s="7">
        <v>4151</v>
      </c>
      <c r="D557" s="7" t="s">
        <v>40</v>
      </c>
      <c r="E557">
        <v>4001158</v>
      </c>
      <c r="F557" s="101"/>
      <c r="G557" s="111" t="s">
        <v>234</v>
      </c>
      <c r="H557" t="s">
        <v>235</v>
      </c>
      <c r="I557" s="101" t="str">
        <f t="shared" si="22"/>
        <v>39,7</v>
      </c>
      <c r="J557" s="164">
        <v>1</v>
      </c>
      <c r="K557" s="7" t="s">
        <v>131</v>
      </c>
      <c r="L557" s="103" t="e">
        <f>HLOOKUP(K557,'ABR''26'!$DE$4:$EH$65,MATCH('Carga (2)'!A557,'ABR''26'!$DE$4:$DE$65,0),0)</f>
        <v>#N/A</v>
      </c>
      <c r="M557" s="7"/>
      <c r="O557" s="7"/>
      <c r="P557" s="104"/>
      <c r="Q557" s="102"/>
      <c r="R557" s="102"/>
      <c r="S557" s="102"/>
      <c r="T557" s="105"/>
      <c r="U557" s="102"/>
      <c r="V557" s="7"/>
      <c r="W557" s="7"/>
      <c r="X557" s="7"/>
      <c r="Y557" s="7"/>
      <c r="Z557" s="100"/>
      <c r="AA557" s="7"/>
      <c r="AB557" s="7"/>
      <c r="AC557" s="7"/>
      <c r="AD557" s="7"/>
      <c r="AE557" s="100"/>
      <c r="AF557" s="7"/>
      <c r="AG557" s="100"/>
    </row>
    <row r="558" spans="1:33" x14ac:dyDescent="0.35">
      <c r="A558" s="7" t="str">
        <f t="shared" si="23"/>
        <v>Manaus39,71</v>
      </c>
      <c r="B558" s="100" t="s">
        <v>187</v>
      </c>
      <c r="C558" s="7">
        <v>4151</v>
      </c>
      <c r="D558" s="7" t="s">
        <v>40</v>
      </c>
      <c r="E558">
        <v>4001158</v>
      </c>
      <c r="F558" s="101"/>
      <c r="G558" s="111" t="s">
        <v>234</v>
      </c>
      <c r="H558" t="s">
        <v>235</v>
      </c>
      <c r="I558" s="101" t="str">
        <f t="shared" si="22"/>
        <v>39,7</v>
      </c>
      <c r="J558" s="164">
        <v>1</v>
      </c>
      <c r="K558" s="7" t="s">
        <v>44</v>
      </c>
      <c r="L558" s="103" t="e">
        <f>HLOOKUP(K558,'ABR''26'!$DE$4:$EH$65,MATCH('Carga (2)'!A558,'ABR''26'!$DE$4:$DE$65,0),0)</f>
        <v>#N/A</v>
      </c>
      <c r="M558" s="7"/>
      <c r="O558" s="7"/>
      <c r="P558" s="104"/>
      <c r="Q558" s="102"/>
      <c r="R558" s="102"/>
      <c r="S558" s="102"/>
      <c r="T558" s="105"/>
      <c r="U558" s="102"/>
      <c r="V558" s="7"/>
      <c r="W558" s="7"/>
      <c r="X558" s="7"/>
      <c r="Y558" s="7"/>
      <c r="Z558" s="100"/>
      <c r="AA558" s="7"/>
      <c r="AB558" s="7"/>
      <c r="AC558" s="7"/>
      <c r="AD558" s="7"/>
      <c r="AE558" s="100"/>
      <c r="AF558" s="7"/>
      <c r="AG558" s="100"/>
    </row>
    <row r="559" spans="1:33" x14ac:dyDescent="0.35">
      <c r="A559" s="7" t="str">
        <f t="shared" si="23"/>
        <v>Manaus39,71</v>
      </c>
      <c r="B559" s="100" t="s">
        <v>187</v>
      </c>
      <c r="C559" s="7">
        <v>4151</v>
      </c>
      <c r="D559" s="7" t="s">
        <v>40</v>
      </c>
      <c r="E559">
        <v>4001158</v>
      </c>
      <c r="F559" s="101"/>
      <c r="G559" s="111" t="s">
        <v>234</v>
      </c>
      <c r="H559" t="s">
        <v>235</v>
      </c>
      <c r="I559" s="101" t="str">
        <f t="shared" si="22"/>
        <v>39,7</v>
      </c>
      <c r="J559" s="164">
        <v>1</v>
      </c>
      <c r="K559" s="7" t="s">
        <v>52</v>
      </c>
      <c r="L559" s="103" t="e">
        <f>HLOOKUP(K559,'ABR''26'!$DE$4:$EH$65,MATCH('Carga (2)'!A559,'ABR''26'!$DE$4:$DE$65,0),0)</f>
        <v>#N/A</v>
      </c>
      <c r="M559" s="7"/>
      <c r="O559" s="7"/>
      <c r="P559" s="104"/>
      <c r="Q559" s="102"/>
      <c r="R559" s="102"/>
      <c r="S559" s="102"/>
      <c r="T559" s="105"/>
      <c r="U559" s="102"/>
      <c r="V559" s="7"/>
      <c r="W559" s="7"/>
      <c r="X559" s="7"/>
      <c r="Y559" s="7"/>
      <c r="Z559" s="100"/>
      <c r="AA559" s="7"/>
      <c r="AB559" s="7"/>
      <c r="AC559" s="7"/>
      <c r="AD559" s="7"/>
      <c r="AE559" s="100"/>
      <c r="AF559" s="7"/>
      <c r="AG559" s="100"/>
    </row>
    <row r="560" spans="1:33" x14ac:dyDescent="0.35">
      <c r="A560" s="7" t="str">
        <f t="shared" si="23"/>
        <v>Manaus39,71</v>
      </c>
      <c r="B560" s="100" t="s">
        <v>187</v>
      </c>
      <c r="C560" s="7">
        <v>4151</v>
      </c>
      <c r="D560" s="7" t="s">
        <v>40</v>
      </c>
      <c r="E560">
        <v>4001158</v>
      </c>
      <c r="F560" s="101"/>
      <c r="G560" s="111" t="s">
        <v>234</v>
      </c>
      <c r="H560" t="s">
        <v>235</v>
      </c>
      <c r="I560" s="101" t="str">
        <f t="shared" si="22"/>
        <v>39,7</v>
      </c>
      <c r="J560" s="164">
        <v>1</v>
      </c>
      <c r="K560" s="7" t="s">
        <v>46</v>
      </c>
      <c r="L560" s="103" t="e">
        <f>HLOOKUP(K560,'ABR''26'!$DE$4:$EH$65,MATCH('Carga (2)'!A560,'ABR''26'!$DE$4:$DE$65,0),0)</f>
        <v>#N/A</v>
      </c>
      <c r="M560" s="7"/>
      <c r="O560" s="7"/>
      <c r="P560" s="104"/>
      <c r="Q560" s="102"/>
      <c r="R560" s="102"/>
      <c r="S560" s="102"/>
      <c r="T560" s="105"/>
      <c r="U560" s="102"/>
      <c r="V560" s="7"/>
      <c r="W560" s="7"/>
      <c r="X560" s="7"/>
      <c r="Y560" s="7"/>
      <c r="Z560" s="100"/>
      <c r="AA560" s="7"/>
      <c r="AB560" s="7"/>
      <c r="AC560" s="7"/>
      <c r="AD560" s="7"/>
      <c r="AE560" s="100"/>
      <c r="AF560" s="7"/>
      <c r="AG560" s="100"/>
    </row>
    <row r="561" spans="1:33" x14ac:dyDescent="0.35">
      <c r="A561" s="7" t="str">
        <f t="shared" si="23"/>
        <v>Manaus39,71</v>
      </c>
      <c r="B561" s="100" t="s">
        <v>187</v>
      </c>
      <c r="C561" s="7">
        <v>4151</v>
      </c>
      <c r="D561" s="7" t="s">
        <v>40</v>
      </c>
      <c r="E561">
        <v>4001158</v>
      </c>
      <c r="F561" s="101"/>
      <c r="G561" s="111" t="s">
        <v>234</v>
      </c>
      <c r="H561" t="s">
        <v>235</v>
      </c>
      <c r="I561" s="101" t="str">
        <f t="shared" si="22"/>
        <v>39,7</v>
      </c>
      <c r="J561" s="164">
        <v>1</v>
      </c>
      <c r="K561" s="7" t="s">
        <v>133</v>
      </c>
      <c r="L561" s="103" t="e">
        <f>HLOOKUP(K561,'ABR''26'!$DE$4:$EH$65,MATCH('Carga (2)'!A561,'ABR''26'!$DE$4:$DE$65,0),0)</f>
        <v>#N/A</v>
      </c>
      <c r="M561" s="7"/>
      <c r="O561" s="7"/>
      <c r="P561" s="104"/>
      <c r="Q561" s="102"/>
      <c r="R561" s="102"/>
      <c r="S561" s="102"/>
      <c r="T561" s="105"/>
      <c r="U561" s="102"/>
      <c r="V561" s="7"/>
      <c r="W561" s="7"/>
      <c r="X561" s="7"/>
      <c r="Y561" s="7"/>
      <c r="Z561" s="100"/>
      <c r="AA561" s="7"/>
      <c r="AB561" s="7"/>
      <c r="AC561" s="7"/>
      <c r="AD561" s="7"/>
      <c r="AE561" s="100"/>
      <c r="AF561" s="7"/>
      <c r="AG561" s="100"/>
    </row>
    <row r="562" spans="1:33" x14ac:dyDescent="0.35">
      <c r="A562" s="7" t="str">
        <f t="shared" si="23"/>
        <v>Manaus39,71</v>
      </c>
      <c r="B562" s="100" t="s">
        <v>187</v>
      </c>
      <c r="C562" s="7">
        <v>4151</v>
      </c>
      <c r="D562" s="7" t="s">
        <v>40</v>
      </c>
      <c r="E562">
        <v>4001185</v>
      </c>
      <c r="F562" s="101"/>
      <c r="G562" s="111" t="s">
        <v>234</v>
      </c>
      <c r="H562" t="s">
        <v>235</v>
      </c>
      <c r="I562" s="101" t="str">
        <f t="shared" si="22"/>
        <v>39,7</v>
      </c>
      <c r="J562" s="164">
        <v>1</v>
      </c>
      <c r="K562" s="7" t="s">
        <v>43</v>
      </c>
      <c r="L562" s="103" t="e">
        <f>HLOOKUP(K562,'ABR''26'!$DE$4:$EH$65,MATCH('Carga (2)'!A562,'ABR''26'!$DE$4:$DE$65,0),0)</f>
        <v>#N/A</v>
      </c>
      <c r="M562" s="7"/>
      <c r="O562" s="7"/>
      <c r="P562" s="104"/>
      <c r="Q562" s="102"/>
      <c r="R562" s="102"/>
      <c r="S562" s="102"/>
      <c r="T562" s="105"/>
      <c r="U562" s="102"/>
      <c r="V562" s="7"/>
      <c r="W562" s="7"/>
      <c r="X562" s="7"/>
      <c r="Y562" s="7"/>
      <c r="Z562" s="100"/>
      <c r="AA562" s="7"/>
      <c r="AB562" s="7"/>
      <c r="AC562" s="7"/>
      <c r="AD562" s="7"/>
      <c r="AE562" s="100"/>
      <c r="AF562" s="7"/>
      <c r="AG562" s="100"/>
    </row>
    <row r="563" spans="1:33" x14ac:dyDescent="0.35">
      <c r="A563" s="7" t="str">
        <f t="shared" si="23"/>
        <v>Manaus39,71</v>
      </c>
      <c r="B563" s="100" t="s">
        <v>187</v>
      </c>
      <c r="C563" s="7">
        <v>4151</v>
      </c>
      <c r="D563" s="7" t="s">
        <v>40</v>
      </c>
      <c r="E563">
        <v>4001185</v>
      </c>
      <c r="F563" s="101"/>
      <c r="G563" s="111" t="s">
        <v>234</v>
      </c>
      <c r="H563" t="s">
        <v>235</v>
      </c>
      <c r="I563" s="101" t="str">
        <f t="shared" si="22"/>
        <v>39,7</v>
      </c>
      <c r="J563" s="164">
        <v>1</v>
      </c>
      <c r="K563" s="7" t="s">
        <v>50</v>
      </c>
      <c r="L563" s="103" t="e">
        <f>HLOOKUP(K563,'ABR''26'!$DE$4:$EH$65,MATCH('Carga (2)'!A563,'ABR''26'!$DE$4:$DE$65,0),0)</f>
        <v>#N/A</v>
      </c>
      <c r="M563" s="7"/>
      <c r="O563" s="7"/>
      <c r="P563" s="104"/>
      <c r="Q563" s="102"/>
      <c r="R563" s="102"/>
      <c r="S563" s="102"/>
      <c r="T563" s="105"/>
      <c r="U563" s="102"/>
      <c r="V563" s="7"/>
      <c r="W563" s="7"/>
      <c r="X563" s="7"/>
      <c r="Y563" s="7"/>
      <c r="Z563" s="100"/>
      <c r="AA563" s="7"/>
      <c r="AB563" s="7"/>
      <c r="AC563" s="7"/>
      <c r="AD563" s="7"/>
      <c r="AE563" s="100"/>
      <c r="AF563" s="7"/>
      <c r="AG563" s="100"/>
    </row>
    <row r="564" spans="1:33" x14ac:dyDescent="0.35">
      <c r="A564" s="7" t="str">
        <f t="shared" si="23"/>
        <v>Manaus39,71</v>
      </c>
      <c r="B564" s="100" t="s">
        <v>187</v>
      </c>
      <c r="C564" s="7">
        <v>4151</v>
      </c>
      <c r="D564" s="7" t="s">
        <v>40</v>
      </c>
      <c r="E564">
        <v>4001185</v>
      </c>
      <c r="F564" s="101"/>
      <c r="G564" s="111" t="s">
        <v>234</v>
      </c>
      <c r="H564" t="s">
        <v>235</v>
      </c>
      <c r="I564" s="101" t="str">
        <f t="shared" si="22"/>
        <v>39,7</v>
      </c>
      <c r="J564" s="164">
        <v>1</v>
      </c>
      <c r="K564" s="7" t="s">
        <v>138</v>
      </c>
      <c r="L564" s="103" t="e">
        <f>HLOOKUP(K564,'ABR''26'!$DE$4:$EH$65,MATCH('Carga (2)'!A564,'ABR''26'!$DE$4:$DE$65,0),0)</f>
        <v>#N/A</v>
      </c>
      <c r="M564" s="7"/>
      <c r="O564" s="7"/>
      <c r="P564" s="104"/>
      <c r="Q564" s="102"/>
      <c r="R564" s="102"/>
      <c r="S564" s="102"/>
      <c r="T564" s="105"/>
      <c r="U564" s="102"/>
      <c r="V564" s="7"/>
      <c r="W564" s="7"/>
      <c r="X564" s="7"/>
      <c r="Y564" s="7"/>
      <c r="Z564" s="100"/>
      <c r="AA564" s="7"/>
      <c r="AB564" s="7"/>
      <c r="AC564" s="7"/>
      <c r="AD564" s="7"/>
      <c r="AE564" s="100"/>
      <c r="AF564" s="7"/>
      <c r="AG564" s="100"/>
    </row>
    <row r="565" spans="1:33" x14ac:dyDescent="0.35">
      <c r="A565" s="7" t="str">
        <f t="shared" si="23"/>
        <v>Manaus39,71</v>
      </c>
      <c r="B565" s="100" t="s">
        <v>187</v>
      </c>
      <c r="C565" s="7">
        <v>4151</v>
      </c>
      <c r="D565" s="7" t="s">
        <v>40</v>
      </c>
      <c r="E565">
        <v>4001185</v>
      </c>
      <c r="F565" s="101"/>
      <c r="G565" s="111" t="s">
        <v>234</v>
      </c>
      <c r="H565" t="s">
        <v>235</v>
      </c>
      <c r="I565" s="101" t="str">
        <f t="shared" si="22"/>
        <v>39,7</v>
      </c>
      <c r="J565" s="164">
        <v>1</v>
      </c>
      <c r="K565" s="7" t="s">
        <v>131</v>
      </c>
      <c r="L565" s="103" t="e">
        <f>HLOOKUP(K565,'ABR''26'!$DE$4:$EH$65,MATCH('Carga (2)'!A565,'ABR''26'!$DE$4:$DE$65,0),0)</f>
        <v>#N/A</v>
      </c>
      <c r="M565" s="7"/>
      <c r="O565" s="7"/>
      <c r="P565" s="104"/>
      <c r="Q565" s="102"/>
      <c r="R565" s="102"/>
      <c r="S565" s="102"/>
      <c r="T565" s="105"/>
      <c r="U565" s="102"/>
      <c r="V565" s="7"/>
      <c r="W565" s="7"/>
      <c r="X565" s="7"/>
      <c r="Y565" s="7"/>
      <c r="Z565" s="100"/>
      <c r="AA565" s="7"/>
      <c r="AB565" s="7"/>
      <c r="AC565" s="7"/>
      <c r="AD565" s="7"/>
      <c r="AE565" s="100"/>
      <c r="AF565" s="7"/>
      <c r="AG565" s="100"/>
    </row>
    <row r="566" spans="1:33" x14ac:dyDescent="0.35">
      <c r="A566" s="7" t="str">
        <f t="shared" si="23"/>
        <v>Manaus39,71</v>
      </c>
      <c r="B566" s="100" t="s">
        <v>187</v>
      </c>
      <c r="C566" s="7">
        <v>4151</v>
      </c>
      <c r="D566" s="7" t="s">
        <v>40</v>
      </c>
      <c r="E566">
        <v>4001185</v>
      </c>
      <c r="F566" s="101"/>
      <c r="G566" s="111" t="s">
        <v>234</v>
      </c>
      <c r="H566" t="s">
        <v>235</v>
      </c>
      <c r="I566" s="101" t="str">
        <f t="shared" si="22"/>
        <v>39,7</v>
      </c>
      <c r="J566" s="164">
        <v>1</v>
      </c>
      <c r="K566" s="7" t="s">
        <v>44</v>
      </c>
      <c r="L566" s="103" t="e">
        <f>HLOOKUP(K566,'ABR''26'!$DE$4:$EH$65,MATCH('Carga (2)'!A566,'ABR''26'!$DE$4:$DE$65,0),0)</f>
        <v>#N/A</v>
      </c>
      <c r="M566" s="7"/>
      <c r="O566" s="7"/>
      <c r="P566" s="104"/>
      <c r="Q566" s="102"/>
      <c r="R566" s="102"/>
      <c r="S566" s="102"/>
      <c r="T566" s="105"/>
      <c r="U566" s="102"/>
      <c r="V566" s="7"/>
      <c r="W566" s="7"/>
      <c r="X566" s="7"/>
      <c r="Y566" s="7"/>
      <c r="Z566" s="100"/>
      <c r="AA566" s="7"/>
      <c r="AB566" s="7"/>
      <c r="AC566" s="7"/>
      <c r="AD566" s="7"/>
      <c r="AE566" s="100"/>
      <c r="AF566" s="7"/>
      <c r="AG566" s="100"/>
    </row>
    <row r="567" spans="1:33" x14ac:dyDescent="0.35">
      <c r="A567" s="7" t="str">
        <f t="shared" si="23"/>
        <v>Manaus39,71</v>
      </c>
      <c r="B567" s="100" t="s">
        <v>187</v>
      </c>
      <c r="C567" s="7">
        <v>4151</v>
      </c>
      <c r="D567" s="7" t="s">
        <v>40</v>
      </c>
      <c r="E567">
        <v>4001185</v>
      </c>
      <c r="F567" s="101"/>
      <c r="G567" s="111" t="s">
        <v>234</v>
      </c>
      <c r="H567" t="s">
        <v>235</v>
      </c>
      <c r="I567" s="101" t="str">
        <f t="shared" si="22"/>
        <v>39,7</v>
      </c>
      <c r="J567" s="164">
        <v>1</v>
      </c>
      <c r="K567" s="7" t="s">
        <v>52</v>
      </c>
      <c r="L567" s="103" t="e">
        <f>HLOOKUP(K567,'ABR''26'!$DE$4:$EH$65,MATCH('Carga (2)'!A567,'ABR''26'!$DE$4:$DE$65,0),0)</f>
        <v>#N/A</v>
      </c>
      <c r="M567" s="7"/>
      <c r="O567" s="7"/>
      <c r="P567" s="104"/>
      <c r="Q567" s="102"/>
      <c r="R567" s="102"/>
      <c r="S567" s="102"/>
      <c r="T567" s="105"/>
      <c r="U567" s="102"/>
      <c r="V567" s="7"/>
      <c r="W567" s="7"/>
      <c r="X567" s="7"/>
      <c r="Y567" s="7"/>
      <c r="Z567" s="100"/>
      <c r="AA567" s="7"/>
      <c r="AB567" s="7"/>
      <c r="AC567" s="7"/>
      <c r="AD567" s="7"/>
      <c r="AE567" s="100"/>
      <c r="AF567" s="7"/>
      <c r="AG567" s="100"/>
    </row>
    <row r="568" spans="1:33" x14ac:dyDescent="0.35">
      <c r="A568" s="7" t="str">
        <f t="shared" si="23"/>
        <v>Manaus39,71</v>
      </c>
      <c r="B568" s="100" t="s">
        <v>187</v>
      </c>
      <c r="C568" s="7">
        <v>4151</v>
      </c>
      <c r="D568" s="7" t="s">
        <v>40</v>
      </c>
      <c r="E568">
        <v>4001185</v>
      </c>
      <c r="F568" s="101"/>
      <c r="G568" s="111" t="s">
        <v>234</v>
      </c>
      <c r="H568" t="s">
        <v>235</v>
      </c>
      <c r="I568" s="101" t="str">
        <f t="shared" si="22"/>
        <v>39,7</v>
      </c>
      <c r="J568" s="164">
        <v>1</v>
      </c>
      <c r="K568" s="7" t="s">
        <v>46</v>
      </c>
      <c r="L568" s="103" t="e">
        <f>HLOOKUP(K568,'ABR''26'!$DE$4:$EH$65,MATCH('Carga (2)'!A568,'ABR''26'!$DE$4:$DE$65,0),0)</f>
        <v>#N/A</v>
      </c>
      <c r="M568" s="7"/>
      <c r="O568" s="7"/>
      <c r="P568" s="104"/>
      <c r="Q568" s="102"/>
      <c r="R568" s="102"/>
      <c r="S568" s="102"/>
      <c r="T568" s="105"/>
      <c r="U568" s="102"/>
      <c r="V568" s="7"/>
      <c r="W568" s="7"/>
      <c r="X568" s="7"/>
      <c r="Y568" s="7"/>
      <c r="Z568" s="100"/>
      <c r="AA568" s="7"/>
      <c r="AB568" s="7"/>
      <c r="AC568" s="7"/>
      <c r="AD568" s="7"/>
      <c r="AE568" s="100"/>
      <c r="AF568" s="7"/>
      <c r="AG568" s="100"/>
    </row>
    <row r="569" spans="1:33" x14ac:dyDescent="0.35">
      <c r="A569" s="7" t="str">
        <f t="shared" si="23"/>
        <v>Manaus39,71</v>
      </c>
      <c r="B569" s="100" t="s">
        <v>187</v>
      </c>
      <c r="C569" s="7">
        <v>4151</v>
      </c>
      <c r="D569" s="7" t="s">
        <v>40</v>
      </c>
      <c r="E569">
        <v>4001185</v>
      </c>
      <c r="F569" s="101"/>
      <c r="G569" s="111" t="s">
        <v>234</v>
      </c>
      <c r="H569" t="s">
        <v>235</v>
      </c>
      <c r="I569" s="101" t="str">
        <f t="shared" si="22"/>
        <v>39,7</v>
      </c>
      <c r="J569" s="164">
        <v>1</v>
      </c>
      <c r="K569" s="7" t="s">
        <v>133</v>
      </c>
      <c r="L569" s="103" t="e">
        <f>HLOOKUP(K569,'ABR''26'!$DE$4:$EH$65,MATCH('Carga (2)'!A569,'ABR''26'!$DE$4:$DE$65,0),0)</f>
        <v>#N/A</v>
      </c>
      <c r="M569" s="7"/>
      <c r="O569" s="7"/>
      <c r="P569" s="104"/>
      <c r="Q569" s="102"/>
      <c r="R569" s="102"/>
      <c r="S569" s="102"/>
      <c r="T569" s="105"/>
      <c r="U569" s="102"/>
      <c r="V569" s="7"/>
      <c r="W569" s="7"/>
      <c r="X569" s="7"/>
      <c r="Y569" s="7"/>
      <c r="Z569" s="100"/>
      <c r="AA569" s="7"/>
      <c r="AB569" s="7"/>
      <c r="AC569" s="7"/>
      <c r="AD569" s="7"/>
      <c r="AE569" s="100"/>
      <c r="AF569" s="7"/>
      <c r="AG569" s="100"/>
    </row>
    <row r="570" spans="1:33" x14ac:dyDescent="0.35">
      <c r="A570" s="7" t="str">
        <f t="shared" si="23"/>
        <v>Manaus39,71</v>
      </c>
      <c r="B570" s="100" t="s">
        <v>187</v>
      </c>
      <c r="C570" s="7">
        <v>4151</v>
      </c>
      <c r="D570" s="7" t="s">
        <v>40</v>
      </c>
      <c r="E570">
        <v>4001212</v>
      </c>
      <c r="F570" s="101"/>
      <c r="G570" s="111" t="s">
        <v>234</v>
      </c>
      <c r="H570" t="s">
        <v>235</v>
      </c>
      <c r="I570" s="101" t="str">
        <f t="shared" si="22"/>
        <v>39,7</v>
      </c>
      <c r="J570" s="164">
        <v>1</v>
      </c>
      <c r="K570" s="7" t="s">
        <v>43</v>
      </c>
      <c r="L570" s="103" t="e">
        <f>HLOOKUP(K570,'ABR''26'!$DE$4:$EH$65,MATCH('Carga (2)'!A570,'ABR''26'!$DE$4:$DE$65,0),0)</f>
        <v>#N/A</v>
      </c>
      <c r="M570" s="7"/>
      <c r="O570" s="7"/>
      <c r="P570" s="104"/>
      <c r="Q570" s="102"/>
      <c r="R570" s="102"/>
      <c r="S570" s="102"/>
      <c r="T570" s="105"/>
      <c r="U570" s="102"/>
      <c r="V570" s="7"/>
      <c r="W570" s="7"/>
      <c r="X570" s="7"/>
      <c r="Y570" s="7"/>
      <c r="Z570" s="100"/>
      <c r="AA570" s="7"/>
      <c r="AB570" s="7"/>
      <c r="AC570" s="7"/>
      <c r="AD570" s="7"/>
      <c r="AE570" s="100"/>
      <c r="AF570" s="7"/>
      <c r="AG570" s="100"/>
    </row>
    <row r="571" spans="1:33" x14ac:dyDescent="0.35">
      <c r="A571" s="7" t="str">
        <f t="shared" si="23"/>
        <v>Manaus39,71</v>
      </c>
      <c r="B571" s="100" t="s">
        <v>187</v>
      </c>
      <c r="C571" s="7">
        <v>4151</v>
      </c>
      <c r="D571" s="7" t="s">
        <v>40</v>
      </c>
      <c r="E571">
        <v>4001212</v>
      </c>
      <c r="F571" s="101"/>
      <c r="G571" s="111" t="s">
        <v>234</v>
      </c>
      <c r="H571" t="s">
        <v>235</v>
      </c>
      <c r="I571" s="101" t="str">
        <f t="shared" si="22"/>
        <v>39,7</v>
      </c>
      <c r="J571" s="164">
        <v>1</v>
      </c>
      <c r="K571" s="7" t="s">
        <v>50</v>
      </c>
      <c r="L571" s="103" t="e">
        <f>HLOOKUP(K571,'ABR''26'!$DE$4:$EH$65,MATCH('Carga (2)'!A571,'ABR''26'!$DE$4:$DE$65,0),0)</f>
        <v>#N/A</v>
      </c>
      <c r="M571" s="7"/>
      <c r="O571" s="7"/>
      <c r="P571" s="104"/>
      <c r="Q571" s="102"/>
      <c r="R571" s="102"/>
      <c r="S571" s="102"/>
      <c r="T571" s="105"/>
      <c r="U571" s="102"/>
      <c r="V571" s="7"/>
      <c r="W571" s="7"/>
      <c r="X571" s="7"/>
      <c r="Y571" s="7"/>
      <c r="Z571" s="100"/>
      <c r="AA571" s="7"/>
      <c r="AB571" s="7"/>
      <c r="AC571" s="7"/>
      <c r="AD571" s="7"/>
      <c r="AE571" s="100"/>
      <c r="AF571" s="7"/>
      <c r="AG571" s="100"/>
    </row>
    <row r="572" spans="1:33" x14ac:dyDescent="0.35">
      <c r="A572" s="7" t="str">
        <f t="shared" si="23"/>
        <v>Manaus39,71</v>
      </c>
      <c r="B572" s="100" t="s">
        <v>187</v>
      </c>
      <c r="C572" s="7">
        <v>4151</v>
      </c>
      <c r="D572" s="7" t="s">
        <v>40</v>
      </c>
      <c r="E572">
        <v>4001212</v>
      </c>
      <c r="F572" s="101"/>
      <c r="G572" s="111" t="s">
        <v>234</v>
      </c>
      <c r="H572" t="s">
        <v>235</v>
      </c>
      <c r="I572" s="101" t="str">
        <f t="shared" si="22"/>
        <v>39,7</v>
      </c>
      <c r="J572" s="164">
        <v>1</v>
      </c>
      <c r="K572" s="7" t="s">
        <v>138</v>
      </c>
      <c r="L572" s="103" t="e">
        <f>HLOOKUP(K572,'ABR''26'!$DE$4:$EH$65,MATCH('Carga (2)'!A572,'ABR''26'!$DE$4:$DE$65,0),0)</f>
        <v>#N/A</v>
      </c>
      <c r="M572" s="7"/>
      <c r="O572" s="7"/>
      <c r="P572" s="104"/>
      <c r="Q572" s="102"/>
      <c r="R572" s="102"/>
      <c r="S572" s="102"/>
      <c r="T572" s="105"/>
      <c r="U572" s="102"/>
      <c r="V572" s="7"/>
      <c r="W572" s="7"/>
      <c r="X572" s="7"/>
      <c r="Y572" s="7"/>
      <c r="Z572" s="100"/>
      <c r="AA572" s="7"/>
      <c r="AB572" s="7"/>
      <c r="AC572" s="7"/>
      <c r="AD572" s="7"/>
      <c r="AE572" s="100"/>
      <c r="AF572" s="7"/>
      <c r="AG572" s="100"/>
    </row>
    <row r="573" spans="1:33" x14ac:dyDescent="0.35">
      <c r="A573" s="7" t="str">
        <f t="shared" si="23"/>
        <v>Manaus39,71</v>
      </c>
      <c r="B573" s="100" t="s">
        <v>187</v>
      </c>
      <c r="C573" s="7">
        <v>4151</v>
      </c>
      <c r="D573" s="7" t="s">
        <v>40</v>
      </c>
      <c r="E573">
        <v>4001212</v>
      </c>
      <c r="F573" s="101"/>
      <c r="G573" s="111" t="s">
        <v>234</v>
      </c>
      <c r="H573" t="s">
        <v>235</v>
      </c>
      <c r="I573" s="101" t="str">
        <f t="shared" si="22"/>
        <v>39,7</v>
      </c>
      <c r="J573" s="164">
        <v>1</v>
      </c>
      <c r="K573" s="7" t="s">
        <v>131</v>
      </c>
      <c r="L573" s="103" t="e">
        <f>HLOOKUP(K573,'ABR''26'!$DE$4:$EH$65,MATCH('Carga (2)'!A573,'ABR''26'!$DE$4:$DE$65,0),0)</f>
        <v>#N/A</v>
      </c>
      <c r="M573" s="7"/>
      <c r="O573" s="7"/>
      <c r="P573" s="104"/>
      <c r="Q573" s="102"/>
      <c r="R573" s="102"/>
      <c r="S573" s="102"/>
      <c r="T573" s="105"/>
      <c r="U573" s="102"/>
      <c r="V573" s="7"/>
      <c r="W573" s="7"/>
      <c r="X573" s="7"/>
      <c r="Y573" s="7"/>
      <c r="Z573" s="100"/>
      <c r="AA573" s="7"/>
      <c r="AB573" s="7"/>
      <c r="AC573" s="7"/>
      <c r="AD573" s="7"/>
      <c r="AE573" s="100"/>
      <c r="AF573" s="7"/>
      <c r="AG573" s="100"/>
    </row>
    <row r="574" spans="1:33" x14ac:dyDescent="0.35">
      <c r="A574" s="7" t="str">
        <f t="shared" si="23"/>
        <v>Manaus39,71</v>
      </c>
      <c r="B574" s="100" t="s">
        <v>187</v>
      </c>
      <c r="C574" s="7">
        <v>4151</v>
      </c>
      <c r="D574" s="7" t="s">
        <v>40</v>
      </c>
      <c r="E574">
        <v>4001212</v>
      </c>
      <c r="F574" s="101"/>
      <c r="G574" s="111" t="s">
        <v>234</v>
      </c>
      <c r="H574" t="s">
        <v>235</v>
      </c>
      <c r="I574" s="101" t="str">
        <f t="shared" si="22"/>
        <v>39,7</v>
      </c>
      <c r="J574" s="164">
        <v>1</v>
      </c>
      <c r="K574" s="7" t="s">
        <v>44</v>
      </c>
      <c r="L574" s="103" t="e">
        <f>HLOOKUP(K574,'ABR''26'!$DE$4:$EH$65,MATCH('Carga (2)'!A574,'ABR''26'!$DE$4:$DE$65,0),0)</f>
        <v>#N/A</v>
      </c>
      <c r="M574" s="7"/>
      <c r="O574" s="7"/>
      <c r="P574" s="104"/>
      <c r="Q574" s="102"/>
      <c r="R574" s="102"/>
      <c r="S574" s="102"/>
      <c r="T574" s="105"/>
      <c r="U574" s="102"/>
      <c r="V574" s="7"/>
      <c r="W574" s="7"/>
      <c r="X574" s="7"/>
      <c r="Y574" s="7"/>
      <c r="Z574" s="100"/>
      <c r="AA574" s="7"/>
      <c r="AB574" s="7"/>
      <c r="AC574" s="7"/>
      <c r="AD574" s="7"/>
      <c r="AE574" s="100"/>
      <c r="AF574" s="7"/>
      <c r="AG574" s="100"/>
    </row>
    <row r="575" spans="1:33" x14ac:dyDescent="0.35">
      <c r="A575" s="7" t="str">
        <f t="shared" si="23"/>
        <v>Manaus39,71</v>
      </c>
      <c r="B575" s="100" t="s">
        <v>187</v>
      </c>
      <c r="C575" s="7">
        <v>4151</v>
      </c>
      <c r="D575" s="7" t="s">
        <v>40</v>
      </c>
      <c r="E575">
        <v>4001212</v>
      </c>
      <c r="F575" s="101"/>
      <c r="G575" s="111" t="s">
        <v>234</v>
      </c>
      <c r="H575" t="s">
        <v>235</v>
      </c>
      <c r="I575" s="101" t="str">
        <f t="shared" si="22"/>
        <v>39,7</v>
      </c>
      <c r="J575" s="164">
        <v>1</v>
      </c>
      <c r="K575" s="7" t="s">
        <v>52</v>
      </c>
      <c r="L575" s="103" t="e">
        <f>HLOOKUP(K575,'ABR''26'!$DE$4:$EH$65,MATCH('Carga (2)'!A575,'ABR''26'!$DE$4:$DE$65,0),0)</f>
        <v>#N/A</v>
      </c>
      <c r="M575" s="7"/>
      <c r="O575" s="7"/>
      <c r="P575" s="104"/>
      <c r="Q575" s="102"/>
      <c r="R575" s="102"/>
      <c r="S575" s="102"/>
      <c r="T575" s="105"/>
      <c r="U575" s="102"/>
      <c r="V575" s="7"/>
      <c r="W575" s="7"/>
      <c r="X575" s="7"/>
      <c r="Y575" s="7"/>
      <c r="Z575" s="100"/>
      <c r="AA575" s="7"/>
      <c r="AB575" s="7"/>
      <c r="AC575" s="7"/>
      <c r="AD575" s="7"/>
      <c r="AE575" s="100"/>
      <c r="AF575" s="7"/>
      <c r="AG575" s="100"/>
    </row>
    <row r="576" spans="1:33" x14ac:dyDescent="0.35">
      <c r="A576" s="7" t="str">
        <f t="shared" si="23"/>
        <v>Manaus39,71</v>
      </c>
      <c r="B576" s="100" t="s">
        <v>187</v>
      </c>
      <c r="C576" s="7">
        <v>4151</v>
      </c>
      <c r="D576" s="7" t="s">
        <v>40</v>
      </c>
      <c r="E576">
        <v>4001212</v>
      </c>
      <c r="F576" s="101"/>
      <c r="G576" s="111" t="s">
        <v>234</v>
      </c>
      <c r="H576" t="s">
        <v>235</v>
      </c>
      <c r="I576" s="101" t="str">
        <f t="shared" si="22"/>
        <v>39,7</v>
      </c>
      <c r="J576" s="164">
        <v>1</v>
      </c>
      <c r="K576" s="7" t="s">
        <v>46</v>
      </c>
      <c r="L576" s="103" t="e">
        <f>HLOOKUP(K576,'ABR''26'!$DE$4:$EH$65,MATCH('Carga (2)'!A576,'ABR''26'!$DE$4:$DE$65,0),0)</f>
        <v>#N/A</v>
      </c>
      <c r="M576" s="7"/>
      <c r="O576" s="7"/>
      <c r="P576" s="104"/>
      <c r="Q576" s="102"/>
      <c r="R576" s="102"/>
      <c r="S576" s="102"/>
      <c r="T576" s="105"/>
      <c r="U576" s="102"/>
      <c r="V576" s="7"/>
      <c r="W576" s="7"/>
      <c r="X576" s="7"/>
      <c r="Y576" s="7"/>
      <c r="Z576" s="100"/>
      <c r="AA576" s="7"/>
      <c r="AB576" s="7"/>
      <c r="AC576" s="7"/>
      <c r="AD576" s="7"/>
      <c r="AE576" s="100"/>
      <c r="AF576" s="7"/>
      <c r="AG576" s="100"/>
    </row>
    <row r="577" spans="1:33" x14ac:dyDescent="0.35">
      <c r="A577" s="7" t="str">
        <f t="shared" si="23"/>
        <v>Manaus39,71</v>
      </c>
      <c r="B577" s="100" t="s">
        <v>187</v>
      </c>
      <c r="C577" s="7">
        <v>4151</v>
      </c>
      <c r="D577" s="7" t="s">
        <v>40</v>
      </c>
      <c r="E577">
        <v>4001212</v>
      </c>
      <c r="F577" s="101"/>
      <c r="G577" s="111" t="s">
        <v>234</v>
      </c>
      <c r="H577" t="s">
        <v>235</v>
      </c>
      <c r="I577" s="101" t="str">
        <f t="shared" si="22"/>
        <v>39,7</v>
      </c>
      <c r="J577" s="164">
        <v>1</v>
      </c>
      <c r="K577" s="7" t="s">
        <v>133</v>
      </c>
      <c r="L577" s="103" t="e">
        <f>HLOOKUP(K577,'ABR''26'!$DE$4:$EH$65,MATCH('Carga (2)'!A577,'ABR''26'!$DE$4:$DE$65,0),0)</f>
        <v>#N/A</v>
      </c>
      <c r="M577" s="7"/>
      <c r="O577" s="7"/>
      <c r="P577" s="104"/>
      <c r="Q577" s="102"/>
      <c r="R577" s="102"/>
      <c r="S577" s="102"/>
      <c r="T577" s="105"/>
      <c r="U577" s="102"/>
      <c r="V577" s="7"/>
      <c r="W577" s="7"/>
      <c r="X577" s="7"/>
      <c r="Y577" s="7"/>
      <c r="Z577" s="100"/>
      <c r="AA577" s="7"/>
      <c r="AB577" s="7"/>
      <c r="AC577" s="7"/>
      <c r="AD577" s="7"/>
      <c r="AE577" s="100"/>
      <c r="AF577" s="7"/>
      <c r="AG577" s="100"/>
    </row>
    <row r="578" spans="1:33" x14ac:dyDescent="0.35">
      <c r="A578" s="7" t="str">
        <f t="shared" si="23"/>
        <v>Suape55,60</v>
      </c>
      <c r="B578" s="100" t="s">
        <v>187</v>
      </c>
      <c r="C578" s="7">
        <v>4196</v>
      </c>
      <c r="D578" s="7" t="s">
        <v>23</v>
      </c>
      <c r="E578">
        <v>4001151</v>
      </c>
      <c r="F578" s="101"/>
      <c r="G578" s="111" t="s">
        <v>236</v>
      </c>
      <c r="H578" t="s">
        <v>237</v>
      </c>
      <c r="I578" s="101" t="str">
        <f t="shared" ref="I578:I641" si="24">SUBSTITUTE(MID(H578,7,4),".",",")</f>
        <v>55,6</v>
      </c>
      <c r="J578" s="164">
        <v>0</v>
      </c>
      <c r="K578" s="7" t="s">
        <v>43</v>
      </c>
      <c r="L578" s="103" t="e">
        <f>HLOOKUP(K578,'ABR''26'!$DE$4:$EH$65,MATCH('Carga (2)'!A578,'ABR''26'!$DE$4:$DE$65,0),0)</f>
        <v>#N/A</v>
      </c>
      <c r="M578" s="7"/>
      <c r="O578" s="7"/>
      <c r="P578" s="104"/>
      <c r="Q578" s="102"/>
      <c r="R578" s="102"/>
      <c r="S578" s="102"/>
      <c r="T578" s="105"/>
      <c r="U578" s="102"/>
      <c r="V578" s="7"/>
      <c r="W578" s="7"/>
      <c r="X578" s="7"/>
      <c r="Y578" s="7"/>
      <c r="Z578" s="100"/>
      <c r="AA578" s="7"/>
      <c r="AB578" s="7"/>
      <c r="AC578" s="7"/>
      <c r="AD578" s="7"/>
      <c r="AE578" s="100"/>
      <c r="AF578" s="7"/>
      <c r="AG578" s="100"/>
    </row>
    <row r="579" spans="1:33" x14ac:dyDescent="0.35">
      <c r="A579" s="7" t="str">
        <f t="shared" ref="A579:A642" si="25">D579&amp;I579&amp;J579</f>
        <v>Suape55,60</v>
      </c>
      <c r="B579" s="100" t="s">
        <v>187</v>
      </c>
      <c r="C579" s="7">
        <v>4196</v>
      </c>
      <c r="D579" s="7" t="s">
        <v>23</v>
      </c>
      <c r="E579">
        <v>4001151</v>
      </c>
      <c r="F579" s="101"/>
      <c r="G579" s="111" t="s">
        <v>236</v>
      </c>
      <c r="H579" t="s">
        <v>237</v>
      </c>
      <c r="I579" s="101" t="str">
        <f t="shared" si="24"/>
        <v>55,6</v>
      </c>
      <c r="J579" s="164">
        <v>0</v>
      </c>
      <c r="K579" s="7" t="s">
        <v>50</v>
      </c>
      <c r="L579" s="103" t="e">
        <f>HLOOKUP(K579,'ABR''26'!$DE$4:$EH$65,MATCH('Carga (2)'!A579,'ABR''26'!$DE$4:$DE$65,0),0)</f>
        <v>#N/A</v>
      </c>
      <c r="M579" s="7"/>
      <c r="O579" s="7"/>
      <c r="P579" s="104"/>
      <c r="Q579" s="102"/>
      <c r="R579" s="102"/>
      <c r="S579" s="102"/>
      <c r="T579" s="105"/>
      <c r="U579" s="102"/>
      <c r="V579" s="7"/>
      <c r="W579" s="7"/>
      <c r="X579" s="7"/>
      <c r="Y579" s="7"/>
      <c r="Z579" s="100"/>
      <c r="AA579" s="7"/>
      <c r="AB579" s="7"/>
      <c r="AC579" s="7"/>
      <c r="AD579" s="7"/>
      <c r="AE579" s="100"/>
      <c r="AF579" s="7"/>
      <c r="AG579" s="100"/>
    </row>
    <row r="580" spans="1:33" x14ac:dyDescent="0.35">
      <c r="A580" s="7" t="str">
        <f t="shared" si="25"/>
        <v>Suape55,60</v>
      </c>
      <c r="B580" s="100" t="s">
        <v>187</v>
      </c>
      <c r="C580" s="7">
        <v>4196</v>
      </c>
      <c r="D580" s="7" t="s">
        <v>23</v>
      </c>
      <c r="E580">
        <v>4001151</v>
      </c>
      <c r="F580" s="101"/>
      <c r="G580" s="111" t="s">
        <v>236</v>
      </c>
      <c r="H580" t="s">
        <v>237</v>
      </c>
      <c r="I580" s="101" t="str">
        <f t="shared" si="24"/>
        <v>55,6</v>
      </c>
      <c r="J580" s="164">
        <v>0</v>
      </c>
      <c r="K580" s="7" t="s">
        <v>138</v>
      </c>
      <c r="L580" s="103" t="e">
        <f>HLOOKUP(K580,'ABR''26'!$DE$4:$EH$65,MATCH('Carga (2)'!A580,'ABR''26'!$DE$4:$DE$65,0),0)</f>
        <v>#N/A</v>
      </c>
      <c r="M580" s="7"/>
      <c r="O580" s="7"/>
      <c r="P580" s="104"/>
      <c r="Q580" s="102"/>
      <c r="R580" s="102"/>
      <c r="S580" s="102"/>
      <c r="T580" s="105"/>
      <c r="U580" s="102"/>
      <c r="V580" s="7"/>
      <c r="W580" s="7"/>
      <c r="X580" s="7"/>
      <c r="Y580" s="7"/>
      <c r="Z580" s="100"/>
      <c r="AA580" s="7"/>
      <c r="AB580" s="7"/>
      <c r="AC580" s="7"/>
      <c r="AD580" s="7"/>
      <c r="AE580" s="100"/>
      <c r="AF580" s="7"/>
      <c r="AG580" s="100"/>
    </row>
    <row r="581" spans="1:33" x14ac:dyDescent="0.35">
      <c r="A581" s="7" t="str">
        <f t="shared" si="25"/>
        <v>Suape55,60</v>
      </c>
      <c r="B581" s="100" t="s">
        <v>187</v>
      </c>
      <c r="C581" s="7">
        <v>4196</v>
      </c>
      <c r="D581" s="7" t="s">
        <v>23</v>
      </c>
      <c r="E581">
        <v>4001151</v>
      </c>
      <c r="F581" s="101"/>
      <c r="G581" s="111" t="s">
        <v>236</v>
      </c>
      <c r="H581" t="s">
        <v>237</v>
      </c>
      <c r="I581" s="101" t="str">
        <f t="shared" si="24"/>
        <v>55,6</v>
      </c>
      <c r="J581" s="164">
        <v>0</v>
      </c>
      <c r="K581" s="7" t="s">
        <v>131</v>
      </c>
      <c r="L581" s="103" t="e">
        <f>HLOOKUP(K581,'ABR''26'!$DE$4:$EH$65,MATCH('Carga (2)'!A581,'ABR''26'!$DE$4:$DE$65,0),0)</f>
        <v>#N/A</v>
      </c>
      <c r="M581" s="7"/>
      <c r="O581" s="7"/>
      <c r="P581" s="104"/>
      <c r="Q581" s="102"/>
      <c r="R581" s="102"/>
      <c r="S581" s="102"/>
      <c r="T581" s="105"/>
      <c r="U581" s="102"/>
      <c r="V581" s="7"/>
      <c r="W581" s="7"/>
      <c r="X581" s="7"/>
      <c r="Y581" s="7"/>
      <c r="Z581" s="100"/>
      <c r="AA581" s="7"/>
      <c r="AB581" s="7"/>
      <c r="AC581" s="7"/>
      <c r="AD581" s="7"/>
      <c r="AE581" s="100"/>
      <c r="AF581" s="7"/>
      <c r="AG581" s="100"/>
    </row>
    <row r="582" spans="1:33" x14ac:dyDescent="0.35">
      <c r="A582" s="7" t="str">
        <f t="shared" si="25"/>
        <v>Suape55,60</v>
      </c>
      <c r="B582" s="100" t="s">
        <v>187</v>
      </c>
      <c r="C582" s="7">
        <v>4196</v>
      </c>
      <c r="D582" s="7" t="s">
        <v>23</v>
      </c>
      <c r="E582">
        <v>4001151</v>
      </c>
      <c r="F582" s="101"/>
      <c r="G582" s="111" t="s">
        <v>236</v>
      </c>
      <c r="H582" t="s">
        <v>237</v>
      </c>
      <c r="I582" s="101" t="str">
        <f t="shared" si="24"/>
        <v>55,6</v>
      </c>
      <c r="J582" s="164">
        <v>0</v>
      </c>
      <c r="K582" s="7" t="s">
        <v>44</v>
      </c>
      <c r="L582" s="103" t="e">
        <f>HLOOKUP(K582,'ABR''26'!$DE$4:$EH$65,MATCH('Carga (2)'!A582,'ABR''26'!$DE$4:$DE$65,0),0)</f>
        <v>#N/A</v>
      </c>
      <c r="M582" s="7"/>
      <c r="O582" s="7"/>
      <c r="P582" s="104"/>
      <c r="Q582" s="102"/>
      <c r="R582" s="102"/>
      <c r="S582" s="102"/>
      <c r="T582" s="105"/>
      <c r="U582" s="102"/>
      <c r="V582" s="7"/>
      <c r="W582" s="7"/>
      <c r="X582" s="7"/>
      <c r="Y582" s="7"/>
      <c r="Z582" s="100"/>
      <c r="AA582" s="7"/>
      <c r="AB582" s="7"/>
      <c r="AC582" s="7"/>
      <c r="AD582" s="7"/>
      <c r="AE582" s="100"/>
      <c r="AF582" s="7"/>
      <c r="AG582" s="100"/>
    </row>
    <row r="583" spans="1:33" x14ac:dyDescent="0.35">
      <c r="A583" s="7" t="str">
        <f t="shared" si="25"/>
        <v>Suape55,60</v>
      </c>
      <c r="B583" s="100" t="s">
        <v>187</v>
      </c>
      <c r="C583" s="7">
        <v>4196</v>
      </c>
      <c r="D583" s="7" t="s">
        <v>23</v>
      </c>
      <c r="E583">
        <v>4001151</v>
      </c>
      <c r="F583" s="101"/>
      <c r="G583" s="111" t="s">
        <v>236</v>
      </c>
      <c r="H583" t="s">
        <v>237</v>
      </c>
      <c r="I583" s="101" t="str">
        <f t="shared" si="24"/>
        <v>55,6</v>
      </c>
      <c r="J583" s="164">
        <v>0</v>
      </c>
      <c r="K583" s="7" t="s">
        <v>52</v>
      </c>
      <c r="L583" s="103" t="e">
        <f>HLOOKUP(K583,'ABR''26'!$DE$4:$EH$65,MATCH('Carga (2)'!A583,'ABR''26'!$DE$4:$DE$65,0),0)</f>
        <v>#N/A</v>
      </c>
      <c r="M583" s="7"/>
      <c r="O583" s="7"/>
      <c r="P583" s="104"/>
      <c r="Q583" s="102"/>
      <c r="R583" s="102"/>
      <c r="S583" s="102"/>
      <c r="T583" s="105"/>
      <c r="U583" s="102"/>
      <c r="V583" s="7"/>
      <c r="W583" s="7"/>
      <c r="X583" s="7"/>
      <c r="Y583" s="7"/>
      <c r="Z583" s="100"/>
      <c r="AA583" s="7"/>
      <c r="AB583" s="7"/>
      <c r="AC583" s="7"/>
      <c r="AD583" s="7"/>
      <c r="AE583" s="100"/>
      <c r="AF583" s="7"/>
      <c r="AG583" s="100"/>
    </row>
    <row r="584" spans="1:33" x14ac:dyDescent="0.35">
      <c r="A584" s="7" t="str">
        <f t="shared" si="25"/>
        <v>Suape55,60</v>
      </c>
      <c r="B584" s="100" t="s">
        <v>187</v>
      </c>
      <c r="C584" s="7">
        <v>4196</v>
      </c>
      <c r="D584" s="7" t="s">
        <v>23</v>
      </c>
      <c r="E584">
        <v>4001151</v>
      </c>
      <c r="F584" s="101"/>
      <c r="G584" s="111" t="s">
        <v>236</v>
      </c>
      <c r="H584" t="s">
        <v>237</v>
      </c>
      <c r="I584" s="101" t="str">
        <f t="shared" si="24"/>
        <v>55,6</v>
      </c>
      <c r="J584" s="164">
        <v>0</v>
      </c>
      <c r="K584" s="7" t="s">
        <v>46</v>
      </c>
      <c r="L584" s="103" t="e">
        <f>HLOOKUP(K584,'ABR''26'!$DE$4:$EH$65,MATCH('Carga (2)'!A584,'ABR''26'!$DE$4:$DE$65,0),0)</f>
        <v>#N/A</v>
      </c>
      <c r="M584" s="7"/>
      <c r="O584" s="7"/>
      <c r="P584" s="104"/>
      <c r="Q584" s="102"/>
      <c r="R584" s="102"/>
      <c r="S584" s="102"/>
      <c r="T584" s="105"/>
      <c r="U584" s="102"/>
      <c r="V584" s="7"/>
      <c r="W584" s="7"/>
      <c r="X584" s="7"/>
      <c r="Y584" s="7"/>
      <c r="Z584" s="100"/>
      <c r="AA584" s="7"/>
      <c r="AB584" s="7"/>
      <c r="AC584" s="7"/>
      <c r="AD584" s="7"/>
      <c r="AE584" s="100"/>
      <c r="AF584" s="7"/>
      <c r="AG584" s="100"/>
    </row>
    <row r="585" spans="1:33" x14ac:dyDescent="0.35">
      <c r="A585" s="7" t="str">
        <f t="shared" si="25"/>
        <v>Suape55,60</v>
      </c>
      <c r="B585" s="100" t="s">
        <v>187</v>
      </c>
      <c r="C585" s="7">
        <v>4196</v>
      </c>
      <c r="D585" s="7" t="s">
        <v>23</v>
      </c>
      <c r="E585">
        <v>4001151</v>
      </c>
      <c r="F585" s="101"/>
      <c r="G585" s="111" t="s">
        <v>236</v>
      </c>
      <c r="H585" t="s">
        <v>237</v>
      </c>
      <c r="I585" s="101" t="str">
        <f t="shared" si="24"/>
        <v>55,6</v>
      </c>
      <c r="J585" s="164">
        <v>0</v>
      </c>
      <c r="K585" s="7" t="s">
        <v>133</v>
      </c>
      <c r="L585" s="103" t="e">
        <f>HLOOKUP(K585,'ABR''26'!$DE$4:$EH$65,MATCH('Carga (2)'!A585,'ABR''26'!$DE$4:$DE$65,0),0)</f>
        <v>#N/A</v>
      </c>
      <c r="M585" s="7"/>
      <c r="O585" s="7"/>
      <c r="P585" s="104"/>
      <c r="Q585" s="102"/>
      <c r="R585" s="102"/>
      <c r="S585" s="102"/>
      <c r="T585" s="105"/>
      <c r="U585" s="102"/>
      <c r="V585" s="7"/>
      <c r="W585" s="7"/>
      <c r="X585" s="7"/>
      <c r="Y585" s="7"/>
      <c r="Z585" s="100"/>
      <c r="AA585" s="7"/>
      <c r="AB585" s="7"/>
      <c r="AC585" s="7"/>
      <c r="AD585" s="7"/>
      <c r="AE585" s="100"/>
      <c r="AF585" s="7"/>
      <c r="AG585" s="100"/>
    </row>
    <row r="586" spans="1:33" x14ac:dyDescent="0.35">
      <c r="A586" s="7" t="str">
        <f t="shared" si="25"/>
        <v>Suape55,60</v>
      </c>
      <c r="B586" s="100" t="s">
        <v>187</v>
      </c>
      <c r="C586" s="7">
        <v>4196</v>
      </c>
      <c r="D586" s="7" t="s">
        <v>23</v>
      </c>
      <c r="E586">
        <v>4001152</v>
      </c>
      <c r="F586" s="101"/>
      <c r="G586" s="111" t="s">
        <v>236</v>
      </c>
      <c r="H586" t="s">
        <v>237</v>
      </c>
      <c r="I586" s="101" t="str">
        <f t="shared" si="24"/>
        <v>55,6</v>
      </c>
      <c r="J586" s="164">
        <v>0</v>
      </c>
      <c r="K586" s="7" t="s">
        <v>43</v>
      </c>
      <c r="L586" s="103" t="e">
        <f>HLOOKUP(K586,'ABR''26'!$DE$4:$EH$65,MATCH('Carga (2)'!A586,'ABR''26'!$DE$4:$DE$65,0),0)</f>
        <v>#N/A</v>
      </c>
      <c r="M586" s="7"/>
      <c r="O586" s="7"/>
      <c r="P586" s="104"/>
      <c r="Q586" s="102"/>
      <c r="R586" s="102"/>
      <c r="S586" s="102"/>
      <c r="T586" s="105"/>
      <c r="U586" s="102"/>
      <c r="V586" s="7"/>
      <c r="W586" s="7"/>
      <c r="X586" s="7"/>
      <c r="Y586" s="7"/>
      <c r="Z586" s="100"/>
      <c r="AA586" s="7"/>
      <c r="AB586" s="7"/>
      <c r="AC586" s="7"/>
      <c r="AD586" s="7"/>
      <c r="AE586" s="100"/>
      <c r="AF586" s="7"/>
      <c r="AG586" s="100"/>
    </row>
    <row r="587" spans="1:33" x14ac:dyDescent="0.35">
      <c r="A587" s="7" t="str">
        <f t="shared" si="25"/>
        <v>Suape55,60</v>
      </c>
      <c r="B587" s="100" t="s">
        <v>187</v>
      </c>
      <c r="C587" s="7">
        <v>4196</v>
      </c>
      <c r="D587" s="7" t="s">
        <v>23</v>
      </c>
      <c r="E587">
        <v>4001152</v>
      </c>
      <c r="F587" s="101"/>
      <c r="G587" s="111" t="s">
        <v>236</v>
      </c>
      <c r="H587" t="s">
        <v>237</v>
      </c>
      <c r="I587" s="101" t="str">
        <f t="shared" si="24"/>
        <v>55,6</v>
      </c>
      <c r="J587" s="164">
        <v>0</v>
      </c>
      <c r="K587" s="7" t="s">
        <v>50</v>
      </c>
      <c r="L587" s="103" t="e">
        <f>HLOOKUP(K587,'ABR''26'!$DE$4:$EH$65,MATCH('Carga (2)'!A587,'ABR''26'!$DE$4:$DE$65,0),0)</f>
        <v>#N/A</v>
      </c>
      <c r="M587" s="7"/>
      <c r="O587" s="7"/>
      <c r="P587" s="104"/>
      <c r="Q587" s="102"/>
      <c r="R587" s="102"/>
      <c r="S587" s="102"/>
      <c r="T587" s="105"/>
      <c r="U587" s="102"/>
      <c r="V587" s="7"/>
      <c r="W587" s="7"/>
      <c r="X587" s="7"/>
      <c r="Y587" s="7"/>
      <c r="Z587" s="100"/>
      <c r="AA587" s="7"/>
      <c r="AB587" s="7"/>
      <c r="AC587" s="7"/>
      <c r="AD587" s="7"/>
      <c r="AE587" s="100"/>
      <c r="AF587" s="7"/>
      <c r="AG587" s="100"/>
    </row>
    <row r="588" spans="1:33" x14ac:dyDescent="0.35">
      <c r="A588" s="7" t="str">
        <f t="shared" si="25"/>
        <v>Suape55,60</v>
      </c>
      <c r="B588" s="100" t="s">
        <v>187</v>
      </c>
      <c r="C588" s="7">
        <v>4196</v>
      </c>
      <c r="D588" s="7" t="s">
        <v>23</v>
      </c>
      <c r="E588">
        <v>4001152</v>
      </c>
      <c r="F588" s="101"/>
      <c r="G588" s="111" t="s">
        <v>236</v>
      </c>
      <c r="H588" t="s">
        <v>237</v>
      </c>
      <c r="I588" s="101" t="str">
        <f t="shared" si="24"/>
        <v>55,6</v>
      </c>
      <c r="J588" s="164">
        <v>0</v>
      </c>
      <c r="K588" s="7" t="s">
        <v>138</v>
      </c>
      <c r="L588" s="103" t="e">
        <f>HLOOKUP(K588,'ABR''26'!$DE$4:$EH$65,MATCH('Carga (2)'!A588,'ABR''26'!$DE$4:$DE$65,0),0)</f>
        <v>#N/A</v>
      </c>
      <c r="M588" s="7"/>
      <c r="O588" s="7"/>
      <c r="P588" s="104"/>
      <c r="Q588" s="102"/>
      <c r="R588" s="102"/>
      <c r="S588" s="102"/>
      <c r="T588" s="105"/>
      <c r="U588" s="102"/>
      <c r="V588" s="7"/>
      <c r="W588" s="7"/>
      <c r="X588" s="7"/>
      <c r="Y588" s="7"/>
      <c r="Z588" s="100"/>
      <c r="AA588" s="7"/>
      <c r="AB588" s="7"/>
      <c r="AC588" s="7"/>
      <c r="AD588" s="7"/>
      <c r="AE588" s="100"/>
      <c r="AF588" s="7"/>
      <c r="AG588" s="100"/>
    </row>
    <row r="589" spans="1:33" x14ac:dyDescent="0.35">
      <c r="A589" s="7" t="str">
        <f t="shared" si="25"/>
        <v>Suape55,60</v>
      </c>
      <c r="B589" s="100" t="s">
        <v>187</v>
      </c>
      <c r="C589" s="7">
        <v>4196</v>
      </c>
      <c r="D589" s="7" t="s">
        <v>23</v>
      </c>
      <c r="E589">
        <v>4001152</v>
      </c>
      <c r="F589" s="101"/>
      <c r="G589" s="111" t="s">
        <v>236</v>
      </c>
      <c r="H589" t="s">
        <v>237</v>
      </c>
      <c r="I589" s="101" t="str">
        <f t="shared" si="24"/>
        <v>55,6</v>
      </c>
      <c r="J589" s="164">
        <v>0</v>
      </c>
      <c r="K589" s="7" t="s">
        <v>131</v>
      </c>
      <c r="L589" s="103" t="e">
        <f>HLOOKUP(K589,'ABR''26'!$DE$4:$EH$65,MATCH('Carga (2)'!A589,'ABR''26'!$DE$4:$DE$65,0),0)</f>
        <v>#N/A</v>
      </c>
      <c r="M589" s="7"/>
      <c r="O589" s="7"/>
      <c r="P589" s="104"/>
      <c r="Q589" s="102"/>
      <c r="R589" s="102"/>
      <c r="S589" s="102"/>
      <c r="T589" s="105"/>
      <c r="U589" s="102"/>
      <c r="V589" s="7"/>
      <c r="W589" s="7"/>
      <c r="X589" s="7"/>
      <c r="Y589" s="7"/>
      <c r="Z589" s="100"/>
      <c r="AA589" s="7"/>
      <c r="AB589" s="7"/>
      <c r="AC589" s="7"/>
      <c r="AD589" s="7"/>
      <c r="AE589" s="100"/>
      <c r="AF589" s="7"/>
      <c r="AG589" s="100"/>
    </row>
    <row r="590" spans="1:33" x14ac:dyDescent="0.35">
      <c r="A590" s="7" t="str">
        <f t="shared" si="25"/>
        <v>Suape55,60</v>
      </c>
      <c r="B590" s="100" t="s">
        <v>187</v>
      </c>
      <c r="C590" s="7">
        <v>4196</v>
      </c>
      <c r="D590" s="7" t="s">
        <v>23</v>
      </c>
      <c r="E590">
        <v>4001152</v>
      </c>
      <c r="F590" s="101"/>
      <c r="G590" s="111" t="s">
        <v>236</v>
      </c>
      <c r="H590" t="s">
        <v>237</v>
      </c>
      <c r="I590" s="101" t="str">
        <f t="shared" si="24"/>
        <v>55,6</v>
      </c>
      <c r="J590" s="164">
        <v>0</v>
      </c>
      <c r="K590" s="7" t="s">
        <v>44</v>
      </c>
      <c r="L590" s="103" t="e">
        <f>HLOOKUP(K590,'ABR''26'!$DE$4:$EH$65,MATCH('Carga (2)'!A590,'ABR''26'!$DE$4:$DE$65,0),0)</f>
        <v>#N/A</v>
      </c>
      <c r="M590" s="7"/>
      <c r="O590" s="7"/>
      <c r="P590" s="104"/>
      <c r="Q590" s="102"/>
      <c r="R590" s="102"/>
      <c r="S590" s="102"/>
      <c r="T590" s="105"/>
      <c r="U590" s="102"/>
      <c r="V590" s="7"/>
      <c r="W590" s="7"/>
      <c r="X590" s="7"/>
      <c r="Y590" s="7"/>
      <c r="Z590" s="100"/>
      <c r="AA590" s="7"/>
      <c r="AB590" s="7"/>
      <c r="AC590" s="7"/>
      <c r="AD590" s="7"/>
      <c r="AE590" s="100"/>
      <c r="AF590" s="7"/>
      <c r="AG590" s="100"/>
    </row>
    <row r="591" spans="1:33" x14ac:dyDescent="0.35">
      <c r="A591" s="7" t="str">
        <f t="shared" si="25"/>
        <v>Suape55,60</v>
      </c>
      <c r="B591" s="100" t="s">
        <v>187</v>
      </c>
      <c r="C591" s="7">
        <v>4196</v>
      </c>
      <c r="D591" s="7" t="s">
        <v>23</v>
      </c>
      <c r="E591">
        <v>4001152</v>
      </c>
      <c r="F591" s="101"/>
      <c r="G591" s="111" t="s">
        <v>236</v>
      </c>
      <c r="H591" t="s">
        <v>237</v>
      </c>
      <c r="I591" s="101" t="str">
        <f t="shared" si="24"/>
        <v>55,6</v>
      </c>
      <c r="J591" s="164">
        <v>0</v>
      </c>
      <c r="K591" s="7" t="s">
        <v>52</v>
      </c>
      <c r="L591" s="103" t="e">
        <f>HLOOKUP(K591,'ABR''26'!$DE$4:$EH$65,MATCH('Carga (2)'!A591,'ABR''26'!$DE$4:$DE$65,0),0)</f>
        <v>#N/A</v>
      </c>
      <c r="M591" s="7"/>
      <c r="O591" s="7"/>
      <c r="P591" s="104"/>
      <c r="Q591" s="102"/>
      <c r="R591" s="102"/>
      <c r="S591" s="102"/>
      <c r="T591" s="105"/>
      <c r="U591" s="102"/>
      <c r="V591" s="7"/>
      <c r="W591" s="7"/>
      <c r="X591" s="7"/>
      <c r="Y591" s="7"/>
      <c r="Z591" s="100"/>
      <c r="AA591" s="7"/>
      <c r="AB591" s="7"/>
      <c r="AC591" s="7"/>
      <c r="AD591" s="7"/>
      <c r="AE591" s="100"/>
      <c r="AF591" s="7"/>
      <c r="AG591" s="100"/>
    </row>
    <row r="592" spans="1:33" x14ac:dyDescent="0.35">
      <c r="A592" s="7" t="str">
        <f t="shared" si="25"/>
        <v>Suape55,60</v>
      </c>
      <c r="B592" s="100" t="s">
        <v>187</v>
      </c>
      <c r="C592" s="7">
        <v>4196</v>
      </c>
      <c r="D592" s="7" t="s">
        <v>23</v>
      </c>
      <c r="E592">
        <v>4001152</v>
      </c>
      <c r="F592" s="101"/>
      <c r="G592" s="111" t="s">
        <v>236</v>
      </c>
      <c r="H592" t="s">
        <v>237</v>
      </c>
      <c r="I592" s="101" t="str">
        <f t="shared" si="24"/>
        <v>55,6</v>
      </c>
      <c r="J592" s="164">
        <v>0</v>
      </c>
      <c r="K592" s="7" t="s">
        <v>46</v>
      </c>
      <c r="L592" s="103" t="e">
        <f>HLOOKUP(K592,'ABR''26'!$DE$4:$EH$65,MATCH('Carga (2)'!A592,'ABR''26'!$DE$4:$DE$65,0),0)</f>
        <v>#N/A</v>
      </c>
      <c r="M592" s="7"/>
      <c r="O592" s="7"/>
      <c r="P592" s="104"/>
      <c r="Q592" s="102"/>
      <c r="R592" s="102"/>
      <c r="S592" s="102"/>
      <c r="T592" s="105"/>
      <c r="U592" s="102"/>
      <c r="V592" s="7"/>
      <c r="W592" s="7"/>
      <c r="X592" s="7"/>
      <c r="Y592" s="7"/>
      <c r="Z592" s="100"/>
      <c r="AA592" s="7"/>
      <c r="AB592" s="7"/>
      <c r="AC592" s="7"/>
      <c r="AD592" s="7"/>
      <c r="AE592" s="100"/>
      <c r="AF592" s="7"/>
      <c r="AG592" s="100"/>
    </row>
    <row r="593" spans="1:33" x14ac:dyDescent="0.35">
      <c r="A593" s="7" t="str">
        <f t="shared" si="25"/>
        <v>Manaus29,50</v>
      </c>
      <c r="B593" s="100" t="s">
        <v>187</v>
      </c>
      <c r="C593" s="7">
        <v>4151</v>
      </c>
      <c r="D593" s="7" t="s">
        <v>40</v>
      </c>
      <c r="E593">
        <v>4003542</v>
      </c>
      <c r="F593" s="101"/>
      <c r="G593" s="111">
        <v>50034799</v>
      </c>
      <c r="H593" t="s">
        <v>238</v>
      </c>
      <c r="I593" s="101" t="str">
        <f t="shared" si="24"/>
        <v>29,5</v>
      </c>
      <c r="J593" s="164">
        <v>0</v>
      </c>
      <c r="K593" s="7" t="s">
        <v>43</v>
      </c>
      <c r="L593" s="103" t="e">
        <f>HLOOKUP(K593,'ABR''26'!$DE$4:$EH$65,MATCH('Carga (2)'!A593,'ABR''26'!$DE$4:$DE$65,0),0)</f>
        <v>#N/A</v>
      </c>
      <c r="M593" s="7"/>
      <c r="O593" s="7"/>
      <c r="P593" s="104"/>
      <c r="Q593" s="102"/>
      <c r="R593" s="102"/>
      <c r="S593" s="102"/>
      <c r="T593" s="105"/>
      <c r="U593" s="102"/>
      <c r="V593" s="7"/>
      <c r="W593" s="7"/>
      <c r="X593" s="7"/>
      <c r="Y593" s="7"/>
      <c r="Z593" s="100"/>
      <c r="AA593" s="7"/>
      <c r="AB593" s="7"/>
      <c r="AC593" s="7"/>
      <c r="AD593" s="7"/>
      <c r="AE593" s="100"/>
      <c r="AF593" s="7"/>
      <c r="AG593" s="100"/>
    </row>
    <row r="594" spans="1:33" x14ac:dyDescent="0.35">
      <c r="A594" s="7" t="str">
        <f t="shared" si="25"/>
        <v>Manaus29,50</v>
      </c>
      <c r="B594" s="100" t="s">
        <v>187</v>
      </c>
      <c r="C594" s="7">
        <v>4151</v>
      </c>
      <c r="D594" s="7" t="s">
        <v>40</v>
      </c>
      <c r="E594">
        <v>4003542</v>
      </c>
      <c r="F594" s="101"/>
      <c r="G594" s="111">
        <v>50034799</v>
      </c>
      <c r="H594" t="s">
        <v>238</v>
      </c>
      <c r="I594" s="101" t="str">
        <f t="shared" si="24"/>
        <v>29,5</v>
      </c>
      <c r="J594" s="164">
        <v>0</v>
      </c>
      <c r="K594" s="7" t="s">
        <v>50</v>
      </c>
      <c r="L594" s="103" t="e">
        <f>HLOOKUP(K594,'ABR''26'!$DE$4:$EH$65,MATCH('Carga (2)'!A594,'ABR''26'!$DE$4:$DE$65,0),0)</f>
        <v>#N/A</v>
      </c>
      <c r="M594" s="7"/>
      <c r="O594" s="7"/>
      <c r="P594" s="104"/>
      <c r="Q594" s="102"/>
      <c r="R594" s="102"/>
      <c r="S594" s="102"/>
      <c r="T594" s="105"/>
      <c r="U594" s="102"/>
      <c r="V594" s="7"/>
      <c r="W594" s="7"/>
      <c r="X594" s="7"/>
      <c r="Y594" s="7"/>
      <c r="Z594" s="100"/>
      <c r="AA594" s="7"/>
      <c r="AB594" s="7"/>
      <c r="AC594" s="7"/>
      <c r="AD594" s="7"/>
      <c r="AE594" s="100"/>
      <c r="AF594" s="7"/>
      <c r="AG594" s="100"/>
    </row>
    <row r="595" spans="1:33" x14ac:dyDescent="0.35">
      <c r="A595" s="7" t="str">
        <f t="shared" si="25"/>
        <v>Manaus29,50</v>
      </c>
      <c r="B595" s="100" t="s">
        <v>187</v>
      </c>
      <c r="C595" s="7">
        <v>4151</v>
      </c>
      <c r="D595" s="7" t="s">
        <v>40</v>
      </c>
      <c r="E595">
        <v>4003542</v>
      </c>
      <c r="F595" s="101"/>
      <c r="G595" s="111">
        <v>50034799</v>
      </c>
      <c r="H595" t="s">
        <v>238</v>
      </c>
      <c r="I595" s="101" t="str">
        <f t="shared" si="24"/>
        <v>29,5</v>
      </c>
      <c r="J595" s="164">
        <v>0</v>
      </c>
      <c r="K595" s="7" t="s">
        <v>138</v>
      </c>
      <c r="L595" s="103" t="e">
        <f>HLOOKUP(K595,'ABR''26'!$DE$4:$EH$65,MATCH('Carga (2)'!A595,'ABR''26'!$DE$4:$DE$65,0),0)</f>
        <v>#N/A</v>
      </c>
      <c r="M595" s="7"/>
      <c r="O595" s="7"/>
      <c r="P595" s="104"/>
      <c r="Q595" s="102"/>
      <c r="R595" s="102"/>
      <c r="S595" s="102"/>
      <c r="T595" s="105"/>
      <c r="U595" s="102"/>
      <c r="V595" s="7"/>
      <c r="W595" s="7"/>
      <c r="X595" s="7"/>
      <c r="Y595" s="7"/>
      <c r="Z595" s="100"/>
      <c r="AA595" s="7"/>
      <c r="AB595" s="7"/>
      <c r="AC595" s="7"/>
      <c r="AD595" s="7"/>
      <c r="AE595" s="100"/>
      <c r="AF595" s="7"/>
      <c r="AG595" s="100"/>
    </row>
    <row r="596" spans="1:33" x14ac:dyDescent="0.35">
      <c r="A596" s="7" t="str">
        <f t="shared" si="25"/>
        <v>Manaus29,50</v>
      </c>
      <c r="B596" s="100" t="s">
        <v>187</v>
      </c>
      <c r="C596" s="7">
        <v>4151</v>
      </c>
      <c r="D596" s="7" t="s">
        <v>40</v>
      </c>
      <c r="E596">
        <v>4003542</v>
      </c>
      <c r="F596" s="101"/>
      <c r="G596" s="111">
        <v>50034799</v>
      </c>
      <c r="H596" t="s">
        <v>238</v>
      </c>
      <c r="I596" s="101" t="str">
        <f t="shared" si="24"/>
        <v>29,5</v>
      </c>
      <c r="J596" s="164">
        <v>0</v>
      </c>
      <c r="K596" s="7" t="s">
        <v>131</v>
      </c>
      <c r="L596" s="103" t="e">
        <f>HLOOKUP(K596,'ABR''26'!$DE$4:$EH$65,MATCH('Carga (2)'!A596,'ABR''26'!$DE$4:$DE$65,0),0)</f>
        <v>#N/A</v>
      </c>
      <c r="M596" s="7"/>
      <c r="O596" s="7"/>
      <c r="P596" s="104"/>
      <c r="Q596" s="102"/>
      <c r="R596" s="102"/>
      <c r="S596" s="102"/>
      <c r="T596" s="105"/>
      <c r="U596" s="102"/>
      <c r="V596" s="7"/>
      <c r="W596" s="7"/>
      <c r="X596" s="7"/>
      <c r="Y596" s="7"/>
      <c r="Z596" s="100"/>
      <c r="AA596" s="7"/>
      <c r="AB596" s="7"/>
      <c r="AC596" s="7"/>
      <c r="AD596" s="7"/>
      <c r="AE596" s="100"/>
      <c r="AF596" s="7"/>
      <c r="AG596" s="100"/>
    </row>
    <row r="597" spans="1:33" x14ac:dyDescent="0.35">
      <c r="A597" s="7" t="str">
        <f t="shared" si="25"/>
        <v>Manaus29,50</v>
      </c>
      <c r="B597" s="100" t="s">
        <v>187</v>
      </c>
      <c r="C597" s="7">
        <v>4151</v>
      </c>
      <c r="D597" s="7" t="s">
        <v>40</v>
      </c>
      <c r="E597">
        <v>4003542</v>
      </c>
      <c r="F597" s="101"/>
      <c r="G597" s="111">
        <v>50034799</v>
      </c>
      <c r="H597" t="s">
        <v>238</v>
      </c>
      <c r="I597" s="101" t="str">
        <f t="shared" si="24"/>
        <v>29,5</v>
      </c>
      <c r="J597" s="164">
        <v>0</v>
      </c>
      <c r="K597" s="7" t="s">
        <v>44</v>
      </c>
      <c r="L597" s="103" t="e">
        <f>HLOOKUP(K597,'ABR''26'!$DE$4:$EH$65,MATCH('Carga (2)'!A597,'ABR''26'!$DE$4:$DE$65,0),0)</f>
        <v>#N/A</v>
      </c>
      <c r="M597" s="7"/>
      <c r="O597" s="7"/>
      <c r="P597" s="104"/>
      <c r="Q597" s="102"/>
      <c r="R597" s="102"/>
      <c r="S597" s="102"/>
      <c r="T597" s="105"/>
      <c r="U597" s="102"/>
      <c r="V597" s="7"/>
      <c r="W597" s="7"/>
      <c r="X597" s="7"/>
      <c r="Y597" s="7"/>
      <c r="Z597" s="100"/>
      <c r="AA597" s="7"/>
      <c r="AB597" s="7"/>
      <c r="AC597" s="7"/>
      <c r="AD597" s="7"/>
      <c r="AE597" s="100"/>
      <c r="AF597" s="7"/>
      <c r="AG597" s="100"/>
    </row>
    <row r="598" spans="1:33" x14ac:dyDescent="0.35">
      <c r="A598" s="7" t="str">
        <f t="shared" si="25"/>
        <v>Manaus29,50</v>
      </c>
      <c r="B598" s="100" t="s">
        <v>187</v>
      </c>
      <c r="C598" s="7">
        <v>4151</v>
      </c>
      <c r="D598" s="7" t="s">
        <v>40</v>
      </c>
      <c r="E598">
        <v>4003542</v>
      </c>
      <c r="F598" s="101"/>
      <c r="G598" s="111">
        <v>50034799</v>
      </c>
      <c r="H598" t="s">
        <v>238</v>
      </c>
      <c r="I598" s="101" t="str">
        <f t="shared" si="24"/>
        <v>29,5</v>
      </c>
      <c r="J598" s="164">
        <v>0</v>
      </c>
      <c r="K598" s="7" t="s">
        <v>52</v>
      </c>
      <c r="L598" s="103" t="e">
        <f>HLOOKUP(K598,'ABR''26'!$DE$4:$EH$65,MATCH('Carga (2)'!A598,'ABR''26'!$DE$4:$DE$65,0),0)</f>
        <v>#N/A</v>
      </c>
      <c r="M598" s="7"/>
      <c r="O598" s="7"/>
      <c r="P598" s="104"/>
      <c r="Q598" s="102"/>
      <c r="R598" s="102"/>
      <c r="S598" s="102"/>
      <c r="T598" s="105"/>
      <c r="U598" s="102"/>
      <c r="V598" s="7"/>
      <c r="W598" s="7"/>
      <c r="X598" s="7"/>
      <c r="Y598" s="7"/>
      <c r="Z598" s="100"/>
      <c r="AA598" s="7"/>
      <c r="AB598" s="7"/>
      <c r="AC598" s="7"/>
      <c r="AD598" s="7"/>
      <c r="AE598" s="100"/>
      <c r="AF598" s="7"/>
      <c r="AG598" s="100"/>
    </row>
    <row r="599" spans="1:33" x14ac:dyDescent="0.35">
      <c r="A599" s="7" t="str">
        <f t="shared" si="25"/>
        <v>Manaus29,50</v>
      </c>
      <c r="B599" s="100" t="s">
        <v>187</v>
      </c>
      <c r="C599" s="7">
        <v>4151</v>
      </c>
      <c r="D599" s="7" t="s">
        <v>40</v>
      </c>
      <c r="E599">
        <v>4003542</v>
      </c>
      <c r="F599" s="101"/>
      <c r="G599" s="111">
        <v>50034799</v>
      </c>
      <c r="H599" t="s">
        <v>238</v>
      </c>
      <c r="I599" s="101" t="str">
        <f t="shared" si="24"/>
        <v>29,5</v>
      </c>
      <c r="J599" s="164">
        <v>0</v>
      </c>
      <c r="K599" s="7" t="s">
        <v>46</v>
      </c>
      <c r="L599" s="103" t="e">
        <f>HLOOKUP(K599,'ABR''26'!$DE$4:$EH$65,MATCH('Carga (2)'!A599,'ABR''26'!$DE$4:$DE$65,0),0)</f>
        <v>#N/A</v>
      </c>
      <c r="M599" s="7"/>
      <c r="O599" s="7"/>
      <c r="P599" s="104"/>
      <c r="Q599" s="102"/>
      <c r="R599" s="102"/>
      <c r="S599" s="102"/>
      <c r="T599" s="105"/>
      <c r="U599" s="102"/>
      <c r="V599" s="7"/>
      <c r="W599" s="7"/>
      <c r="X599" s="7"/>
      <c r="Y599" s="7"/>
      <c r="Z599" s="100"/>
      <c r="AA599" s="7"/>
      <c r="AB599" s="7"/>
      <c r="AC599" s="7"/>
      <c r="AD599" s="7"/>
      <c r="AE599" s="100"/>
      <c r="AF599" s="7"/>
      <c r="AG599" s="100"/>
    </row>
    <row r="600" spans="1:33" x14ac:dyDescent="0.35">
      <c r="A600" s="7" t="str">
        <f t="shared" si="25"/>
        <v>Manaus29,51</v>
      </c>
      <c r="B600" s="100" t="s">
        <v>187</v>
      </c>
      <c r="C600" s="7">
        <v>4151</v>
      </c>
      <c r="D600" s="7" t="s">
        <v>40</v>
      </c>
      <c r="E600">
        <v>4003542</v>
      </c>
      <c r="F600" s="101"/>
      <c r="G600" s="111">
        <v>50036772</v>
      </c>
      <c r="H600" t="s">
        <v>239</v>
      </c>
      <c r="I600" s="101" t="str">
        <f t="shared" si="24"/>
        <v>29,5</v>
      </c>
      <c r="J600" s="164">
        <v>1</v>
      </c>
      <c r="K600" s="7" t="s">
        <v>43</v>
      </c>
      <c r="L600" s="103" t="e">
        <f>HLOOKUP(K600,'ABR''26'!$DE$4:$EH$65,MATCH('Carga (2)'!A600,'ABR''26'!$DE$4:$DE$65,0),0)</f>
        <v>#N/A</v>
      </c>
      <c r="M600" s="7"/>
      <c r="O600" s="7"/>
      <c r="P600" s="104"/>
      <c r="Q600" s="102"/>
      <c r="R600" s="102"/>
      <c r="S600" s="102"/>
      <c r="T600" s="105"/>
      <c r="U600" s="102"/>
      <c r="V600" s="7"/>
      <c r="W600" s="7"/>
      <c r="X600" s="7"/>
      <c r="Y600" s="7"/>
      <c r="Z600" s="100"/>
      <c r="AA600" s="7"/>
      <c r="AB600" s="7"/>
      <c r="AC600" s="7"/>
      <c r="AD600" s="7"/>
      <c r="AE600" s="100"/>
      <c r="AF600" s="7"/>
      <c r="AG600" s="100"/>
    </row>
    <row r="601" spans="1:33" x14ac:dyDescent="0.35">
      <c r="A601" s="7" t="str">
        <f t="shared" si="25"/>
        <v>Manaus29,51</v>
      </c>
      <c r="B601" s="100" t="s">
        <v>187</v>
      </c>
      <c r="C601" s="7">
        <v>4151</v>
      </c>
      <c r="D601" s="7" t="s">
        <v>40</v>
      </c>
      <c r="E601">
        <v>4003542</v>
      </c>
      <c r="F601" s="101"/>
      <c r="G601" s="111">
        <v>50036772</v>
      </c>
      <c r="H601" t="s">
        <v>239</v>
      </c>
      <c r="I601" s="101" t="str">
        <f t="shared" si="24"/>
        <v>29,5</v>
      </c>
      <c r="J601" s="164">
        <v>1</v>
      </c>
      <c r="K601" s="7" t="s">
        <v>50</v>
      </c>
      <c r="L601" s="103" t="e">
        <f>HLOOKUP(K601,'ABR''26'!$DE$4:$EH$65,MATCH('Carga (2)'!A601,'ABR''26'!$DE$4:$DE$65,0),0)</f>
        <v>#N/A</v>
      </c>
      <c r="M601" s="7"/>
      <c r="O601" s="7"/>
      <c r="P601" s="104"/>
      <c r="Q601" s="102"/>
      <c r="R601" s="102"/>
      <c r="S601" s="102"/>
      <c r="T601" s="105"/>
      <c r="U601" s="102"/>
      <c r="V601" s="7"/>
      <c r="W601" s="7"/>
      <c r="X601" s="7"/>
      <c r="Y601" s="7"/>
      <c r="Z601" s="100"/>
      <c r="AA601" s="7"/>
      <c r="AB601" s="7"/>
      <c r="AC601" s="7"/>
      <c r="AD601" s="7"/>
      <c r="AE601" s="100"/>
      <c r="AF601" s="7"/>
      <c r="AG601" s="100"/>
    </row>
    <row r="602" spans="1:33" x14ac:dyDescent="0.35">
      <c r="A602" s="7" t="str">
        <f t="shared" si="25"/>
        <v>Manaus29,51</v>
      </c>
      <c r="B602" s="100" t="s">
        <v>187</v>
      </c>
      <c r="C602" s="7">
        <v>4151</v>
      </c>
      <c r="D602" s="7" t="s">
        <v>40</v>
      </c>
      <c r="E602">
        <v>4003542</v>
      </c>
      <c r="F602" s="101"/>
      <c r="G602" s="111">
        <v>50036772</v>
      </c>
      <c r="H602" t="s">
        <v>239</v>
      </c>
      <c r="I602" s="101" t="str">
        <f t="shared" si="24"/>
        <v>29,5</v>
      </c>
      <c r="J602" s="164">
        <v>1</v>
      </c>
      <c r="K602" s="7" t="s">
        <v>138</v>
      </c>
      <c r="L602" s="103" t="e">
        <f>HLOOKUP(K602,'ABR''26'!$DE$4:$EH$65,MATCH('Carga (2)'!A602,'ABR''26'!$DE$4:$DE$65,0),0)</f>
        <v>#N/A</v>
      </c>
      <c r="M602" s="7"/>
      <c r="O602" s="7"/>
      <c r="P602" s="104"/>
      <c r="Q602" s="102"/>
      <c r="R602" s="102"/>
      <c r="S602" s="102"/>
      <c r="T602" s="105"/>
      <c r="U602" s="102"/>
      <c r="V602" s="7"/>
      <c r="W602" s="7"/>
      <c r="X602" s="7"/>
      <c r="Y602" s="7"/>
      <c r="Z602" s="100"/>
      <c r="AA602" s="7"/>
      <c r="AB602" s="7"/>
      <c r="AC602" s="7"/>
      <c r="AD602" s="7"/>
      <c r="AE602" s="100"/>
      <c r="AF602" s="7"/>
      <c r="AG602" s="100"/>
    </row>
    <row r="603" spans="1:33" x14ac:dyDescent="0.35">
      <c r="A603" s="7" t="str">
        <f t="shared" si="25"/>
        <v>Manaus29,51</v>
      </c>
      <c r="B603" s="100" t="s">
        <v>187</v>
      </c>
      <c r="C603" s="7">
        <v>4151</v>
      </c>
      <c r="D603" s="7" t="s">
        <v>40</v>
      </c>
      <c r="E603">
        <v>4003542</v>
      </c>
      <c r="F603" s="101"/>
      <c r="G603" s="111">
        <v>50036772</v>
      </c>
      <c r="H603" t="s">
        <v>239</v>
      </c>
      <c r="I603" s="101" t="str">
        <f t="shared" si="24"/>
        <v>29,5</v>
      </c>
      <c r="J603" s="164">
        <v>1</v>
      </c>
      <c r="K603" s="7" t="s">
        <v>131</v>
      </c>
      <c r="L603" s="103" t="e">
        <f>HLOOKUP(K603,'ABR''26'!$DE$4:$EH$65,MATCH('Carga (2)'!A603,'ABR''26'!$DE$4:$DE$65,0),0)</f>
        <v>#N/A</v>
      </c>
      <c r="M603" s="7"/>
      <c r="O603" s="7"/>
      <c r="P603" s="104"/>
      <c r="Q603" s="102"/>
      <c r="R603" s="102"/>
      <c r="S603" s="102"/>
      <c r="T603" s="105"/>
      <c r="U603" s="102"/>
      <c r="V603" s="7"/>
      <c r="W603" s="7"/>
      <c r="X603" s="7"/>
      <c r="Y603" s="7"/>
      <c r="Z603" s="100"/>
      <c r="AA603" s="7"/>
      <c r="AB603" s="7"/>
      <c r="AC603" s="7"/>
      <c r="AD603" s="7"/>
      <c r="AE603" s="100"/>
      <c r="AF603" s="7"/>
      <c r="AG603" s="100"/>
    </row>
    <row r="604" spans="1:33" x14ac:dyDescent="0.35">
      <c r="A604" s="7" t="str">
        <f t="shared" si="25"/>
        <v>Manaus29,51</v>
      </c>
      <c r="B604" s="100" t="s">
        <v>187</v>
      </c>
      <c r="C604" s="7">
        <v>4151</v>
      </c>
      <c r="D604" s="7" t="s">
        <v>40</v>
      </c>
      <c r="E604">
        <v>4003542</v>
      </c>
      <c r="F604" s="101"/>
      <c r="G604" s="111">
        <v>50036772</v>
      </c>
      <c r="H604" t="s">
        <v>239</v>
      </c>
      <c r="I604" s="101" t="str">
        <f t="shared" si="24"/>
        <v>29,5</v>
      </c>
      <c r="J604" s="164">
        <v>1</v>
      </c>
      <c r="K604" s="7" t="s">
        <v>44</v>
      </c>
      <c r="L604" s="103" t="e">
        <f>HLOOKUP(K604,'ABR''26'!$DE$4:$EH$65,MATCH('Carga (2)'!A604,'ABR''26'!$DE$4:$DE$65,0),0)</f>
        <v>#N/A</v>
      </c>
      <c r="M604" s="7"/>
      <c r="O604" s="7"/>
      <c r="P604" s="104"/>
      <c r="Q604" s="102"/>
      <c r="R604" s="102"/>
      <c r="S604" s="102"/>
      <c r="T604" s="105"/>
      <c r="U604" s="102"/>
      <c r="V604" s="7"/>
      <c r="W604" s="7"/>
      <c r="X604" s="7"/>
      <c r="Y604" s="7"/>
      <c r="Z604" s="100"/>
      <c r="AA604" s="7"/>
      <c r="AB604" s="7"/>
      <c r="AC604" s="7"/>
      <c r="AD604" s="7"/>
      <c r="AE604" s="100"/>
      <c r="AF604" s="7"/>
      <c r="AG604" s="100"/>
    </row>
    <row r="605" spans="1:33" x14ac:dyDescent="0.35">
      <c r="A605" s="7" t="str">
        <f t="shared" si="25"/>
        <v>Manaus29,51</v>
      </c>
      <c r="B605" s="100" t="s">
        <v>187</v>
      </c>
      <c r="C605" s="7">
        <v>4151</v>
      </c>
      <c r="D605" s="7" t="s">
        <v>40</v>
      </c>
      <c r="E605">
        <v>4003542</v>
      </c>
      <c r="F605" s="101"/>
      <c r="G605" s="111">
        <v>50036772</v>
      </c>
      <c r="H605" t="s">
        <v>239</v>
      </c>
      <c r="I605" s="101" t="str">
        <f t="shared" si="24"/>
        <v>29,5</v>
      </c>
      <c r="J605" s="164">
        <v>1</v>
      </c>
      <c r="K605" s="7" t="s">
        <v>52</v>
      </c>
      <c r="L605" s="103" t="e">
        <f>HLOOKUP(K605,'ABR''26'!$DE$4:$EH$65,MATCH('Carga (2)'!A605,'ABR''26'!$DE$4:$DE$65,0),0)</f>
        <v>#N/A</v>
      </c>
      <c r="M605" s="7"/>
      <c r="O605" s="7"/>
      <c r="P605" s="104"/>
      <c r="Q605" s="102"/>
      <c r="R605" s="102"/>
      <c r="S605" s="102"/>
      <c r="T605" s="105"/>
      <c r="U605" s="102"/>
      <c r="V605" s="7"/>
      <c r="W605" s="7"/>
      <c r="X605" s="7"/>
      <c r="Y605" s="7"/>
      <c r="Z605" s="100"/>
      <c r="AA605" s="7"/>
      <c r="AB605" s="7"/>
      <c r="AC605" s="7"/>
      <c r="AD605" s="7"/>
      <c r="AE605" s="100"/>
      <c r="AF605" s="7"/>
      <c r="AG605" s="100"/>
    </row>
    <row r="606" spans="1:33" x14ac:dyDescent="0.35">
      <c r="A606" s="7" t="str">
        <f t="shared" si="25"/>
        <v>Manaus29,51</v>
      </c>
      <c r="B606" s="100" t="s">
        <v>187</v>
      </c>
      <c r="C606" s="7">
        <v>4151</v>
      </c>
      <c r="D606" s="7" t="s">
        <v>40</v>
      </c>
      <c r="E606">
        <v>4003542</v>
      </c>
      <c r="F606" s="101"/>
      <c r="G606" s="111">
        <v>50036772</v>
      </c>
      <c r="H606" t="s">
        <v>239</v>
      </c>
      <c r="I606" s="101" t="str">
        <f t="shared" si="24"/>
        <v>29,5</v>
      </c>
      <c r="J606" s="164">
        <v>1</v>
      </c>
      <c r="K606" s="7" t="s">
        <v>46</v>
      </c>
      <c r="L606" s="103" t="e">
        <f>HLOOKUP(K606,'ABR''26'!$DE$4:$EH$65,MATCH('Carga (2)'!A606,'ABR''26'!$DE$4:$DE$65,0),0)</f>
        <v>#N/A</v>
      </c>
      <c r="M606" s="7"/>
      <c r="O606" s="7"/>
      <c r="P606" s="104"/>
      <c r="Q606" s="102"/>
      <c r="R606" s="102"/>
      <c r="S606" s="102"/>
      <c r="T606" s="105"/>
      <c r="U606" s="102"/>
      <c r="V606" s="7"/>
      <c r="W606" s="7"/>
      <c r="X606" s="7"/>
      <c r="Y606" s="7"/>
      <c r="Z606" s="100"/>
      <c r="AA606" s="7"/>
      <c r="AB606" s="7"/>
      <c r="AC606" s="7"/>
      <c r="AD606" s="7"/>
      <c r="AE606" s="100"/>
      <c r="AF606" s="7"/>
      <c r="AG606" s="100"/>
    </row>
    <row r="607" spans="1:33" x14ac:dyDescent="0.35">
      <c r="A607" s="7" t="str">
        <f t="shared" si="25"/>
        <v>Manaus29,51</v>
      </c>
      <c r="B607" s="100" t="s">
        <v>187</v>
      </c>
      <c r="C607" s="7">
        <v>4151</v>
      </c>
      <c r="D607" s="7" t="s">
        <v>40</v>
      </c>
      <c r="E607">
        <v>4003542</v>
      </c>
      <c r="F607" s="101"/>
      <c r="G607" s="111">
        <v>50036772</v>
      </c>
      <c r="H607" t="s">
        <v>239</v>
      </c>
      <c r="I607" s="101" t="str">
        <f t="shared" si="24"/>
        <v>29,5</v>
      </c>
      <c r="J607" s="164">
        <v>1</v>
      </c>
      <c r="K607" s="7" t="s">
        <v>133</v>
      </c>
      <c r="L607" s="103" t="e">
        <f>HLOOKUP(K607,'ABR''26'!$DE$4:$EH$65,MATCH('Carga (2)'!A607,'ABR''26'!$DE$4:$DE$65,0),0)</f>
        <v>#N/A</v>
      </c>
      <c r="M607" s="7"/>
      <c r="O607" s="7"/>
      <c r="P607" s="104"/>
      <c r="Q607" s="102"/>
      <c r="R607" s="102"/>
      <c r="S607" s="102"/>
      <c r="T607" s="105"/>
      <c r="U607" s="102"/>
      <c r="V607" s="7"/>
      <c r="W607" s="7"/>
      <c r="X607" s="7"/>
      <c r="Y607" s="7"/>
      <c r="Z607" s="100"/>
      <c r="AA607" s="7"/>
      <c r="AB607" s="7"/>
      <c r="AC607" s="7"/>
      <c r="AD607" s="7"/>
      <c r="AE607" s="100"/>
      <c r="AF607" s="7"/>
      <c r="AG607" s="100"/>
    </row>
    <row r="608" spans="1:33" x14ac:dyDescent="0.35">
      <c r="A608" s="7" t="str">
        <f t="shared" si="25"/>
        <v>LouveiraL,250</v>
      </c>
      <c r="B608" s="100" t="s">
        <v>187</v>
      </c>
      <c r="C608" s="7">
        <v>4185</v>
      </c>
      <c r="D608" s="7" t="s">
        <v>144</v>
      </c>
      <c r="E608">
        <v>4001150</v>
      </c>
      <c r="F608" s="101"/>
      <c r="G608" s="111">
        <v>50023554</v>
      </c>
      <c r="H608" t="s">
        <v>240</v>
      </c>
      <c r="I608" s="101" t="str">
        <f t="shared" si="24"/>
        <v>L,25</v>
      </c>
      <c r="J608" s="164">
        <v>0</v>
      </c>
      <c r="K608" s="7" t="s">
        <v>43</v>
      </c>
      <c r="L608" s="103" t="e">
        <f>HLOOKUP(K608,'ABR''26'!$DE$4:$EH$65,MATCH('Carga (2)'!A608,'ABR''26'!$DE$4:$DE$65,0),0)</f>
        <v>#N/A</v>
      </c>
      <c r="M608" s="7"/>
      <c r="O608" s="7"/>
      <c r="P608" s="104"/>
      <c r="Q608" s="102"/>
      <c r="R608" s="102"/>
      <c r="S608" s="102"/>
      <c r="T608" s="105"/>
      <c r="U608" s="102"/>
      <c r="V608" s="7"/>
      <c r="W608" s="7"/>
      <c r="X608" s="7"/>
      <c r="Y608" s="7"/>
      <c r="Z608" s="100"/>
      <c r="AA608" s="7"/>
      <c r="AB608" s="7"/>
      <c r="AC608" s="7"/>
      <c r="AD608" s="7"/>
      <c r="AE608" s="100"/>
      <c r="AF608" s="7"/>
      <c r="AG608" s="100"/>
    </row>
    <row r="609" spans="1:33" x14ac:dyDescent="0.35">
      <c r="A609" s="7" t="str">
        <f t="shared" si="25"/>
        <v>LouveiraL,250</v>
      </c>
      <c r="B609" s="100" t="s">
        <v>187</v>
      </c>
      <c r="C609" s="7">
        <v>4185</v>
      </c>
      <c r="D609" s="7" t="s">
        <v>144</v>
      </c>
      <c r="E609">
        <v>4001150</v>
      </c>
      <c r="F609" s="101"/>
      <c r="G609" s="111">
        <v>50023554</v>
      </c>
      <c r="H609" t="s">
        <v>240</v>
      </c>
      <c r="I609" s="101" t="str">
        <f t="shared" si="24"/>
        <v>L,25</v>
      </c>
      <c r="J609" s="164">
        <v>0</v>
      </c>
      <c r="K609" s="7" t="s">
        <v>44</v>
      </c>
      <c r="L609" s="103" t="e">
        <f>HLOOKUP(K609,'ABR''26'!$DE$4:$EH$65,MATCH('Carga (2)'!A609,'ABR''26'!$DE$4:$DE$65,0),0)</f>
        <v>#N/A</v>
      </c>
      <c r="M609" s="7"/>
      <c r="O609" s="7"/>
      <c r="P609" s="104"/>
      <c r="Q609" s="102"/>
      <c r="R609" s="102"/>
      <c r="S609" s="102"/>
      <c r="T609" s="105"/>
      <c r="U609" s="102"/>
      <c r="V609" s="7"/>
      <c r="W609" s="7"/>
      <c r="X609" s="7"/>
      <c r="Y609" s="7"/>
      <c r="Z609" s="100"/>
      <c r="AA609" s="7"/>
      <c r="AB609" s="7"/>
      <c r="AC609" s="7"/>
      <c r="AD609" s="7"/>
      <c r="AE609" s="100"/>
      <c r="AF609" s="7"/>
      <c r="AG609" s="100"/>
    </row>
    <row r="610" spans="1:33" x14ac:dyDescent="0.35">
      <c r="A610" s="7" t="str">
        <f t="shared" si="25"/>
        <v>LouveiraL,250</v>
      </c>
      <c r="B610" s="100" t="s">
        <v>187</v>
      </c>
      <c r="C610" s="7">
        <v>4185</v>
      </c>
      <c r="D610" s="7" t="s">
        <v>144</v>
      </c>
      <c r="E610">
        <v>4001150</v>
      </c>
      <c r="F610" s="101"/>
      <c r="G610" s="111">
        <v>50023554</v>
      </c>
      <c r="H610" t="s">
        <v>240</v>
      </c>
      <c r="I610" s="101" t="str">
        <f t="shared" si="24"/>
        <v>L,25</v>
      </c>
      <c r="J610" s="164">
        <v>0</v>
      </c>
      <c r="K610" s="7" t="s">
        <v>46</v>
      </c>
      <c r="L610" s="103" t="e">
        <f>HLOOKUP(K610,'ABR''26'!$DE$4:$EH$65,MATCH('Carga (2)'!A610,'ABR''26'!$DE$4:$DE$65,0),0)</f>
        <v>#N/A</v>
      </c>
      <c r="M610" s="7"/>
      <c r="O610" s="7"/>
      <c r="P610" s="104"/>
      <c r="Q610" s="102"/>
      <c r="R610" s="102"/>
      <c r="S610" s="102"/>
      <c r="T610" s="105"/>
      <c r="U610" s="102"/>
      <c r="V610" s="7"/>
      <c r="W610" s="7"/>
      <c r="X610" s="7"/>
      <c r="Y610" s="7"/>
      <c r="Z610" s="100"/>
      <c r="AA610" s="7"/>
      <c r="AB610" s="7"/>
      <c r="AC610" s="7"/>
      <c r="AD610" s="7"/>
      <c r="AE610" s="100"/>
      <c r="AF610" s="7"/>
      <c r="AG610" s="100"/>
    </row>
    <row r="611" spans="1:33" x14ac:dyDescent="0.35">
      <c r="A611" s="7" t="str">
        <f t="shared" si="25"/>
        <v>LouveiraL,250</v>
      </c>
      <c r="B611" s="100" t="s">
        <v>187</v>
      </c>
      <c r="C611" s="7">
        <v>4185</v>
      </c>
      <c r="D611" s="7" t="s">
        <v>144</v>
      </c>
      <c r="E611">
        <v>4001150</v>
      </c>
      <c r="F611" s="101"/>
      <c r="G611" s="111">
        <v>50023554</v>
      </c>
      <c r="H611" t="s">
        <v>240</v>
      </c>
      <c r="I611" s="101" t="str">
        <f t="shared" si="24"/>
        <v>L,25</v>
      </c>
      <c r="J611" s="164">
        <v>0</v>
      </c>
      <c r="K611" s="7" t="s">
        <v>131</v>
      </c>
      <c r="L611" s="103" t="e">
        <f>HLOOKUP(K611,'ABR''26'!$DE$4:$EH$65,MATCH('Carga (2)'!A611,'ABR''26'!$DE$4:$DE$65,0),0)</f>
        <v>#N/A</v>
      </c>
      <c r="M611" s="7"/>
      <c r="O611" s="7"/>
      <c r="P611" s="104"/>
      <c r="Q611" s="102"/>
      <c r="R611" s="102"/>
      <c r="S611" s="102"/>
      <c r="T611" s="105"/>
      <c r="U611" s="102"/>
      <c r="V611" s="7"/>
      <c r="W611" s="7"/>
      <c r="X611" s="7"/>
      <c r="Y611" s="7"/>
      <c r="Z611" s="100"/>
      <c r="AA611" s="7"/>
      <c r="AB611" s="7"/>
      <c r="AC611" s="7"/>
      <c r="AD611" s="7"/>
      <c r="AE611" s="100"/>
      <c r="AF611" s="7"/>
      <c r="AG611" s="100"/>
    </row>
    <row r="612" spans="1:33" x14ac:dyDescent="0.35">
      <c r="A612" s="7" t="str">
        <f t="shared" si="25"/>
        <v>LouveiraL,250</v>
      </c>
      <c r="B612" s="100" t="s">
        <v>187</v>
      </c>
      <c r="C612" s="7">
        <v>4185</v>
      </c>
      <c r="D612" s="7" t="s">
        <v>144</v>
      </c>
      <c r="E612">
        <v>4001150</v>
      </c>
      <c r="F612" s="101"/>
      <c r="G612" s="111">
        <v>50023554</v>
      </c>
      <c r="H612" t="s">
        <v>240</v>
      </c>
      <c r="I612" s="101" t="str">
        <f t="shared" si="24"/>
        <v>L,25</v>
      </c>
      <c r="J612" s="164">
        <v>0</v>
      </c>
      <c r="K612" s="7" t="s">
        <v>247</v>
      </c>
      <c r="L612" s="103" t="e">
        <f>HLOOKUP(K612,'ABR''26'!$DE$4:$EH$65,MATCH('Carga (2)'!A612,'ABR''26'!$DE$4:$DE$65,0),0)</f>
        <v>#N/A</v>
      </c>
      <c r="M612" s="7"/>
      <c r="O612" s="7"/>
      <c r="P612" s="104"/>
      <c r="Q612" s="102"/>
      <c r="R612" s="102"/>
      <c r="S612" s="102"/>
      <c r="T612" s="105"/>
      <c r="U612" s="102"/>
      <c r="V612" s="7"/>
      <c r="W612" s="7"/>
      <c r="X612" s="7"/>
      <c r="Y612" s="7"/>
      <c r="Z612" s="100"/>
      <c r="AA612" s="7"/>
      <c r="AB612" s="7"/>
      <c r="AC612" s="7"/>
      <c r="AD612" s="7"/>
      <c r="AE612" s="100"/>
      <c r="AF612" s="7"/>
      <c r="AG612" s="100"/>
    </row>
    <row r="613" spans="1:33" x14ac:dyDescent="0.35">
      <c r="A613" s="7" t="str">
        <f t="shared" si="25"/>
        <v>LouveiraL,250</v>
      </c>
      <c r="B613" s="100" t="s">
        <v>187</v>
      </c>
      <c r="C613" s="7">
        <v>4185</v>
      </c>
      <c r="D613" s="7" t="s">
        <v>144</v>
      </c>
      <c r="E613">
        <v>4001150</v>
      </c>
      <c r="F613" s="101"/>
      <c r="G613" s="111">
        <v>50023554</v>
      </c>
      <c r="H613" t="s">
        <v>240</v>
      </c>
      <c r="I613" s="101" t="str">
        <f t="shared" si="24"/>
        <v>L,25</v>
      </c>
      <c r="J613" s="164">
        <v>0</v>
      </c>
      <c r="K613" s="7" t="s">
        <v>139</v>
      </c>
      <c r="L613" s="103" t="e">
        <f>HLOOKUP(K613,'ABR''26'!$DE$4:$EH$65,MATCH('Carga (2)'!A613,'ABR''26'!$DE$4:$DE$65,0),0)</f>
        <v>#N/A</v>
      </c>
      <c r="M613" s="7"/>
      <c r="O613" s="7"/>
      <c r="P613" s="104"/>
      <c r="Q613" s="102"/>
      <c r="R613" s="102"/>
      <c r="S613" s="102"/>
      <c r="T613" s="105"/>
      <c r="U613" s="102"/>
      <c r="V613" s="7"/>
      <c r="W613" s="7"/>
      <c r="X613" s="7"/>
      <c r="Y613" s="7"/>
      <c r="Z613" s="100"/>
      <c r="AA613" s="7"/>
      <c r="AB613" s="7"/>
      <c r="AC613" s="7"/>
      <c r="AD613" s="7"/>
      <c r="AE613" s="100"/>
      <c r="AF613" s="7"/>
      <c r="AG613" s="100"/>
    </row>
    <row r="614" spans="1:33" x14ac:dyDescent="0.35">
      <c r="A614" s="7" t="str">
        <f t="shared" si="25"/>
        <v>LouveiraL,250</v>
      </c>
      <c r="B614" s="100" t="s">
        <v>187</v>
      </c>
      <c r="C614" s="7">
        <v>4185</v>
      </c>
      <c r="D614" s="7" t="s">
        <v>144</v>
      </c>
      <c r="E614">
        <v>4001150</v>
      </c>
      <c r="F614" s="101"/>
      <c r="G614" s="111">
        <v>50023554</v>
      </c>
      <c r="H614" t="s">
        <v>240</v>
      </c>
      <c r="I614" s="101" t="str">
        <f t="shared" si="24"/>
        <v>L,25</v>
      </c>
      <c r="J614" s="164">
        <v>0</v>
      </c>
      <c r="K614" s="7" t="s">
        <v>57</v>
      </c>
      <c r="L614" s="103" t="e">
        <f>HLOOKUP(K614,'ABR''26'!$DE$4:$EH$65,MATCH('Carga (2)'!A614,'ABR''26'!$DE$4:$DE$65,0),0)</f>
        <v>#N/A</v>
      </c>
      <c r="M614" s="7"/>
      <c r="O614" s="7"/>
      <c r="P614" s="104"/>
      <c r="Q614" s="102"/>
      <c r="R614" s="102"/>
      <c r="S614" s="102"/>
      <c r="T614" s="105"/>
      <c r="U614" s="102"/>
      <c r="V614" s="7"/>
      <c r="W614" s="7"/>
      <c r="X614" s="7"/>
      <c r="Y614" s="7"/>
      <c r="Z614" s="100"/>
      <c r="AA614" s="7"/>
      <c r="AB614" s="7"/>
      <c r="AC614" s="7"/>
      <c r="AD614" s="7"/>
      <c r="AE614" s="100"/>
      <c r="AF614" s="7"/>
      <c r="AG614" s="100"/>
    </row>
    <row r="615" spans="1:33" x14ac:dyDescent="0.35">
      <c r="A615" s="7" t="str">
        <f t="shared" si="25"/>
        <v>LouveiraL,250</v>
      </c>
      <c r="B615" s="100" t="s">
        <v>187</v>
      </c>
      <c r="C615" s="7">
        <v>4185</v>
      </c>
      <c r="D615" s="7" t="s">
        <v>144</v>
      </c>
      <c r="E615">
        <v>4001150</v>
      </c>
      <c r="F615" s="101"/>
      <c r="G615" s="111">
        <v>50023554</v>
      </c>
      <c r="H615" t="s">
        <v>240</v>
      </c>
      <c r="I615" s="101" t="str">
        <f t="shared" si="24"/>
        <v>L,25</v>
      </c>
      <c r="J615" s="164">
        <v>0</v>
      </c>
      <c r="K615" s="7" t="s">
        <v>133</v>
      </c>
      <c r="L615" s="103" t="e">
        <f>HLOOKUP(K615,'ABR''26'!$DE$4:$EH$65,MATCH('Carga (2)'!A615,'ABR''26'!$DE$4:$DE$65,0),0)</f>
        <v>#N/A</v>
      </c>
      <c r="M615" s="7"/>
      <c r="O615" s="7"/>
      <c r="P615" s="104"/>
      <c r="Q615" s="102"/>
      <c r="R615" s="102"/>
      <c r="S615" s="102"/>
      <c r="T615" s="105"/>
      <c r="U615" s="102"/>
      <c r="V615" s="7"/>
      <c r="W615" s="7"/>
      <c r="X615" s="7"/>
      <c r="Y615" s="7"/>
      <c r="Z615" s="100"/>
      <c r="AA615" s="7"/>
      <c r="AB615" s="7"/>
      <c r="AC615" s="7"/>
      <c r="AD615" s="7"/>
      <c r="AE615" s="100"/>
      <c r="AF615" s="7"/>
      <c r="AG615" s="100"/>
    </row>
    <row r="616" spans="1:33" x14ac:dyDescent="0.35">
      <c r="A616" s="7" t="str">
        <f t="shared" si="25"/>
        <v>LouveiraL,250</v>
      </c>
      <c r="B616" s="100" t="s">
        <v>187</v>
      </c>
      <c r="C616" s="7">
        <v>4185</v>
      </c>
      <c r="D616" s="7" t="s">
        <v>144</v>
      </c>
      <c r="E616">
        <v>4001150</v>
      </c>
      <c r="F616" s="101"/>
      <c r="G616" s="111">
        <v>50023554</v>
      </c>
      <c r="H616" t="s">
        <v>240</v>
      </c>
      <c r="I616" s="101" t="str">
        <f t="shared" si="24"/>
        <v>L,25</v>
      </c>
      <c r="J616" s="164">
        <v>0</v>
      </c>
      <c r="K616" s="7" t="s">
        <v>52</v>
      </c>
      <c r="L616" s="103" t="e">
        <f>HLOOKUP(K616,'ABR''26'!$DE$4:$EH$65,MATCH('Carga (2)'!A616,'ABR''26'!$DE$4:$DE$65,0),0)</f>
        <v>#N/A</v>
      </c>
      <c r="M616" s="7"/>
      <c r="O616" s="7"/>
      <c r="P616" s="104"/>
      <c r="Q616" s="102"/>
      <c r="R616" s="102"/>
      <c r="S616" s="102"/>
      <c r="T616" s="105"/>
      <c r="U616" s="102"/>
      <c r="V616" s="7"/>
      <c r="W616" s="7"/>
      <c r="X616" s="7"/>
      <c r="Y616" s="7"/>
      <c r="Z616" s="100"/>
      <c r="AA616" s="7"/>
      <c r="AB616" s="7"/>
      <c r="AC616" s="7"/>
      <c r="AD616" s="7"/>
      <c r="AE616" s="100"/>
      <c r="AF616" s="7"/>
      <c r="AG616" s="100"/>
    </row>
    <row r="617" spans="1:33" x14ac:dyDescent="0.35">
      <c r="A617" s="7" t="str">
        <f t="shared" si="25"/>
        <v>LouveiraL,250</v>
      </c>
      <c r="B617" s="100" t="s">
        <v>187</v>
      </c>
      <c r="C617" s="7">
        <v>4185</v>
      </c>
      <c r="D617" s="7" t="s">
        <v>144</v>
      </c>
      <c r="E617">
        <v>4001150</v>
      </c>
      <c r="F617" s="101"/>
      <c r="G617" s="111">
        <v>50023554</v>
      </c>
      <c r="H617" t="s">
        <v>240</v>
      </c>
      <c r="I617" s="101" t="str">
        <f t="shared" si="24"/>
        <v>L,25</v>
      </c>
      <c r="J617" s="164">
        <v>0</v>
      </c>
      <c r="K617" s="7" t="s">
        <v>50</v>
      </c>
      <c r="L617" s="103" t="e">
        <f>HLOOKUP(K617,'ABR''26'!$DE$4:$EH$65,MATCH('Carga (2)'!A617,'ABR''26'!$DE$4:$DE$65,0),0)</f>
        <v>#N/A</v>
      </c>
      <c r="M617" s="7"/>
      <c r="O617" s="7"/>
      <c r="P617" s="104"/>
      <c r="Q617" s="102"/>
      <c r="R617" s="102"/>
      <c r="S617" s="102"/>
      <c r="T617" s="105"/>
      <c r="U617" s="102"/>
      <c r="V617" s="7"/>
      <c r="W617" s="7"/>
      <c r="X617" s="7"/>
      <c r="Y617" s="7"/>
      <c r="Z617" s="100"/>
      <c r="AA617" s="7"/>
      <c r="AB617" s="7"/>
      <c r="AC617" s="7"/>
      <c r="AD617" s="7"/>
      <c r="AE617" s="100"/>
      <c r="AF617" s="7"/>
      <c r="AG617" s="100"/>
    </row>
    <row r="618" spans="1:33" x14ac:dyDescent="0.35">
      <c r="A618" s="7" t="str">
        <f t="shared" si="25"/>
        <v>LouveiraL,250</v>
      </c>
      <c r="B618" s="100" t="s">
        <v>187</v>
      </c>
      <c r="C618" s="7">
        <v>4185</v>
      </c>
      <c r="D618" s="7" t="s">
        <v>144</v>
      </c>
      <c r="E618">
        <v>4001150</v>
      </c>
      <c r="F618" s="101"/>
      <c r="G618" s="111">
        <v>50023554</v>
      </c>
      <c r="H618" t="s">
        <v>240</v>
      </c>
      <c r="I618" s="101" t="str">
        <f t="shared" si="24"/>
        <v>L,25</v>
      </c>
      <c r="J618" s="164">
        <v>0</v>
      </c>
      <c r="K618" s="7" t="s">
        <v>58</v>
      </c>
      <c r="L618" s="103" t="e">
        <f>HLOOKUP(K618,'ABR''26'!$DE$4:$EH$65,MATCH('Carga (2)'!A618,'ABR''26'!$DE$4:$DE$65,0),0)</f>
        <v>#N/A</v>
      </c>
      <c r="M618" s="7"/>
      <c r="O618" s="7"/>
      <c r="P618" s="104"/>
      <c r="Q618" s="102"/>
      <c r="R618" s="102"/>
      <c r="S618" s="102"/>
      <c r="T618" s="105"/>
      <c r="U618" s="102"/>
      <c r="V618" s="7"/>
      <c r="W618" s="7"/>
      <c r="X618" s="7"/>
      <c r="Y618" s="7"/>
      <c r="Z618" s="100"/>
      <c r="AA618" s="7"/>
      <c r="AB618" s="7"/>
      <c r="AC618" s="7"/>
      <c r="AD618" s="7"/>
      <c r="AE618" s="100"/>
      <c r="AF618" s="7"/>
      <c r="AG618" s="100"/>
    </row>
    <row r="619" spans="1:33" x14ac:dyDescent="0.35">
      <c r="A619" s="7" t="str">
        <f t="shared" si="25"/>
        <v>LouveiraL,250</v>
      </c>
      <c r="B619" s="100" t="s">
        <v>187</v>
      </c>
      <c r="C619" s="7">
        <v>4185</v>
      </c>
      <c r="D619" s="7" t="s">
        <v>144</v>
      </c>
      <c r="E619">
        <v>4001150</v>
      </c>
      <c r="F619" s="101"/>
      <c r="G619" s="111">
        <v>50023554</v>
      </c>
      <c r="H619" t="s">
        <v>240</v>
      </c>
      <c r="I619" s="101" t="str">
        <f t="shared" si="24"/>
        <v>L,25</v>
      </c>
      <c r="J619" s="164">
        <v>0</v>
      </c>
      <c r="K619" s="7" t="s">
        <v>134</v>
      </c>
      <c r="L619" s="103" t="e">
        <f>HLOOKUP(K619,'ABR''26'!$DE$4:$EH$65,MATCH('Carga (2)'!A619,'ABR''26'!$DE$4:$DE$65,0),0)</f>
        <v>#N/A</v>
      </c>
      <c r="M619" s="7"/>
      <c r="O619" s="7"/>
      <c r="P619" s="104"/>
      <c r="Q619" s="102"/>
      <c r="R619" s="102"/>
      <c r="S619" s="102"/>
      <c r="T619" s="105"/>
      <c r="U619" s="102"/>
      <c r="V619" s="7"/>
      <c r="W619" s="7"/>
      <c r="X619" s="7"/>
      <c r="Y619" s="7"/>
      <c r="Z619" s="100"/>
      <c r="AA619" s="7"/>
      <c r="AB619" s="7"/>
      <c r="AC619" s="7"/>
      <c r="AD619" s="7"/>
      <c r="AE619" s="100"/>
      <c r="AF619" s="7"/>
      <c r="AG619" s="100"/>
    </row>
    <row r="620" spans="1:33" x14ac:dyDescent="0.35">
      <c r="A620" s="7" t="str">
        <f t="shared" si="25"/>
        <v>LouveiraL,250</v>
      </c>
      <c r="B620" s="100" t="s">
        <v>187</v>
      </c>
      <c r="C620" s="7">
        <v>4185</v>
      </c>
      <c r="D620" s="7" t="s">
        <v>144</v>
      </c>
      <c r="E620">
        <v>4001150</v>
      </c>
      <c r="F620" s="101"/>
      <c r="G620" s="111">
        <v>50023554</v>
      </c>
      <c r="H620" t="s">
        <v>240</v>
      </c>
      <c r="I620" s="101" t="str">
        <f t="shared" si="24"/>
        <v>L,25</v>
      </c>
      <c r="J620" s="164">
        <v>0</v>
      </c>
      <c r="K620" s="7" t="s">
        <v>45</v>
      </c>
      <c r="L620" s="103" t="e">
        <f>HLOOKUP(K620,'ABR''26'!$DE$4:$EH$65,MATCH('Carga (2)'!A620,'ABR''26'!$DE$4:$DE$65,0),0)</f>
        <v>#N/A</v>
      </c>
      <c r="M620" s="7"/>
      <c r="O620" s="7"/>
      <c r="P620" s="104"/>
      <c r="Q620" s="102"/>
      <c r="R620" s="102"/>
      <c r="S620" s="102"/>
      <c r="T620" s="105"/>
      <c r="U620" s="102"/>
      <c r="V620" s="7"/>
      <c r="W620" s="7"/>
      <c r="X620" s="7"/>
      <c r="Y620" s="7"/>
      <c r="Z620" s="100"/>
      <c r="AA620" s="7"/>
      <c r="AB620" s="7"/>
      <c r="AC620" s="7"/>
      <c r="AD620" s="7"/>
      <c r="AE620" s="100"/>
      <c r="AF620" s="7"/>
      <c r="AG620" s="100"/>
    </row>
    <row r="621" spans="1:33" x14ac:dyDescent="0.35">
      <c r="A621" s="7" t="str">
        <f t="shared" si="25"/>
        <v>LouveiraL,250</v>
      </c>
      <c r="B621" s="100" t="s">
        <v>187</v>
      </c>
      <c r="C621" s="7">
        <v>4185</v>
      </c>
      <c r="D621" s="7" t="s">
        <v>144</v>
      </c>
      <c r="E621">
        <v>4001150</v>
      </c>
      <c r="F621" s="101"/>
      <c r="G621" s="111">
        <v>50023554</v>
      </c>
      <c r="H621" t="s">
        <v>240</v>
      </c>
      <c r="I621" s="101" t="str">
        <f t="shared" si="24"/>
        <v>L,25</v>
      </c>
      <c r="J621" s="164">
        <v>0</v>
      </c>
      <c r="K621" s="7" t="s">
        <v>54</v>
      </c>
      <c r="L621" s="103" t="e">
        <f>HLOOKUP(K621,'ABR''26'!$DE$4:$EH$65,MATCH('Carga (2)'!A621,'ABR''26'!$DE$4:$DE$65,0),0)</f>
        <v>#N/A</v>
      </c>
      <c r="M621" s="7"/>
      <c r="O621" s="7"/>
      <c r="P621" s="104"/>
      <c r="Q621" s="102"/>
      <c r="R621" s="102"/>
      <c r="S621" s="102"/>
      <c r="T621" s="105"/>
      <c r="U621" s="102"/>
      <c r="V621" s="7"/>
      <c r="W621" s="7"/>
      <c r="X621" s="7"/>
      <c r="Y621" s="7"/>
      <c r="Z621" s="100"/>
      <c r="AA621" s="7"/>
      <c r="AB621" s="7"/>
      <c r="AC621" s="7"/>
      <c r="AD621" s="7"/>
      <c r="AE621" s="100"/>
      <c r="AF621" s="7"/>
      <c r="AG621" s="100"/>
    </row>
    <row r="622" spans="1:33" x14ac:dyDescent="0.35">
      <c r="A622" s="7" t="str">
        <f t="shared" si="25"/>
        <v>LouveiraL,250</v>
      </c>
      <c r="B622" s="100" t="s">
        <v>187</v>
      </c>
      <c r="C622" s="7">
        <v>4185</v>
      </c>
      <c r="D622" s="7" t="s">
        <v>144</v>
      </c>
      <c r="E622">
        <v>4001150</v>
      </c>
      <c r="F622" s="101"/>
      <c r="G622" s="111">
        <v>50023554</v>
      </c>
      <c r="H622" t="s">
        <v>240</v>
      </c>
      <c r="I622" s="101" t="str">
        <f t="shared" si="24"/>
        <v>L,25</v>
      </c>
      <c r="J622" s="164">
        <v>0</v>
      </c>
      <c r="K622" s="7" t="s">
        <v>56</v>
      </c>
      <c r="L622" s="103" t="e">
        <f>HLOOKUP(K622,'ABR''26'!$DE$4:$EH$65,MATCH('Carga (2)'!A622,'ABR''26'!$DE$4:$DE$65,0),0)</f>
        <v>#N/A</v>
      </c>
      <c r="M622" s="7"/>
      <c r="O622" s="7"/>
      <c r="P622" s="104"/>
      <c r="Q622" s="102"/>
      <c r="R622" s="102"/>
      <c r="S622" s="102"/>
      <c r="T622" s="105"/>
      <c r="U622" s="102"/>
      <c r="V622" s="7"/>
      <c r="W622" s="7"/>
      <c r="X622" s="7"/>
      <c r="Y622" s="7"/>
      <c r="Z622" s="100"/>
      <c r="AA622" s="7"/>
      <c r="AB622" s="7"/>
      <c r="AC622" s="7"/>
      <c r="AD622" s="7"/>
      <c r="AE622" s="100"/>
      <c r="AF622" s="7"/>
      <c r="AG622" s="100"/>
    </row>
    <row r="623" spans="1:33" x14ac:dyDescent="0.35">
      <c r="A623" s="7" t="str">
        <f t="shared" si="25"/>
        <v>LouveiraL,250</v>
      </c>
      <c r="B623" s="100" t="s">
        <v>187</v>
      </c>
      <c r="C623" s="7">
        <v>4185</v>
      </c>
      <c r="D623" s="7" t="s">
        <v>144</v>
      </c>
      <c r="E623">
        <v>4001150</v>
      </c>
      <c r="F623" s="101"/>
      <c r="G623" s="111">
        <v>50023554</v>
      </c>
      <c r="H623" t="s">
        <v>240</v>
      </c>
      <c r="I623" s="101" t="str">
        <f t="shared" si="24"/>
        <v>L,25</v>
      </c>
      <c r="J623" s="164">
        <v>0</v>
      </c>
      <c r="K623" s="7" t="s">
        <v>138</v>
      </c>
      <c r="L623" s="103" t="e">
        <f>HLOOKUP(K623,'ABR''26'!$DE$4:$EH$65,MATCH('Carga (2)'!A623,'ABR''26'!$DE$4:$DE$65,0),0)</f>
        <v>#N/A</v>
      </c>
      <c r="M623" s="7"/>
      <c r="O623" s="7"/>
      <c r="P623" s="104"/>
      <c r="Q623" s="102"/>
      <c r="R623" s="102"/>
      <c r="S623" s="102"/>
      <c r="T623" s="105"/>
      <c r="U623" s="102"/>
      <c r="V623" s="7"/>
      <c r="W623" s="7"/>
      <c r="X623" s="7"/>
      <c r="Y623" s="7"/>
      <c r="Z623" s="100"/>
      <c r="AA623" s="7"/>
      <c r="AB623" s="7"/>
      <c r="AC623" s="7"/>
      <c r="AD623" s="7"/>
      <c r="AE623" s="100"/>
      <c r="AF623" s="7"/>
      <c r="AG623" s="100"/>
    </row>
    <row r="624" spans="1:33" x14ac:dyDescent="0.35">
      <c r="A624" s="7" t="str">
        <f t="shared" si="25"/>
        <v>LouveiraL,250</v>
      </c>
      <c r="B624" s="100" t="s">
        <v>187</v>
      </c>
      <c r="C624" s="7">
        <v>4185</v>
      </c>
      <c r="D624" s="7" t="s">
        <v>144</v>
      </c>
      <c r="E624">
        <v>4001150</v>
      </c>
      <c r="F624" s="101"/>
      <c r="G624" s="111">
        <v>50023554</v>
      </c>
      <c r="H624" t="s">
        <v>240</v>
      </c>
      <c r="I624" s="101" t="str">
        <f t="shared" si="24"/>
        <v>L,25</v>
      </c>
      <c r="J624" s="164">
        <v>0</v>
      </c>
      <c r="K624" s="7" t="s">
        <v>51</v>
      </c>
      <c r="L624" s="103" t="e">
        <f>HLOOKUP(K624,'ABR''26'!$DE$4:$EH$65,MATCH('Carga (2)'!A624,'ABR''26'!$DE$4:$DE$65,0),0)</f>
        <v>#N/A</v>
      </c>
      <c r="M624" s="7"/>
      <c r="O624" s="7"/>
      <c r="P624" s="104"/>
      <c r="Q624" s="102"/>
      <c r="R624" s="102"/>
      <c r="S624" s="102"/>
      <c r="T624" s="105"/>
      <c r="U624" s="102"/>
      <c r="V624" s="7"/>
      <c r="W624" s="7"/>
      <c r="X624" s="7"/>
      <c r="Y624" s="7"/>
      <c r="Z624" s="100"/>
      <c r="AA624" s="7"/>
      <c r="AB624" s="7"/>
      <c r="AC624" s="7"/>
      <c r="AD624" s="7"/>
      <c r="AE624" s="100"/>
      <c r="AF624" s="7"/>
      <c r="AG624" s="100"/>
    </row>
    <row r="625" spans="1:33" x14ac:dyDescent="0.35">
      <c r="A625" s="7" t="str">
        <f t="shared" si="25"/>
        <v>LouveiraL,250</v>
      </c>
      <c r="B625" s="100" t="s">
        <v>187</v>
      </c>
      <c r="C625" s="7">
        <v>4185</v>
      </c>
      <c r="D625" s="7" t="s">
        <v>144</v>
      </c>
      <c r="E625">
        <v>4001150</v>
      </c>
      <c r="F625" s="101"/>
      <c r="G625" s="111">
        <v>50035325</v>
      </c>
      <c r="H625" t="s">
        <v>241</v>
      </c>
      <c r="I625" s="101" t="str">
        <f t="shared" si="24"/>
        <v>L,25</v>
      </c>
      <c r="J625" s="164">
        <v>0</v>
      </c>
      <c r="K625" s="7" t="s">
        <v>43</v>
      </c>
      <c r="L625" s="103" t="e">
        <f>HLOOKUP(K625,'ABR''26'!$DE$4:$EH$65,MATCH('Carga (2)'!A625,'ABR''26'!$DE$4:$DE$65,0),0)</f>
        <v>#N/A</v>
      </c>
      <c r="M625" s="7"/>
      <c r="O625" s="7"/>
      <c r="P625" s="104"/>
      <c r="Q625" s="102"/>
      <c r="R625" s="102"/>
      <c r="S625" s="102"/>
      <c r="T625" s="105"/>
      <c r="U625" s="102"/>
      <c r="V625" s="7"/>
      <c r="W625" s="7"/>
      <c r="X625" s="7"/>
      <c r="Y625" s="7"/>
      <c r="Z625" s="100"/>
      <c r="AA625" s="7"/>
      <c r="AB625" s="7"/>
      <c r="AC625" s="7"/>
      <c r="AD625" s="7"/>
      <c r="AE625" s="100"/>
      <c r="AF625" s="7"/>
      <c r="AG625" s="100"/>
    </row>
    <row r="626" spans="1:33" x14ac:dyDescent="0.35">
      <c r="A626" s="7" t="str">
        <f t="shared" si="25"/>
        <v>LouveiraL,250</v>
      </c>
      <c r="B626" s="100" t="s">
        <v>187</v>
      </c>
      <c r="C626" s="7">
        <v>4185</v>
      </c>
      <c r="D626" s="7" t="s">
        <v>144</v>
      </c>
      <c r="E626">
        <v>4001150</v>
      </c>
      <c r="F626" s="101"/>
      <c r="G626" s="111">
        <v>50035325</v>
      </c>
      <c r="H626" t="s">
        <v>241</v>
      </c>
      <c r="I626" s="101" t="str">
        <f t="shared" si="24"/>
        <v>L,25</v>
      </c>
      <c r="J626" s="164">
        <v>0</v>
      </c>
      <c r="K626" s="7" t="s">
        <v>44</v>
      </c>
      <c r="L626" s="103" t="e">
        <f>HLOOKUP(K626,'ABR''26'!$DE$4:$EH$65,MATCH('Carga (2)'!A626,'ABR''26'!$DE$4:$DE$65,0),0)</f>
        <v>#N/A</v>
      </c>
      <c r="M626" s="7"/>
      <c r="O626" s="7"/>
      <c r="P626" s="104"/>
      <c r="Q626" s="102"/>
      <c r="R626" s="102"/>
      <c r="S626" s="102"/>
      <c r="T626" s="105"/>
      <c r="U626" s="102"/>
      <c r="V626" s="7"/>
      <c r="W626" s="7"/>
      <c r="X626" s="7"/>
      <c r="Y626" s="7"/>
      <c r="Z626" s="100"/>
      <c r="AA626" s="7"/>
      <c r="AB626" s="7"/>
      <c r="AC626" s="7"/>
      <c r="AD626" s="7"/>
      <c r="AE626" s="100"/>
      <c r="AF626" s="7"/>
      <c r="AG626" s="100"/>
    </row>
    <row r="627" spans="1:33" x14ac:dyDescent="0.35">
      <c r="A627" s="7" t="str">
        <f t="shared" si="25"/>
        <v>LouveiraL,250</v>
      </c>
      <c r="B627" s="100" t="s">
        <v>187</v>
      </c>
      <c r="C627" s="7">
        <v>4185</v>
      </c>
      <c r="D627" s="7" t="s">
        <v>144</v>
      </c>
      <c r="E627">
        <v>4001150</v>
      </c>
      <c r="F627" s="101"/>
      <c r="G627" s="111">
        <v>50035325</v>
      </c>
      <c r="H627" t="s">
        <v>241</v>
      </c>
      <c r="I627" s="101" t="str">
        <f t="shared" si="24"/>
        <v>L,25</v>
      </c>
      <c r="J627" s="164">
        <v>0</v>
      </c>
      <c r="K627" s="7" t="s">
        <v>46</v>
      </c>
      <c r="L627" s="103" t="e">
        <f>HLOOKUP(K627,'ABR''26'!$DE$4:$EH$65,MATCH('Carga (2)'!A627,'ABR''26'!$DE$4:$DE$65,0),0)</f>
        <v>#N/A</v>
      </c>
      <c r="M627" s="7"/>
      <c r="O627" s="7"/>
      <c r="P627" s="104"/>
      <c r="Q627" s="102"/>
      <c r="R627" s="102"/>
      <c r="S627" s="102"/>
      <c r="T627" s="105"/>
      <c r="U627" s="102"/>
      <c r="V627" s="7"/>
      <c r="W627" s="7"/>
      <c r="X627" s="7"/>
      <c r="Y627" s="7"/>
      <c r="Z627" s="100"/>
      <c r="AA627" s="7"/>
      <c r="AB627" s="7"/>
      <c r="AC627" s="7"/>
      <c r="AD627" s="7"/>
      <c r="AE627" s="100"/>
      <c r="AF627" s="7"/>
      <c r="AG627" s="100"/>
    </row>
    <row r="628" spans="1:33" x14ac:dyDescent="0.35">
      <c r="A628" s="7" t="str">
        <f t="shared" si="25"/>
        <v>LouveiraL,250</v>
      </c>
      <c r="B628" s="100" t="s">
        <v>187</v>
      </c>
      <c r="C628" s="7">
        <v>4185</v>
      </c>
      <c r="D628" s="7" t="s">
        <v>144</v>
      </c>
      <c r="E628">
        <v>4001150</v>
      </c>
      <c r="F628" s="101"/>
      <c r="G628" s="111">
        <v>50035325</v>
      </c>
      <c r="H628" t="s">
        <v>241</v>
      </c>
      <c r="I628" s="101" t="str">
        <f t="shared" si="24"/>
        <v>L,25</v>
      </c>
      <c r="J628" s="164">
        <v>0</v>
      </c>
      <c r="K628" s="7" t="s">
        <v>131</v>
      </c>
      <c r="L628" s="103" t="e">
        <f>HLOOKUP(K628,'ABR''26'!$DE$4:$EH$65,MATCH('Carga (2)'!A628,'ABR''26'!$DE$4:$DE$65,0),0)</f>
        <v>#N/A</v>
      </c>
      <c r="M628" s="7"/>
      <c r="O628" s="7"/>
      <c r="P628" s="104"/>
      <c r="Q628" s="102"/>
      <c r="R628" s="102"/>
      <c r="S628" s="102"/>
      <c r="T628" s="105"/>
      <c r="U628" s="102"/>
      <c r="V628" s="7"/>
      <c r="W628" s="7"/>
      <c r="X628" s="7"/>
      <c r="Y628" s="7"/>
      <c r="Z628" s="100"/>
      <c r="AA628" s="7"/>
      <c r="AB628" s="7"/>
      <c r="AC628" s="7"/>
      <c r="AD628" s="7"/>
      <c r="AE628" s="100"/>
      <c r="AF628" s="7"/>
      <c r="AG628" s="100"/>
    </row>
    <row r="629" spans="1:33" x14ac:dyDescent="0.35">
      <c r="A629" s="7" t="str">
        <f t="shared" si="25"/>
        <v>LouveiraL,250</v>
      </c>
      <c r="B629" s="100" t="s">
        <v>187</v>
      </c>
      <c r="C629" s="7">
        <v>4185</v>
      </c>
      <c r="D629" s="7" t="s">
        <v>144</v>
      </c>
      <c r="E629">
        <v>4001150</v>
      </c>
      <c r="F629" s="101"/>
      <c r="G629" s="111">
        <v>50035325</v>
      </c>
      <c r="H629" t="s">
        <v>241</v>
      </c>
      <c r="I629" s="101" t="str">
        <f t="shared" si="24"/>
        <v>L,25</v>
      </c>
      <c r="J629" s="164">
        <v>0</v>
      </c>
      <c r="K629" s="7" t="s">
        <v>247</v>
      </c>
      <c r="L629" s="103" t="e">
        <f>HLOOKUP(K629,'ABR''26'!$DE$4:$EH$65,MATCH('Carga (2)'!A629,'ABR''26'!$DE$4:$DE$65,0),0)</f>
        <v>#N/A</v>
      </c>
      <c r="M629" s="7"/>
      <c r="O629" s="7"/>
      <c r="P629" s="104"/>
      <c r="Q629" s="102"/>
      <c r="R629" s="102"/>
      <c r="S629" s="102"/>
      <c r="T629" s="105"/>
      <c r="U629" s="102"/>
      <c r="V629" s="7"/>
      <c r="W629" s="7"/>
      <c r="X629" s="7"/>
      <c r="Y629" s="7"/>
      <c r="Z629" s="100"/>
      <c r="AA629" s="7"/>
      <c r="AB629" s="7"/>
      <c r="AC629" s="7"/>
      <c r="AD629" s="7"/>
      <c r="AE629" s="100"/>
      <c r="AF629" s="7"/>
      <c r="AG629" s="100"/>
    </row>
    <row r="630" spans="1:33" x14ac:dyDescent="0.35">
      <c r="A630" s="7" t="str">
        <f t="shared" si="25"/>
        <v>LouveiraL,250</v>
      </c>
      <c r="B630" s="100" t="s">
        <v>187</v>
      </c>
      <c r="C630" s="7">
        <v>4185</v>
      </c>
      <c r="D630" s="7" t="s">
        <v>144</v>
      </c>
      <c r="E630">
        <v>4001150</v>
      </c>
      <c r="F630" s="101"/>
      <c r="G630" s="111">
        <v>50035325</v>
      </c>
      <c r="H630" t="s">
        <v>241</v>
      </c>
      <c r="I630" s="101" t="str">
        <f t="shared" si="24"/>
        <v>L,25</v>
      </c>
      <c r="J630" s="164">
        <v>0</v>
      </c>
      <c r="K630" s="7" t="s">
        <v>139</v>
      </c>
      <c r="L630" s="103" t="e">
        <f>HLOOKUP(K630,'ABR''26'!$DE$4:$EH$65,MATCH('Carga (2)'!A630,'ABR''26'!$DE$4:$DE$65,0),0)</f>
        <v>#N/A</v>
      </c>
      <c r="M630" s="7"/>
      <c r="O630" s="7"/>
      <c r="P630" s="104"/>
      <c r="Q630" s="102"/>
      <c r="R630" s="102"/>
      <c r="S630" s="102"/>
      <c r="T630" s="105"/>
      <c r="U630" s="102"/>
      <c r="V630" s="7"/>
      <c r="W630" s="7"/>
      <c r="X630" s="7"/>
      <c r="Y630" s="7"/>
      <c r="Z630" s="100"/>
      <c r="AA630" s="7"/>
      <c r="AB630" s="7"/>
      <c r="AC630" s="7"/>
      <c r="AD630" s="7"/>
      <c r="AE630" s="100"/>
      <c r="AF630" s="7"/>
      <c r="AG630" s="100"/>
    </row>
    <row r="631" spans="1:33" x14ac:dyDescent="0.35">
      <c r="A631" s="7" t="str">
        <f t="shared" si="25"/>
        <v>LouveiraL,250</v>
      </c>
      <c r="B631" s="100" t="s">
        <v>187</v>
      </c>
      <c r="C631" s="7">
        <v>4185</v>
      </c>
      <c r="D631" s="7" t="s">
        <v>144</v>
      </c>
      <c r="E631">
        <v>4001150</v>
      </c>
      <c r="F631" s="101"/>
      <c r="G631" s="111">
        <v>50035325</v>
      </c>
      <c r="H631" t="s">
        <v>241</v>
      </c>
      <c r="I631" s="101" t="str">
        <f t="shared" si="24"/>
        <v>L,25</v>
      </c>
      <c r="J631" s="164">
        <v>0</v>
      </c>
      <c r="K631" s="7" t="s">
        <v>57</v>
      </c>
      <c r="L631" s="103" t="e">
        <f>HLOOKUP(K631,'ABR''26'!$DE$4:$EH$65,MATCH('Carga (2)'!A631,'ABR''26'!$DE$4:$DE$65,0),0)</f>
        <v>#N/A</v>
      </c>
      <c r="M631" s="7"/>
      <c r="O631" s="7"/>
      <c r="P631" s="104"/>
      <c r="Q631" s="102"/>
      <c r="R631" s="102"/>
      <c r="S631" s="102"/>
      <c r="T631" s="105"/>
      <c r="U631" s="102"/>
      <c r="V631" s="7"/>
      <c r="W631" s="7"/>
      <c r="X631" s="7"/>
      <c r="Y631" s="7"/>
      <c r="Z631" s="100"/>
      <c r="AA631" s="7"/>
      <c r="AB631" s="7"/>
      <c r="AC631" s="7"/>
      <c r="AD631" s="7"/>
      <c r="AE631" s="100"/>
      <c r="AF631" s="7"/>
      <c r="AG631" s="100"/>
    </row>
    <row r="632" spans="1:33" x14ac:dyDescent="0.35">
      <c r="A632" s="7" t="str">
        <f t="shared" si="25"/>
        <v>LouveiraL,250</v>
      </c>
      <c r="B632" s="100" t="s">
        <v>187</v>
      </c>
      <c r="C632" s="7">
        <v>4185</v>
      </c>
      <c r="D632" s="7" t="s">
        <v>144</v>
      </c>
      <c r="E632">
        <v>4001150</v>
      </c>
      <c r="F632" s="101"/>
      <c r="G632" s="111">
        <v>50035325</v>
      </c>
      <c r="H632" t="s">
        <v>241</v>
      </c>
      <c r="I632" s="101" t="str">
        <f t="shared" si="24"/>
        <v>L,25</v>
      </c>
      <c r="J632" s="164">
        <v>0</v>
      </c>
      <c r="K632" s="7" t="s">
        <v>133</v>
      </c>
      <c r="L632" s="103" t="e">
        <f>HLOOKUP(K632,'ABR''26'!$DE$4:$EH$65,MATCH('Carga (2)'!A632,'ABR''26'!$DE$4:$DE$65,0),0)</f>
        <v>#N/A</v>
      </c>
      <c r="M632" s="7"/>
      <c r="O632" s="7"/>
      <c r="P632" s="104"/>
      <c r="Q632" s="102"/>
      <c r="R632" s="102"/>
      <c r="S632" s="102"/>
      <c r="T632" s="105"/>
      <c r="U632" s="102"/>
      <c r="V632" s="7"/>
      <c r="W632" s="7"/>
      <c r="X632" s="7"/>
      <c r="Y632" s="7"/>
      <c r="Z632" s="100"/>
      <c r="AA632" s="7"/>
      <c r="AB632" s="7"/>
      <c r="AC632" s="7"/>
      <c r="AD632" s="7"/>
      <c r="AE632" s="100"/>
      <c r="AF632" s="7"/>
      <c r="AG632" s="100"/>
    </row>
    <row r="633" spans="1:33" x14ac:dyDescent="0.35">
      <c r="A633" s="7" t="str">
        <f t="shared" si="25"/>
        <v>LouveiraL,250</v>
      </c>
      <c r="B633" s="100" t="s">
        <v>187</v>
      </c>
      <c r="C633" s="7">
        <v>4185</v>
      </c>
      <c r="D633" s="7" t="s">
        <v>144</v>
      </c>
      <c r="E633">
        <v>4001150</v>
      </c>
      <c r="F633" s="101"/>
      <c r="G633" s="111">
        <v>50035325</v>
      </c>
      <c r="H633" t="s">
        <v>241</v>
      </c>
      <c r="I633" s="101" t="str">
        <f t="shared" si="24"/>
        <v>L,25</v>
      </c>
      <c r="J633" s="164">
        <v>0</v>
      </c>
      <c r="K633" s="7" t="s">
        <v>52</v>
      </c>
      <c r="L633" s="103" t="e">
        <f>HLOOKUP(K633,'ABR''26'!$DE$4:$EH$65,MATCH('Carga (2)'!A633,'ABR''26'!$DE$4:$DE$65,0),0)</f>
        <v>#N/A</v>
      </c>
      <c r="M633" s="7"/>
      <c r="O633" s="7"/>
      <c r="P633" s="104"/>
      <c r="Q633" s="102"/>
      <c r="R633" s="102"/>
      <c r="S633" s="102"/>
      <c r="T633" s="105"/>
      <c r="U633" s="102"/>
      <c r="V633" s="7"/>
      <c r="W633" s="7"/>
      <c r="X633" s="7"/>
      <c r="Y633" s="7"/>
      <c r="Z633" s="100"/>
      <c r="AA633" s="7"/>
      <c r="AB633" s="7"/>
      <c r="AC633" s="7"/>
      <c r="AD633" s="7"/>
      <c r="AE633" s="100"/>
      <c r="AF633" s="7"/>
      <c r="AG633" s="100"/>
    </row>
    <row r="634" spans="1:33" x14ac:dyDescent="0.35">
      <c r="A634" s="7" t="str">
        <f t="shared" si="25"/>
        <v>LouveiraL,250</v>
      </c>
      <c r="B634" s="100" t="s">
        <v>187</v>
      </c>
      <c r="C634" s="7">
        <v>4185</v>
      </c>
      <c r="D634" s="7" t="s">
        <v>144</v>
      </c>
      <c r="E634">
        <v>4001150</v>
      </c>
      <c r="F634" s="101"/>
      <c r="G634" s="111">
        <v>50035325</v>
      </c>
      <c r="H634" t="s">
        <v>241</v>
      </c>
      <c r="I634" s="101" t="str">
        <f t="shared" si="24"/>
        <v>L,25</v>
      </c>
      <c r="J634" s="164">
        <v>0</v>
      </c>
      <c r="K634" s="7" t="s">
        <v>50</v>
      </c>
      <c r="L634" s="103" t="e">
        <f>HLOOKUP(K634,'ABR''26'!$DE$4:$EH$65,MATCH('Carga (2)'!A634,'ABR''26'!$DE$4:$DE$65,0),0)</f>
        <v>#N/A</v>
      </c>
      <c r="M634" s="7"/>
      <c r="O634" s="7"/>
      <c r="P634" s="104"/>
      <c r="Q634" s="102"/>
      <c r="R634" s="102"/>
      <c r="S634" s="102"/>
      <c r="T634" s="105"/>
      <c r="U634" s="102"/>
      <c r="V634" s="7"/>
      <c r="W634" s="7"/>
      <c r="X634" s="7"/>
      <c r="Y634" s="7"/>
      <c r="Z634" s="100"/>
      <c r="AA634" s="7"/>
      <c r="AB634" s="7"/>
      <c r="AC634" s="7"/>
      <c r="AD634" s="7"/>
      <c r="AE634" s="100"/>
      <c r="AF634" s="7"/>
      <c r="AG634" s="100"/>
    </row>
    <row r="635" spans="1:33" x14ac:dyDescent="0.35">
      <c r="A635" s="7" t="str">
        <f t="shared" si="25"/>
        <v>LouveiraL,250</v>
      </c>
      <c r="B635" s="100" t="s">
        <v>187</v>
      </c>
      <c r="C635" s="7">
        <v>4185</v>
      </c>
      <c r="D635" s="7" t="s">
        <v>144</v>
      </c>
      <c r="E635">
        <v>4001150</v>
      </c>
      <c r="F635" s="101"/>
      <c r="G635" s="111">
        <v>50035325</v>
      </c>
      <c r="H635" t="s">
        <v>241</v>
      </c>
      <c r="I635" s="101" t="str">
        <f t="shared" si="24"/>
        <v>L,25</v>
      </c>
      <c r="J635" s="164">
        <v>0</v>
      </c>
      <c r="K635" s="7" t="s">
        <v>58</v>
      </c>
      <c r="L635" s="103" t="e">
        <f>HLOOKUP(K635,'ABR''26'!$DE$4:$EH$65,MATCH('Carga (2)'!A635,'ABR''26'!$DE$4:$DE$65,0),0)</f>
        <v>#N/A</v>
      </c>
      <c r="M635" s="7"/>
      <c r="O635" s="7"/>
      <c r="P635" s="104"/>
      <c r="Q635" s="102"/>
      <c r="R635" s="102"/>
      <c r="S635" s="102"/>
      <c r="T635" s="105"/>
      <c r="U635" s="102"/>
      <c r="V635" s="7"/>
      <c r="W635" s="7"/>
      <c r="X635" s="7"/>
      <c r="Y635" s="7"/>
      <c r="Z635" s="100"/>
      <c r="AA635" s="7"/>
      <c r="AB635" s="7"/>
      <c r="AC635" s="7"/>
      <c r="AD635" s="7"/>
      <c r="AE635" s="100"/>
      <c r="AF635" s="7"/>
      <c r="AG635" s="100"/>
    </row>
    <row r="636" spans="1:33" x14ac:dyDescent="0.35">
      <c r="A636" s="7" t="str">
        <f t="shared" si="25"/>
        <v>LouveiraL,250</v>
      </c>
      <c r="B636" s="100" t="s">
        <v>187</v>
      </c>
      <c r="C636" s="7">
        <v>4185</v>
      </c>
      <c r="D636" s="7" t="s">
        <v>144</v>
      </c>
      <c r="E636">
        <v>4001150</v>
      </c>
      <c r="F636" s="101"/>
      <c r="G636" s="111">
        <v>50035325</v>
      </c>
      <c r="H636" t="s">
        <v>241</v>
      </c>
      <c r="I636" s="101" t="str">
        <f t="shared" si="24"/>
        <v>L,25</v>
      </c>
      <c r="J636" s="164">
        <v>0</v>
      </c>
      <c r="K636" s="7" t="s">
        <v>134</v>
      </c>
      <c r="L636" s="103" t="e">
        <f>HLOOKUP(K636,'ABR''26'!$DE$4:$EH$65,MATCH('Carga (2)'!A636,'ABR''26'!$DE$4:$DE$65,0),0)</f>
        <v>#N/A</v>
      </c>
      <c r="M636" s="7"/>
      <c r="O636" s="7"/>
      <c r="P636" s="104"/>
      <c r="Q636" s="102"/>
      <c r="R636" s="102"/>
      <c r="S636" s="102"/>
      <c r="T636" s="105"/>
      <c r="U636" s="102"/>
      <c r="V636" s="7"/>
      <c r="W636" s="7"/>
      <c r="X636" s="7"/>
      <c r="Y636" s="7"/>
      <c r="Z636" s="100"/>
      <c r="AA636" s="7"/>
      <c r="AB636" s="7"/>
      <c r="AC636" s="7"/>
      <c r="AD636" s="7"/>
      <c r="AE636" s="100"/>
      <c r="AF636" s="7"/>
      <c r="AG636" s="100"/>
    </row>
    <row r="637" spans="1:33" x14ac:dyDescent="0.35">
      <c r="A637" s="7" t="str">
        <f t="shared" si="25"/>
        <v>LouveiraL,250</v>
      </c>
      <c r="B637" s="100" t="s">
        <v>187</v>
      </c>
      <c r="C637" s="7">
        <v>4185</v>
      </c>
      <c r="D637" s="7" t="s">
        <v>144</v>
      </c>
      <c r="E637">
        <v>4001150</v>
      </c>
      <c r="F637" s="101"/>
      <c r="G637" s="111">
        <v>50035325</v>
      </c>
      <c r="H637" t="s">
        <v>241</v>
      </c>
      <c r="I637" s="101" t="str">
        <f t="shared" si="24"/>
        <v>L,25</v>
      </c>
      <c r="J637" s="164">
        <v>0</v>
      </c>
      <c r="K637" s="7" t="s">
        <v>45</v>
      </c>
      <c r="L637" s="103" t="e">
        <f>HLOOKUP(K637,'ABR''26'!$DE$4:$EH$65,MATCH('Carga (2)'!A637,'ABR''26'!$DE$4:$DE$65,0),0)</f>
        <v>#N/A</v>
      </c>
      <c r="M637" s="7"/>
      <c r="O637" s="7"/>
      <c r="P637" s="104"/>
      <c r="Q637" s="102"/>
      <c r="R637" s="102"/>
      <c r="S637" s="102"/>
      <c r="T637" s="105"/>
      <c r="U637" s="102"/>
      <c r="V637" s="7"/>
      <c r="W637" s="7"/>
      <c r="X637" s="7"/>
      <c r="Y637" s="7"/>
      <c r="Z637" s="100"/>
      <c r="AA637" s="7"/>
      <c r="AB637" s="7"/>
      <c r="AC637" s="7"/>
      <c r="AD637" s="7"/>
      <c r="AE637" s="100"/>
      <c r="AF637" s="7"/>
      <c r="AG637" s="100"/>
    </row>
    <row r="638" spans="1:33" x14ac:dyDescent="0.35">
      <c r="A638" s="7" t="str">
        <f t="shared" si="25"/>
        <v>LouveiraL,250</v>
      </c>
      <c r="B638" s="100" t="s">
        <v>187</v>
      </c>
      <c r="C638" s="7">
        <v>4185</v>
      </c>
      <c r="D638" s="7" t="s">
        <v>144</v>
      </c>
      <c r="E638">
        <v>4001150</v>
      </c>
      <c r="F638" s="101"/>
      <c r="G638" s="111">
        <v>50035325</v>
      </c>
      <c r="H638" t="s">
        <v>241</v>
      </c>
      <c r="I638" s="101" t="str">
        <f t="shared" si="24"/>
        <v>L,25</v>
      </c>
      <c r="J638" s="164">
        <v>0</v>
      </c>
      <c r="K638" s="7" t="s">
        <v>54</v>
      </c>
      <c r="L638" s="103" t="e">
        <f>HLOOKUP(K638,'ABR''26'!$DE$4:$EH$65,MATCH('Carga (2)'!A638,'ABR''26'!$DE$4:$DE$65,0),0)</f>
        <v>#N/A</v>
      </c>
      <c r="M638" s="7"/>
      <c r="O638" s="7"/>
      <c r="P638" s="104"/>
      <c r="Q638" s="102"/>
      <c r="R638" s="102"/>
      <c r="S638" s="102"/>
      <c r="T638" s="105"/>
      <c r="U638" s="102"/>
      <c r="V638" s="7"/>
      <c r="W638" s="7"/>
      <c r="X638" s="7"/>
      <c r="Y638" s="7"/>
      <c r="Z638" s="100"/>
      <c r="AA638" s="7"/>
      <c r="AB638" s="7"/>
      <c r="AC638" s="7"/>
      <c r="AD638" s="7"/>
      <c r="AE638" s="100"/>
      <c r="AF638" s="7"/>
      <c r="AG638" s="100"/>
    </row>
    <row r="639" spans="1:33" x14ac:dyDescent="0.35">
      <c r="A639" s="7" t="str">
        <f t="shared" si="25"/>
        <v>LouveiraL,250</v>
      </c>
      <c r="B639" s="100" t="s">
        <v>187</v>
      </c>
      <c r="C639" s="7">
        <v>4185</v>
      </c>
      <c r="D639" s="7" t="s">
        <v>144</v>
      </c>
      <c r="E639">
        <v>4001150</v>
      </c>
      <c r="F639" s="101"/>
      <c r="G639" s="111">
        <v>50035325</v>
      </c>
      <c r="H639" t="s">
        <v>241</v>
      </c>
      <c r="I639" s="101" t="str">
        <f t="shared" si="24"/>
        <v>L,25</v>
      </c>
      <c r="J639" s="164">
        <v>0</v>
      </c>
      <c r="K639" s="7" t="s">
        <v>56</v>
      </c>
      <c r="L639" s="103" t="e">
        <f>HLOOKUP(K639,'ABR''26'!$DE$4:$EH$65,MATCH('Carga (2)'!A639,'ABR''26'!$DE$4:$DE$65,0),0)</f>
        <v>#N/A</v>
      </c>
      <c r="M639" s="7"/>
      <c r="O639" s="7"/>
      <c r="P639" s="104"/>
      <c r="Q639" s="102"/>
      <c r="R639" s="102"/>
      <c r="S639" s="102"/>
      <c r="T639" s="105"/>
      <c r="U639" s="102"/>
      <c r="V639" s="7"/>
      <c r="W639" s="7"/>
      <c r="X639" s="7"/>
      <c r="Y639" s="7"/>
      <c r="Z639" s="100"/>
      <c r="AA639" s="7"/>
      <c r="AB639" s="7"/>
      <c r="AC639" s="7"/>
      <c r="AD639" s="7"/>
      <c r="AE639" s="100"/>
      <c r="AF639" s="7"/>
      <c r="AG639" s="100"/>
    </row>
    <row r="640" spans="1:33" x14ac:dyDescent="0.35">
      <c r="A640" s="7" t="str">
        <f t="shared" si="25"/>
        <v>LouveiraL,250</v>
      </c>
      <c r="B640" s="100" t="s">
        <v>187</v>
      </c>
      <c r="C640" s="7">
        <v>4185</v>
      </c>
      <c r="D640" s="7" t="s">
        <v>144</v>
      </c>
      <c r="E640">
        <v>4001150</v>
      </c>
      <c r="F640" s="101"/>
      <c r="G640" s="111">
        <v>50035325</v>
      </c>
      <c r="H640" t="s">
        <v>241</v>
      </c>
      <c r="I640" s="101" t="str">
        <f t="shared" si="24"/>
        <v>L,25</v>
      </c>
      <c r="J640" s="164">
        <v>0</v>
      </c>
      <c r="K640" s="7" t="s">
        <v>138</v>
      </c>
      <c r="L640" s="103" t="e">
        <f>HLOOKUP(K640,'ABR''26'!$DE$4:$EH$65,MATCH('Carga (2)'!A640,'ABR''26'!$DE$4:$DE$65,0),0)</f>
        <v>#N/A</v>
      </c>
      <c r="M640" s="7"/>
      <c r="O640" s="7"/>
      <c r="P640" s="104"/>
      <c r="Q640" s="102"/>
      <c r="R640" s="102"/>
      <c r="S640" s="102"/>
      <c r="T640" s="105"/>
      <c r="U640" s="102"/>
      <c r="V640" s="7"/>
      <c r="W640" s="7"/>
      <c r="X640" s="7"/>
      <c r="Y640" s="7"/>
      <c r="Z640" s="100"/>
      <c r="AA640" s="7"/>
      <c r="AB640" s="7"/>
      <c r="AC640" s="7"/>
      <c r="AD640" s="7"/>
      <c r="AE640" s="100"/>
      <c r="AF640" s="7"/>
      <c r="AG640" s="100"/>
    </row>
    <row r="641" spans="1:33" x14ac:dyDescent="0.35">
      <c r="A641" s="7" t="str">
        <f t="shared" si="25"/>
        <v>LouveiraL,250</v>
      </c>
      <c r="B641" s="100" t="s">
        <v>187</v>
      </c>
      <c r="C641" s="7">
        <v>4185</v>
      </c>
      <c r="D641" s="7" t="s">
        <v>144</v>
      </c>
      <c r="E641">
        <v>4001150</v>
      </c>
      <c r="F641" s="101"/>
      <c r="G641" s="111">
        <v>50035325</v>
      </c>
      <c r="H641" t="s">
        <v>241</v>
      </c>
      <c r="I641" s="101" t="str">
        <f t="shared" si="24"/>
        <v>L,25</v>
      </c>
      <c r="J641" s="164">
        <v>0</v>
      </c>
      <c r="K641" s="7" t="s">
        <v>51</v>
      </c>
      <c r="L641" s="103" t="e">
        <f>HLOOKUP(K641,'ABR''26'!$DE$4:$EH$65,MATCH('Carga (2)'!A641,'ABR''26'!$DE$4:$DE$65,0),0)</f>
        <v>#N/A</v>
      </c>
      <c r="M641" s="7"/>
      <c r="O641" s="7"/>
      <c r="P641" s="104"/>
      <c r="Q641" s="102"/>
      <c r="R641" s="102"/>
      <c r="S641" s="102"/>
      <c r="T641" s="105"/>
      <c r="U641" s="102"/>
      <c r="V641" s="7"/>
      <c r="W641" s="7"/>
      <c r="X641" s="7"/>
      <c r="Y641" s="7"/>
      <c r="Z641" s="100"/>
      <c r="AA641" s="7"/>
      <c r="AB641" s="7"/>
      <c r="AC641" s="7"/>
      <c r="AD641" s="7"/>
      <c r="AE641" s="100"/>
      <c r="AF641" s="7"/>
      <c r="AG641" s="100"/>
    </row>
    <row r="642" spans="1:33" x14ac:dyDescent="0.35">
      <c r="A642" s="7" t="str">
        <f t="shared" si="25"/>
        <v>Suape39,70</v>
      </c>
      <c r="B642" s="100" t="s">
        <v>187</v>
      </c>
      <c r="C642" s="7">
        <v>4196</v>
      </c>
      <c r="D642" s="7" t="s">
        <v>23</v>
      </c>
      <c r="E642">
        <v>4001152</v>
      </c>
      <c r="F642" s="101"/>
      <c r="G642" s="111">
        <v>50033829</v>
      </c>
      <c r="H642" t="s">
        <v>229</v>
      </c>
      <c r="I642" s="101" t="str">
        <f t="shared" ref="I642:I705" si="26">SUBSTITUTE(MID(H642,7,4),".",",")</f>
        <v>39,7</v>
      </c>
      <c r="J642" s="164">
        <v>0</v>
      </c>
      <c r="K642" s="7" t="s">
        <v>43</v>
      </c>
      <c r="L642" s="103" t="e">
        <f>HLOOKUP(K642,'ABR''26'!$DE$4:$EH$65,MATCH('Carga (2)'!A642,'ABR''26'!$DE$4:$DE$65,0),0)</f>
        <v>#N/A</v>
      </c>
      <c r="M642" s="7"/>
      <c r="O642" s="7"/>
      <c r="P642" s="104"/>
      <c r="Q642" s="102"/>
      <c r="R642" s="102"/>
      <c r="S642" s="102"/>
      <c r="T642" s="105"/>
      <c r="U642" s="102"/>
      <c r="V642" s="7"/>
      <c r="W642" s="7"/>
      <c r="X642" s="7"/>
      <c r="Y642" s="7"/>
      <c r="Z642" s="100"/>
      <c r="AA642" s="7"/>
      <c r="AB642" s="7"/>
      <c r="AC642" s="7"/>
      <c r="AD642" s="7"/>
      <c r="AE642" s="100"/>
      <c r="AF642" s="7"/>
      <c r="AG642" s="100"/>
    </row>
    <row r="643" spans="1:33" x14ac:dyDescent="0.35">
      <c r="A643" s="7" t="str">
        <f t="shared" ref="A643:A706" si="27">D643&amp;I643&amp;J643</f>
        <v>Suape39,70</v>
      </c>
      <c r="B643" s="100" t="s">
        <v>187</v>
      </c>
      <c r="C643" s="7">
        <v>4196</v>
      </c>
      <c r="D643" s="7" t="s">
        <v>23</v>
      </c>
      <c r="E643">
        <v>4001152</v>
      </c>
      <c r="F643" s="101"/>
      <c r="G643" s="111">
        <v>50033829</v>
      </c>
      <c r="H643" t="s">
        <v>229</v>
      </c>
      <c r="I643" s="101" t="str">
        <f t="shared" si="26"/>
        <v>39,7</v>
      </c>
      <c r="J643" s="164">
        <v>0</v>
      </c>
      <c r="K643" s="7" t="s">
        <v>50</v>
      </c>
      <c r="L643" s="103" t="e">
        <f>HLOOKUP(K643,'ABR''26'!$DE$4:$EH$65,MATCH('Carga (2)'!A643,'ABR''26'!$DE$4:$DE$65,0),0)</f>
        <v>#N/A</v>
      </c>
      <c r="M643" s="7"/>
      <c r="O643" s="7"/>
      <c r="P643" s="104"/>
      <c r="Q643" s="102"/>
      <c r="R643" s="102"/>
      <c r="S643" s="102"/>
      <c r="T643" s="105"/>
      <c r="U643" s="102"/>
      <c r="V643" s="7"/>
      <c r="W643" s="7"/>
      <c r="X643" s="7"/>
      <c r="Y643" s="7"/>
      <c r="Z643" s="100"/>
      <c r="AA643" s="7"/>
      <c r="AB643" s="7"/>
      <c r="AC643" s="7"/>
      <c r="AD643" s="7"/>
      <c r="AE643" s="100"/>
      <c r="AF643" s="7"/>
      <c r="AG643" s="100"/>
    </row>
    <row r="644" spans="1:33" x14ac:dyDescent="0.35">
      <c r="A644" s="7" t="str">
        <f t="shared" si="27"/>
        <v>Suape39,70</v>
      </c>
      <c r="B644" s="100" t="s">
        <v>187</v>
      </c>
      <c r="C644" s="7">
        <v>4196</v>
      </c>
      <c r="D644" s="7" t="s">
        <v>23</v>
      </c>
      <c r="E644">
        <v>4001152</v>
      </c>
      <c r="F644" s="101"/>
      <c r="G644" s="111">
        <v>50033829</v>
      </c>
      <c r="H644" t="s">
        <v>229</v>
      </c>
      <c r="I644" s="101" t="str">
        <f t="shared" si="26"/>
        <v>39,7</v>
      </c>
      <c r="J644" s="164">
        <v>0</v>
      </c>
      <c r="K644" s="7" t="s">
        <v>138</v>
      </c>
      <c r="L644" s="103" t="e">
        <f>HLOOKUP(K644,'ABR''26'!$DE$4:$EH$65,MATCH('Carga (2)'!A644,'ABR''26'!$DE$4:$DE$65,0),0)</f>
        <v>#N/A</v>
      </c>
      <c r="M644" s="7"/>
      <c r="O644" s="7"/>
      <c r="P644" s="104"/>
      <c r="Q644" s="102"/>
      <c r="R644" s="102"/>
      <c r="S644" s="102"/>
      <c r="T644" s="105"/>
      <c r="U644" s="102"/>
      <c r="V644" s="7"/>
      <c r="W644" s="7"/>
      <c r="X644" s="7"/>
      <c r="Y644" s="7"/>
      <c r="Z644" s="100"/>
      <c r="AA644" s="7"/>
      <c r="AB644" s="7"/>
      <c r="AC644" s="7"/>
      <c r="AD644" s="7"/>
      <c r="AE644" s="100"/>
      <c r="AF644" s="7"/>
      <c r="AG644" s="100"/>
    </row>
    <row r="645" spans="1:33" x14ac:dyDescent="0.35">
      <c r="A645" s="7" t="str">
        <f t="shared" si="27"/>
        <v>Suape39,70</v>
      </c>
      <c r="B645" s="100" t="s">
        <v>187</v>
      </c>
      <c r="C645" s="7">
        <v>4196</v>
      </c>
      <c r="D645" s="7" t="s">
        <v>23</v>
      </c>
      <c r="E645">
        <v>4001152</v>
      </c>
      <c r="F645" s="101"/>
      <c r="G645" s="111">
        <v>50033829</v>
      </c>
      <c r="H645" t="s">
        <v>229</v>
      </c>
      <c r="I645" s="101" t="str">
        <f t="shared" si="26"/>
        <v>39,7</v>
      </c>
      <c r="J645" s="164">
        <v>0</v>
      </c>
      <c r="K645" s="7" t="s">
        <v>131</v>
      </c>
      <c r="L645" s="103" t="e">
        <f>HLOOKUP(K645,'ABR''26'!$DE$4:$EH$65,MATCH('Carga (2)'!A645,'ABR''26'!$DE$4:$DE$65,0),0)</f>
        <v>#N/A</v>
      </c>
      <c r="M645" s="7"/>
      <c r="O645" s="7"/>
      <c r="P645" s="104"/>
      <c r="Q645" s="102"/>
      <c r="R645" s="102"/>
      <c r="S645" s="102"/>
      <c r="T645" s="105"/>
      <c r="U645" s="102"/>
      <c r="V645" s="7"/>
      <c r="W645" s="7"/>
      <c r="X645" s="7"/>
      <c r="Y645" s="7"/>
      <c r="Z645" s="100"/>
      <c r="AA645" s="7"/>
      <c r="AB645" s="7"/>
      <c r="AC645" s="7"/>
      <c r="AD645" s="7"/>
      <c r="AE645" s="100"/>
      <c r="AF645" s="7"/>
      <c r="AG645" s="100"/>
    </row>
    <row r="646" spans="1:33" x14ac:dyDescent="0.35">
      <c r="A646" s="7" t="str">
        <f t="shared" si="27"/>
        <v>Suape39,70</v>
      </c>
      <c r="B646" s="100" t="s">
        <v>187</v>
      </c>
      <c r="C646" s="7">
        <v>4196</v>
      </c>
      <c r="D646" s="7" t="s">
        <v>23</v>
      </c>
      <c r="E646">
        <v>4001152</v>
      </c>
      <c r="F646" s="101"/>
      <c r="G646" s="111">
        <v>50033829</v>
      </c>
      <c r="H646" t="s">
        <v>229</v>
      </c>
      <c r="I646" s="101" t="str">
        <f t="shared" si="26"/>
        <v>39,7</v>
      </c>
      <c r="J646" s="164">
        <v>0</v>
      </c>
      <c r="K646" s="7" t="s">
        <v>44</v>
      </c>
      <c r="L646" s="103" t="e">
        <f>HLOOKUP(K646,'ABR''26'!$DE$4:$EH$65,MATCH('Carga (2)'!A646,'ABR''26'!$DE$4:$DE$65,0),0)</f>
        <v>#N/A</v>
      </c>
      <c r="M646" s="7"/>
      <c r="O646" s="7"/>
      <c r="P646" s="104"/>
      <c r="Q646" s="102"/>
      <c r="R646" s="102"/>
      <c r="S646" s="102"/>
      <c r="T646" s="105"/>
      <c r="U646" s="102"/>
      <c r="V646" s="7"/>
      <c r="W646" s="7"/>
      <c r="X646" s="7"/>
      <c r="Y646" s="7"/>
      <c r="Z646" s="100"/>
      <c r="AA646" s="7"/>
      <c r="AB646" s="7"/>
      <c r="AC646" s="7"/>
      <c r="AD646" s="7"/>
      <c r="AE646" s="100"/>
      <c r="AF646" s="7"/>
      <c r="AG646" s="100"/>
    </row>
    <row r="647" spans="1:33" x14ac:dyDescent="0.35">
      <c r="A647" s="7" t="str">
        <f t="shared" si="27"/>
        <v>Suape39,70</v>
      </c>
      <c r="B647" s="100" t="s">
        <v>187</v>
      </c>
      <c r="C647" s="7">
        <v>4196</v>
      </c>
      <c r="D647" s="7" t="s">
        <v>23</v>
      </c>
      <c r="E647">
        <v>4001152</v>
      </c>
      <c r="F647" s="101"/>
      <c r="G647" s="111">
        <v>50033829</v>
      </c>
      <c r="H647" t="s">
        <v>229</v>
      </c>
      <c r="I647" s="101" t="str">
        <f t="shared" si="26"/>
        <v>39,7</v>
      </c>
      <c r="J647" s="164">
        <v>0</v>
      </c>
      <c r="K647" s="7" t="s">
        <v>52</v>
      </c>
      <c r="L647" s="103" t="e">
        <f>HLOOKUP(K647,'ABR''26'!$DE$4:$EH$65,MATCH('Carga (2)'!A647,'ABR''26'!$DE$4:$DE$65,0),0)</f>
        <v>#N/A</v>
      </c>
      <c r="M647" s="7"/>
      <c r="O647" s="7"/>
      <c r="P647" s="104"/>
      <c r="Q647" s="102"/>
      <c r="R647" s="102"/>
      <c r="S647" s="102"/>
      <c r="T647" s="105"/>
      <c r="U647" s="102"/>
      <c r="V647" s="7"/>
      <c r="W647" s="7"/>
      <c r="X647" s="7"/>
      <c r="Y647" s="7"/>
      <c r="Z647" s="100"/>
      <c r="AA647" s="7"/>
      <c r="AB647" s="7"/>
      <c r="AC647" s="7"/>
      <c r="AD647" s="7"/>
      <c r="AE647" s="100"/>
      <c r="AF647" s="7"/>
      <c r="AG647" s="100"/>
    </row>
    <row r="648" spans="1:33" x14ac:dyDescent="0.35">
      <c r="A648" s="7" t="str">
        <f t="shared" si="27"/>
        <v>Suape39,70</v>
      </c>
      <c r="B648" s="100" t="s">
        <v>187</v>
      </c>
      <c r="C648" s="7">
        <v>4196</v>
      </c>
      <c r="D648" s="7" t="s">
        <v>23</v>
      </c>
      <c r="E648">
        <v>4001152</v>
      </c>
      <c r="F648" s="101"/>
      <c r="G648" s="111">
        <v>50033829</v>
      </c>
      <c r="H648" t="s">
        <v>229</v>
      </c>
      <c r="I648" s="101" t="str">
        <f t="shared" si="26"/>
        <v>39,7</v>
      </c>
      <c r="J648" s="164">
        <v>0</v>
      </c>
      <c r="K648" s="7" t="s">
        <v>46</v>
      </c>
      <c r="L648" s="103" t="e">
        <f>HLOOKUP(K648,'ABR''26'!$DE$4:$EH$65,MATCH('Carga (2)'!A648,'ABR''26'!$DE$4:$DE$65,0),0)</f>
        <v>#N/A</v>
      </c>
      <c r="M648" s="7"/>
      <c r="O648" s="7"/>
      <c r="P648" s="104"/>
      <c r="Q648" s="102"/>
      <c r="R648" s="102"/>
      <c r="S648" s="102"/>
      <c r="T648" s="105"/>
      <c r="U648" s="102"/>
      <c r="V648" s="7"/>
      <c r="W648" s="7"/>
      <c r="X648" s="7"/>
      <c r="Y648" s="7"/>
      <c r="Z648" s="100"/>
      <c r="AA648" s="7"/>
      <c r="AB648" s="7"/>
      <c r="AC648" s="7"/>
      <c r="AD648" s="7"/>
      <c r="AE648" s="100"/>
      <c r="AF648" s="7"/>
      <c r="AG648" s="100"/>
    </row>
    <row r="649" spans="1:33" x14ac:dyDescent="0.35">
      <c r="A649" s="7" t="str">
        <f t="shared" si="27"/>
        <v>Suape39,70</v>
      </c>
      <c r="B649" s="100" t="s">
        <v>187</v>
      </c>
      <c r="C649" s="7">
        <v>4196</v>
      </c>
      <c r="D649" s="7" t="s">
        <v>23</v>
      </c>
      <c r="E649">
        <v>4001152</v>
      </c>
      <c r="F649" s="101"/>
      <c r="G649" s="111">
        <v>50033829</v>
      </c>
      <c r="H649" t="s">
        <v>229</v>
      </c>
      <c r="I649" s="101" t="str">
        <f t="shared" si="26"/>
        <v>39,7</v>
      </c>
      <c r="J649" s="164">
        <v>0</v>
      </c>
      <c r="K649" s="7" t="s">
        <v>133</v>
      </c>
      <c r="L649" s="103" t="e">
        <f>HLOOKUP(K649,'ABR''26'!$DE$4:$EH$65,MATCH('Carga (2)'!A649,'ABR''26'!$DE$4:$DE$65,0),0)</f>
        <v>#N/A</v>
      </c>
      <c r="M649" s="7"/>
      <c r="O649" s="7"/>
      <c r="P649" s="104"/>
      <c r="Q649" s="102"/>
      <c r="R649" s="102"/>
      <c r="S649" s="102"/>
      <c r="T649" s="105"/>
      <c r="U649" s="102"/>
      <c r="V649" s="7"/>
      <c r="W649" s="7"/>
      <c r="X649" s="7"/>
      <c r="Y649" s="7"/>
      <c r="Z649" s="100"/>
      <c r="AA649" s="7"/>
      <c r="AB649" s="7"/>
      <c r="AC649" s="7"/>
      <c r="AD649" s="7"/>
      <c r="AE649" s="100"/>
      <c r="AF649" s="7"/>
      <c r="AG649" s="100"/>
    </row>
    <row r="650" spans="1:33" x14ac:dyDescent="0.35">
      <c r="A650" s="7" t="str">
        <f t="shared" si="27"/>
        <v>Manaus39,70</v>
      </c>
      <c r="B650" s="100" t="s">
        <v>187</v>
      </c>
      <c r="C650" s="7">
        <v>4151</v>
      </c>
      <c r="D650" s="7" t="s">
        <v>40</v>
      </c>
      <c r="E650">
        <v>4001150</v>
      </c>
      <c r="F650" s="101"/>
      <c r="G650" s="111">
        <v>50040235</v>
      </c>
      <c r="H650" t="s">
        <v>233</v>
      </c>
      <c r="I650" s="101" t="str">
        <f t="shared" si="26"/>
        <v>39,7</v>
      </c>
      <c r="J650" s="164">
        <v>0</v>
      </c>
      <c r="K650" s="7" t="s">
        <v>43</v>
      </c>
      <c r="L650" s="103" t="e">
        <f>HLOOKUP(K650,'ABR''26'!$DE$4:$EH$65,MATCH('Carga (2)'!A650,'ABR''26'!$DE$4:$DE$65,0),0)</f>
        <v>#N/A</v>
      </c>
      <c r="M650" s="7"/>
      <c r="O650" s="7"/>
      <c r="P650" s="104"/>
      <c r="Q650" s="102"/>
      <c r="R650" s="102"/>
      <c r="S650" s="102"/>
      <c r="T650" s="105"/>
      <c r="U650" s="102"/>
      <c r="V650" s="7"/>
      <c r="W650" s="7"/>
      <c r="X650" s="7"/>
      <c r="Y650" s="7"/>
      <c r="Z650" s="100"/>
      <c r="AA650" s="7"/>
      <c r="AB650" s="7"/>
      <c r="AC650" s="7"/>
      <c r="AD650" s="7"/>
      <c r="AE650" s="100"/>
      <c r="AF650" s="7"/>
      <c r="AG650" s="100"/>
    </row>
    <row r="651" spans="1:33" x14ac:dyDescent="0.35">
      <c r="A651" s="7" t="str">
        <f t="shared" si="27"/>
        <v>Manaus39,70</v>
      </c>
      <c r="B651" s="100" t="s">
        <v>187</v>
      </c>
      <c r="C651" s="7">
        <v>4151</v>
      </c>
      <c r="D651" s="7" t="s">
        <v>40</v>
      </c>
      <c r="E651">
        <v>4001150</v>
      </c>
      <c r="F651" s="101"/>
      <c r="G651" s="111">
        <v>50040235</v>
      </c>
      <c r="H651" t="s">
        <v>233</v>
      </c>
      <c r="I651" s="101" t="str">
        <f t="shared" si="26"/>
        <v>39,7</v>
      </c>
      <c r="J651" s="164">
        <v>0</v>
      </c>
      <c r="K651" s="7" t="s">
        <v>50</v>
      </c>
      <c r="L651" s="103" t="e">
        <f>HLOOKUP(K651,'ABR''26'!$DE$4:$EH$65,MATCH('Carga (2)'!A651,'ABR''26'!$DE$4:$DE$65,0),0)</f>
        <v>#N/A</v>
      </c>
      <c r="M651" s="7"/>
      <c r="O651" s="7"/>
      <c r="P651" s="104"/>
      <c r="Q651" s="102"/>
      <c r="R651" s="102"/>
      <c r="S651" s="102"/>
      <c r="T651" s="105"/>
      <c r="U651" s="102"/>
      <c r="V651" s="7"/>
      <c r="W651" s="7"/>
      <c r="X651" s="7"/>
      <c r="Y651" s="7"/>
      <c r="Z651" s="100"/>
      <c r="AA651" s="7"/>
      <c r="AB651" s="7"/>
      <c r="AC651" s="7"/>
      <c r="AD651" s="7"/>
      <c r="AE651" s="100"/>
      <c r="AF651" s="7"/>
      <c r="AG651" s="100"/>
    </row>
    <row r="652" spans="1:33" x14ac:dyDescent="0.35">
      <c r="A652" s="7" t="str">
        <f t="shared" si="27"/>
        <v>Manaus39,70</v>
      </c>
      <c r="B652" s="100" t="s">
        <v>187</v>
      </c>
      <c r="C652" s="7">
        <v>4151</v>
      </c>
      <c r="D652" s="7" t="s">
        <v>40</v>
      </c>
      <c r="E652">
        <v>4001150</v>
      </c>
      <c r="F652" s="101"/>
      <c r="G652" s="111">
        <v>50040235</v>
      </c>
      <c r="H652" t="s">
        <v>233</v>
      </c>
      <c r="I652" s="101" t="str">
        <f t="shared" si="26"/>
        <v>39,7</v>
      </c>
      <c r="J652" s="164">
        <v>0</v>
      </c>
      <c r="K652" s="7" t="s">
        <v>138</v>
      </c>
      <c r="L652" s="103" t="e">
        <f>HLOOKUP(K652,'ABR''26'!$DE$4:$EH$65,MATCH('Carga (2)'!A652,'ABR''26'!$DE$4:$DE$65,0),0)</f>
        <v>#N/A</v>
      </c>
      <c r="M652" s="7"/>
      <c r="O652" s="7"/>
      <c r="P652" s="104"/>
      <c r="Q652" s="102"/>
      <c r="R652" s="102"/>
      <c r="S652" s="102"/>
      <c r="T652" s="105"/>
      <c r="U652" s="102"/>
      <c r="V652" s="7"/>
      <c r="W652" s="7"/>
      <c r="X652" s="7"/>
      <c r="Y652" s="7"/>
      <c r="Z652" s="100"/>
      <c r="AA652" s="7"/>
      <c r="AB652" s="7"/>
      <c r="AC652" s="7"/>
      <c r="AD652" s="7"/>
      <c r="AE652" s="100"/>
      <c r="AF652" s="7"/>
      <c r="AG652" s="100"/>
    </row>
    <row r="653" spans="1:33" x14ac:dyDescent="0.35">
      <c r="A653" s="7" t="str">
        <f t="shared" si="27"/>
        <v>Manaus39,70</v>
      </c>
      <c r="B653" s="100" t="s">
        <v>187</v>
      </c>
      <c r="C653" s="7">
        <v>4151</v>
      </c>
      <c r="D653" s="7" t="s">
        <v>40</v>
      </c>
      <c r="E653">
        <v>4001150</v>
      </c>
      <c r="F653" s="101"/>
      <c r="G653" s="111">
        <v>50040235</v>
      </c>
      <c r="H653" t="s">
        <v>233</v>
      </c>
      <c r="I653" s="101" t="str">
        <f t="shared" si="26"/>
        <v>39,7</v>
      </c>
      <c r="J653" s="164">
        <v>0</v>
      </c>
      <c r="K653" s="7" t="s">
        <v>131</v>
      </c>
      <c r="L653" s="103" t="e">
        <f>HLOOKUP(K653,'ABR''26'!$DE$4:$EH$65,MATCH('Carga (2)'!A653,'ABR''26'!$DE$4:$DE$65,0),0)</f>
        <v>#N/A</v>
      </c>
      <c r="M653" s="7"/>
      <c r="O653" s="7"/>
      <c r="P653" s="104"/>
      <c r="Q653" s="102"/>
      <c r="R653" s="102"/>
      <c r="S653" s="102"/>
      <c r="T653" s="105"/>
      <c r="U653" s="102"/>
      <c r="V653" s="7"/>
      <c r="W653" s="7"/>
      <c r="X653" s="7"/>
      <c r="Y653" s="7"/>
      <c r="Z653" s="100"/>
      <c r="AA653" s="7"/>
      <c r="AB653" s="7"/>
      <c r="AC653" s="7"/>
      <c r="AD653" s="7"/>
      <c r="AE653" s="100"/>
      <c r="AF653" s="7"/>
      <c r="AG653" s="100"/>
    </row>
    <row r="654" spans="1:33" x14ac:dyDescent="0.35">
      <c r="A654" s="7" t="str">
        <f t="shared" si="27"/>
        <v>Manaus39,70</v>
      </c>
      <c r="B654" s="100" t="s">
        <v>187</v>
      </c>
      <c r="C654" s="7">
        <v>4151</v>
      </c>
      <c r="D654" s="7" t="s">
        <v>40</v>
      </c>
      <c r="E654">
        <v>4001150</v>
      </c>
      <c r="F654" s="101"/>
      <c r="G654" s="111">
        <v>50040235</v>
      </c>
      <c r="H654" t="s">
        <v>233</v>
      </c>
      <c r="I654" s="101" t="str">
        <f t="shared" si="26"/>
        <v>39,7</v>
      </c>
      <c r="J654" s="164">
        <v>0</v>
      </c>
      <c r="K654" s="7" t="s">
        <v>44</v>
      </c>
      <c r="L654" s="103" t="e">
        <f>HLOOKUP(K654,'ABR''26'!$DE$4:$EH$65,MATCH('Carga (2)'!A654,'ABR''26'!$DE$4:$DE$65,0),0)</f>
        <v>#N/A</v>
      </c>
      <c r="M654" s="7"/>
      <c r="O654" s="7"/>
      <c r="P654" s="104"/>
      <c r="Q654" s="102"/>
      <c r="R654" s="102"/>
      <c r="S654" s="102"/>
      <c r="T654" s="105"/>
      <c r="U654" s="102"/>
      <c r="V654" s="7"/>
      <c r="W654" s="7"/>
      <c r="X654" s="7"/>
      <c r="Y654" s="7"/>
      <c r="Z654" s="100"/>
      <c r="AA654" s="7"/>
      <c r="AB654" s="7"/>
      <c r="AC654" s="7"/>
      <c r="AD654" s="7"/>
      <c r="AE654" s="100"/>
      <c r="AF654" s="7"/>
      <c r="AG654" s="100"/>
    </row>
    <row r="655" spans="1:33" x14ac:dyDescent="0.35">
      <c r="A655" s="7" t="str">
        <f t="shared" si="27"/>
        <v>Manaus39,70</v>
      </c>
      <c r="B655" s="100" t="s">
        <v>187</v>
      </c>
      <c r="C655" s="7">
        <v>4151</v>
      </c>
      <c r="D655" s="7" t="s">
        <v>40</v>
      </c>
      <c r="E655">
        <v>4001150</v>
      </c>
      <c r="F655" s="101"/>
      <c r="G655" s="111">
        <v>50040235</v>
      </c>
      <c r="H655" t="s">
        <v>233</v>
      </c>
      <c r="I655" s="101" t="str">
        <f t="shared" si="26"/>
        <v>39,7</v>
      </c>
      <c r="J655" s="164">
        <v>0</v>
      </c>
      <c r="K655" s="7" t="s">
        <v>52</v>
      </c>
      <c r="L655" s="103" t="e">
        <f>HLOOKUP(K655,'ABR''26'!$DE$4:$EH$65,MATCH('Carga (2)'!A655,'ABR''26'!$DE$4:$DE$65,0),0)</f>
        <v>#N/A</v>
      </c>
      <c r="M655" s="7"/>
      <c r="O655" s="7"/>
      <c r="P655" s="104"/>
      <c r="Q655" s="102"/>
      <c r="R655" s="102"/>
      <c r="S655" s="102"/>
      <c r="T655" s="105"/>
      <c r="U655" s="102"/>
      <c r="V655" s="7"/>
      <c r="W655" s="7"/>
      <c r="X655" s="7"/>
      <c r="Y655" s="7"/>
      <c r="Z655" s="100"/>
      <c r="AA655" s="7"/>
      <c r="AB655" s="7"/>
      <c r="AC655" s="7"/>
      <c r="AD655" s="7"/>
      <c r="AE655" s="100"/>
      <c r="AF655" s="7"/>
      <c r="AG655" s="100"/>
    </row>
    <row r="656" spans="1:33" x14ac:dyDescent="0.35">
      <c r="A656" s="7" t="str">
        <f t="shared" si="27"/>
        <v>Manaus39,70</v>
      </c>
      <c r="B656" s="100" t="s">
        <v>187</v>
      </c>
      <c r="C656" s="7">
        <v>4151</v>
      </c>
      <c r="D656" s="7" t="s">
        <v>40</v>
      </c>
      <c r="E656">
        <v>4001150</v>
      </c>
      <c r="F656" s="101"/>
      <c r="G656" s="111">
        <v>50040235</v>
      </c>
      <c r="H656" t="s">
        <v>233</v>
      </c>
      <c r="I656" s="101" t="str">
        <f t="shared" si="26"/>
        <v>39,7</v>
      </c>
      <c r="J656" s="164">
        <v>0</v>
      </c>
      <c r="K656" s="7" t="s">
        <v>46</v>
      </c>
      <c r="L656" s="103" t="e">
        <f>HLOOKUP(K656,'ABR''26'!$DE$4:$EH$65,MATCH('Carga (2)'!A656,'ABR''26'!$DE$4:$DE$65,0),0)</f>
        <v>#N/A</v>
      </c>
      <c r="M656" s="7"/>
      <c r="O656" s="7"/>
      <c r="P656" s="104"/>
      <c r="Q656" s="102"/>
      <c r="R656" s="102"/>
      <c r="S656" s="102"/>
      <c r="T656" s="105"/>
      <c r="U656" s="102"/>
      <c r="V656" s="7"/>
      <c r="W656" s="7"/>
      <c r="X656" s="7"/>
      <c r="Y656" s="7"/>
      <c r="Z656" s="100"/>
      <c r="AA656" s="7"/>
      <c r="AB656" s="7"/>
      <c r="AC656" s="7"/>
      <c r="AD656" s="7"/>
      <c r="AE656" s="100"/>
      <c r="AF656" s="7"/>
      <c r="AG656" s="100"/>
    </row>
    <row r="657" spans="1:33" x14ac:dyDescent="0.35">
      <c r="A657" s="7" t="str">
        <f t="shared" si="27"/>
        <v>Manaus39,70</v>
      </c>
      <c r="B657" s="100" t="s">
        <v>187</v>
      </c>
      <c r="C657" s="7">
        <v>4151</v>
      </c>
      <c r="D657" s="7" t="s">
        <v>40</v>
      </c>
      <c r="E657">
        <v>4001150</v>
      </c>
      <c r="F657" s="101"/>
      <c r="G657" s="111">
        <v>50040235</v>
      </c>
      <c r="H657" t="s">
        <v>233</v>
      </c>
      <c r="I657" s="101" t="str">
        <f t="shared" si="26"/>
        <v>39,7</v>
      </c>
      <c r="J657" s="164">
        <v>0</v>
      </c>
      <c r="K657" s="7" t="s">
        <v>133</v>
      </c>
      <c r="L657" s="103" t="e">
        <f>HLOOKUP(K657,'ABR''26'!$DE$4:$EH$65,MATCH('Carga (2)'!A657,'ABR''26'!$DE$4:$DE$65,0),0)</f>
        <v>#N/A</v>
      </c>
      <c r="M657" s="7"/>
      <c r="O657" s="7"/>
      <c r="P657" s="104"/>
      <c r="Q657" s="102"/>
      <c r="R657" s="102"/>
      <c r="S657" s="102"/>
      <c r="T657" s="105"/>
      <c r="U657" s="102"/>
      <c r="V657" s="7"/>
      <c r="W657" s="7"/>
      <c r="X657" s="7"/>
      <c r="Y657" s="7"/>
      <c r="Z657" s="100"/>
      <c r="AA657" s="7"/>
      <c r="AB657" s="7"/>
      <c r="AC657" s="7"/>
      <c r="AD657" s="7"/>
      <c r="AE657" s="100"/>
      <c r="AF657" s="7"/>
      <c r="AG657" s="100"/>
    </row>
    <row r="658" spans="1:33" x14ac:dyDescent="0.35">
      <c r="A658" s="7" t="str">
        <f t="shared" si="27"/>
        <v>Manaus25,50</v>
      </c>
      <c r="B658" s="100" t="s">
        <v>187</v>
      </c>
      <c r="C658" s="7">
        <v>4151</v>
      </c>
      <c r="D658" s="7" t="s">
        <v>40</v>
      </c>
      <c r="E658">
        <v>4185</v>
      </c>
      <c r="F658" s="101"/>
      <c r="G658" s="111">
        <v>50033817</v>
      </c>
      <c r="H658" t="s">
        <v>242</v>
      </c>
      <c r="I658" s="101" t="str">
        <f t="shared" si="26"/>
        <v>25,5</v>
      </c>
      <c r="J658" s="164">
        <v>0</v>
      </c>
      <c r="K658" s="7" t="s">
        <v>43</v>
      </c>
      <c r="L658" s="103" t="e">
        <f>HLOOKUP(K658,'ABR''26'!$DE$4:$EH$65,MATCH('Carga (2)'!A658,'ABR''26'!$DE$4:$DE$65,0),0)</f>
        <v>#N/A</v>
      </c>
      <c r="M658" s="7"/>
      <c r="O658" s="7"/>
      <c r="P658" s="104"/>
      <c r="Q658" s="102"/>
      <c r="R658" s="102"/>
      <c r="S658" s="102"/>
      <c r="T658" s="105"/>
      <c r="U658" s="102"/>
      <c r="V658" s="7"/>
      <c r="W658" s="7"/>
      <c r="X658" s="7"/>
      <c r="Y658" s="7"/>
      <c r="Z658" s="100"/>
      <c r="AA658" s="7"/>
      <c r="AB658" s="7"/>
      <c r="AC658" s="7"/>
      <c r="AD658" s="7"/>
      <c r="AE658" s="100"/>
      <c r="AF658" s="7"/>
      <c r="AG658" s="100"/>
    </row>
    <row r="659" spans="1:33" x14ac:dyDescent="0.35">
      <c r="A659" s="7" t="str">
        <f t="shared" si="27"/>
        <v>Manaus25,50</v>
      </c>
      <c r="B659" s="100" t="s">
        <v>187</v>
      </c>
      <c r="C659" s="7">
        <v>4151</v>
      </c>
      <c r="D659" s="7" t="s">
        <v>40</v>
      </c>
      <c r="E659">
        <v>4185</v>
      </c>
      <c r="F659" s="101"/>
      <c r="G659" s="111">
        <v>50033817</v>
      </c>
      <c r="H659" t="s">
        <v>242</v>
      </c>
      <c r="I659" s="101" t="str">
        <f t="shared" si="26"/>
        <v>25,5</v>
      </c>
      <c r="J659" s="164">
        <v>0</v>
      </c>
      <c r="K659" s="7" t="s">
        <v>50</v>
      </c>
      <c r="L659" s="103" t="e">
        <f>HLOOKUP(K659,'ABR''26'!$DE$4:$EH$65,MATCH('Carga (2)'!A659,'ABR''26'!$DE$4:$DE$65,0),0)</f>
        <v>#N/A</v>
      </c>
      <c r="M659" s="7"/>
      <c r="O659" s="7"/>
      <c r="P659" s="104"/>
      <c r="Q659" s="102"/>
      <c r="R659" s="102"/>
      <c r="S659" s="102"/>
      <c r="T659" s="105"/>
      <c r="U659" s="102"/>
      <c r="V659" s="7"/>
      <c r="W659" s="7"/>
      <c r="X659" s="7"/>
      <c r="Y659" s="7"/>
      <c r="Z659" s="100"/>
      <c r="AA659" s="7"/>
      <c r="AB659" s="7"/>
      <c r="AC659" s="7"/>
      <c r="AD659" s="7"/>
      <c r="AE659" s="100"/>
      <c r="AF659" s="7"/>
      <c r="AG659" s="100"/>
    </row>
    <row r="660" spans="1:33" x14ac:dyDescent="0.35">
      <c r="A660" s="7" t="str">
        <f t="shared" si="27"/>
        <v>Manaus25,50</v>
      </c>
      <c r="B660" s="100" t="s">
        <v>187</v>
      </c>
      <c r="C660" s="7">
        <v>4151</v>
      </c>
      <c r="D660" s="7" t="s">
        <v>40</v>
      </c>
      <c r="E660">
        <v>4185</v>
      </c>
      <c r="F660" s="101"/>
      <c r="G660" s="111">
        <v>50033817</v>
      </c>
      <c r="H660" t="s">
        <v>242</v>
      </c>
      <c r="I660" s="101" t="str">
        <f t="shared" si="26"/>
        <v>25,5</v>
      </c>
      <c r="J660" s="164">
        <v>0</v>
      </c>
      <c r="K660" s="7" t="s">
        <v>138</v>
      </c>
      <c r="L660" s="103" t="e">
        <f>HLOOKUP(K660,'ABR''26'!$DE$4:$EH$65,MATCH('Carga (2)'!A660,'ABR''26'!$DE$4:$DE$65,0),0)</f>
        <v>#N/A</v>
      </c>
      <c r="M660" s="7"/>
      <c r="O660" s="7"/>
      <c r="P660" s="104"/>
      <c r="Q660" s="102"/>
      <c r="R660" s="102"/>
      <c r="S660" s="102"/>
      <c r="T660" s="105"/>
      <c r="U660" s="102"/>
      <c r="V660" s="7"/>
      <c r="W660" s="7"/>
      <c r="X660" s="7"/>
      <c r="Y660" s="7"/>
      <c r="Z660" s="100"/>
      <c r="AA660" s="7"/>
      <c r="AB660" s="7"/>
      <c r="AC660" s="7"/>
      <c r="AD660" s="7"/>
      <c r="AE660" s="100"/>
      <c r="AF660" s="7"/>
      <c r="AG660" s="100"/>
    </row>
    <row r="661" spans="1:33" x14ac:dyDescent="0.35">
      <c r="A661" s="7" t="str">
        <f t="shared" si="27"/>
        <v>Manaus25,50</v>
      </c>
      <c r="B661" s="100" t="s">
        <v>187</v>
      </c>
      <c r="C661" s="7">
        <v>4151</v>
      </c>
      <c r="D661" s="7" t="s">
        <v>40</v>
      </c>
      <c r="E661">
        <v>4185</v>
      </c>
      <c r="F661" s="101"/>
      <c r="G661" s="111">
        <v>50033817</v>
      </c>
      <c r="H661" t="s">
        <v>242</v>
      </c>
      <c r="I661" s="101" t="str">
        <f t="shared" si="26"/>
        <v>25,5</v>
      </c>
      <c r="J661" s="164">
        <v>0</v>
      </c>
      <c r="K661" s="7" t="s">
        <v>131</v>
      </c>
      <c r="L661" s="103" t="e">
        <f>HLOOKUP(K661,'ABR''26'!$DE$4:$EH$65,MATCH('Carga (2)'!A661,'ABR''26'!$DE$4:$DE$65,0),0)</f>
        <v>#N/A</v>
      </c>
      <c r="M661" s="7"/>
      <c r="O661" s="7"/>
      <c r="P661" s="104"/>
      <c r="Q661" s="102"/>
      <c r="R661" s="102"/>
      <c r="S661" s="102"/>
      <c r="T661" s="105"/>
      <c r="U661" s="102"/>
      <c r="V661" s="7"/>
      <c r="W661" s="7"/>
      <c r="X661" s="7"/>
      <c r="Y661" s="7"/>
      <c r="Z661" s="100"/>
      <c r="AA661" s="7"/>
      <c r="AB661" s="7"/>
      <c r="AC661" s="7"/>
      <c r="AD661" s="7"/>
      <c r="AE661" s="100"/>
      <c r="AF661" s="7"/>
      <c r="AG661" s="100"/>
    </row>
    <row r="662" spans="1:33" x14ac:dyDescent="0.35">
      <c r="A662" s="7" t="str">
        <f t="shared" si="27"/>
        <v>Manaus25,50</v>
      </c>
      <c r="B662" s="100" t="s">
        <v>187</v>
      </c>
      <c r="C662" s="7">
        <v>4151</v>
      </c>
      <c r="D662" s="7" t="s">
        <v>40</v>
      </c>
      <c r="E662">
        <v>4185</v>
      </c>
      <c r="F662" s="101"/>
      <c r="G662" s="111">
        <v>50033817</v>
      </c>
      <c r="H662" t="s">
        <v>242</v>
      </c>
      <c r="I662" s="101" t="str">
        <f t="shared" si="26"/>
        <v>25,5</v>
      </c>
      <c r="J662" s="164">
        <v>0</v>
      </c>
      <c r="K662" s="7" t="s">
        <v>44</v>
      </c>
      <c r="L662" s="103" t="e">
        <f>HLOOKUP(K662,'ABR''26'!$DE$4:$EH$65,MATCH('Carga (2)'!A662,'ABR''26'!$DE$4:$DE$65,0),0)</f>
        <v>#N/A</v>
      </c>
      <c r="M662" s="7"/>
      <c r="O662" s="7"/>
      <c r="P662" s="104"/>
      <c r="Q662" s="102"/>
      <c r="R662" s="102"/>
      <c r="S662" s="102"/>
      <c r="T662" s="105"/>
      <c r="U662" s="102"/>
      <c r="V662" s="7"/>
      <c r="W662" s="7"/>
      <c r="X662" s="7"/>
      <c r="Y662" s="7"/>
      <c r="Z662" s="100"/>
      <c r="AA662" s="7"/>
      <c r="AB662" s="7"/>
      <c r="AC662" s="7"/>
      <c r="AD662" s="7"/>
      <c r="AE662" s="100"/>
      <c r="AF662" s="7"/>
      <c r="AG662" s="100"/>
    </row>
    <row r="663" spans="1:33" x14ac:dyDescent="0.35">
      <c r="A663" s="7" t="str">
        <f t="shared" si="27"/>
        <v>Manaus25,50</v>
      </c>
      <c r="B663" s="100" t="s">
        <v>187</v>
      </c>
      <c r="C663" s="7">
        <v>4151</v>
      </c>
      <c r="D663" s="7" t="s">
        <v>40</v>
      </c>
      <c r="E663">
        <v>4185</v>
      </c>
      <c r="F663" s="101"/>
      <c r="G663" s="111">
        <v>50033817</v>
      </c>
      <c r="H663" t="s">
        <v>242</v>
      </c>
      <c r="I663" s="101" t="str">
        <f t="shared" si="26"/>
        <v>25,5</v>
      </c>
      <c r="J663" s="164">
        <v>0</v>
      </c>
      <c r="K663" s="7" t="s">
        <v>52</v>
      </c>
      <c r="L663" s="103" t="e">
        <f>HLOOKUP(K663,'ABR''26'!$DE$4:$EH$65,MATCH('Carga (2)'!A663,'ABR''26'!$DE$4:$DE$65,0),0)</f>
        <v>#N/A</v>
      </c>
      <c r="M663" s="7"/>
      <c r="O663" s="7"/>
      <c r="P663" s="104"/>
      <c r="Q663" s="102"/>
      <c r="R663" s="102"/>
      <c r="S663" s="102"/>
      <c r="T663" s="105"/>
      <c r="U663" s="102"/>
      <c r="V663" s="7"/>
      <c r="W663" s="7"/>
      <c r="X663" s="7"/>
      <c r="Y663" s="7"/>
      <c r="Z663" s="100"/>
      <c r="AA663" s="7"/>
      <c r="AB663" s="7"/>
      <c r="AC663" s="7"/>
      <c r="AD663" s="7"/>
      <c r="AE663" s="100"/>
      <c r="AF663" s="7"/>
      <c r="AG663" s="100"/>
    </row>
    <row r="664" spans="1:33" x14ac:dyDescent="0.35">
      <c r="A664" s="7" t="str">
        <f t="shared" si="27"/>
        <v>Manaus25,50</v>
      </c>
      <c r="B664" s="100" t="s">
        <v>187</v>
      </c>
      <c r="C664" s="7">
        <v>4151</v>
      </c>
      <c r="D664" s="7" t="s">
        <v>40</v>
      </c>
      <c r="E664">
        <v>4185</v>
      </c>
      <c r="F664" s="101"/>
      <c r="G664" s="111">
        <v>50033817</v>
      </c>
      <c r="H664" t="s">
        <v>242</v>
      </c>
      <c r="I664" s="101" t="str">
        <f t="shared" si="26"/>
        <v>25,5</v>
      </c>
      <c r="J664" s="164">
        <v>0</v>
      </c>
      <c r="K664" s="7" t="s">
        <v>46</v>
      </c>
      <c r="L664" s="103" t="e">
        <f>HLOOKUP(K664,'ABR''26'!$DE$4:$EH$65,MATCH('Carga (2)'!A664,'ABR''26'!$DE$4:$DE$65,0),0)</f>
        <v>#N/A</v>
      </c>
      <c r="M664" s="7"/>
      <c r="O664" s="7"/>
      <c r="P664" s="104"/>
      <c r="Q664" s="102"/>
      <c r="R664" s="102"/>
      <c r="S664" s="102"/>
      <c r="T664" s="105"/>
      <c r="U664" s="102"/>
      <c r="V664" s="7"/>
      <c r="W664" s="7"/>
      <c r="X664" s="7"/>
      <c r="Y664" s="7"/>
      <c r="Z664" s="100"/>
      <c r="AA664" s="7"/>
      <c r="AB664" s="7"/>
      <c r="AC664" s="7"/>
      <c r="AD664" s="7"/>
      <c r="AE664" s="100"/>
      <c r="AF664" s="7"/>
      <c r="AG664" s="100"/>
    </row>
    <row r="665" spans="1:33" x14ac:dyDescent="0.35">
      <c r="A665" s="7" t="str">
        <f t="shared" si="27"/>
        <v>Manaus25,50</v>
      </c>
      <c r="B665" s="100" t="s">
        <v>187</v>
      </c>
      <c r="C665" s="7">
        <v>4151</v>
      </c>
      <c r="D665" s="7" t="s">
        <v>40</v>
      </c>
      <c r="E665">
        <v>4185</v>
      </c>
      <c r="F665" s="101"/>
      <c r="G665" s="111">
        <v>50033817</v>
      </c>
      <c r="H665" t="s">
        <v>242</v>
      </c>
      <c r="I665" s="101" t="str">
        <f t="shared" si="26"/>
        <v>25,5</v>
      </c>
      <c r="J665" s="164">
        <v>0</v>
      </c>
      <c r="K665" s="7" t="s">
        <v>133</v>
      </c>
      <c r="L665" s="103" t="e">
        <f>HLOOKUP(K665,'ABR''26'!$DE$4:$EH$65,MATCH('Carga (2)'!A665,'ABR''26'!$DE$4:$DE$65,0),0)</f>
        <v>#N/A</v>
      </c>
      <c r="M665" s="7"/>
      <c r="O665" s="7"/>
      <c r="P665" s="104"/>
      <c r="Q665" s="102"/>
      <c r="R665" s="102"/>
      <c r="S665" s="102"/>
      <c r="T665" s="105"/>
      <c r="U665" s="102"/>
      <c r="V665" s="7"/>
      <c r="W665" s="7"/>
      <c r="X665" s="7"/>
      <c r="Y665" s="7"/>
      <c r="Z665" s="100"/>
      <c r="AA665" s="7"/>
      <c r="AB665" s="7"/>
      <c r="AC665" s="7"/>
      <c r="AD665" s="7"/>
      <c r="AE665" s="100"/>
      <c r="AF665" s="7"/>
      <c r="AG665" s="100"/>
    </row>
    <row r="666" spans="1:33" x14ac:dyDescent="0.35">
      <c r="A666" s="7" t="str">
        <f t="shared" si="27"/>
        <v>Manaus25,50</v>
      </c>
      <c r="B666" s="100" t="s">
        <v>187</v>
      </c>
      <c r="C666" s="7">
        <v>4151</v>
      </c>
      <c r="D666" s="7" t="s">
        <v>40</v>
      </c>
      <c r="E666">
        <v>4185</v>
      </c>
      <c r="F666" s="101"/>
      <c r="G666" s="111">
        <v>50024021</v>
      </c>
      <c r="H666" t="s">
        <v>243</v>
      </c>
      <c r="I666" s="101" t="str">
        <f t="shared" si="26"/>
        <v>25,5</v>
      </c>
      <c r="J666" s="164">
        <v>0</v>
      </c>
      <c r="K666" s="7" t="s">
        <v>43</v>
      </c>
      <c r="L666" s="103" t="e">
        <f>HLOOKUP(K666,'ABR''26'!$DE$4:$EH$65,MATCH('Carga (2)'!A666,'ABR''26'!$DE$4:$DE$65,0),0)</f>
        <v>#N/A</v>
      </c>
      <c r="M666" s="7"/>
      <c r="O666" s="7"/>
      <c r="P666" s="104"/>
      <c r="Q666" s="102"/>
      <c r="R666" s="102"/>
      <c r="S666" s="102"/>
      <c r="T666" s="105"/>
      <c r="U666" s="102"/>
      <c r="V666" s="7"/>
      <c r="W666" s="7"/>
      <c r="X666" s="7"/>
      <c r="Y666" s="7"/>
      <c r="Z666" s="100"/>
      <c r="AA666" s="7"/>
      <c r="AB666" s="7"/>
      <c r="AC666" s="7"/>
      <c r="AD666" s="7"/>
      <c r="AE666" s="100"/>
      <c r="AF666" s="7"/>
      <c r="AG666" s="100"/>
    </row>
    <row r="667" spans="1:33" x14ac:dyDescent="0.35">
      <c r="A667" s="7" t="str">
        <f t="shared" si="27"/>
        <v>Manaus25,50</v>
      </c>
      <c r="B667" s="100" t="s">
        <v>187</v>
      </c>
      <c r="C667" s="7">
        <v>4151</v>
      </c>
      <c r="D667" s="7" t="s">
        <v>40</v>
      </c>
      <c r="E667">
        <v>4185</v>
      </c>
      <c r="F667" s="101"/>
      <c r="G667" s="111">
        <v>50024021</v>
      </c>
      <c r="H667" t="s">
        <v>243</v>
      </c>
      <c r="I667" s="101" t="str">
        <f t="shared" si="26"/>
        <v>25,5</v>
      </c>
      <c r="J667" s="164">
        <v>0</v>
      </c>
      <c r="K667" s="7" t="s">
        <v>50</v>
      </c>
      <c r="L667" s="103" t="e">
        <f>HLOOKUP(K667,'ABR''26'!$DE$4:$EH$65,MATCH('Carga (2)'!A667,'ABR''26'!$DE$4:$DE$65,0),0)</f>
        <v>#N/A</v>
      </c>
      <c r="M667" s="7"/>
      <c r="O667" s="7"/>
      <c r="P667" s="104"/>
      <c r="Q667" s="102"/>
      <c r="R667" s="102"/>
      <c r="S667" s="102"/>
      <c r="T667" s="105"/>
      <c r="U667" s="102"/>
      <c r="V667" s="7"/>
      <c r="W667" s="7"/>
      <c r="X667" s="7"/>
      <c r="Y667" s="7"/>
      <c r="Z667" s="100"/>
      <c r="AA667" s="7"/>
      <c r="AB667" s="7"/>
      <c r="AC667" s="7"/>
      <c r="AD667" s="7"/>
      <c r="AE667" s="100"/>
      <c r="AF667" s="7"/>
      <c r="AG667" s="100"/>
    </row>
    <row r="668" spans="1:33" x14ac:dyDescent="0.35">
      <c r="A668" s="7" t="str">
        <f t="shared" si="27"/>
        <v>Manaus25,50</v>
      </c>
      <c r="B668" s="100" t="s">
        <v>187</v>
      </c>
      <c r="C668" s="7">
        <v>4151</v>
      </c>
      <c r="D668" s="7" t="s">
        <v>40</v>
      </c>
      <c r="E668">
        <v>4185</v>
      </c>
      <c r="F668" s="101"/>
      <c r="G668" s="111">
        <v>50024021</v>
      </c>
      <c r="H668" t="s">
        <v>243</v>
      </c>
      <c r="I668" s="101" t="str">
        <f t="shared" si="26"/>
        <v>25,5</v>
      </c>
      <c r="J668" s="164">
        <v>0</v>
      </c>
      <c r="K668" s="7" t="s">
        <v>138</v>
      </c>
      <c r="L668" s="103" t="e">
        <f>HLOOKUP(K668,'ABR''26'!$DE$4:$EH$65,MATCH('Carga (2)'!A668,'ABR''26'!$DE$4:$DE$65,0),0)</f>
        <v>#N/A</v>
      </c>
      <c r="M668" s="7"/>
      <c r="O668" s="7"/>
      <c r="P668" s="104"/>
      <c r="Q668" s="102"/>
      <c r="R668" s="102"/>
      <c r="S668" s="102"/>
      <c r="T668" s="105"/>
      <c r="U668" s="102"/>
      <c r="V668" s="7"/>
      <c r="W668" s="7"/>
      <c r="X668" s="7"/>
      <c r="Y668" s="7"/>
      <c r="Z668" s="100"/>
      <c r="AA668" s="7"/>
      <c r="AB668" s="7"/>
      <c r="AC668" s="7"/>
      <c r="AD668" s="7"/>
      <c r="AE668" s="100"/>
      <c r="AF668" s="7"/>
      <c r="AG668" s="100"/>
    </row>
    <row r="669" spans="1:33" x14ac:dyDescent="0.35">
      <c r="A669" s="7" t="str">
        <f t="shared" si="27"/>
        <v>Manaus25,50</v>
      </c>
      <c r="B669" s="100" t="s">
        <v>187</v>
      </c>
      <c r="C669" s="7">
        <v>4151</v>
      </c>
      <c r="D669" s="7" t="s">
        <v>40</v>
      </c>
      <c r="E669">
        <v>4185</v>
      </c>
      <c r="F669" s="101"/>
      <c r="G669" s="111">
        <v>50024021</v>
      </c>
      <c r="H669" t="s">
        <v>243</v>
      </c>
      <c r="I669" s="101" t="str">
        <f t="shared" si="26"/>
        <v>25,5</v>
      </c>
      <c r="J669" s="164">
        <v>0</v>
      </c>
      <c r="K669" s="7" t="s">
        <v>131</v>
      </c>
      <c r="L669" s="103" t="e">
        <f>HLOOKUP(K669,'ABR''26'!$DE$4:$EH$65,MATCH('Carga (2)'!A669,'ABR''26'!$DE$4:$DE$65,0),0)</f>
        <v>#N/A</v>
      </c>
      <c r="M669" s="7"/>
      <c r="O669" s="7"/>
      <c r="P669" s="104"/>
      <c r="Q669" s="102"/>
      <c r="R669" s="102"/>
      <c r="S669" s="102"/>
      <c r="T669" s="105"/>
      <c r="U669" s="102"/>
      <c r="V669" s="7"/>
      <c r="W669" s="7"/>
      <c r="X669" s="7"/>
      <c r="Y669" s="7"/>
      <c r="Z669" s="100"/>
      <c r="AA669" s="7"/>
      <c r="AB669" s="7"/>
      <c r="AC669" s="7"/>
      <c r="AD669" s="7"/>
      <c r="AE669" s="100"/>
      <c r="AF669" s="7"/>
      <c r="AG669" s="100"/>
    </row>
    <row r="670" spans="1:33" x14ac:dyDescent="0.35">
      <c r="A670" s="7" t="str">
        <f t="shared" si="27"/>
        <v>Manaus25,50</v>
      </c>
      <c r="B670" s="100" t="s">
        <v>187</v>
      </c>
      <c r="C670" s="7">
        <v>4151</v>
      </c>
      <c r="D670" s="7" t="s">
        <v>40</v>
      </c>
      <c r="E670">
        <v>4185</v>
      </c>
      <c r="F670" s="101"/>
      <c r="G670" s="111">
        <v>50024021</v>
      </c>
      <c r="H670" t="s">
        <v>243</v>
      </c>
      <c r="I670" s="101" t="str">
        <f t="shared" si="26"/>
        <v>25,5</v>
      </c>
      <c r="J670" s="164">
        <v>0</v>
      </c>
      <c r="K670" s="7" t="s">
        <v>44</v>
      </c>
      <c r="L670" s="103" t="e">
        <f>HLOOKUP(K670,'ABR''26'!$DE$4:$EH$65,MATCH('Carga (2)'!A670,'ABR''26'!$DE$4:$DE$65,0),0)</f>
        <v>#N/A</v>
      </c>
      <c r="M670" s="7"/>
      <c r="O670" s="7"/>
      <c r="P670" s="104"/>
      <c r="Q670" s="102"/>
      <c r="R670" s="102"/>
      <c r="S670" s="102"/>
      <c r="T670" s="105"/>
      <c r="U670" s="102"/>
      <c r="V670" s="7"/>
      <c r="W670" s="7"/>
      <c r="X670" s="7"/>
      <c r="Y670" s="7"/>
      <c r="Z670" s="100"/>
      <c r="AA670" s="7"/>
      <c r="AB670" s="7"/>
      <c r="AC670" s="7"/>
      <c r="AD670" s="7"/>
      <c r="AE670" s="100"/>
      <c r="AF670" s="7"/>
      <c r="AG670" s="100"/>
    </row>
    <row r="671" spans="1:33" x14ac:dyDescent="0.35">
      <c r="A671" s="7" t="str">
        <f t="shared" si="27"/>
        <v>Manaus25,50</v>
      </c>
      <c r="B671" s="100" t="s">
        <v>187</v>
      </c>
      <c r="C671" s="7">
        <v>4151</v>
      </c>
      <c r="D671" s="7" t="s">
        <v>40</v>
      </c>
      <c r="E671">
        <v>4185</v>
      </c>
      <c r="F671" s="101"/>
      <c r="G671" s="111">
        <v>50024021</v>
      </c>
      <c r="H671" t="s">
        <v>243</v>
      </c>
      <c r="I671" s="101" t="str">
        <f t="shared" si="26"/>
        <v>25,5</v>
      </c>
      <c r="J671" s="164">
        <v>0</v>
      </c>
      <c r="K671" s="7" t="s">
        <v>52</v>
      </c>
      <c r="L671" s="103" t="e">
        <f>HLOOKUP(K671,'ABR''26'!$DE$4:$EH$65,MATCH('Carga (2)'!A671,'ABR''26'!$DE$4:$DE$65,0),0)</f>
        <v>#N/A</v>
      </c>
      <c r="M671" s="7"/>
      <c r="O671" s="7"/>
      <c r="P671" s="104"/>
      <c r="Q671" s="102"/>
      <c r="R671" s="102"/>
      <c r="S671" s="102"/>
      <c r="T671" s="105"/>
      <c r="U671" s="102"/>
      <c r="V671" s="7"/>
      <c r="W671" s="7"/>
      <c r="X671" s="7"/>
      <c r="Y671" s="7"/>
      <c r="Z671" s="100"/>
      <c r="AA671" s="7"/>
      <c r="AB671" s="7"/>
      <c r="AC671" s="7"/>
      <c r="AD671" s="7"/>
      <c r="AE671" s="100"/>
      <c r="AF671" s="7"/>
      <c r="AG671" s="100"/>
    </row>
    <row r="672" spans="1:33" x14ac:dyDescent="0.35">
      <c r="A672" s="7" t="str">
        <f t="shared" si="27"/>
        <v>Manaus25,50</v>
      </c>
      <c r="B672" s="100" t="s">
        <v>187</v>
      </c>
      <c r="C672" s="7">
        <v>4151</v>
      </c>
      <c r="D672" s="7" t="s">
        <v>40</v>
      </c>
      <c r="E672">
        <v>4185</v>
      </c>
      <c r="F672" s="101"/>
      <c r="G672" s="111">
        <v>50024021</v>
      </c>
      <c r="H672" t="s">
        <v>243</v>
      </c>
      <c r="I672" s="101" t="str">
        <f t="shared" si="26"/>
        <v>25,5</v>
      </c>
      <c r="J672" s="164">
        <v>0</v>
      </c>
      <c r="K672" s="7" t="s">
        <v>46</v>
      </c>
      <c r="L672" s="103" t="e">
        <f>HLOOKUP(K672,'ABR''26'!$DE$4:$EH$65,MATCH('Carga (2)'!A672,'ABR''26'!$DE$4:$DE$65,0),0)</f>
        <v>#N/A</v>
      </c>
      <c r="M672" s="7"/>
      <c r="O672" s="7"/>
      <c r="P672" s="104"/>
      <c r="Q672" s="102"/>
      <c r="R672" s="102"/>
      <c r="S672" s="102"/>
      <c r="T672" s="105"/>
      <c r="U672" s="102"/>
      <c r="V672" s="7"/>
      <c r="W672" s="7"/>
      <c r="X672" s="7"/>
      <c r="Y672" s="7"/>
      <c r="Z672" s="100"/>
      <c r="AA672" s="7"/>
      <c r="AB672" s="7"/>
      <c r="AC672" s="7"/>
      <c r="AD672" s="7"/>
      <c r="AE672" s="100"/>
      <c r="AF672" s="7"/>
      <c r="AG672" s="100"/>
    </row>
    <row r="673" spans="1:33" x14ac:dyDescent="0.35">
      <c r="A673" s="7" t="str">
        <f t="shared" si="27"/>
        <v>Manaus25,50</v>
      </c>
      <c r="B673" s="100" t="s">
        <v>187</v>
      </c>
      <c r="C673" s="7">
        <v>4151</v>
      </c>
      <c r="D673" s="7" t="s">
        <v>40</v>
      </c>
      <c r="E673">
        <v>4185</v>
      </c>
      <c r="F673" s="101"/>
      <c r="G673" s="111">
        <v>50024021</v>
      </c>
      <c r="H673" t="s">
        <v>243</v>
      </c>
      <c r="I673" s="101" t="str">
        <f t="shared" si="26"/>
        <v>25,5</v>
      </c>
      <c r="J673" s="164">
        <v>0</v>
      </c>
      <c r="K673" s="7" t="s">
        <v>133</v>
      </c>
      <c r="L673" s="103" t="e">
        <f>HLOOKUP(K673,'ABR''26'!$DE$4:$EH$65,MATCH('Carga (2)'!A673,'ABR''26'!$DE$4:$DE$65,0),0)</f>
        <v>#N/A</v>
      </c>
      <c r="M673" s="7"/>
      <c r="O673" s="7"/>
      <c r="P673" s="104"/>
      <c r="Q673" s="102"/>
      <c r="R673" s="102"/>
      <c r="S673" s="102"/>
      <c r="T673" s="105"/>
      <c r="U673" s="102"/>
      <c r="V673" s="7"/>
      <c r="W673" s="7"/>
      <c r="X673" s="7"/>
      <c r="Y673" s="7"/>
      <c r="Z673" s="100"/>
      <c r="AA673" s="7"/>
      <c r="AB673" s="7"/>
      <c r="AC673" s="7"/>
      <c r="AD673" s="7"/>
      <c r="AE673" s="100"/>
      <c r="AF673" s="7"/>
      <c r="AG673" s="100"/>
    </row>
    <row r="674" spans="1:33" x14ac:dyDescent="0.35">
      <c r="A674" s="7" t="str">
        <f t="shared" si="27"/>
        <v>Manaus29,50</v>
      </c>
      <c r="B674" s="100" t="s">
        <v>187</v>
      </c>
      <c r="C674" s="7">
        <v>4151</v>
      </c>
      <c r="D674" s="7" t="s">
        <v>40</v>
      </c>
      <c r="E674">
        <v>4003542</v>
      </c>
      <c r="F674" s="101"/>
      <c r="G674" s="111">
        <v>50035284</v>
      </c>
      <c r="H674" t="s">
        <v>244</v>
      </c>
      <c r="I674" s="101" t="str">
        <f t="shared" si="26"/>
        <v>29,5</v>
      </c>
      <c r="J674" s="164">
        <v>0</v>
      </c>
      <c r="K674" s="7" t="s">
        <v>43</v>
      </c>
      <c r="L674" s="103" t="e">
        <f>HLOOKUP(K674,'ABR''26'!$DE$4:$EH$65,MATCH('Carga (2)'!A674,'ABR''26'!$DE$4:$DE$65,0),0)</f>
        <v>#N/A</v>
      </c>
      <c r="M674" s="7"/>
      <c r="O674" s="7"/>
      <c r="P674" s="104"/>
      <c r="Q674" s="102"/>
      <c r="R674" s="102"/>
      <c r="S674" s="102"/>
      <c r="T674" s="105"/>
      <c r="U674" s="102"/>
      <c r="V674" s="7"/>
      <c r="W674" s="7"/>
      <c r="X674" s="7"/>
      <c r="Y674" s="7"/>
      <c r="Z674" s="100"/>
      <c r="AA674" s="7"/>
      <c r="AB674" s="7"/>
      <c r="AC674" s="7"/>
      <c r="AD674" s="7"/>
      <c r="AE674" s="100"/>
      <c r="AF674" s="7"/>
      <c r="AG674" s="100"/>
    </row>
    <row r="675" spans="1:33" x14ac:dyDescent="0.35">
      <c r="A675" s="7" t="str">
        <f t="shared" si="27"/>
        <v>Manaus29,50</v>
      </c>
      <c r="B675" s="100" t="s">
        <v>187</v>
      </c>
      <c r="C675" s="7">
        <v>4151</v>
      </c>
      <c r="D675" s="7" t="s">
        <v>40</v>
      </c>
      <c r="E675">
        <v>4003542</v>
      </c>
      <c r="F675" s="101"/>
      <c r="G675" s="111">
        <v>50035284</v>
      </c>
      <c r="H675" t="s">
        <v>244</v>
      </c>
      <c r="I675" s="101" t="str">
        <f t="shared" si="26"/>
        <v>29,5</v>
      </c>
      <c r="J675" s="164">
        <v>0</v>
      </c>
      <c r="K675" s="7" t="s">
        <v>50</v>
      </c>
      <c r="L675" s="103" t="e">
        <f>HLOOKUP(K675,'ABR''26'!$DE$4:$EH$65,MATCH('Carga (2)'!A675,'ABR''26'!$DE$4:$DE$65,0),0)</f>
        <v>#N/A</v>
      </c>
      <c r="M675" s="7"/>
      <c r="O675" s="7"/>
      <c r="P675" s="104"/>
      <c r="Q675" s="102"/>
      <c r="R675" s="102"/>
      <c r="S675" s="102"/>
      <c r="T675" s="105"/>
      <c r="U675" s="102"/>
      <c r="V675" s="7"/>
      <c r="W675" s="7"/>
      <c r="X675" s="7"/>
      <c r="Y675" s="7"/>
      <c r="Z675" s="100"/>
      <c r="AA675" s="7"/>
      <c r="AB675" s="7"/>
      <c r="AC675" s="7"/>
      <c r="AD675" s="7"/>
      <c r="AE675" s="100"/>
      <c r="AF675" s="7"/>
      <c r="AG675" s="100"/>
    </row>
    <row r="676" spans="1:33" x14ac:dyDescent="0.35">
      <c r="A676" s="7" t="str">
        <f t="shared" si="27"/>
        <v>Manaus29,50</v>
      </c>
      <c r="B676" s="100" t="s">
        <v>187</v>
      </c>
      <c r="C676" s="7">
        <v>4151</v>
      </c>
      <c r="D676" s="7" t="s">
        <v>40</v>
      </c>
      <c r="E676">
        <v>4003542</v>
      </c>
      <c r="F676" s="101"/>
      <c r="G676" s="111">
        <v>50035284</v>
      </c>
      <c r="H676" t="s">
        <v>244</v>
      </c>
      <c r="I676" s="101" t="str">
        <f t="shared" si="26"/>
        <v>29,5</v>
      </c>
      <c r="J676" s="164">
        <v>0</v>
      </c>
      <c r="K676" s="7" t="s">
        <v>138</v>
      </c>
      <c r="L676" s="103" t="e">
        <f>HLOOKUP(K676,'ABR''26'!$DE$4:$EH$65,MATCH('Carga (2)'!A676,'ABR''26'!$DE$4:$DE$65,0),0)</f>
        <v>#N/A</v>
      </c>
      <c r="M676" s="7"/>
      <c r="O676" s="7"/>
      <c r="P676" s="104"/>
      <c r="Q676" s="102"/>
      <c r="R676" s="102"/>
      <c r="S676" s="102"/>
      <c r="T676" s="105"/>
      <c r="U676" s="102"/>
      <c r="V676" s="7"/>
      <c r="W676" s="7"/>
      <c r="X676" s="7"/>
      <c r="Y676" s="7"/>
      <c r="Z676" s="100"/>
      <c r="AA676" s="7"/>
      <c r="AB676" s="7"/>
      <c r="AC676" s="7"/>
      <c r="AD676" s="7"/>
      <c r="AE676" s="100"/>
      <c r="AF676" s="7"/>
      <c r="AG676" s="100"/>
    </row>
    <row r="677" spans="1:33" x14ac:dyDescent="0.35">
      <c r="A677" s="7" t="str">
        <f t="shared" si="27"/>
        <v>Manaus29,50</v>
      </c>
      <c r="B677" s="100" t="s">
        <v>187</v>
      </c>
      <c r="C677" s="7">
        <v>4151</v>
      </c>
      <c r="D677" s="7" t="s">
        <v>40</v>
      </c>
      <c r="E677">
        <v>4003542</v>
      </c>
      <c r="F677" s="101"/>
      <c r="G677" s="111">
        <v>50035284</v>
      </c>
      <c r="H677" t="s">
        <v>244</v>
      </c>
      <c r="I677" s="101" t="str">
        <f t="shared" si="26"/>
        <v>29,5</v>
      </c>
      <c r="J677" s="164">
        <v>0</v>
      </c>
      <c r="K677" s="7" t="s">
        <v>131</v>
      </c>
      <c r="L677" s="103" t="e">
        <f>HLOOKUP(K677,'ABR''26'!$DE$4:$EH$65,MATCH('Carga (2)'!A677,'ABR''26'!$DE$4:$DE$65,0),0)</f>
        <v>#N/A</v>
      </c>
      <c r="M677" s="7"/>
      <c r="O677" s="7"/>
      <c r="P677" s="104"/>
      <c r="Q677" s="102"/>
      <c r="R677" s="102"/>
      <c r="S677" s="102"/>
      <c r="T677" s="105"/>
      <c r="U677" s="102"/>
      <c r="V677" s="7"/>
      <c r="W677" s="7"/>
      <c r="X677" s="7"/>
      <c r="Y677" s="7"/>
      <c r="Z677" s="100"/>
      <c r="AA677" s="7"/>
      <c r="AB677" s="7"/>
      <c r="AC677" s="7"/>
      <c r="AD677" s="7"/>
      <c r="AE677" s="100"/>
      <c r="AF677" s="7"/>
      <c r="AG677" s="100"/>
    </row>
    <row r="678" spans="1:33" x14ac:dyDescent="0.35">
      <c r="A678" s="7" t="str">
        <f t="shared" si="27"/>
        <v>Manaus29,50</v>
      </c>
      <c r="B678" s="100" t="s">
        <v>187</v>
      </c>
      <c r="C678" s="7">
        <v>4151</v>
      </c>
      <c r="D678" s="7" t="s">
        <v>40</v>
      </c>
      <c r="E678">
        <v>4003542</v>
      </c>
      <c r="F678" s="101"/>
      <c r="G678" s="111">
        <v>50035284</v>
      </c>
      <c r="H678" t="s">
        <v>244</v>
      </c>
      <c r="I678" s="101" t="str">
        <f t="shared" si="26"/>
        <v>29,5</v>
      </c>
      <c r="J678" s="164">
        <v>0</v>
      </c>
      <c r="K678" s="7" t="s">
        <v>44</v>
      </c>
      <c r="L678" s="103" t="e">
        <f>HLOOKUP(K678,'ABR''26'!$DE$4:$EH$65,MATCH('Carga (2)'!A678,'ABR''26'!$DE$4:$DE$65,0),0)</f>
        <v>#N/A</v>
      </c>
      <c r="M678" s="7"/>
      <c r="O678" s="7"/>
      <c r="P678" s="104"/>
      <c r="Q678" s="102"/>
      <c r="R678" s="102"/>
      <c r="S678" s="102"/>
      <c r="T678" s="105"/>
      <c r="U678" s="102"/>
      <c r="V678" s="7"/>
      <c r="W678" s="7"/>
      <c r="X678" s="7"/>
      <c r="Y678" s="7"/>
      <c r="Z678" s="100"/>
      <c r="AA678" s="7"/>
      <c r="AB678" s="7"/>
      <c r="AC678" s="7"/>
      <c r="AD678" s="7"/>
      <c r="AE678" s="100"/>
      <c r="AF678" s="7"/>
      <c r="AG678" s="100"/>
    </row>
    <row r="679" spans="1:33" x14ac:dyDescent="0.35">
      <c r="A679" s="7" t="str">
        <f t="shared" si="27"/>
        <v>Manaus29,50</v>
      </c>
      <c r="B679" s="100" t="s">
        <v>187</v>
      </c>
      <c r="C679" s="7">
        <v>4151</v>
      </c>
      <c r="D679" s="7" t="s">
        <v>40</v>
      </c>
      <c r="E679">
        <v>4003542</v>
      </c>
      <c r="F679" s="101"/>
      <c r="G679" s="111">
        <v>50035284</v>
      </c>
      <c r="H679" t="s">
        <v>244</v>
      </c>
      <c r="I679" s="101" t="str">
        <f t="shared" si="26"/>
        <v>29,5</v>
      </c>
      <c r="J679" s="164">
        <v>0</v>
      </c>
      <c r="K679" s="7" t="s">
        <v>52</v>
      </c>
      <c r="L679" s="103" t="e">
        <f>HLOOKUP(K679,'ABR''26'!$DE$4:$EH$65,MATCH('Carga (2)'!A679,'ABR''26'!$DE$4:$DE$65,0),0)</f>
        <v>#N/A</v>
      </c>
      <c r="M679" s="7"/>
      <c r="O679" s="7"/>
      <c r="P679" s="104"/>
      <c r="Q679" s="102"/>
      <c r="R679" s="102"/>
      <c r="S679" s="102"/>
      <c r="T679" s="105"/>
      <c r="U679" s="102"/>
      <c r="V679" s="7"/>
      <c r="W679" s="7"/>
      <c r="X679" s="7"/>
      <c r="Y679" s="7"/>
      <c r="Z679" s="100"/>
      <c r="AA679" s="7"/>
      <c r="AB679" s="7"/>
      <c r="AC679" s="7"/>
      <c r="AD679" s="7"/>
      <c r="AE679" s="100"/>
      <c r="AF679" s="7"/>
      <c r="AG679" s="100"/>
    </row>
    <row r="680" spans="1:33" x14ac:dyDescent="0.35">
      <c r="A680" s="7" t="str">
        <f t="shared" si="27"/>
        <v>Manaus29,50</v>
      </c>
      <c r="B680" s="100" t="s">
        <v>187</v>
      </c>
      <c r="C680" s="7">
        <v>4151</v>
      </c>
      <c r="D680" s="7" t="s">
        <v>40</v>
      </c>
      <c r="E680">
        <v>4003542</v>
      </c>
      <c r="F680" s="101"/>
      <c r="G680" s="111">
        <v>50035284</v>
      </c>
      <c r="H680" t="s">
        <v>244</v>
      </c>
      <c r="I680" s="101" t="str">
        <f t="shared" si="26"/>
        <v>29,5</v>
      </c>
      <c r="J680" s="164">
        <v>0</v>
      </c>
      <c r="K680" s="7" t="s">
        <v>46</v>
      </c>
      <c r="L680" s="103" t="e">
        <f>HLOOKUP(K680,'ABR''26'!$DE$4:$EH$65,MATCH('Carga (2)'!A680,'ABR''26'!$DE$4:$DE$65,0),0)</f>
        <v>#N/A</v>
      </c>
      <c r="M680" s="7"/>
      <c r="O680" s="7"/>
      <c r="P680" s="104"/>
      <c r="Q680" s="102"/>
      <c r="R680" s="102"/>
      <c r="S680" s="102"/>
      <c r="T680" s="105"/>
      <c r="U680" s="102"/>
      <c r="V680" s="7"/>
      <c r="W680" s="7"/>
      <c r="X680" s="7"/>
      <c r="Y680" s="7"/>
      <c r="Z680" s="100"/>
      <c r="AA680" s="7"/>
      <c r="AB680" s="7"/>
      <c r="AC680" s="7"/>
      <c r="AD680" s="7"/>
      <c r="AE680" s="100"/>
      <c r="AF680" s="7"/>
      <c r="AG680" s="100"/>
    </row>
    <row r="681" spans="1:33" x14ac:dyDescent="0.35">
      <c r="A681" s="7" t="str">
        <f t="shared" si="27"/>
        <v>Manaus29,50</v>
      </c>
      <c r="B681" s="100" t="s">
        <v>187</v>
      </c>
      <c r="C681" s="7">
        <v>4151</v>
      </c>
      <c r="D681" s="7" t="s">
        <v>40</v>
      </c>
      <c r="E681">
        <v>4003542</v>
      </c>
      <c r="F681" s="101"/>
      <c r="G681" s="111">
        <v>50035284</v>
      </c>
      <c r="H681" t="s">
        <v>244</v>
      </c>
      <c r="I681" s="101" t="str">
        <f t="shared" si="26"/>
        <v>29,5</v>
      </c>
      <c r="J681" s="164">
        <v>0</v>
      </c>
      <c r="K681" s="7" t="s">
        <v>133</v>
      </c>
      <c r="L681" s="103" t="e">
        <f>HLOOKUP(K681,'ABR''26'!$DE$4:$EH$65,MATCH('Carga (2)'!A681,'ABR''26'!$DE$4:$DE$65,0),0)</f>
        <v>#N/A</v>
      </c>
      <c r="M681" s="7"/>
      <c r="O681" s="7"/>
      <c r="P681" s="104"/>
      <c r="Q681" s="102"/>
      <c r="R681" s="102"/>
      <c r="S681" s="102"/>
      <c r="T681" s="105"/>
      <c r="U681" s="102"/>
      <c r="V681" s="7"/>
      <c r="W681" s="7"/>
      <c r="X681" s="7"/>
      <c r="Y681" s="7"/>
      <c r="Z681" s="100"/>
      <c r="AA681" s="7"/>
      <c r="AB681" s="7"/>
      <c r="AC681" s="7"/>
      <c r="AD681" s="7"/>
      <c r="AE681" s="100"/>
      <c r="AF681" s="7"/>
      <c r="AG681" s="100"/>
    </row>
    <row r="682" spans="1:33" x14ac:dyDescent="0.35">
      <c r="A682" s="7" t="str">
        <f t="shared" si="27"/>
        <v>LouveiraL,250</v>
      </c>
      <c r="B682" s="100" t="s">
        <v>187</v>
      </c>
      <c r="C682" s="7">
        <v>4185</v>
      </c>
      <c r="D682" s="7" t="s">
        <v>144</v>
      </c>
      <c r="E682">
        <v>4001150</v>
      </c>
      <c r="F682" s="101"/>
      <c r="G682" s="111">
        <v>50040662</v>
      </c>
      <c r="H682" t="s">
        <v>245</v>
      </c>
      <c r="I682" s="101" t="str">
        <f t="shared" si="26"/>
        <v>L,25</v>
      </c>
      <c r="J682" s="164">
        <v>0</v>
      </c>
      <c r="K682" s="7" t="s">
        <v>43</v>
      </c>
      <c r="L682" s="103" t="e">
        <f>HLOOKUP(K682,'ABR''26'!$DE$4:$EH$65,MATCH('Carga (2)'!A682,'ABR''26'!$DE$4:$DE$65,0),0)</f>
        <v>#N/A</v>
      </c>
      <c r="M682" s="7"/>
      <c r="O682" s="7"/>
      <c r="P682" s="104"/>
      <c r="Q682" s="102"/>
      <c r="R682" s="102"/>
      <c r="S682" s="102"/>
      <c r="T682" s="105"/>
      <c r="U682" s="102"/>
      <c r="V682" s="7"/>
      <c r="W682" s="7"/>
      <c r="X682" s="7"/>
      <c r="Y682" s="7"/>
      <c r="Z682" s="100"/>
      <c r="AA682" s="7"/>
      <c r="AB682" s="7"/>
      <c r="AC682" s="7"/>
      <c r="AD682" s="7"/>
      <c r="AE682" s="100"/>
      <c r="AF682" s="7"/>
      <c r="AG682" s="100"/>
    </row>
    <row r="683" spans="1:33" x14ac:dyDescent="0.35">
      <c r="A683" s="7" t="str">
        <f t="shared" si="27"/>
        <v>LouveiraL,250</v>
      </c>
      <c r="B683" s="100" t="s">
        <v>187</v>
      </c>
      <c r="C683" s="7">
        <v>4185</v>
      </c>
      <c r="D683" s="7" t="s">
        <v>144</v>
      </c>
      <c r="E683">
        <v>4001150</v>
      </c>
      <c r="F683" s="101"/>
      <c r="G683" s="111">
        <v>50040662</v>
      </c>
      <c r="H683" t="s">
        <v>245</v>
      </c>
      <c r="I683" s="101" t="str">
        <f t="shared" si="26"/>
        <v>L,25</v>
      </c>
      <c r="J683" s="164">
        <v>0</v>
      </c>
      <c r="K683" s="7" t="s">
        <v>44</v>
      </c>
      <c r="L683" s="103" t="e">
        <f>HLOOKUP(K683,'ABR''26'!$DE$4:$EH$65,MATCH('Carga (2)'!A683,'ABR''26'!$DE$4:$DE$65,0),0)</f>
        <v>#N/A</v>
      </c>
      <c r="M683" s="7"/>
      <c r="O683" s="7"/>
      <c r="P683" s="104"/>
      <c r="Q683" s="102"/>
      <c r="R683" s="102"/>
      <c r="S683" s="102"/>
      <c r="T683" s="105"/>
      <c r="U683" s="102"/>
      <c r="V683" s="7"/>
      <c r="W683" s="7"/>
      <c r="X683" s="7"/>
      <c r="Y683" s="7"/>
      <c r="Z683" s="100"/>
      <c r="AA683" s="7"/>
      <c r="AB683" s="7"/>
      <c r="AC683" s="7"/>
      <c r="AD683" s="7"/>
      <c r="AE683" s="100"/>
      <c r="AF683" s="7"/>
      <c r="AG683" s="100"/>
    </row>
    <row r="684" spans="1:33" x14ac:dyDescent="0.35">
      <c r="A684" s="7" t="str">
        <f t="shared" si="27"/>
        <v>LouveiraL,250</v>
      </c>
      <c r="B684" s="100" t="s">
        <v>187</v>
      </c>
      <c r="C684" s="7">
        <v>4185</v>
      </c>
      <c r="D684" s="7" t="s">
        <v>144</v>
      </c>
      <c r="E684">
        <v>4001150</v>
      </c>
      <c r="F684" s="101"/>
      <c r="G684" s="111">
        <v>50040662</v>
      </c>
      <c r="H684" t="s">
        <v>245</v>
      </c>
      <c r="I684" s="101" t="str">
        <f t="shared" si="26"/>
        <v>L,25</v>
      </c>
      <c r="J684" s="164">
        <v>0</v>
      </c>
      <c r="K684" s="7" t="s">
        <v>46</v>
      </c>
      <c r="L684" s="103" t="e">
        <f>HLOOKUP(K684,'ABR''26'!$DE$4:$EH$65,MATCH('Carga (2)'!A684,'ABR''26'!$DE$4:$DE$65,0),0)</f>
        <v>#N/A</v>
      </c>
      <c r="M684" s="7"/>
      <c r="O684" s="7"/>
      <c r="P684" s="104"/>
      <c r="Q684" s="102"/>
      <c r="R684" s="102"/>
      <c r="S684" s="102"/>
      <c r="T684" s="105"/>
      <c r="U684" s="102"/>
      <c r="V684" s="7"/>
      <c r="W684" s="7"/>
      <c r="X684" s="7"/>
      <c r="Y684" s="7"/>
      <c r="Z684" s="100"/>
      <c r="AA684" s="7"/>
      <c r="AB684" s="7"/>
      <c r="AC684" s="7"/>
      <c r="AD684" s="7"/>
      <c r="AE684" s="100"/>
      <c r="AF684" s="7"/>
      <c r="AG684" s="100"/>
    </row>
    <row r="685" spans="1:33" x14ac:dyDescent="0.35">
      <c r="A685" s="7" t="str">
        <f t="shared" si="27"/>
        <v>LouveiraL,250</v>
      </c>
      <c r="B685" s="100" t="s">
        <v>187</v>
      </c>
      <c r="C685" s="7">
        <v>4185</v>
      </c>
      <c r="D685" s="7" t="s">
        <v>144</v>
      </c>
      <c r="E685">
        <v>4001150</v>
      </c>
      <c r="F685" s="101"/>
      <c r="G685" s="111">
        <v>50040662</v>
      </c>
      <c r="H685" t="s">
        <v>245</v>
      </c>
      <c r="I685" s="101" t="str">
        <f t="shared" si="26"/>
        <v>L,25</v>
      </c>
      <c r="J685" s="164">
        <v>0</v>
      </c>
      <c r="K685" s="7" t="s">
        <v>131</v>
      </c>
      <c r="L685" s="103" t="e">
        <f>HLOOKUP(K685,'ABR''26'!$DE$4:$EH$65,MATCH('Carga (2)'!A685,'ABR''26'!$DE$4:$DE$65,0),0)</f>
        <v>#N/A</v>
      </c>
      <c r="M685" s="7"/>
      <c r="O685" s="7"/>
      <c r="P685" s="104"/>
      <c r="Q685" s="102"/>
      <c r="R685" s="102"/>
      <c r="S685" s="102"/>
      <c r="T685" s="105"/>
      <c r="U685" s="102"/>
      <c r="V685" s="7"/>
      <c r="W685" s="7"/>
      <c r="X685" s="7"/>
      <c r="Y685" s="7"/>
      <c r="Z685" s="100"/>
      <c r="AA685" s="7"/>
      <c r="AB685" s="7"/>
      <c r="AC685" s="7"/>
      <c r="AD685" s="7"/>
      <c r="AE685" s="100"/>
      <c r="AF685" s="7"/>
      <c r="AG685" s="100"/>
    </row>
    <row r="686" spans="1:33" x14ac:dyDescent="0.35">
      <c r="A686" s="7" t="str">
        <f t="shared" si="27"/>
        <v>LouveiraL,250</v>
      </c>
      <c r="B686" s="100" t="s">
        <v>187</v>
      </c>
      <c r="C686" s="7">
        <v>4185</v>
      </c>
      <c r="D686" s="7" t="s">
        <v>144</v>
      </c>
      <c r="E686">
        <v>4001150</v>
      </c>
      <c r="F686" s="101"/>
      <c r="G686" s="111">
        <v>50040662</v>
      </c>
      <c r="H686" t="s">
        <v>245</v>
      </c>
      <c r="I686" s="101" t="str">
        <f t="shared" si="26"/>
        <v>L,25</v>
      </c>
      <c r="J686" s="164">
        <v>0</v>
      </c>
      <c r="K686" s="7" t="s">
        <v>247</v>
      </c>
      <c r="L686" s="103" t="e">
        <f>HLOOKUP(K686,'ABR''26'!$DE$4:$EH$65,MATCH('Carga (2)'!A686,'ABR''26'!$DE$4:$DE$65,0),0)</f>
        <v>#N/A</v>
      </c>
      <c r="M686" s="7"/>
      <c r="O686" s="7"/>
      <c r="P686" s="104"/>
      <c r="Q686" s="102"/>
      <c r="R686" s="102"/>
      <c r="S686" s="102"/>
      <c r="T686" s="105"/>
      <c r="U686" s="102"/>
      <c r="V686" s="7"/>
      <c r="W686" s="7"/>
      <c r="X686" s="7"/>
      <c r="Y686" s="7"/>
      <c r="Z686" s="100"/>
      <c r="AA686" s="7"/>
      <c r="AB686" s="7"/>
      <c r="AC686" s="7"/>
      <c r="AD686" s="7"/>
      <c r="AE686" s="100"/>
      <c r="AF686" s="7"/>
      <c r="AG686" s="100"/>
    </row>
    <row r="687" spans="1:33" x14ac:dyDescent="0.35">
      <c r="A687" s="7" t="str">
        <f t="shared" si="27"/>
        <v>LouveiraL,250</v>
      </c>
      <c r="B687" s="100" t="s">
        <v>187</v>
      </c>
      <c r="C687" s="7">
        <v>4185</v>
      </c>
      <c r="D687" s="7" t="s">
        <v>144</v>
      </c>
      <c r="E687">
        <v>4001150</v>
      </c>
      <c r="F687" s="101"/>
      <c r="G687" s="111">
        <v>50040662</v>
      </c>
      <c r="H687" t="s">
        <v>245</v>
      </c>
      <c r="I687" s="101" t="str">
        <f t="shared" si="26"/>
        <v>L,25</v>
      </c>
      <c r="J687" s="164">
        <v>0</v>
      </c>
      <c r="K687" s="7" t="s">
        <v>139</v>
      </c>
      <c r="L687" s="103" t="e">
        <f>HLOOKUP(K687,'ABR''26'!$DE$4:$EH$65,MATCH('Carga (2)'!A687,'ABR''26'!$DE$4:$DE$65,0),0)</f>
        <v>#N/A</v>
      </c>
      <c r="M687" s="7"/>
      <c r="O687" s="7"/>
      <c r="P687" s="104"/>
      <c r="Q687" s="102"/>
      <c r="R687" s="102"/>
      <c r="S687" s="102"/>
      <c r="T687" s="105"/>
      <c r="U687" s="102"/>
      <c r="V687" s="7"/>
      <c r="W687" s="7"/>
      <c r="X687" s="7"/>
      <c r="Y687" s="7"/>
      <c r="Z687" s="100"/>
      <c r="AA687" s="7"/>
      <c r="AB687" s="7"/>
      <c r="AC687" s="7"/>
      <c r="AD687" s="7"/>
      <c r="AE687" s="100"/>
      <c r="AF687" s="7"/>
      <c r="AG687" s="100"/>
    </row>
    <row r="688" spans="1:33" x14ac:dyDescent="0.35">
      <c r="A688" s="7" t="str">
        <f t="shared" si="27"/>
        <v>LouveiraL,250</v>
      </c>
      <c r="B688" s="100" t="s">
        <v>187</v>
      </c>
      <c r="C688" s="7">
        <v>4185</v>
      </c>
      <c r="D688" s="7" t="s">
        <v>144</v>
      </c>
      <c r="E688">
        <v>4001150</v>
      </c>
      <c r="F688" s="101"/>
      <c r="G688" s="111">
        <v>50040662</v>
      </c>
      <c r="H688" t="s">
        <v>245</v>
      </c>
      <c r="I688" s="101" t="str">
        <f t="shared" si="26"/>
        <v>L,25</v>
      </c>
      <c r="J688" s="164">
        <v>0</v>
      </c>
      <c r="K688" s="7" t="s">
        <v>57</v>
      </c>
      <c r="L688" s="103" t="e">
        <f>HLOOKUP(K688,'ABR''26'!$DE$4:$EH$65,MATCH('Carga (2)'!A688,'ABR''26'!$DE$4:$DE$65,0),0)</f>
        <v>#N/A</v>
      </c>
      <c r="M688" s="7"/>
      <c r="O688" s="7"/>
      <c r="P688" s="104"/>
      <c r="Q688" s="102"/>
      <c r="R688" s="102"/>
      <c r="S688" s="102"/>
      <c r="T688" s="105"/>
      <c r="U688" s="102"/>
      <c r="V688" s="7"/>
      <c r="W688" s="7"/>
      <c r="X688" s="7"/>
      <c r="Y688" s="7"/>
      <c r="Z688" s="100"/>
      <c r="AA688" s="7"/>
      <c r="AB688" s="7"/>
      <c r="AC688" s="7"/>
      <c r="AD688" s="7"/>
      <c r="AE688" s="100"/>
      <c r="AF688" s="7"/>
      <c r="AG688" s="100"/>
    </row>
    <row r="689" spans="1:33" x14ac:dyDescent="0.35">
      <c r="A689" s="7" t="str">
        <f t="shared" si="27"/>
        <v>LouveiraL,250</v>
      </c>
      <c r="B689" s="100" t="s">
        <v>187</v>
      </c>
      <c r="C689" s="7">
        <v>4185</v>
      </c>
      <c r="D689" s="7" t="s">
        <v>144</v>
      </c>
      <c r="E689">
        <v>4001150</v>
      </c>
      <c r="F689" s="101"/>
      <c r="G689" s="111">
        <v>50040662</v>
      </c>
      <c r="H689" t="s">
        <v>245</v>
      </c>
      <c r="I689" s="101" t="str">
        <f t="shared" si="26"/>
        <v>L,25</v>
      </c>
      <c r="J689" s="164">
        <v>0</v>
      </c>
      <c r="K689" s="7" t="s">
        <v>133</v>
      </c>
      <c r="L689" s="103" t="e">
        <f>HLOOKUP(K689,'ABR''26'!$DE$4:$EH$65,MATCH('Carga (2)'!A689,'ABR''26'!$DE$4:$DE$65,0),0)</f>
        <v>#N/A</v>
      </c>
      <c r="M689" s="7"/>
      <c r="O689" s="7"/>
      <c r="P689" s="104"/>
      <c r="Q689" s="102"/>
      <c r="R689" s="102"/>
      <c r="S689" s="102"/>
      <c r="T689" s="105"/>
      <c r="U689" s="102"/>
      <c r="V689" s="7"/>
      <c r="W689" s="7"/>
      <c r="X689" s="7"/>
      <c r="Y689" s="7"/>
      <c r="Z689" s="100"/>
      <c r="AA689" s="7"/>
      <c r="AB689" s="7"/>
      <c r="AC689" s="7"/>
      <c r="AD689" s="7"/>
      <c r="AE689" s="100"/>
      <c r="AF689" s="7"/>
      <c r="AG689" s="100"/>
    </row>
    <row r="690" spans="1:33" x14ac:dyDescent="0.35">
      <c r="A690" s="7" t="str">
        <f t="shared" si="27"/>
        <v>LouveiraL,250</v>
      </c>
      <c r="B690" s="100" t="s">
        <v>187</v>
      </c>
      <c r="C690" s="7">
        <v>4185</v>
      </c>
      <c r="D690" s="7" t="s">
        <v>144</v>
      </c>
      <c r="E690">
        <v>4001150</v>
      </c>
      <c r="F690" s="101"/>
      <c r="G690" s="111">
        <v>50040662</v>
      </c>
      <c r="H690" t="s">
        <v>245</v>
      </c>
      <c r="I690" s="101" t="str">
        <f t="shared" si="26"/>
        <v>L,25</v>
      </c>
      <c r="J690" s="164">
        <v>0</v>
      </c>
      <c r="K690" s="7" t="s">
        <v>52</v>
      </c>
      <c r="L690" s="103" t="e">
        <f>HLOOKUP(K690,'ABR''26'!$DE$4:$EH$65,MATCH('Carga (2)'!A690,'ABR''26'!$DE$4:$DE$65,0),0)</f>
        <v>#N/A</v>
      </c>
      <c r="M690" s="7"/>
      <c r="O690" s="7"/>
      <c r="P690" s="104"/>
      <c r="Q690" s="102"/>
      <c r="R690" s="102"/>
      <c r="S690" s="102"/>
      <c r="T690" s="105"/>
      <c r="U690" s="102"/>
      <c r="V690" s="7"/>
      <c r="W690" s="7"/>
      <c r="X690" s="7"/>
      <c r="Y690" s="7"/>
      <c r="Z690" s="100"/>
      <c r="AA690" s="7"/>
      <c r="AB690" s="7"/>
      <c r="AC690" s="7"/>
      <c r="AD690" s="7"/>
      <c r="AE690" s="100"/>
      <c r="AF690" s="7"/>
      <c r="AG690" s="100"/>
    </row>
    <row r="691" spans="1:33" x14ac:dyDescent="0.35">
      <c r="A691" s="7" t="str">
        <f t="shared" si="27"/>
        <v>LouveiraL,250</v>
      </c>
      <c r="B691" s="100" t="s">
        <v>187</v>
      </c>
      <c r="C691" s="7">
        <v>4185</v>
      </c>
      <c r="D691" s="7" t="s">
        <v>144</v>
      </c>
      <c r="E691">
        <v>4001150</v>
      </c>
      <c r="F691" s="101"/>
      <c r="G691" s="111">
        <v>50040662</v>
      </c>
      <c r="H691" t="s">
        <v>245</v>
      </c>
      <c r="I691" s="101" t="str">
        <f t="shared" si="26"/>
        <v>L,25</v>
      </c>
      <c r="J691" s="164">
        <v>0</v>
      </c>
      <c r="K691" s="7" t="s">
        <v>50</v>
      </c>
      <c r="L691" s="103" t="e">
        <f>HLOOKUP(K691,'ABR''26'!$DE$4:$EH$65,MATCH('Carga (2)'!A691,'ABR''26'!$DE$4:$DE$65,0),0)</f>
        <v>#N/A</v>
      </c>
      <c r="M691" s="7"/>
      <c r="O691" s="7"/>
      <c r="P691" s="104"/>
      <c r="Q691" s="102"/>
      <c r="R691" s="102"/>
      <c r="S691" s="102"/>
      <c r="T691" s="105"/>
      <c r="U691" s="102"/>
      <c r="V691" s="7"/>
      <c r="W691" s="7"/>
      <c r="X691" s="7"/>
      <c r="Y691" s="7"/>
      <c r="Z691" s="100"/>
      <c r="AA691" s="7"/>
      <c r="AB691" s="7"/>
      <c r="AC691" s="7"/>
      <c r="AD691" s="7"/>
      <c r="AE691" s="100"/>
      <c r="AF691" s="7"/>
      <c r="AG691" s="100"/>
    </row>
    <row r="692" spans="1:33" x14ac:dyDescent="0.35">
      <c r="A692" s="7" t="str">
        <f t="shared" si="27"/>
        <v>LouveiraL,250</v>
      </c>
      <c r="B692" s="100" t="s">
        <v>187</v>
      </c>
      <c r="C692" s="7">
        <v>4185</v>
      </c>
      <c r="D692" s="7" t="s">
        <v>144</v>
      </c>
      <c r="E692">
        <v>4001150</v>
      </c>
      <c r="F692" s="101"/>
      <c r="G692" s="111">
        <v>50040662</v>
      </c>
      <c r="H692" t="s">
        <v>245</v>
      </c>
      <c r="I692" s="101" t="str">
        <f t="shared" si="26"/>
        <v>L,25</v>
      </c>
      <c r="J692" s="164">
        <v>0</v>
      </c>
      <c r="K692" s="7" t="s">
        <v>58</v>
      </c>
      <c r="L692" s="103" t="e">
        <f>HLOOKUP(K692,'ABR''26'!$DE$4:$EH$65,MATCH('Carga (2)'!A692,'ABR''26'!$DE$4:$DE$65,0),0)</f>
        <v>#N/A</v>
      </c>
      <c r="M692" s="7"/>
      <c r="O692" s="7"/>
      <c r="P692" s="104"/>
      <c r="Q692" s="102"/>
      <c r="R692" s="102"/>
      <c r="S692" s="102"/>
      <c r="T692" s="105"/>
      <c r="U692" s="102"/>
      <c r="V692" s="7"/>
      <c r="W692" s="7"/>
      <c r="X692" s="7"/>
      <c r="Y692" s="7"/>
      <c r="Z692" s="100"/>
      <c r="AA692" s="7"/>
      <c r="AB692" s="7"/>
      <c r="AC692" s="7"/>
      <c r="AD692" s="7"/>
      <c r="AE692" s="100"/>
      <c r="AF692" s="7"/>
      <c r="AG692" s="100"/>
    </row>
    <row r="693" spans="1:33" x14ac:dyDescent="0.35">
      <c r="A693" s="7" t="str">
        <f t="shared" si="27"/>
        <v>LouveiraL,250</v>
      </c>
      <c r="B693" s="100" t="s">
        <v>187</v>
      </c>
      <c r="C693" s="7">
        <v>4185</v>
      </c>
      <c r="D693" s="7" t="s">
        <v>144</v>
      </c>
      <c r="E693">
        <v>4001150</v>
      </c>
      <c r="F693" s="101"/>
      <c r="G693" s="111">
        <v>50040662</v>
      </c>
      <c r="H693" t="s">
        <v>245</v>
      </c>
      <c r="I693" s="101" t="str">
        <f t="shared" si="26"/>
        <v>L,25</v>
      </c>
      <c r="J693" s="164">
        <v>0</v>
      </c>
      <c r="K693" s="7" t="s">
        <v>134</v>
      </c>
      <c r="L693" s="103" t="e">
        <f>HLOOKUP(K693,'ABR''26'!$DE$4:$EH$65,MATCH('Carga (2)'!A693,'ABR''26'!$DE$4:$DE$65,0),0)</f>
        <v>#N/A</v>
      </c>
      <c r="M693" s="7"/>
      <c r="O693" s="7"/>
      <c r="P693" s="104"/>
      <c r="Q693" s="102"/>
      <c r="R693" s="102"/>
      <c r="S693" s="102"/>
      <c r="T693" s="105"/>
      <c r="U693" s="102"/>
      <c r="V693" s="7"/>
      <c r="W693" s="7"/>
      <c r="X693" s="7"/>
      <c r="Y693" s="7"/>
      <c r="Z693" s="100"/>
      <c r="AA693" s="7"/>
      <c r="AB693" s="7"/>
      <c r="AC693" s="7"/>
      <c r="AD693" s="7"/>
      <c r="AE693" s="100"/>
      <c r="AF693" s="7"/>
      <c r="AG693" s="100"/>
    </row>
    <row r="694" spans="1:33" x14ac:dyDescent="0.35">
      <c r="A694" s="7" t="str">
        <f t="shared" si="27"/>
        <v>LouveiraL,250</v>
      </c>
      <c r="B694" s="100" t="s">
        <v>187</v>
      </c>
      <c r="C694" s="7">
        <v>4185</v>
      </c>
      <c r="D694" s="7" t="s">
        <v>144</v>
      </c>
      <c r="E694">
        <v>4001150</v>
      </c>
      <c r="F694" s="101"/>
      <c r="G694" s="111">
        <v>50040662</v>
      </c>
      <c r="H694" t="s">
        <v>245</v>
      </c>
      <c r="I694" s="101" t="str">
        <f t="shared" si="26"/>
        <v>L,25</v>
      </c>
      <c r="J694" s="164">
        <v>0</v>
      </c>
      <c r="K694" s="7" t="s">
        <v>45</v>
      </c>
      <c r="L694" s="103" t="e">
        <f>HLOOKUP(K694,'ABR''26'!$DE$4:$EH$65,MATCH('Carga (2)'!A694,'ABR''26'!$DE$4:$DE$65,0),0)</f>
        <v>#N/A</v>
      </c>
      <c r="M694" s="7"/>
      <c r="O694" s="7"/>
      <c r="P694" s="104"/>
      <c r="Q694" s="102"/>
      <c r="R694" s="102"/>
      <c r="S694" s="102"/>
      <c r="T694" s="105"/>
      <c r="U694" s="102"/>
      <c r="V694" s="7"/>
      <c r="W694" s="7"/>
      <c r="X694" s="7"/>
      <c r="Y694" s="7"/>
      <c r="Z694" s="100"/>
      <c r="AA694" s="7"/>
      <c r="AB694" s="7"/>
      <c r="AC694" s="7"/>
      <c r="AD694" s="7"/>
      <c r="AE694" s="100"/>
      <c r="AF694" s="7"/>
      <c r="AG694" s="100"/>
    </row>
    <row r="695" spans="1:33" x14ac:dyDescent="0.35">
      <c r="A695" s="7" t="str">
        <f t="shared" si="27"/>
        <v>LouveiraL,250</v>
      </c>
      <c r="B695" s="100" t="s">
        <v>187</v>
      </c>
      <c r="C695" s="7">
        <v>4185</v>
      </c>
      <c r="D695" s="7" t="s">
        <v>144</v>
      </c>
      <c r="E695">
        <v>4001150</v>
      </c>
      <c r="F695" s="101"/>
      <c r="G695" s="111">
        <v>50040662</v>
      </c>
      <c r="H695" t="s">
        <v>245</v>
      </c>
      <c r="I695" s="101" t="str">
        <f t="shared" si="26"/>
        <v>L,25</v>
      </c>
      <c r="J695" s="164">
        <v>0</v>
      </c>
      <c r="K695" s="7" t="s">
        <v>54</v>
      </c>
      <c r="L695" s="103" t="e">
        <f>HLOOKUP(K695,'ABR''26'!$DE$4:$EH$65,MATCH('Carga (2)'!A695,'ABR''26'!$DE$4:$DE$65,0),0)</f>
        <v>#N/A</v>
      </c>
      <c r="M695" s="7"/>
      <c r="O695" s="7"/>
      <c r="P695" s="104"/>
      <c r="Q695" s="102"/>
      <c r="R695" s="102"/>
      <c r="S695" s="102"/>
      <c r="T695" s="105"/>
      <c r="U695" s="102"/>
      <c r="V695" s="7"/>
      <c r="W695" s="7"/>
      <c r="X695" s="7"/>
      <c r="Y695" s="7"/>
      <c r="Z695" s="100"/>
      <c r="AA695" s="7"/>
      <c r="AB695" s="7"/>
      <c r="AC695" s="7"/>
      <c r="AD695" s="7"/>
      <c r="AE695" s="100"/>
      <c r="AF695" s="7"/>
      <c r="AG695" s="100"/>
    </row>
    <row r="696" spans="1:33" x14ac:dyDescent="0.35">
      <c r="A696" s="7" t="str">
        <f t="shared" si="27"/>
        <v>LouveiraL,250</v>
      </c>
      <c r="B696" s="100" t="s">
        <v>187</v>
      </c>
      <c r="C696" s="7">
        <v>4185</v>
      </c>
      <c r="D696" s="7" t="s">
        <v>144</v>
      </c>
      <c r="E696">
        <v>4001150</v>
      </c>
      <c r="F696" s="101"/>
      <c r="G696" s="111">
        <v>50040662</v>
      </c>
      <c r="H696" t="s">
        <v>245</v>
      </c>
      <c r="I696" s="101" t="str">
        <f t="shared" si="26"/>
        <v>L,25</v>
      </c>
      <c r="J696" s="164">
        <v>0</v>
      </c>
      <c r="K696" s="7" t="s">
        <v>56</v>
      </c>
      <c r="L696" s="103" t="e">
        <f>HLOOKUP(K696,'ABR''26'!$DE$4:$EH$65,MATCH('Carga (2)'!A696,'ABR''26'!$DE$4:$DE$65,0),0)</f>
        <v>#N/A</v>
      </c>
      <c r="M696" s="7"/>
      <c r="O696" s="7"/>
      <c r="P696" s="104"/>
      <c r="Q696" s="102"/>
      <c r="R696" s="102"/>
      <c r="S696" s="102"/>
      <c r="T696" s="105"/>
      <c r="U696" s="102"/>
      <c r="V696" s="7"/>
      <c r="W696" s="7"/>
      <c r="X696" s="7"/>
      <c r="Y696" s="7"/>
      <c r="Z696" s="100"/>
      <c r="AA696" s="7"/>
      <c r="AB696" s="7"/>
      <c r="AC696" s="7"/>
      <c r="AD696" s="7"/>
      <c r="AE696" s="100"/>
      <c r="AF696" s="7"/>
      <c r="AG696" s="100"/>
    </row>
    <row r="697" spans="1:33" x14ac:dyDescent="0.35">
      <c r="A697" s="7" t="str">
        <f t="shared" si="27"/>
        <v>LouveiraL,250</v>
      </c>
      <c r="B697" s="100" t="s">
        <v>187</v>
      </c>
      <c r="C697" s="7">
        <v>4185</v>
      </c>
      <c r="D697" s="7" t="s">
        <v>144</v>
      </c>
      <c r="E697">
        <v>4001150</v>
      </c>
      <c r="F697" s="101"/>
      <c r="G697" s="111">
        <v>50040662</v>
      </c>
      <c r="H697" t="s">
        <v>245</v>
      </c>
      <c r="I697" s="101" t="str">
        <f t="shared" si="26"/>
        <v>L,25</v>
      </c>
      <c r="J697" s="164">
        <v>0</v>
      </c>
      <c r="K697" s="7" t="s">
        <v>138</v>
      </c>
      <c r="L697" s="103" t="e">
        <f>HLOOKUP(K697,'ABR''26'!$DE$4:$EH$65,MATCH('Carga (2)'!A697,'ABR''26'!$DE$4:$DE$65,0),0)</f>
        <v>#N/A</v>
      </c>
      <c r="M697" s="7"/>
      <c r="O697" s="7"/>
      <c r="P697" s="104"/>
      <c r="Q697" s="102"/>
      <c r="R697" s="102"/>
      <c r="S697" s="102"/>
      <c r="T697" s="105"/>
      <c r="U697" s="102"/>
      <c r="V697" s="7"/>
      <c r="W697" s="7"/>
      <c r="X697" s="7"/>
      <c r="Y697" s="7"/>
      <c r="Z697" s="100"/>
      <c r="AA697" s="7"/>
      <c r="AB697" s="7"/>
      <c r="AC697" s="7"/>
      <c r="AD697" s="7"/>
      <c r="AE697" s="100"/>
      <c r="AF697" s="7"/>
      <c r="AG697" s="100"/>
    </row>
    <row r="698" spans="1:33" x14ac:dyDescent="0.35">
      <c r="A698" s="7" t="str">
        <f t="shared" si="27"/>
        <v>LouveiraL,250</v>
      </c>
      <c r="B698" s="100" t="s">
        <v>187</v>
      </c>
      <c r="C698" s="7">
        <v>4185</v>
      </c>
      <c r="D698" s="7" t="s">
        <v>144</v>
      </c>
      <c r="E698">
        <v>4001150</v>
      </c>
      <c r="F698" s="101"/>
      <c r="G698" s="111">
        <v>50040662</v>
      </c>
      <c r="H698" t="s">
        <v>245</v>
      </c>
      <c r="I698" s="101" t="str">
        <f t="shared" si="26"/>
        <v>L,25</v>
      </c>
      <c r="J698" s="164">
        <v>0</v>
      </c>
      <c r="K698" s="7" t="s">
        <v>51</v>
      </c>
      <c r="L698" s="103" t="e">
        <f>HLOOKUP(K698,'ABR''26'!$DE$4:$EH$65,MATCH('Carga (2)'!A698,'ABR''26'!$DE$4:$DE$65,0),0)</f>
        <v>#N/A</v>
      </c>
      <c r="M698" s="7"/>
      <c r="O698" s="7"/>
      <c r="P698" s="104"/>
      <c r="Q698" s="102"/>
      <c r="R698" s="102"/>
      <c r="S698" s="102"/>
      <c r="T698" s="105"/>
      <c r="U698" s="102"/>
      <c r="V698" s="7"/>
      <c r="W698" s="7"/>
      <c r="X698" s="7"/>
      <c r="Y698" s="7"/>
      <c r="Z698" s="100"/>
      <c r="AA698" s="7"/>
      <c r="AB698" s="7"/>
      <c r="AC698" s="7"/>
      <c r="AD698" s="7"/>
      <c r="AE698" s="100"/>
      <c r="AF698" s="7"/>
      <c r="AG698" s="100"/>
    </row>
    <row r="699" spans="1:33" x14ac:dyDescent="0.35">
      <c r="A699" s="7" t="str">
        <f t="shared" si="27"/>
        <v>Suape39,70</v>
      </c>
      <c r="B699" s="100" t="s">
        <v>187</v>
      </c>
      <c r="C699" s="7">
        <v>4196</v>
      </c>
      <c r="D699" s="7" t="s">
        <v>23</v>
      </c>
      <c r="E699">
        <v>4001153</v>
      </c>
      <c r="F699" s="101"/>
      <c r="G699" s="111">
        <v>50033829</v>
      </c>
      <c r="H699" t="s">
        <v>229</v>
      </c>
      <c r="I699" s="101" t="str">
        <f t="shared" si="26"/>
        <v>39,7</v>
      </c>
      <c r="J699" s="164">
        <v>0</v>
      </c>
      <c r="K699" s="7" t="s">
        <v>43</v>
      </c>
      <c r="L699" s="103" t="e">
        <f>HLOOKUP(K699,'ABR''26'!$DE$4:$EH$65,MATCH('Carga (2)'!A699,'ABR''26'!$DE$4:$DE$65,0),0)</f>
        <v>#N/A</v>
      </c>
      <c r="M699" s="7"/>
      <c r="O699" s="7"/>
      <c r="P699" s="104"/>
      <c r="Q699" s="102"/>
      <c r="R699" s="102"/>
      <c r="S699" s="102"/>
      <c r="T699" s="105"/>
      <c r="U699" s="102"/>
      <c r="V699" s="7"/>
      <c r="W699" s="7"/>
      <c r="X699" s="7"/>
      <c r="Y699" s="7"/>
      <c r="Z699" s="100"/>
      <c r="AA699" s="7"/>
      <c r="AB699" s="7"/>
      <c r="AC699" s="7"/>
      <c r="AD699" s="7"/>
      <c r="AE699" s="100"/>
      <c r="AF699" s="7"/>
      <c r="AG699" s="100"/>
    </row>
    <row r="700" spans="1:33" x14ac:dyDescent="0.35">
      <c r="A700" s="7" t="str">
        <f t="shared" si="27"/>
        <v>Suape39,70</v>
      </c>
      <c r="B700" s="100" t="s">
        <v>187</v>
      </c>
      <c r="C700" s="7">
        <v>4196</v>
      </c>
      <c r="D700" s="7" t="s">
        <v>23</v>
      </c>
      <c r="E700">
        <v>4001153</v>
      </c>
      <c r="F700" s="101"/>
      <c r="G700" s="111">
        <v>50033829</v>
      </c>
      <c r="H700" t="s">
        <v>229</v>
      </c>
      <c r="I700" s="101" t="str">
        <f t="shared" si="26"/>
        <v>39,7</v>
      </c>
      <c r="J700" s="164">
        <v>0</v>
      </c>
      <c r="K700" s="7" t="s">
        <v>50</v>
      </c>
      <c r="L700" s="103" t="e">
        <f>HLOOKUP(K700,'ABR''26'!$DE$4:$EH$65,MATCH('Carga (2)'!A700,'ABR''26'!$DE$4:$DE$65,0),0)</f>
        <v>#N/A</v>
      </c>
      <c r="M700" s="7"/>
      <c r="O700" s="7"/>
      <c r="P700" s="104"/>
      <c r="Q700" s="102"/>
      <c r="R700" s="102"/>
      <c r="S700" s="102"/>
      <c r="T700" s="105"/>
      <c r="U700" s="102"/>
      <c r="V700" s="7"/>
      <c r="W700" s="7"/>
      <c r="X700" s="7"/>
      <c r="Y700" s="7"/>
      <c r="Z700" s="100"/>
      <c r="AA700" s="7"/>
      <c r="AB700" s="7"/>
      <c r="AC700" s="7"/>
      <c r="AD700" s="7"/>
      <c r="AE700" s="100"/>
      <c r="AF700" s="7"/>
      <c r="AG700" s="100"/>
    </row>
    <row r="701" spans="1:33" x14ac:dyDescent="0.35">
      <c r="A701" s="7" t="str">
        <f t="shared" si="27"/>
        <v>Suape39,70</v>
      </c>
      <c r="B701" s="100" t="s">
        <v>187</v>
      </c>
      <c r="C701" s="7">
        <v>4196</v>
      </c>
      <c r="D701" s="7" t="s">
        <v>23</v>
      </c>
      <c r="E701">
        <v>4001153</v>
      </c>
      <c r="F701" s="101"/>
      <c r="G701" s="111">
        <v>50033829</v>
      </c>
      <c r="H701" t="s">
        <v>229</v>
      </c>
      <c r="I701" s="101" t="str">
        <f t="shared" si="26"/>
        <v>39,7</v>
      </c>
      <c r="J701" s="164">
        <v>0</v>
      </c>
      <c r="K701" s="7" t="s">
        <v>138</v>
      </c>
      <c r="L701" s="103" t="e">
        <f>HLOOKUP(K701,'ABR''26'!$DE$4:$EH$65,MATCH('Carga (2)'!A701,'ABR''26'!$DE$4:$DE$65,0),0)</f>
        <v>#N/A</v>
      </c>
      <c r="M701" s="7"/>
      <c r="O701" s="7"/>
      <c r="P701" s="104"/>
      <c r="Q701" s="102"/>
      <c r="R701" s="102"/>
      <c r="S701" s="102"/>
      <c r="T701" s="105"/>
      <c r="U701" s="102"/>
      <c r="V701" s="7"/>
      <c r="W701" s="7"/>
      <c r="X701" s="7"/>
      <c r="Y701" s="7"/>
      <c r="Z701" s="100"/>
      <c r="AA701" s="7"/>
      <c r="AB701" s="7"/>
      <c r="AC701" s="7"/>
      <c r="AD701" s="7"/>
      <c r="AE701" s="100"/>
      <c r="AF701" s="7"/>
      <c r="AG701" s="100"/>
    </row>
    <row r="702" spans="1:33" x14ac:dyDescent="0.35">
      <c r="A702" s="7" t="str">
        <f t="shared" si="27"/>
        <v>Suape39,70</v>
      </c>
      <c r="B702" s="100" t="s">
        <v>187</v>
      </c>
      <c r="C702" s="7">
        <v>4196</v>
      </c>
      <c r="D702" s="7" t="s">
        <v>23</v>
      </c>
      <c r="E702">
        <v>4001153</v>
      </c>
      <c r="F702" s="101"/>
      <c r="G702" s="111">
        <v>50033829</v>
      </c>
      <c r="H702" t="s">
        <v>229</v>
      </c>
      <c r="I702" s="101" t="str">
        <f t="shared" si="26"/>
        <v>39,7</v>
      </c>
      <c r="J702" s="164">
        <v>0</v>
      </c>
      <c r="K702" s="7" t="s">
        <v>131</v>
      </c>
      <c r="L702" s="103" t="e">
        <f>HLOOKUP(K702,'ABR''26'!$DE$4:$EH$65,MATCH('Carga (2)'!A702,'ABR''26'!$DE$4:$DE$65,0),0)</f>
        <v>#N/A</v>
      </c>
      <c r="M702" s="7"/>
      <c r="O702" s="7"/>
      <c r="P702" s="104"/>
      <c r="Q702" s="102"/>
      <c r="R702" s="102"/>
      <c r="S702" s="102"/>
      <c r="T702" s="105"/>
      <c r="U702" s="102"/>
      <c r="V702" s="7"/>
      <c r="W702" s="7"/>
      <c r="X702" s="7"/>
      <c r="Y702" s="7"/>
      <c r="Z702" s="100"/>
      <c r="AA702" s="7"/>
      <c r="AB702" s="7"/>
      <c r="AC702" s="7"/>
      <c r="AD702" s="7"/>
      <c r="AE702" s="100"/>
      <c r="AF702" s="7"/>
      <c r="AG702" s="100"/>
    </row>
    <row r="703" spans="1:33" x14ac:dyDescent="0.35">
      <c r="A703" s="7" t="str">
        <f t="shared" si="27"/>
        <v>Suape39,70</v>
      </c>
      <c r="B703" s="100" t="s">
        <v>187</v>
      </c>
      <c r="C703" s="7">
        <v>4196</v>
      </c>
      <c r="D703" s="7" t="s">
        <v>23</v>
      </c>
      <c r="E703">
        <v>4001153</v>
      </c>
      <c r="F703" s="101"/>
      <c r="G703" s="111">
        <v>50033829</v>
      </c>
      <c r="H703" t="s">
        <v>229</v>
      </c>
      <c r="I703" s="101" t="str">
        <f t="shared" si="26"/>
        <v>39,7</v>
      </c>
      <c r="J703" s="164">
        <v>0</v>
      </c>
      <c r="K703" s="7" t="s">
        <v>44</v>
      </c>
      <c r="L703" s="103" t="e">
        <f>HLOOKUP(K703,'ABR''26'!$DE$4:$EH$65,MATCH('Carga (2)'!A703,'ABR''26'!$DE$4:$DE$65,0),0)</f>
        <v>#N/A</v>
      </c>
      <c r="M703" s="7"/>
      <c r="O703" s="7"/>
      <c r="P703" s="104"/>
      <c r="Q703" s="102"/>
      <c r="R703" s="102"/>
      <c r="S703" s="102"/>
      <c r="T703" s="105"/>
      <c r="U703" s="102"/>
      <c r="V703" s="7"/>
      <c r="W703" s="7"/>
      <c r="X703" s="7"/>
      <c r="Y703" s="7"/>
      <c r="Z703" s="100"/>
      <c r="AA703" s="7"/>
      <c r="AB703" s="7"/>
      <c r="AC703" s="7"/>
      <c r="AD703" s="7"/>
      <c r="AE703" s="100"/>
      <c r="AF703" s="7"/>
      <c r="AG703" s="100"/>
    </row>
    <row r="704" spans="1:33" x14ac:dyDescent="0.35">
      <c r="A704" s="7" t="str">
        <f t="shared" si="27"/>
        <v>Suape39,70</v>
      </c>
      <c r="B704" s="100" t="s">
        <v>187</v>
      </c>
      <c r="C704" s="7">
        <v>4196</v>
      </c>
      <c r="D704" s="7" t="s">
        <v>23</v>
      </c>
      <c r="E704">
        <v>4001153</v>
      </c>
      <c r="F704" s="101"/>
      <c r="G704" s="111">
        <v>50033829</v>
      </c>
      <c r="H704" t="s">
        <v>229</v>
      </c>
      <c r="I704" s="101" t="str">
        <f t="shared" si="26"/>
        <v>39,7</v>
      </c>
      <c r="J704" s="164">
        <v>0</v>
      </c>
      <c r="K704" s="7" t="s">
        <v>52</v>
      </c>
      <c r="L704" s="103" t="e">
        <f>HLOOKUP(K704,'ABR''26'!$DE$4:$EH$65,MATCH('Carga (2)'!A704,'ABR''26'!$DE$4:$DE$65,0),0)</f>
        <v>#N/A</v>
      </c>
      <c r="M704" s="7"/>
      <c r="O704" s="7"/>
      <c r="P704" s="104"/>
      <c r="Q704" s="102"/>
      <c r="R704" s="102"/>
      <c r="S704" s="102"/>
      <c r="T704" s="105"/>
      <c r="U704" s="102"/>
      <c r="V704" s="7"/>
      <c r="W704" s="7"/>
      <c r="X704" s="7"/>
      <c r="Y704" s="7"/>
      <c r="Z704" s="100"/>
      <c r="AA704" s="7"/>
      <c r="AB704" s="7"/>
      <c r="AC704" s="7"/>
      <c r="AD704" s="7"/>
      <c r="AE704" s="100"/>
      <c r="AF704" s="7"/>
      <c r="AG704" s="100"/>
    </row>
    <row r="705" spans="1:33" x14ac:dyDescent="0.35">
      <c r="A705" s="7" t="str">
        <f t="shared" si="27"/>
        <v>Suape39,70</v>
      </c>
      <c r="B705" s="100" t="s">
        <v>187</v>
      </c>
      <c r="C705" s="7">
        <v>4196</v>
      </c>
      <c r="D705" s="7" t="s">
        <v>23</v>
      </c>
      <c r="E705">
        <v>4001153</v>
      </c>
      <c r="F705" s="101"/>
      <c r="G705" s="111">
        <v>50033829</v>
      </c>
      <c r="H705" t="s">
        <v>229</v>
      </c>
      <c r="I705" s="101" t="str">
        <f t="shared" si="26"/>
        <v>39,7</v>
      </c>
      <c r="J705" s="164">
        <v>0</v>
      </c>
      <c r="K705" s="7" t="s">
        <v>46</v>
      </c>
      <c r="L705" s="103" t="e">
        <f>HLOOKUP(K705,'ABR''26'!$DE$4:$EH$65,MATCH('Carga (2)'!A705,'ABR''26'!$DE$4:$DE$65,0),0)</f>
        <v>#N/A</v>
      </c>
      <c r="M705" s="7"/>
      <c r="O705" s="7"/>
      <c r="P705" s="104"/>
      <c r="Q705" s="102"/>
      <c r="R705" s="102"/>
      <c r="S705" s="102"/>
      <c r="T705" s="105"/>
      <c r="U705" s="102"/>
      <c r="V705" s="7"/>
      <c r="W705" s="7"/>
      <c r="X705" s="7"/>
      <c r="Y705" s="7"/>
      <c r="Z705" s="100"/>
      <c r="AA705" s="7"/>
      <c r="AB705" s="7"/>
      <c r="AC705" s="7"/>
      <c r="AD705" s="7"/>
      <c r="AE705" s="100"/>
      <c r="AF705" s="7"/>
      <c r="AG705" s="100"/>
    </row>
    <row r="706" spans="1:33" x14ac:dyDescent="0.35">
      <c r="A706" s="7" t="str">
        <f t="shared" si="27"/>
        <v>Suape39,70</v>
      </c>
      <c r="B706" s="100" t="s">
        <v>187</v>
      </c>
      <c r="C706" s="7">
        <v>4196</v>
      </c>
      <c r="D706" s="7" t="s">
        <v>23</v>
      </c>
      <c r="E706">
        <v>4001153</v>
      </c>
      <c r="F706" s="101"/>
      <c r="G706" s="111">
        <v>50033829</v>
      </c>
      <c r="H706" t="s">
        <v>229</v>
      </c>
      <c r="I706" s="101" t="str">
        <f t="shared" ref="I706:I769" si="28">SUBSTITUTE(MID(H706,7,4),".",",")</f>
        <v>39,7</v>
      </c>
      <c r="J706" s="164">
        <v>0</v>
      </c>
      <c r="K706" s="7" t="s">
        <v>133</v>
      </c>
      <c r="L706" s="103" t="e">
        <f>HLOOKUP(K706,'ABR''26'!$DE$4:$EH$65,MATCH('Carga (2)'!A706,'ABR''26'!$DE$4:$DE$65,0),0)</f>
        <v>#N/A</v>
      </c>
      <c r="M706" s="7"/>
      <c r="O706" s="7"/>
      <c r="P706" s="104"/>
      <c r="Q706" s="102"/>
      <c r="R706" s="102"/>
      <c r="S706" s="102"/>
      <c r="T706" s="105"/>
      <c r="U706" s="102"/>
      <c r="V706" s="7"/>
      <c r="W706" s="7"/>
      <c r="X706" s="7"/>
      <c r="Y706" s="7"/>
      <c r="Z706" s="100"/>
      <c r="AA706" s="7"/>
      <c r="AB706" s="7"/>
      <c r="AC706" s="7"/>
      <c r="AD706" s="7"/>
      <c r="AE706" s="100"/>
      <c r="AF706" s="7"/>
      <c r="AG706" s="100"/>
    </row>
    <row r="707" spans="1:33" x14ac:dyDescent="0.35">
      <c r="A707" s="7" t="str">
        <f t="shared" ref="A707:A770" si="29">D707&amp;I707&amp;J707</f>
        <v>Suape39,70</v>
      </c>
      <c r="B707" s="100" t="s">
        <v>187</v>
      </c>
      <c r="C707" s="7">
        <v>4196</v>
      </c>
      <c r="D707" s="7" t="s">
        <v>23</v>
      </c>
      <c r="E707">
        <v>4003938</v>
      </c>
      <c r="F707" s="101"/>
      <c r="G707" s="111">
        <v>50033829</v>
      </c>
      <c r="H707" t="s">
        <v>229</v>
      </c>
      <c r="I707" s="101" t="str">
        <f t="shared" si="28"/>
        <v>39,7</v>
      </c>
      <c r="J707" s="164">
        <v>0</v>
      </c>
      <c r="K707" s="7" t="s">
        <v>43</v>
      </c>
      <c r="L707" s="103" t="e">
        <f>HLOOKUP(K707,'ABR''26'!$DE$4:$EH$65,MATCH('Carga (2)'!A707,'ABR''26'!$DE$4:$DE$65,0),0)</f>
        <v>#N/A</v>
      </c>
      <c r="M707" s="7"/>
      <c r="O707" s="7"/>
      <c r="P707" s="104"/>
      <c r="Q707" s="102"/>
      <c r="R707" s="102"/>
      <c r="S707" s="102"/>
      <c r="T707" s="105"/>
      <c r="U707" s="102"/>
      <c r="V707" s="7"/>
      <c r="W707" s="7"/>
      <c r="X707" s="7"/>
      <c r="Y707" s="7"/>
      <c r="Z707" s="100"/>
      <c r="AA707" s="7"/>
      <c r="AB707" s="7"/>
      <c r="AC707" s="7"/>
      <c r="AD707" s="7"/>
      <c r="AE707" s="100"/>
      <c r="AF707" s="7"/>
      <c r="AG707" s="100"/>
    </row>
    <row r="708" spans="1:33" x14ac:dyDescent="0.35">
      <c r="A708" s="7" t="str">
        <f t="shared" si="29"/>
        <v>Suape39,70</v>
      </c>
      <c r="B708" s="100" t="s">
        <v>187</v>
      </c>
      <c r="C708" s="7">
        <v>4196</v>
      </c>
      <c r="D708" s="7" t="s">
        <v>23</v>
      </c>
      <c r="E708">
        <v>4003938</v>
      </c>
      <c r="F708" s="101"/>
      <c r="G708" s="111">
        <v>50033829</v>
      </c>
      <c r="H708" t="s">
        <v>229</v>
      </c>
      <c r="I708" s="101" t="str">
        <f t="shared" si="28"/>
        <v>39,7</v>
      </c>
      <c r="J708" s="164">
        <v>0</v>
      </c>
      <c r="K708" s="7" t="s">
        <v>50</v>
      </c>
      <c r="L708" s="103" t="e">
        <f>HLOOKUP(K708,'ABR''26'!$DE$4:$EH$65,MATCH('Carga (2)'!A708,'ABR''26'!$DE$4:$DE$65,0),0)</f>
        <v>#N/A</v>
      </c>
      <c r="M708" s="7"/>
      <c r="O708" s="7"/>
      <c r="P708" s="104"/>
      <c r="Q708" s="102"/>
      <c r="R708" s="102"/>
      <c r="S708" s="102"/>
      <c r="T708" s="105"/>
      <c r="U708" s="102"/>
      <c r="V708" s="7"/>
      <c r="W708" s="7"/>
      <c r="X708" s="7"/>
      <c r="Y708" s="7"/>
      <c r="Z708" s="100"/>
      <c r="AA708" s="7"/>
      <c r="AB708" s="7"/>
      <c r="AC708" s="7"/>
      <c r="AD708" s="7"/>
      <c r="AE708" s="100"/>
      <c r="AF708" s="7"/>
      <c r="AG708" s="100"/>
    </row>
    <row r="709" spans="1:33" x14ac:dyDescent="0.35">
      <c r="A709" s="7" t="str">
        <f t="shared" si="29"/>
        <v>Suape39,70</v>
      </c>
      <c r="B709" s="100" t="s">
        <v>187</v>
      </c>
      <c r="C709" s="7">
        <v>4196</v>
      </c>
      <c r="D709" s="7" t="s">
        <v>23</v>
      </c>
      <c r="E709">
        <v>4003938</v>
      </c>
      <c r="F709" s="101"/>
      <c r="G709" s="111">
        <v>50033829</v>
      </c>
      <c r="H709" t="s">
        <v>229</v>
      </c>
      <c r="I709" s="101" t="str">
        <f t="shared" si="28"/>
        <v>39,7</v>
      </c>
      <c r="J709" s="164">
        <v>0</v>
      </c>
      <c r="K709" s="7" t="s">
        <v>138</v>
      </c>
      <c r="L709" s="103" t="e">
        <f>HLOOKUP(K709,'ABR''26'!$DE$4:$EH$65,MATCH('Carga (2)'!A709,'ABR''26'!$DE$4:$DE$65,0),0)</f>
        <v>#N/A</v>
      </c>
      <c r="M709" s="7"/>
      <c r="O709" s="7"/>
      <c r="P709" s="104"/>
      <c r="Q709" s="102"/>
      <c r="R709" s="102"/>
      <c r="S709" s="102"/>
      <c r="T709" s="105"/>
      <c r="U709" s="102"/>
      <c r="V709" s="7"/>
      <c r="W709" s="7"/>
      <c r="X709" s="7"/>
      <c r="Y709" s="7"/>
      <c r="Z709" s="100"/>
      <c r="AA709" s="7"/>
      <c r="AB709" s="7"/>
      <c r="AC709" s="7"/>
      <c r="AD709" s="7"/>
      <c r="AE709" s="100"/>
      <c r="AF709" s="7"/>
      <c r="AG709" s="100"/>
    </row>
    <row r="710" spans="1:33" x14ac:dyDescent="0.35">
      <c r="A710" s="7" t="str">
        <f t="shared" si="29"/>
        <v>Suape39,70</v>
      </c>
      <c r="B710" s="100" t="s">
        <v>187</v>
      </c>
      <c r="C710" s="7">
        <v>4196</v>
      </c>
      <c r="D710" s="7" t="s">
        <v>23</v>
      </c>
      <c r="E710">
        <v>4003938</v>
      </c>
      <c r="F710" s="101"/>
      <c r="G710" s="111">
        <v>50033829</v>
      </c>
      <c r="H710" t="s">
        <v>229</v>
      </c>
      <c r="I710" s="101" t="str">
        <f t="shared" si="28"/>
        <v>39,7</v>
      </c>
      <c r="J710" s="164">
        <v>0</v>
      </c>
      <c r="K710" s="7" t="s">
        <v>131</v>
      </c>
      <c r="L710" s="103" t="e">
        <f>HLOOKUP(K710,'ABR''26'!$DE$4:$EH$65,MATCH('Carga (2)'!A710,'ABR''26'!$DE$4:$DE$65,0),0)</f>
        <v>#N/A</v>
      </c>
      <c r="M710" s="7"/>
      <c r="O710" s="7"/>
      <c r="P710" s="104"/>
      <c r="Q710" s="102"/>
      <c r="R710" s="102"/>
      <c r="S710" s="102"/>
      <c r="T710" s="105"/>
      <c r="U710" s="102"/>
      <c r="V710" s="7"/>
      <c r="W710" s="7"/>
      <c r="X710" s="7"/>
      <c r="Y710" s="7"/>
      <c r="Z710" s="100"/>
      <c r="AA710" s="7"/>
      <c r="AB710" s="7"/>
      <c r="AC710" s="7"/>
      <c r="AD710" s="7"/>
      <c r="AE710" s="100"/>
      <c r="AF710" s="7"/>
      <c r="AG710" s="100"/>
    </row>
    <row r="711" spans="1:33" x14ac:dyDescent="0.35">
      <c r="A711" s="7" t="str">
        <f t="shared" si="29"/>
        <v>Suape39,70</v>
      </c>
      <c r="B711" s="100" t="s">
        <v>187</v>
      </c>
      <c r="C711" s="7">
        <v>4196</v>
      </c>
      <c r="D711" s="7" t="s">
        <v>23</v>
      </c>
      <c r="E711">
        <v>4003938</v>
      </c>
      <c r="F711" s="101"/>
      <c r="G711" s="111">
        <v>50033829</v>
      </c>
      <c r="H711" t="s">
        <v>229</v>
      </c>
      <c r="I711" s="101" t="str">
        <f t="shared" si="28"/>
        <v>39,7</v>
      </c>
      <c r="J711" s="164">
        <v>0</v>
      </c>
      <c r="K711" s="7" t="s">
        <v>44</v>
      </c>
      <c r="L711" s="103" t="e">
        <f>HLOOKUP(K711,'ABR''26'!$DE$4:$EH$65,MATCH('Carga (2)'!A711,'ABR''26'!$DE$4:$DE$65,0),0)</f>
        <v>#N/A</v>
      </c>
      <c r="M711" s="7"/>
      <c r="O711" s="7"/>
      <c r="P711" s="104"/>
      <c r="Q711" s="102"/>
      <c r="R711" s="102"/>
      <c r="S711" s="102"/>
      <c r="T711" s="105"/>
      <c r="U711" s="102"/>
      <c r="V711" s="7"/>
      <c r="W711" s="7"/>
      <c r="X711" s="7"/>
      <c r="Y711" s="7"/>
      <c r="Z711" s="100"/>
      <c r="AA711" s="7"/>
      <c r="AB711" s="7"/>
      <c r="AC711" s="7"/>
      <c r="AD711" s="7"/>
      <c r="AE711" s="100"/>
      <c r="AF711" s="7"/>
      <c r="AG711" s="100"/>
    </row>
    <row r="712" spans="1:33" x14ac:dyDescent="0.35">
      <c r="A712" s="7" t="str">
        <f t="shared" si="29"/>
        <v>Suape39,70</v>
      </c>
      <c r="B712" s="100" t="s">
        <v>187</v>
      </c>
      <c r="C712" s="7">
        <v>4196</v>
      </c>
      <c r="D712" s="7" t="s">
        <v>23</v>
      </c>
      <c r="E712">
        <v>4003938</v>
      </c>
      <c r="F712" s="101"/>
      <c r="G712" s="111">
        <v>50033829</v>
      </c>
      <c r="H712" t="s">
        <v>229</v>
      </c>
      <c r="I712" s="101" t="str">
        <f t="shared" si="28"/>
        <v>39,7</v>
      </c>
      <c r="J712" s="164">
        <v>0</v>
      </c>
      <c r="K712" s="7" t="s">
        <v>52</v>
      </c>
      <c r="L712" s="103" t="e">
        <f>HLOOKUP(K712,'ABR''26'!$DE$4:$EH$65,MATCH('Carga (2)'!A712,'ABR''26'!$DE$4:$DE$65,0),0)</f>
        <v>#N/A</v>
      </c>
      <c r="M712" s="7"/>
      <c r="O712" s="7"/>
      <c r="P712" s="104"/>
      <c r="Q712" s="102"/>
      <c r="R712" s="102"/>
      <c r="S712" s="102"/>
      <c r="T712" s="105"/>
      <c r="U712" s="102"/>
      <c r="V712" s="7"/>
      <c r="W712" s="7"/>
      <c r="X712" s="7"/>
      <c r="Y712" s="7"/>
      <c r="Z712" s="100"/>
      <c r="AA712" s="7"/>
      <c r="AB712" s="7"/>
      <c r="AC712" s="7"/>
      <c r="AD712" s="7"/>
      <c r="AE712" s="100"/>
      <c r="AF712" s="7"/>
      <c r="AG712" s="100"/>
    </row>
    <row r="713" spans="1:33" x14ac:dyDescent="0.35">
      <c r="A713" s="7" t="str">
        <f t="shared" si="29"/>
        <v>Suape39,70</v>
      </c>
      <c r="B713" s="100" t="s">
        <v>187</v>
      </c>
      <c r="C713" s="7">
        <v>4196</v>
      </c>
      <c r="D713" s="7" t="s">
        <v>23</v>
      </c>
      <c r="E713">
        <v>4003938</v>
      </c>
      <c r="F713" s="101"/>
      <c r="G713" s="111">
        <v>50033829</v>
      </c>
      <c r="H713" t="s">
        <v>229</v>
      </c>
      <c r="I713" s="101" t="str">
        <f t="shared" si="28"/>
        <v>39,7</v>
      </c>
      <c r="J713" s="164">
        <v>0</v>
      </c>
      <c r="K713" s="7" t="s">
        <v>46</v>
      </c>
      <c r="L713" s="103" t="e">
        <f>HLOOKUP(K713,'ABR''26'!$DE$4:$EH$65,MATCH('Carga (2)'!A713,'ABR''26'!$DE$4:$DE$65,0),0)</f>
        <v>#N/A</v>
      </c>
      <c r="M713" s="7"/>
      <c r="O713" s="7"/>
      <c r="P713" s="104"/>
      <c r="Q713" s="102"/>
      <c r="R713" s="102"/>
      <c r="S713" s="102"/>
      <c r="T713" s="105"/>
      <c r="U713" s="102"/>
      <c r="V713" s="7"/>
      <c r="W713" s="7"/>
      <c r="X713" s="7"/>
      <c r="Y713" s="7"/>
      <c r="Z713" s="100"/>
      <c r="AA713" s="7"/>
      <c r="AB713" s="7"/>
      <c r="AC713" s="7"/>
      <c r="AD713" s="7"/>
      <c r="AE713" s="100"/>
      <c r="AF713" s="7"/>
      <c r="AG713" s="100"/>
    </row>
    <row r="714" spans="1:33" x14ac:dyDescent="0.35">
      <c r="A714" s="7" t="str">
        <f t="shared" si="29"/>
        <v>Suape39,70</v>
      </c>
      <c r="B714" s="100" t="s">
        <v>187</v>
      </c>
      <c r="C714" s="7">
        <v>4196</v>
      </c>
      <c r="D714" s="7" t="s">
        <v>23</v>
      </c>
      <c r="E714">
        <v>4003938</v>
      </c>
      <c r="F714" s="101"/>
      <c r="G714" s="111">
        <v>50033829</v>
      </c>
      <c r="H714" t="s">
        <v>229</v>
      </c>
      <c r="I714" s="101" t="str">
        <f t="shared" si="28"/>
        <v>39,7</v>
      </c>
      <c r="J714" s="164">
        <v>0</v>
      </c>
      <c r="K714" s="7" t="s">
        <v>133</v>
      </c>
      <c r="L714" s="103" t="e">
        <f>HLOOKUP(K714,'ABR''26'!$DE$4:$EH$65,MATCH('Carga (2)'!A714,'ABR''26'!$DE$4:$DE$65,0),0)</f>
        <v>#N/A</v>
      </c>
      <c r="M714" s="7"/>
      <c r="O714" s="7"/>
      <c r="P714" s="104"/>
      <c r="Q714" s="102"/>
      <c r="R714" s="102"/>
      <c r="S714" s="102"/>
      <c r="T714" s="105"/>
      <c r="U714" s="102"/>
      <c r="V714" s="7"/>
      <c r="W714" s="7"/>
      <c r="X714" s="7"/>
      <c r="Y714" s="7"/>
      <c r="Z714" s="100"/>
      <c r="AA714" s="7"/>
      <c r="AB714" s="7"/>
      <c r="AC714" s="7"/>
      <c r="AD714" s="7"/>
      <c r="AE714" s="100"/>
      <c r="AF714" s="7"/>
      <c r="AG714" s="100"/>
    </row>
    <row r="715" spans="1:33" x14ac:dyDescent="0.35">
      <c r="A715" s="7" t="str">
        <f t="shared" si="29"/>
        <v>Suape39,70</v>
      </c>
      <c r="B715" s="100" t="s">
        <v>187</v>
      </c>
      <c r="C715" s="7">
        <v>4196</v>
      </c>
      <c r="D715" s="7" t="s">
        <v>23</v>
      </c>
      <c r="E715">
        <v>4003938</v>
      </c>
      <c r="F715" s="101"/>
      <c r="G715" s="111">
        <v>50033825</v>
      </c>
      <c r="H715" t="s">
        <v>221</v>
      </c>
      <c r="I715" s="101" t="str">
        <f t="shared" si="28"/>
        <v>39,7</v>
      </c>
      <c r="J715" s="164">
        <v>0</v>
      </c>
      <c r="K715" s="7" t="s">
        <v>43</v>
      </c>
      <c r="L715" s="103" t="e">
        <f>HLOOKUP(K715,'ABR''26'!$DE$4:$EH$65,MATCH('Carga (2)'!A715,'ABR''26'!$DE$4:$DE$65,0),0)</f>
        <v>#N/A</v>
      </c>
      <c r="M715" s="7"/>
      <c r="O715" s="7"/>
      <c r="P715" s="104"/>
      <c r="Q715" s="102"/>
      <c r="R715" s="102"/>
      <c r="S715" s="102"/>
      <c r="T715" s="105"/>
      <c r="U715" s="102"/>
      <c r="V715" s="7"/>
      <c r="W715" s="7"/>
      <c r="X715" s="7"/>
      <c r="Y715" s="7"/>
      <c r="Z715" s="100"/>
      <c r="AA715" s="7"/>
      <c r="AB715" s="7"/>
      <c r="AC715" s="7"/>
      <c r="AD715" s="7"/>
      <c r="AE715" s="100"/>
      <c r="AF715" s="7"/>
      <c r="AG715" s="100"/>
    </row>
    <row r="716" spans="1:33" x14ac:dyDescent="0.35">
      <c r="A716" s="7" t="str">
        <f t="shared" si="29"/>
        <v>Suape39,70</v>
      </c>
      <c r="B716" s="100" t="s">
        <v>187</v>
      </c>
      <c r="C716" s="7">
        <v>4196</v>
      </c>
      <c r="D716" s="7" t="s">
        <v>23</v>
      </c>
      <c r="E716">
        <v>4003938</v>
      </c>
      <c r="F716" s="101"/>
      <c r="G716" s="111">
        <v>50033825</v>
      </c>
      <c r="H716" t="s">
        <v>221</v>
      </c>
      <c r="I716" s="101" t="str">
        <f t="shared" si="28"/>
        <v>39,7</v>
      </c>
      <c r="J716" s="164">
        <v>0</v>
      </c>
      <c r="K716" s="7" t="s">
        <v>50</v>
      </c>
      <c r="L716" s="103" t="e">
        <f>HLOOKUP(K716,'ABR''26'!$DE$4:$EH$65,MATCH('Carga (2)'!A716,'ABR''26'!$DE$4:$DE$65,0),0)</f>
        <v>#N/A</v>
      </c>
      <c r="M716" s="7"/>
      <c r="O716" s="7"/>
      <c r="P716" s="104"/>
      <c r="Q716" s="102"/>
      <c r="R716" s="102"/>
      <c r="S716" s="102"/>
      <c r="T716" s="105"/>
      <c r="U716" s="102"/>
      <c r="V716" s="7"/>
      <c r="W716" s="7"/>
      <c r="X716" s="7"/>
      <c r="Y716" s="7"/>
      <c r="Z716" s="100"/>
      <c r="AA716" s="7"/>
      <c r="AB716" s="7"/>
      <c r="AC716" s="7"/>
      <c r="AD716" s="7"/>
      <c r="AE716" s="100"/>
      <c r="AF716" s="7"/>
      <c r="AG716" s="100"/>
    </row>
    <row r="717" spans="1:33" x14ac:dyDescent="0.35">
      <c r="A717" s="7" t="str">
        <f t="shared" si="29"/>
        <v>Suape39,70</v>
      </c>
      <c r="B717" s="100" t="s">
        <v>187</v>
      </c>
      <c r="C717" s="7">
        <v>4196</v>
      </c>
      <c r="D717" s="7" t="s">
        <v>23</v>
      </c>
      <c r="E717">
        <v>4003938</v>
      </c>
      <c r="F717" s="101"/>
      <c r="G717" s="111">
        <v>50033825</v>
      </c>
      <c r="H717" t="s">
        <v>221</v>
      </c>
      <c r="I717" s="101" t="str">
        <f t="shared" si="28"/>
        <v>39,7</v>
      </c>
      <c r="J717" s="164">
        <v>0</v>
      </c>
      <c r="K717" s="7" t="s">
        <v>138</v>
      </c>
      <c r="L717" s="103" t="e">
        <f>HLOOKUP(K717,'ABR''26'!$DE$4:$EH$65,MATCH('Carga (2)'!A717,'ABR''26'!$DE$4:$DE$65,0),0)</f>
        <v>#N/A</v>
      </c>
      <c r="M717" s="7"/>
      <c r="O717" s="7"/>
      <c r="P717" s="104"/>
      <c r="Q717" s="102"/>
      <c r="R717" s="102"/>
      <c r="S717" s="102"/>
      <c r="T717" s="105"/>
      <c r="U717" s="102"/>
      <c r="V717" s="7"/>
      <c r="W717" s="7"/>
      <c r="X717" s="7"/>
      <c r="Y717" s="7"/>
      <c r="Z717" s="100"/>
      <c r="AA717" s="7"/>
      <c r="AB717" s="7"/>
      <c r="AC717" s="7"/>
      <c r="AD717" s="7"/>
      <c r="AE717" s="100"/>
      <c r="AF717" s="7"/>
      <c r="AG717" s="100"/>
    </row>
    <row r="718" spans="1:33" x14ac:dyDescent="0.35">
      <c r="A718" s="7" t="str">
        <f t="shared" si="29"/>
        <v>Suape39,70</v>
      </c>
      <c r="B718" s="100" t="s">
        <v>187</v>
      </c>
      <c r="C718" s="7">
        <v>4196</v>
      </c>
      <c r="D718" s="7" t="s">
        <v>23</v>
      </c>
      <c r="E718">
        <v>4003938</v>
      </c>
      <c r="F718" s="101"/>
      <c r="G718" s="111">
        <v>50033825</v>
      </c>
      <c r="H718" t="s">
        <v>221</v>
      </c>
      <c r="I718" s="101" t="str">
        <f t="shared" si="28"/>
        <v>39,7</v>
      </c>
      <c r="J718" s="164">
        <v>0</v>
      </c>
      <c r="K718" s="7" t="s">
        <v>131</v>
      </c>
      <c r="L718" s="103" t="e">
        <f>HLOOKUP(K718,'ABR''26'!$DE$4:$EH$65,MATCH('Carga (2)'!A718,'ABR''26'!$DE$4:$DE$65,0),0)</f>
        <v>#N/A</v>
      </c>
      <c r="M718" s="7"/>
      <c r="O718" s="7"/>
      <c r="P718" s="104"/>
      <c r="Q718" s="102"/>
      <c r="R718" s="102"/>
      <c r="S718" s="102"/>
      <c r="T718" s="105"/>
      <c r="U718" s="102"/>
      <c r="V718" s="7"/>
      <c r="W718" s="7"/>
      <c r="X718" s="7"/>
      <c r="Y718" s="7"/>
      <c r="Z718" s="100"/>
      <c r="AA718" s="7"/>
      <c r="AB718" s="7"/>
      <c r="AC718" s="7"/>
      <c r="AD718" s="7"/>
      <c r="AE718" s="100"/>
      <c r="AF718" s="7"/>
      <c r="AG718" s="100"/>
    </row>
    <row r="719" spans="1:33" x14ac:dyDescent="0.35">
      <c r="A719" s="7" t="str">
        <f t="shared" si="29"/>
        <v>Suape39,70</v>
      </c>
      <c r="B719" s="100" t="s">
        <v>187</v>
      </c>
      <c r="C719" s="7">
        <v>4196</v>
      </c>
      <c r="D719" s="7" t="s">
        <v>23</v>
      </c>
      <c r="E719">
        <v>4003938</v>
      </c>
      <c r="F719" s="101"/>
      <c r="G719" s="111">
        <v>50033825</v>
      </c>
      <c r="H719" t="s">
        <v>221</v>
      </c>
      <c r="I719" s="101" t="str">
        <f t="shared" si="28"/>
        <v>39,7</v>
      </c>
      <c r="J719" s="164">
        <v>0</v>
      </c>
      <c r="K719" s="7" t="s">
        <v>44</v>
      </c>
      <c r="L719" s="103" t="e">
        <f>HLOOKUP(K719,'ABR''26'!$DE$4:$EH$65,MATCH('Carga (2)'!A719,'ABR''26'!$DE$4:$DE$65,0),0)</f>
        <v>#N/A</v>
      </c>
      <c r="M719" s="7"/>
      <c r="O719" s="7"/>
      <c r="P719" s="104"/>
      <c r="Q719" s="102"/>
      <c r="R719" s="102"/>
      <c r="S719" s="102"/>
      <c r="T719" s="105"/>
      <c r="U719" s="102"/>
      <c r="V719" s="7"/>
      <c r="W719" s="7"/>
      <c r="X719" s="7"/>
      <c r="Y719" s="7"/>
      <c r="Z719" s="100"/>
      <c r="AA719" s="7"/>
      <c r="AB719" s="7"/>
      <c r="AC719" s="7"/>
      <c r="AD719" s="7"/>
      <c r="AE719" s="100"/>
      <c r="AF719" s="7"/>
      <c r="AG719" s="100"/>
    </row>
    <row r="720" spans="1:33" x14ac:dyDescent="0.35">
      <c r="A720" s="7" t="str">
        <f t="shared" si="29"/>
        <v>Suape39,70</v>
      </c>
      <c r="B720" s="100" t="s">
        <v>187</v>
      </c>
      <c r="C720" s="7">
        <v>4196</v>
      </c>
      <c r="D720" s="7" t="s">
        <v>23</v>
      </c>
      <c r="E720">
        <v>4003938</v>
      </c>
      <c r="F720" s="101"/>
      <c r="G720" s="111">
        <v>50033825</v>
      </c>
      <c r="H720" t="s">
        <v>221</v>
      </c>
      <c r="I720" s="101" t="str">
        <f t="shared" si="28"/>
        <v>39,7</v>
      </c>
      <c r="J720" s="164">
        <v>0</v>
      </c>
      <c r="K720" s="7" t="s">
        <v>52</v>
      </c>
      <c r="L720" s="103" t="e">
        <f>HLOOKUP(K720,'ABR''26'!$DE$4:$EH$65,MATCH('Carga (2)'!A720,'ABR''26'!$DE$4:$DE$65,0),0)</f>
        <v>#N/A</v>
      </c>
      <c r="M720" s="7"/>
      <c r="O720" s="7"/>
      <c r="P720" s="104"/>
      <c r="Q720" s="102"/>
      <c r="R720" s="102"/>
      <c r="S720" s="102"/>
      <c r="T720" s="105"/>
      <c r="U720" s="102"/>
      <c r="V720" s="7"/>
      <c r="W720" s="7"/>
      <c r="X720" s="7"/>
      <c r="Y720" s="7"/>
      <c r="Z720" s="100"/>
      <c r="AA720" s="7"/>
      <c r="AB720" s="7"/>
      <c r="AC720" s="7"/>
      <c r="AD720" s="7"/>
      <c r="AE720" s="100"/>
      <c r="AF720" s="7"/>
      <c r="AG720" s="100"/>
    </row>
    <row r="721" spans="1:33" x14ac:dyDescent="0.35">
      <c r="A721" s="7" t="str">
        <f t="shared" si="29"/>
        <v>Suape39,70</v>
      </c>
      <c r="B721" s="100" t="s">
        <v>187</v>
      </c>
      <c r="C721" s="7">
        <v>4196</v>
      </c>
      <c r="D721" s="7" t="s">
        <v>23</v>
      </c>
      <c r="E721">
        <v>4003938</v>
      </c>
      <c r="F721" s="101"/>
      <c r="G721" s="111">
        <v>50033825</v>
      </c>
      <c r="H721" t="s">
        <v>221</v>
      </c>
      <c r="I721" s="101" t="str">
        <f t="shared" si="28"/>
        <v>39,7</v>
      </c>
      <c r="J721" s="164">
        <v>0</v>
      </c>
      <c r="K721" s="7" t="s">
        <v>46</v>
      </c>
      <c r="L721" s="103" t="e">
        <f>HLOOKUP(K721,'ABR''26'!$DE$4:$EH$65,MATCH('Carga (2)'!A721,'ABR''26'!$DE$4:$DE$65,0),0)</f>
        <v>#N/A</v>
      </c>
      <c r="M721" s="7"/>
      <c r="O721" s="7"/>
      <c r="P721" s="104"/>
      <c r="Q721" s="102"/>
      <c r="R721" s="102"/>
      <c r="S721" s="102"/>
      <c r="T721" s="105"/>
      <c r="U721" s="102"/>
      <c r="V721" s="7"/>
      <c r="W721" s="7"/>
      <c r="X721" s="7"/>
      <c r="Y721" s="7"/>
      <c r="Z721" s="100"/>
      <c r="AA721" s="7"/>
      <c r="AB721" s="7"/>
      <c r="AC721" s="7"/>
      <c r="AD721" s="7"/>
      <c r="AE721" s="100"/>
      <c r="AF721" s="7"/>
      <c r="AG721" s="100"/>
    </row>
    <row r="722" spans="1:33" x14ac:dyDescent="0.35">
      <c r="A722" s="7" t="str">
        <f t="shared" si="29"/>
        <v>Suape39,70</v>
      </c>
      <c r="B722" s="100" t="s">
        <v>187</v>
      </c>
      <c r="C722" s="7">
        <v>4196</v>
      </c>
      <c r="D722" s="7" t="s">
        <v>23</v>
      </c>
      <c r="E722">
        <v>4003938</v>
      </c>
      <c r="F722" s="101"/>
      <c r="G722" s="111">
        <v>50033825</v>
      </c>
      <c r="H722" t="s">
        <v>221</v>
      </c>
      <c r="I722" s="101" t="str">
        <f t="shared" si="28"/>
        <v>39,7</v>
      </c>
      <c r="J722" s="164">
        <v>0</v>
      </c>
      <c r="K722" s="7" t="s">
        <v>133</v>
      </c>
      <c r="L722" s="103" t="e">
        <f>HLOOKUP(K722,'ABR''26'!$DE$4:$EH$65,MATCH('Carga (2)'!A722,'ABR''26'!$DE$4:$DE$65,0),0)</f>
        <v>#N/A</v>
      </c>
      <c r="M722" s="7"/>
      <c r="O722" s="7"/>
      <c r="P722" s="104"/>
      <c r="Q722" s="102"/>
      <c r="R722" s="102"/>
      <c r="S722" s="102"/>
      <c r="T722" s="105"/>
      <c r="U722" s="102"/>
      <c r="V722" s="7"/>
      <c r="W722" s="7"/>
      <c r="X722" s="7"/>
      <c r="Y722" s="7"/>
      <c r="Z722" s="100"/>
      <c r="AA722" s="7"/>
      <c r="AB722" s="7"/>
      <c r="AC722" s="7"/>
      <c r="AD722" s="7"/>
      <c r="AE722" s="100"/>
      <c r="AF722" s="7"/>
      <c r="AG722" s="100"/>
    </row>
    <row r="723" spans="1:33" x14ac:dyDescent="0.35">
      <c r="A723" s="7" t="str">
        <f t="shared" si="29"/>
        <v>Louveira25,50</v>
      </c>
      <c r="B723" s="100" t="s">
        <v>187</v>
      </c>
      <c r="C723" s="7">
        <v>4185</v>
      </c>
      <c r="D723" s="7" t="s">
        <v>144</v>
      </c>
      <c r="E723">
        <v>4001151</v>
      </c>
      <c r="F723" s="101"/>
      <c r="G723" s="111">
        <v>50033817</v>
      </c>
      <c r="H723" t="s">
        <v>242</v>
      </c>
      <c r="I723" s="101" t="str">
        <f t="shared" si="28"/>
        <v>25,5</v>
      </c>
      <c r="J723" s="164">
        <v>0</v>
      </c>
      <c r="K723" s="7" t="s">
        <v>43</v>
      </c>
      <c r="L723" s="103" t="e">
        <f>HLOOKUP(K723,'ABR''26'!$DE$4:$EH$65,MATCH('Carga (2)'!A723,'ABR''26'!$DE$4:$DE$65,0),0)</f>
        <v>#N/A</v>
      </c>
      <c r="M723" s="7"/>
      <c r="O723" s="7"/>
      <c r="P723" s="104"/>
      <c r="Q723" s="102"/>
      <c r="R723" s="102"/>
      <c r="S723" s="102"/>
      <c r="T723" s="105"/>
      <c r="U723" s="102"/>
      <c r="V723" s="7"/>
      <c r="W723" s="7"/>
      <c r="X723" s="7"/>
      <c r="Y723" s="7"/>
      <c r="Z723" s="100"/>
      <c r="AA723" s="7"/>
      <c r="AB723" s="7"/>
      <c r="AC723" s="7"/>
      <c r="AD723" s="7"/>
      <c r="AE723" s="100"/>
      <c r="AF723" s="7"/>
      <c r="AG723" s="100"/>
    </row>
    <row r="724" spans="1:33" x14ac:dyDescent="0.35">
      <c r="A724" s="7" t="str">
        <f t="shared" si="29"/>
        <v>Louveira25,50</v>
      </c>
      <c r="B724" s="100" t="s">
        <v>187</v>
      </c>
      <c r="C724" s="7">
        <v>4185</v>
      </c>
      <c r="D724" s="7" t="s">
        <v>144</v>
      </c>
      <c r="E724">
        <v>4001151</v>
      </c>
      <c r="F724" s="101"/>
      <c r="G724" s="111">
        <v>50033817</v>
      </c>
      <c r="H724" t="s">
        <v>242</v>
      </c>
      <c r="I724" s="101" t="str">
        <f t="shared" si="28"/>
        <v>25,5</v>
      </c>
      <c r="J724" s="164">
        <v>0</v>
      </c>
      <c r="K724" s="7" t="s">
        <v>50</v>
      </c>
      <c r="L724" s="103" t="e">
        <f>HLOOKUP(K724,'ABR''26'!$DE$4:$EH$65,MATCH('Carga (2)'!A724,'ABR''26'!$DE$4:$DE$65,0),0)</f>
        <v>#N/A</v>
      </c>
      <c r="M724" s="7"/>
      <c r="O724" s="7"/>
      <c r="P724" s="104"/>
      <c r="Q724" s="102"/>
      <c r="R724" s="102"/>
      <c r="S724" s="102"/>
      <c r="T724" s="105"/>
      <c r="U724" s="102"/>
      <c r="V724" s="7"/>
      <c r="W724" s="7"/>
      <c r="X724" s="7"/>
      <c r="Y724" s="7"/>
      <c r="Z724" s="100"/>
      <c r="AA724" s="7"/>
      <c r="AB724" s="7"/>
      <c r="AC724" s="7"/>
      <c r="AD724" s="7"/>
      <c r="AE724" s="100"/>
      <c r="AF724" s="7"/>
      <c r="AG724" s="100"/>
    </row>
    <row r="725" spans="1:33" x14ac:dyDescent="0.35">
      <c r="A725" s="7" t="str">
        <f t="shared" si="29"/>
        <v>Louveira25,50</v>
      </c>
      <c r="B725" s="100" t="s">
        <v>187</v>
      </c>
      <c r="C725" s="7">
        <v>4185</v>
      </c>
      <c r="D725" s="7" t="s">
        <v>144</v>
      </c>
      <c r="E725">
        <v>4001151</v>
      </c>
      <c r="F725" s="101"/>
      <c r="G725" s="111">
        <v>50033817</v>
      </c>
      <c r="H725" t="s">
        <v>242</v>
      </c>
      <c r="I725" s="101" t="str">
        <f t="shared" si="28"/>
        <v>25,5</v>
      </c>
      <c r="J725" s="164">
        <v>0</v>
      </c>
      <c r="K725" s="7" t="s">
        <v>138</v>
      </c>
      <c r="L725" s="103" t="e">
        <f>HLOOKUP(K725,'ABR''26'!$DE$4:$EH$65,MATCH('Carga (2)'!A725,'ABR''26'!$DE$4:$DE$65,0),0)</f>
        <v>#N/A</v>
      </c>
      <c r="M725" s="7"/>
      <c r="O725" s="7"/>
      <c r="P725" s="104"/>
      <c r="Q725" s="102"/>
      <c r="R725" s="102"/>
      <c r="S725" s="102"/>
      <c r="T725" s="105"/>
      <c r="U725" s="102"/>
      <c r="V725" s="7"/>
      <c r="W725" s="7"/>
      <c r="X725" s="7"/>
      <c r="Y725" s="7"/>
      <c r="Z725" s="100"/>
      <c r="AA725" s="7"/>
      <c r="AB725" s="7"/>
      <c r="AC725" s="7"/>
      <c r="AD725" s="7"/>
      <c r="AE725" s="100"/>
      <c r="AF725" s="7"/>
      <c r="AG725" s="100"/>
    </row>
    <row r="726" spans="1:33" x14ac:dyDescent="0.35">
      <c r="A726" s="7" t="str">
        <f t="shared" si="29"/>
        <v>Louveira25,50</v>
      </c>
      <c r="B726" s="100" t="s">
        <v>187</v>
      </c>
      <c r="C726" s="7">
        <v>4185</v>
      </c>
      <c r="D726" s="7" t="s">
        <v>144</v>
      </c>
      <c r="E726">
        <v>4001151</v>
      </c>
      <c r="F726" s="101"/>
      <c r="G726" s="111">
        <v>50033817</v>
      </c>
      <c r="H726" t="s">
        <v>242</v>
      </c>
      <c r="I726" s="101" t="str">
        <f t="shared" si="28"/>
        <v>25,5</v>
      </c>
      <c r="J726" s="164">
        <v>0</v>
      </c>
      <c r="K726" s="7" t="s">
        <v>131</v>
      </c>
      <c r="L726" s="103" t="e">
        <f>HLOOKUP(K726,'ABR''26'!$DE$4:$EH$65,MATCH('Carga (2)'!A726,'ABR''26'!$DE$4:$DE$65,0),0)</f>
        <v>#N/A</v>
      </c>
      <c r="M726" s="7"/>
      <c r="O726" s="7"/>
      <c r="P726" s="104"/>
      <c r="Q726" s="102"/>
      <c r="R726" s="102"/>
      <c r="S726" s="102"/>
      <c r="T726" s="105"/>
      <c r="U726" s="102"/>
      <c r="V726" s="7"/>
      <c r="W726" s="7"/>
      <c r="X726" s="7"/>
      <c r="Y726" s="7"/>
      <c r="Z726" s="100"/>
      <c r="AA726" s="7"/>
      <c r="AB726" s="7"/>
      <c r="AC726" s="7"/>
      <c r="AD726" s="7"/>
      <c r="AE726" s="100"/>
      <c r="AF726" s="7"/>
      <c r="AG726" s="100"/>
    </row>
    <row r="727" spans="1:33" x14ac:dyDescent="0.35">
      <c r="A727" s="7" t="str">
        <f t="shared" si="29"/>
        <v>Louveira25,50</v>
      </c>
      <c r="B727" s="100" t="s">
        <v>187</v>
      </c>
      <c r="C727" s="7">
        <v>4185</v>
      </c>
      <c r="D727" s="7" t="s">
        <v>144</v>
      </c>
      <c r="E727">
        <v>4001151</v>
      </c>
      <c r="F727" s="101"/>
      <c r="G727" s="111">
        <v>50033817</v>
      </c>
      <c r="H727" t="s">
        <v>242</v>
      </c>
      <c r="I727" s="101" t="str">
        <f t="shared" si="28"/>
        <v>25,5</v>
      </c>
      <c r="J727" s="164">
        <v>0</v>
      </c>
      <c r="K727" s="7" t="s">
        <v>44</v>
      </c>
      <c r="L727" s="103" t="e">
        <f>HLOOKUP(K727,'ABR''26'!$DE$4:$EH$65,MATCH('Carga (2)'!A727,'ABR''26'!$DE$4:$DE$65,0),0)</f>
        <v>#N/A</v>
      </c>
      <c r="M727" s="7"/>
      <c r="O727" s="7"/>
      <c r="P727" s="104"/>
      <c r="Q727" s="102"/>
      <c r="R727" s="102"/>
      <c r="S727" s="102"/>
      <c r="T727" s="105"/>
      <c r="U727" s="102"/>
      <c r="V727" s="7"/>
      <c r="W727" s="7"/>
      <c r="X727" s="7"/>
      <c r="Y727" s="7"/>
      <c r="Z727" s="100"/>
      <c r="AA727" s="7"/>
      <c r="AB727" s="7"/>
      <c r="AC727" s="7"/>
      <c r="AD727" s="7"/>
      <c r="AE727" s="100"/>
      <c r="AF727" s="7"/>
      <c r="AG727" s="100"/>
    </row>
    <row r="728" spans="1:33" x14ac:dyDescent="0.35">
      <c r="A728" s="7" t="str">
        <f t="shared" si="29"/>
        <v>Louveira25,50</v>
      </c>
      <c r="B728" s="100" t="s">
        <v>187</v>
      </c>
      <c r="C728" s="7">
        <v>4185</v>
      </c>
      <c r="D728" s="7" t="s">
        <v>144</v>
      </c>
      <c r="E728">
        <v>4001151</v>
      </c>
      <c r="F728" s="101"/>
      <c r="G728" s="111">
        <v>50033817</v>
      </c>
      <c r="H728" t="s">
        <v>242</v>
      </c>
      <c r="I728" s="101" t="str">
        <f t="shared" si="28"/>
        <v>25,5</v>
      </c>
      <c r="J728" s="164">
        <v>0</v>
      </c>
      <c r="K728" s="7" t="s">
        <v>52</v>
      </c>
      <c r="L728" s="103" t="e">
        <f>HLOOKUP(K728,'ABR''26'!$DE$4:$EH$65,MATCH('Carga (2)'!A728,'ABR''26'!$DE$4:$DE$65,0),0)</f>
        <v>#N/A</v>
      </c>
      <c r="M728" s="7"/>
      <c r="O728" s="7"/>
      <c r="P728" s="104"/>
      <c r="Q728" s="102"/>
      <c r="R728" s="102"/>
      <c r="S728" s="102"/>
      <c r="T728" s="105"/>
      <c r="U728" s="102"/>
      <c r="V728" s="7"/>
      <c r="W728" s="7"/>
      <c r="X728" s="7"/>
      <c r="Y728" s="7"/>
      <c r="Z728" s="100"/>
      <c r="AA728" s="7"/>
      <c r="AB728" s="7"/>
      <c r="AC728" s="7"/>
      <c r="AD728" s="7"/>
      <c r="AE728" s="100"/>
      <c r="AF728" s="7"/>
      <c r="AG728" s="100"/>
    </row>
    <row r="729" spans="1:33" x14ac:dyDescent="0.35">
      <c r="A729" s="7" t="str">
        <f t="shared" si="29"/>
        <v>Louveira25,50</v>
      </c>
      <c r="B729" s="100" t="s">
        <v>187</v>
      </c>
      <c r="C729" s="7">
        <v>4185</v>
      </c>
      <c r="D729" s="7" t="s">
        <v>144</v>
      </c>
      <c r="E729">
        <v>4001151</v>
      </c>
      <c r="F729" s="101"/>
      <c r="G729" s="111">
        <v>50033817</v>
      </c>
      <c r="H729" t="s">
        <v>242</v>
      </c>
      <c r="I729" s="101" t="str">
        <f t="shared" si="28"/>
        <v>25,5</v>
      </c>
      <c r="J729" s="164">
        <v>0</v>
      </c>
      <c r="K729" s="7" t="s">
        <v>46</v>
      </c>
      <c r="L729" s="103" t="e">
        <f>HLOOKUP(K729,'ABR''26'!$DE$4:$EH$65,MATCH('Carga (2)'!A729,'ABR''26'!$DE$4:$DE$65,0),0)</f>
        <v>#N/A</v>
      </c>
      <c r="M729" s="7"/>
      <c r="O729" s="7"/>
      <c r="P729" s="104"/>
      <c r="Q729" s="102"/>
      <c r="R729" s="102"/>
      <c r="S729" s="102"/>
      <c r="T729" s="105"/>
      <c r="U729" s="102"/>
      <c r="V729" s="7"/>
      <c r="W729" s="7"/>
      <c r="X729" s="7"/>
      <c r="Y729" s="7"/>
      <c r="Z729" s="100"/>
      <c r="AA729" s="7"/>
      <c r="AB729" s="7"/>
      <c r="AC729" s="7"/>
      <c r="AD729" s="7"/>
      <c r="AE729" s="100"/>
      <c r="AF729" s="7"/>
      <c r="AG729" s="100"/>
    </row>
    <row r="730" spans="1:33" x14ac:dyDescent="0.35">
      <c r="A730" s="7" t="str">
        <f t="shared" si="29"/>
        <v>Louveira25,50</v>
      </c>
      <c r="B730" s="100" t="s">
        <v>187</v>
      </c>
      <c r="C730" s="7">
        <v>4185</v>
      </c>
      <c r="D730" s="7" t="s">
        <v>144</v>
      </c>
      <c r="E730">
        <v>4001151</v>
      </c>
      <c r="F730" s="101"/>
      <c r="G730" s="111">
        <v>50033817</v>
      </c>
      <c r="H730" t="s">
        <v>242</v>
      </c>
      <c r="I730" s="101" t="str">
        <f t="shared" si="28"/>
        <v>25,5</v>
      </c>
      <c r="J730" s="164">
        <v>0</v>
      </c>
      <c r="K730" s="7" t="s">
        <v>133</v>
      </c>
      <c r="L730" s="103" t="e">
        <f>HLOOKUP(K730,'ABR''26'!$DE$4:$EH$65,MATCH('Carga (2)'!A730,'ABR''26'!$DE$4:$DE$65,0),0)</f>
        <v>#N/A</v>
      </c>
      <c r="M730" s="7"/>
      <c r="O730" s="7"/>
      <c r="P730" s="104"/>
      <c r="Q730" s="102"/>
      <c r="R730" s="102"/>
      <c r="S730" s="102"/>
      <c r="T730" s="105"/>
      <c r="U730" s="102"/>
      <c r="V730" s="7"/>
      <c r="W730" s="7"/>
      <c r="X730" s="7"/>
      <c r="Y730" s="7"/>
      <c r="Z730" s="100"/>
      <c r="AA730" s="7"/>
      <c r="AB730" s="7"/>
      <c r="AC730" s="7"/>
      <c r="AD730" s="7"/>
      <c r="AE730" s="100"/>
      <c r="AF730" s="7"/>
      <c r="AG730" s="100"/>
    </row>
    <row r="731" spans="1:33" x14ac:dyDescent="0.35">
      <c r="A731" s="7" t="str">
        <f t="shared" si="29"/>
        <v>Manaus20,60</v>
      </c>
      <c r="B731" s="100" t="s">
        <v>187</v>
      </c>
      <c r="C731" s="7">
        <v>4151</v>
      </c>
      <c r="D731" s="7" t="s">
        <v>40</v>
      </c>
      <c r="E731">
        <v>4001152</v>
      </c>
      <c r="F731" s="101"/>
      <c r="G731" s="111">
        <v>50023977</v>
      </c>
      <c r="H731" t="s">
        <v>248</v>
      </c>
      <c r="I731" s="101" t="str">
        <f t="shared" si="28"/>
        <v>20,6</v>
      </c>
      <c r="J731" s="164">
        <v>0</v>
      </c>
      <c r="K731" s="7" t="s">
        <v>43</v>
      </c>
      <c r="L731" s="103" t="e">
        <f>HLOOKUP(K731,'ABR''26'!$DE$4:$EH$65,MATCH('Carga (2)'!A731,'ABR''26'!$DE$4:$DE$65,0),0)</f>
        <v>#N/A</v>
      </c>
      <c r="M731" s="7"/>
      <c r="O731" s="7"/>
      <c r="P731" s="104"/>
      <c r="Q731" s="102"/>
      <c r="R731" s="102"/>
      <c r="S731" s="102"/>
      <c r="T731" s="105"/>
      <c r="U731" s="102"/>
      <c r="V731" s="7"/>
      <c r="W731" s="7"/>
      <c r="X731" s="7"/>
      <c r="Y731" s="7"/>
      <c r="Z731" s="100"/>
      <c r="AA731" s="7"/>
      <c r="AB731" s="7"/>
      <c r="AC731" s="7"/>
      <c r="AD731" s="7"/>
      <c r="AE731" s="100"/>
      <c r="AF731" s="7"/>
      <c r="AG731" s="100"/>
    </row>
    <row r="732" spans="1:33" x14ac:dyDescent="0.35">
      <c r="A732" s="7" t="str">
        <f t="shared" si="29"/>
        <v>Manaus20,60</v>
      </c>
      <c r="B732" s="100" t="s">
        <v>187</v>
      </c>
      <c r="C732" s="7">
        <v>4151</v>
      </c>
      <c r="D732" s="7" t="s">
        <v>40</v>
      </c>
      <c r="E732">
        <v>4001152</v>
      </c>
      <c r="F732" s="101"/>
      <c r="G732" s="111">
        <v>50023977</v>
      </c>
      <c r="H732" t="s">
        <v>248</v>
      </c>
      <c r="I732" s="101" t="str">
        <f t="shared" si="28"/>
        <v>20,6</v>
      </c>
      <c r="J732" s="164">
        <v>0</v>
      </c>
      <c r="K732" s="7" t="s">
        <v>50</v>
      </c>
      <c r="L732" s="103" t="e">
        <f>HLOOKUP(K732,'ABR''26'!$DE$4:$EH$65,MATCH('Carga (2)'!A732,'ABR''26'!$DE$4:$DE$65,0),0)</f>
        <v>#N/A</v>
      </c>
      <c r="M732" s="7"/>
      <c r="O732" s="7"/>
      <c r="P732" s="104"/>
      <c r="Q732" s="102"/>
      <c r="R732" s="102"/>
      <c r="S732" s="102"/>
      <c r="T732" s="105"/>
      <c r="U732" s="102"/>
      <c r="V732" s="7"/>
      <c r="W732" s="7"/>
      <c r="X732" s="7"/>
      <c r="Y732" s="7"/>
      <c r="Z732" s="100"/>
      <c r="AA732" s="7"/>
      <c r="AB732" s="7"/>
      <c r="AC732" s="7"/>
      <c r="AD732" s="7"/>
      <c r="AE732" s="100"/>
      <c r="AF732" s="7"/>
      <c r="AG732" s="100"/>
    </row>
    <row r="733" spans="1:33" x14ac:dyDescent="0.35">
      <c r="A733" s="7" t="str">
        <f t="shared" si="29"/>
        <v>Manaus20,60</v>
      </c>
      <c r="B733" s="100" t="s">
        <v>187</v>
      </c>
      <c r="C733" s="7">
        <v>4151</v>
      </c>
      <c r="D733" s="7" t="s">
        <v>40</v>
      </c>
      <c r="E733">
        <v>4001152</v>
      </c>
      <c r="F733" s="101"/>
      <c r="G733" s="111">
        <v>50023977</v>
      </c>
      <c r="H733" t="s">
        <v>248</v>
      </c>
      <c r="I733" s="101" t="str">
        <f t="shared" si="28"/>
        <v>20,6</v>
      </c>
      <c r="J733" s="164">
        <v>0</v>
      </c>
      <c r="K733" s="7" t="s">
        <v>138</v>
      </c>
      <c r="L733" s="103" t="e">
        <f>HLOOKUP(K733,'ABR''26'!$DE$4:$EH$65,MATCH('Carga (2)'!A733,'ABR''26'!$DE$4:$DE$65,0),0)</f>
        <v>#N/A</v>
      </c>
      <c r="M733" s="7"/>
      <c r="O733" s="7"/>
      <c r="P733" s="104"/>
      <c r="Q733" s="102"/>
      <c r="R733" s="102"/>
      <c r="S733" s="102"/>
      <c r="T733" s="105"/>
      <c r="U733" s="102"/>
      <c r="V733" s="7"/>
      <c r="W733" s="7"/>
      <c r="X733" s="7"/>
      <c r="Y733" s="7"/>
      <c r="Z733" s="100"/>
      <c r="AA733" s="7"/>
      <c r="AB733" s="7"/>
      <c r="AC733" s="7"/>
      <c r="AD733" s="7"/>
      <c r="AE733" s="100"/>
      <c r="AF733" s="7"/>
      <c r="AG733" s="100"/>
    </row>
    <row r="734" spans="1:33" x14ac:dyDescent="0.35">
      <c r="A734" s="7" t="str">
        <f t="shared" si="29"/>
        <v>Manaus20,60</v>
      </c>
      <c r="B734" s="100" t="s">
        <v>187</v>
      </c>
      <c r="C734" s="7">
        <v>4151</v>
      </c>
      <c r="D734" s="7" t="s">
        <v>40</v>
      </c>
      <c r="E734">
        <v>4001152</v>
      </c>
      <c r="F734" s="101"/>
      <c r="G734" s="111">
        <v>50023977</v>
      </c>
      <c r="H734" t="s">
        <v>248</v>
      </c>
      <c r="I734" s="101" t="str">
        <f t="shared" si="28"/>
        <v>20,6</v>
      </c>
      <c r="J734" s="164">
        <v>0</v>
      </c>
      <c r="K734" s="7" t="s">
        <v>131</v>
      </c>
      <c r="L734" s="103" t="e">
        <f>HLOOKUP(K734,'ABR''26'!$DE$4:$EH$65,MATCH('Carga (2)'!A734,'ABR''26'!$DE$4:$DE$65,0),0)</f>
        <v>#N/A</v>
      </c>
      <c r="M734" s="7"/>
      <c r="O734" s="7"/>
      <c r="P734" s="104"/>
      <c r="Q734" s="102"/>
      <c r="R734" s="102"/>
      <c r="S734" s="102"/>
      <c r="T734" s="105"/>
      <c r="U734" s="102"/>
      <c r="V734" s="7"/>
      <c r="W734" s="7"/>
      <c r="X734" s="7"/>
      <c r="Y734" s="7"/>
      <c r="Z734" s="100"/>
      <c r="AA734" s="7"/>
      <c r="AB734" s="7"/>
      <c r="AC734" s="7"/>
      <c r="AD734" s="7"/>
      <c r="AE734" s="100"/>
      <c r="AF734" s="7"/>
      <c r="AG734" s="100"/>
    </row>
    <row r="735" spans="1:33" x14ac:dyDescent="0.35">
      <c r="A735" s="7" t="str">
        <f t="shared" si="29"/>
        <v>Manaus20,60</v>
      </c>
      <c r="B735" s="100" t="s">
        <v>187</v>
      </c>
      <c r="C735" s="7">
        <v>4151</v>
      </c>
      <c r="D735" s="7" t="s">
        <v>40</v>
      </c>
      <c r="E735">
        <v>4001152</v>
      </c>
      <c r="F735" s="101"/>
      <c r="G735" s="111">
        <v>50023977</v>
      </c>
      <c r="H735" t="s">
        <v>248</v>
      </c>
      <c r="I735" s="101" t="str">
        <f t="shared" si="28"/>
        <v>20,6</v>
      </c>
      <c r="J735" s="164">
        <v>0</v>
      </c>
      <c r="K735" s="7" t="s">
        <v>44</v>
      </c>
      <c r="L735" s="103" t="e">
        <f>HLOOKUP(K735,'ABR''26'!$DE$4:$EH$65,MATCH('Carga (2)'!A735,'ABR''26'!$DE$4:$DE$65,0),0)</f>
        <v>#N/A</v>
      </c>
      <c r="M735" s="7"/>
      <c r="O735" s="7"/>
      <c r="P735" s="104"/>
      <c r="Q735" s="102"/>
      <c r="R735" s="102"/>
      <c r="S735" s="102"/>
      <c r="T735" s="105"/>
      <c r="U735" s="102"/>
      <c r="V735" s="7"/>
      <c r="W735" s="7"/>
      <c r="X735" s="7"/>
      <c r="Y735" s="7"/>
      <c r="Z735" s="100"/>
      <c r="AA735" s="7"/>
      <c r="AB735" s="7"/>
      <c r="AC735" s="7"/>
      <c r="AD735" s="7"/>
      <c r="AE735" s="100"/>
      <c r="AF735" s="7"/>
      <c r="AG735" s="100"/>
    </row>
    <row r="736" spans="1:33" x14ac:dyDescent="0.35">
      <c r="A736" s="7" t="str">
        <f t="shared" si="29"/>
        <v>Manaus20,60</v>
      </c>
      <c r="B736" s="100" t="s">
        <v>187</v>
      </c>
      <c r="C736" s="7">
        <v>4151</v>
      </c>
      <c r="D736" s="7" t="s">
        <v>40</v>
      </c>
      <c r="E736">
        <v>4001152</v>
      </c>
      <c r="F736" s="101"/>
      <c r="G736" s="111">
        <v>50023977</v>
      </c>
      <c r="H736" t="s">
        <v>248</v>
      </c>
      <c r="I736" s="101" t="str">
        <f t="shared" si="28"/>
        <v>20,6</v>
      </c>
      <c r="J736" s="164">
        <v>0</v>
      </c>
      <c r="K736" s="7" t="s">
        <v>52</v>
      </c>
      <c r="L736" s="103" t="e">
        <f>HLOOKUP(K736,'ABR''26'!$DE$4:$EH$65,MATCH('Carga (2)'!A736,'ABR''26'!$DE$4:$DE$65,0),0)</f>
        <v>#N/A</v>
      </c>
      <c r="M736" s="7"/>
      <c r="O736" s="7"/>
      <c r="P736" s="104"/>
      <c r="Q736" s="102"/>
      <c r="R736" s="102"/>
      <c r="S736" s="102"/>
      <c r="T736" s="105"/>
      <c r="U736" s="102"/>
      <c r="V736" s="7"/>
      <c r="W736" s="7"/>
      <c r="X736" s="7"/>
      <c r="Y736" s="7"/>
      <c r="Z736" s="100"/>
      <c r="AA736" s="7"/>
      <c r="AB736" s="7"/>
      <c r="AC736" s="7"/>
      <c r="AD736" s="7"/>
      <c r="AE736" s="100"/>
      <c r="AF736" s="7"/>
      <c r="AG736" s="100"/>
    </row>
    <row r="737" spans="1:33" x14ac:dyDescent="0.35">
      <c r="A737" s="7" t="str">
        <f t="shared" si="29"/>
        <v>Manaus20,60</v>
      </c>
      <c r="B737" s="100" t="s">
        <v>187</v>
      </c>
      <c r="C737" s="7">
        <v>4151</v>
      </c>
      <c r="D737" s="7" t="s">
        <v>40</v>
      </c>
      <c r="E737">
        <v>4001152</v>
      </c>
      <c r="F737" s="101"/>
      <c r="G737" s="111">
        <v>50023977</v>
      </c>
      <c r="H737" t="s">
        <v>248</v>
      </c>
      <c r="I737" s="101" t="str">
        <f t="shared" si="28"/>
        <v>20,6</v>
      </c>
      <c r="J737" s="164">
        <v>0</v>
      </c>
      <c r="K737" s="7" t="s">
        <v>46</v>
      </c>
      <c r="L737" s="103" t="e">
        <f>HLOOKUP(K737,'ABR''26'!$DE$4:$EH$65,MATCH('Carga (2)'!A737,'ABR''26'!$DE$4:$DE$65,0),0)</f>
        <v>#N/A</v>
      </c>
      <c r="M737" s="7"/>
      <c r="O737" s="7"/>
      <c r="P737" s="104"/>
      <c r="Q737" s="102"/>
      <c r="R737" s="102"/>
      <c r="S737" s="102"/>
      <c r="T737" s="105"/>
      <c r="U737" s="102"/>
      <c r="V737" s="7"/>
      <c r="W737" s="7"/>
      <c r="X737" s="7"/>
      <c r="Y737" s="7"/>
      <c r="Z737" s="100"/>
      <c r="AA737" s="7"/>
      <c r="AB737" s="7"/>
      <c r="AC737" s="7"/>
      <c r="AD737" s="7"/>
      <c r="AE737" s="100"/>
      <c r="AF737" s="7"/>
      <c r="AG737" s="100"/>
    </row>
    <row r="738" spans="1:33" x14ac:dyDescent="0.35">
      <c r="A738" s="7" t="str">
        <f t="shared" si="29"/>
        <v>Manaus20,60</v>
      </c>
      <c r="B738" s="100" t="s">
        <v>187</v>
      </c>
      <c r="C738" s="7">
        <v>4151</v>
      </c>
      <c r="D738" s="7" t="s">
        <v>40</v>
      </c>
      <c r="E738">
        <v>4001152</v>
      </c>
      <c r="F738" s="101"/>
      <c r="G738" s="111">
        <v>50023977</v>
      </c>
      <c r="H738" t="s">
        <v>248</v>
      </c>
      <c r="I738" s="101" t="str">
        <f t="shared" si="28"/>
        <v>20,6</v>
      </c>
      <c r="J738" s="164">
        <v>0</v>
      </c>
      <c r="K738" s="7" t="s">
        <v>133</v>
      </c>
      <c r="L738" s="103" t="e">
        <f>HLOOKUP(K738,'ABR''26'!$DE$4:$EH$65,MATCH('Carga (2)'!A738,'ABR''26'!$DE$4:$DE$65,0),0)</f>
        <v>#N/A</v>
      </c>
      <c r="M738" s="7"/>
      <c r="O738" s="7"/>
      <c r="P738" s="104"/>
      <c r="Q738" s="102"/>
      <c r="R738" s="102"/>
      <c r="S738" s="102"/>
      <c r="T738" s="105"/>
      <c r="U738" s="102"/>
      <c r="V738" s="7"/>
      <c r="W738" s="7"/>
      <c r="X738" s="7"/>
      <c r="Y738" s="7"/>
      <c r="Z738" s="100"/>
      <c r="AA738" s="7"/>
      <c r="AB738" s="7"/>
      <c r="AC738" s="7"/>
      <c r="AD738" s="7"/>
      <c r="AE738" s="100"/>
      <c r="AF738" s="7"/>
      <c r="AG738" s="100"/>
    </row>
    <row r="739" spans="1:33" x14ac:dyDescent="0.35">
      <c r="A739" s="7" t="str">
        <f t="shared" si="29"/>
        <v>Suape39,70</v>
      </c>
      <c r="B739" s="100" t="s">
        <v>187</v>
      </c>
      <c r="C739" s="7">
        <v>4196</v>
      </c>
      <c r="D739" s="7" t="s">
        <v>23</v>
      </c>
      <c r="E739">
        <v>4001156</v>
      </c>
      <c r="F739" s="101"/>
      <c r="G739" s="111">
        <v>50033825</v>
      </c>
      <c r="H739" t="s">
        <v>221</v>
      </c>
      <c r="I739" s="101" t="str">
        <f t="shared" si="28"/>
        <v>39,7</v>
      </c>
      <c r="J739" s="164">
        <v>0</v>
      </c>
      <c r="K739" s="7" t="s">
        <v>43</v>
      </c>
      <c r="L739" s="103" t="e">
        <f>HLOOKUP(K739,'ABR''26'!$DE$4:$EH$65,MATCH('Carga (2)'!A739,'ABR''26'!$DE$4:$DE$65,0),0)</f>
        <v>#N/A</v>
      </c>
      <c r="M739" s="7"/>
      <c r="O739" s="7"/>
      <c r="P739" s="104"/>
      <c r="Q739" s="102"/>
      <c r="R739" s="102"/>
      <c r="S739" s="102"/>
      <c r="T739" s="105"/>
      <c r="U739" s="102"/>
      <c r="V739" s="7"/>
      <c r="W739" s="7"/>
      <c r="X739" s="7"/>
      <c r="Y739" s="7"/>
      <c r="Z739" s="100"/>
      <c r="AA739" s="7"/>
      <c r="AB739" s="7"/>
      <c r="AC739" s="7"/>
      <c r="AD739" s="7"/>
      <c r="AE739" s="100"/>
      <c r="AF739" s="7"/>
      <c r="AG739" s="100"/>
    </row>
    <row r="740" spans="1:33" x14ac:dyDescent="0.35">
      <c r="A740" s="7" t="str">
        <f t="shared" si="29"/>
        <v>Suape39,70</v>
      </c>
      <c r="B740" s="100" t="s">
        <v>187</v>
      </c>
      <c r="C740" s="7">
        <v>4196</v>
      </c>
      <c r="D740" s="7" t="s">
        <v>23</v>
      </c>
      <c r="E740">
        <v>4001156</v>
      </c>
      <c r="F740" s="101"/>
      <c r="G740" s="111">
        <v>50033825</v>
      </c>
      <c r="H740" t="s">
        <v>221</v>
      </c>
      <c r="I740" s="101" t="str">
        <f t="shared" si="28"/>
        <v>39,7</v>
      </c>
      <c r="J740" s="164">
        <v>0</v>
      </c>
      <c r="K740" s="7" t="s">
        <v>50</v>
      </c>
      <c r="L740" s="103" t="e">
        <f>HLOOKUP(K740,'ABR''26'!$DE$4:$EH$65,MATCH('Carga (2)'!A740,'ABR''26'!$DE$4:$DE$65,0),0)</f>
        <v>#N/A</v>
      </c>
      <c r="M740" s="7"/>
      <c r="O740" s="7"/>
      <c r="P740" s="104"/>
      <c r="Q740" s="102"/>
      <c r="R740" s="102"/>
      <c r="S740" s="102"/>
      <c r="T740" s="105"/>
      <c r="U740" s="102"/>
      <c r="V740" s="7"/>
      <c r="W740" s="7"/>
      <c r="X740" s="7"/>
      <c r="Y740" s="7"/>
      <c r="Z740" s="100"/>
      <c r="AA740" s="7"/>
      <c r="AB740" s="7"/>
      <c r="AC740" s="7"/>
      <c r="AD740" s="7"/>
      <c r="AE740" s="100"/>
      <c r="AF740" s="7"/>
      <c r="AG740" s="100"/>
    </row>
    <row r="741" spans="1:33" x14ac:dyDescent="0.35">
      <c r="A741" s="7" t="str">
        <f t="shared" si="29"/>
        <v>Suape39,70</v>
      </c>
      <c r="B741" s="100" t="s">
        <v>187</v>
      </c>
      <c r="C741" s="7">
        <v>4196</v>
      </c>
      <c r="D741" s="7" t="s">
        <v>23</v>
      </c>
      <c r="E741">
        <v>4001156</v>
      </c>
      <c r="F741" s="101"/>
      <c r="G741" s="111">
        <v>50033825</v>
      </c>
      <c r="H741" t="s">
        <v>221</v>
      </c>
      <c r="I741" s="101" t="str">
        <f t="shared" si="28"/>
        <v>39,7</v>
      </c>
      <c r="J741" s="164">
        <v>0</v>
      </c>
      <c r="K741" s="7" t="s">
        <v>138</v>
      </c>
      <c r="L741" s="103" t="e">
        <f>HLOOKUP(K741,'ABR''26'!$DE$4:$EH$65,MATCH('Carga (2)'!A741,'ABR''26'!$DE$4:$DE$65,0),0)</f>
        <v>#N/A</v>
      </c>
      <c r="M741" s="7"/>
      <c r="O741" s="7"/>
      <c r="P741" s="104"/>
      <c r="Q741" s="102"/>
      <c r="R741" s="102"/>
      <c r="S741" s="102"/>
      <c r="T741" s="105"/>
      <c r="U741" s="102"/>
      <c r="V741" s="7"/>
      <c r="W741" s="7"/>
      <c r="X741" s="7"/>
      <c r="Y741" s="7"/>
      <c r="Z741" s="100"/>
      <c r="AA741" s="7"/>
      <c r="AB741" s="7"/>
      <c r="AC741" s="7"/>
      <c r="AD741" s="7"/>
      <c r="AE741" s="100"/>
      <c r="AF741" s="7"/>
      <c r="AG741" s="100"/>
    </row>
    <row r="742" spans="1:33" x14ac:dyDescent="0.35">
      <c r="A742" s="7" t="str">
        <f t="shared" si="29"/>
        <v>Suape39,70</v>
      </c>
      <c r="B742" s="100" t="s">
        <v>187</v>
      </c>
      <c r="C742" s="7">
        <v>4196</v>
      </c>
      <c r="D742" s="7" t="s">
        <v>23</v>
      </c>
      <c r="E742">
        <v>4001156</v>
      </c>
      <c r="F742" s="101"/>
      <c r="G742" s="111">
        <v>50033825</v>
      </c>
      <c r="H742" t="s">
        <v>221</v>
      </c>
      <c r="I742" s="101" t="str">
        <f t="shared" si="28"/>
        <v>39,7</v>
      </c>
      <c r="J742" s="164">
        <v>0</v>
      </c>
      <c r="K742" s="7" t="s">
        <v>131</v>
      </c>
      <c r="L742" s="103" t="e">
        <f>HLOOKUP(K742,'ABR''26'!$DE$4:$EH$65,MATCH('Carga (2)'!A742,'ABR''26'!$DE$4:$DE$65,0),0)</f>
        <v>#N/A</v>
      </c>
      <c r="M742" s="7"/>
      <c r="O742" s="7"/>
      <c r="P742" s="104"/>
      <c r="Q742" s="102"/>
      <c r="R742" s="102"/>
      <c r="S742" s="102"/>
      <c r="T742" s="105"/>
      <c r="U742" s="102"/>
      <c r="V742" s="7"/>
      <c r="W742" s="7"/>
      <c r="X742" s="7"/>
      <c r="Y742" s="7"/>
      <c r="Z742" s="100"/>
      <c r="AA742" s="7"/>
      <c r="AB742" s="7"/>
      <c r="AC742" s="7"/>
      <c r="AD742" s="7"/>
      <c r="AE742" s="100"/>
      <c r="AF742" s="7"/>
      <c r="AG742" s="100"/>
    </row>
    <row r="743" spans="1:33" x14ac:dyDescent="0.35">
      <c r="A743" s="7" t="str">
        <f t="shared" si="29"/>
        <v>Suape39,70</v>
      </c>
      <c r="B743" s="100" t="s">
        <v>187</v>
      </c>
      <c r="C743" s="7">
        <v>4196</v>
      </c>
      <c r="D743" s="7" t="s">
        <v>23</v>
      </c>
      <c r="E743">
        <v>4001156</v>
      </c>
      <c r="F743" s="101"/>
      <c r="G743" s="111">
        <v>50033825</v>
      </c>
      <c r="H743" t="s">
        <v>221</v>
      </c>
      <c r="I743" s="101" t="str">
        <f t="shared" si="28"/>
        <v>39,7</v>
      </c>
      <c r="J743" s="164">
        <v>0</v>
      </c>
      <c r="K743" s="7" t="s">
        <v>44</v>
      </c>
      <c r="L743" s="103" t="e">
        <f>HLOOKUP(K743,'ABR''26'!$DE$4:$EH$65,MATCH('Carga (2)'!A743,'ABR''26'!$DE$4:$DE$65,0),0)</f>
        <v>#N/A</v>
      </c>
      <c r="M743" s="7"/>
      <c r="O743" s="7"/>
      <c r="P743" s="104"/>
      <c r="Q743" s="102"/>
      <c r="R743" s="102"/>
      <c r="S743" s="102"/>
      <c r="T743" s="105"/>
      <c r="U743" s="102"/>
      <c r="V743" s="7"/>
      <c r="W743" s="7"/>
      <c r="X743" s="7"/>
      <c r="Y743" s="7"/>
      <c r="Z743" s="100"/>
      <c r="AA743" s="7"/>
      <c r="AB743" s="7"/>
      <c r="AC743" s="7"/>
      <c r="AD743" s="7"/>
      <c r="AE743" s="100"/>
      <c r="AF743" s="7"/>
      <c r="AG743" s="100"/>
    </row>
    <row r="744" spans="1:33" x14ac:dyDescent="0.35">
      <c r="A744" s="7" t="str">
        <f t="shared" si="29"/>
        <v>Suape39,70</v>
      </c>
      <c r="B744" s="100" t="s">
        <v>187</v>
      </c>
      <c r="C744" s="7">
        <v>4196</v>
      </c>
      <c r="D744" s="7" t="s">
        <v>23</v>
      </c>
      <c r="E744">
        <v>4001156</v>
      </c>
      <c r="F744" s="101"/>
      <c r="G744" s="111">
        <v>50033825</v>
      </c>
      <c r="H744" t="s">
        <v>221</v>
      </c>
      <c r="I744" s="101" t="str">
        <f t="shared" si="28"/>
        <v>39,7</v>
      </c>
      <c r="J744" s="164">
        <v>0</v>
      </c>
      <c r="K744" s="7" t="s">
        <v>52</v>
      </c>
      <c r="L744" s="103" t="e">
        <f>HLOOKUP(K744,'ABR''26'!$DE$4:$EH$65,MATCH('Carga (2)'!A744,'ABR''26'!$DE$4:$DE$65,0),0)</f>
        <v>#N/A</v>
      </c>
      <c r="M744" s="7"/>
      <c r="O744" s="7"/>
      <c r="P744" s="104"/>
      <c r="Q744" s="102"/>
      <c r="R744" s="102"/>
      <c r="S744" s="102"/>
      <c r="T744" s="105"/>
      <c r="U744" s="102"/>
      <c r="V744" s="7"/>
      <c r="W744" s="7"/>
      <c r="X744" s="7"/>
      <c r="Y744" s="7"/>
      <c r="Z744" s="100"/>
      <c r="AA744" s="7"/>
      <c r="AB744" s="7"/>
      <c r="AC744" s="7"/>
      <c r="AD744" s="7"/>
      <c r="AE744" s="100"/>
      <c r="AF744" s="7"/>
      <c r="AG744" s="100"/>
    </row>
    <row r="745" spans="1:33" x14ac:dyDescent="0.35">
      <c r="A745" s="7" t="str">
        <f t="shared" si="29"/>
        <v>Suape39,70</v>
      </c>
      <c r="B745" s="100" t="s">
        <v>187</v>
      </c>
      <c r="C745" s="7">
        <v>4196</v>
      </c>
      <c r="D745" s="7" t="s">
        <v>23</v>
      </c>
      <c r="E745">
        <v>4001156</v>
      </c>
      <c r="F745" s="101"/>
      <c r="G745" s="111">
        <v>50033825</v>
      </c>
      <c r="H745" t="s">
        <v>221</v>
      </c>
      <c r="I745" s="101" t="str">
        <f t="shared" si="28"/>
        <v>39,7</v>
      </c>
      <c r="J745" s="164">
        <v>0</v>
      </c>
      <c r="K745" s="7" t="s">
        <v>46</v>
      </c>
      <c r="L745" s="103" t="e">
        <f>HLOOKUP(K745,'ABR''26'!$DE$4:$EH$65,MATCH('Carga (2)'!A745,'ABR''26'!$DE$4:$DE$65,0),0)</f>
        <v>#N/A</v>
      </c>
      <c r="M745" s="7"/>
      <c r="O745" s="7"/>
      <c r="P745" s="104"/>
      <c r="Q745" s="102"/>
      <c r="R745" s="102"/>
      <c r="S745" s="102"/>
      <c r="T745" s="105"/>
      <c r="U745" s="102"/>
      <c r="V745" s="7"/>
      <c r="W745" s="7"/>
      <c r="X745" s="7"/>
      <c r="Y745" s="7"/>
      <c r="Z745" s="100"/>
      <c r="AA745" s="7"/>
      <c r="AB745" s="7"/>
      <c r="AC745" s="7"/>
      <c r="AD745" s="7"/>
      <c r="AE745" s="100"/>
      <c r="AF745" s="7"/>
      <c r="AG745" s="100"/>
    </row>
    <row r="746" spans="1:33" x14ac:dyDescent="0.35">
      <c r="A746" s="7" t="str">
        <f t="shared" si="29"/>
        <v>Suape39,70</v>
      </c>
      <c r="B746" s="100" t="s">
        <v>187</v>
      </c>
      <c r="C746" s="7">
        <v>4196</v>
      </c>
      <c r="D746" s="7" t="s">
        <v>23</v>
      </c>
      <c r="E746">
        <v>4001156</v>
      </c>
      <c r="F746" s="101"/>
      <c r="G746" s="111">
        <v>50033825</v>
      </c>
      <c r="H746" t="s">
        <v>221</v>
      </c>
      <c r="I746" s="101" t="str">
        <f t="shared" si="28"/>
        <v>39,7</v>
      </c>
      <c r="J746" s="164">
        <v>0</v>
      </c>
      <c r="K746" s="7" t="s">
        <v>133</v>
      </c>
      <c r="L746" s="103" t="e">
        <f>HLOOKUP(K746,'ABR''26'!$DE$4:$EH$65,MATCH('Carga (2)'!A746,'ABR''26'!$DE$4:$DE$65,0),0)</f>
        <v>#N/A</v>
      </c>
      <c r="M746" s="7"/>
      <c r="O746" s="7"/>
      <c r="P746" s="104"/>
      <c r="Q746" s="102"/>
      <c r="R746" s="102"/>
      <c r="S746" s="102"/>
      <c r="T746" s="105"/>
      <c r="U746" s="102"/>
      <c r="V746" s="7"/>
      <c r="W746" s="7"/>
      <c r="X746" s="7"/>
      <c r="Y746" s="7"/>
      <c r="Z746" s="100"/>
      <c r="AA746" s="7"/>
      <c r="AB746" s="7"/>
      <c r="AC746" s="7"/>
      <c r="AD746" s="7"/>
      <c r="AE746" s="100"/>
      <c r="AF746" s="7"/>
      <c r="AG746" s="100"/>
    </row>
    <row r="747" spans="1:33" x14ac:dyDescent="0.35">
      <c r="A747" s="7" t="str">
        <f t="shared" si="29"/>
        <v>Suape39,70</v>
      </c>
      <c r="B747" s="100" t="s">
        <v>187</v>
      </c>
      <c r="C747" s="7">
        <v>4196</v>
      </c>
      <c r="D747" s="7" t="s">
        <v>23</v>
      </c>
      <c r="E747">
        <v>4001156</v>
      </c>
      <c r="F747" s="101"/>
      <c r="G747" s="111">
        <v>50033829</v>
      </c>
      <c r="H747" t="s">
        <v>229</v>
      </c>
      <c r="I747" s="101" t="str">
        <f t="shared" si="28"/>
        <v>39,7</v>
      </c>
      <c r="J747" s="164">
        <v>0</v>
      </c>
      <c r="K747" s="7" t="s">
        <v>43</v>
      </c>
      <c r="L747" s="103" t="e">
        <f>HLOOKUP(K747,'ABR''26'!$DE$4:$EH$65,MATCH('Carga (2)'!A747,'ABR''26'!$DE$4:$DE$65,0),0)</f>
        <v>#N/A</v>
      </c>
      <c r="M747" s="7"/>
      <c r="O747" s="7"/>
      <c r="P747" s="104"/>
      <c r="Q747" s="102"/>
      <c r="R747" s="102"/>
      <c r="S747" s="102"/>
      <c r="T747" s="105"/>
      <c r="U747" s="102"/>
      <c r="V747" s="7"/>
      <c r="W747" s="7"/>
      <c r="X747" s="7"/>
      <c r="Y747" s="7"/>
      <c r="Z747" s="100"/>
      <c r="AA747" s="7"/>
      <c r="AB747" s="7"/>
      <c r="AC747" s="7"/>
      <c r="AD747" s="7"/>
      <c r="AE747" s="100"/>
      <c r="AF747" s="7"/>
      <c r="AG747" s="100"/>
    </row>
    <row r="748" spans="1:33" x14ac:dyDescent="0.35">
      <c r="A748" s="7" t="str">
        <f t="shared" si="29"/>
        <v>Suape39,70</v>
      </c>
      <c r="B748" s="100" t="s">
        <v>187</v>
      </c>
      <c r="C748" s="7">
        <v>4196</v>
      </c>
      <c r="D748" s="7" t="s">
        <v>23</v>
      </c>
      <c r="E748">
        <v>4001156</v>
      </c>
      <c r="F748" s="101"/>
      <c r="G748" s="111">
        <v>50033829</v>
      </c>
      <c r="H748" t="s">
        <v>229</v>
      </c>
      <c r="I748" s="101" t="str">
        <f t="shared" si="28"/>
        <v>39,7</v>
      </c>
      <c r="J748" s="164">
        <v>0</v>
      </c>
      <c r="K748" s="7" t="s">
        <v>50</v>
      </c>
      <c r="L748" s="103" t="e">
        <f>HLOOKUP(K748,'ABR''26'!$DE$4:$EH$65,MATCH('Carga (2)'!A748,'ABR''26'!$DE$4:$DE$65,0),0)</f>
        <v>#N/A</v>
      </c>
      <c r="M748" s="7"/>
      <c r="O748" s="7"/>
      <c r="P748" s="104"/>
      <c r="Q748" s="102"/>
      <c r="R748" s="102"/>
      <c r="S748" s="102"/>
      <c r="T748" s="105"/>
      <c r="U748" s="102"/>
      <c r="V748" s="7"/>
      <c r="W748" s="7"/>
      <c r="X748" s="7"/>
      <c r="Y748" s="7"/>
      <c r="Z748" s="100"/>
      <c r="AA748" s="7"/>
      <c r="AB748" s="7"/>
      <c r="AC748" s="7"/>
      <c r="AD748" s="7"/>
      <c r="AE748" s="100"/>
      <c r="AF748" s="7"/>
      <c r="AG748" s="100"/>
    </row>
    <row r="749" spans="1:33" x14ac:dyDescent="0.35">
      <c r="A749" s="7" t="str">
        <f t="shared" si="29"/>
        <v>Suape39,70</v>
      </c>
      <c r="B749" s="100" t="s">
        <v>187</v>
      </c>
      <c r="C749" s="7">
        <v>4196</v>
      </c>
      <c r="D749" s="7" t="s">
        <v>23</v>
      </c>
      <c r="E749">
        <v>4001156</v>
      </c>
      <c r="F749" s="101"/>
      <c r="G749" s="111">
        <v>50033829</v>
      </c>
      <c r="H749" t="s">
        <v>229</v>
      </c>
      <c r="I749" s="101" t="str">
        <f t="shared" si="28"/>
        <v>39,7</v>
      </c>
      <c r="J749" s="164">
        <v>0</v>
      </c>
      <c r="K749" s="7" t="s">
        <v>138</v>
      </c>
      <c r="L749" s="103" t="e">
        <f>HLOOKUP(K749,'ABR''26'!$DE$4:$EH$65,MATCH('Carga (2)'!A749,'ABR''26'!$DE$4:$DE$65,0),0)</f>
        <v>#N/A</v>
      </c>
      <c r="M749" s="7"/>
      <c r="O749" s="7"/>
      <c r="P749" s="104"/>
      <c r="Q749" s="102"/>
      <c r="R749" s="102"/>
      <c r="S749" s="102"/>
      <c r="T749" s="105"/>
      <c r="U749" s="102"/>
      <c r="V749" s="7"/>
      <c r="W749" s="7"/>
      <c r="X749" s="7"/>
      <c r="Y749" s="7"/>
      <c r="Z749" s="100"/>
      <c r="AA749" s="7"/>
      <c r="AB749" s="7"/>
      <c r="AC749" s="7"/>
      <c r="AD749" s="7"/>
      <c r="AE749" s="100"/>
      <c r="AF749" s="7"/>
      <c r="AG749" s="100"/>
    </row>
    <row r="750" spans="1:33" x14ac:dyDescent="0.35">
      <c r="A750" s="7" t="str">
        <f t="shared" si="29"/>
        <v>Suape39,70</v>
      </c>
      <c r="B750" s="100" t="s">
        <v>187</v>
      </c>
      <c r="C750" s="7">
        <v>4196</v>
      </c>
      <c r="D750" s="7" t="s">
        <v>23</v>
      </c>
      <c r="E750">
        <v>4001156</v>
      </c>
      <c r="F750" s="101"/>
      <c r="G750" s="111">
        <v>50033829</v>
      </c>
      <c r="H750" t="s">
        <v>229</v>
      </c>
      <c r="I750" s="101" t="str">
        <f t="shared" si="28"/>
        <v>39,7</v>
      </c>
      <c r="J750" s="164">
        <v>0</v>
      </c>
      <c r="K750" s="7" t="s">
        <v>131</v>
      </c>
      <c r="L750" s="103" t="e">
        <f>HLOOKUP(K750,'ABR''26'!$DE$4:$EH$65,MATCH('Carga (2)'!A750,'ABR''26'!$DE$4:$DE$65,0),0)</f>
        <v>#N/A</v>
      </c>
      <c r="M750" s="7"/>
      <c r="O750" s="7"/>
      <c r="P750" s="104"/>
      <c r="Q750" s="102"/>
      <c r="R750" s="102"/>
      <c r="S750" s="102"/>
      <c r="T750" s="105"/>
      <c r="U750" s="102"/>
      <c r="V750" s="7"/>
      <c r="W750" s="7"/>
      <c r="X750" s="7"/>
      <c r="Y750" s="7"/>
      <c r="Z750" s="100"/>
      <c r="AA750" s="7"/>
      <c r="AB750" s="7"/>
      <c r="AC750" s="7"/>
      <c r="AD750" s="7"/>
      <c r="AE750" s="100"/>
      <c r="AF750" s="7"/>
      <c r="AG750" s="100"/>
    </row>
    <row r="751" spans="1:33" x14ac:dyDescent="0.35">
      <c r="A751" s="7" t="str">
        <f t="shared" si="29"/>
        <v>Suape39,70</v>
      </c>
      <c r="B751" s="100" t="s">
        <v>187</v>
      </c>
      <c r="C751" s="7">
        <v>4196</v>
      </c>
      <c r="D751" s="7" t="s">
        <v>23</v>
      </c>
      <c r="E751">
        <v>4001156</v>
      </c>
      <c r="F751" s="101"/>
      <c r="G751" s="111">
        <v>50033829</v>
      </c>
      <c r="H751" t="s">
        <v>229</v>
      </c>
      <c r="I751" s="101" t="str">
        <f t="shared" si="28"/>
        <v>39,7</v>
      </c>
      <c r="J751" s="164">
        <v>0</v>
      </c>
      <c r="K751" s="7" t="s">
        <v>44</v>
      </c>
      <c r="L751" s="103" t="e">
        <f>HLOOKUP(K751,'ABR''26'!$DE$4:$EH$65,MATCH('Carga (2)'!A751,'ABR''26'!$DE$4:$DE$65,0),0)</f>
        <v>#N/A</v>
      </c>
      <c r="M751" s="7"/>
      <c r="O751" s="7"/>
      <c r="P751" s="104"/>
      <c r="Q751" s="102"/>
      <c r="R751" s="102"/>
      <c r="S751" s="102"/>
      <c r="T751" s="105"/>
      <c r="U751" s="102"/>
      <c r="V751" s="7"/>
      <c r="W751" s="7"/>
      <c r="X751" s="7"/>
      <c r="Y751" s="7"/>
      <c r="Z751" s="100"/>
      <c r="AA751" s="7"/>
      <c r="AB751" s="7"/>
      <c r="AC751" s="7"/>
      <c r="AD751" s="7"/>
      <c r="AE751" s="100"/>
      <c r="AF751" s="7"/>
      <c r="AG751" s="100"/>
    </row>
    <row r="752" spans="1:33" x14ac:dyDescent="0.35">
      <c r="A752" s="7" t="str">
        <f t="shared" si="29"/>
        <v>Suape39,70</v>
      </c>
      <c r="B752" s="100" t="s">
        <v>187</v>
      </c>
      <c r="C752" s="7">
        <v>4196</v>
      </c>
      <c r="D752" s="7" t="s">
        <v>23</v>
      </c>
      <c r="E752">
        <v>4001156</v>
      </c>
      <c r="F752" s="101"/>
      <c r="G752" s="111">
        <v>50033829</v>
      </c>
      <c r="H752" t="s">
        <v>229</v>
      </c>
      <c r="I752" s="101" t="str">
        <f t="shared" si="28"/>
        <v>39,7</v>
      </c>
      <c r="J752" s="164">
        <v>0</v>
      </c>
      <c r="K752" s="7" t="s">
        <v>52</v>
      </c>
      <c r="L752" s="103" t="e">
        <f>HLOOKUP(K752,'ABR''26'!$DE$4:$EH$65,MATCH('Carga (2)'!A752,'ABR''26'!$DE$4:$DE$65,0),0)</f>
        <v>#N/A</v>
      </c>
      <c r="M752" s="7"/>
      <c r="O752" s="7"/>
      <c r="P752" s="104"/>
      <c r="Q752" s="102"/>
      <c r="R752" s="102"/>
      <c r="S752" s="102"/>
      <c r="T752" s="105"/>
      <c r="U752" s="102"/>
      <c r="V752" s="7"/>
      <c r="W752" s="7"/>
      <c r="X752" s="7"/>
      <c r="Y752" s="7"/>
      <c r="Z752" s="100"/>
      <c r="AA752" s="7"/>
      <c r="AB752" s="7"/>
      <c r="AC752" s="7"/>
      <c r="AD752" s="7"/>
      <c r="AE752" s="100"/>
      <c r="AF752" s="7"/>
      <c r="AG752" s="100"/>
    </row>
    <row r="753" spans="1:33" x14ac:dyDescent="0.35">
      <c r="A753" s="7" t="str">
        <f t="shared" si="29"/>
        <v>Suape39,70</v>
      </c>
      <c r="B753" s="100" t="s">
        <v>187</v>
      </c>
      <c r="C753" s="7">
        <v>4196</v>
      </c>
      <c r="D753" s="7" t="s">
        <v>23</v>
      </c>
      <c r="E753">
        <v>4001156</v>
      </c>
      <c r="F753" s="101"/>
      <c r="G753" s="111">
        <v>50033829</v>
      </c>
      <c r="H753" t="s">
        <v>229</v>
      </c>
      <c r="I753" s="101" t="str">
        <f t="shared" si="28"/>
        <v>39,7</v>
      </c>
      <c r="J753" s="164">
        <v>0</v>
      </c>
      <c r="K753" s="7" t="s">
        <v>46</v>
      </c>
      <c r="L753" s="103" t="e">
        <f>HLOOKUP(K753,'ABR''26'!$DE$4:$EH$65,MATCH('Carga (2)'!A753,'ABR''26'!$DE$4:$DE$65,0),0)</f>
        <v>#N/A</v>
      </c>
      <c r="M753" s="7"/>
      <c r="O753" s="7"/>
      <c r="P753" s="104"/>
      <c r="Q753" s="102"/>
      <c r="R753" s="102"/>
      <c r="S753" s="102"/>
      <c r="T753" s="105"/>
      <c r="U753" s="102"/>
      <c r="V753" s="7"/>
      <c r="W753" s="7"/>
      <c r="X753" s="7"/>
      <c r="Y753" s="7"/>
      <c r="Z753" s="100"/>
      <c r="AA753" s="7"/>
      <c r="AB753" s="7"/>
      <c r="AC753" s="7"/>
      <c r="AD753" s="7"/>
      <c r="AE753" s="100"/>
      <c r="AF753" s="7"/>
      <c r="AG753" s="100"/>
    </row>
    <row r="754" spans="1:33" x14ac:dyDescent="0.35">
      <c r="A754" s="7" t="str">
        <f t="shared" si="29"/>
        <v>Suape39,70</v>
      </c>
      <c r="B754" s="100" t="s">
        <v>187</v>
      </c>
      <c r="C754" s="7">
        <v>4196</v>
      </c>
      <c r="D754" s="7" t="s">
        <v>23</v>
      </c>
      <c r="E754">
        <v>4001156</v>
      </c>
      <c r="F754" s="101"/>
      <c r="G754" s="111">
        <v>50033829</v>
      </c>
      <c r="H754" t="s">
        <v>229</v>
      </c>
      <c r="I754" s="101" t="str">
        <f t="shared" si="28"/>
        <v>39,7</v>
      </c>
      <c r="J754" s="164">
        <v>0</v>
      </c>
      <c r="K754" s="7" t="s">
        <v>133</v>
      </c>
      <c r="L754" s="103" t="e">
        <f>HLOOKUP(K754,'ABR''26'!$DE$4:$EH$65,MATCH('Carga (2)'!A754,'ABR''26'!$DE$4:$DE$65,0),0)</f>
        <v>#N/A</v>
      </c>
      <c r="M754" s="7"/>
      <c r="O754" s="7"/>
      <c r="P754" s="104"/>
      <c r="Q754" s="102"/>
      <c r="R754" s="102"/>
      <c r="S754" s="102"/>
      <c r="T754" s="105"/>
      <c r="U754" s="102"/>
      <c r="V754" s="7"/>
      <c r="W754" s="7"/>
      <c r="X754" s="7"/>
      <c r="Y754" s="7"/>
      <c r="Z754" s="100"/>
      <c r="AA754" s="7"/>
      <c r="AB754" s="7"/>
      <c r="AC754" s="7"/>
      <c r="AD754" s="7"/>
      <c r="AE754" s="100"/>
      <c r="AF754" s="7"/>
      <c r="AG754" s="100"/>
    </row>
    <row r="755" spans="1:33" x14ac:dyDescent="0.35">
      <c r="A755" s="7" t="str">
        <f t="shared" si="29"/>
        <v>Manaus20,60</v>
      </c>
      <c r="B755" s="100" t="s">
        <v>187</v>
      </c>
      <c r="C755" s="7">
        <v>4151</v>
      </c>
      <c r="D755" s="7" t="s">
        <v>40</v>
      </c>
      <c r="E755">
        <v>4001152</v>
      </c>
      <c r="F755" s="101"/>
      <c r="G755" s="111">
        <v>50035274</v>
      </c>
      <c r="H755" t="s">
        <v>220</v>
      </c>
      <c r="I755" s="101" t="str">
        <f t="shared" si="28"/>
        <v>20,6</v>
      </c>
      <c r="J755" s="164">
        <v>0</v>
      </c>
      <c r="K755" s="7" t="s">
        <v>43</v>
      </c>
      <c r="L755" s="103" t="e">
        <f>HLOOKUP(K755,'ABR''26'!$DE$4:$EH$65,MATCH('Carga (2)'!A755,'ABR''26'!$DE$4:$DE$65,0),0)</f>
        <v>#N/A</v>
      </c>
      <c r="M755" s="7"/>
      <c r="O755" s="7"/>
      <c r="P755" s="104"/>
      <c r="Q755" s="102"/>
      <c r="R755" s="102"/>
      <c r="S755" s="102"/>
      <c r="T755" s="105"/>
      <c r="U755" s="102"/>
      <c r="V755" s="7"/>
      <c r="W755" s="7"/>
      <c r="X755" s="7"/>
      <c r="Y755" s="7"/>
      <c r="Z755" s="100"/>
      <c r="AA755" s="7"/>
      <c r="AB755" s="7"/>
      <c r="AC755" s="7"/>
      <c r="AD755" s="7"/>
      <c r="AE755" s="100"/>
      <c r="AF755" s="7"/>
      <c r="AG755" s="100"/>
    </row>
    <row r="756" spans="1:33" x14ac:dyDescent="0.35">
      <c r="A756" s="7" t="str">
        <f t="shared" si="29"/>
        <v>Manaus20,60</v>
      </c>
      <c r="B756" s="100" t="s">
        <v>187</v>
      </c>
      <c r="C756" s="7">
        <v>4151</v>
      </c>
      <c r="D756" s="7" t="s">
        <v>40</v>
      </c>
      <c r="E756">
        <v>4001152</v>
      </c>
      <c r="F756" s="101"/>
      <c r="G756" s="111">
        <v>50035274</v>
      </c>
      <c r="H756" t="s">
        <v>220</v>
      </c>
      <c r="I756" s="101" t="str">
        <f t="shared" si="28"/>
        <v>20,6</v>
      </c>
      <c r="J756" s="164">
        <v>0</v>
      </c>
      <c r="K756" s="7" t="s">
        <v>50</v>
      </c>
      <c r="L756" s="103" t="e">
        <f>HLOOKUP(K756,'ABR''26'!$DE$4:$EH$65,MATCH('Carga (2)'!A756,'ABR''26'!$DE$4:$DE$65,0),0)</f>
        <v>#N/A</v>
      </c>
      <c r="M756" s="7"/>
      <c r="O756" s="7"/>
      <c r="P756" s="104"/>
      <c r="Q756" s="102"/>
      <c r="R756" s="102"/>
      <c r="S756" s="102"/>
      <c r="T756" s="105"/>
      <c r="U756" s="102"/>
      <c r="V756" s="7"/>
      <c r="W756" s="7"/>
      <c r="X756" s="7"/>
      <c r="Y756" s="7"/>
      <c r="Z756" s="100"/>
      <c r="AA756" s="7"/>
      <c r="AB756" s="7"/>
      <c r="AC756" s="7"/>
      <c r="AD756" s="7"/>
      <c r="AE756" s="100"/>
      <c r="AF756" s="7"/>
      <c r="AG756" s="100"/>
    </row>
    <row r="757" spans="1:33" x14ac:dyDescent="0.35">
      <c r="A757" s="7" t="str">
        <f t="shared" si="29"/>
        <v>Manaus20,60</v>
      </c>
      <c r="B757" s="100" t="s">
        <v>187</v>
      </c>
      <c r="C757" s="7">
        <v>4151</v>
      </c>
      <c r="D757" s="7" t="s">
        <v>40</v>
      </c>
      <c r="E757">
        <v>4001152</v>
      </c>
      <c r="F757" s="101"/>
      <c r="G757" s="111">
        <v>50035274</v>
      </c>
      <c r="H757" t="s">
        <v>220</v>
      </c>
      <c r="I757" s="101" t="str">
        <f t="shared" si="28"/>
        <v>20,6</v>
      </c>
      <c r="J757" s="164">
        <v>0</v>
      </c>
      <c r="K757" s="7" t="s">
        <v>138</v>
      </c>
      <c r="L757" s="103" t="e">
        <f>HLOOKUP(K757,'ABR''26'!$DE$4:$EH$65,MATCH('Carga (2)'!A757,'ABR''26'!$DE$4:$DE$65,0),0)</f>
        <v>#N/A</v>
      </c>
      <c r="M757" s="7"/>
      <c r="O757" s="7"/>
      <c r="P757" s="104"/>
      <c r="Q757" s="102"/>
      <c r="R757" s="102"/>
      <c r="S757" s="102"/>
      <c r="T757" s="105"/>
      <c r="U757" s="102"/>
      <c r="V757" s="7"/>
      <c r="W757" s="7"/>
      <c r="X757" s="7"/>
      <c r="Y757" s="7"/>
      <c r="Z757" s="100"/>
      <c r="AA757" s="7"/>
      <c r="AB757" s="7"/>
      <c r="AC757" s="7"/>
      <c r="AD757" s="7"/>
      <c r="AE757" s="100"/>
      <c r="AF757" s="7"/>
      <c r="AG757" s="100"/>
    </row>
    <row r="758" spans="1:33" x14ac:dyDescent="0.35">
      <c r="A758" s="7" t="str">
        <f t="shared" si="29"/>
        <v>Manaus20,60</v>
      </c>
      <c r="B758" s="100" t="s">
        <v>187</v>
      </c>
      <c r="C758" s="7">
        <v>4151</v>
      </c>
      <c r="D758" s="7" t="s">
        <v>40</v>
      </c>
      <c r="E758">
        <v>4001152</v>
      </c>
      <c r="F758" s="101"/>
      <c r="G758" s="111">
        <v>50035274</v>
      </c>
      <c r="H758" t="s">
        <v>220</v>
      </c>
      <c r="I758" s="101" t="str">
        <f t="shared" si="28"/>
        <v>20,6</v>
      </c>
      <c r="J758" s="164">
        <v>0</v>
      </c>
      <c r="K758" s="7" t="s">
        <v>131</v>
      </c>
      <c r="L758" s="103" t="e">
        <f>HLOOKUP(K758,'ABR''26'!$DE$4:$EH$65,MATCH('Carga (2)'!A758,'ABR''26'!$DE$4:$DE$65,0),0)</f>
        <v>#N/A</v>
      </c>
      <c r="M758" s="7"/>
      <c r="O758" s="7"/>
      <c r="P758" s="104"/>
      <c r="Q758" s="102"/>
      <c r="R758" s="102"/>
      <c r="S758" s="102"/>
      <c r="T758" s="105"/>
      <c r="U758" s="102"/>
      <c r="V758" s="7"/>
      <c r="W758" s="7"/>
      <c r="X758" s="7"/>
      <c r="Y758" s="7"/>
      <c r="Z758" s="100"/>
      <c r="AA758" s="7"/>
      <c r="AB758" s="7"/>
      <c r="AC758" s="7"/>
      <c r="AD758" s="7"/>
      <c r="AE758" s="100"/>
      <c r="AF758" s="7"/>
      <c r="AG758" s="100"/>
    </row>
    <row r="759" spans="1:33" x14ac:dyDescent="0.35">
      <c r="A759" s="7" t="str">
        <f t="shared" si="29"/>
        <v>Manaus20,60</v>
      </c>
      <c r="B759" s="100" t="s">
        <v>187</v>
      </c>
      <c r="C759" s="7">
        <v>4151</v>
      </c>
      <c r="D759" s="7" t="s">
        <v>40</v>
      </c>
      <c r="E759">
        <v>4001152</v>
      </c>
      <c r="F759" s="101"/>
      <c r="G759" s="111">
        <v>50035274</v>
      </c>
      <c r="H759" t="s">
        <v>220</v>
      </c>
      <c r="I759" s="101" t="str">
        <f t="shared" si="28"/>
        <v>20,6</v>
      </c>
      <c r="J759" s="164">
        <v>0</v>
      </c>
      <c r="K759" s="7" t="s">
        <v>44</v>
      </c>
      <c r="L759" s="103" t="e">
        <f>HLOOKUP(K759,'ABR''26'!$DE$4:$EH$65,MATCH('Carga (2)'!A759,'ABR''26'!$DE$4:$DE$65,0),0)</f>
        <v>#N/A</v>
      </c>
      <c r="M759" s="7"/>
      <c r="O759" s="7"/>
      <c r="P759" s="104"/>
      <c r="Q759" s="102"/>
      <c r="R759" s="102"/>
      <c r="S759" s="102"/>
      <c r="T759" s="105"/>
      <c r="U759" s="102"/>
      <c r="V759" s="7"/>
      <c r="W759" s="7"/>
      <c r="X759" s="7"/>
      <c r="Y759" s="7"/>
      <c r="Z759" s="100"/>
      <c r="AA759" s="7"/>
      <c r="AB759" s="7"/>
      <c r="AC759" s="7"/>
      <c r="AD759" s="7"/>
      <c r="AE759" s="100"/>
      <c r="AF759" s="7"/>
      <c r="AG759" s="100"/>
    </row>
    <row r="760" spans="1:33" x14ac:dyDescent="0.35">
      <c r="A760" s="7" t="str">
        <f t="shared" si="29"/>
        <v>Manaus20,60</v>
      </c>
      <c r="B760" s="100" t="s">
        <v>187</v>
      </c>
      <c r="C760" s="7">
        <v>4151</v>
      </c>
      <c r="D760" s="7" t="s">
        <v>40</v>
      </c>
      <c r="E760">
        <v>4001152</v>
      </c>
      <c r="F760" s="101"/>
      <c r="G760" s="111">
        <v>50035274</v>
      </c>
      <c r="H760" t="s">
        <v>220</v>
      </c>
      <c r="I760" s="101" t="str">
        <f t="shared" si="28"/>
        <v>20,6</v>
      </c>
      <c r="J760" s="164">
        <v>0</v>
      </c>
      <c r="K760" s="7" t="s">
        <v>52</v>
      </c>
      <c r="L760" s="103" t="e">
        <f>HLOOKUP(K760,'ABR''26'!$DE$4:$EH$65,MATCH('Carga (2)'!A760,'ABR''26'!$DE$4:$DE$65,0),0)</f>
        <v>#N/A</v>
      </c>
      <c r="M760" s="7"/>
      <c r="O760" s="7"/>
      <c r="P760" s="104"/>
      <c r="Q760" s="102"/>
      <c r="R760" s="102"/>
      <c r="S760" s="102"/>
      <c r="T760" s="105"/>
      <c r="U760" s="102"/>
      <c r="V760" s="7"/>
      <c r="W760" s="7"/>
      <c r="X760" s="7"/>
      <c r="Y760" s="7"/>
      <c r="Z760" s="100"/>
      <c r="AA760" s="7"/>
      <c r="AB760" s="7"/>
      <c r="AC760" s="7"/>
      <c r="AD760" s="7"/>
      <c r="AE760" s="100"/>
      <c r="AF760" s="7"/>
      <c r="AG760" s="100"/>
    </row>
    <row r="761" spans="1:33" x14ac:dyDescent="0.35">
      <c r="A761" s="7" t="str">
        <f t="shared" si="29"/>
        <v>Manaus20,60</v>
      </c>
      <c r="B761" s="100" t="s">
        <v>187</v>
      </c>
      <c r="C761" s="7">
        <v>4151</v>
      </c>
      <c r="D761" s="7" t="s">
        <v>40</v>
      </c>
      <c r="E761">
        <v>4001152</v>
      </c>
      <c r="F761" s="101"/>
      <c r="G761" s="111">
        <v>50035274</v>
      </c>
      <c r="H761" t="s">
        <v>220</v>
      </c>
      <c r="I761" s="101" t="str">
        <f t="shared" si="28"/>
        <v>20,6</v>
      </c>
      <c r="J761" s="164">
        <v>0</v>
      </c>
      <c r="K761" s="7" t="s">
        <v>46</v>
      </c>
      <c r="L761" s="103" t="e">
        <f>HLOOKUP(K761,'ABR''26'!$DE$4:$EH$65,MATCH('Carga (2)'!A761,'ABR''26'!$DE$4:$DE$65,0),0)</f>
        <v>#N/A</v>
      </c>
      <c r="M761" s="7"/>
      <c r="O761" s="7"/>
      <c r="P761" s="104"/>
      <c r="Q761" s="102"/>
      <c r="R761" s="102"/>
      <c r="S761" s="102"/>
      <c r="T761" s="105"/>
      <c r="U761" s="102"/>
      <c r="V761" s="7"/>
      <c r="W761" s="7"/>
      <c r="X761" s="7"/>
      <c r="Y761" s="7"/>
      <c r="Z761" s="100"/>
      <c r="AA761" s="7"/>
      <c r="AB761" s="7"/>
      <c r="AC761" s="7"/>
      <c r="AD761" s="7"/>
      <c r="AE761" s="100"/>
      <c r="AF761" s="7"/>
      <c r="AG761" s="100"/>
    </row>
    <row r="762" spans="1:33" x14ac:dyDescent="0.35">
      <c r="A762" s="7" t="str">
        <f t="shared" si="29"/>
        <v>Manaus20,60</v>
      </c>
      <c r="B762" s="100" t="s">
        <v>187</v>
      </c>
      <c r="C762" s="7">
        <v>4151</v>
      </c>
      <c r="D762" s="7" t="s">
        <v>40</v>
      </c>
      <c r="E762">
        <v>4001152</v>
      </c>
      <c r="F762" s="101"/>
      <c r="G762" s="111">
        <v>50035274</v>
      </c>
      <c r="H762" t="s">
        <v>220</v>
      </c>
      <c r="I762" s="101" t="str">
        <f t="shared" si="28"/>
        <v>20,6</v>
      </c>
      <c r="J762" s="164">
        <v>0</v>
      </c>
      <c r="K762" s="7" t="s">
        <v>133</v>
      </c>
      <c r="L762" s="103" t="e">
        <f>HLOOKUP(K762,'ABR''26'!$DE$4:$EH$65,MATCH('Carga (2)'!A762,'ABR''26'!$DE$4:$DE$65,0),0)</f>
        <v>#N/A</v>
      </c>
      <c r="M762" s="7"/>
      <c r="O762" s="7"/>
      <c r="P762" s="104"/>
      <c r="Q762" s="102"/>
      <c r="R762" s="102"/>
      <c r="S762" s="102"/>
      <c r="T762" s="105"/>
      <c r="U762" s="102"/>
      <c r="V762" s="7"/>
      <c r="W762" s="7"/>
      <c r="X762" s="7"/>
      <c r="Y762" s="7"/>
      <c r="Z762" s="100"/>
      <c r="AA762" s="7"/>
      <c r="AB762" s="7"/>
      <c r="AC762" s="7"/>
      <c r="AD762" s="7"/>
      <c r="AE762" s="100"/>
      <c r="AF762" s="7"/>
      <c r="AG762" s="100"/>
    </row>
    <row r="763" spans="1:33" x14ac:dyDescent="0.35">
      <c r="A763" s="7" t="str">
        <f t="shared" si="29"/>
        <v>Manaus39,70,4</v>
      </c>
      <c r="B763" s="100" t="s">
        <v>187</v>
      </c>
      <c r="C763" s="7">
        <v>4151</v>
      </c>
      <c r="D763" s="7" t="s">
        <v>40</v>
      </c>
      <c r="E763">
        <v>4001156</v>
      </c>
      <c r="F763" s="101"/>
      <c r="G763" s="111">
        <v>50036154</v>
      </c>
      <c r="H763" t="s">
        <v>223</v>
      </c>
      <c r="I763" s="101" t="str">
        <f t="shared" si="28"/>
        <v>39,7</v>
      </c>
      <c r="J763" s="164">
        <v>0.4</v>
      </c>
      <c r="K763" s="7" t="s">
        <v>43</v>
      </c>
      <c r="L763" s="103" t="e">
        <f>HLOOKUP(K763,'ABR''26'!$DE$4:$EH$65,MATCH('Carga (2)'!A763,'ABR''26'!$DE$4:$DE$65,0),0)</f>
        <v>#N/A</v>
      </c>
      <c r="M763" s="7"/>
      <c r="O763" s="7"/>
      <c r="P763" s="104"/>
      <c r="Q763" s="102"/>
      <c r="R763" s="102"/>
      <c r="S763" s="102"/>
      <c r="T763" s="105"/>
      <c r="U763" s="102"/>
      <c r="V763" s="7"/>
      <c r="W763" s="7"/>
      <c r="X763" s="7"/>
      <c r="Y763" s="7"/>
      <c r="Z763" s="100"/>
      <c r="AA763" s="7"/>
      <c r="AB763" s="7"/>
      <c r="AC763" s="7"/>
      <c r="AD763" s="7"/>
      <c r="AE763" s="100"/>
      <c r="AF763" s="7"/>
      <c r="AG763" s="100"/>
    </row>
    <row r="764" spans="1:33" x14ac:dyDescent="0.35">
      <c r="A764" s="7" t="str">
        <f t="shared" si="29"/>
        <v>Manaus39,70,4</v>
      </c>
      <c r="B764" s="100" t="s">
        <v>187</v>
      </c>
      <c r="C764" s="7">
        <v>4151</v>
      </c>
      <c r="D764" s="7" t="s">
        <v>40</v>
      </c>
      <c r="E764">
        <v>4001156</v>
      </c>
      <c r="F764" s="101"/>
      <c r="G764" s="111">
        <v>50036154</v>
      </c>
      <c r="H764" t="s">
        <v>223</v>
      </c>
      <c r="I764" s="101" t="str">
        <f t="shared" si="28"/>
        <v>39,7</v>
      </c>
      <c r="J764" s="164">
        <v>0.4</v>
      </c>
      <c r="K764" s="7" t="s">
        <v>50</v>
      </c>
      <c r="L764" s="103" t="e">
        <f>HLOOKUP(K764,'ABR''26'!$DE$4:$EH$65,MATCH('Carga (2)'!A764,'ABR''26'!$DE$4:$DE$65,0),0)</f>
        <v>#N/A</v>
      </c>
      <c r="M764" s="7"/>
      <c r="O764" s="7"/>
      <c r="P764" s="104"/>
      <c r="Q764" s="102"/>
      <c r="R764" s="102"/>
      <c r="S764" s="102"/>
      <c r="T764" s="105"/>
      <c r="U764" s="102"/>
      <c r="V764" s="7"/>
      <c r="W764" s="7"/>
      <c r="X764" s="7"/>
      <c r="Y764" s="7"/>
      <c r="Z764" s="100"/>
      <c r="AA764" s="7"/>
      <c r="AB764" s="7"/>
      <c r="AC764" s="7"/>
      <c r="AD764" s="7"/>
      <c r="AE764" s="100"/>
      <c r="AF764" s="7"/>
      <c r="AG764" s="100"/>
    </row>
    <row r="765" spans="1:33" x14ac:dyDescent="0.35">
      <c r="A765" s="7" t="str">
        <f t="shared" si="29"/>
        <v>Manaus39,70,4</v>
      </c>
      <c r="B765" s="100" t="s">
        <v>187</v>
      </c>
      <c r="C765" s="7">
        <v>4151</v>
      </c>
      <c r="D765" s="7" t="s">
        <v>40</v>
      </c>
      <c r="E765">
        <v>4001156</v>
      </c>
      <c r="F765" s="101"/>
      <c r="G765" s="111">
        <v>50036154</v>
      </c>
      <c r="H765" t="s">
        <v>223</v>
      </c>
      <c r="I765" s="101" t="str">
        <f t="shared" si="28"/>
        <v>39,7</v>
      </c>
      <c r="J765" s="164">
        <v>0.4</v>
      </c>
      <c r="K765" s="7" t="s">
        <v>138</v>
      </c>
      <c r="L765" s="103" t="e">
        <f>HLOOKUP(K765,'ABR''26'!$DE$4:$EH$65,MATCH('Carga (2)'!A765,'ABR''26'!$DE$4:$DE$65,0),0)</f>
        <v>#N/A</v>
      </c>
      <c r="M765" s="7"/>
      <c r="O765" s="7"/>
      <c r="P765" s="104"/>
      <c r="Q765" s="102"/>
      <c r="R765" s="102"/>
      <c r="S765" s="102"/>
      <c r="T765" s="105"/>
      <c r="U765" s="102"/>
      <c r="V765" s="7"/>
      <c r="W765" s="7"/>
      <c r="X765" s="7"/>
      <c r="Y765" s="7"/>
      <c r="Z765" s="100"/>
      <c r="AA765" s="7"/>
      <c r="AB765" s="7"/>
      <c r="AC765" s="7"/>
      <c r="AD765" s="7"/>
      <c r="AE765" s="100"/>
      <c r="AF765" s="7"/>
      <c r="AG765" s="100"/>
    </row>
    <row r="766" spans="1:33" x14ac:dyDescent="0.35">
      <c r="A766" s="7" t="str">
        <f t="shared" si="29"/>
        <v>Manaus39,70,4</v>
      </c>
      <c r="B766" s="100" t="s">
        <v>187</v>
      </c>
      <c r="C766" s="7">
        <v>4151</v>
      </c>
      <c r="D766" s="7" t="s">
        <v>40</v>
      </c>
      <c r="E766">
        <v>4001156</v>
      </c>
      <c r="F766" s="101"/>
      <c r="G766" s="111">
        <v>50036154</v>
      </c>
      <c r="H766" t="s">
        <v>223</v>
      </c>
      <c r="I766" s="101" t="str">
        <f t="shared" si="28"/>
        <v>39,7</v>
      </c>
      <c r="J766" s="164">
        <v>0.4</v>
      </c>
      <c r="K766" s="7" t="s">
        <v>131</v>
      </c>
      <c r="L766" s="103" t="e">
        <f>HLOOKUP(K766,'ABR''26'!$DE$4:$EH$65,MATCH('Carga (2)'!A766,'ABR''26'!$DE$4:$DE$65,0),0)</f>
        <v>#N/A</v>
      </c>
      <c r="M766" s="7"/>
      <c r="O766" s="7"/>
      <c r="P766" s="104"/>
      <c r="Q766" s="102"/>
      <c r="R766" s="102"/>
      <c r="S766" s="102"/>
      <c r="T766" s="105"/>
      <c r="U766" s="102"/>
      <c r="V766" s="7"/>
      <c r="W766" s="7"/>
      <c r="X766" s="7"/>
      <c r="Y766" s="7"/>
      <c r="Z766" s="100"/>
      <c r="AA766" s="7"/>
      <c r="AB766" s="7"/>
      <c r="AC766" s="7"/>
      <c r="AD766" s="7"/>
      <c r="AE766" s="100"/>
      <c r="AF766" s="7"/>
      <c r="AG766" s="100"/>
    </row>
    <row r="767" spans="1:33" x14ac:dyDescent="0.35">
      <c r="A767" s="7" t="str">
        <f t="shared" si="29"/>
        <v>Manaus39,70,4</v>
      </c>
      <c r="B767" s="100" t="s">
        <v>187</v>
      </c>
      <c r="C767" s="7">
        <v>4151</v>
      </c>
      <c r="D767" s="7" t="s">
        <v>40</v>
      </c>
      <c r="E767">
        <v>4001156</v>
      </c>
      <c r="F767" s="101"/>
      <c r="G767" s="111">
        <v>50036154</v>
      </c>
      <c r="H767" t="s">
        <v>223</v>
      </c>
      <c r="I767" s="101" t="str">
        <f t="shared" si="28"/>
        <v>39,7</v>
      </c>
      <c r="J767" s="164">
        <v>0.4</v>
      </c>
      <c r="K767" s="7" t="s">
        <v>44</v>
      </c>
      <c r="L767" s="103" t="e">
        <f>HLOOKUP(K767,'ABR''26'!$DE$4:$EH$65,MATCH('Carga (2)'!A767,'ABR''26'!$DE$4:$DE$65,0),0)</f>
        <v>#N/A</v>
      </c>
      <c r="M767" s="7"/>
      <c r="O767" s="7"/>
      <c r="P767" s="104"/>
      <c r="Q767" s="102"/>
      <c r="R767" s="102"/>
      <c r="S767" s="102"/>
      <c r="T767" s="105"/>
      <c r="U767" s="102"/>
      <c r="V767" s="7"/>
      <c r="W767" s="7"/>
      <c r="X767" s="7"/>
      <c r="Y767" s="7"/>
      <c r="Z767" s="100"/>
      <c r="AA767" s="7"/>
      <c r="AB767" s="7"/>
      <c r="AC767" s="7"/>
      <c r="AD767" s="7"/>
      <c r="AE767" s="100"/>
      <c r="AF767" s="7"/>
      <c r="AG767" s="100"/>
    </row>
    <row r="768" spans="1:33" x14ac:dyDescent="0.35">
      <c r="A768" s="7" t="str">
        <f t="shared" si="29"/>
        <v>Manaus39,70,4</v>
      </c>
      <c r="B768" s="100" t="s">
        <v>187</v>
      </c>
      <c r="C768" s="7">
        <v>4151</v>
      </c>
      <c r="D768" s="7" t="s">
        <v>40</v>
      </c>
      <c r="E768">
        <v>4001156</v>
      </c>
      <c r="F768" s="101"/>
      <c r="G768" s="111">
        <v>50036154</v>
      </c>
      <c r="H768" t="s">
        <v>223</v>
      </c>
      <c r="I768" s="101" t="str">
        <f t="shared" si="28"/>
        <v>39,7</v>
      </c>
      <c r="J768" s="164">
        <v>0.4</v>
      </c>
      <c r="K768" s="7" t="s">
        <v>52</v>
      </c>
      <c r="L768" s="103" t="e">
        <f>HLOOKUP(K768,'ABR''26'!$DE$4:$EH$65,MATCH('Carga (2)'!A768,'ABR''26'!$DE$4:$DE$65,0),0)</f>
        <v>#N/A</v>
      </c>
      <c r="M768" s="7"/>
      <c r="O768" s="7"/>
      <c r="P768" s="104"/>
      <c r="Q768" s="102"/>
      <c r="R768" s="102"/>
      <c r="S768" s="102"/>
      <c r="T768" s="105"/>
      <c r="U768" s="102"/>
      <c r="V768" s="7"/>
      <c r="W768" s="7"/>
      <c r="X768" s="7"/>
      <c r="Y768" s="7"/>
      <c r="Z768" s="100"/>
      <c r="AA768" s="7"/>
      <c r="AB768" s="7"/>
      <c r="AC768" s="7"/>
      <c r="AD768" s="7"/>
      <c r="AE768" s="100"/>
      <c r="AF768" s="7"/>
      <c r="AG768" s="100"/>
    </row>
    <row r="769" spans="1:33" x14ac:dyDescent="0.35">
      <c r="A769" s="7" t="str">
        <f t="shared" si="29"/>
        <v>Manaus39,70,4</v>
      </c>
      <c r="B769" s="100" t="s">
        <v>187</v>
      </c>
      <c r="C769" s="7">
        <v>4151</v>
      </c>
      <c r="D769" s="7" t="s">
        <v>40</v>
      </c>
      <c r="E769">
        <v>4001156</v>
      </c>
      <c r="F769" s="101"/>
      <c r="G769" s="111">
        <v>50036154</v>
      </c>
      <c r="H769" t="s">
        <v>223</v>
      </c>
      <c r="I769" s="101" t="str">
        <f t="shared" si="28"/>
        <v>39,7</v>
      </c>
      <c r="J769" s="164">
        <v>0.4</v>
      </c>
      <c r="K769" s="7" t="s">
        <v>46</v>
      </c>
      <c r="L769" s="103" t="e">
        <f>HLOOKUP(K769,'ABR''26'!$DE$4:$EH$65,MATCH('Carga (2)'!A769,'ABR''26'!$DE$4:$DE$65,0),0)</f>
        <v>#N/A</v>
      </c>
      <c r="M769" s="7"/>
      <c r="O769" s="7"/>
      <c r="P769" s="104"/>
      <c r="Q769" s="102"/>
      <c r="R769" s="102"/>
      <c r="S769" s="102"/>
      <c r="T769" s="105"/>
      <c r="U769" s="102"/>
      <c r="V769" s="7"/>
      <c r="W769" s="7"/>
      <c r="X769" s="7"/>
      <c r="Y769" s="7"/>
      <c r="Z769" s="100"/>
      <c r="AA769" s="7"/>
      <c r="AB769" s="7"/>
      <c r="AC769" s="7"/>
      <c r="AD769" s="7"/>
      <c r="AE769" s="100"/>
      <c r="AF769" s="7"/>
      <c r="AG769" s="100"/>
    </row>
    <row r="770" spans="1:33" x14ac:dyDescent="0.35">
      <c r="A770" s="7" t="str">
        <f t="shared" si="29"/>
        <v>Manaus39,70,4</v>
      </c>
      <c r="B770" s="100" t="s">
        <v>187</v>
      </c>
      <c r="C770" s="7">
        <v>4151</v>
      </c>
      <c r="D770" s="7" t="s">
        <v>40</v>
      </c>
      <c r="E770">
        <v>4001156</v>
      </c>
      <c r="F770" s="101"/>
      <c r="G770" s="111">
        <v>50036154</v>
      </c>
      <c r="H770" t="s">
        <v>223</v>
      </c>
      <c r="I770" s="101" t="str">
        <f t="shared" ref="I770" si="30">SUBSTITUTE(MID(H770,7,4),".",",")</f>
        <v>39,7</v>
      </c>
      <c r="J770" s="164">
        <v>0.4</v>
      </c>
      <c r="K770" s="7" t="s">
        <v>133</v>
      </c>
      <c r="L770" s="103" t="e">
        <f>HLOOKUP(K770,'ABR''26'!$DE$4:$EH$65,MATCH('Carga (2)'!A770,'ABR''26'!$DE$4:$DE$65,0),0)</f>
        <v>#N/A</v>
      </c>
      <c r="M770" s="7"/>
      <c r="O770" s="7"/>
      <c r="P770" s="104"/>
      <c r="Q770" s="102"/>
      <c r="R770" s="102"/>
      <c r="S770" s="102"/>
      <c r="T770" s="105"/>
      <c r="U770" s="102"/>
      <c r="V770" s="7"/>
      <c r="W770" s="7"/>
      <c r="X770" s="7"/>
      <c r="Y770" s="7"/>
      <c r="Z770" s="100"/>
      <c r="AA770" s="7"/>
      <c r="AB770" s="7"/>
      <c r="AC770" s="7"/>
      <c r="AD770" s="7"/>
      <c r="AE770" s="100"/>
      <c r="AF770" s="7"/>
      <c r="AG770" s="100"/>
    </row>
    <row r="771" spans="1:33" x14ac:dyDescent="0.35">
      <c r="A771" s="7"/>
      <c r="B771" s="100"/>
      <c r="C771" s="7"/>
      <c r="D771" s="7"/>
      <c r="F771" s="101"/>
      <c r="G771" s="111"/>
      <c r="I771" s="101"/>
      <c r="J771" s="164"/>
      <c r="K771" s="7"/>
      <c r="L771" s="103"/>
      <c r="M771" s="7"/>
      <c r="O771" s="7"/>
      <c r="P771" s="104"/>
      <c r="Q771" s="102"/>
      <c r="R771" s="102"/>
      <c r="S771" s="102"/>
      <c r="T771" s="105"/>
      <c r="U771" s="102"/>
      <c r="V771" s="7"/>
      <c r="W771" s="7"/>
      <c r="X771" s="7"/>
      <c r="Y771" s="7"/>
      <c r="Z771" s="100"/>
      <c r="AA771" s="7"/>
      <c r="AB771" s="7"/>
      <c r="AC771" s="7"/>
      <c r="AD771" s="7"/>
      <c r="AE771" s="100"/>
      <c r="AF771" s="7"/>
      <c r="AG771" s="100"/>
    </row>
    <row r="772" spans="1:33" x14ac:dyDescent="0.35">
      <c r="A772" s="7"/>
      <c r="B772" s="100"/>
      <c r="C772" s="7"/>
      <c r="D772" s="7"/>
      <c r="F772" s="101"/>
      <c r="G772" s="111"/>
      <c r="I772" s="101"/>
      <c r="J772" s="164"/>
      <c r="K772" s="7"/>
      <c r="L772" s="103"/>
      <c r="M772" s="7"/>
      <c r="O772" s="7"/>
      <c r="P772" s="104"/>
      <c r="Q772" s="102"/>
      <c r="R772" s="102"/>
      <c r="S772" s="102"/>
      <c r="T772" s="105"/>
      <c r="U772" s="102"/>
      <c r="V772" s="7"/>
      <c r="W772" s="7"/>
      <c r="X772" s="7"/>
      <c r="Y772" s="7"/>
      <c r="Z772" s="100"/>
      <c r="AA772" s="7"/>
      <c r="AB772" s="7"/>
      <c r="AC772" s="7"/>
      <c r="AD772" s="7"/>
      <c r="AE772" s="100"/>
      <c r="AF772" s="7"/>
      <c r="AG772" s="100"/>
    </row>
    <row r="773" spans="1:33" x14ac:dyDescent="0.35">
      <c r="A773" s="7"/>
      <c r="B773" s="100"/>
      <c r="C773" s="7"/>
      <c r="D773" s="7"/>
      <c r="F773" s="101"/>
      <c r="G773" s="111"/>
      <c r="I773" s="101"/>
      <c r="J773" s="164"/>
      <c r="K773" s="7"/>
      <c r="L773" s="103"/>
      <c r="M773" s="7"/>
      <c r="O773" s="7"/>
      <c r="P773" s="104"/>
      <c r="Q773" s="102"/>
      <c r="R773" s="102"/>
      <c r="S773" s="102"/>
      <c r="T773" s="105"/>
      <c r="U773" s="102"/>
      <c r="V773" s="7"/>
      <c r="W773" s="7"/>
      <c r="X773" s="7"/>
      <c r="Y773" s="7"/>
      <c r="Z773" s="100"/>
      <c r="AA773" s="7"/>
      <c r="AB773" s="7"/>
      <c r="AC773" s="7"/>
      <c r="AD773" s="7"/>
      <c r="AE773" s="100"/>
      <c r="AF773" s="7"/>
      <c r="AG773" s="100"/>
    </row>
    <row r="774" spans="1:33" x14ac:dyDescent="0.35">
      <c r="A774" s="7"/>
      <c r="B774" s="100"/>
      <c r="C774" s="7"/>
      <c r="D774" s="7"/>
      <c r="F774" s="101"/>
      <c r="G774" s="111"/>
      <c r="I774" s="101"/>
      <c r="J774" s="164"/>
      <c r="K774" s="7"/>
      <c r="L774" s="103"/>
      <c r="M774" s="7"/>
      <c r="O774" s="7"/>
      <c r="P774" s="104"/>
      <c r="Q774" s="102"/>
      <c r="R774" s="102"/>
      <c r="S774" s="102"/>
      <c r="T774" s="105"/>
      <c r="U774" s="102"/>
      <c r="V774" s="7"/>
      <c r="W774" s="7"/>
      <c r="X774" s="7"/>
      <c r="Y774" s="7"/>
      <c r="Z774" s="100"/>
      <c r="AA774" s="7"/>
      <c r="AB774" s="7"/>
      <c r="AC774" s="7"/>
      <c r="AD774" s="7"/>
      <c r="AE774" s="100"/>
      <c r="AF774" s="7"/>
      <c r="AG774" s="100"/>
    </row>
  </sheetData>
  <autoFilter ref="A1:M770" xr:uid="{1813A283-E9A6-4429-89D4-3B60421F9684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EF47-4852-461F-9C5D-53E1961E929A}">
  <sheetPr>
    <tabColor theme="9" tint="0.39997558519241921"/>
  </sheetPr>
  <dimension ref="A3:P95"/>
  <sheetViews>
    <sheetView zoomScale="80" zoomScaleNormal="80" workbookViewId="0">
      <selection activeCell="M8" sqref="M8"/>
    </sheetView>
  </sheetViews>
  <sheetFormatPr defaultRowHeight="14.5" x14ac:dyDescent="0.35"/>
  <cols>
    <col min="1" max="1" width="19.453125" bestFit="1" customWidth="1"/>
    <col min="2" max="2" width="9" bestFit="1" customWidth="1"/>
    <col min="3" max="3" width="10.26953125" bestFit="1" customWidth="1"/>
    <col min="4" max="4" width="10.54296875" bestFit="1" customWidth="1"/>
    <col min="5" max="5" width="44.453125" bestFit="1" customWidth="1"/>
    <col min="6" max="6" width="22.453125" bestFit="1" customWidth="1"/>
    <col min="7" max="7" width="9.81640625" bestFit="1" customWidth="1"/>
    <col min="8" max="8" width="7.54296875" bestFit="1" customWidth="1"/>
    <col min="9" max="9" width="7.453125" bestFit="1" customWidth="1"/>
    <col min="10" max="10" width="29.54296875" bestFit="1" customWidth="1"/>
    <col min="11" max="11" width="3.26953125" customWidth="1"/>
    <col min="12" max="12" width="13.1796875" bestFit="1" customWidth="1"/>
    <col min="13" max="13" width="13.1796875" customWidth="1"/>
    <col min="15" max="15" width="12.81640625" bestFit="1" customWidth="1"/>
  </cols>
  <sheetData>
    <row r="3" spans="1:16" x14ac:dyDescent="0.35">
      <c r="B3" s="106" t="s">
        <v>68</v>
      </c>
      <c r="C3" s="106" t="s">
        <v>194</v>
      </c>
      <c r="D3" s="106" t="s">
        <v>195</v>
      </c>
      <c r="E3" s="106" t="s">
        <v>196</v>
      </c>
      <c r="F3" s="106" t="s">
        <v>197</v>
      </c>
      <c r="G3" s="106" t="s">
        <v>193</v>
      </c>
      <c r="H3" s="106" t="s">
        <v>198</v>
      </c>
      <c r="I3" s="106" t="s">
        <v>199</v>
      </c>
      <c r="J3" t="s">
        <v>249</v>
      </c>
      <c r="L3" s="108" t="s">
        <v>250</v>
      </c>
      <c r="M3" s="107" t="s">
        <v>251</v>
      </c>
      <c r="N3" s="108" t="s">
        <v>252</v>
      </c>
      <c r="O3" s="107" t="s">
        <v>253</v>
      </c>
    </row>
    <row r="4" spans="1:16" x14ac:dyDescent="0.35">
      <c r="A4" t="str">
        <f>_xlfn.CONCAT(G4:I4)</f>
        <v>Louveira25,50</v>
      </c>
      <c r="B4">
        <v>4185</v>
      </c>
      <c r="C4">
        <v>4001151</v>
      </c>
      <c r="D4" t="s">
        <v>254</v>
      </c>
      <c r="E4">
        <v>50033817</v>
      </c>
      <c r="F4" t="s">
        <v>242</v>
      </c>
      <c r="G4" t="s">
        <v>144</v>
      </c>
      <c r="H4" t="s">
        <v>255</v>
      </c>
      <c r="I4">
        <v>0</v>
      </c>
      <c r="J4">
        <v>394.63000000000005</v>
      </c>
      <c r="L4" t="e">
        <f>ROUND(_xlfn.XLOOKUP(A4,'ABR''26'!DE:DE,'ABR''26'!BT:BT),2)</f>
        <v>#N/A</v>
      </c>
      <c r="M4" t="e">
        <f>L4=J4</f>
        <v>#N/A</v>
      </c>
      <c r="N4">
        <f>_xlfn.XLOOKUP(P4,[448]Planilha2!$F:$F,[448]Planilha2!$E:$E)</f>
        <v>414.56999999999994</v>
      </c>
      <c r="O4" t="b">
        <f>N4=J4</f>
        <v>0</v>
      </c>
      <c r="P4" t="str">
        <f>_xlfn.CONCAT(B4:C4,E4)</f>
        <v>4185400115150033817</v>
      </c>
    </row>
    <row r="5" spans="1:16" x14ac:dyDescent="0.35">
      <c r="A5" t="str">
        <f t="shared" ref="A5:A68" si="0">_xlfn.CONCAT(G5:I5)</f>
        <v>Louveira25,50</v>
      </c>
      <c r="B5">
        <v>4185</v>
      </c>
      <c r="C5">
        <v>4001150</v>
      </c>
      <c r="D5" t="s">
        <v>254</v>
      </c>
      <c r="E5">
        <v>50023554</v>
      </c>
      <c r="F5" t="s">
        <v>240</v>
      </c>
      <c r="G5" t="s">
        <v>144</v>
      </c>
      <c r="H5">
        <v>25.5</v>
      </c>
      <c r="I5">
        <v>0</v>
      </c>
      <c r="J5">
        <v>394.63000000000005</v>
      </c>
      <c r="L5" t="e">
        <f>ROUND(_xlfn.XLOOKUP(A5,'ABR''26'!DE:DE,'ABR''26'!BT:BT),2)</f>
        <v>#N/A</v>
      </c>
      <c r="M5" t="e">
        <f t="shared" ref="M5:M68" si="1">L5=J5</f>
        <v>#N/A</v>
      </c>
      <c r="N5">
        <f>_xlfn.XLOOKUP(P5,[448]Planilha2!$F:$F,[448]Planilha2!$E:$E)</f>
        <v>414.57</v>
      </c>
      <c r="O5" t="b">
        <f t="shared" ref="O5:O68" si="2">N5=J5</f>
        <v>0</v>
      </c>
      <c r="P5" t="str">
        <f t="shared" ref="P5:P68" si="3">_xlfn.CONCAT(B5:C5,E5)</f>
        <v>4185400115050023554</v>
      </c>
    </row>
    <row r="6" spans="1:16" x14ac:dyDescent="0.35">
      <c r="A6" t="str">
        <f t="shared" si="0"/>
        <v>Louveira25,50</v>
      </c>
      <c r="B6">
        <v>4185</v>
      </c>
      <c r="C6">
        <v>4001150</v>
      </c>
      <c r="D6" t="s">
        <v>254</v>
      </c>
      <c r="E6">
        <v>50035325</v>
      </c>
      <c r="F6" t="s">
        <v>241</v>
      </c>
      <c r="G6" t="s">
        <v>144</v>
      </c>
      <c r="H6">
        <v>25.5</v>
      </c>
      <c r="I6">
        <v>0</v>
      </c>
      <c r="J6">
        <v>394.63000000000005</v>
      </c>
      <c r="L6" t="e">
        <f>ROUND(_xlfn.XLOOKUP(A6,'ABR''26'!DE:DE,'ABR''26'!BT:BT),2)</f>
        <v>#N/A</v>
      </c>
      <c r="M6" t="e">
        <f t="shared" si="1"/>
        <v>#N/A</v>
      </c>
      <c r="N6">
        <f>_xlfn.XLOOKUP(P6,[448]Planilha2!$F:$F,[448]Planilha2!$E:$E)</f>
        <v>414.56999999999994</v>
      </c>
      <c r="O6" t="b">
        <f t="shared" si="2"/>
        <v>0</v>
      </c>
      <c r="P6" t="str">
        <f t="shared" si="3"/>
        <v>4185400115050035325</v>
      </c>
    </row>
    <row r="7" spans="1:16" x14ac:dyDescent="0.35">
      <c r="A7" t="str">
        <f t="shared" si="0"/>
        <v>Louveira25,50</v>
      </c>
      <c r="B7">
        <v>4185</v>
      </c>
      <c r="C7">
        <v>4001150</v>
      </c>
      <c r="D7" t="s">
        <v>254</v>
      </c>
      <c r="E7">
        <v>50040662</v>
      </c>
      <c r="F7" t="s">
        <v>245</v>
      </c>
      <c r="G7" t="s">
        <v>144</v>
      </c>
      <c r="H7">
        <v>25.5</v>
      </c>
      <c r="I7">
        <v>0</v>
      </c>
      <c r="J7">
        <v>394.63000000000005</v>
      </c>
      <c r="L7" t="e">
        <f>ROUND(_xlfn.XLOOKUP(A7,'ABR''26'!DE:DE,'ABR''26'!BT:BT),2)</f>
        <v>#N/A</v>
      </c>
      <c r="M7" t="e">
        <f t="shared" si="1"/>
        <v>#N/A</v>
      </c>
      <c r="N7">
        <f>_xlfn.XLOOKUP(P7,[448]Planilha2!$F:$F,[448]Planilha2!$E:$E)</f>
        <v>414.57000000000005</v>
      </c>
      <c r="O7" t="b">
        <f t="shared" si="2"/>
        <v>0</v>
      </c>
      <c r="P7" t="str">
        <f t="shared" si="3"/>
        <v>4185400115050040662</v>
      </c>
    </row>
    <row r="8" spans="1:16" x14ac:dyDescent="0.35">
      <c r="A8" t="str">
        <f t="shared" si="0"/>
        <v/>
      </c>
      <c r="B8" t="s">
        <v>254</v>
      </c>
      <c r="L8" t="e">
        <f>ROUND(_xlfn.XLOOKUP(A8,'ABR''26'!DE:DE,'ABR''26'!BT:BT),2)</f>
        <v>#N/A</v>
      </c>
      <c r="M8" t="e">
        <f t="shared" si="1"/>
        <v>#N/A</v>
      </c>
      <c r="N8" t="e">
        <f>_xlfn.XLOOKUP(P8,[448]Planilha2!$F:$F,[448]Planilha2!$E:$E)</f>
        <v>#N/A</v>
      </c>
      <c r="O8" t="e">
        <f t="shared" si="2"/>
        <v>#N/A</v>
      </c>
      <c r="P8" t="str">
        <f t="shared" si="3"/>
        <v>(vazio)</v>
      </c>
    </row>
    <row r="9" spans="1:16" x14ac:dyDescent="0.35">
      <c r="A9" t="str">
        <f t="shared" si="0"/>
        <v>Manaus39,71</v>
      </c>
      <c r="B9">
        <v>4151</v>
      </c>
      <c r="C9">
        <v>4001152</v>
      </c>
      <c r="D9" t="s">
        <v>254</v>
      </c>
      <c r="E9">
        <v>50027692</v>
      </c>
      <c r="F9" t="s">
        <v>215</v>
      </c>
      <c r="G9" t="s">
        <v>40</v>
      </c>
      <c r="H9" t="s">
        <v>256</v>
      </c>
      <c r="I9">
        <v>1</v>
      </c>
      <c r="J9">
        <v>406.03</v>
      </c>
      <c r="L9" t="e">
        <f>ROUND(_xlfn.XLOOKUP(A9,'ABR''26'!DE:DE,'ABR''26'!BT:BT),2)</f>
        <v>#N/A</v>
      </c>
      <c r="M9" t="e">
        <f t="shared" si="1"/>
        <v>#N/A</v>
      </c>
      <c r="N9">
        <f>_xlfn.XLOOKUP(P9,[448]Planilha2!$F:$F,[448]Planilha2!$E:$E)</f>
        <v>406.03000000000003</v>
      </c>
      <c r="O9" t="b">
        <f t="shared" si="2"/>
        <v>1</v>
      </c>
      <c r="P9" t="str">
        <f t="shared" si="3"/>
        <v>4151400115250027692</v>
      </c>
    </row>
    <row r="10" spans="1:16" x14ac:dyDescent="0.35">
      <c r="A10" t="str">
        <f t="shared" si="0"/>
        <v>Manaus39,70</v>
      </c>
      <c r="B10">
        <v>4151</v>
      </c>
      <c r="C10">
        <v>4001152</v>
      </c>
      <c r="D10" t="s">
        <v>254</v>
      </c>
      <c r="E10">
        <v>50035281</v>
      </c>
      <c r="F10" t="s">
        <v>221</v>
      </c>
      <c r="G10" t="s">
        <v>40</v>
      </c>
      <c r="H10" t="s">
        <v>256</v>
      </c>
      <c r="I10">
        <v>0</v>
      </c>
      <c r="J10">
        <v>423.18</v>
      </c>
      <c r="L10" t="e">
        <f>ROUND(_xlfn.XLOOKUP(A10,'ABR''26'!DE:DE,'ABR''26'!BT:BT),2)</f>
        <v>#N/A</v>
      </c>
      <c r="M10" t="e">
        <f t="shared" si="1"/>
        <v>#N/A</v>
      </c>
      <c r="N10">
        <f>_xlfn.XLOOKUP(P10,[448]Planilha2!$F:$F,[448]Planilha2!$E:$E)</f>
        <v>453.91999999999996</v>
      </c>
      <c r="O10" t="b">
        <f t="shared" si="2"/>
        <v>0</v>
      </c>
      <c r="P10" t="str">
        <f t="shared" si="3"/>
        <v>4151400115250035281</v>
      </c>
    </row>
    <row r="11" spans="1:16" x14ac:dyDescent="0.35">
      <c r="A11" t="str">
        <f t="shared" si="0"/>
        <v>Manaus39,70,4</v>
      </c>
      <c r="B11">
        <v>4151</v>
      </c>
      <c r="C11">
        <v>4001152</v>
      </c>
      <c r="D11" t="s">
        <v>254</v>
      </c>
      <c r="E11">
        <v>50036154</v>
      </c>
      <c r="F11" t="s">
        <v>223</v>
      </c>
      <c r="G11" t="s">
        <v>40</v>
      </c>
      <c r="H11" t="s">
        <v>256</v>
      </c>
      <c r="I11">
        <v>0.4</v>
      </c>
      <c r="J11">
        <v>416.32</v>
      </c>
      <c r="L11" t="e">
        <f>ROUND(_xlfn.XLOOKUP(A11,'ABR''26'!DE:DE,'ABR''26'!BT:BT),2)</f>
        <v>#N/A</v>
      </c>
      <c r="M11" t="e">
        <f t="shared" si="1"/>
        <v>#N/A</v>
      </c>
      <c r="N11">
        <f>_xlfn.XLOOKUP(P11,[448]Planilha2!$F:$F,[448]Planilha2!$E:$E)</f>
        <v>434.77</v>
      </c>
      <c r="O11" t="b">
        <f t="shared" si="2"/>
        <v>0</v>
      </c>
      <c r="P11" t="str">
        <f t="shared" si="3"/>
        <v>4151400115250036154</v>
      </c>
    </row>
    <row r="12" spans="1:16" x14ac:dyDescent="0.35">
      <c r="A12" t="str">
        <f t="shared" si="0"/>
        <v>Manaus381</v>
      </c>
      <c r="B12">
        <v>4151</v>
      </c>
      <c r="C12">
        <v>4001152</v>
      </c>
      <c r="D12" t="s">
        <v>254</v>
      </c>
      <c r="E12">
        <v>50039643</v>
      </c>
      <c r="F12" t="s">
        <v>226</v>
      </c>
      <c r="G12" t="s">
        <v>40</v>
      </c>
      <c r="H12">
        <v>38</v>
      </c>
      <c r="I12">
        <v>1</v>
      </c>
      <c r="J12">
        <v>391.71999999999997</v>
      </c>
      <c r="L12">
        <f>ROUND(_xlfn.XLOOKUP(A12,'ABR''26'!DE:DE,'ABR''26'!BT:BT),2)</f>
        <v>391.72</v>
      </c>
      <c r="M12" t="b">
        <f t="shared" si="1"/>
        <v>1</v>
      </c>
      <c r="N12">
        <f>_xlfn.XLOOKUP(P12,[448]Planilha2!$F:$F,[448]Planilha2!$E:$E)</f>
        <v>391.71999999999997</v>
      </c>
      <c r="O12" t="b">
        <f t="shared" si="2"/>
        <v>1</v>
      </c>
      <c r="P12" t="str">
        <f t="shared" si="3"/>
        <v>4151400115250039643</v>
      </c>
    </row>
    <row r="13" spans="1:16" x14ac:dyDescent="0.35">
      <c r="A13" t="str">
        <f t="shared" si="0"/>
        <v>Manaus39,70</v>
      </c>
      <c r="B13">
        <v>4151</v>
      </c>
      <c r="C13">
        <v>4001152</v>
      </c>
      <c r="D13" t="s">
        <v>254</v>
      </c>
      <c r="E13">
        <v>50035279</v>
      </c>
      <c r="F13" t="s">
        <v>229</v>
      </c>
      <c r="G13" t="s">
        <v>40</v>
      </c>
      <c r="H13" t="s">
        <v>256</v>
      </c>
      <c r="I13">
        <v>0</v>
      </c>
      <c r="J13">
        <v>423.18</v>
      </c>
      <c r="L13" t="e">
        <f>ROUND(_xlfn.XLOOKUP(A13,'ABR''26'!DE:DE,'ABR''26'!BT:BT),2)</f>
        <v>#N/A</v>
      </c>
      <c r="M13" t="e">
        <f t="shared" si="1"/>
        <v>#N/A</v>
      </c>
      <c r="N13">
        <f>_xlfn.XLOOKUP(P13,[448]Planilha2!$F:$F,[448]Planilha2!$E:$E)</f>
        <v>453.91999999999996</v>
      </c>
      <c r="O13" t="b">
        <f t="shared" si="2"/>
        <v>0</v>
      </c>
      <c r="P13" t="str">
        <f t="shared" si="3"/>
        <v>4151400115250035279</v>
      </c>
    </row>
    <row r="14" spans="1:16" x14ac:dyDescent="0.35">
      <c r="A14" t="str">
        <f t="shared" si="0"/>
        <v>Manaus39,70</v>
      </c>
      <c r="B14">
        <v>4151</v>
      </c>
      <c r="C14">
        <v>4001152</v>
      </c>
      <c r="D14" t="s">
        <v>254</v>
      </c>
      <c r="E14">
        <v>50040235</v>
      </c>
      <c r="F14" t="s">
        <v>233</v>
      </c>
      <c r="G14" t="s">
        <v>40</v>
      </c>
      <c r="H14" t="s">
        <v>256</v>
      </c>
      <c r="I14">
        <v>0</v>
      </c>
      <c r="J14">
        <v>423.18</v>
      </c>
      <c r="L14" t="e">
        <f>ROUND(_xlfn.XLOOKUP(A14,'ABR''26'!DE:DE,'ABR''26'!BT:BT),2)</f>
        <v>#N/A</v>
      </c>
      <c r="M14" t="e">
        <f t="shared" si="1"/>
        <v>#N/A</v>
      </c>
      <c r="N14">
        <f>_xlfn.XLOOKUP(P14,[448]Planilha2!$F:$F,[448]Planilha2!$E:$E)</f>
        <v>453.91999999999996</v>
      </c>
      <c r="O14" t="b">
        <f t="shared" si="2"/>
        <v>0</v>
      </c>
      <c r="P14" t="str">
        <f t="shared" si="3"/>
        <v>4151400115250040235</v>
      </c>
    </row>
    <row r="15" spans="1:16" x14ac:dyDescent="0.35">
      <c r="A15" t="str">
        <f t="shared" si="0"/>
        <v>Manaus39,71</v>
      </c>
      <c r="B15">
        <v>4151</v>
      </c>
      <c r="C15">
        <v>4001152</v>
      </c>
      <c r="D15" t="s">
        <v>254</v>
      </c>
      <c r="E15" t="s">
        <v>234</v>
      </c>
      <c r="F15" t="s">
        <v>235</v>
      </c>
      <c r="G15" t="s">
        <v>40</v>
      </c>
      <c r="H15" t="s">
        <v>256</v>
      </c>
      <c r="I15">
        <v>1</v>
      </c>
      <c r="J15">
        <v>406.03</v>
      </c>
      <c r="L15" t="e">
        <f>ROUND(_xlfn.XLOOKUP(A15,'ABR''26'!DE:DE,'ABR''26'!BT:BT),2)</f>
        <v>#N/A</v>
      </c>
      <c r="M15" t="e">
        <f t="shared" si="1"/>
        <v>#N/A</v>
      </c>
      <c r="N15">
        <f>_xlfn.XLOOKUP(P15,[448]Planilha2!$F:$F,[448]Planilha2!$E:$E)</f>
        <v>406.03</v>
      </c>
      <c r="O15" t="b">
        <f t="shared" si="2"/>
        <v>1</v>
      </c>
      <c r="P15" t="str">
        <f t="shared" si="3"/>
        <v>4151400115250040139</v>
      </c>
    </row>
    <row r="16" spans="1:16" x14ac:dyDescent="0.35">
      <c r="A16" t="str">
        <f t="shared" si="0"/>
        <v>Manaus39,71</v>
      </c>
      <c r="B16">
        <v>4151</v>
      </c>
      <c r="C16">
        <v>4001153</v>
      </c>
      <c r="D16" t="s">
        <v>254</v>
      </c>
      <c r="E16">
        <v>50027692</v>
      </c>
      <c r="F16" t="s">
        <v>215</v>
      </c>
      <c r="G16" t="s">
        <v>40</v>
      </c>
      <c r="H16" t="s">
        <v>256</v>
      </c>
      <c r="I16">
        <v>1</v>
      </c>
      <c r="J16">
        <v>406.03</v>
      </c>
      <c r="L16" t="e">
        <f>ROUND(_xlfn.XLOOKUP(A16,'ABR''26'!DE:DE,'ABR''26'!BT:BT),2)</f>
        <v>#N/A</v>
      </c>
      <c r="M16" t="e">
        <f t="shared" si="1"/>
        <v>#N/A</v>
      </c>
      <c r="N16">
        <f>_xlfn.XLOOKUP(P16,[448]Planilha2!$F:$F,[448]Planilha2!$E:$E)</f>
        <v>406.03</v>
      </c>
      <c r="O16" t="b">
        <f t="shared" si="2"/>
        <v>1</v>
      </c>
      <c r="P16" t="str">
        <f t="shared" si="3"/>
        <v>4151400115350027692</v>
      </c>
    </row>
    <row r="17" spans="1:16" x14ac:dyDescent="0.35">
      <c r="A17" t="str">
        <f t="shared" si="0"/>
        <v>Manaus39,70</v>
      </c>
      <c r="B17">
        <v>4151</v>
      </c>
      <c r="C17">
        <v>4001153</v>
      </c>
      <c r="D17" t="s">
        <v>254</v>
      </c>
      <c r="E17">
        <v>50035281</v>
      </c>
      <c r="F17" t="s">
        <v>221</v>
      </c>
      <c r="G17" t="s">
        <v>40</v>
      </c>
      <c r="H17" t="s">
        <v>256</v>
      </c>
      <c r="I17">
        <v>0</v>
      </c>
      <c r="J17">
        <v>423.18</v>
      </c>
      <c r="L17" t="e">
        <f>ROUND(_xlfn.XLOOKUP(A17,'ABR''26'!DE:DE,'ABR''26'!BT:BT),2)</f>
        <v>#N/A</v>
      </c>
      <c r="M17" t="e">
        <f t="shared" si="1"/>
        <v>#N/A</v>
      </c>
      <c r="N17">
        <f>_xlfn.XLOOKUP(P17,[448]Planilha2!$F:$F,[448]Planilha2!$E:$E)</f>
        <v>453.91999999999996</v>
      </c>
      <c r="O17" t="b">
        <f t="shared" si="2"/>
        <v>0</v>
      </c>
      <c r="P17" t="str">
        <f t="shared" si="3"/>
        <v>4151400115350035281</v>
      </c>
    </row>
    <row r="18" spans="1:16" x14ac:dyDescent="0.35">
      <c r="A18" t="str">
        <f t="shared" si="0"/>
        <v>Manaus39,70,4</v>
      </c>
      <c r="B18">
        <v>4151</v>
      </c>
      <c r="C18">
        <v>4001153</v>
      </c>
      <c r="D18" t="s">
        <v>254</v>
      </c>
      <c r="E18">
        <v>50036154</v>
      </c>
      <c r="F18" t="s">
        <v>223</v>
      </c>
      <c r="G18" t="s">
        <v>40</v>
      </c>
      <c r="H18" t="s">
        <v>256</v>
      </c>
      <c r="I18">
        <v>0.4</v>
      </c>
      <c r="J18">
        <v>416.32</v>
      </c>
      <c r="L18" t="e">
        <f>ROUND(_xlfn.XLOOKUP(A18,'ABR''26'!DE:DE,'ABR''26'!BT:BT),2)</f>
        <v>#N/A</v>
      </c>
      <c r="M18" t="e">
        <f t="shared" si="1"/>
        <v>#N/A</v>
      </c>
      <c r="N18">
        <f>_xlfn.XLOOKUP(P18,[448]Planilha2!$F:$F,[448]Planilha2!$E:$E)</f>
        <v>434.77</v>
      </c>
      <c r="O18" t="b">
        <f t="shared" si="2"/>
        <v>0</v>
      </c>
      <c r="P18" t="str">
        <f t="shared" si="3"/>
        <v>4151400115350036154</v>
      </c>
    </row>
    <row r="19" spans="1:16" x14ac:dyDescent="0.35">
      <c r="A19" t="str">
        <f t="shared" si="0"/>
        <v>Manaus25,50</v>
      </c>
      <c r="B19">
        <v>4151</v>
      </c>
      <c r="C19">
        <v>4001151</v>
      </c>
      <c r="D19" t="s">
        <v>254</v>
      </c>
      <c r="E19">
        <v>50033817</v>
      </c>
      <c r="F19" t="s">
        <v>227</v>
      </c>
      <c r="G19" t="s">
        <v>40</v>
      </c>
      <c r="H19" t="s">
        <v>255</v>
      </c>
      <c r="I19">
        <v>0</v>
      </c>
      <c r="J19">
        <v>325</v>
      </c>
      <c r="L19" t="e">
        <f>ROUND(_xlfn.XLOOKUP(A19,'ABR''26'!DE:DE,'ABR''26'!BT:BT),2)</f>
        <v>#N/A</v>
      </c>
      <c r="M19" t="e">
        <f t="shared" si="1"/>
        <v>#N/A</v>
      </c>
      <c r="N19">
        <f>_xlfn.XLOOKUP(P19,[448]Planilha2!$F:$F,[448]Planilha2!$E:$E)</f>
        <v>344.73999999999995</v>
      </c>
      <c r="O19" t="b">
        <f t="shared" si="2"/>
        <v>0</v>
      </c>
      <c r="P19" t="str">
        <f t="shared" si="3"/>
        <v>4151400115150033817</v>
      </c>
    </row>
    <row r="20" spans="1:16" x14ac:dyDescent="0.35">
      <c r="A20" t="str">
        <f t="shared" si="0"/>
        <v>Manaus381</v>
      </c>
      <c r="B20">
        <v>4151</v>
      </c>
      <c r="C20">
        <v>4001154</v>
      </c>
      <c r="D20" t="s">
        <v>254</v>
      </c>
      <c r="E20">
        <v>50039643</v>
      </c>
      <c r="F20" t="s">
        <v>226</v>
      </c>
      <c r="G20" t="s">
        <v>40</v>
      </c>
      <c r="H20">
        <v>38</v>
      </c>
      <c r="I20">
        <v>1</v>
      </c>
      <c r="J20">
        <v>391.71999999999997</v>
      </c>
      <c r="L20">
        <f>ROUND(_xlfn.XLOOKUP(A20,'ABR''26'!DE:DE,'ABR''26'!BT:BT),2)</f>
        <v>391.72</v>
      </c>
      <c r="M20" t="b">
        <f t="shared" si="1"/>
        <v>1</v>
      </c>
      <c r="N20">
        <f>_xlfn.XLOOKUP(P20,[448]Planilha2!$F:$F,[448]Planilha2!$E:$E)</f>
        <v>391.71999999999997</v>
      </c>
      <c r="O20" t="b">
        <f t="shared" si="2"/>
        <v>1</v>
      </c>
      <c r="P20" t="str">
        <f t="shared" si="3"/>
        <v>4151400115450039643</v>
      </c>
    </row>
    <row r="21" spans="1:16" x14ac:dyDescent="0.35">
      <c r="A21" t="str">
        <f t="shared" si="0"/>
        <v>Manaus381</v>
      </c>
      <c r="B21">
        <v>4151</v>
      </c>
      <c r="C21">
        <v>4001154</v>
      </c>
      <c r="D21" t="s">
        <v>254</v>
      </c>
      <c r="E21">
        <v>50040077</v>
      </c>
      <c r="F21" t="s">
        <v>232</v>
      </c>
      <c r="G21" t="s">
        <v>40</v>
      </c>
      <c r="H21">
        <v>38</v>
      </c>
      <c r="I21">
        <v>1</v>
      </c>
      <c r="J21">
        <v>391.71999999999997</v>
      </c>
      <c r="L21">
        <f>ROUND(_xlfn.XLOOKUP(A21,'ABR''26'!DE:DE,'ABR''26'!BT:BT),2)</f>
        <v>391.72</v>
      </c>
      <c r="M21" t="b">
        <f t="shared" si="1"/>
        <v>1</v>
      </c>
      <c r="N21">
        <f>_xlfn.XLOOKUP(P21,[448]Planilha2!$F:$F,[448]Planilha2!$E:$E)</f>
        <v>391.71999999999997</v>
      </c>
      <c r="O21" t="b">
        <f t="shared" si="2"/>
        <v>1</v>
      </c>
      <c r="P21" t="str">
        <f t="shared" si="3"/>
        <v>4151400115450040077</v>
      </c>
    </row>
    <row r="22" spans="1:16" x14ac:dyDescent="0.35">
      <c r="A22" t="str">
        <f t="shared" si="0"/>
        <v>Manaus39,71</v>
      </c>
      <c r="B22">
        <v>4151</v>
      </c>
      <c r="C22">
        <v>4001154</v>
      </c>
      <c r="D22" t="s">
        <v>254</v>
      </c>
      <c r="E22">
        <v>50040078</v>
      </c>
      <c r="F22" t="s">
        <v>219</v>
      </c>
      <c r="G22" t="s">
        <v>40</v>
      </c>
      <c r="H22" t="s">
        <v>256</v>
      </c>
      <c r="I22">
        <v>1</v>
      </c>
      <c r="J22">
        <v>406.03</v>
      </c>
      <c r="L22" t="e">
        <f>ROUND(_xlfn.XLOOKUP(A22,'ABR''26'!DE:DE,'ABR''26'!BT:BT),2)</f>
        <v>#N/A</v>
      </c>
      <c r="M22" t="e">
        <f t="shared" si="1"/>
        <v>#N/A</v>
      </c>
      <c r="N22">
        <f>_xlfn.XLOOKUP(P22,[448]Planilha2!$F:$F,[448]Planilha2!$E:$E)</f>
        <v>406.03</v>
      </c>
      <c r="O22" t="b">
        <f t="shared" si="2"/>
        <v>1</v>
      </c>
      <c r="P22" t="str">
        <f t="shared" si="3"/>
        <v>4151400115450040078</v>
      </c>
    </row>
    <row r="23" spans="1:16" x14ac:dyDescent="0.35">
      <c r="A23" t="str">
        <f t="shared" si="0"/>
        <v>Manaus39,70,4</v>
      </c>
      <c r="B23">
        <v>4151</v>
      </c>
      <c r="C23">
        <v>4001156</v>
      </c>
      <c r="D23" t="s">
        <v>254</v>
      </c>
      <c r="E23">
        <v>50036154</v>
      </c>
      <c r="F23" t="s">
        <v>223</v>
      </c>
      <c r="G23" t="s">
        <v>40</v>
      </c>
      <c r="H23" t="s">
        <v>256</v>
      </c>
      <c r="I23">
        <v>0.4</v>
      </c>
      <c r="J23">
        <v>416.32</v>
      </c>
      <c r="L23" t="e">
        <f>ROUND(_xlfn.XLOOKUP(A23,'ABR''26'!DE:DE,'ABR''26'!BT:BT),2)</f>
        <v>#N/A</v>
      </c>
      <c r="M23" t="e">
        <f t="shared" si="1"/>
        <v>#N/A</v>
      </c>
      <c r="N23">
        <f>_xlfn.XLOOKUP(P23,[448]Planilha2!$F:$F,[448]Planilha2!$E:$E)</f>
        <v>434.77</v>
      </c>
      <c r="O23" t="b">
        <f t="shared" si="2"/>
        <v>0</v>
      </c>
      <c r="P23" t="str">
        <f t="shared" si="3"/>
        <v>4151400115650036154</v>
      </c>
    </row>
    <row r="24" spans="1:16" x14ac:dyDescent="0.35">
      <c r="A24" t="str">
        <f t="shared" si="0"/>
        <v>Manaus39,71</v>
      </c>
      <c r="B24">
        <v>4151</v>
      </c>
      <c r="C24">
        <v>4001158</v>
      </c>
      <c r="D24" t="s">
        <v>254</v>
      </c>
      <c r="E24">
        <v>50027692</v>
      </c>
      <c r="F24" t="s">
        <v>215</v>
      </c>
      <c r="G24" t="s">
        <v>40</v>
      </c>
      <c r="H24" t="s">
        <v>256</v>
      </c>
      <c r="I24">
        <v>1</v>
      </c>
      <c r="J24">
        <v>406.03</v>
      </c>
      <c r="L24" t="e">
        <f>ROUND(_xlfn.XLOOKUP(A24,'ABR''26'!DE:DE,'ABR''26'!BT:BT),2)</f>
        <v>#N/A</v>
      </c>
      <c r="M24" t="e">
        <f t="shared" si="1"/>
        <v>#N/A</v>
      </c>
      <c r="N24">
        <f>_xlfn.XLOOKUP(P24,[448]Planilha2!$F:$F,[448]Planilha2!$E:$E)</f>
        <v>406.03</v>
      </c>
      <c r="O24" t="b">
        <f t="shared" si="2"/>
        <v>1</v>
      </c>
      <c r="P24" t="str">
        <f t="shared" si="3"/>
        <v>4151400115850027692</v>
      </c>
    </row>
    <row r="25" spans="1:16" x14ac:dyDescent="0.35">
      <c r="A25" t="str">
        <f t="shared" si="0"/>
        <v>Manaus39,70</v>
      </c>
      <c r="B25">
        <v>4151</v>
      </c>
      <c r="C25">
        <v>4001158</v>
      </c>
      <c r="D25" t="s">
        <v>254</v>
      </c>
      <c r="E25">
        <v>50035281</v>
      </c>
      <c r="F25" t="s">
        <v>221</v>
      </c>
      <c r="G25" t="s">
        <v>40</v>
      </c>
      <c r="H25" t="s">
        <v>256</v>
      </c>
      <c r="I25">
        <v>0</v>
      </c>
      <c r="J25">
        <v>423.18</v>
      </c>
      <c r="L25" t="e">
        <f>ROUND(_xlfn.XLOOKUP(A25,'ABR''26'!DE:DE,'ABR''26'!BT:BT),2)</f>
        <v>#N/A</v>
      </c>
      <c r="M25" t="e">
        <f t="shared" si="1"/>
        <v>#N/A</v>
      </c>
      <c r="N25">
        <f>_xlfn.XLOOKUP(P25,[448]Planilha2!$F:$F,[448]Planilha2!$E:$E)</f>
        <v>453.91999999999996</v>
      </c>
      <c r="O25" t="b">
        <f t="shared" si="2"/>
        <v>0</v>
      </c>
      <c r="P25" t="str">
        <f t="shared" si="3"/>
        <v>4151400115850035281</v>
      </c>
    </row>
    <row r="26" spans="1:16" x14ac:dyDescent="0.35">
      <c r="A26" t="str">
        <f t="shared" si="0"/>
        <v>Manaus39,70,4</v>
      </c>
      <c r="B26">
        <v>4151</v>
      </c>
      <c r="C26">
        <v>4001158</v>
      </c>
      <c r="D26" t="s">
        <v>254</v>
      </c>
      <c r="E26">
        <v>50036154</v>
      </c>
      <c r="F26" t="s">
        <v>223</v>
      </c>
      <c r="G26" t="s">
        <v>40</v>
      </c>
      <c r="H26" t="s">
        <v>256</v>
      </c>
      <c r="I26">
        <v>0.4</v>
      </c>
      <c r="J26">
        <v>416.32</v>
      </c>
      <c r="L26" t="e">
        <f>ROUND(_xlfn.XLOOKUP(A26,'ABR''26'!DE:DE,'ABR''26'!BT:BT),2)</f>
        <v>#N/A</v>
      </c>
      <c r="M26" t="e">
        <f t="shared" si="1"/>
        <v>#N/A</v>
      </c>
      <c r="N26">
        <f>_xlfn.XLOOKUP(P26,[448]Planilha2!$F:$F,[448]Planilha2!$E:$E)</f>
        <v>434.77</v>
      </c>
      <c r="O26" t="b">
        <f t="shared" si="2"/>
        <v>0</v>
      </c>
      <c r="P26" t="str">
        <f t="shared" si="3"/>
        <v>4151400115850036154</v>
      </c>
    </row>
    <row r="27" spans="1:16" x14ac:dyDescent="0.35">
      <c r="A27" t="str">
        <f t="shared" si="0"/>
        <v>Manaus39,71</v>
      </c>
      <c r="B27">
        <v>4151</v>
      </c>
      <c r="C27">
        <v>4001158</v>
      </c>
      <c r="D27" t="s">
        <v>254</v>
      </c>
      <c r="E27" t="s">
        <v>234</v>
      </c>
      <c r="F27" t="s">
        <v>235</v>
      </c>
      <c r="G27" t="s">
        <v>40</v>
      </c>
      <c r="H27" t="s">
        <v>256</v>
      </c>
      <c r="I27">
        <v>1</v>
      </c>
      <c r="J27">
        <v>406.03</v>
      </c>
      <c r="L27" t="e">
        <f>ROUND(_xlfn.XLOOKUP(A27,'ABR''26'!DE:DE,'ABR''26'!BT:BT),2)</f>
        <v>#N/A</v>
      </c>
      <c r="M27" t="e">
        <f t="shared" si="1"/>
        <v>#N/A</v>
      </c>
      <c r="N27">
        <f>_xlfn.XLOOKUP(P27,[448]Planilha2!$F:$F,[448]Planilha2!$E:$E)</f>
        <v>406.03</v>
      </c>
      <c r="O27" t="b">
        <f t="shared" si="2"/>
        <v>1</v>
      </c>
      <c r="P27" t="str">
        <f t="shared" si="3"/>
        <v>4151400115850040139</v>
      </c>
    </row>
    <row r="28" spans="1:16" x14ac:dyDescent="0.35">
      <c r="A28" t="str">
        <f t="shared" si="0"/>
        <v>Manaus381</v>
      </c>
      <c r="B28">
        <v>4151</v>
      </c>
      <c r="C28">
        <v>4001185</v>
      </c>
      <c r="D28" t="s">
        <v>254</v>
      </c>
      <c r="E28">
        <v>50039643</v>
      </c>
      <c r="F28" t="s">
        <v>226</v>
      </c>
      <c r="G28" t="s">
        <v>40</v>
      </c>
      <c r="H28">
        <v>38</v>
      </c>
      <c r="I28">
        <v>1</v>
      </c>
      <c r="J28">
        <v>391.71999999999997</v>
      </c>
      <c r="L28">
        <f>ROUND(_xlfn.XLOOKUP(A28,'ABR''26'!DE:DE,'ABR''26'!BT:BT),2)</f>
        <v>391.72</v>
      </c>
      <c r="M28" t="b">
        <f t="shared" si="1"/>
        <v>1</v>
      </c>
      <c r="N28">
        <f>_xlfn.XLOOKUP(P28,[448]Planilha2!$F:$F,[448]Planilha2!$E:$E)</f>
        <v>391.71999999999997</v>
      </c>
      <c r="O28" t="b">
        <f t="shared" si="2"/>
        <v>1</v>
      </c>
      <c r="P28" t="str">
        <f t="shared" si="3"/>
        <v>4151400118550039643</v>
      </c>
    </row>
    <row r="29" spans="1:16" x14ac:dyDescent="0.35">
      <c r="A29" t="str">
        <f t="shared" si="0"/>
        <v>Manaus39,71</v>
      </c>
      <c r="B29">
        <v>4151</v>
      </c>
      <c r="C29">
        <v>4001185</v>
      </c>
      <c r="D29" t="s">
        <v>254</v>
      </c>
      <c r="E29" t="s">
        <v>234</v>
      </c>
      <c r="F29" t="s">
        <v>235</v>
      </c>
      <c r="G29" t="s">
        <v>40</v>
      </c>
      <c r="H29" t="s">
        <v>256</v>
      </c>
      <c r="I29">
        <v>1</v>
      </c>
      <c r="J29">
        <v>406.03</v>
      </c>
      <c r="L29" t="e">
        <f>ROUND(_xlfn.XLOOKUP(A29,'ABR''26'!DE:DE,'ABR''26'!BT:BT),2)</f>
        <v>#N/A</v>
      </c>
      <c r="M29" t="e">
        <f t="shared" si="1"/>
        <v>#N/A</v>
      </c>
      <c r="N29">
        <f>_xlfn.XLOOKUP(P29,[448]Planilha2!$F:$F,[448]Planilha2!$E:$E)</f>
        <v>406.03</v>
      </c>
      <c r="O29" t="b">
        <f t="shared" si="2"/>
        <v>1</v>
      </c>
      <c r="P29" t="str">
        <f t="shared" si="3"/>
        <v>4151400118550040139</v>
      </c>
    </row>
    <row r="30" spans="1:16" x14ac:dyDescent="0.35">
      <c r="A30" t="str">
        <f t="shared" si="0"/>
        <v>Manaus381</v>
      </c>
      <c r="B30">
        <v>4151</v>
      </c>
      <c r="C30">
        <v>4001212</v>
      </c>
      <c r="D30" t="s">
        <v>254</v>
      </c>
      <c r="E30">
        <v>50036852</v>
      </c>
      <c r="F30" t="s">
        <v>225</v>
      </c>
      <c r="G30" t="s">
        <v>40</v>
      </c>
      <c r="H30">
        <v>38</v>
      </c>
      <c r="I30">
        <v>1</v>
      </c>
      <c r="J30">
        <v>391.71999999999997</v>
      </c>
      <c r="L30">
        <f>ROUND(_xlfn.XLOOKUP(A30,'ABR''26'!DE:DE,'ABR''26'!BT:BT),2)</f>
        <v>391.72</v>
      </c>
      <c r="M30" t="b">
        <f t="shared" si="1"/>
        <v>1</v>
      </c>
      <c r="N30">
        <f>_xlfn.XLOOKUP(P30,[448]Planilha2!$F:$F,[448]Planilha2!$E:$E)</f>
        <v>391.71999999999997</v>
      </c>
      <c r="O30" t="b">
        <f t="shared" si="2"/>
        <v>1</v>
      </c>
      <c r="P30" t="str">
        <f t="shared" si="3"/>
        <v>4151400121250036852</v>
      </c>
    </row>
    <row r="31" spans="1:16" x14ac:dyDescent="0.35">
      <c r="A31" t="str">
        <f t="shared" si="0"/>
        <v>Manaus381</v>
      </c>
      <c r="B31">
        <v>4151</v>
      </c>
      <c r="C31">
        <v>4001212</v>
      </c>
      <c r="D31" t="s">
        <v>254</v>
      </c>
      <c r="E31">
        <v>50039643</v>
      </c>
      <c r="F31" t="s">
        <v>226</v>
      </c>
      <c r="G31" t="s">
        <v>40</v>
      </c>
      <c r="H31">
        <v>38</v>
      </c>
      <c r="I31">
        <v>1</v>
      </c>
      <c r="J31">
        <v>391.71999999999997</v>
      </c>
      <c r="L31">
        <f>ROUND(_xlfn.XLOOKUP(A31,'ABR''26'!DE:DE,'ABR''26'!BT:BT),2)</f>
        <v>391.72</v>
      </c>
      <c r="M31" t="b">
        <f t="shared" si="1"/>
        <v>1</v>
      </c>
      <c r="N31">
        <f>_xlfn.XLOOKUP(P31,[448]Planilha2!$F:$F,[448]Planilha2!$E:$E)</f>
        <v>391.71999999999997</v>
      </c>
      <c r="O31" t="b">
        <f t="shared" si="2"/>
        <v>1</v>
      </c>
      <c r="P31" t="str">
        <f t="shared" si="3"/>
        <v>4151400121250039643</v>
      </c>
    </row>
    <row r="32" spans="1:16" x14ac:dyDescent="0.35">
      <c r="A32" t="str">
        <f t="shared" si="0"/>
        <v>Manaus381</v>
      </c>
      <c r="B32">
        <v>4151</v>
      </c>
      <c r="C32">
        <v>4001212</v>
      </c>
      <c r="D32" t="s">
        <v>254</v>
      </c>
      <c r="E32">
        <v>50040077</v>
      </c>
      <c r="F32" t="s">
        <v>231</v>
      </c>
      <c r="G32" t="s">
        <v>40</v>
      </c>
      <c r="H32">
        <v>38</v>
      </c>
      <c r="I32">
        <v>1</v>
      </c>
      <c r="J32">
        <v>391.71999999999997</v>
      </c>
      <c r="L32">
        <f>ROUND(_xlfn.XLOOKUP(A32,'ABR''26'!DE:DE,'ABR''26'!BT:BT),2)</f>
        <v>391.72</v>
      </c>
      <c r="M32" t="b">
        <f t="shared" si="1"/>
        <v>1</v>
      </c>
      <c r="N32">
        <f>_xlfn.XLOOKUP(P32,[448]Planilha2!$F:$F,[448]Planilha2!$E:$E)</f>
        <v>391.71999999999997</v>
      </c>
      <c r="O32" t="b">
        <f t="shared" si="2"/>
        <v>1</v>
      </c>
      <c r="P32" t="str">
        <f t="shared" si="3"/>
        <v>4151400121250040077</v>
      </c>
    </row>
    <row r="33" spans="1:16" x14ac:dyDescent="0.35">
      <c r="A33" t="str">
        <f t="shared" si="0"/>
        <v>Manaus39,71</v>
      </c>
      <c r="B33">
        <v>4151</v>
      </c>
      <c r="C33">
        <v>4001212</v>
      </c>
      <c r="D33" t="s">
        <v>254</v>
      </c>
      <c r="E33" t="s">
        <v>234</v>
      </c>
      <c r="F33" t="s">
        <v>235</v>
      </c>
      <c r="G33" t="s">
        <v>40</v>
      </c>
      <c r="H33" t="s">
        <v>256</v>
      </c>
      <c r="I33">
        <v>1</v>
      </c>
      <c r="J33">
        <v>406.03</v>
      </c>
      <c r="L33" t="e">
        <f>ROUND(_xlfn.XLOOKUP(A33,'ABR''26'!DE:DE,'ABR''26'!BT:BT),2)</f>
        <v>#N/A</v>
      </c>
      <c r="M33" t="e">
        <f t="shared" si="1"/>
        <v>#N/A</v>
      </c>
      <c r="N33">
        <f>_xlfn.XLOOKUP(P33,[448]Planilha2!$F:$F,[448]Planilha2!$E:$E)</f>
        <v>406.03</v>
      </c>
      <c r="O33" t="b">
        <f t="shared" si="2"/>
        <v>1</v>
      </c>
      <c r="P33" t="str">
        <f t="shared" si="3"/>
        <v>4151400121250040139</v>
      </c>
    </row>
    <row r="34" spans="1:16" x14ac:dyDescent="0.35">
      <c r="A34" t="str">
        <f t="shared" si="0"/>
        <v>Manaus39,71</v>
      </c>
      <c r="B34">
        <v>4151</v>
      </c>
      <c r="C34">
        <v>4001398</v>
      </c>
      <c r="D34" t="s">
        <v>254</v>
      </c>
      <c r="E34">
        <v>50027692</v>
      </c>
      <c r="F34" t="s">
        <v>215</v>
      </c>
      <c r="G34" t="s">
        <v>40</v>
      </c>
      <c r="H34" t="s">
        <v>256</v>
      </c>
      <c r="I34">
        <v>1</v>
      </c>
      <c r="J34">
        <v>406.03</v>
      </c>
      <c r="L34" t="e">
        <f>ROUND(_xlfn.XLOOKUP(A34,'ABR''26'!DE:DE,'ABR''26'!BT:BT),2)</f>
        <v>#N/A</v>
      </c>
      <c r="M34" t="e">
        <f t="shared" si="1"/>
        <v>#N/A</v>
      </c>
      <c r="N34">
        <f>_xlfn.XLOOKUP(P34,[448]Planilha2!$F:$F,[448]Planilha2!$E:$E)</f>
        <v>406.03000000000003</v>
      </c>
      <c r="O34" t="b">
        <f t="shared" si="2"/>
        <v>1</v>
      </c>
      <c r="P34" t="str">
        <f t="shared" si="3"/>
        <v>4151400139850027692</v>
      </c>
    </row>
    <row r="35" spans="1:16" x14ac:dyDescent="0.35">
      <c r="A35" t="str">
        <f t="shared" si="0"/>
        <v>Manaus39,70</v>
      </c>
      <c r="B35">
        <v>4151</v>
      </c>
      <c r="C35">
        <v>4001398</v>
      </c>
      <c r="D35" t="s">
        <v>254</v>
      </c>
      <c r="E35">
        <v>50035281</v>
      </c>
      <c r="F35" t="s">
        <v>221</v>
      </c>
      <c r="G35" t="s">
        <v>40</v>
      </c>
      <c r="H35" t="s">
        <v>256</v>
      </c>
      <c r="I35">
        <v>0</v>
      </c>
      <c r="J35">
        <v>423.18</v>
      </c>
      <c r="L35" t="e">
        <f>ROUND(_xlfn.XLOOKUP(A35,'ABR''26'!DE:DE,'ABR''26'!BT:BT),2)</f>
        <v>#N/A</v>
      </c>
      <c r="M35" t="e">
        <f t="shared" si="1"/>
        <v>#N/A</v>
      </c>
      <c r="N35">
        <f>_xlfn.XLOOKUP(P35,[448]Planilha2!$F:$F,[448]Planilha2!$E:$E)</f>
        <v>453.91999999999996</v>
      </c>
      <c r="O35" t="b">
        <f t="shared" si="2"/>
        <v>0</v>
      </c>
      <c r="P35" t="str">
        <f t="shared" si="3"/>
        <v>4151400139850035281</v>
      </c>
    </row>
    <row r="36" spans="1:16" x14ac:dyDescent="0.35">
      <c r="A36" t="str">
        <f t="shared" si="0"/>
        <v>Manaus39,70,4</v>
      </c>
      <c r="B36">
        <v>4151</v>
      </c>
      <c r="C36">
        <v>4001398</v>
      </c>
      <c r="D36" t="s">
        <v>254</v>
      </c>
      <c r="E36">
        <v>50036154</v>
      </c>
      <c r="F36" t="s">
        <v>223</v>
      </c>
      <c r="G36" t="s">
        <v>40</v>
      </c>
      <c r="H36" t="s">
        <v>256</v>
      </c>
      <c r="I36">
        <v>0.4</v>
      </c>
      <c r="J36">
        <v>416.32</v>
      </c>
      <c r="L36" t="e">
        <f>ROUND(_xlfn.XLOOKUP(A36,'ABR''26'!DE:DE,'ABR''26'!BT:BT),2)</f>
        <v>#N/A</v>
      </c>
      <c r="M36" t="e">
        <f t="shared" si="1"/>
        <v>#N/A</v>
      </c>
      <c r="N36">
        <f>_xlfn.XLOOKUP(P36,[448]Planilha2!$F:$F,[448]Planilha2!$E:$E)</f>
        <v>434.77</v>
      </c>
      <c r="O36" t="b">
        <f t="shared" si="2"/>
        <v>0</v>
      </c>
      <c r="P36" t="str">
        <f t="shared" si="3"/>
        <v>4151400139850036154</v>
      </c>
    </row>
    <row r="37" spans="1:16" x14ac:dyDescent="0.35">
      <c r="A37" t="str">
        <f t="shared" si="0"/>
        <v>Manaus39,71</v>
      </c>
      <c r="B37">
        <v>4151</v>
      </c>
      <c r="C37">
        <v>4003542</v>
      </c>
      <c r="D37" t="s">
        <v>254</v>
      </c>
      <c r="E37">
        <v>50027692</v>
      </c>
      <c r="F37" t="s">
        <v>215</v>
      </c>
      <c r="G37" t="s">
        <v>40</v>
      </c>
      <c r="H37" t="s">
        <v>256</v>
      </c>
      <c r="I37">
        <v>1</v>
      </c>
      <c r="J37">
        <v>406.03</v>
      </c>
      <c r="L37" t="e">
        <f>ROUND(_xlfn.XLOOKUP(A37,'ABR''26'!DE:DE,'ABR''26'!BT:BT),2)</f>
        <v>#N/A</v>
      </c>
      <c r="M37" t="e">
        <f t="shared" si="1"/>
        <v>#N/A</v>
      </c>
      <c r="N37">
        <f>_xlfn.XLOOKUP(P37,[448]Planilha2!$F:$F,[448]Planilha2!$E:$E)</f>
        <v>406.03</v>
      </c>
      <c r="O37" t="b">
        <f t="shared" si="2"/>
        <v>1</v>
      </c>
      <c r="P37" t="str">
        <f t="shared" si="3"/>
        <v>4151400354250027692</v>
      </c>
    </row>
    <row r="38" spans="1:16" x14ac:dyDescent="0.35">
      <c r="A38" t="str">
        <f t="shared" si="0"/>
        <v>Manaus39,70</v>
      </c>
      <c r="B38">
        <v>4151</v>
      </c>
      <c r="C38">
        <v>4003542</v>
      </c>
      <c r="D38" t="s">
        <v>254</v>
      </c>
      <c r="E38">
        <v>50035281</v>
      </c>
      <c r="F38" t="s">
        <v>221</v>
      </c>
      <c r="G38" t="s">
        <v>40</v>
      </c>
      <c r="H38" t="s">
        <v>256</v>
      </c>
      <c r="I38">
        <v>0</v>
      </c>
      <c r="J38">
        <v>423.18</v>
      </c>
      <c r="L38" t="e">
        <f>ROUND(_xlfn.XLOOKUP(A38,'ABR''26'!DE:DE,'ABR''26'!BT:BT),2)</f>
        <v>#N/A</v>
      </c>
      <c r="M38" t="e">
        <f t="shared" si="1"/>
        <v>#N/A</v>
      </c>
      <c r="N38">
        <f>_xlfn.XLOOKUP(P38,[448]Planilha2!$F:$F,[448]Planilha2!$E:$E)</f>
        <v>453.91999999999996</v>
      </c>
      <c r="O38" t="b">
        <f t="shared" si="2"/>
        <v>0</v>
      </c>
      <c r="P38" t="str">
        <f t="shared" si="3"/>
        <v>4151400354250035281</v>
      </c>
    </row>
    <row r="39" spans="1:16" x14ac:dyDescent="0.35">
      <c r="A39" t="str">
        <f t="shared" si="0"/>
        <v>Manaus39,70,4</v>
      </c>
      <c r="B39">
        <v>4151</v>
      </c>
      <c r="C39">
        <v>4003542</v>
      </c>
      <c r="D39" t="s">
        <v>254</v>
      </c>
      <c r="E39">
        <v>50036154</v>
      </c>
      <c r="F39" t="s">
        <v>223</v>
      </c>
      <c r="G39" t="s">
        <v>40</v>
      </c>
      <c r="H39" t="s">
        <v>256</v>
      </c>
      <c r="I39">
        <v>0.4</v>
      </c>
      <c r="J39">
        <v>416.32</v>
      </c>
      <c r="L39" t="e">
        <f>ROUND(_xlfn.XLOOKUP(A39,'ABR''26'!DE:DE,'ABR''26'!BT:BT),2)</f>
        <v>#N/A</v>
      </c>
      <c r="M39" t="e">
        <f t="shared" si="1"/>
        <v>#N/A</v>
      </c>
      <c r="N39">
        <f>_xlfn.XLOOKUP(P39,[448]Planilha2!$F:$F,[448]Planilha2!$E:$E)</f>
        <v>434.77</v>
      </c>
      <c r="O39" t="b">
        <f t="shared" si="2"/>
        <v>0</v>
      </c>
      <c r="P39" t="str">
        <f t="shared" si="3"/>
        <v>4151400354250036154</v>
      </c>
    </row>
    <row r="40" spans="1:16" x14ac:dyDescent="0.35">
      <c r="A40" t="str">
        <f t="shared" si="0"/>
        <v>Manaus29,51</v>
      </c>
      <c r="B40">
        <v>4151</v>
      </c>
      <c r="C40">
        <v>4003542</v>
      </c>
      <c r="D40" t="s">
        <v>254</v>
      </c>
      <c r="E40">
        <v>50039649</v>
      </c>
      <c r="F40" t="s">
        <v>228</v>
      </c>
      <c r="G40" t="s">
        <v>40</v>
      </c>
      <c r="H40" t="s">
        <v>257</v>
      </c>
      <c r="I40">
        <v>1</v>
      </c>
      <c r="J40">
        <v>332.1</v>
      </c>
      <c r="L40" t="e">
        <f>ROUND(_xlfn.XLOOKUP(A40,'ABR''26'!DE:DE,'ABR''26'!BT:BT),2)</f>
        <v>#N/A</v>
      </c>
      <c r="M40" t="e">
        <f t="shared" si="1"/>
        <v>#N/A</v>
      </c>
      <c r="N40">
        <f>_xlfn.XLOOKUP(P40,[448]Planilha2!$F:$F,[448]Planilha2!$E:$E)</f>
        <v>332.09999999999997</v>
      </c>
      <c r="O40" t="b">
        <f t="shared" si="2"/>
        <v>1</v>
      </c>
      <c r="P40" t="str">
        <f t="shared" si="3"/>
        <v>4151400354250039649</v>
      </c>
    </row>
    <row r="41" spans="1:16" x14ac:dyDescent="0.35">
      <c r="A41" t="str">
        <f t="shared" si="0"/>
        <v>Manaus39,70</v>
      </c>
      <c r="B41">
        <v>4151</v>
      </c>
      <c r="C41">
        <v>4003542</v>
      </c>
      <c r="D41" t="s">
        <v>254</v>
      </c>
      <c r="E41">
        <v>50035279</v>
      </c>
      <c r="F41" t="s">
        <v>229</v>
      </c>
      <c r="G41" t="s">
        <v>40</v>
      </c>
      <c r="H41" t="s">
        <v>256</v>
      </c>
      <c r="I41">
        <v>0</v>
      </c>
      <c r="J41">
        <v>423.18</v>
      </c>
      <c r="L41" t="e">
        <f>ROUND(_xlfn.XLOOKUP(A41,'ABR''26'!DE:DE,'ABR''26'!BT:BT),2)</f>
        <v>#N/A</v>
      </c>
      <c r="M41" t="e">
        <f t="shared" si="1"/>
        <v>#N/A</v>
      </c>
      <c r="N41">
        <f>_xlfn.XLOOKUP(P41,[448]Planilha2!$F:$F,[448]Planilha2!$E:$E)</f>
        <v>453.92</v>
      </c>
      <c r="O41" t="b">
        <f t="shared" si="2"/>
        <v>0</v>
      </c>
      <c r="P41" t="str">
        <f t="shared" si="3"/>
        <v>4151400354250035279</v>
      </c>
    </row>
    <row r="42" spans="1:16" x14ac:dyDescent="0.35">
      <c r="A42" t="str">
        <f t="shared" si="0"/>
        <v>Manaus29,50</v>
      </c>
      <c r="B42">
        <v>4151</v>
      </c>
      <c r="C42">
        <v>4003542</v>
      </c>
      <c r="D42" t="s">
        <v>254</v>
      </c>
      <c r="E42">
        <v>50034799</v>
      </c>
      <c r="F42" t="s">
        <v>238</v>
      </c>
      <c r="G42" t="s">
        <v>40</v>
      </c>
      <c r="H42" t="s">
        <v>257</v>
      </c>
      <c r="I42">
        <v>0</v>
      </c>
      <c r="J42">
        <v>344.84000000000003</v>
      </c>
      <c r="L42" t="e">
        <f>ROUND(_xlfn.XLOOKUP(A42,'ABR''26'!DE:DE,'ABR''26'!BT:BT),2)</f>
        <v>#N/A</v>
      </c>
      <c r="M42" t="e">
        <f t="shared" si="1"/>
        <v>#N/A</v>
      </c>
      <c r="N42">
        <f>_xlfn.XLOOKUP(P42,[448]Planilha2!$F:$F,[448]Planilha2!$E:$E)</f>
        <v>367.68</v>
      </c>
      <c r="O42" t="b">
        <f t="shared" si="2"/>
        <v>0</v>
      </c>
      <c r="P42" t="str">
        <f t="shared" si="3"/>
        <v>4151400354250034799</v>
      </c>
    </row>
    <row r="43" spans="1:16" x14ac:dyDescent="0.35">
      <c r="A43" t="str">
        <f t="shared" si="0"/>
        <v>Manaus29,51</v>
      </c>
      <c r="B43">
        <v>4151</v>
      </c>
      <c r="C43">
        <v>4003542</v>
      </c>
      <c r="D43" t="s">
        <v>254</v>
      </c>
      <c r="E43">
        <v>50036772</v>
      </c>
      <c r="F43" t="s">
        <v>239</v>
      </c>
      <c r="G43" t="s">
        <v>40</v>
      </c>
      <c r="H43" t="s">
        <v>257</v>
      </c>
      <c r="I43">
        <v>1</v>
      </c>
      <c r="J43">
        <v>332.1</v>
      </c>
      <c r="L43" t="e">
        <f>ROUND(_xlfn.XLOOKUP(A43,'ABR''26'!DE:DE,'ABR''26'!BT:BT),2)</f>
        <v>#N/A</v>
      </c>
      <c r="M43" t="e">
        <f t="shared" si="1"/>
        <v>#N/A</v>
      </c>
      <c r="N43">
        <f>_xlfn.XLOOKUP(P43,[448]Planilha2!$F:$F,[448]Planilha2!$E:$E)</f>
        <v>332.1</v>
      </c>
      <c r="O43" t="b">
        <f t="shared" si="2"/>
        <v>1</v>
      </c>
      <c r="P43" t="str">
        <f t="shared" si="3"/>
        <v>4151400354250036772</v>
      </c>
    </row>
    <row r="44" spans="1:16" x14ac:dyDescent="0.35">
      <c r="A44" t="str">
        <f t="shared" si="0"/>
        <v>Manaus29,50</v>
      </c>
      <c r="B44">
        <v>4151</v>
      </c>
      <c r="C44">
        <v>4003542</v>
      </c>
      <c r="D44" t="s">
        <v>254</v>
      </c>
      <c r="E44">
        <v>50035284</v>
      </c>
      <c r="F44" t="s">
        <v>244</v>
      </c>
      <c r="G44" t="s">
        <v>40</v>
      </c>
      <c r="H44" t="s">
        <v>257</v>
      </c>
      <c r="I44">
        <v>0</v>
      </c>
      <c r="J44">
        <v>344.84000000000003</v>
      </c>
      <c r="L44" t="e">
        <f>ROUND(_xlfn.XLOOKUP(A44,'ABR''26'!DE:DE,'ABR''26'!BT:BT),2)</f>
        <v>#N/A</v>
      </c>
      <c r="M44" t="e">
        <f t="shared" si="1"/>
        <v>#N/A</v>
      </c>
      <c r="N44">
        <f>_xlfn.XLOOKUP(P44,[448]Planilha2!$F:$F,[448]Planilha2!$E:$E)</f>
        <v>367.68</v>
      </c>
      <c r="O44" t="b">
        <f t="shared" si="2"/>
        <v>0</v>
      </c>
      <c r="P44" t="str">
        <f t="shared" si="3"/>
        <v>4151400354250035284</v>
      </c>
    </row>
    <row r="45" spans="1:16" x14ac:dyDescent="0.35">
      <c r="A45" t="str">
        <f t="shared" si="0"/>
        <v>Manaus381</v>
      </c>
      <c r="B45">
        <v>4151</v>
      </c>
      <c r="C45">
        <v>4001155</v>
      </c>
      <c r="D45" t="s">
        <v>254</v>
      </c>
      <c r="E45">
        <v>50036852</v>
      </c>
      <c r="F45" t="s">
        <v>225</v>
      </c>
      <c r="G45" t="s">
        <v>40</v>
      </c>
      <c r="H45">
        <v>38</v>
      </c>
      <c r="I45">
        <v>1</v>
      </c>
      <c r="J45">
        <v>391.71999999999997</v>
      </c>
      <c r="L45">
        <f>ROUND(_xlfn.XLOOKUP(A45,'ABR''26'!DE:DE,'ABR''26'!BT:BT),2)</f>
        <v>391.72</v>
      </c>
      <c r="M45" t="b">
        <f t="shared" si="1"/>
        <v>1</v>
      </c>
      <c r="N45">
        <f>_xlfn.XLOOKUP(P45,[448]Planilha2!$F:$F,[448]Planilha2!$E:$E)</f>
        <v>391.72</v>
      </c>
      <c r="O45" t="b">
        <f t="shared" si="2"/>
        <v>1</v>
      </c>
      <c r="P45" t="str">
        <f t="shared" si="3"/>
        <v>4151400115550036852</v>
      </c>
    </row>
    <row r="46" spans="1:16" x14ac:dyDescent="0.35">
      <c r="A46" t="str">
        <f t="shared" si="0"/>
        <v>Manaus381</v>
      </c>
      <c r="B46">
        <v>4151</v>
      </c>
      <c r="C46">
        <v>4001155</v>
      </c>
      <c r="D46" t="s">
        <v>254</v>
      </c>
      <c r="E46">
        <v>50039643</v>
      </c>
      <c r="F46" t="s">
        <v>226</v>
      </c>
      <c r="G46" t="s">
        <v>40</v>
      </c>
      <c r="H46">
        <v>38</v>
      </c>
      <c r="I46">
        <v>1</v>
      </c>
      <c r="J46">
        <v>391.71999999999997</v>
      </c>
      <c r="L46">
        <f>ROUND(_xlfn.XLOOKUP(A46,'ABR''26'!DE:DE,'ABR''26'!BT:BT),2)</f>
        <v>391.72</v>
      </c>
      <c r="M46" t="b">
        <f t="shared" si="1"/>
        <v>1</v>
      </c>
      <c r="N46">
        <f>_xlfn.XLOOKUP(P46,[448]Planilha2!$F:$F,[448]Planilha2!$E:$E)</f>
        <v>391.71999999999997</v>
      </c>
      <c r="O46" t="b">
        <f t="shared" si="2"/>
        <v>1</v>
      </c>
      <c r="P46" t="str">
        <f t="shared" si="3"/>
        <v>4151400115550039643</v>
      </c>
    </row>
    <row r="47" spans="1:16" x14ac:dyDescent="0.35">
      <c r="A47" t="str">
        <f t="shared" si="0"/>
        <v>Manaus381</v>
      </c>
      <c r="B47">
        <v>4151</v>
      </c>
      <c r="C47">
        <v>4001155</v>
      </c>
      <c r="D47" t="s">
        <v>254</v>
      </c>
      <c r="E47">
        <v>50040077</v>
      </c>
      <c r="F47" t="s">
        <v>231</v>
      </c>
      <c r="G47" t="s">
        <v>40</v>
      </c>
      <c r="H47">
        <v>38</v>
      </c>
      <c r="I47">
        <v>1</v>
      </c>
      <c r="J47">
        <v>391.71999999999997</v>
      </c>
      <c r="L47">
        <f>ROUND(_xlfn.XLOOKUP(A47,'ABR''26'!DE:DE,'ABR''26'!BT:BT),2)</f>
        <v>391.72</v>
      </c>
      <c r="M47" t="b">
        <f t="shared" si="1"/>
        <v>1</v>
      </c>
      <c r="N47">
        <f>_xlfn.XLOOKUP(P47,[448]Planilha2!$F:$F,[448]Planilha2!$E:$E)</f>
        <v>391.72</v>
      </c>
      <c r="O47" t="b">
        <f t="shared" si="2"/>
        <v>1</v>
      </c>
      <c r="P47" t="str">
        <f t="shared" si="3"/>
        <v>4151400115550040077</v>
      </c>
    </row>
    <row r="48" spans="1:16" x14ac:dyDescent="0.35">
      <c r="A48" t="str">
        <f t="shared" si="0"/>
        <v>Manaus39,71</v>
      </c>
      <c r="B48">
        <v>4151</v>
      </c>
      <c r="C48">
        <v>4001155</v>
      </c>
      <c r="D48" t="s">
        <v>254</v>
      </c>
      <c r="E48" t="s">
        <v>234</v>
      </c>
      <c r="F48" t="s">
        <v>235</v>
      </c>
      <c r="G48" t="s">
        <v>40</v>
      </c>
      <c r="H48" t="s">
        <v>256</v>
      </c>
      <c r="I48">
        <v>1</v>
      </c>
      <c r="J48">
        <v>406.03</v>
      </c>
      <c r="L48" t="e">
        <f>ROUND(_xlfn.XLOOKUP(A48,'ABR''26'!DE:DE,'ABR''26'!BT:BT),2)</f>
        <v>#N/A</v>
      </c>
      <c r="M48" t="e">
        <f t="shared" si="1"/>
        <v>#N/A</v>
      </c>
      <c r="N48">
        <f>_xlfn.XLOOKUP(P48,[448]Planilha2!$F:$F,[448]Planilha2!$E:$E)</f>
        <v>406.03</v>
      </c>
      <c r="O48" t="b">
        <f t="shared" si="2"/>
        <v>1</v>
      </c>
      <c r="P48" t="str">
        <f t="shared" si="3"/>
        <v>4151400115550040139</v>
      </c>
    </row>
    <row r="49" spans="1:16" x14ac:dyDescent="0.35">
      <c r="A49" t="str">
        <f t="shared" si="0"/>
        <v>Manaus39,70</v>
      </c>
      <c r="B49">
        <v>4151</v>
      </c>
      <c r="C49">
        <v>4001150</v>
      </c>
      <c r="D49" t="s">
        <v>254</v>
      </c>
      <c r="E49">
        <v>50040235</v>
      </c>
      <c r="F49" t="s">
        <v>233</v>
      </c>
      <c r="G49" t="s">
        <v>40</v>
      </c>
      <c r="H49" t="s">
        <v>256</v>
      </c>
      <c r="I49">
        <v>0</v>
      </c>
      <c r="J49">
        <v>423.18</v>
      </c>
      <c r="L49" t="e">
        <f>ROUND(_xlfn.XLOOKUP(A49,'ABR''26'!DE:DE,'ABR''26'!BT:BT),2)</f>
        <v>#N/A</v>
      </c>
      <c r="M49" t="e">
        <f t="shared" si="1"/>
        <v>#N/A</v>
      </c>
      <c r="N49">
        <f>_xlfn.XLOOKUP(P49,[448]Planilha2!$F:$F,[448]Planilha2!$E:$E)</f>
        <v>453.91999999999996</v>
      </c>
      <c r="O49" t="b">
        <f t="shared" si="2"/>
        <v>0</v>
      </c>
      <c r="P49" t="str">
        <f t="shared" si="3"/>
        <v>4151400115050040235</v>
      </c>
    </row>
    <row r="50" spans="1:16" x14ac:dyDescent="0.35">
      <c r="A50" t="str">
        <f t="shared" si="0"/>
        <v>Manaus25,50</v>
      </c>
      <c r="B50">
        <v>4151</v>
      </c>
      <c r="C50">
        <v>4185</v>
      </c>
      <c r="D50" t="s">
        <v>254</v>
      </c>
      <c r="E50">
        <v>50033817</v>
      </c>
      <c r="F50" t="s">
        <v>242</v>
      </c>
      <c r="G50" t="s">
        <v>40</v>
      </c>
      <c r="H50" t="s">
        <v>255</v>
      </c>
      <c r="I50">
        <v>0</v>
      </c>
      <c r="J50">
        <v>325</v>
      </c>
      <c r="L50" t="e">
        <f>ROUND(_xlfn.XLOOKUP(A50,'ABR''26'!DE:DE,'ABR''26'!BT:BT),2)</f>
        <v>#N/A</v>
      </c>
      <c r="M50" t="e">
        <f t="shared" si="1"/>
        <v>#N/A</v>
      </c>
      <c r="N50">
        <f>_xlfn.XLOOKUP(P50,[448]Planilha2!$F:$F,[448]Planilha2!$E:$E)</f>
        <v>344.73999999999995</v>
      </c>
      <c r="O50" t="b">
        <f t="shared" si="2"/>
        <v>0</v>
      </c>
      <c r="P50" t="str">
        <f t="shared" si="3"/>
        <v>4151418550033817</v>
      </c>
    </row>
    <row r="51" spans="1:16" x14ac:dyDescent="0.35">
      <c r="A51" t="str">
        <f t="shared" si="0"/>
        <v>Manaus25,50</v>
      </c>
      <c r="B51">
        <v>4151</v>
      </c>
      <c r="C51">
        <v>4185</v>
      </c>
      <c r="D51" t="s">
        <v>254</v>
      </c>
      <c r="E51">
        <v>50024021</v>
      </c>
      <c r="F51" t="s">
        <v>243</v>
      </c>
      <c r="G51" t="s">
        <v>40</v>
      </c>
      <c r="H51" t="s">
        <v>255</v>
      </c>
      <c r="I51">
        <v>0</v>
      </c>
      <c r="J51">
        <v>325</v>
      </c>
      <c r="L51" t="e">
        <f>ROUND(_xlfn.XLOOKUP(A51,'ABR''26'!DE:DE,'ABR''26'!BT:BT),2)</f>
        <v>#N/A</v>
      </c>
      <c r="M51" t="e">
        <f t="shared" si="1"/>
        <v>#N/A</v>
      </c>
      <c r="N51">
        <f>_xlfn.XLOOKUP(P51,[448]Planilha2!$F:$F,[448]Planilha2!$E:$E)</f>
        <v>344.74</v>
      </c>
      <c r="O51" t="b">
        <f t="shared" si="2"/>
        <v>0</v>
      </c>
      <c r="P51" t="str">
        <f t="shared" si="3"/>
        <v>4151418550024021</v>
      </c>
    </row>
    <row r="52" spans="1:16" x14ac:dyDescent="0.35">
      <c r="A52" t="str">
        <f t="shared" si="0"/>
        <v>Suape55,61</v>
      </c>
      <c r="B52">
        <v>4196</v>
      </c>
      <c r="C52">
        <v>4001152</v>
      </c>
      <c r="D52" t="s">
        <v>254</v>
      </c>
      <c r="E52">
        <v>50028621</v>
      </c>
      <c r="F52" t="s">
        <v>216</v>
      </c>
      <c r="G52" t="s">
        <v>23</v>
      </c>
      <c r="H52" t="s">
        <v>258</v>
      </c>
      <c r="I52">
        <v>1</v>
      </c>
      <c r="J52">
        <v>551.25</v>
      </c>
      <c r="L52" t="e">
        <f>ROUND(_xlfn.XLOOKUP(A52,'ABR''26'!DE:DE,'ABR''26'!BT:BT),2)</f>
        <v>#N/A</v>
      </c>
      <c r="M52" t="e">
        <f t="shared" si="1"/>
        <v>#N/A</v>
      </c>
      <c r="N52">
        <f>_xlfn.XLOOKUP(P52,[448]Planilha2!$F:$F,[448]Planilha2!$E:$E)</f>
        <v>551.25</v>
      </c>
      <c r="O52" t="b">
        <f t="shared" si="2"/>
        <v>1</v>
      </c>
      <c r="P52" t="str">
        <f t="shared" si="3"/>
        <v>4196400115250028621</v>
      </c>
    </row>
    <row r="53" spans="1:16" x14ac:dyDescent="0.35">
      <c r="A53" t="str">
        <f t="shared" si="0"/>
        <v>Suape55,60</v>
      </c>
      <c r="B53">
        <v>4196</v>
      </c>
      <c r="C53">
        <v>4001152</v>
      </c>
      <c r="D53" t="s">
        <v>254</v>
      </c>
      <c r="E53">
        <v>50033762</v>
      </c>
      <c r="F53" t="s">
        <v>217</v>
      </c>
      <c r="G53" t="s">
        <v>23</v>
      </c>
      <c r="H53" t="s">
        <v>258</v>
      </c>
      <c r="I53">
        <v>0</v>
      </c>
      <c r="J53">
        <v>588.31999999999994</v>
      </c>
      <c r="L53" t="e">
        <f>ROUND(_xlfn.XLOOKUP(A53,'ABR''26'!DE:DE,'ABR''26'!BT:BT),2)</f>
        <v>#N/A</v>
      </c>
      <c r="M53" t="e">
        <f t="shared" si="1"/>
        <v>#N/A</v>
      </c>
      <c r="N53">
        <f>_xlfn.XLOOKUP(P53,[448]Planilha2!$F:$F,[448]Planilha2!$E:$E)</f>
        <v>631.36999999999989</v>
      </c>
      <c r="O53" t="b">
        <f t="shared" si="2"/>
        <v>0</v>
      </c>
      <c r="P53" t="str">
        <f t="shared" si="3"/>
        <v>4196400115250033762</v>
      </c>
    </row>
    <row r="54" spans="1:16" x14ac:dyDescent="0.35">
      <c r="A54" t="str">
        <f t="shared" si="0"/>
        <v>Suape39,71</v>
      </c>
      <c r="B54">
        <v>4196</v>
      </c>
      <c r="C54">
        <v>4001152</v>
      </c>
      <c r="D54" t="s">
        <v>254</v>
      </c>
      <c r="E54">
        <v>50034033</v>
      </c>
      <c r="F54" t="s">
        <v>219</v>
      </c>
      <c r="G54" t="s">
        <v>23</v>
      </c>
      <c r="H54" t="s">
        <v>256</v>
      </c>
      <c r="I54">
        <v>1</v>
      </c>
      <c r="J54">
        <v>386.75</v>
      </c>
      <c r="L54" t="e">
        <f>ROUND(_xlfn.XLOOKUP(A54,'ABR''26'!DE:DE,'ABR''26'!BT:BT),2)</f>
        <v>#N/A</v>
      </c>
      <c r="M54" t="e">
        <f t="shared" si="1"/>
        <v>#N/A</v>
      </c>
      <c r="N54">
        <f>_xlfn.XLOOKUP(P54,[448]Planilha2!$F:$F,[448]Planilha2!$E:$E)</f>
        <v>386.75</v>
      </c>
      <c r="O54" t="b">
        <f t="shared" si="2"/>
        <v>1</v>
      </c>
      <c r="P54" t="str">
        <f t="shared" si="3"/>
        <v>4196400115250034033</v>
      </c>
    </row>
    <row r="55" spans="1:16" x14ac:dyDescent="0.35">
      <c r="A55" t="str">
        <f t="shared" si="0"/>
        <v>Suape39,71</v>
      </c>
      <c r="B55">
        <v>4196</v>
      </c>
      <c r="C55">
        <v>4001152</v>
      </c>
      <c r="D55" t="s">
        <v>254</v>
      </c>
      <c r="E55">
        <v>50027678</v>
      </c>
      <c r="F55" t="s">
        <v>215</v>
      </c>
      <c r="G55" t="s">
        <v>23</v>
      </c>
      <c r="H55" t="s">
        <v>256</v>
      </c>
      <c r="I55">
        <v>1</v>
      </c>
      <c r="J55">
        <v>386.75</v>
      </c>
      <c r="L55" t="e">
        <f>ROUND(_xlfn.XLOOKUP(A55,'ABR''26'!DE:DE,'ABR''26'!BT:BT),2)</f>
        <v>#N/A</v>
      </c>
      <c r="M55" t="e">
        <f t="shared" si="1"/>
        <v>#N/A</v>
      </c>
      <c r="N55">
        <f>_xlfn.XLOOKUP(P55,[448]Planilha2!$F:$F,[448]Planilha2!$E:$E)</f>
        <v>386.75</v>
      </c>
      <c r="O55" t="b">
        <f t="shared" si="2"/>
        <v>1</v>
      </c>
      <c r="P55" t="str">
        <f t="shared" si="3"/>
        <v>4196400115250027678</v>
      </c>
    </row>
    <row r="56" spans="1:16" x14ac:dyDescent="0.35">
      <c r="A56" t="str">
        <f t="shared" si="0"/>
        <v>Suape20,60</v>
      </c>
      <c r="B56">
        <v>4196</v>
      </c>
      <c r="C56">
        <v>4001152</v>
      </c>
      <c r="D56" t="s">
        <v>254</v>
      </c>
      <c r="E56">
        <v>50035456</v>
      </c>
      <c r="F56" t="s">
        <v>220</v>
      </c>
      <c r="G56" t="s">
        <v>23</v>
      </c>
      <c r="H56" t="s">
        <v>259</v>
      </c>
      <c r="I56">
        <v>0</v>
      </c>
      <c r="J56">
        <v>241.83999999999997</v>
      </c>
      <c r="L56" t="e">
        <f>ROUND(_xlfn.XLOOKUP(A56,'ABR''26'!DE:DE,'ABR''26'!BT:BT),2)</f>
        <v>#N/A</v>
      </c>
      <c r="M56" t="e">
        <f t="shared" si="1"/>
        <v>#N/A</v>
      </c>
      <c r="N56">
        <f>_xlfn.XLOOKUP(P56,[448]Planilha2!$F:$F,[448]Planilha2!$E:$E)</f>
        <v>257.78999999999996</v>
      </c>
      <c r="O56" t="b">
        <f t="shared" si="2"/>
        <v>0</v>
      </c>
      <c r="P56" t="str">
        <f t="shared" si="3"/>
        <v>4196400115250035456</v>
      </c>
    </row>
    <row r="57" spans="1:16" x14ac:dyDescent="0.35">
      <c r="A57" t="str">
        <f t="shared" si="0"/>
        <v>Suape39,70</v>
      </c>
      <c r="B57">
        <v>4196</v>
      </c>
      <c r="C57">
        <v>4001152</v>
      </c>
      <c r="D57" t="s">
        <v>254</v>
      </c>
      <c r="E57">
        <v>50033825</v>
      </c>
      <c r="F57" t="s">
        <v>221</v>
      </c>
      <c r="G57" t="s">
        <v>23</v>
      </c>
      <c r="H57" t="s">
        <v>256</v>
      </c>
      <c r="I57">
        <v>0</v>
      </c>
      <c r="J57">
        <v>413.21000000000004</v>
      </c>
      <c r="L57" t="e">
        <f>ROUND(_xlfn.XLOOKUP(A57,'ABR''26'!DE:DE,'ABR''26'!BT:BT),2)</f>
        <v>#N/A</v>
      </c>
      <c r="M57" t="e">
        <f t="shared" si="1"/>
        <v>#N/A</v>
      </c>
      <c r="N57">
        <f>_xlfn.XLOOKUP(P57,[448]Planilha2!$F:$F,[448]Planilha2!$E:$E)</f>
        <v>443.95</v>
      </c>
      <c r="O57" t="b">
        <f t="shared" si="2"/>
        <v>0</v>
      </c>
      <c r="P57" t="str">
        <f t="shared" si="3"/>
        <v>4196400115250033825</v>
      </c>
    </row>
    <row r="58" spans="1:16" x14ac:dyDescent="0.35">
      <c r="A58" t="str">
        <f t="shared" si="0"/>
        <v>Suape55,60,4</v>
      </c>
      <c r="B58">
        <v>4196</v>
      </c>
      <c r="C58">
        <v>4001152</v>
      </c>
      <c r="D58" t="s">
        <v>254</v>
      </c>
      <c r="E58">
        <v>50035907</v>
      </c>
      <c r="F58" t="s">
        <v>222</v>
      </c>
      <c r="G58" t="s">
        <v>23</v>
      </c>
      <c r="H58" t="s">
        <v>258</v>
      </c>
      <c r="I58">
        <v>0.4</v>
      </c>
      <c r="J58">
        <v>573.49</v>
      </c>
      <c r="L58" t="e">
        <f>ROUND(_xlfn.XLOOKUP(A58,'ABR''26'!DE:DE,'ABR''26'!BT:BT),2)</f>
        <v>#N/A</v>
      </c>
      <c r="M58" t="e">
        <f t="shared" si="1"/>
        <v>#N/A</v>
      </c>
      <c r="N58">
        <f>_xlfn.XLOOKUP(P58,[448]Planilha2!$F:$F,[448]Planilha2!$E:$E)</f>
        <v>599.32999999999993</v>
      </c>
      <c r="O58" t="b">
        <f t="shared" si="2"/>
        <v>0</v>
      </c>
      <c r="P58" t="str">
        <f t="shared" si="3"/>
        <v>4196400115250035907</v>
      </c>
    </row>
    <row r="59" spans="1:16" x14ac:dyDescent="0.35">
      <c r="A59" t="str">
        <f t="shared" si="0"/>
        <v>Suape39,70,4</v>
      </c>
      <c r="B59">
        <v>4196</v>
      </c>
      <c r="C59">
        <v>4001152</v>
      </c>
      <c r="D59" t="s">
        <v>254</v>
      </c>
      <c r="E59">
        <v>50036154</v>
      </c>
      <c r="F59" t="s">
        <v>223</v>
      </c>
      <c r="G59" t="s">
        <v>23</v>
      </c>
      <c r="H59" t="s">
        <v>256</v>
      </c>
      <c r="I59">
        <v>0.4</v>
      </c>
      <c r="J59">
        <v>402.63</v>
      </c>
      <c r="L59" t="e">
        <f>ROUND(_xlfn.XLOOKUP(A59,'ABR''26'!DE:DE,'ABR''26'!BT:BT),2)</f>
        <v>#N/A</v>
      </c>
      <c r="M59" t="e">
        <f t="shared" si="1"/>
        <v>#N/A</v>
      </c>
      <c r="N59">
        <f>_xlfn.XLOOKUP(P59,[448]Planilha2!$F:$F,[448]Planilha2!$E:$E)</f>
        <v>421.07000000000005</v>
      </c>
      <c r="O59" t="b">
        <f t="shared" si="2"/>
        <v>0</v>
      </c>
      <c r="P59" t="str">
        <f t="shared" si="3"/>
        <v>4196400115250036154</v>
      </c>
    </row>
    <row r="60" spans="1:16" x14ac:dyDescent="0.35">
      <c r="A60" t="str">
        <f t="shared" si="0"/>
        <v>Suape39,70</v>
      </c>
      <c r="B60">
        <v>4196</v>
      </c>
      <c r="C60">
        <v>4001152</v>
      </c>
      <c r="D60" t="s">
        <v>254</v>
      </c>
      <c r="E60">
        <v>50033829</v>
      </c>
      <c r="F60" t="s">
        <v>229</v>
      </c>
      <c r="G60" t="s">
        <v>23</v>
      </c>
      <c r="H60" t="s">
        <v>256</v>
      </c>
      <c r="I60">
        <v>0</v>
      </c>
      <c r="J60">
        <v>413.21000000000004</v>
      </c>
      <c r="L60" t="e">
        <f>ROUND(_xlfn.XLOOKUP(A60,'ABR''26'!DE:DE,'ABR''26'!BT:BT),2)</f>
        <v>#N/A</v>
      </c>
      <c r="M60" t="e">
        <f t="shared" si="1"/>
        <v>#N/A</v>
      </c>
      <c r="N60">
        <f>_xlfn.XLOOKUP(P60,[448]Planilha2!$F:$F,[448]Planilha2!$E:$E)</f>
        <v>443.95</v>
      </c>
      <c r="O60" t="b">
        <f t="shared" si="2"/>
        <v>0</v>
      </c>
      <c r="P60" t="str">
        <f t="shared" si="3"/>
        <v>4196400115250033829</v>
      </c>
    </row>
    <row r="61" spans="1:16" x14ac:dyDescent="0.35">
      <c r="A61" t="str">
        <f t="shared" si="0"/>
        <v>Suape55,60</v>
      </c>
      <c r="B61">
        <v>4196</v>
      </c>
      <c r="C61">
        <v>4001152</v>
      </c>
      <c r="D61" t="s">
        <v>254</v>
      </c>
      <c r="E61" t="s">
        <v>236</v>
      </c>
      <c r="F61" t="s">
        <v>237</v>
      </c>
      <c r="G61" t="s">
        <v>23</v>
      </c>
      <c r="H61" t="s">
        <v>258</v>
      </c>
      <c r="I61">
        <v>0</v>
      </c>
      <c r="J61">
        <v>588.31999999999994</v>
      </c>
      <c r="L61" t="e">
        <f>ROUND(_xlfn.XLOOKUP(A61,'ABR''26'!DE:DE,'ABR''26'!BT:BT),2)</f>
        <v>#N/A</v>
      </c>
      <c r="M61" t="e">
        <f t="shared" si="1"/>
        <v>#N/A</v>
      </c>
      <c r="N61">
        <f>_xlfn.XLOOKUP(P61,[448]Planilha2!$F:$F,[448]Planilha2!$E:$E)</f>
        <v>631.36999999999989</v>
      </c>
      <c r="O61" t="b">
        <f t="shared" si="2"/>
        <v>0</v>
      </c>
      <c r="P61" t="str">
        <f t="shared" si="3"/>
        <v>4196400115250033763</v>
      </c>
    </row>
    <row r="62" spans="1:16" x14ac:dyDescent="0.35">
      <c r="A62" t="str">
        <f t="shared" si="0"/>
        <v>Suape39,71</v>
      </c>
      <c r="B62">
        <v>4196</v>
      </c>
      <c r="C62">
        <v>4001153</v>
      </c>
      <c r="D62" t="s">
        <v>254</v>
      </c>
      <c r="E62">
        <v>50027678</v>
      </c>
      <c r="F62" t="s">
        <v>215</v>
      </c>
      <c r="G62" t="s">
        <v>23</v>
      </c>
      <c r="H62" t="s">
        <v>256</v>
      </c>
      <c r="I62">
        <v>1</v>
      </c>
      <c r="J62">
        <v>386.75</v>
      </c>
      <c r="L62" t="e">
        <f>ROUND(_xlfn.XLOOKUP(A62,'ABR''26'!DE:DE,'ABR''26'!BT:BT),2)</f>
        <v>#N/A</v>
      </c>
      <c r="M62" t="e">
        <f t="shared" si="1"/>
        <v>#N/A</v>
      </c>
      <c r="N62">
        <f>_xlfn.XLOOKUP(P62,[448]Planilha2!$F:$F,[448]Planilha2!$E:$E)</f>
        <v>386.75</v>
      </c>
      <c r="O62" t="b">
        <f t="shared" si="2"/>
        <v>1</v>
      </c>
      <c r="P62" t="str">
        <f t="shared" si="3"/>
        <v>4196400115350027678</v>
      </c>
    </row>
    <row r="63" spans="1:16" x14ac:dyDescent="0.35">
      <c r="A63" t="str">
        <f t="shared" si="0"/>
        <v>Suape39,70</v>
      </c>
      <c r="B63">
        <v>4196</v>
      </c>
      <c r="C63">
        <v>4001153</v>
      </c>
      <c r="D63" t="s">
        <v>254</v>
      </c>
      <c r="E63">
        <v>50033825</v>
      </c>
      <c r="F63" t="s">
        <v>221</v>
      </c>
      <c r="G63" t="s">
        <v>23</v>
      </c>
      <c r="H63" t="s">
        <v>256</v>
      </c>
      <c r="I63">
        <v>0</v>
      </c>
      <c r="J63">
        <v>413.21000000000004</v>
      </c>
      <c r="L63" t="e">
        <f>ROUND(_xlfn.XLOOKUP(A63,'ABR''26'!DE:DE,'ABR''26'!BT:BT),2)</f>
        <v>#N/A</v>
      </c>
      <c r="M63" t="e">
        <f t="shared" si="1"/>
        <v>#N/A</v>
      </c>
      <c r="N63">
        <f>_xlfn.XLOOKUP(P63,[448]Planilha2!$F:$F,[448]Planilha2!$E:$E)</f>
        <v>443.95</v>
      </c>
      <c r="O63" t="b">
        <f t="shared" si="2"/>
        <v>0</v>
      </c>
      <c r="P63" t="str">
        <f t="shared" si="3"/>
        <v>4196400115350033825</v>
      </c>
    </row>
    <row r="64" spans="1:16" x14ac:dyDescent="0.35">
      <c r="A64" t="str">
        <f t="shared" si="0"/>
        <v>Suape39,70,4</v>
      </c>
      <c r="B64">
        <v>4196</v>
      </c>
      <c r="C64">
        <v>4001153</v>
      </c>
      <c r="D64" t="s">
        <v>254</v>
      </c>
      <c r="E64">
        <v>50036154</v>
      </c>
      <c r="F64" t="s">
        <v>223</v>
      </c>
      <c r="G64" t="s">
        <v>23</v>
      </c>
      <c r="H64" t="s">
        <v>256</v>
      </c>
      <c r="I64">
        <v>0.4</v>
      </c>
      <c r="J64">
        <v>402.63</v>
      </c>
      <c r="L64" t="e">
        <f>ROUND(_xlfn.XLOOKUP(A64,'ABR''26'!DE:DE,'ABR''26'!BT:BT),2)</f>
        <v>#N/A</v>
      </c>
      <c r="M64" t="e">
        <f t="shared" si="1"/>
        <v>#N/A</v>
      </c>
      <c r="N64">
        <f>_xlfn.XLOOKUP(P64,[448]Planilha2!$F:$F,[448]Planilha2!$E:$E)</f>
        <v>421.07</v>
      </c>
      <c r="O64" t="b">
        <f t="shared" si="2"/>
        <v>0</v>
      </c>
      <c r="P64" t="str">
        <f t="shared" si="3"/>
        <v>4196400115350036154</v>
      </c>
    </row>
    <row r="65" spans="1:16" x14ac:dyDescent="0.35">
      <c r="A65" t="str">
        <f t="shared" si="0"/>
        <v>Suape39,70</v>
      </c>
      <c r="B65">
        <v>4196</v>
      </c>
      <c r="C65">
        <v>4001153</v>
      </c>
      <c r="D65" t="s">
        <v>254</v>
      </c>
      <c r="E65">
        <v>50033829</v>
      </c>
      <c r="F65" t="s">
        <v>229</v>
      </c>
      <c r="G65" t="s">
        <v>23</v>
      </c>
      <c r="H65" t="s">
        <v>256</v>
      </c>
      <c r="I65">
        <v>0</v>
      </c>
      <c r="J65">
        <v>413.21000000000004</v>
      </c>
      <c r="L65" t="e">
        <f>ROUND(_xlfn.XLOOKUP(A65,'ABR''26'!DE:DE,'ABR''26'!BT:BT),2)</f>
        <v>#N/A</v>
      </c>
      <c r="M65" t="e">
        <f t="shared" si="1"/>
        <v>#N/A</v>
      </c>
      <c r="N65">
        <f>_xlfn.XLOOKUP(P65,[448]Planilha2!$F:$F,[448]Planilha2!$E:$E)</f>
        <v>443.95</v>
      </c>
      <c r="O65" t="b">
        <f t="shared" si="2"/>
        <v>0</v>
      </c>
      <c r="P65" t="str">
        <f t="shared" si="3"/>
        <v>4196400115350033829</v>
      </c>
    </row>
    <row r="66" spans="1:16" x14ac:dyDescent="0.35">
      <c r="A66" t="str">
        <f t="shared" si="0"/>
        <v>Suape55,61</v>
      </c>
      <c r="B66">
        <v>4196</v>
      </c>
      <c r="C66">
        <v>4001151</v>
      </c>
      <c r="D66" t="s">
        <v>254</v>
      </c>
      <c r="E66">
        <v>50028621</v>
      </c>
      <c r="F66" t="s">
        <v>216</v>
      </c>
      <c r="G66" t="s">
        <v>23</v>
      </c>
      <c r="H66" t="s">
        <v>258</v>
      </c>
      <c r="I66">
        <v>1</v>
      </c>
      <c r="J66">
        <v>551.25</v>
      </c>
      <c r="L66" t="e">
        <f>ROUND(_xlfn.XLOOKUP(A66,'ABR''26'!DE:DE,'ABR''26'!BT:BT),2)</f>
        <v>#N/A</v>
      </c>
      <c r="M66" t="e">
        <f t="shared" si="1"/>
        <v>#N/A</v>
      </c>
      <c r="N66">
        <f>_xlfn.XLOOKUP(P66,[448]Planilha2!$F:$F,[448]Planilha2!$E:$E)</f>
        <v>551.25</v>
      </c>
      <c r="O66" t="b">
        <f t="shared" si="2"/>
        <v>1</v>
      </c>
      <c r="P66" t="str">
        <f t="shared" si="3"/>
        <v>4196400115150028621</v>
      </c>
    </row>
    <row r="67" spans="1:16" x14ac:dyDescent="0.35">
      <c r="A67" t="str">
        <f t="shared" si="0"/>
        <v>Suape55,60</v>
      </c>
      <c r="B67">
        <v>4196</v>
      </c>
      <c r="C67">
        <v>4001151</v>
      </c>
      <c r="D67" t="s">
        <v>254</v>
      </c>
      <c r="E67">
        <v>50033762</v>
      </c>
      <c r="F67" t="s">
        <v>217</v>
      </c>
      <c r="G67" t="s">
        <v>23</v>
      </c>
      <c r="H67" t="s">
        <v>258</v>
      </c>
      <c r="I67">
        <v>0</v>
      </c>
      <c r="J67">
        <v>588.31999999999994</v>
      </c>
      <c r="L67" t="e">
        <f>ROUND(_xlfn.XLOOKUP(A67,'ABR''26'!DE:DE,'ABR''26'!BT:BT),2)</f>
        <v>#N/A</v>
      </c>
      <c r="M67" t="e">
        <f t="shared" si="1"/>
        <v>#N/A</v>
      </c>
      <c r="N67">
        <f>_xlfn.XLOOKUP(P67,[448]Planilha2!$F:$F,[448]Planilha2!$E:$E)</f>
        <v>631.36999999999989</v>
      </c>
      <c r="O67" t="b">
        <f t="shared" si="2"/>
        <v>0</v>
      </c>
      <c r="P67" t="str">
        <f t="shared" si="3"/>
        <v>4196400115150033762</v>
      </c>
    </row>
    <row r="68" spans="1:16" x14ac:dyDescent="0.35">
      <c r="A68" t="str">
        <f t="shared" si="0"/>
        <v>Suape20,60</v>
      </c>
      <c r="B68">
        <v>4196</v>
      </c>
      <c r="C68">
        <v>4001151</v>
      </c>
      <c r="D68" t="s">
        <v>254</v>
      </c>
      <c r="E68">
        <v>50033708</v>
      </c>
      <c r="F68" t="s">
        <v>218</v>
      </c>
      <c r="G68" t="s">
        <v>23</v>
      </c>
      <c r="H68" t="s">
        <v>259</v>
      </c>
      <c r="I68">
        <v>0</v>
      </c>
      <c r="J68">
        <v>241.83999999999997</v>
      </c>
      <c r="L68" t="e">
        <f>ROUND(_xlfn.XLOOKUP(A68,'ABR''26'!DE:DE,'ABR''26'!BT:BT),2)</f>
        <v>#N/A</v>
      </c>
      <c r="M68" t="e">
        <f t="shared" si="1"/>
        <v>#N/A</v>
      </c>
      <c r="N68">
        <f>_xlfn.XLOOKUP(P68,[448]Planilha2!$F:$F,[448]Planilha2!$E:$E)</f>
        <v>257.79000000000002</v>
      </c>
      <c r="O68" t="b">
        <f t="shared" si="2"/>
        <v>0</v>
      </c>
      <c r="P68" t="str">
        <f t="shared" si="3"/>
        <v>4196400115150033708</v>
      </c>
    </row>
    <row r="69" spans="1:16" x14ac:dyDescent="0.35">
      <c r="A69" t="str">
        <f t="shared" ref="A69:A95" si="4">_xlfn.CONCAT(G69:I69)</f>
        <v>Suape20,60</v>
      </c>
      <c r="B69">
        <v>4196</v>
      </c>
      <c r="C69">
        <v>4001151</v>
      </c>
      <c r="D69" t="s">
        <v>254</v>
      </c>
      <c r="E69">
        <v>50035456</v>
      </c>
      <c r="F69" t="s">
        <v>220</v>
      </c>
      <c r="G69" t="s">
        <v>23</v>
      </c>
      <c r="H69" t="s">
        <v>259</v>
      </c>
      <c r="I69">
        <v>0</v>
      </c>
      <c r="J69">
        <v>241.83999999999997</v>
      </c>
      <c r="L69" t="e">
        <f>ROUND(_xlfn.XLOOKUP(A69,'ABR''26'!DE:DE,'ABR''26'!BT:BT),2)</f>
        <v>#N/A</v>
      </c>
      <c r="M69" t="e">
        <f t="shared" ref="M69:M95" si="5">L69=J69</f>
        <v>#N/A</v>
      </c>
      <c r="N69">
        <f>_xlfn.XLOOKUP(P69,[448]Planilha2!$F:$F,[448]Planilha2!$E:$E)</f>
        <v>257.79000000000002</v>
      </c>
      <c r="O69" t="b">
        <f t="shared" ref="O69:O95" si="6">N69=J69</f>
        <v>0</v>
      </c>
      <c r="P69" t="str">
        <f t="shared" ref="P69:P95" si="7">_xlfn.CONCAT(B69:C69,E69)</f>
        <v>4196400115150035456</v>
      </c>
    </row>
    <row r="70" spans="1:16" x14ac:dyDescent="0.35">
      <c r="A70" t="str">
        <f t="shared" si="4"/>
        <v>Suape55,60,4</v>
      </c>
      <c r="B70">
        <v>4196</v>
      </c>
      <c r="C70">
        <v>4001151</v>
      </c>
      <c r="D70" t="s">
        <v>254</v>
      </c>
      <c r="E70">
        <v>50035907</v>
      </c>
      <c r="F70" t="s">
        <v>222</v>
      </c>
      <c r="G70" t="s">
        <v>23</v>
      </c>
      <c r="H70" t="s">
        <v>258</v>
      </c>
      <c r="I70">
        <v>0.4</v>
      </c>
      <c r="J70">
        <v>573.49</v>
      </c>
      <c r="L70" t="e">
        <f>ROUND(_xlfn.XLOOKUP(A70,'ABR''26'!DE:DE,'ABR''26'!BT:BT),2)</f>
        <v>#N/A</v>
      </c>
      <c r="M70" t="e">
        <f t="shared" si="5"/>
        <v>#N/A</v>
      </c>
      <c r="N70">
        <f>_xlfn.XLOOKUP(P70,[448]Planilha2!$F:$F,[448]Planilha2!$E:$E)</f>
        <v>599.33000000000004</v>
      </c>
      <c r="O70" t="b">
        <f t="shared" si="6"/>
        <v>0</v>
      </c>
      <c r="P70" t="str">
        <f t="shared" si="7"/>
        <v>4196400115150035907</v>
      </c>
    </row>
    <row r="71" spans="1:16" x14ac:dyDescent="0.35">
      <c r="A71" t="str">
        <f t="shared" si="4"/>
        <v>Suape55,61</v>
      </c>
      <c r="B71">
        <v>4196</v>
      </c>
      <c r="C71">
        <v>4001151</v>
      </c>
      <c r="D71" t="s">
        <v>254</v>
      </c>
      <c r="E71">
        <v>50037266</v>
      </c>
      <c r="F71" t="s">
        <v>224</v>
      </c>
      <c r="G71" t="s">
        <v>23</v>
      </c>
      <c r="H71" t="s">
        <v>258</v>
      </c>
      <c r="I71">
        <v>1</v>
      </c>
      <c r="J71">
        <v>551.25</v>
      </c>
      <c r="L71" t="e">
        <f>ROUND(_xlfn.XLOOKUP(A71,'ABR''26'!DE:DE,'ABR''26'!BT:BT),2)</f>
        <v>#N/A</v>
      </c>
      <c r="M71" t="e">
        <f t="shared" si="5"/>
        <v>#N/A</v>
      </c>
      <c r="N71">
        <f>_xlfn.XLOOKUP(P71,[448]Planilha2!$F:$F,[448]Planilha2!$E:$E)</f>
        <v>551.25</v>
      </c>
      <c r="O71" t="b">
        <f t="shared" si="6"/>
        <v>1</v>
      </c>
      <c r="P71" t="str">
        <f t="shared" si="7"/>
        <v>4196400115150037266</v>
      </c>
    </row>
    <row r="72" spans="1:16" x14ac:dyDescent="0.35">
      <c r="A72" t="str">
        <f t="shared" si="4"/>
        <v>Suape55,60</v>
      </c>
      <c r="B72">
        <v>4196</v>
      </c>
      <c r="C72">
        <v>4001151</v>
      </c>
      <c r="D72" t="s">
        <v>254</v>
      </c>
      <c r="E72" t="s">
        <v>236</v>
      </c>
      <c r="F72" t="s">
        <v>237</v>
      </c>
      <c r="G72" t="s">
        <v>23</v>
      </c>
      <c r="H72" t="s">
        <v>258</v>
      </c>
      <c r="I72">
        <v>0</v>
      </c>
      <c r="J72">
        <v>588.31999999999994</v>
      </c>
      <c r="L72" t="e">
        <f>ROUND(_xlfn.XLOOKUP(A72,'ABR''26'!DE:DE,'ABR''26'!BT:BT),2)</f>
        <v>#N/A</v>
      </c>
      <c r="M72" t="e">
        <f t="shared" si="5"/>
        <v>#N/A</v>
      </c>
      <c r="N72">
        <f>_xlfn.XLOOKUP(P72,[448]Planilha2!$F:$F,[448]Planilha2!$E:$E)</f>
        <v>631.36999999999989</v>
      </c>
      <c r="O72" t="b">
        <f t="shared" si="6"/>
        <v>0</v>
      </c>
      <c r="P72" t="str">
        <f t="shared" si="7"/>
        <v>4196400115150033763</v>
      </c>
    </row>
    <row r="73" spans="1:16" x14ac:dyDescent="0.35">
      <c r="A73" t="str">
        <f t="shared" si="4"/>
        <v>Suape39,71</v>
      </c>
      <c r="B73">
        <v>4196</v>
      </c>
      <c r="C73">
        <v>4001154</v>
      </c>
      <c r="D73" t="s">
        <v>254</v>
      </c>
      <c r="E73">
        <v>50034033</v>
      </c>
      <c r="F73" t="s">
        <v>219</v>
      </c>
      <c r="G73" t="s">
        <v>23</v>
      </c>
      <c r="H73" t="s">
        <v>256</v>
      </c>
      <c r="I73">
        <v>1</v>
      </c>
      <c r="J73">
        <v>386.75</v>
      </c>
      <c r="L73" t="e">
        <f>ROUND(_xlfn.XLOOKUP(A73,'ABR''26'!DE:DE,'ABR''26'!BT:BT),2)</f>
        <v>#N/A</v>
      </c>
      <c r="M73" t="e">
        <f t="shared" si="5"/>
        <v>#N/A</v>
      </c>
      <c r="N73">
        <f>_xlfn.XLOOKUP(P73,[448]Planilha2!$F:$F,[448]Planilha2!$E:$E)</f>
        <v>386.75</v>
      </c>
      <c r="O73" t="b">
        <f t="shared" si="6"/>
        <v>1</v>
      </c>
      <c r="P73" t="str">
        <f t="shared" si="7"/>
        <v>4196400115450034033</v>
      </c>
    </row>
    <row r="74" spans="1:16" x14ac:dyDescent="0.35">
      <c r="A74" t="str">
        <f t="shared" si="4"/>
        <v>Suape55,61</v>
      </c>
      <c r="B74">
        <v>4196</v>
      </c>
      <c r="C74">
        <v>4001156</v>
      </c>
      <c r="D74" t="s">
        <v>254</v>
      </c>
      <c r="E74">
        <v>50028621</v>
      </c>
      <c r="F74" t="s">
        <v>216</v>
      </c>
      <c r="G74" t="s">
        <v>23</v>
      </c>
      <c r="H74" t="s">
        <v>258</v>
      </c>
      <c r="I74">
        <v>1</v>
      </c>
      <c r="J74">
        <v>551.25</v>
      </c>
      <c r="L74" t="e">
        <f>ROUND(_xlfn.XLOOKUP(A74,'ABR''26'!DE:DE,'ABR''26'!BT:BT),2)</f>
        <v>#N/A</v>
      </c>
      <c r="M74" t="e">
        <f t="shared" si="5"/>
        <v>#N/A</v>
      </c>
      <c r="N74">
        <f>_xlfn.XLOOKUP(P74,[448]Planilha2!$F:$F,[448]Planilha2!$E:$E)</f>
        <v>551.25</v>
      </c>
      <c r="O74" t="b">
        <f t="shared" si="6"/>
        <v>1</v>
      </c>
      <c r="P74" t="str">
        <f t="shared" si="7"/>
        <v>4196400115650028621</v>
      </c>
    </row>
    <row r="75" spans="1:16" x14ac:dyDescent="0.35">
      <c r="A75" t="str">
        <f t="shared" si="4"/>
        <v>Suape39,70</v>
      </c>
      <c r="B75">
        <v>4196</v>
      </c>
      <c r="C75">
        <v>4001156</v>
      </c>
      <c r="D75" t="s">
        <v>254</v>
      </c>
      <c r="E75">
        <v>50033825</v>
      </c>
      <c r="F75" t="s">
        <v>221</v>
      </c>
      <c r="G75" t="s">
        <v>23</v>
      </c>
      <c r="H75" t="s">
        <v>256</v>
      </c>
      <c r="I75">
        <v>0</v>
      </c>
      <c r="J75">
        <v>413.21000000000004</v>
      </c>
      <c r="L75" t="e">
        <f>ROUND(_xlfn.XLOOKUP(A75,'ABR''26'!DE:DE,'ABR''26'!BT:BT),2)</f>
        <v>#N/A</v>
      </c>
      <c r="M75" t="e">
        <f t="shared" si="5"/>
        <v>#N/A</v>
      </c>
      <c r="N75">
        <f>_xlfn.XLOOKUP(P75,[448]Planilha2!$F:$F,[448]Planilha2!$E:$E)</f>
        <v>443.95</v>
      </c>
      <c r="O75" t="b">
        <f t="shared" si="6"/>
        <v>0</v>
      </c>
      <c r="P75" t="str">
        <f t="shared" si="7"/>
        <v>4196400115650033825</v>
      </c>
    </row>
    <row r="76" spans="1:16" x14ac:dyDescent="0.35">
      <c r="A76" t="str">
        <f t="shared" si="4"/>
        <v>Suape55,60,4</v>
      </c>
      <c r="B76">
        <v>4196</v>
      </c>
      <c r="C76">
        <v>4001156</v>
      </c>
      <c r="D76" t="s">
        <v>254</v>
      </c>
      <c r="E76">
        <v>50035907</v>
      </c>
      <c r="F76" t="s">
        <v>222</v>
      </c>
      <c r="G76" t="s">
        <v>23</v>
      </c>
      <c r="H76" t="s">
        <v>258</v>
      </c>
      <c r="I76">
        <v>0.4</v>
      </c>
      <c r="J76">
        <v>573.49</v>
      </c>
      <c r="L76" t="e">
        <f>ROUND(_xlfn.XLOOKUP(A76,'ABR''26'!DE:DE,'ABR''26'!BT:BT),2)</f>
        <v>#N/A</v>
      </c>
      <c r="M76" t="e">
        <f t="shared" si="5"/>
        <v>#N/A</v>
      </c>
      <c r="N76">
        <f>_xlfn.XLOOKUP(P76,[448]Planilha2!$F:$F,[448]Planilha2!$E:$E)</f>
        <v>599.32999999999993</v>
      </c>
      <c r="O76" t="b">
        <f t="shared" si="6"/>
        <v>0</v>
      </c>
      <c r="P76" t="str">
        <f t="shared" si="7"/>
        <v>4196400115650035907</v>
      </c>
    </row>
    <row r="77" spans="1:16" x14ac:dyDescent="0.35">
      <c r="A77" t="str">
        <f t="shared" si="4"/>
        <v>Suape39,70</v>
      </c>
      <c r="B77">
        <v>4196</v>
      </c>
      <c r="C77">
        <v>4001156</v>
      </c>
      <c r="D77" t="s">
        <v>254</v>
      </c>
      <c r="E77">
        <v>50033829</v>
      </c>
      <c r="F77" t="s">
        <v>229</v>
      </c>
      <c r="G77" t="s">
        <v>23</v>
      </c>
      <c r="H77" t="s">
        <v>256</v>
      </c>
      <c r="I77">
        <v>0</v>
      </c>
      <c r="J77">
        <v>413.21000000000004</v>
      </c>
      <c r="L77" t="e">
        <f>ROUND(_xlfn.XLOOKUP(A77,'ABR''26'!DE:DE,'ABR''26'!BT:BT),2)</f>
        <v>#N/A</v>
      </c>
      <c r="M77" t="e">
        <f t="shared" si="5"/>
        <v>#N/A</v>
      </c>
      <c r="N77">
        <f>_xlfn.XLOOKUP(P77,[448]Planilha2!$F:$F,[448]Planilha2!$E:$E)</f>
        <v>443.95</v>
      </c>
      <c r="O77" t="b">
        <f t="shared" si="6"/>
        <v>0</v>
      </c>
      <c r="P77" t="str">
        <f t="shared" si="7"/>
        <v>4196400115650033829</v>
      </c>
    </row>
    <row r="78" spans="1:16" x14ac:dyDescent="0.35">
      <c r="A78" t="str">
        <f t="shared" si="4"/>
        <v>Suape39,71</v>
      </c>
      <c r="B78">
        <v>4196</v>
      </c>
      <c r="C78">
        <v>4001158</v>
      </c>
      <c r="D78" t="s">
        <v>254</v>
      </c>
      <c r="E78">
        <v>50027678</v>
      </c>
      <c r="F78" t="s">
        <v>215</v>
      </c>
      <c r="G78" t="s">
        <v>23</v>
      </c>
      <c r="H78" t="s">
        <v>256</v>
      </c>
      <c r="I78">
        <v>1</v>
      </c>
      <c r="J78">
        <v>386.75</v>
      </c>
      <c r="L78" t="e">
        <f>ROUND(_xlfn.XLOOKUP(A78,'ABR''26'!DE:DE,'ABR''26'!BT:BT),2)</f>
        <v>#N/A</v>
      </c>
      <c r="M78" t="e">
        <f t="shared" si="5"/>
        <v>#N/A</v>
      </c>
      <c r="N78">
        <f>_xlfn.XLOOKUP(P78,[448]Planilha2!$F:$F,[448]Planilha2!$E:$E)</f>
        <v>386.75</v>
      </c>
      <c r="O78" t="b">
        <f t="shared" si="6"/>
        <v>1</v>
      </c>
      <c r="P78" t="str">
        <f t="shared" si="7"/>
        <v>4196400115850027678</v>
      </c>
    </row>
    <row r="79" spans="1:16" x14ac:dyDescent="0.35">
      <c r="A79" t="str">
        <f t="shared" si="4"/>
        <v>Suape39,70</v>
      </c>
      <c r="B79">
        <v>4196</v>
      </c>
      <c r="C79">
        <v>4001158</v>
      </c>
      <c r="D79" t="s">
        <v>254</v>
      </c>
      <c r="E79">
        <v>50033825</v>
      </c>
      <c r="F79" t="s">
        <v>221</v>
      </c>
      <c r="G79" t="s">
        <v>23</v>
      </c>
      <c r="H79" t="s">
        <v>256</v>
      </c>
      <c r="I79">
        <v>0</v>
      </c>
      <c r="J79">
        <v>413.21000000000004</v>
      </c>
      <c r="L79" t="e">
        <f>ROUND(_xlfn.XLOOKUP(A79,'ABR''26'!DE:DE,'ABR''26'!BT:BT),2)</f>
        <v>#N/A</v>
      </c>
      <c r="M79" t="e">
        <f t="shared" si="5"/>
        <v>#N/A</v>
      </c>
      <c r="N79">
        <f>_xlfn.XLOOKUP(P79,[448]Planilha2!$F:$F,[448]Planilha2!$E:$E)</f>
        <v>443.95</v>
      </c>
      <c r="O79" t="b">
        <f t="shared" si="6"/>
        <v>0</v>
      </c>
      <c r="P79" t="str">
        <f t="shared" si="7"/>
        <v>4196400115850033825</v>
      </c>
    </row>
    <row r="80" spans="1:16" x14ac:dyDescent="0.35">
      <c r="A80" t="str">
        <f t="shared" si="4"/>
        <v>Suape39,70,4</v>
      </c>
      <c r="B80">
        <v>4196</v>
      </c>
      <c r="C80">
        <v>4001158</v>
      </c>
      <c r="D80" t="s">
        <v>254</v>
      </c>
      <c r="E80">
        <v>50036154</v>
      </c>
      <c r="F80" t="s">
        <v>223</v>
      </c>
      <c r="G80" t="s">
        <v>23</v>
      </c>
      <c r="H80" t="s">
        <v>256</v>
      </c>
      <c r="I80">
        <v>0.4</v>
      </c>
      <c r="J80">
        <v>402.63</v>
      </c>
      <c r="L80" t="e">
        <f>ROUND(_xlfn.XLOOKUP(A80,'ABR''26'!DE:DE,'ABR''26'!BT:BT),2)</f>
        <v>#N/A</v>
      </c>
      <c r="M80" t="e">
        <f t="shared" si="5"/>
        <v>#N/A</v>
      </c>
      <c r="N80">
        <f>_xlfn.XLOOKUP(P80,[448]Planilha2!$F:$F,[448]Planilha2!$E:$E)</f>
        <v>421.07</v>
      </c>
      <c r="O80" t="b">
        <f t="shared" si="6"/>
        <v>0</v>
      </c>
      <c r="P80" t="str">
        <f t="shared" si="7"/>
        <v>4196400115850036154</v>
      </c>
    </row>
    <row r="81" spans="1:16" x14ac:dyDescent="0.35">
      <c r="A81" t="str">
        <f t="shared" si="4"/>
        <v>Suape39,70</v>
      </c>
      <c r="B81">
        <v>4196</v>
      </c>
      <c r="C81">
        <v>4001158</v>
      </c>
      <c r="D81" t="s">
        <v>254</v>
      </c>
      <c r="E81">
        <v>50033829</v>
      </c>
      <c r="F81" t="s">
        <v>229</v>
      </c>
      <c r="G81" t="s">
        <v>23</v>
      </c>
      <c r="H81" t="s">
        <v>256</v>
      </c>
      <c r="I81">
        <v>0</v>
      </c>
      <c r="J81">
        <v>413.21000000000004</v>
      </c>
      <c r="L81" t="e">
        <f>ROUND(_xlfn.XLOOKUP(A81,'ABR''26'!DE:DE,'ABR''26'!BT:BT),2)</f>
        <v>#N/A</v>
      </c>
      <c r="M81" t="e">
        <f t="shared" si="5"/>
        <v>#N/A</v>
      </c>
      <c r="N81">
        <f>_xlfn.XLOOKUP(P81,[448]Planilha2!$F:$F,[448]Planilha2!$E:$E)</f>
        <v>443.95</v>
      </c>
      <c r="O81" t="b">
        <f t="shared" si="6"/>
        <v>0</v>
      </c>
      <c r="P81" t="str">
        <f t="shared" si="7"/>
        <v>4196400115850033829</v>
      </c>
    </row>
    <row r="82" spans="1:16" x14ac:dyDescent="0.35">
      <c r="A82" t="str">
        <f t="shared" si="4"/>
        <v>Suape55,61</v>
      </c>
      <c r="B82">
        <v>4196</v>
      </c>
      <c r="C82">
        <v>4001163</v>
      </c>
      <c r="D82" t="s">
        <v>254</v>
      </c>
      <c r="E82">
        <v>50028621</v>
      </c>
      <c r="F82" t="s">
        <v>216</v>
      </c>
      <c r="G82" t="s">
        <v>23</v>
      </c>
      <c r="H82" t="s">
        <v>258</v>
      </c>
      <c r="I82">
        <v>1</v>
      </c>
      <c r="J82">
        <v>551.25</v>
      </c>
      <c r="L82" t="e">
        <f>ROUND(_xlfn.XLOOKUP(A82,'ABR''26'!DE:DE,'ABR''26'!BT:BT),2)</f>
        <v>#N/A</v>
      </c>
      <c r="M82" t="e">
        <f t="shared" si="5"/>
        <v>#N/A</v>
      </c>
      <c r="N82">
        <f>_xlfn.XLOOKUP(P82,[448]Planilha2!$F:$F,[448]Planilha2!$E:$E)</f>
        <v>551.25</v>
      </c>
      <c r="O82" t="b">
        <f t="shared" si="6"/>
        <v>1</v>
      </c>
      <c r="P82" t="str">
        <f t="shared" si="7"/>
        <v>4196400116350028621</v>
      </c>
    </row>
    <row r="83" spans="1:16" x14ac:dyDescent="0.35">
      <c r="A83" t="str">
        <f t="shared" si="4"/>
        <v>Suape55,60</v>
      </c>
      <c r="B83">
        <v>4196</v>
      </c>
      <c r="C83">
        <v>4001163</v>
      </c>
      <c r="D83" t="s">
        <v>254</v>
      </c>
      <c r="E83">
        <v>50033762</v>
      </c>
      <c r="F83" t="s">
        <v>217</v>
      </c>
      <c r="G83" t="s">
        <v>23</v>
      </c>
      <c r="H83" t="s">
        <v>258</v>
      </c>
      <c r="I83">
        <v>0</v>
      </c>
      <c r="J83">
        <v>588.31999999999994</v>
      </c>
      <c r="L83" t="e">
        <f>ROUND(_xlfn.XLOOKUP(A83,'ABR''26'!DE:DE,'ABR''26'!BT:BT),2)</f>
        <v>#N/A</v>
      </c>
      <c r="M83" t="e">
        <f t="shared" si="5"/>
        <v>#N/A</v>
      </c>
      <c r="N83">
        <f>_xlfn.XLOOKUP(P83,[448]Planilha2!$F:$F,[448]Planilha2!$E:$E)</f>
        <v>631.36999999999989</v>
      </c>
      <c r="O83" t="b">
        <f t="shared" si="6"/>
        <v>0</v>
      </c>
      <c r="P83" t="str">
        <f t="shared" si="7"/>
        <v>4196400116350033762</v>
      </c>
    </row>
    <row r="84" spans="1:16" x14ac:dyDescent="0.35">
      <c r="A84" t="str">
        <f t="shared" si="4"/>
        <v>Suape55,60,4</v>
      </c>
      <c r="B84">
        <v>4196</v>
      </c>
      <c r="C84">
        <v>4001163</v>
      </c>
      <c r="D84" t="s">
        <v>254</v>
      </c>
      <c r="E84">
        <v>50035907</v>
      </c>
      <c r="F84" t="s">
        <v>222</v>
      </c>
      <c r="G84" t="s">
        <v>23</v>
      </c>
      <c r="H84" t="s">
        <v>258</v>
      </c>
      <c r="I84">
        <v>0.4</v>
      </c>
      <c r="J84">
        <v>573.49</v>
      </c>
      <c r="L84" t="e">
        <f>ROUND(_xlfn.XLOOKUP(A84,'ABR''26'!DE:DE,'ABR''26'!BT:BT),2)</f>
        <v>#N/A</v>
      </c>
      <c r="M84" t="e">
        <f t="shared" si="5"/>
        <v>#N/A</v>
      </c>
      <c r="N84">
        <f>_xlfn.XLOOKUP(P84,[448]Planilha2!$F:$F,[448]Planilha2!$E:$E)</f>
        <v>599.32999999999993</v>
      </c>
      <c r="O84" t="b">
        <f t="shared" si="6"/>
        <v>0</v>
      </c>
      <c r="P84" t="str">
        <f t="shared" si="7"/>
        <v>4196400116350035907</v>
      </c>
    </row>
    <row r="85" spans="1:16" x14ac:dyDescent="0.35">
      <c r="A85" t="str">
        <f t="shared" si="4"/>
        <v>Suape55,60</v>
      </c>
      <c r="B85">
        <v>4196</v>
      </c>
      <c r="C85">
        <v>4001163</v>
      </c>
      <c r="D85" t="s">
        <v>254</v>
      </c>
      <c r="E85">
        <v>50033763</v>
      </c>
      <c r="F85" t="s">
        <v>230</v>
      </c>
      <c r="G85" t="s">
        <v>23</v>
      </c>
      <c r="H85" t="s">
        <v>258</v>
      </c>
      <c r="I85">
        <v>0</v>
      </c>
      <c r="J85">
        <v>588.31999999999994</v>
      </c>
      <c r="L85" t="e">
        <f>ROUND(_xlfn.XLOOKUP(A85,'ABR''26'!DE:DE,'ABR''26'!BT:BT),2)</f>
        <v>#N/A</v>
      </c>
      <c r="M85" t="e">
        <f t="shared" si="5"/>
        <v>#N/A</v>
      </c>
      <c r="N85">
        <f>_xlfn.XLOOKUP(P85,[448]Planilha2!$F:$F,[448]Planilha2!$E:$E)</f>
        <v>631.36999999999989</v>
      </c>
      <c r="O85" t="b">
        <f t="shared" si="6"/>
        <v>0</v>
      </c>
      <c r="P85" t="str">
        <f t="shared" si="7"/>
        <v>4196400116350033763</v>
      </c>
    </row>
    <row r="86" spans="1:16" x14ac:dyDescent="0.35">
      <c r="A86" t="str">
        <f t="shared" si="4"/>
        <v>Suape39,71</v>
      </c>
      <c r="B86">
        <v>4196</v>
      </c>
      <c r="C86">
        <v>4001185</v>
      </c>
      <c r="D86" t="s">
        <v>254</v>
      </c>
      <c r="E86">
        <v>50034033</v>
      </c>
      <c r="F86" t="s">
        <v>219</v>
      </c>
      <c r="G86" t="s">
        <v>23</v>
      </c>
      <c r="H86" t="s">
        <v>256</v>
      </c>
      <c r="I86">
        <v>1</v>
      </c>
      <c r="J86">
        <v>386.75</v>
      </c>
      <c r="L86" t="e">
        <f>ROUND(_xlfn.XLOOKUP(A86,'ABR''26'!DE:DE,'ABR''26'!BT:BT),2)</f>
        <v>#N/A</v>
      </c>
      <c r="M86" t="e">
        <f t="shared" si="5"/>
        <v>#N/A</v>
      </c>
      <c r="N86">
        <f>_xlfn.XLOOKUP(P86,[448]Planilha2!$F:$F,[448]Planilha2!$E:$E)</f>
        <v>386.75</v>
      </c>
      <c r="O86" t="b">
        <f t="shared" si="6"/>
        <v>1</v>
      </c>
      <c r="P86" t="str">
        <f t="shared" si="7"/>
        <v>4196400118550034033</v>
      </c>
    </row>
    <row r="87" spans="1:16" x14ac:dyDescent="0.35">
      <c r="A87" t="str">
        <f t="shared" si="4"/>
        <v>Suape55,61</v>
      </c>
      <c r="B87">
        <v>4196</v>
      </c>
      <c r="C87">
        <v>4001212</v>
      </c>
      <c r="D87" t="s">
        <v>254</v>
      </c>
      <c r="E87">
        <v>50028621</v>
      </c>
      <c r="F87" t="s">
        <v>216</v>
      </c>
      <c r="G87" t="s">
        <v>23</v>
      </c>
      <c r="H87" t="s">
        <v>258</v>
      </c>
      <c r="I87">
        <v>1</v>
      </c>
      <c r="J87">
        <v>551.25</v>
      </c>
      <c r="L87" t="e">
        <f>ROUND(_xlfn.XLOOKUP(A87,'ABR''26'!DE:DE,'ABR''26'!BT:BT),2)</f>
        <v>#N/A</v>
      </c>
      <c r="M87" t="e">
        <f t="shared" si="5"/>
        <v>#N/A</v>
      </c>
      <c r="N87">
        <f>_xlfn.XLOOKUP(P87,[448]Planilha2!$F:$F,[448]Planilha2!$E:$E)</f>
        <v>551.25</v>
      </c>
      <c r="O87" t="b">
        <f t="shared" si="6"/>
        <v>1</v>
      </c>
      <c r="P87" t="str">
        <f t="shared" si="7"/>
        <v>4196400121250028621</v>
      </c>
    </row>
    <row r="88" spans="1:16" x14ac:dyDescent="0.35">
      <c r="A88" t="str">
        <f t="shared" si="4"/>
        <v>Suape55,60</v>
      </c>
      <c r="B88">
        <v>4196</v>
      </c>
      <c r="C88">
        <v>4001212</v>
      </c>
      <c r="D88" t="s">
        <v>254</v>
      </c>
      <c r="E88">
        <v>50033762</v>
      </c>
      <c r="F88" t="s">
        <v>217</v>
      </c>
      <c r="G88" t="s">
        <v>23</v>
      </c>
      <c r="H88" t="s">
        <v>258</v>
      </c>
      <c r="I88">
        <v>0</v>
      </c>
      <c r="J88">
        <v>588.31999999999994</v>
      </c>
      <c r="L88" t="e">
        <f>ROUND(_xlfn.XLOOKUP(A88,'ABR''26'!DE:DE,'ABR''26'!BT:BT),2)</f>
        <v>#N/A</v>
      </c>
      <c r="M88" t="e">
        <f t="shared" si="5"/>
        <v>#N/A</v>
      </c>
      <c r="N88">
        <f>_xlfn.XLOOKUP(P88,[448]Planilha2!$F:$F,[448]Planilha2!$E:$E)</f>
        <v>631.36999999999989</v>
      </c>
      <c r="O88" t="b">
        <f t="shared" si="6"/>
        <v>0</v>
      </c>
      <c r="P88" t="str">
        <f t="shared" si="7"/>
        <v>4196400121250033762</v>
      </c>
    </row>
    <row r="89" spans="1:16" x14ac:dyDescent="0.35">
      <c r="A89" t="str">
        <f t="shared" si="4"/>
        <v>Suape39,71</v>
      </c>
      <c r="B89">
        <v>4196</v>
      </c>
      <c r="C89">
        <v>4001212</v>
      </c>
      <c r="D89" t="s">
        <v>254</v>
      </c>
      <c r="E89">
        <v>50034033</v>
      </c>
      <c r="F89" t="s">
        <v>219</v>
      </c>
      <c r="G89" t="s">
        <v>23</v>
      </c>
      <c r="H89" t="s">
        <v>256</v>
      </c>
      <c r="I89">
        <v>1</v>
      </c>
      <c r="J89">
        <v>386.75</v>
      </c>
      <c r="L89" t="e">
        <f>ROUND(_xlfn.XLOOKUP(A89,'ABR''26'!DE:DE,'ABR''26'!BT:BT),2)</f>
        <v>#N/A</v>
      </c>
      <c r="M89" t="e">
        <f t="shared" si="5"/>
        <v>#N/A</v>
      </c>
      <c r="N89">
        <f>_xlfn.XLOOKUP(P89,[448]Planilha2!$F:$F,[448]Planilha2!$E:$E)</f>
        <v>386.75</v>
      </c>
      <c r="O89" t="b">
        <f t="shared" si="6"/>
        <v>1</v>
      </c>
      <c r="P89" t="str">
        <f t="shared" si="7"/>
        <v>4196400121250034033</v>
      </c>
    </row>
    <row r="90" spans="1:16" x14ac:dyDescent="0.35">
      <c r="A90" t="str">
        <f t="shared" si="4"/>
        <v>Suape55,60,4</v>
      </c>
      <c r="B90">
        <v>4196</v>
      </c>
      <c r="C90">
        <v>4001212</v>
      </c>
      <c r="D90" t="s">
        <v>254</v>
      </c>
      <c r="E90">
        <v>50035907</v>
      </c>
      <c r="F90" t="s">
        <v>222</v>
      </c>
      <c r="G90" t="s">
        <v>23</v>
      </c>
      <c r="H90" t="s">
        <v>258</v>
      </c>
      <c r="I90">
        <v>0.4</v>
      </c>
      <c r="J90">
        <v>573.49</v>
      </c>
      <c r="L90" t="e">
        <f>ROUND(_xlfn.XLOOKUP(A90,'ABR''26'!DE:DE,'ABR''26'!BT:BT),2)</f>
        <v>#N/A</v>
      </c>
      <c r="M90" t="e">
        <f t="shared" si="5"/>
        <v>#N/A</v>
      </c>
      <c r="N90">
        <f>_xlfn.XLOOKUP(P90,[448]Planilha2!$F:$F,[448]Planilha2!$E:$E)</f>
        <v>599.32999999999993</v>
      </c>
      <c r="O90" t="b">
        <f t="shared" si="6"/>
        <v>0</v>
      </c>
      <c r="P90" t="str">
        <f t="shared" si="7"/>
        <v>4196400121250035907</v>
      </c>
    </row>
    <row r="91" spans="1:16" x14ac:dyDescent="0.35">
      <c r="A91" t="str">
        <f t="shared" si="4"/>
        <v>Suape55,60</v>
      </c>
      <c r="B91">
        <v>4196</v>
      </c>
      <c r="C91">
        <v>4001212</v>
      </c>
      <c r="D91" t="s">
        <v>254</v>
      </c>
      <c r="E91">
        <v>50033763</v>
      </c>
      <c r="F91" t="s">
        <v>230</v>
      </c>
      <c r="G91" t="s">
        <v>23</v>
      </c>
      <c r="H91" t="s">
        <v>258</v>
      </c>
      <c r="I91">
        <v>0</v>
      </c>
      <c r="J91">
        <v>588.31999999999994</v>
      </c>
      <c r="L91" t="e">
        <f>ROUND(_xlfn.XLOOKUP(A91,'ABR''26'!DE:DE,'ABR''26'!BT:BT),2)</f>
        <v>#N/A</v>
      </c>
      <c r="M91" t="e">
        <f t="shared" si="5"/>
        <v>#N/A</v>
      </c>
      <c r="N91">
        <f>_xlfn.XLOOKUP(P91,[448]Planilha2!$F:$F,[448]Planilha2!$E:$E)</f>
        <v>631.36999999999989</v>
      </c>
      <c r="O91" t="b">
        <f t="shared" si="6"/>
        <v>0</v>
      </c>
      <c r="P91" t="str">
        <f t="shared" si="7"/>
        <v>4196400121250033763</v>
      </c>
    </row>
    <row r="92" spans="1:16" x14ac:dyDescent="0.35">
      <c r="A92" t="str">
        <f t="shared" si="4"/>
        <v>Suape39,71</v>
      </c>
      <c r="B92">
        <v>4196</v>
      </c>
      <c r="C92">
        <v>4001155</v>
      </c>
      <c r="D92" t="s">
        <v>254</v>
      </c>
      <c r="E92">
        <v>50034033</v>
      </c>
      <c r="F92" t="s">
        <v>219</v>
      </c>
      <c r="G92" t="s">
        <v>23</v>
      </c>
      <c r="H92" t="s">
        <v>256</v>
      </c>
      <c r="I92">
        <v>1</v>
      </c>
      <c r="J92">
        <v>386.75</v>
      </c>
      <c r="L92" t="e">
        <f>ROUND(_xlfn.XLOOKUP(A92,'ABR''26'!DE:DE,'ABR''26'!BT:BT),2)</f>
        <v>#N/A</v>
      </c>
      <c r="M92" t="e">
        <f t="shared" si="5"/>
        <v>#N/A</v>
      </c>
      <c r="N92">
        <f>_xlfn.XLOOKUP(P92,[448]Planilha2!$F:$F,[448]Planilha2!$E:$E)</f>
        <v>386.75</v>
      </c>
      <c r="O92" t="b">
        <f t="shared" si="6"/>
        <v>1</v>
      </c>
      <c r="P92" t="str">
        <f t="shared" si="7"/>
        <v>4196400115550034033</v>
      </c>
    </row>
    <row r="93" spans="1:16" x14ac:dyDescent="0.35">
      <c r="A93" t="str">
        <f t="shared" si="4"/>
        <v>Suape39,71</v>
      </c>
      <c r="B93">
        <v>4196</v>
      </c>
      <c r="C93">
        <v>4001150</v>
      </c>
      <c r="D93" t="s">
        <v>254</v>
      </c>
      <c r="E93">
        <v>50034033</v>
      </c>
      <c r="F93" t="s">
        <v>219</v>
      </c>
      <c r="G93" t="s">
        <v>23</v>
      </c>
      <c r="H93" t="s">
        <v>256</v>
      </c>
      <c r="I93">
        <v>1</v>
      </c>
      <c r="J93">
        <v>386.75</v>
      </c>
      <c r="L93" t="e">
        <f>ROUND(_xlfn.XLOOKUP(A93,'ABR''26'!DE:DE,'ABR''26'!BT:BT),2)</f>
        <v>#N/A</v>
      </c>
      <c r="M93" t="e">
        <f t="shared" si="5"/>
        <v>#N/A</v>
      </c>
      <c r="N93">
        <f>_xlfn.XLOOKUP(P93,[448]Planilha2!$F:$F,[448]Planilha2!$E:$E)</f>
        <v>386.75</v>
      </c>
      <c r="O93" t="b">
        <f t="shared" si="6"/>
        <v>1</v>
      </c>
      <c r="P93" t="str">
        <f t="shared" si="7"/>
        <v>4196400115050034033</v>
      </c>
    </row>
    <row r="94" spans="1:16" x14ac:dyDescent="0.35">
      <c r="A94" t="str">
        <f t="shared" si="4"/>
        <v>Suape39,70</v>
      </c>
      <c r="B94">
        <v>4196</v>
      </c>
      <c r="C94">
        <v>4003938</v>
      </c>
      <c r="D94" t="s">
        <v>254</v>
      </c>
      <c r="E94">
        <v>50033825</v>
      </c>
      <c r="F94" t="s">
        <v>221</v>
      </c>
      <c r="G94" t="s">
        <v>23</v>
      </c>
      <c r="H94" t="s">
        <v>256</v>
      </c>
      <c r="I94">
        <v>0</v>
      </c>
      <c r="J94">
        <v>413.21000000000004</v>
      </c>
      <c r="L94" t="e">
        <f>ROUND(_xlfn.XLOOKUP(A94,'ABR''26'!DE:DE,'ABR''26'!BT:BT),2)</f>
        <v>#N/A</v>
      </c>
      <c r="M94" t="e">
        <f t="shared" si="5"/>
        <v>#N/A</v>
      </c>
      <c r="N94">
        <f>_xlfn.XLOOKUP(P94,[448]Planilha2!$F:$F,[448]Planilha2!$E:$E)</f>
        <v>443.95</v>
      </c>
      <c r="O94" t="b">
        <f t="shared" si="6"/>
        <v>0</v>
      </c>
      <c r="P94" t="str">
        <f t="shared" si="7"/>
        <v>4196400393850033825</v>
      </c>
    </row>
    <row r="95" spans="1:16" x14ac:dyDescent="0.35">
      <c r="A95" t="str">
        <f t="shared" si="4"/>
        <v>Suape39,70</v>
      </c>
      <c r="B95">
        <v>4196</v>
      </c>
      <c r="C95">
        <v>4003938</v>
      </c>
      <c r="D95" t="s">
        <v>254</v>
      </c>
      <c r="E95">
        <v>50033829</v>
      </c>
      <c r="F95" t="s">
        <v>229</v>
      </c>
      <c r="G95" t="s">
        <v>23</v>
      </c>
      <c r="H95" t="s">
        <v>256</v>
      </c>
      <c r="I95">
        <v>0</v>
      </c>
      <c r="J95">
        <v>413.21000000000004</v>
      </c>
      <c r="L95" t="e">
        <f>ROUND(_xlfn.XLOOKUP(A95,'ABR''26'!DE:DE,'ABR''26'!BT:BT),2)</f>
        <v>#N/A</v>
      </c>
      <c r="M95" t="e">
        <f t="shared" si="5"/>
        <v>#N/A</v>
      </c>
      <c r="N95">
        <f>_xlfn.XLOOKUP(P95,[448]Planilha2!$F:$F,[448]Planilha2!$E:$E)</f>
        <v>443.95</v>
      </c>
      <c r="O95" t="b">
        <f t="shared" si="6"/>
        <v>0</v>
      </c>
      <c r="P95" t="str">
        <f t="shared" si="7"/>
        <v>4196400393850033829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252F84C8845345B163091E63CB372F" ma:contentTypeVersion="11" ma:contentTypeDescription="Crie um novo documento." ma:contentTypeScope="" ma:versionID="862542b8a8e8d79d7740fc9462143fc1">
  <xsd:schema xmlns:xsd="http://www.w3.org/2001/XMLSchema" xmlns:xs="http://www.w3.org/2001/XMLSchema" xmlns:p="http://schemas.microsoft.com/office/2006/metadata/properties" xmlns:ns2="ebf5fa72-3ef9-4f74-aacb-098c0fe5cca9" xmlns:ns3="c9e4d592-74f6-4888-8cab-ea6f22729594" targetNamespace="http://schemas.microsoft.com/office/2006/metadata/properties" ma:root="true" ma:fieldsID="0afc3afb2884a1946b593800191e2747" ns2:_="" ns3:_="">
    <xsd:import namespace="ebf5fa72-3ef9-4f74-aacb-098c0fe5cca9"/>
    <xsd:import namespace="c9e4d592-74f6-4888-8cab-ea6f22729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5fa72-3ef9-4f74-aacb-098c0fe5c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a92d6be-14ea-4235-8c9e-de71a7ad1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4d592-74f6-4888-8cab-ea6f227295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09b978b-9e64-45e1-91a0-9528f76b3773}" ma:internalName="TaxCatchAll" ma:showField="CatchAllData" ma:web="c9e4d592-74f6-4888-8cab-ea6f22729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f5fa72-3ef9-4f74-aacb-098c0fe5cca9">
      <Terms xmlns="http://schemas.microsoft.com/office/infopath/2007/PartnerControls"/>
    </lcf76f155ced4ddcb4097134ff3c332f>
    <TaxCatchAll xmlns="c9e4d592-74f6-4888-8cab-ea6f22729594" xsi:nil="true"/>
  </documentManagement>
</p:properties>
</file>

<file path=customXml/itemProps1.xml><?xml version="1.0" encoding="utf-8"?>
<ds:datastoreItem xmlns:ds="http://schemas.openxmlformats.org/officeDocument/2006/customXml" ds:itemID="{4226B629-DF46-4599-A358-33EB6D995A1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137149A-7551-4B12-8EB0-C661632F6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f5fa72-3ef9-4f74-aacb-098c0fe5cca9"/>
    <ds:schemaRef ds:uri="c9e4d592-74f6-4888-8cab-ea6f227295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13C7D-9E2C-4288-8231-91621E97C37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C3164A3-29DB-4800-B777-17DA33157A9D}">
  <ds:schemaRefs>
    <ds:schemaRef ds:uri="http://schemas.microsoft.com/office/2006/metadata/properties"/>
    <ds:schemaRef ds:uri="http://schemas.microsoft.com/office/infopath/2007/PartnerControls"/>
    <ds:schemaRef ds:uri="ebf5fa72-3ef9-4f74-aacb-098c0fe5cca9"/>
    <ds:schemaRef ds:uri="c9e4d592-74f6-4888-8cab-ea6f227295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 Listas</vt:lpstr>
      <vt:lpstr> Amcor  - Brazil  </vt:lpstr>
      <vt:lpstr>Resina</vt:lpstr>
      <vt:lpstr>MAR'26</vt:lpstr>
      <vt:lpstr>ABR'26</vt:lpstr>
      <vt:lpstr>Indexadores</vt:lpstr>
      <vt:lpstr>BD Conv</vt:lpstr>
      <vt:lpstr>Carga</vt:lpstr>
      <vt:lpstr>Carga (2)</vt:lpstr>
      <vt:lpstr>Check</vt:lpstr>
    </vt:vector>
  </TitlesOfParts>
  <Manager/>
  <Company>Amcor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Tamara Lima</dc:creator>
  <cp:keywords/>
  <dc:description/>
  <cp:lastModifiedBy>Murugan Narendhra Kumar</cp:lastModifiedBy>
  <cp:revision/>
  <dcterms:created xsi:type="dcterms:W3CDTF">2025-10-23T19:57:45Z</dcterms:created>
  <dcterms:modified xsi:type="dcterms:W3CDTF">2026-05-04T15:04:59Z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0x01010020252F84C8845345B163091E63CB372F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{"FileActivityType":"6","FileActivityTimeStamp":"2025-10-27T17:44:07.110Z","FileActivityUsersOnPage":[{"DisplayName":"Matheus Irmao","Id":"matheus.irmao@amcor.com"}],"FileActivityNavigationId":null}</vt:lpwstr>
  </property>
  <property fmtid="{D5CDD505-2E9C-101B-9397-08002B2CF9AE}" pid="7" name="TriggerFlowInfo">
    <vt:lpwstr/>
  </property>
  <property fmtid="{D5CDD505-2E9C-101B-9397-08002B2CF9AE}" pid="8" name="MSIP_Label_68104b14-b53d-46de-9ae8-975cc0e84815_Enabled">
    <vt:lpwstr>true</vt:lpwstr>
  </property>
  <property fmtid="{D5CDD505-2E9C-101B-9397-08002B2CF9AE}" pid="9" name="MSIP_Label_68104b14-b53d-46de-9ae8-975cc0e84815_SetDate">
    <vt:lpwstr>2026-04-20T15:42:52Z</vt:lpwstr>
  </property>
  <property fmtid="{D5CDD505-2E9C-101B-9397-08002B2CF9AE}" pid="10" name="MSIP_Label_68104b14-b53d-46de-9ae8-975cc0e84815_Method">
    <vt:lpwstr>Standard</vt:lpwstr>
  </property>
  <property fmtid="{D5CDD505-2E9C-101B-9397-08002B2CF9AE}" pid="11" name="MSIP_Label_68104b14-b53d-46de-9ae8-975cc0e84815_Name">
    <vt:lpwstr>ABI_MIP_InternalUseOnly</vt:lpwstr>
  </property>
  <property fmtid="{D5CDD505-2E9C-101B-9397-08002B2CF9AE}" pid="12" name="MSIP_Label_68104b14-b53d-46de-9ae8-975cc0e84815_SiteId">
    <vt:lpwstr>cef04b19-7776-4a94-b89b-375c77a8f936</vt:lpwstr>
  </property>
  <property fmtid="{D5CDD505-2E9C-101B-9397-08002B2CF9AE}" pid="13" name="MSIP_Label_68104b14-b53d-46de-9ae8-975cc0e84815_ActionId">
    <vt:lpwstr>7433de6f-cb45-48eb-8d03-11f4d690a3d1</vt:lpwstr>
  </property>
  <property fmtid="{D5CDD505-2E9C-101B-9397-08002B2CF9AE}" pid="14" name="MSIP_Label_68104b14-b53d-46de-9ae8-975cc0e84815_ContentBits">
    <vt:lpwstr>0</vt:lpwstr>
  </property>
  <property fmtid="{D5CDD505-2E9C-101B-9397-08002B2CF9AE}" pid="15" name="MSIP_Label_68104b14-b53d-46de-9ae8-975cc0e84815_Tag">
    <vt:lpwstr>10, 3, 0, 1</vt:lpwstr>
  </property>
</Properties>
</file>